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6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7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8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9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0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1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2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3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4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5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6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7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8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9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20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21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22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23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4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5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6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7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8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9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30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andysong1616/Downloads/"/>
    </mc:Choice>
  </mc:AlternateContent>
  <xr:revisionPtr revIDLastSave="0" documentId="13_ncr:1_{9CFD16D2-0607-6D40-9A5D-4EC40BA3E150}" xr6:coauthVersionLast="47" xr6:coauthVersionMax="47" xr10:uidLastSave="{00000000-0000-0000-0000-000000000000}"/>
  <bookViews>
    <workbookView xWindow="0" yWindow="680" windowWidth="29400" windowHeight="16880" activeTab="8" xr2:uid="{00000000-000D-0000-FFFF-FFFF00000000}"/>
  </bookViews>
  <sheets>
    <sheet name="Legend" sheetId="1" r:id="rId1"/>
    <sheet name="Summary" sheetId="2" r:id="rId2"/>
    <sheet name="3FS" sheetId="3" r:id="rId3"/>
    <sheet name="Revenue" sheetId="10" r:id="rId4"/>
    <sheet name="Valuation" sheetId="17" r:id="rId5"/>
    <sheet name="PPE" sheetId="12" r:id="rId6"/>
    <sheet name="D&amp;E" sheetId="13" r:id="rId7"/>
    <sheet name="Comps" sheetId="6" r:id="rId8"/>
    <sheet name="Charts" sheetId="14" r:id="rId9"/>
    <sheet name="Notes" sheetId="18" r:id="rId10"/>
  </sheets>
  <externalReferences>
    <externalReference r:id="rId11"/>
    <externalReference r:id="rId12"/>
  </externalReferences>
  <definedNames>
    <definedName name="____apx4" hidden="1">#REF!</definedName>
    <definedName name="____ch31" hidden="1">#REF!</definedName>
    <definedName name="____D6" localSheetId="7" hidden="1">{"'표지'!$B$5"}</definedName>
    <definedName name="____D6" localSheetId="0" hidden="1">{"'표지'!$B$5"}</definedName>
    <definedName name="____D6" hidden="1">{"'표지'!$B$5"}</definedName>
    <definedName name="____h1" localSheetId="7" hidden="1">{"'표지'!$B$5"}</definedName>
    <definedName name="____h1" localSheetId="0" hidden="1">{"'표지'!$B$5"}</definedName>
    <definedName name="____h1" hidden="1">{"'표지'!$B$5"}</definedName>
    <definedName name="____h2" localSheetId="7" hidden="1">{"'표지'!$B$5"}</definedName>
    <definedName name="____h2" localSheetId="0" hidden="1">{"'표지'!$B$5"}</definedName>
    <definedName name="____h2" hidden="1">{"'표지'!$B$5"}</definedName>
    <definedName name="____h3" localSheetId="7" hidden="1">{"'표지'!$B$5"}</definedName>
    <definedName name="____h3" localSheetId="0" hidden="1">{"'표지'!$B$5"}</definedName>
    <definedName name="____h3" hidden="1">{"'표지'!$B$5"}</definedName>
    <definedName name="____h4" localSheetId="7" hidden="1">{"'표지'!$B$5"}</definedName>
    <definedName name="____h4" localSheetId="0" hidden="1">{"'표지'!$B$5"}</definedName>
    <definedName name="____h4" hidden="1">{"'표지'!$B$5"}</definedName>
    <definedName name="____h5" localSheetId="7" hidden="1">{"'표지'!$B$5"}</definedName>
    <definedName name="____h5" localSheetId="0" hidden="1">{"'표지'!$B$5"}</definedName>
    <definedName name="____h5" hidden="1">{"'표지'!$B$5"}</definedName>
    <definedName name="____htt1" localSheetId="7" hidden="1">{"'표지'!$B$5"}</definedName>
    <definedName name="____htt1" localSheetId="0" hidden="1">{"'표지'!$B$5"}</definedName>
    <definedName name="____htt1" hidden="1">{"'표지'!$B$5"}</definedName>
    <definedName name="____ke2" hidden="1">#REF!</definedName>
    <definedName name="____Q1" localSheetId="7" hidden="1">{"'Standalone List Price Trends'!$A$1:$X$56"}</definedName>
    <definedName name="____Q1" localSheetId="0" hidden="1">{"'Standalone List Price Trends'!$A$1:$X$56"}</definedName>
    <definedName name="____Q1" hidden="1">{"'Standalone List Price Trends'!$A$1:$X$56"}</definedName>
    <definedName name="____Q2" localSheetId="7" hidden="1">{"'Standalone List Price Trends'!$A$1:$X$56"}</definedName>
    <definedName name="____Q2" localSheetId="0" hidden="1">{"'Standalone List Price Trends'!$A$1:$X$56"}</definedName>
    <definedName name="____Q2" hidden="1">{"'Standalone List Price Trends'!$A$1:$X$56"}</definedName>
    <definedName name="____Q3" localSheetId="7" hidden="1">{"'Standalone List Price Trends'!$A$1:$X$56"}</definedName>
    <definedName name="____Q3" localSheetId="0" hidden="1">{"'Standalone List Price Trends'!$A$1:$X$56"}</definedName>
    <definedName name="____Q3" hidden="1">{"'Standalone List Price Trends'!$A$1:$X$56"}</definedName>
    <definedName name="____Q4" localSheetId="7" hidden="1">{"'Standalone List Price Trends'!$A$1:$X$56"}</definedName>
    <definedName name="____Q4" localSheetId="0" hidden="1">{"'Standalone List Price Trends'!$A$1:$X$56"}</definedName>
    <definedName name="____Q4" hidden="1">{"'Standalone List Price Trends'!$A$1:$X$56"}</definedName>
    <definedName name="____Q5" localSheetId="7" hidden="1">{"'Standalone List Price Trends'!$A$1:$X$56"}</definedName>
    <definedName name="____Q5" localSheetId="0" hidden="1">{"'Standalone List Price Trends'!$A$1:$X$56"}</definedName>
    <definedName name="____Q5" hidden="1">{"'Standalone List Price Trends'!$A$1:$X$56"}</definedName>
    <definedName name="____Q9" localSheetId="7" hidden="1">{"'Standalone List Price Trends'!$A$1:$X$56"}</definedName>
    <definedName name="____Q9" localSheetId="0" hidden="1">{"'Standalone List Price Trends'!$A$1:$X$56"}</definedName>
    <definedName name="____Q9" hidden="1">{"'Standalone List Price Trends'!$A$1:$X$56"}</definedName>
    <definedName name="____rw1" localSheetId="7" hidden="1">{"'Standalone List Price Trends'!$A$1:$X$56"}</definedName>
    <definedName name="____rw1" localSheetId="0" hidden="1">{"'Standalone List Price Trends'!$A$1:$X$56"}</definedName>
    <definedName name="____rw1" hidden="1">{"'Standalone List Price Trends'!$A$1:$X$56"}</definedName>
    <definedName name="____rw2" localSheetId="7" hidden="1">{"'Standalone List Price Trends'!$A$1:$X$56"}</definedName>
    <definedName name="____rw2" localSheetId="0" hidden="1">{"'Standalone List Price Trends'!$A$1:$X$56"}</definedName>
    <definedName name="____rw2" hidden="1">{"'Standalone List Price Trends'!$A$1:$X$56"}</definedName>
    <definedName name="____rw3" localSheetId="7" hidden="1">{"'Standalone List Price Trends'!$A$1:$X$56"}</definedName>
    <definedName name="____rw3" localSheetId="0" hidden="1">{"'Standalone List Price Trends'!$A$1:$X$56"}</definedName>
    <definedName name="____rw3" hidden="1">{"'Standalone List Price Trends'!$A$1:$X$56"}</definedName>
    <definedName name="____rw4" localSheetId="7" hidden="1">{"'Standalone List Price Trends'!$A$1:$X$56"}</definedName>
    <definedName name="____rw4" localSheetId="0" hidden="1">{"'Standalone List Price Trends'!$A$1:$X$56"}</definedName>
    <definedName name="____rw4" hidden="1">{"'Standalone List Price Trends'!$A$1:$X$56"}</definedName>
    <definedName name="____tb3" hidden="1">#REF!</definedName>
    <definedName name="___apx4" hidden="1">#REF!</definedName>
    <definedName name="___ch31" hidden="1">#REF!</definedName>
    <definedName name="___Q1" localSheetId="7" hidden="1">{"'Standalone List Price Trends'!$A$1:$X$56"}</definedName>
    <definedName name="___Q1" localSheetId="0" hidden="1">{"'Standalone List Price Trends'!$A$1:$X$56"}</definedName>
    <definedName name="___Q1" hidden="1">{"'Standalone List Price Trends'!$A$1:$X$56"}</definedName>
    <definedName name="___Q2" localSheetId="7" hidden="1">{"'Standalone List Price Trends'!$A$1:$X$56"}</definedName>
    <definedName name="___Q2" localSheetId="0" hidden="1">{"'Standalone List Price Trends'!$A$1:$X$56"}</definedName>
    <definedName name="___Q2" hidden="1">{"'Standalone List Price Trends'!$A$1:$X$56"}</definedName>
    <definedName name="___Q3" localSheetId="7" hidden="1">{"'Standalone List Price Trends'!$A$1:$X$56"}</definedName>
    <definedName name="___Q3" localSheetId="0" hidden="1">{"'Standalone List Price Trends'!$A$1:$X$56"}</definedName>
    <definedName name="___Q3" hidden="1">{"'Standalone List Price Trends'!$A$1:$X$56"}</definedName>
    <definedName name="___Q4" localSheetId="7" hidden="1">{"'Standalone List Price Trends'!$A$1:$X$56"}</definedName>
    <definedName name="___Q4" localSheetId="0" hidden="1">{"'Standalone List Price Trends'!$A$1:$X$56"}</definedName>
    <definedName name="___Q4" hidden="1">{"'Standalone List Price Trends'!$A$1:$X$56"}</definedName>
    <definedName name="___Q5" localSheetId="7" hidden="1">{"'Standalone List Price Trends'!$A$1:$X$56"}</definedName>
    <definedName name="___Q5" localSheetId="0" hidden="1">{"'Standalone List Price Trends'!$A$1:$X$56"}</definedName>
    <definedName name="___Q5" hidden="1">{"'Standalone List Price Trends'!$A$1:$X$56"}</definedName>
    <definedName name="___Q9" localSheetId="7" hidden="1">{"'Standalone List Price Trends'!$A$1:$X$56"}</definedName>
    <definedName name="___Q9" localSheetId="0" hidden="1">{"'Standalone List Price Trends'!$A$1:$X$56"}</definedName>
    <definedName name="___Q9" hidden="1">{"'Standalone List Price Trends'!$A$1:$X$56"}</definedName>
    <definedName name="___rw1" localSheetId="7" hidden="1">{"'Standalone List Price Trends'!$A$1:$X$56"}</definedName>
    <definedName name="___rw1" localSheetId="0" hidden="1">{"'Standalone List Price Trends'!$A$1:$X$56"}</definedName>
    <definedName name="___rw1" hidden="1">{"'Standalone List Price Trends'!$A$1:$X$56"}</definedName>
    <definedName name="___rw2" localSheetId="7" hidden="1">{"'Standalone List Price Trends'!$A$1:$X$56"}</definedName>
    <definedName name="___rw2" localSheetId="0" hidden="1">{"'Standalone List Price Trends'!$A$1:$X$56"}</definedName>
    <definedName name="___rw2" hidden="1">{"'Standalone List Price Trends'!$A$1:$X$56"}</definedName>
    <definedName name="___rw3" localSheetId="7" hidden="1">{"'Standalone List Price Trends'!$A$1:$X$56"}</definedName>
    <definedName name="___rw3" localSheetId="0" hidden="1">{"'Standalone List Price Trends'!$A$1:$X$56"}</definedName>
    <definedName name="___rw3" hidden="1">{"'Standalone List Price Trends'!$A$1:$X$56"}</definedName>
    <definedName name="___rw4" localSheetId="7" hidden="1">{"'Standalone List Price Trends'!$A$1:$X$56"}</definedName>
    <definedName name="___rw4" localSheetId="0" hidden="1">{"'Standalone List Price Trends'!$A$1:$X$56"}</definedName>
    <definedName name="___rw4" hidden="1">{"'Standalone List Price Trends'!$A$1:$X$56"}</definedName>
    <definedName name="___tb3" hidden="1">#REF!</definedName>
    <definedName name="__123Graph_A" hidden="1">#REF!</definedName>
    <definedName name="__123Graph_ACURRENT" hidden="1">#REF!</definedName>
    <definedName name="__123Graph_ACYCLICALITY" hidden="1">#REF!</definedName>
    <definedName name="__123Graph_AGRPH_EXPIRE" hidden="1">#REF!</definedName>
    <definedName name="__123Graph_AIC在庫曲線" hidden="1">#REF!</definedName>
    <definedName name="__123Graph_ALOSSCHART" hidden="1">#REF!</definedName>
    <definedName name="__123Graph_ALOWCOST" hidden="1">#REF!</definedName>
    <definedName name="__123Graph_APREMIUM" hidden="1">#REF!</definedName>
    <definedName name="__123Graph_ARAM生産在庫" hidden="1">#REF!</definedName>
    <definedName name="__123Graph_ATOTSUBS" hidden="1">#REF!</definedName>
    <definedName name="__123Graph_A利鞘" hidden="1">#REF!</definedName>
    <definedName name="__123Graph_A国内IC数量伸" hidden="1">#REF!</definedName>
    <definedName name="__123Graph_A国内IC生産伸" hidden="1">#REF!</definedName>
    <definedName name="__123Graph_A運用利回り" hidden="1">#REF!</definedName>
    <definedName name="__123Graph_B" hidden="1">#REF!</definedName>
    <definedName name="__123Graph_BCURRENT" hidden="1">#REF!</definedName>
    <definedName name="__123Graph_BGROWTHRATES" hidden="1">#REF!</definedName>
    <definedName name="__123Graph_BLOSSCHART" hidden="1">#REF!</definedName>
    <definedName name="__123Graph_BLOWCOST" hidden="1">#REF!</definedName>
    <definedName name="__123Graph_BPREMIUM" hidden="1">#REF!</definedName>
    <definedName name="__123Graph_BTOTSUBS" hidden="1">#REF!</definedName>
    <definedName name="__123Graph_B利鞘" hidden="1">#REF!</definedName>
    <definedName name="__123Graph_B国内IC数量伸" hidden="1">#REF!</definedName>
    <definedName name="__123Graph_B国内IC生産伸" hidden="1">#REF!</definedName>
    <definedName name="__123Graph_B運用利回り" hidden="1">#REF!</definedName>
    <definedName name="__123Graph_C" hidden="1">#REF!</definedName>
    <definedName name="__123Graph_CLOSSCHART" hidden="1">#REF!</definedName>
    <definedName name="__123Graph_C利鞘" hidden="1">#REF!</definedName>
    <definedName name="__123Graph_C国内IC数量伸" hidden="1">#REF!</definedName>
    <definedName name="__123Graph_C国内IC生産伸" hidden="1">#REF!</definedName>
    <definedName name="__123Graph_C運用利回り" hidden="1">#REF!</definedName>
    <definedName name="__123Graph_D" hidden="1">#REF!</definedName>
    <definedName name="__123Graph_DLOSSCHART" hidden="1">#REF!</definedName>
    <definedName name="__123Graph_D利鞘" hidden="1">#REF!</definedName>
    <definedName name="__123Graph_D国内IC数量伸" hidden="1">#REF!</definedName>
    <definedName name="__123Graph_D国内IC生産伸" hidden="1">#REF!</definedName>
    <definedName name="__123Graph_ELOSSCHART" hidden="1">#REF!</definedName>
    <definedName name="__123Graph_FLOSSCHART" hidden="1">#REF!</definedName>
    <definedName name="__123Graph_X" hidden="1">#REF!</definedName>
    <definedName name="__123Graph_XCURRENT" hidden="1">#REF!</definedName>
    <definedName name="__123Graph_XCYCLICALITY" hidden="1">#REF!</definedName>
    <definedName name="__123Graph_XGRPH_EXPIRE" hidden="1">#REF!</definedName>
    <definedName name="__123Graph_XIC在庫曲線" hidden="1">#REF!</definedName>
    <definedName name="__123Graph_XLOWCOST" hidden="1">#REF!</definedName>
    <definedName name="__123Graph_XPENETRATION" hidden="1">#REF!</definedName>
    <definedName name="__123Graph_XPREMIUM" hidden="1">#REF!</definedName>
    <definedName name="__123Graph_XRAM生産在庫" hidden="1">#REF!</definedName>
    <definedName name="__123Graph_XTOTSUBS" hidden="1">#REF!</definedName>
    <definedName name="__123Graph_X利鞘" hidden="1">#REF!</definedName>
    <definedName name="__123Graph_X運用利回り" hidden="1">#REF!</definedName>
    <definedName name="__apx4" hidden="1">#REF!</definedName>
    <definedName name="__ch31" hidden="1">#REF!</definedName>
    <definedName name="__D6" localSheetId="7" hidden="1">{"'표지'!$B$5"}</definedName>
    <definedName name="__D6" localSheetId="0" hidden="1">{"'표지'!$B$5"}</definedName>
    <definedName name="__D6" hidden="1">{"'표지'!$B$5"}</definedName>
    <definedName name="__FDS_HYPERLINK_TOGGLE_STATE__" hidden="1">"ON"</definedName>
    <definedName name="__FDS_UNIQUE_RANGE_ID_GENERATOR_COUNTER" hidden="1">1</definedName>
    <definedName name="__FDS_USED_FOR_REUSING_RANGE_IDS_RECYCLE" localSheetId="7" hidden="1">{6388,6387,6373,6345,6344,6343,6373,6373,6373,6348,6347,6346,6373,6373,6373,6372,6385,6386,6373,6373,6373,6377,6373,6378,6373,6373,6373,6374,6375,6376,6373,6373,6373,6368,6370,6371,6373,6373,6373,6381,6379,6380,6373,6373,6373,6384,6383,6382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}</definedName>
    <definedName name="__FDS_USED_FOR_REUSING_RANGE_IDS_RECYCLE" localSheetId="0" hidden="1">{6388,6387,6373,6345,6344,6343,6373,6373,6373,6348,6347,6346,6373,6373,6373,6372,6385,6386,6373,6373,6373,6377,6373,6378,6373,6373,6373,6374,6375,6376,6373,6373,6373,6368,6370,6371,6373,6373,6373,6381,6379,6380,6373,6373,6373,6384,6383,6382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}</definedName>
    <definedName name="__FDS_USED_FOR_REUSING_RANGE_IDS_RECYCLE" hidden="1">{6388,6387,6373,6345,6344,6343,6373,6373,6373,6348,6347,6346,6373,6373,6373,6372,6385,6386,6373,6373,6373,6377,6373,6378,6373,6373,6373,6374,6375,6376,6373,6373,6373,6368,6370,6371,6373,6373,6373,6381,6379,6380,6373,6373,6373,6384,6383,6382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,6373}</definedName>
    <definedName name="__h1" localSheetId="7" hidden="1">{"'표지'!$B$5"}</definedName>
    <definedName name="__h1" localSheetId="0" hidden="1">{"'표지'!$B$5"}</definedName>
    <definedName name="__h1" hidden="1">{"'표지'!$B$5"}</definedName>
    <definedName name="__h2" localSheetId="7" hidden="1">{"'표지'!$B$5"}</definedName>
    <definedName name="__h2" localSheetId="0" hidden="1">{"'표지'!$B$5"}</definedName>
    <definedName name="__h2" hidden="1">{"'표지'!$B$5"}</definedName>
    <definedName name="__h3" localSheetId="7" hidden="1">{"'표지'!$B$5"}</definedName>
    <definedName name="__h3" localSheetId="0" hidden="1">{"'표지'!$B$5"}</definedName>
    <definedName name="__h3" hidden="1">{"'표지'!$B$5"}</definedName>
    <definedName name="__h4" localSheetId="7" hidden="1">{"'표지'!$B$5"}</definedName>
    <definedName name="__h4" localSheetId="0" hidden="1">{"'표지'!$B$5"}</definedName>
    <definedName name="__h4" hidden="1">{"'표지'!$B$5"}</definedName>
    <definedName name="__h5" localSheetId="7" hidden="1">{"'표지'!$B$5"}</definedName>
    <definedName name="__h5" localSheetId="0" hidden="1">{"'표지'!$B$5"}</definedName>
    <definedName name="__h5" hidden="1">{"'표지'!$B$5"}</definedName>
    <definedName name="__htt1" localSheetId="7" hidden="1">{"'표지'!$B$5"}</definedName>
    <definedName name="__htt1" localSheetId="0" hidden="1">{"'표지'!$B$5"}</definedName>
    <definedName name="__htt1" hidden="1">{"'표지'!$B$5"}</definedName>
    <definedName name="__ke2" hidden="1">#REF!</definedName>
    <definedName name="__Q1" localSheetId="7" hidden="1">{"'Standalone List Price Trends'!$A$1:$X$56"}</definedName>
    <definedName name="__Q1" localSheetId="0" hidden="1">{"'Standalone List Price Trends'!$A$1:$X$56"}</definedName>
    <definedName name="__Q1" hidden="1">{"'Standalone List Price Trends'!$A$1:$X$56"}</definedName>
    <definedName name="__Q2" localSheetId="7" hidden="1">{"'Standalone List Price Trends'!$A$1:$X$56"}</definedName>
    <definedName name="__Q2" localSheetId="0" hidden="1">{"'Standalone List Price Trends'!$A$1:$X$56"}</definedName>
    <definedName name="__Q2" hidden="1">{"'Standalone List Price Trends'!$A$1:$X$56"}</definedName>
    <definedName name="__Q3" localSheetId="7" hidden="1">{"'Standalone List Price Trends'!$A$1:$X$56"}</definedName>
    <definedName name="__Q3" localSheetId="0" hidden="1">{"'Standalone List Price Trends'!$A$1:$X$56"}</definedName>
    <definedName name="__Q3" hidden="1">{"'Standalone List Price Trends'!$A$1:$X$56"}</definedName>
    <definedName name="__Q4" localSheetId="7" hidden="1">{"'Standalone List Price Trends'!$A$1:$X$56"}</definedName>
    <definedName name="__Q4" localSheetId="0" hidden="1">{"'Standalone List Price Trends'!$A$1:$X$56"}</definedName>
    <definedName name="__Q4" hidden="1">{"'Standalone List Price Trends'!$A$1:$X$56"}</definedName>
    <definedName name="__Q5" localSheetId="7" hidden="1">{"'Standalone List Price Trends'!$A$1:$X$56"}</definedName>
    <definedName name="__Q5" localSheetId="0" hidden="1">{"'Standalone List Price Trends'!$A$1:$X$56"}</definedName>
    <definedName name="__Q5" hidden="1">{"'Standalone List Price Trends'!$A$1:$X$56"}</definedName>
    <definedName name="__Q9" localSheetId="7" hidden="1">{"'Standalone List Price Trends'!$A$1:$X$56"}</definedName>
    <definedName name="__Q9" localSheetId="0" hidden="1">{"'Standalone List Price Trends'!$A$1:$X$56"}</definedName>
    <definedName name="__Q9" hidden="1">{"'Standalone List Price Trends'!$A$1:$X$56"}</definedName>
    <definedName name="__rw1" localSheetId="7" hidden="1">{"'Standalone List Price Trends'!$A$1:$X$56"}</definedName>
    <definedName name="__rw1" localSheetId="0" hidden="1">{"'Standalone List Price Trends'!$A$1:$X$56"}</definedName>
    <definedName name="__rw1" hidden="1">{"'Standalone List Price Trends'!$A$1:$X$56"}</definedName>
    <definedName name="__rw2" localSheetId="7" hidden="1">{"'Standalone List Price Trends'!$A$1:$X$56"}</definedName>
    <definedName name="__rw2" localSheetId="0" hidden="1">{"'Standalone List Price Trends'!$A$1:$X$56"}</definedName>
    <definedName name="__rw2" hidden="1">{"'Standalone List Price Trends'!$A$1:$X$56"}</definedName>
    <definedName name="__rw3" localSheetId="7" hidden="1">{"'Standalone List Price Trends'!$A$1:$X$56"}</definedName>
    <definedName name="__rw3" localSheetId="0" hidden="1">{"'Standalone List Price Trends'!$A$1:$X$56"}</definedName>
    <definedName name="__rw3" hidden="1">{"'Standalone List Price Trends'!$A$1:$X$56"}</definedName>
    <definedName name="__rw4" localSheetId="7" hidden="1">{"'Standalone List Price Trends'!$A$1:$X$56"}</definedName>
    <definedName name="__rw4" localSheetId="0" hidden="1">{"'Standalone List Price Trends'!$A$1:$X$56"}</definedName>
    <definedName name="__rw4" hidden="1">{"'Standalone List Price Trends'!$A$1:$X$56"}</definedName>
    <definedName name="__tb3" hidden="1">#REF!</definedName>
    <definedName name="_1__123Graph_ACHART_1" hidden="1">#REF!</definedName>
    <definedName name="_1__123Graph_AMARKET_SIZE" hidden="1">#REF!</definedName>
    <definedName name="_1__FDSAUDITLINK__" localSheetId="7" hidden="1">{"fdsup://directions/FAT Viewer?action=UPDATE&amp;creator=factset&amp;DYN_ARGS=TRUE&amp;DOC_NAME=FAT:FQL_AUDITING_CLIENT_TEMPLATE.FAT&amp;display_string=Audit&amp;VAR:KEY=RUZAXIRCDI&amp;VAR:QUERY=RkZfRUJJVERBX09QRVIoUVRSLDQvMS8yMDA5LDYvMzAvMjAwOSwsLFVTRCk=&amp;WINDOW=FIRST_POPUP&amp;HEIGH","T=450&amp;WIDTH=450&amp;START_MAXIMIZED=FALSE&amp;VAR:CALENDAR=US&amp;VAR:SYMBOL=ZMH&amp;VAR:INDEX=0"}</definedName>
    <definedName name="_1__FDSAUDITLINK__" localSheetId="0" hidden="1">{"fdsup://directions/FAT Viewer?action=UPDATE&amp;creator=factset&amp;DYN_ARGS=TRUE&amp;DOC_NAME=FAT:FQL_AUDITING_CLIENT_TEMPLATE.FAT&amp;display_string=Audit&amp;VAR:KEY=RUZAXIRCDI&amp;VAR:QUERY=RkZfRUJJVERBX09QRVIoUVRSLDQvMS8yMDA5LDYvMzAvMjAwOSwsLFVTRCk=&amp;WINDOW=FIRST_POPUP&amp;HEIGH","T=450&amp;WIDTH=450&amp;START_MAXIMIZED=FALSE&amp;VAR:CALENDAR=US&amp;VAR:SYMBOL=ZMH&amp;VAR:INDEX=0"}</definedName>
    <definedName name="_1__FDSAUDITLINK__" hidden="1">{"fdsup://directions/FAT Viewer?action=UPDATE&amp;creator=factset&amp;DYN_ARGS=TRUE&amp;DOC_NAME=FAT:FQL_AUDITING_CLIENT_TEMPLATE.FAT&amp;display_string=Audit&amp;VAR:KEY=RUZAXIRCDI&amp;VAR:QUERY=RkZfRUJJVERBX09QRVIoUVRSLDQvMS8yMDA5LDYvMzAvMjAwOSwsLFVTRCk=&amp;WINDOW=FIRST_POPUP&amp;HEIGH","T=450&amp;WIDTH=450&amp;START_MAXIMIZED=FALSE&amp;VAR:CALENDAR=US&amp;VAR:SYMBOL=ZMH&amp;VAR:INDEX=0"}</definedName>
    <definedName name="_10__123Graph_Xｸﾞﾗﾌ_1" hidden="1">#REF!</definedName>
    <definedName name="_10__FDSAUDITLINK__" localSheetId="7" hidden="1">{"fdsup://directions/FAT Viewer?action=UPDATE&amp;creator=factset&amp;DYN_ARGS=TRUE&amp;DOC_NAME=FAT:FQL_AUDITING_CLIENT_TEMPLATE.FAT&amp;display_string=Audit&amp;VAR:KEY=ZIZEXWFYJU&amp;VAR:QUERY=RkZfRUJJVERBX09QRVIoUVRSLDQvMS8yMDEwLDYvMzAvMjAxMCwsLFVTRCk=&amp;WINDOW=FIRST_POPUP&amp;HEIGH","T=450&amp;WIDTH=450&amp;START_MAXIMIZED=FALSE&amp;VAR:CALENDAR=US&amp;VAR:SYMBOL=XRX&amp;VAR:INDEX=0"}</definedName>
    <definedName name="_10__FDSAUDITLINK__" localSheetId="0" hidden="1">{"fdsup://directions/FAT Viewer?action=UPDATE&amp;creator=factset&amp;DYN_ARGS=TRUE&amp;DOC_NAME=FAT:FQL_AUDITING_CLIENT_TEMPLATE.FAT&amp;display_string=Audit&amp;VAR:KEY=ZIZEXWFYJU&amp;VAR:QUERY=RkZfRUJJVERBX09QRVIoUVRSLDQvMS8yMDEwLDYvMzAvMjAxMCwsLFVTRCk=&amp;WINDOW=FIRST_POPUP&amp;HEIGH","T=450&amp;WIDTH=450&amp;START_MAXIMIZED=FALSE&amp;VAR:CALENDAR=US&amp;VAR:SYMBOL=XRX&amp;VAR:INDEX=0"}</definedName>
    <definedName name="_10__FDSAUDITLINK__" hidden="1">{"fdsup://directions/FAT Viewer?action=UPDATE&amp;creator=factset&amp;DYN_ARGS=TRUE&amp;DOC_NAME=FAT:FQL_AUDITING_CLIENT_TEMPLATE.FAT&amp;display_string=Audit&amp;VAR:KEY=ZIZEXWFYJU&amp;VAR:QUERY=RkZfRUJJVERBX09QRVIoUVRSLDQvMS8yMDEwLDYvMzAvMjAxMCwsLFVTRCk=&amp;WINDOW=FIRST_POPUP&amp;HEIGH","T=450&amp;WIDTH=450&amp;START_MAXIMIZED=FALSE&amp;VAR:CALENDAR=US&amp;VAR:SYMBOL=XRX&amp;VAR:INDEX=0"}</definedName>
    <definedName name="_100__FDSAUDITLINK__" localSheetId="7" hidden="1">{"fdsup://directions/FAT Viewer?action=UPDATE&amp;creator=factset&amp;DYN_ARGS=TRUE&amp;DOC_NAME=FAT:FQL_AUDITING_CLIENT_TEMPLATE.FAT&amp;display_string=Audit&amp;VAR:KEY=DAXSZEFETQ&amp;VAR:QUERY=RkZfRUJJVERBX09QRVIoUVRSLDQvMS8yMDEwLDYvMzAvMjAxMCwsLFVTRCk=&amp;WINDOW=FIRST_POPUP&amp;HEIGH","T=450&amp;WIDTH=450&amp;START_MAXIMIZED=FALSE&amp;VAR:CALENDAR=US&amp;VAR:SYMBOL=TXN&amp;VAR:INDEX=0"}</definedName>
    <definedName name="_100__FDSAUDITLINK__" localSheetId="0" hidden="1">{"fdsup://directions/FAT Viewer?action=UPDATE&amp;creator=factset&amp;DYN_ARGS=TRUE&amp;DOC_NAME=FAT:FQL_AUDITING_CLIENT_TEMPLATE.FAT&amp;display_string=Audit&amp;VAR:KEY=DAXSZEFETQ&amp;VAR:QUERY=RkZfRUJJVERBX09QRVIoUVRSLDQvMS8yMDEwLDYvMzAvMjAxMCwsLFVTRCk=&amp;WINDOW=FIRST_POPUP&amp;HEIGH","T=450&amp;WIDTH=450&amp;START_MAXIMIZED=FALSE&amp;VAR:CALENDAR=US&amp;VAR:SYMBOL=TXN&amp;VAR:INDEX=0"}</definedName>
    <definedName name="_100__FDSAUDITLINK__" hidden="1">{"fdsup://directions/FAT Viewer?action=UPDATE&amp;creator=factset&amp;DYN_ARGS=TRUE&amp;DOC_NAME=FAT:FQL_AUDITING_CLIENT_TEMPLATE.FAT&amp;display_string=Audit&amp;VAR:KEY=DAXSZEFETQ&amp;VAR:QUERY=RkZfRUJJVERBX09QRVIoUVRSLDQvMS8yMDEwLDYvMzAvMjAxMCwsLFVTRCk=&amp;WINDOW=FIRST_POPUP&amp;HEIGH","T=450&amp;WIDTH=450&amp;START_MAXIMIZED=FALSE&amp;VAR:CALENDAR=US&amp;VAR:SYMBOL=TXN&amp;VAR:INDEX=0"}</definedName>
    <definedName name="_1000__FDSAUDITLINK__" localSheetId="7" hidden="1">{"fdsup://Directions/FactSet Auditing Viewer?action=AUDIT_VALUE&amp;DB=129&amp;ID1=98849810&amp;VALUEID=01001&amp;SDATE=201002&amp;PERIODTYPE=QTR_STD&amp;window=popup_no_bar&amp;width=385&amp;height=120&amp;START_MAXIMIZED=FALSE&amp;creator=factset&amp;display_string=Audit"}</definedName>
    <definedName name="_1000__FDSAUDITLINK__" localSheetId="0" hidden="1">{"fdsup://Directions/FactSet Auditing Viewer?action=AUDIT_VALUE&amp;DB=129&amp;ID1=98849810&amp;VALUEID=01001&amp;SDATE=201002&amp;PERIODTYPE=QTR_STD&amp;window=popup_no_bar&amp;width=385&amp;height=120&amp;START_MAXIMIZED=FALSE&amp;creator=factset&amp;display_string=Audit"}</definedName>
    <definedName name="_1000__FDSAUDITLINK__" hidden="1">{"fdsup://Directions/FactSet Auditing Viewer?action=AUDIT_VALUE&amp;DB=129&amp;ID1=98849810&amp;VALUEID=01001&amp;SDATE=201002&amp;PERIODTYPE=QTR_STD&amp;window=popup_no_bar&amp;width=385&amp;height=120&amp;START_MAXIMIZED=FALSE&amp;creator=factset&amp;display_string=Audit"}</definedName>
    <definedName name="_1001__FDSAUDITLINK__" localSheetId="7" hidden="1">{"fdsup://Directions/FactSet Auditing Viewer?action=AUDIT_VALUE&amp;DB=129&amp;ID1=98433210&amp;VALUEID=01001&amp;SDATE=200902&amp;PERIODTYPE=QTR_STD&amp;window=popup_no_bar&amp;width=385&amp;height=120&amp;START_MAXIMIZED=FALSE&amp;creator=factset&amp;display_string=Audit"}</definedName>
    <definedName name="_1001__FDSAUDITLINK__" localSheetId="0" hidden="1">{"fdsup://Directions/FactSet Auditing Viewer?action=AUDIT_VALUE&amp;DB=129&amp;ID1=98433210&amp;VALUEID=01001&amp;SDATE=200902&amp;PERIODTYPE=QTR_STD&amp;window=popup_no_bar&amp;width=385&amp;height=120&amp;START_MAXIMIZED=FALSE&amp;creator=factset&amp;display_string=Audit"}</definedName>
    <definedName name="_1001__FDSAUDITLINK__" hidden="1">{"fdsup://Directions/FactSet Auditing Viewer?action=AUDIT_VALUE&amp;DB=129&amp;ID1=98433210&amp;VALUEID=01001&amp;SDATE=200902&amp;PERIODTYPE=QTR_STD&amp;window=popup_no_bar&amp;width=385&amp;height=120&amp;START_MAXIMIZED=FALSE&amp;creator=factset&amp;display_string=Audit"}</definedName>
    <definedName name="_1002__FDSAUDITLINK__" localSheetId="7" hidden="1">{"fdsup://Directions/FactSet Auditing Viewer?action=AUDIT_VALUE&amp;DB=129&amp;ID1=98433210&amp;VALUEID=01001&amp;SDATE=201002&amp;PERIODTYPE=QTR_STD&amp;window=popup_no_bar&amp;width=385&amp;height=120&amp;START_MAXIMIZED=FALSE&amp;creator=factset&amp;display_string=Audit"}</definedName>
    <definedName name="_1002__FDSAUDITLINK__" localSheetId="0" hidden="1">{"fdsup://Directions/FactSet Auditing Viewer?action=AUDIT_VALUE&amp;DB=129&amp;ID1=98433210&amp;VALUEID=01001&amp;SDATE=201002&amp;PERIODTYPE=QTR_STD&amp;window=popup_no_bar&amp;width=385&amp;height=120&amp;START_MAXIMIZED=FALSE&amp;creator=factset&amp;display_string=Audit"}</definedName>
    <definedName name="_1002__FDSAUDITLINK__" hidden="1">{"fdsup://Directions/FactSet Auditing Viewer?action=AUDIT_VALUE&amp;DB=129&amp;ID1=98433210&amp;VALUEID=01001&amp;SDATE=201002&amp;PERIODTYPE=QTR_STD&amp;window=popup_no_bar&amp;width=385&amp;height=120&amp;START_MAXIMIZED=FALSE&amp;creator=factset&amp;display_string=Audit"}</definedName>
    <definedName name="_1003__FDSAUDITLINK__" localSheetId="7" hidden="1">{"fdsup://Directions/FactSet Auditing Viewer?action=AUDIT_VALUE&amp;DB=129&amp;ID1=98412110&amp;VALUEID=01001&amp;SDATE=200902&amp;PERIODTYPE=QTR_STD&amp;window=popup_no_bar&amp;width=385&amp;height=120&amp;START_MAXIMIZED=FALSE&amp;creator=factset&amp;display_string=Audit"}</definedName>
    <definedName name="_1003__FDSAUDITLINK__" localSheetId="0" hidden="1">{"fdsup://Directions/FactSet Auditing Viewer?action=AUDIT_VALUE&amp;DB=129&amp;ID1=98412110&amp;VALUEID=01001&amp;SDATE=200902&amp;PERIODTYPE=QTR_STD&amp;window=popup_no_bar&amp;width=385&amp;height=120&amp;START_MAXIMIZED=FALSE&amp;creator=factset&amp;display_string=Audit"}</definedName>
    <definedName name="_1003__FDSAUDITLINK__" hidden="1">{"fdsup://Directions/FactSet Auditing Viewer?action=AUDIT_VALUE&amp;DB=129&amp;ID1=98412110&amp;VALUEID=01001&amp;SDATE=200902&amp;PERIODTYPE=QTR_STD&amp;window=popup_no_bar&amp;width=385&amp;height=120&amp;START_MAXIMIZED=FALSE&amp;creator=factset&amp;display_string=Audit"}</definedName>
    <definedName name="_1004__FDSAUDITLINK__" localSheetId="7" hidden="1">{"fdsup://Directions/FactSet Auditing Viewer?action=AUDIT_VALUE&amp;DB=129&amp;ID1=98412110&amp;VALUEID=01001&amp;SDATE=201002&amp;PERIODTYPE=QTR_STD&amp;window=popup_no_bar&amp;width=385&amp;height=120&amp;START_MAXIMIZED=FALSE&amp;creator=factset&amp;display_string=Audit"}</definedName>
    <definedName name="_1004__FDSAUDITLINK__" localSheetId="0" hidden="1">{"fdsup://Directions/FactSet Auditing Viewer?action=AUDIT_VALUE&amp;DB=129&amp;ID1=98412110&amp;VALUEID=01001&amp;SDATE=201002&amp;PERIODTYPE=QTR_STD&amp;window=popup_no_bar&amp;width=385&amp;height=120&amp;START_MAXIMIZED=FALSE&amp;creator=factset&amp;display_string=Audit"}</definedName>
    <definedName name="_1004__FDSAUDITLINK__" hidden="1">{"fdsup://Directions/FactSet Auditing Viewer?action=AUDIT_VALUE&amp;DB=129&amp;ID1=98412110&amp;VALUEID=01001&amp;SDATE=201002&amp;PERIODTYPE=QTR_STD&amp;window=popup_no_bar&amp;width=385&amp;height=120&amp;START_MAXIMIZED=FALSE&amp;creator=factset&amp;display_string=Audit"}</definedName>
    <definedName name="_1005__FDSAUDITLINK__" localSheetId="7" hidden="1">{"fdsup://Directions/FactSet Auditing Viewer?action=AUDIT_VALUE&amp;DB=129&amp;ID1=24903010&amp;VALUEID=01001&amp;SDATE=200902&amp;PERIODTYPE=QTR_STD&amp;window=popup_no_bar&amp;width=385&amp;height=120&amp;START_MAXIMIZED=FALSE&amp;creator=factset&amp;display_string=Audit"}</definedName>
    <definedName name="_1005__FDSAUDITLINK__" localSheetId="0" hidden="1">{"fdsup://Directions/FactSet Auditing Viewer?action=AUDIT_VALUE&amp;DB=129&amp;ID1=24903010&amp;VALUEID=01001&amp;SDATE=200902&amp;PERIODTYPE=QTR_STD&amp;window=popup_no_bar&amp;width=385&amp;height=120&amp;START_MAXIMIZED=FALSE&amp;creator=factset&amp;display_string=Audit"}</definedName>
    <definedName name="_1005__FDSAUDITLINK__" hidden="1">{"fdsup://Directions/FactSet Auditing Viewer?action=AUDIT_VALUE&amp;DB=129&amp;ID1=24903010&amp;VALUEID=01001&amp;SDATE=200902&amp;PERIODTYPE=QTR_STD&amp;window=popup_no_bar&amp;width=385&amp;height=120&amp;START_MAXIMIZED=FALSE&amp;creator=factset&amp;display_string=Audit"}</definedName>
    <definedName name="_1006__FDSAUDITLINK__" localSheetId="7" hidden="1">{"fdsup://Directions/FactSet Auditing Viewer?action=AUDIT_VALUE&amp;DB=129&amp;ID1=24903010&amp;VALUEID=01001&amp;SDATE=201002&amp;PERIODTYPE=QTR_STD&amp;window=popup_no_bar&amp;width=385&amp;height=120&amp;START_MAXIMIZED=FALSE&amp;creator=factset&amp;display_string=Audit"}</definedName>
    <definedName name="_1006__FDSAUDITLINK__" localSheetId="0" hidden="1">{"fdsup://Directions/FactSet Auditing Viewer?action=AUDIT_VALUE&amp;DB=129&amp;ID1=24903010&amp;VALUEID=01001&amp;SDATE=201002&amp;PERIODTYPE=QTR_STD&amp;window=popup_no_bar&amp;width=385&amp;height=120&amp;START_MAXIMIZED=FALSE&amp;creator=factset&amp;display_string=Audit"}</definedName>
    <definedName name="_1006__FDSAUDITLINK__" hidden="1">{"fdsup://Directions/FactSet Auditing Viewer?action=AUDIT_VALUE&amp;DB=129&amp;ID1=24903010&amp;VALUEID=01001&amp;SDATE=201002&amp;PERIODTYPE=QTR_STD&amp;window=popup_no_bar&amp;width=385&amp;height=120&amp;START_MAXIMIZED=FALSE&amp;creator=factset&amp;display_string=Audit"}</definedName>
    <definedName name="_1007__FDSAUDITLINK__" localSheetId="7" hidden="1">{"fdsup://Directions/FactSet Auditing Viewer?action=AUDIT_VALUE&amp;DB=129&amp;ID1=30231G10&amp;VALUEID=01001&amp;SDATE=200902&amp;PERIODTYPE=QTR_STD&amp;window=popup_no_bar&amp;width=385&amp;height=120&amp;START_MAXIMIZED=FALSE&amp;creator=factset&amp;display_string=Audit"}</definedName>
    <definedName name="_1007__FDSAUDITLINK__" localSheetId="0" hidden="1">{"fdsup://Directions/FactSet Auditing Viewer?action=AUDIT_VALUE&amp;DB=129&amp;ID1=30231G10&amp;VALUEID=01001&amp;SDATE=200902&amp;PERIODTYPE=QTR_STD&amp;window=popup_no_bar&amp;width=385&amp;height=120&amp;START_MAXIMIZED=FALSE&amp;creator=factset&amp;display_string=Audit"}</definedName>
    <definedName name="_1007__FDSAUDITLINK__" hidden="1">{"fdsup://Directions/FactSet Auditing Viewer?action=AUDIT_VALUE&amp;DB=129&amp;ID1=30231G10&amp;VALUEID=01001&amp;SDATE=200902&amp;PERIODTYPE=QTR_STD&amp;window=popup_no_bar&amp;width=385&amp;height=120&amp;START_MAXIMIZED=FALSE&amp;creator=factset&amp;display_string=Audit"}</definedName>
    <definedName name="_1008__FDSAUDITLINK__" localSheetId="7" hidden="1">{"fdsup://Directions/FactSet Auditing Viewer?action=AUDIT_VALUE&amp;DB=129&amp;ID1=30231G10&amp;VALUEID=01001&amp;SDATE=201002&amp;PERIODTYPE=QTR_STD&amp;window=popup_no_bar&amp;width=385&amp;height=120&amp;START_MAXIMIZED=FALSE&amp;creator=factset&amp;display_string=Audit"}</definedName>
    <definedName name="_1008__FDSAUDITLINK__" localSheetId="0" hidden="1">{"fdsup://Directions/FactSet Auditing Viewer?action=AUDIT_VALUE&amp;DB=129&amp;ID1=30231G10&amp;VALUEID=01001&amp;SDATE=201002&amp;PERIODTYPE=QTR_STD&amp;window=popup_no_bar&amp;width=385&amp;height=120&amp;START_MAXIMIZED=FALSE&amp;creator=factset&amp;display_string=Audit"}</definedName>
    <definedName name="_1008__FDSAUDITLINK__" hidden="1">{"fdsup://Directions/FactSet Auditing Viewer?action=AUDIT_VALUE&amp;DB=129&amp;ID1=30231G10&amp;VALUEID=01001&amp;SDATE=201002&amp;PERIODTYPE=QTR_STD&amp;window=popup_no_bar&amp;width=385&amp;height=120&amp;START_MAXIMIZED=FALSE&amp;creator=factset&amp;display_string=Audit"}</definedName>
    <definedName name="_1009__FDSAUDITLINK__" localSheetId="7" hidden="1">{"fdsup://Directions/FactSet Auditing Viewer?action=AUDIT_VALUE&amp;DB=129&amp;ID1=98391910&amp;VALUEID=01001&amp;SDATE=200901&amp;PERIODTYPE=QTR_STD&amp;window=popup_no_bar&amp;width=385&amp;height=120&amp;START_MAXIMIZED=FALSE&amp;creator=factset&amp;display_string=Audit"}</definedName>
    <definedName name="_1009__FDSAUDITLINK__" localSheetId="0" hidden="1">{"fdsup://Directions/FactSet Auditing Viewer?action=AUDIT_VALUE&amp;DB=129&amp;ID1=98391910&amp;VALUEID=01001&amp;SDATE=200901&amp;PERIODTYPE=QTR_STD&amp;window=popup_no_bar&amp;width=385&amp;height=120&amp;START_MAXIMIZED=FALSE&amp;creator=factset&amp;display_string=Audit"}</definedName>
    <definedName name="_1009__FDSAUDITLINK__" hidden="1">{"fdsup://Directions/FactSet Auditing Viewer?action=AUDIT_VALUE&amp;DB=129&amp;ID1=98391910&amp;VALUEID=01001&amp;SDATE=200901&amp;PERIODTYPE=QTR_STD&amp;window=popup_no_bar&amp;width=385&amp;height=120&amp;START_MAXIMIZED=FALSE&amp;creator=factset&amp;display_string=Audit"}</definedName>
    <definedName name="_101__FDSAUDITLINK__" localSheetId="7" hidden="1">{"fdsup://directions/FAT Viewer?action=UPDATE&amp;creator=factset&amp;DYN_ARGS=TRUE&amp;DOC_NAME=FAT:FQL_AUDITING_CLIENT_TEMPLATE.FAT&amp;display_string=Audit&amp;VAR:KEY=VSHUVEDCLQ&amp;VAR:QUERY=RkZfRUJJVERBX09QRVIoUVRSLDQvMS8yMDA5LDYvMzAvMjAwOSwsLFVTRCk=&amp;WINDOW=FIRST_POPUP&amp;HEIGH","T=450&amp;WIDTH=450&amp;START_MAXIMIZED=FALSE&amp;VAR:CALENDAR=US&amp;VAR:SYMBOL=TWX&amp;VAR:INDEX=0"}</definedName>
    <definedName name="_101__FDSAUDITLINK__" localSheetId="0" hidden="1">{"fdsup://directions/FAT Viewer?action=UPDATE&amp;creator=factset&amp;DYN_ARGS=TRUE&amp;DOC_NAME=FAT:FQL_AUDITING_CLIENT_TEMPLATE.FAT&amp;display_string=Audit&amp;VAR:KEY=VSHUVEDCLQ&amp;VAR:QUERY=RkZfRUJJVERBX09QRVIoUVRSLDQvMS8yMDA5LDYvMzAvMjAwOSwsLFVTRCk=&amp;WINDOW=FIRST_POPUP&amp;HEIGH","T=450&amp;WIDTH=450&amp;START_MAXIMIZED=FALSE&amp;VAR:CALENDAR=US&amp;VAR:SYMBOL=TWX&amp;VAR:INDEX=0"}</definedName>
    <definedName name="_101__FDSAUDITLINK__" hidden="1">{"fdsup://directions/FAT Viewer?action=UPDATE&amp;creator=factset&amp;DYN_ARGS=TRUE&amp;DOC_NAME=FAT:FQL_AUDITING_CLIENT_TEMPLATE.FAT&amp;display_string=Audit&amp;VAR:KEY=VSHUVEDCLQ&amp;VAR:QUERY=RkZfRUJJVERBX09QRVIoUVRSLDQvMS8yMDA5LDYvMzAvMjAwOSwsLFVTRCk=&amp;WINDOW=FIRST_POPUP&amp;HEIGH","T=450&amp;WIDTH=450&amp;START_MAXIMIZED=FALSE&amp;VAR:CALENDAR=US&amp;VAR:SYMBOL=TWX&amp;VAR:INDEX=0"}</definedName>
    <definedName name="_1010__FDSAUDITLINK__" localSheetId="7" hidden="1">{"fdsup://Directions/FactSet Auditing Viewer?action=AUDIT_VALUE&amp;DB=129&amp;ID1=98391910&amp;VALUEID=01001&amp;SDATE=201001&amp;PERIODTYPE=QTR_STD&amp;window=popup_no_bar&amp;width=385&amp;height=120&amp;START_MAXIMIZED=FALSE&amp;creator=factset&amp;display_string=Audit"}</definedName>
    <definedName name="_1010__FDSAUDITLINK__" localSheetId="0" hidden="1">{"fdsup://Directions/FactSet Auditing Viewer?action=AUDIT_VALUE&amp;DB=129&amp;ID1=98391910&amp;VALUEID=01001&amp;SDATE=201001&amp;PERIODTYPE=QTR_STD&amp;window=popup_no_bar&amp;width=385&amp;height=120&amp;START_MAXIMIZED=FALSE&amp;creator=factset&amp;display_string=Audit"}</definedName>
    <definedName name="_1010__FDSAUDITLINK__" hidden="1">{"fdsup://Directions/FactSet Auditing Viewer?action=AUDIT_VALUE&amp;DB=129&amp;ID1=98391910&amp;VALUEID=01001&amp;SDATE=201001&amp;PERIODTYPE=QTR_STD&amp;window=popup_no_bar&amp;width=385&amp;height=120&amp;START_MAXIMIZED=FALSE&amp;creator=factset&amp;display_string=Audit"}</definedName>
    <definedName name="_1011__FDSAUDITLINK__" localSheetId="7" hidden="1">{"fdsup://Directions/FactSet Auditing Viewer?action=AUDIT_VALUE&amp;DB=129&amp;ID1=G9825510&amp;VALUEID=01001&amp;SDATE=200902&amp;PERIODTYPE=QTR_STD&amp;window=popup_no_bar&amp;width=385&amp;height=120&amp;START_MAXIMIZED=FALSE&amp;creator=factset&amp;display_string=Audit"}</definedName>
    <definedName name="_1011__FDSAUDITLINK__" localSheetId="0" hidden="1">{"fdsup://Directions/FactSet Auditing Viewer?action=AUDIT_VALUE&amp;DB=129&amp;ID1=G9825510&amp;VALUEID=01001&amp;SDATE=200902&amp;PERIODTYPE=QTR_STD&amp;window=popup_no_bar&amp;width=385&amp;height=120&amp;START_MAXIMIZED=FALSE&amp;creator=factset&amp;display_string=Audit"}</definedName>
    <definedName name="_1011__FDSAUDITLINK__" hidden="1">{"fdsup://Directions/FactSet Auditing Viewer?action=AUDIT_VALUE&amp;DB=129&amp;ID1=G9825510&amp;VALUEID=01001&amp;SDATE=200902&amp;PERIODTYPE=QTR_STD&amp;window=popup_no_bar&amp;width=385&amp;height=120&amp;START_MAXIMIZED=FALSE&amp;creator=factset&amp;display_string=Audit"}</definedName>
    <definedName name="_1012__FDSAUDITLINK__" localSheetId="7" hidden="1">{"fdsup://Directions/FactSet Auditing Viewer?action=AUDIT_VALUE&amp;DB=129&amp;ID1=G9825510&amp;VALUEID=01001&amp;SDATE=201002&amp;PERIODTYPE=QTR_STD&amp;window=popup_no_bar&amp;width=385&amp;height=120&amp;START_MAXIMIZED=FALSE&amp;creator=factset&amp;display_string=Audit"}</definedName>
    <definedName name="_1012__FDSAUDITLINK__" localSheetId="0" hidden="1">{"fdsup://Directions/FactSet Auditing Viewer?action=AUDIT_VALUE&amp;DB=129&amp;ID1=G9825510&amp;VALUEID=01001&amp;SDATE=201002&amp;PERIODTYPE=QTR_STD&amp;window=popup_no_bar&amp;width=385&amp;height=120&amp;START_MAXIMIZED=FALSE&amp;creator=factset&amp;display_string=Audit"}</definedName>
    <definedName name="_1012__FDSAUDITLINK__" hidden="1">{"fdsup://Directions/FactSet Auditing Viewer?action=AUDIT_VALUE&amp;DB=129&amp;ID1=G9825510&amp;VALUEID=01001&amp;SDATE=201002&amp;PERIODTYPE=QTR_STD&amp;window=popup_no_bar&amp;width=385&amp;height=120&amp;START_MAXIMIZED=FALSE&amp;creator=factset&amp;display_string=Audit"}</definedName>
    <definedName name="_1013__FDSAUDITLINK__" localSheetId="7" hidden="1">{"fdsup://Directions/FactSet Auditing Viewer?action=AUDIT_VALUE&amp;DB=129&amp;ID1=98389B10&amp;VALUEID=01001&amp;SDATE=200902&amp;PERIODTYPE=QTR_STD&amp;window=popup_no_bar&amp;width=385&amp;height=120&amp;START_MAXIMIZED=FALSE&amp;creator=factset&amp;display_string=Audit"}</definedName>
    <definedName name="_1013__FDSAUDITLINK__" localSheetId="0" hidden="1">{"fdsup://Directions/FactSet Auditing Viewer?action=AUDIT_VALUE&amp;DB=129&amp;ID1=98389B10&amp;VALUEID=01001&amp;SDATE=200902&amp;PERIODTYPE=QTR_STD&amp;window=popup_no_bar&amp;width=385&amp;height=120&amp;START_MAXIMIZED=FALSE&amp;creator=factset&amp;display_string=Audit"}</definedName>
    <definedName name="_1013__FDSAUDITLINK__" hidden="1">{"fdsup://Directions/FactSet Auditing Viewer?action=AUDIT_VALUE&amp;DB=129&amp;ID1=98389B10&amp;VALUEID=01001&amp;SDATE=200902&amp;PERIODTYPE=QTR_STD&amp;window=popup_no_bar&amp;width=385&amp;height=120&amp;START_MAXIMIZED=FALSE&amp;creator=factset&amp;display_string=Audit"}</definedName>
    <definedName name="_1014__FDSAUDITLINK__" localSheetId="7" hidden="1">{"fdsup://Directions/FactSet Auditing Viewer?action=AUDIT_VALUE&amp;DB=129&amp;ID1=98389B10&amp;VALUEID=01001&amp;SDATE=201002&amp;PERIODTYPE=QTR_STD&amp;window=popup_no_bar&amp;width=385&amp;height=120&amp;START_MAXIMIZED=FALSE&amp;creator=factset&amp;display_string=Audit"}</definedName>
    <definedName name="_1014__FDSAUDITLINK__" localSheetId="0" hidden="1">{"fdsup://Directions/FactSet Auditing Viewer?action=AUDIT_VALUE&amp;DB=129&amp;ID1=98389B10&amp;VALUEID=01001&amp;SDATE=201002&amp;PERIODTYPE=QTR_STD&amp;window=popup_no_bar&amp;width=385&amp;height=120&amp;START_MAXIMIZED=FALSE&amp;creator=factset&amp;display_string=Audit"}</definedName>
    <definedName name="_1014__FDSAUDITLINK__" hidden="1">{"fdsup://Directions/FactSet Auditing Viewer?action=AUDIT_VALUE&amp;DB=129&amp;ID1=98389B10&amp;VALUEID=01001&amp;SDATE=201002&amp;PERIODTYPE=QTR_STD&amp;window=popup_no_bar&amp;width=385&amp;height=120&amp;START_MAXIMIZED=FALSE&amp;creator=factset&amp;display_string=Audit"}</definedName>
    <definedName name="_1015__FDSAUDITLINK__" localSheetId="7" hidden="1">{"fdsup://Directions/FactSet Auditing Viewer?action=AUDIT_VALUE&amp;DB=129&amp;ID1=91290910&amp;VALUEID=01001&amp;SDATE=200902&amp;PERIODTYPE=QTR_STD&amp;window=popup_no_bar&amp;width=385&amp;height=120&amp;START_MAXIMIZED=FALSE&amp;creator=factset&amp;display_string=Audit"}</definedName>
    <definedName name="_1015__FDSAUDITLINK__" localSheetId="0" hidden="1">{"fdsup://Directions/FactSet Auditing Viewer?action=AUDIT_VALUE&amp;DB=129&amp;ID1=91290910&amp;VALUEID=01001&amp;SDATE=200902&amp;PERIODTYPE=QTR_STD&amp;window=popup_no_bar&amp;width=385&amp;height=120&amp;START_MAXIMIZED=FALSE&amp;creator=factset&amp;display_string=Audit"}</definedName>
    <definedName name="_1015__FDSAUDITLINK__" hidden="1">{"fdsup://Directions/FactSet Auditing Viewer?action=AUDIT_VALUE&amp;DB=129&amp;ID1=91290910&amp;VALUEID=01001&amp;SDATE=200902&amp;PERIODTYPE=QTR_STD&amp;window=popup_no_bar&amp;width=385&amp;height=120&amp;START_MAXIMIZED=FALSE&amp;creator=factset&amp;display_string=Audit"}</definedName>
    <definedName name="_1016__FDSAUDITLINK__" localSheetId="7" hidden="1">{"fdsup://Directions/FactSet Auditing Viewer?action=AUDIT_VALUE&amp;DB=129&amp;ID1=91290910&amp;VALUEID=01001&amp;SDATE=201002&amp;PERIODTYPE=QTR_STD&amp;window=popup_no_bar&amp;width=385&amp;height=120&amp;START_MAXIMIZED=FALSE&amp;creator=factset&amp;display_string=Audit"}</definedName>
    <definedName name="_1016__FDSAUDITLINK__" localSheetId="0" hidden="1">{"fdsup://Directions/FactSet Auditing Viewer?action=AUDIT_VALUE&amp;DB=129&amp;ID1=91290910&amp;VALUEID=01001&amp;SDATE=201002&amp;PERIODTYPE=QTR_STD&amp;window=popup_no_bar&amp;width=385&amp;height=120&amp;START_MAXIMIZED=FALSE&amp;creator=factset&amp;display_string=Audit"}</definedName>
    <definedName name="_1016__FDSAUDITLINK__" hidden="1">{"fdsup://Directions/FactSet Auditing Viewer?action=AUDIT_VALUE&amp;DB=129&amp;ID1=91290910&amp;VALUEID=01001&amp;SDATE=201002&amp;PERIODTYPE=QTR_STD&amp;window=popup_no_bar&amp;width=385&amp;height=120&amp;START_MAXIMIZED=FALSE&amp;creator=factset&amp;display_string=Audit"}</definedName>
    <definedName name="_1017__FDSAUDITLINK__" localSheetId="7" hidden="1">{"fdsup://Directions/FactSet Auditing Viewer?action=AUDIT_VALUE&amp;DB=129&amp;ID1=98313410&amp;VALUEID=01001&amp;SDATE=200902&amp;PERIODTYPE=QTR_STD&amp;window=popup_no_bar&amp;width=385&amp;height=120&amp;START_MAXIMIZED=FALSE&amp;creator=factset&amp;display_string=Audit"}</definedName>
    <definedName name="_1017__FDSAUDITLINK__" localSheetId="0" hidden="1">{"fdsup://Directions/FactSet Auditing Viewer?action=AUDIT_VALUE&amp;DB=129&amp;ID1=98313410&amp;VALUEID=01001&amp;SDATE=200902&amp;PERIODTYPE=QTR_STD&amp;window=popup_no_bar&amp;width=385&amp;height=120&amp;START_MAXIMIZED=FALSE&amp;creator=factset&amp;display_string=Audit"}</definedName>
    <definedName name="_1017__FDSAUDITLINK__" hidden="1">{"fdsup://Directions/FactSet Auditing Viewer?action=AUDIT_VALUE&amp;DB=129&amp;ID1=98313410&amp;VALUEID=01001&amp;SDATE=200902&amp;PERIODTYPE=QTR_STD&amp;window=popup_no_bar&amp;width=385&amp;height=120&amp;START_MAXIMIZED=FALSE&amp;creator=factset&amp;display_string=Audit"}</definedName>
    <definedName name="_1018__FDSAUDITLINK__" localSheetId="7" hidden="1">{"fdsup://Directions/FactSet Auditing Viewer?action=AUDIT_VALUE&amp;DB=129&amp;ID1=98313410&amp;VALUEID=01001&amp;SDATE=201002&amp;PERIODTYPE=QTR_STD&amp;window=popup_no_bar&amp;width=385&amp;height=120&amp;START_MAXIMIZED=FALSE&amp;creator=factset&amp;display_string=Audit"}</definedName>
    <definedName name="_1018__FDSAUDITLINK__" localSheetId="0" hidden="1">{"fdsup://Directions/FactSet Auditing Viewer?action=AUDIT_VALUE&amp;DB=129&amp;ID1=98313410&amp;VALUEID=01001&amp;SDATE=201002&amp;PERIODTYPE=QTR_STD&amp;window=popup_no_bar&amp;width=385&amp;height=120&amp;START_MAXIMIZED=FALSE&amp;creator=factset&amp;display_string=Audit"}</definedName>
    <definedName name="_1018__FDSAUDITLINK__" hidden="1">{"fdsup://Directions/FactSet Auditing Viewer?action=AUDIT_VALUE&amp;DB=129&amp;ID1=98313410&amp;VALUEID=01001&amp;SDATE=201002&amp;PERIODTYPE=QTR_STD&amp;window=popup_no_bar&amp;width=385&amp;height=120&amp;START_MAXIMIZED=FALSE&amp;creator=factset&amp;display_string=Audit"}</definedName>
    <definedName name="_1019__FDSAUDITLINK__" localSheetId="7" hidden="1">{"fdsup://Directions/FactSet Auditing Viewer?action=AUDIT_VALUE&amp;DB=129&amp;ID1=98310W10&amp;VALUEID=01001&amp;SDATE=200902&amp;PERIODTYPE=QTR_STD&amp;window=popup_no_bar&amp;width=385&amp;height=120&amp;START_MAXIMIZED=FALSE&amp;creator=factset&amp;display_string=Audit"}</definedName>
    <definedName name="_1019__FDSAUDITLINK__" localSheetId="0" hidden="1">{"fdsup://Directions/FactSet Auditing Viewer?action=AUDIT_VALUE&amp;DB=129&amp;ID1=98310W10&amp;VALUEID=01001&amp;SDATE=200902&amp;PERIODTYPE=QTR_STD&amp;window=popup_no_bar&amp;width=385&amp;height=120&amp;START_MAXIMIZED=FALSE&amp;creator=factset&amp;display_string=Audit"}</definedName>
    <definedName name="_1019__FDSAUDITLINK__" hidden="1">{"fdsup://Directions/FactSet Auditing Viewer?action=AUDIT_VALUE&amp;DB=129&amp;ID1=98310W10&amp;VALUEID=01001&amp;SDATE=200902&amp;PERIODTYPE=QTR_STD&amp;window=popup_no_bar&amp;width=385&amp;height=120&amp;START_MAXIMIZED=FALSE&amp;creator=factset&amp;display_string=Audit"}</definedName>
    <definedName name="_102__FDSAUDITLINK__" localSheetId="7" hidden="1">{"fdsup://directions/FAT Viewer?action=UPDATE&amp;creator=factset&amp;DYN_ARGS=TRUE&amp;DOC_NAME=FAT:FQL_AUDITING_CLIENT_TEMPLATE.FAT&amp;display_string=Audit&amp;VAR:KEY=VEVYFMZADC&amp;VAR:QUERY=RkZfRUJJVERBX09QRVIoUVRSLDQvMS8yMDEwLDYvMzAvMjAxMCwsLFVTRCk=&amp;WINDOW=FIRST_POPUP&amp;HEIGH","T=450&amp;WIDTH=450&amp;START_MAXIMIZED=FALSE&amp;VAR:CALENDAR=US&amp;VAR:SYMBOL=TWX&amp;VAR:INDEX=0"}</definedName>
    <definedName name="_102__FDSAUDITLINK__" localSheetId="0" hidden="1">{"fdsup://directions/FAT Viewer?action=UPDATE&amp;creator=factset&amp;DYN_ARGS=TRUE&amp;DOC_NAME=FAT:FQL_AUDITING_CLIENT_TEMPLATE.FAT&amp;display_string=Audit&amp;VAR:KEY=VEVYFMZADC&amp;VAR:QUERY=RkZfRUJJVERBX09QRVIoUVRSLDQvMS8yMDEwLDYvMzAvMjAxMCwsLFVTRCk=&amp;WINDOW=FIRST_POPUP&amp;HEIGH","T=450&amp;WIDTH=450&amp;START_MAXIMIZED=FALSE&amp;VAR:CALENDAR=US&amp;VAR:SYMBOL=TWX&amp;VAR:INDEX=0"}</definedName>
    <definedName name="_102__FDSAUDITLINK__" hidden="1">{"fdsup://directions/FAT Viewer?action=UPDATE&amp;creator=factset&amp;DYN_ARGS=TRUE&amp;DOC_NAME=FAT:FQL_AUDITING_CLIENT_TEMPLATE.FAT&amp;display_string=Audit&amp;VAR:KEY=VEVYFMZADC&amp;VAR:QUERY=RkZfRUJJVERBX09QRVIoUVRSLDQvMS8yMDEwLDYvMzAvMjAxMCwsLFVTRCk=&amp;WINDOW=FIRST_POPUP&amp;HEIGH","T=450&amp;WIDTH=450&amp;START_MAXIMIZED=FALSE&amp;VAR:CALENDAR=US&amp;VAR:SYMBOL=TWX&amp;VAR:INDEX=0"}</definedName>
    <definedName name="_1020__FDSAUDITLINK__" localSheetId="7" hidden="1">{"fdsup://Directions/FactSet Auditing Viewer?action=AUDIT_VALUE&amp;DB=129&amp;ID1=98310W10&amp;VALUEID=01001&amp;SDATE=201002&amp;PERIODTYPE=QTR_STD&amp;window=popup_no_bar&amp;width=385&amp;height=120&amp;START_MAXIMIZED=FALSE&amp;creator=factset&amp;display_string=Audit"}</definedName>
    <definedName name="_1020__FDSAUDITLINK__" localSheetId="0" hidden="1">{"fdsup://Directions/FactSet Auditing Viewer?action=AUDIT_VALUE&amp;DB=129&amp;ID1=98310W10&amp;VALUEID=01001&amp;SDATE=201002&amp;PERIODTYPE=QTR_STD&amp;window=popup_no_bar&amp;width=385&amp;height=120&amp;START_MAXIMIZED=FALSE&amp;creator=factset&amp;display_string=Audit"}</definedName>
    <definedName name="_1020__FDSAUDITLINK__" hidden="1">{"fdsup://Directions/FactSet Auditing Viewer?action=AUDIT_VALUE&amp;DB=129&amp;ID1=98310W10&amp;VALUEID=01001&amp;SDATE=201002&amp;PERIODTYPE=QTR_STD&amp;window=popup_no_bar&amp;width=385&amp;height=120&amp;START_MAXIMIZED=FALSE&amp;creator=factset&amp;display_string=Audit"}</definedName>
    <definedName name="_1021__FDSAUDITLINK__" localSheetId="7" hidden="1">{"fdsup://Directions/FactSet Auditing Viewer?action=AUDIT_VALUE&amp;DB=129&amp;ID1=96216610&amp;VALUEID=01001&amp;SDATE=200902&amp;PERIODTYPE=QTR_STD&amp;window=popup_no_bar&amp;width=385&amp;height=120&amp;START_MAXIMIZED=FALSE&amp;creator=factset&amp;display_string=Audit"}</definedName>
    <definedName name="_1021__FDSAUDITLINK__" localSheetId="0" hidden="1">{"fdsup://Directions/FactSet Auditing Viewer?action=AUDIT_VALUE&amp;DB=129&amp;ID1=96216610&amp;VALUEID=01001&amp;SDATE=200902&amp;PERIODTYPE=QTR_STD&amp;window=popup_no_bar&amp;width=385&amp;height=120&amp;START_MAXIMIZED=FALSE&amp;creator=factset&amp;display_string=Audit"}</definedName>
    <definedName name="_1021__FDSAUDITLINK__" hidden="1">{"fdsup://Directions/FactSet Auditing Viewer?action=AUDIT_VALUE&amp;DB=129&amp;ID1=96216610&amp;VALUEID=01001&amp;SDATE=200902&amp;PERIODTYPE=QTR_STD&amp;window=popup_no_bar&amp;width=385&amp;height=120&amp;START_MAXIMIZED=FALSE&amp;creator=factset&amp;display_string=Audit"}</definedName>
    <definedName name="_1022__FDSAUDITLINK__" localSheetId="7" hidden="1">{"fdsup://Directions/FactSet Auditing Viewer?action=AUDIT_VALUE&amp;DB=129&amp;ID1=96216610&amp;VALUEID=01001&amp;SDATE=201002&amp;PERIODTYPE=QTR_STD&amp;window=popup_no_bar&amp;width=385&amp;height=120&amp;START_MAXIMIZED=FALSE&amp;creator=factset&amp;display_string=Audit"}</definedName>
    <definedName name="_1022__FDSAUDITLINK__" localSheetId="0" hidden="1">{"fdsup://Directions/FactSet Auditing Viewer?action=AUDIT_VALUE&amp;DB=129&amp;ID1=96216610&amp;VALUEID=01001&amp;SDATE=201002&amp;PERIODTYPE=QTR_STD&amp;window=popup_no_bar&amp;width=385&amp;height=120&amp;START_MAXIMIZED=FALSE&amp;creator=factset&amp;display_string=Audit"}</definedName>
    <definedName name="_1022__FDSAUDITLINK__" hidden="1">{"fdsup://Directions/FactSet Auditing Viewer?action=AUDIT_VALUE&amp;DB=129&amp;ID1=96216610&amp;VALUEID=01001&amp;SDATE=201002&amp;PERIODTYPE=QTR_STD&amp;window=popup_no_bar&amp;width=385&amp;height=120&amp;START_MAXIMIZED=FALSE&amp;creator=factset&amp;display_string=Audit"}</definedName>
    <definedName name="_1023__FDSAUDITLINK__" localSheetId="7" hidden="1">{"fdsup://Directions/FactSet Auditing Viewer?action=AUDIT_VALUE&amp;DB=129&amp;ID1=95980210&amp;VALUEID=01001&amp;SDATE=200902&amp;PERIODTYPE=QTR_STD&amp;window=popup_no_bar&amp;width=385&amp;height=120&amp;START_MAXIMIZED=FALSE&amp;creator=factset&amp;display_string=Audit"}</definedName>
    <definedName name="_1023__FDSAUDITLINK__" localSheetId="0" hidden="1">{"fdsup://Directions/FactSet Auditing Viewer?action=AUDIT_VALUE&amp;DB=129&amp;ID1=95980210&amp;VALUEID=01001&amp;SDATE=200902&amp;PERIODTYPE=QTR_STD&amp;window=popup_no_bar&amp;width=385&amp;height=120&amp;START_MAXIMIZED=FALSE&amp;creator=factset&amp;display_string=Audit"}</definedName>
    <definedName name="_1023__FDSAUDITLINK__" hidden="1">{"fdsup://Directions/FactSet Auditing Viewer?action=AUDIT_VALUE&amp;DB=129&amp;ID1=95980210&amp;VALUEID=01001&amp;SDATE=200902&amp;PERIODTYPE=QTR_STD&amp;window=popup_no_bar&amp;width=385&amp;height=120&amp;START_MAXIMIZED=FALSE&amp;creator=factset&amp;display_string=Audit"}</definedName>
    <definedName name="_1024__FDSAUDITLINK__" localSheetId="7" hidden="1">{"fdsup://Directions/FactSet Auditing Viewer?action=AUDIT_VALUE&amp;DB=129&amp;ID1=95980210&amp;VALUEID=01001&amp;SDATE=201002&amp;PERIODTYPE=QTR_STD&amp;window=popup_no_bar&amp;width=385&amp;height=120&amp;START_MAXIMIZED=FALSE&amp;creator=factset&amp;display_string=Audit"}</definedName>
    <definedName name="_1024__FDSAUDITLINK__" localSheetId="0" hidden="1">{"fdsup://Directions/FactSet Auditing Viewer?action=AUDIT_VALUE&amp;DB=129&amp;ID1=95980210&amp;VALUEID=01001&amp;SDATE=201002&amp;PERIODTYPE=QTR_STD&amp;window=popup_no_bar&amp;width=385&amp;height=120&amp;START_MAXIMIZED=FALSE&amp;creator=factset&amp;display_string=Audit"}</definedName>
    <definedName name="_1024__FDSAUDITLINK__" hidden="1">{"fdsup://Directions/FactSet Auditing Viewer?action=AUDIT_VALUE&amp;DB=129&amp;ID1=95980210&amp;VALUEID=01001&amp;SDATE=201002&amp;PERIODTYPE=QTR_STD&amp;window=popup_no_bar&amp;width=385&amp;height=120&amp;START_MAXIMIZED=FALSE&amp;creator=factset&amp;display_string=Audit"}</definedName>
    <definedName name="_1025__FDSAUDITLINK__" localSheetId="7" hidden="1">{"fdsup://Directions/FactSet Auditing Viewer?action=AUDIT_VALUE&amp;DB=129&amp;ID1=93964010&amp;VALUEID=01001&amp;SDATE=200902&amp;PERIODTYPE=QTR_STD&amp;window=popup_no_bar&amp;width=385&amp;height=120&amp;START_MAXIMIZED=FALSE&amp;creator=factset&amp;display_string=Audit"}</definedName>
    <definedName name="_1025__FDSAUDITLINK__" localSheetId="0" hidden="1">{"fdsup://Directions/FactSet Auditing Viewer?action=AUDIT_VALUE&amp;DB=129&amp;ID1=93964010&amp;VALUEID=01001&amp;SDATE=200902&amp;PERIODTYPE=QTR_STD&amp;window=popup_no_bar&amp;width=385&amp;height=120&amp;START_MAXIMIZED=FALSE&amp;creator=factset&amp;display_string=Audit"}</definedName>
    <definedName name="_1025__FDSAUDITLINK__" hidden="1">{"fdsup://Directions/FactSet Auditing Viewer?action=AUDIT_VALUE&amp;DB=129&amp;ID1=93964010&amp;VALUEID=01001&amp;SDATE=200902&amp;PERIODTYPE=QTR_STD&amp;window=popup_no_bar&amp;width=385&amp;height=120&amp;START_MAXIMIZED=FALSE&amp;creator=factset&amp;display_string=Audit"}</definedName>
    <definedName name="_1026__FDSAUDITLINK__" localSheetId="7" hidden="1">{"fdsup://Directions/FactSet Auditing Viewer?action=AUDIT_VALUE&amp;DB=129&amp;ID1=93964010&amp;VALUEID=01001&amp;SDATE=201002&amp;PERIODTYPE=QTR_STD&amp;window=popup_no_bar&amp;width=385&amp;height=120&amp;START_MAXIMIZED=FALSE&amp;creator=factset&amp;display_string=Audit"}</definedName>
    <definedName name="_1026__FDSAUDITLINK__" localSheetId="0" hidden="1">{"fdsup://Directions/FactSet Auditing Viewer?action=AUDIT_VALUE&amp;DB=129&amp;ID1=93964010&amp;VALUEID=01001&amp;SDATE=201002&amp;PERIODTYPE=QTR_STD&amp;window=popup_no_bar&amp;width=385&amp;height=120&amp;START_MAXIMIZED=FALSE&amp;creator=factset&amp;display_string=Audit"}</definedName>
    <definedName name="_1026__FDSAUDITLINK__" hidden="1">{"fdsup://Directions/FactSet Auditing Viewer?action=AUDIT_VALUE&amp;DB=129&amp;ID1=93964010&amp;VALUEID=01001&amp;SDATE=201002&amp;PERIODTYPE=QTR_STD&amp;window=popup_no_bar&amp;width=385&amp;height=120&amp;START_MAXIMIZED=FALSE&amp;creator=factset&amp;display_string=Audit"}</definedName>
    <definedName name="_1027__FDSAUDITLINK__" localSheetId="7" hidden="1">{"fdsup://Directions/FactSet Auditing Viewer?action=AUDIT_VALUE&amp;DB=129&amp;ID1=94268310&amp;VALUEID=01001&amp;SDATE=200902&amp;PERIODTYPE=QTR_STD&amp;window=popup_no_bar&amp;width=385&amp;height=120&amp;START_MAXIMIZED=FALSE&amp;creator=factset&amp;display_string=Audit"}</definedName>
    <definedName name="_1027__FDSAUDITLINK__" localSheetId="0" hidden="1">{"fdsup://Directions/FactSet Auditing Viewer?action=AUDIT_VALUE&amp;DB=129&amp;ID1=94268310&amp;VALUEID=01001&amp;SDATE=200902&amp;PERIODTYPE=QTR_STD&amp;window=popup_no_bar&amp;width=385&amp;height=120&amp;START_MAXIMIZED=FALSE&amp;creator=factset&amp;display_string=Audit"}</definedName>
    <definedName name="_1027__FDSAUDITLINK__" hidden="1">{"fdsup://Directions/FactSet Auditing Viewer?action=AUDIT_VALUE&amp;DB=129&amp;ID1=94268310&amp;VALUEID=01001&amp;SDATE=200902&amp;PERIODTYPE=QTR_STD&amp;window=popup_no_bar&amp;width=385&amp;height=120&amp;START_MAXIMIZED=FALSE&amp;creator=factset&amp;display_string=Audit"}</definedName>
    <definedName name="_1028__FDSAUDITLINK__" localSheetId="7" hidden="1">{"fdsup://Directions/FactSet Auditing Viewer?action=AUDIT_VALUE&amp;DB=129&amp;ID1=94268310&amp;VALUEID=01001&amp;SDATE=201002&amp;PERIODTYPE=QTR_STD&amp;window=popup_no_bar&amp;width=385&amp;height=120&amp;START_MAXIMIZED=FALSE&amp;creator=factset&amp;display_string=Audit"}</definedName>
    <definedName name="_1028__FDSAUDITLINK__" localSheetId="0" hidden="1">{"fdsup://Directions/FactSet Auditing Viewer?action=AUDIT_VALUE&amp;DB=129&amp;ID1=94268310&amp;VALUEID=01001&amp;SDATE=201002&amp;PERIODTYPE=QTR_STD&amp;window=popup_no_bar&amp;width=385&amp;height=120&amp;START_MAXIMIZED=FALSE&amp;creator=factset&amp;display_string=Audit"}</definedName>
    <definedName name="_1028__FDSAUDITLINK__" hidden="1">{"fdsup://Directions/FactSet Auditing Viewer?action=AUDIT_VALUE&amp;DB=129&amp;ID1=94268310&amp;VALUEID=01001&amp;SDATE=201002&amp;PERIODTYPE=QTR_STD&amp;window=popup_no_bar&amp;width=385&amp;height=120&amp;START_MAXIMIZED=FALSE&amp;creator=factset&amp;display_string=Audit"}</definedName>
    <definedName name="_1029__FDSAUDITLINK__" localSheetId="7" hidden="1">{"fdsup://Directions/FactSet Auditing Viewer?action=AUDIT_VALUE&amp;DB=129&amp;ID1=93114210&amp;VALUEID=01001&amp;SDATE=200901&amp;PERIODTYPE=QTR_STD&amp;window=popup_no_bar&amp;width=385&amp;height=120&amp;START_MAXIMIZED=FALSE&amp;creator=factset&amp;display_string=Audit"}</definedName>
    <definedName name="_1029__FDSAUDITLINK__" localSheetId="0" hidden="1">{"fdsup://Directions/FactSet Auditing Viewer?action=AUDIT_VALUE&amp;DB=129&amp;ID1=93114210&amp;VALUEID=01001&amp;SDATE=200901&amp;PERIODTYPE=QTR_STD&amp;window=popup_no_bar&amp;width=385&amp;height=120&amp;START_MAXIMIZED=FALSE&amp;creator=factset&amp;display_string=Audit"}</definedName>
    <definedName name="_1029__FDSAUDITLINK__" hidden="1">{"fdsup://Directions/FactSet Auditing Viewer?action=AUDIT_VALUE&amp;DB=129&amp;ID1=93114210&amp;VALUEID=01001&amp;SDATE=200901&amp;PERIODTYPE=QTR_STD&amp;window=popup_no_bar&amp;width=385&amp;height=120&amp;START_MAXIMIZED=FALSE&amp;creator=factset&amp;display_string=Audit"}</definedName>
    <definedName name="_103__FDSAUDITLINK__" localSheetId="7" hidden="1">{"fdsup://directions/FAT Viewer?action=UPDATE&amp;creator=factset&amp;DYN_ARGS=TRUE&amp;DOC_NAME=FAT:FQL_AUDITING_CLIENT_TEMPLATE.FAT&amp;display_string=Audit&amp;VAR:KEY=NWLUTQJCZQ&amp;VAR:QUERY=RkZfRUJJVERBX09QRVIoUVRSLDQvMS8yMDA5LDYvMzAvMjAwOSwsLFVTRCk=&amp;WINDOW=FIRST_POPUP&amp;HEIGH","T=450&amp;WIDTH=450&amp;START_MAXIMIZED=FALSE&amp;VAR:CALENDAR=US&amp;VAR:SYMBOL=TWC&amp;VAR:INDEX=0"}</definedName>
    <definedName name="_103__FDSAUDITLINK__" localSheetId="0" hidden="1">{"fdsup://directions/FAT Viewer?action=UPDATE&amp;creator=factset&amp;DYN_ARGS=TRUE&amp;DOC_NAME=FAT:FQL_AUDITING_CLIENT_TEMPLATE.FAT&amp;display_string=Audit&amp;VAR:KEY=NWLUTQJCZQ&amp;VAR:QUERY=RkZfRUJJVERBX09QRVIoUVRSLDQvMS8yMDA5LDYvMzAvMjAwOSwsLFVTRCk=&amp;WINDOW=FIRST_POPUP&amp;HEIGH","T=450&amp;WIDTH=450&amp;START_MAXIMIZED=FALSE&amp;VAR:CALENDAR=US&amp;VAR:SYMBOL=TWC&amp;VAR:INDEX=0"}</definedName>
    <definedName name="_103__FDSAUDITLINK__" hidden="1">{"fdsup://directions/FAT Viewer?action=UPDATE&amp;creator=factset&amp;DYN_ARGS=TRUE&amp;DOC_NAME=FAT:FQL_AUDITING_CLIENT_TEMPLATE.FAT&amp;display_string=Audit&amp;VAR:KEY=NWLUTQJCZQ&amp;VAR:QUERY=RkZfRUJJVERBX09QRVIoUVRSLDQvMS8yMDA5LDYvMzAvMjAwOSwsLFVTRCk=&amp;WINDOW=FIRST_POPUP&amp;HEIGH","T=450&amp;WIDTH=450&amp;START_MAXIMIZED=FALSE&amp;VAR:CALENDAR=US&amp;VAR:SYMBOL=TWC&amp;VAR:INDEX=0"}</definedName>
    <definedName name="_1030__FDSAUDITLINK__" localSheetId="7" hidden="1">{"fdsup://Directions/FactSet Auditing Viewer?action=AUDIT_VALUE&amp;DB=129&amp;ID1=93114210&amp;VALUEID=01001&amp;SDATE=201001&amp;PERIODTYPE=QTR_STD&amp;window=popup_no_bar&amp;width=385&amp;height=120&amp;START_MAXIMIZED=FALSE&amp;creator=factset&amp;display_string=Audit"}</definedName>
    <definedName name="_1030__FDSAUDITLINK__" localSheetId="0" hidden="1">{"fdsup://Directions/FactSet Auditing Viewer?action=AUDIT_VALUE&amp;DB=129&amp;ID1=93114210&amp;VALUEID=01001&amp;SDATE=201001&amp;PERIODTYPE=QTR_STD&amp;window=popup_no_bar&amp;width=385&amp;height=120&amp;START_MAXIMIZED=FALSE&amp;creator=factset&amp;display_string=Audit"}</definedName>
    <definedName name="_1030__FDSAUDITLINK__" hidden="1">{"fdsup://Directions/FactSet Auditing Viewer?action=AUDIT_VALUE&amp;DB=129&amp;ID1=93114210&amp;VALUEID=01001&amp;SDATE=201001&amp;PERIODTYPE=QTR_STD&amp;window=popup_no_bar&amp;width=385&amp;height=120&amp;START_MAXIMIZED=FALSE&amp;creator=factset&amp;display_string=Audit"}</definedName>
    <definedName name="_1031__FDSAUDITLINK__" localSheetId="7" hidden="1">{"fdsup://Directions/FactSet Auditing Viewer?action=AUDIT_VALUE&amp;DB=129&amp;ID1=96945710&amp;VALUEID=01001&amp;SDATE=200902&amp;PERIODTYPE=QTR_STD&amp;window=popup_no_bar&amp;width=385&amp;height=120&amp;START_MAXIMIZED=FALSE&amp;creator=factset&amp;display_string=Audit"}</definedName>
    <definedName name="_1031__FDSAUDITLINK__" localSheetId="0" hidden="1">{"fdsup://Directions/FactSet Auditing Viewer?action=AUDIT_VALUE&amp;DB=129&amp;ID1=96945710&amp;VALUEID=01001&amp;SDATE=200902&amp;PERIODTYPE=QTR_STD&amp;window=popup_no_bar&amp;width=385&amp;height=120&amp;START_MAXIMIZED=FALSE&amp;creator=factset&amp;display_string=Audit"}</definedName>
    <definedName name="_1031__FDSAUDITLINK__" hidden="1">{"fdsup://Directions/FactSet Auditing Viewer?action=AUDIT_VALUE&amp;DB=129&amp;ID1=96945710&amp;VALUEID=01001&amp;SDATE=200902&amp;PERIODTYPE=QTR_STD&amp;window=popup_no_bar&amp;width=385&amp;height=120&amp;START_MAXIMIZED=FALSE&amp;creator=factset&amp;display_string=Audit"}</definedName>
    <definedName name="_1032__FDSAUDITLINK__" localSheetId="7" hidden="1">{"fdsup://Directions/FactSet Auditing Viewer?action=AUDIT_VALUE&amp;DB=129&amp;ID1=96945710&amp;VALUEID=01001&amp;SDATE=201002&amp;PERIODTYPE=QTR_STD&amp;window=popup_no_bar&amp;width=385&amp;height=120&amp;START_MAXIMIZED=FALSE&amp;creator=factset&amp;display_string=Audit"}</definedName>
    <definedName name="_1032__FDSAUDITLINK__" localSheetId="0" hidden="1">{"fdsup://Directions/FactSet Auditing Viewer?action=AUDIT_VALUE&amp;DB=129&amp;ID1=96945710&amp;VALUEID=01001&amp;SDATE=201002&amp;PERIODTYPE=QTR_STD&amp;window=popup_no_bar&amp;width=385&amp;height=120&amp;START_MAXIMIZED=FALSE&amp;creator=factset&amp;display_string=Audit"}</definedName>
    <definedName name="_1032__FDSAUDITLINK__" hidden="1">{"fdsup://Directions/FactSet Auditing Viewer?action=AUDIT_VALUE&amp;DB=129&amp;ID1=96945710&amp;VALUEID=01001&amp;SDATE=201002&amp;PERIODTYPE=QTR_STD&amp;window=popup_no_bar&amp;width=385&amp;height=120&amp;START_MAXIMIZED=FALSE&amp;creator=factset&amp;display_string=Audit"}</definedName>
    <definedName name="_1033__FDSAUDITLINK__" localSheetId="7" hidden="1">{"fdsup://Directions/FactSet Auditing Viewer?action=AUDIT_VALUE&amp;DB=129&amp;ID1=94106L10&amp;VALUEID=01001&amp;SDATE=200902&amp;PERIODTYPE=QTR_STD&amp;window=popup_no_bar&amp;width=385&amp;height=120&amp;START_MAXIMIZED=FALSE&amp;creator=factset&amp;display_string=Audit"}</definedName>
    <definedName name="_1033__FDSAUDITLINK__" localSheetId="0" hidden="1">{"fdsup://Directions/FactSet Auditing Viewer?action=AUDIT_VALUE&amp;DB=129&amp;ID1=94106L10&amp;VALUEID=01001&amp;SDATE=200902&amp;PERIODTYPE=QTR_STD&amp;window=popup_no_bar&amp;width=385&amp;height=120&amp;START_MAXIMIZED=FALSE&amp;creator=factset&amp;display_string=Audit"}</definedName>
    <definedName name="_1033__FDSAUDITLINK__" hidden="1">{"fdsup://Directions/FactSet Auditing Viewer?action=AUDIT_VALUE&amp;DB=129&amp;ID1=94106L10&amp;VALUEID=01001&amp;SDATE=200902&amp;PERIODTYPE=QTR_STD&amp;window=popup_no_bar&amp;width=385&amp;height=120&amp;START_MAXIMIZED=FALSE&amp;creator=factset&amp;display_string=Audit"}</definedName>
    <definedName name="_1034__FDSAUDITLINK__" localSheetId="7" hidden="1">{"fdsup://Directions/FactSet Auditing Viewer?action=AUDIT_VALUE&amp;DB=129&amp;ID1=94106L10&amp;VALUEID=01001&amp;SDATE=201002&amp;PERIODTYPE=QTR_STD&amp;window=popup_no_bar&amp;width=385&amp;height=120&amp;START_MAXIMIZED=FALSE&amp;creator=factset&amp;display_string=Audit"}</definedName>
    <definedName name="_1034__FDSAUDITLINK__" localSheetId="0" hidden="1">{"fdsup://Directions/FactSet Auditing Viewer?action=AUDIT_VALUE&amp;DB=129&amp;ID1=94106L10&amp;VALUEID=01001&amp;SDATE=201002&amp;PERIODTYPE=QTR_STD&amp;window=popup_no_bar&amp;width=385&amp;height=120&amp;START_MAXIMIZED=FALSE&amp;creator=factset&amp;display_string=Audit"}</definedName>
    <definedName name="_1034__FDSAUDITLINK__" hidden="1">{"fdsup://Directions/FactSet Auditing Viewer?action=AUDIT_VALUE&amp;DB=129&amp;ID1=94106L10&amp;VALUEID=01001&amp;SDATE=201002&amp;PERIODTYPE=QTR_STD&amp;window=popup_no_bar&amp;width=385&amp;height=120&amp;START_MAXIMIZED=FALSE&amp;creator=factset&amp;display_string=Audit"}</definedName>
    <definedName name="_1035__FDSAUDITLINK__" localSheetId="7" hidden="1">{"fdsup://Directions/FactSet Auditing Viewer?action=AUDIT_VALUE&amp;DB=129&amp;ID1=94973V10&amp;VALUEID=01001&amp;SDATE=200902&amp;PERIODTYPE=QTR_STD&amp;window=popup_no_bar&amp;width=385&amp;height=120&amp;START_MAXIMIZED=FALSE&amp;creator=factset&amp;display_string=Audit"}</definedName>
    <definedName name="_1035__FDSAUDITLINK__" localSheetId="0" hidden="1">{"fdsup://Directions/FactSet Auditing Viewer?action=AUDIT_VALUE&amp;DB=129&amp;ID1=94973V10&amp;VALUEID=01001&amp;SDATE=200902&amp;PERIODTYPE=QTR_STD&amp;window=popup_no_bar&amp;width=385&amp;height=120&amp;START_MAXIMIZED=FALSE&amp;creator=factset&amp;display_string=Audit"}</definedName>
    <definedName name="_1035__FDSAUDITLINK__" hidden="1">{"fdsup://Directions/FactSet Auditing Viewer?action=AUDIT_VALUE&amp;DB=129&amp;ID1=94973V10&amp;VALUEID=01001&amp;SDATE=200902&amp;PERIODTYPE=QTR_STD&amp;window=popup_no_bar&amp;width=385&amp;height=120&amp;START_MAXIMIZED=FALSE&amp;creator=factset&amp;display_string=Audit"}</definedName>
    <definedName name="_1036__FDSAUDITLINK__" localSheetId="7" hidden="1">{"fdsup://Directions/FactSet Auditing Viewer?action=AUDIT_VALUE&amp;DB=129&amp;ID1=94973V10&amp;VALUEID=01001&amp;SDATE=201002&amp;PERIODTYPE=QTR_STD&amp;window=popup_no_bar&amp;width=385&amp;height=120&amp;START_MAXIMIZED=FALSE&amp;creator=factset&amp;display_string=Audit"}</definedName>
    <definedName name="_1036__FDSAUDITLINK__" localSheetId="0" hidden="1">{"fdsup://Directions/FactSet Auditing Viewer?action=AUDIT_VALUE&amp;DB=129&amp;ID1=94973V10&amp;VALUEID=01001&amp;SDATE=201002&amp;PERIODTYPE=QTR_STD&amp;window=popup_no_bar&amp;width=385&amp;height=120&amp;START_MAXIMIZED=FALSE&amp;creator=factset&amp;display_string=Audit"}</definedName>
    <definedName name="_1036__FDSAUDITLINK__" hidden="1">{"fdsup://Directions/FactSet Auditing Viewer?action=AUDIT_VALUE&amp;DB=129&amp;ID1=94973V10&amp;VALUEID=01001&amp;SDATE=201002&amp;PERIODTYPE=QTR_STD&amp;window=popup_no_bar&amp;width=385&amp;height=120&amp;START_MAXIMIZED=FALSE&amp;creator=factset&amp;display_string=Audit"}</definedName>
    <definedName name="_1037__FDSAUDITLINK__" localSheetId="7" hidden="1">{"fdsup://Directions/FactSet Auditing Viewer?action=AUDIT_VALUE&amp;DB=129&amp;ID1=97381W10&amp;VALUEID=01001&amp;SDATE=200902&amp;PERIODTYPE=QTR_STD&amp;window=popup_no_bar&amp;width=385&amp;height=120&amp;START_MAXIMIZED=FALSE&amp;creator=factset&amp;display_string=Audit"}</definedName>
    <definedName name="_1037__FDSAUDITLINK__" localSheetId="0" hidden="1">{"fdsup://Directions/FactSet Auditing Viewer?action=AUDIT_VALUE&amp;DB=129&amp;ID1=97381W10&amp;VALUEID=01001&amp;SDATE=200902&amp;PERIODTYPE=QTR_STD&amp;window=popup_no_bar&amp;width=385&amp;height=120&amp;START_MAXIMIZED=FALSE&amp;creator=factset&amp;display_string=Audit"}</definedName>
    <definedName name="_1037__FDSAUDITLINK__" hidden="1">{"fdsup://Directions/FactSet Auditing Viewer?action=AUDIT_VALUE&amp;DB=129&amp;ID1=97381W10&amp;VALUEID=01001&amp;SDATE=200902&amp;PERIODTYPE=QTR_STD&amp;window=popup_no_bar&amp;width=385&amp;height=120&amp;START_MAXIMIZED=FALSE&amp;creator=factset&amp;display_string=Audit"}</definedName>
    <definedName name="_1038__FDSAUDITLINK__" localSheetId="7" hidden="1">{"fdsup://Directions/FactSet Auditing Viewer?action=AUDIT_VALUE&amp;DB=129&amp;ID1=97381W10&amp;VALUEID=01001&amp;SDATE=201002&amp;PERIODTYPE=QTR_STD&amp;window=popup_no_bar&amp;width=385&amp;height=120&amp;START_MAXIMIZED=FALSE&amp;creator=factset&amp;display_string=Audit"}</definedName>
    <definedName name="_1038__FDSAUDITLINK__" localSheetId="0" hidden="1">{"fdsup://Directions/FactSet Auditing Viewer?action=AUDIT_VALUE&amp;DB=129&amp;ID1=97381W10&amp;VALUEID=01001&amp;SDATE=201002&amp;PERIODTYPE=QTR_STD&amp;window=popup_no_bar&amp;width=385&amp;height=120&amp;START_MAXIMIZED=FALSE&amp;creator=factset&amp;display_string=Audit"}</definedName>
    <definedName name="_1038__FDSAUDITLINK__" hidden="1">{"fdsup://Directions/FactSet Auditing Viewer?action=AUDIT_VALUE&amp;DB=129&amp;ID1=97381W10&amp;VALUEID=01001&amp;SDATE=201002&amp;PERIODTYPE=QTR_STD&amp;window=popup_no_bar&amp;width=385&amp;height=120&amp;START_MAXIMIZED=FALSE&amp;creator=factset&amp;display_string=Audit"}</definedName>
    <definedName name="_1039__FDSAUDITLINK__" localSheetId="7" hidden="1">{"fdsup://Directions/FactSet Auditing Viewer?action=AUDIT_VALUE&amp;DB=129&amp;ID1=96332010&amp;VALUEID=01001&amp;SDATE=200902&amp;PERIODTYPE=QTR_STD&amp;window=popup_no_bar&amp;width=385&amp;height=120&amp;START_MAXIMIZED=FALSE&amp;creator=factset&amp;display_string=Audit"}</definedName>
    <definedName name="_1039__FDSAUDITLINK__" localSheetId="0" hidden="1">{"fdsup://Directions/FactSet Auditing Viewer?action=AUDIT_VALUE&amp;DB=129&amp;ID1=96332010&amp;VALUEID=01001&amp;SDATE=200902&amp;PERIODTYPE=QTR_STD&amp;window=popup_no_bar&amp;width=385&amp;height=120&amp;START_MAXIMIZED=FALSE&amp;creator=factset&amp;display_string=Audit"}</definedName>
    <definedName name="_1039__FDSAUDITLINK__" hidden="1">{"fdsup://Directions/FactSet Auditing Viewer?action=AUDIT_VALUE&amp;DB=129&amp;ID1=96332010&amp;VALUEID=01001&amp;SDATE=200902&amp;PERIODTYPE=QTR_STD&amp;window=popup_no_bar&amp;width=385&amp;height=120&amp;START_MAXIMIZED=FALSE&amp;creator=factset&amp;display_string=Audit"}</definedName>
    <definedName name="_104__FDSAUDITLINK__" localSheetId="7" hidden="1">{"fdsup://directions/FAT Viewer?action=UPDATE&amp;creator=factset&amp;DYN_ARGS=TRUE&amp;DOC_NAME=FAT:FQL_AUDITING_CLIENT_TEMPLATE.FAT&amp;display_string=Audit&amp;VAR:KEY=VQXYZCDERU&amp;VAR:QUERY=RkZfRUJJVERBX09QRVIoUVRSLDQvMS8yMDEwLDYvMzAvMjAxMCwsLFVTRCk=&amp;WINDOW=FIRST_POPUP&amp;HEIGH","T=450&amp;WIDTH=450&amp;START_MAXIMIZED=FALSE&amp;VAR:CALENDAR=US&amp;VAR:SYMBOL=TWC&amp;VAR:INDEX=0"}</definedName>
    <definedName name="_104__FDSAUDITLINK__" localSheetId="0" hidden="1">{"fdsup://directions/FAT Viewer?action=UPDATE&amp;creator=factset&amp;DYN_ARGS=TRUE&amp;DOC_NAME=FAT:FQL_AUDITING_CLIENT_TEMPLATE.FAT&amp;display_string=Audit&amp;VAR:KEY=VQXYZCDERU&amp;VAR:QUERY=RkZfRUJJVERBX09QRVIoUVRSLDQvMS8yMDEwLDYvMzAvMjAxMCwsLFVTRCk=&amp;WINDOW=FIRST_POPUP&amp;HEIGH","T=450&amp;WIDTH=450&amp;START_MAXIMIZED=FALSE&amp;VAR:CALENDAR=US&amp;VAR:SYMBOL=TWC&amp;VAR:INDEX=0"}</definedName>
    <definedName name="_104__FDSAUDITLINK__" hidden="1">{"fdsup://directions/FAT Viewer?action=UPDATE&amp;creator=factset&amp;DYN_ARGS=TRUE&amp;DOC_NAME=FAT:FQL_AUDITING_CLIENT_TEMPLATE.FAT&amp;display_string=Audit&amp;VAR:KEY=VQXYZCDERU&amp;VAR:QUERY=RkZfRUJJVERBX09QRVIoUVRSLDQvMS8yMDEwLDYvMzAvMjAxMCwsLFVTRCk=&amp;WINDOW=FIRST_POPUP&amp;HEIGH","T=450&amp;WIDTH=450&amp;START_MAXIMIZED=FALSE&amp;VAR:CALENDAR=US&amp;VAR:SYMBOL=TWC&amp;VAR:INDEX=0"}</definedName>
    <definedName name="_1040__FDSAUDITLINK__" localSheetId="7" hidden="1">{"fdsup://Directions/FactSet Auditing Viewer?action=AUDIT_VALUE&amp;DB=129&amp;ID1=96332010&amp;VALUEID=01001&amp;SDATE=201002&amp;PERIODTYPE=QTR_STD&amp;window=popup_no_bar&amp;width=385&amp;height=120&amp;START_MAXIMIZED=FALSE&amp;creator=factset&amp;display_string=Audit"}</definedName>
    <definedName name="_1040__FDSAUDITLINK__" localSheetId="0" hidden="1">{"fdsup://Directions/FactSet Auditing Viewer?action=AUDIT_VALUE&amp;DB=129&amp;ID1=96332010&amp;VALUEID=01001&amp;SDATE=201002&amp;PERIODTYPE=QTR_STD&amp;window=popup_no_bar&amp;width=385&amp;height=120&amp;START_MAXIMIZED=FALSE&amp;creator=factset&amp;display_string=Audit"}</definedName>
    <definedName name="_1040__FDSAUDITLINK__" hidden="1">{"fdsup://Directions/FactSet Auditing Viewer?action=AUDIT_VALUE&amp;DB=129&amp;ID1=96332010&amp;VALUEID=01001&amp;SDATE=201002&amp;PERIODTYPE=QTR_STD&amp;window=popup_no_bar&amp;width=385&amp;height=120&amp;START_MAXIMIZED=FALSE&amp;creator=factset&amp;display_string=Audit"}</definedName>
    <definedName name="_1041__FDSAUDITLINK__" localSheetId="7" hidden="1">{"fdsup://Directions/FactSet Auditing Viewer?action=AUDIT_VALUE&amp;DB=129&amp;ID1=55271510&amp;VALUEID=01001&amp;SDATE=200902&amp;PERIODTYPE=QTR_STD&amp;window=popup_no_bar&amp;width=385&amp;height=120&amp;START_MAXIMIZED=FALSE&amp;creator=factset&amp;display_string=Audit"}</definedName>
    <definedName name="_1041__FDSAUDITLINK__" localSheetId="0" hidden="1">{"fdsup://Directions/FactSet Auditing Viewer?action=AUDIT_VALUE&amp;DB=129&amp;ID1=55271510&amp;VALUEID=01001&amp;SDATE=200902&amp;PERIODTYPE=QTR_STD&amp;window=popup_no_bar&amp;width=385&amp;height=120&amp;START_MAXIMIZED=FALSE&amp;creator=factset&amp;display_string=Audit"}</definedName>
    <definedName name="_1041__FDSAUDITLINK__" hidden="1">{"fdsup://Directions/FactSet Auditing Viewer?action=AUDIT_VALUE&amp;DB=129&amp;ID1=55271510&amp;VALUEID=01001&amp;SDATE=200902&amp;PERIODTYPE=QTR_STD&amp;window=popup_no_bar&amp;width=385&amp;height=120&amp;START_MAXIMIZED=FALSE&amp;creator=factset&amp;display_string=Audit"}</definedName>
    <definedName name="_1042__FDSAUDITLINK__" localSheetId="7" hidden="1">{"fdsup://Directions/FactSet Auditing Viewer?action=AUDIT_VALUE&amp;DB=129&amp;ID1=55271510&amp;VALUEID=01001&amp;SDATE=201002&amp;PERIODTYPE=QTR_STD&amp;window=popup_no_bar&amp;width=385&amp;height=120&amp;START_MAXIMIZED=FALSE&amp;creator=factset&amp;display_string=Audit"}</definedName>
    <definedName name="_1042__FDSAUDITLINK__" localSheetId="0" hidden="1">{"fdsup://Directions/FactSet Auditing Viewer?action=AUDIT_VALUE&amp;DB=129&amp;ID1=55271510&amp;VALUEID=01001&amp;SDATE=201002&amp;PERIODTYPE=QTR_STD&amp;window=popup_no_bar&amp;width=385&amp;height=120&amp;START_MAXIMIZED=FALSE&amp;creator=factset&amp;display_string=Audit"}</definedName>
    <definedName name="_1042__FDSAUDITLINK__" hidden="1">{"fdsup://Directions/FactSet Auditing Viewer?action=AUDIT_VALUE&amp;DB=129&amp;ID1=55271510&amp;VALUEID=01001&amp;SDATE=201002&amp;PERIODTYPE=QTR_STD&amp;window=popup_no_bar&amp;width=385&amp;height=120&amp;START_MAXIMIZED=FALSE&amp;creator=factset&amp;display_string=Audit"}</definedName>
    <definedName name="_1043__FDSAUDITLINK__" localSheetId="7" hidden="1">{"fdsup://Directions/FactSet Auditing Viewer?action=AUDIT_VALUE&amp;DB=129&amp;ID1=96683710&amp;VALUEID=01001&amp;SDATE=200902&amp;PERIODTYPE=QTR_STD&amp;window=popup_no_bar&amp;width=385&amp;height=120&amp;START_MAXIMIZED=FALSE&amp;creator=factset&amp;display_string=Audit"}</definedName>
    <definedName name="_1043__FDSAUDITLINK__" localSheetId="0" hidden="1">{"fdsup://Directions/FactSet Auditing Viewer?action=AUDIT_VALUE&amp;DB=129&amp;ID1=96683710&amp;VALUEID=01001&amp;SDATE=200902&amp;PERIODTYPE=QTR_STD&amp;window=popup_no_bar&amp;width=385&amp;height=120&amp;START_MAXIMIZED=FALSE&amp;creator=factset&amp;display_string=Audit"}</definedName>
    <definedName name="_1043__FDSAUDITLINK__" hidden="1">{"fdsup://Directions/FactSet Auditing Viewer?action=AUDIT_VALUE&amp;DB=129&amp;ID1=96683710&amp;VALUEID=01001&amp;SDATE=200902&amp;PERIODTYPE=QTR_STD&amp;window=popup_no_bar&amp;width=385&amp;height=120&amp;START_MAXIMIZED=FALSE&amp;creator=factset&amp;display_string=Audit"}</definedName>
    <definedName name="_1044__FDSAUDITLINK__" localSheetId="7" hidden="1">{"fdsup://Directions/FactSet Auditing Viewer?action=AUDIT_VALUE&amp;DB=129&amp;ID1=96683710&amp;VALUEID=01001&amp;SDATE=201002&amp;PERIODTYPE=QTR_STD&amp;window=popup_no_bar&amp;width=385&amp;height=120&amp;START_MAXIMIZED=FALSE&amp;creator=factset&amp;display_string=Audit"}</definedName>
    <definedName name="_1044__FDSAUDITLINK__" localSheetId="0" hidden="1">{"fdsup://Directions/FactSet Auditing Viewer?action=AUDIT_VALUE&amp;DB=129&amp;ID1=96683710&amp;VALUEID=01001&amp;SDATE=201002&amp;PERIODTYPE=QTR_STD&amp;window=popup_no_bar&amp;width=385&amp;height=120&amp;START_MAXIMIZED=FALSE&amp;creator=factset&amp;display_string=Audit"}</definedName>
    <definedName name="_1044__FDSAUDITLINK__" hidden="1">{"fdsup://Directions/FactSet Auditing Viewer?action=AUDIT_VALUE&amp;DB=129&amp;ID1=96683710&amp;VALUEID=01001&amp;SDATE=201002&amp;PERIODTYPE=QTR_STD&amp;window=popup_no_bar&amp;width=385&amp;height=120&amp;START_MAXIMIZED=FALSE&amp;creator=factset&amp;display_string=Audit"}</definedName>
    <definedName name="_1045__FDSAUDITLINK__" localSheetId="7" hidden="1">{"fdsup://Directions/FactSet Auditing Viewer?action=AUDIT_VALUE&amp;DB=129&amp;ID1=97665710&amp;VALUEID=01001&amp;SDATE=200902&amp;PERIODTYPE=QTR_STD&amp;window=popup_no_bar&amp;width=385&amp;height=120&amp;START_MAXIMIZED=FALSE&amp;creator=factset&amp;display_string=Audit"}</definedName>
    <definedName name="_1045__FDSAUDITLINK__" localSheetId="0" hidden="1">{"fdsup://Directions/FactSet Auditing Viewer?action=AUDIT_VALUE&amp;DB=129&amp;ID1=97665710&amp;VALUEID=01001&amp;SDATE=200902&amp;PERIODTYPE=QTR_STD&amp;window=popup_no_bar&amp;width=385&amp;height=120&amp;START_MAXIMIZED=FALSE&amp;creator=factset&amp;display_string=Audit"}</definedName>
    <definedName name="_1045__FDSAUDITLINK__" hidden="1">{"fdsup://Directions/FactSet Auditing Viewer?action=AUDIT_VALUE&amp;DB=129&amp;ID1=97665710&amp;VALUEID=01001&amp;SDATE=200902&amp;PERIODTYPE=QTR_STD&amp;window=popup_no_bar&amp;width=385&amp;height=120&amp;START_MAXIMIZED=FALSE&amp;creator=factset&amp;display_string=Audit"}</definedName>
    <definedName name="_1046__FDSAUDITLINK__" localSheetId="7" hidden="1">{"fdsup://Directions/FactSet Auditing Viewer?action=AUDIT_VALUE&amp;DB=129&amp;ID1=97665710&amp;VALUEID=01001&amp;SDATE=201002&amp;PERIODTYPE=QTR_STD&amp;window=popup_no_bar&amp;width=385&amp;height=120&amp;START_MAXIMIZED=FALSE&amp;creator=factset&amp;display_string=Audit"}</definedName>
    <definedName name="_1046__FDSAUDITLINK__" localSheetId="0" hidden="1">{"fdsup://Directions/FactSet Auditing Viewer?action=AUDIT_VALUE&amp;DB=129&amp;ID1=97665710&amp;VALUEID=01001&amp;SDATE=201002&amp;PERIODTYPE=QTR_STD&amp;window=popup_no_bar&amp;width=385&amp;height=120&amp;START_MAXIMIZED=FALSE&amp;creator=factset&amp;display_string=Audit"}</definedName>
    <definedName name="_1046__FDSAUDITLINK__" hidden="1">{"fdsup://Directions/FactSet Auditing Viewer?action=AUDIT_VALUE&amp;DB=129&amp;ID1=97665710&amp;VALUEID=01001&amp;SDATE=201002&amp;PERIODTYPE=QTR_STD&amp;window=popup_no_bar&amp;width=385&amp;height=120&amp;START_MAXIMIZED=FALSE&amp;creator=factset&amp;display_string=Audit"}</definedName>
    <definedName name="_1047__FDSAUDITLINK__" localSheetId="7" hidden="1">{"fdsup://Directions/FactSet Auditing Viewer?action=AUDIT_VALUE&amp;DB=129&amp;ID1=95810210&amp;VALUEID=01001&amp;SDATE=200904&amp;PERIODTYPE=QTR_STD&amp;window=popup_no_bar&amp;width=385&amp;height=120&amp;START_MAXIMIZED=FALSE&amp;creator=factset&amp;display_string=Audit"}</definedName>
    <definedName name="_1047__FDSAUDITLINK__" localSheetId="0" hidden="1">{"fdsup://Directions/FactSet Auditing Viewer?action=AUDIT_VALUE&amp;DB=129&amp;ID1=95810210&amp;VALUEID=01001&amp;SDATE=200904&amp;PERIODTYPE=QTR_STD&amp;window=popup_no_bar&amp;width=385&amp;height=120&amp;START_MAXIMIZED=FALSE&amp;creator=factset&amp;display_string=Audit"}</definedName>
    <definedName name="_1047__FDSAUDITLINK__" hidden="1">{"fdsup://Directions/FactSet Auditing Viewer?action=AUDIT_VALUE&amp;DB=129&amp;ID1=95810210&amp;VALUEID=01001&amp;SDATE=200904&amp;PERIODTYPE=QTR_STD&amp;window=popup_no_bar&amp;width=385&amp;height=120&amp;START_MAXIMIZED=FALSE&amp;creator=factset&amp;display_string=Audit"}</definedName>
    <definedName name="_1048__FDSAUDITLINK__" localSheetId="7" hidden="1">{"fdsup://Directions/FactSet Auditing Viewer?action=AUDIT_VALUE&amp;DB=129&amp;ID1=95810210&amp;VALUEID=01001&amp;SDATE=201004&amp;PERIODTYPE=QTR_STD&amp;window=popup_no_bar&amp;width=385&amp;height=120&amp;START_MAXIMIZED=FALSE&amp;creator=factset&amp;display_string=Audit"}</definedName>
    <definedName name="_1048__FDSAUDITLINK__" localSheetId="0" hidden="1">{"fdsup://Directions/FactSet Auditing Viewer?action=AUDIT_VALUE&amp;DB=129&amp;ID1=95810210&amp;VALUEID=01001&amp;SDATE=201004&amp;PERIODTYPE=QTR_STD&amp;window=popup_no_bar&amp;width=385&amp;height=120&amp;START_MAXIMIZED=FALSE&amp;creator=factset&amp;display_string=Audit"}</definedName>
    <definedName name="_1048__FDSAUDITLINK__" hidden="1">{"fdsup://Directions/FactSet Auditing Viewer?action=AUDIT_VALUE&amp;DB=129&amp;ID1=95810210&amp;VALUEID=01001&amp;SDATE=201004&amp;PERIODTYPE=QTR_STD&amp;window=popup_no_bar&amp;width=385&amp;height=120&amp;START_MAXIMIZED=FALSE&amp;creator=factset&amp;display_string=Audit"}</definedName>
    <definedName name="_1049__FDSAUDITLINK__" localSheetId="7" hidden="1">{"fdsup://Directions/FactSet Auditing Viewer?action=AUDIT_VALUE&amp;DB=129&amp;ID1=94184810&amp;VALUEID=01001&amp;SDATE=200902&amp;PERIODTYPE=QTR_STD&amp;window=popup_no_bar&amp;width=385&amp;height=120&amp;START_MAXIMIZED=FALSE&amp;creator=factset&amp;display_string=Audit"}</definedName>
    <definedName name="_1049__FDSAUDITLINK__" localSheetId="0" hidden="1">{"fdsup://Directions/FactSet Auditing Viewer?action=AUDIT_VALUE&amp;DB=129&amp;ID1=94184810&amp;VALUEID=01001&amp;SDATE=200902&amp;PERIODTYPE=QTR_STD&amp;window=popup_no_bar&amp;width=385&amp;height=120&amp;START_MAXIMIZED=FALSE&amp;creator=factset&amp;display_string=Audit"}</definedName>
    <definedName name="_1049__FDSAUDITLINK__" hidden="1">{"fdsup://Directions/FactSet Auditing Viewer?action=AUDIT_VALUE&amp;DB=129&amp;ID1=94184810&amp;VALUEID=01001&amp;SDATE=200902&amp;PERIODTYPE=QTR_STD&amp;window=popup_no_bar&amp;width=385&amp;height=120&amp;START_MAXIMIZED=FALSE&amp;creator=factset&amp;display_string=Audit"}</definedName>
    <definedName name="_105__FDSAUDITLINK__" localSheetId="7" hidden="1">{"fdsup://directions/FAT Viewer?action=UPDATE&amp;creator=factset&amp;DYN_ARGS=TRUE&amp;DOC_NAME=FAT:FQL_AUDITING_CLIENT_TEMPLATE.FAT&amp;display_string=Audit&amp;VAR:KEY=ZWPSTCJEBS&amp;VAR:QUERY=RkZfRUJJVERBX09QRVIoUVRSLDQvMS8yMDA5LDYvMzAvMjAwOSwsLFVTRCk=&amp;WINDOW=FIRST_POPUP&amp;HEIGH","T=450&amp;WIDTH=450&amp;START_MAXIMIZED=FALSE&amp;VAR:CALENDAR=US&amp;VAR:SYMBOL=TSS&amp;VAR:INDEX=0"}</definedName>
    <definedName name="_105__FDSAUDITLINK__" localSheetId="0" hidden="1">{"fdsup://directions/FAT Viewer?action=UPDATE&amp;creator=factset&amp;DYN_ARGS=TRUE&amp;DOC_NAME=FAT:FQL_AUDITING_CLIENT_TEMPLATE.FAT&amp;display_string=Audit&amp;VAR:KEY=ZWPSTCJEBS&amp;VAR:QUERY=RkZfRUJJVERBX09QRVIoUVRSLDQvMS8yMDA5LDYvMzAvMjAwOSwsLFVTRCk=&amp;WINDOW=FIRST_POPUP&amp;HEIGH","T=450&amp;WIDTH=450&amp;START_MAXIMIZED=FALSE&amp;VAR:CALENDAR=US&amp;VAR:SYMBOL=TSS&amp;VAR:INDEX=0"}</definedName>
    <definedName name="_105__FDSAUDITLINK__" hidden="1">{"fdsup://directions/FAT Viewer?action=UPDATE&amp;creator=factset&amp;DYN_ARGS=TRUE&amp;DOC_NAME=FAT:FQL_AUDITING_CLIENT_TEMPLATE.FAT&amp;display_string=Audit&amp;VAR:KEY=ZWPSTCJEBS&amp;VAR:QUERY=RkZfRUJJVERBX09QRVIoUVRSLDQvMS8yMDA5LDYvMzAvMjAwOSwsLFVTRCk=&amp;WINDOW=FIRST_POPUP&amp;HEIGH","T=450&amp;WIDTH=450&amp;START_MAXIMIZED=FALSE&amp;VAR:CALENDAR=US&amp;VAR:SYMBOL=TSS&amp;VAR:INDEX=0"}</definedName>
    <definedName name="_1050__FDSAUDITLINK__" localSheetId="7" hidden="1">{"fdsup://Directions/FactSet Auditing Viewer?action=AUDIT_VALUE&amp;DB=129&amp;ID1=94184810&amp;VALUEID=01001&amp;SDATE=201002&amp;PERIODTYPE=QTR_STD&amp;window=popup_no_bar&amp;width=385&amp;height=120&amp;START_MAXIMIZED=FALSE&amp;creator=factset&amp;display_string=Audit"}</definedName>
    <definedName name="_1050__FDSAUDITLINK__" localSheetId="0" hidden="1">{"fdsup://Directions/FactSet Auditing Viewer?action=AUDIT_VALUE&amp;DB=129&amp;ID1=94184810&amp;VALUEID=01001&amp;SDATE=201002&amp;PERIODTYPE=QTR_STD&amp;window=popup_no_bar&amp;width=385&amp;height=120&amp;START_MAXIMIZED=FALSE&amp;creator=factset&amp;display_string=Audit"}</definedName>
    <definedName name="_1050__FDSAUDITLINK__" hidden="1">{"fdsup://Directions/FactSet Auditing Viewer?action=AUDIT_VALUE&amp;DB=129&amp;ID1=94184810&amp;VALUEID=01001&amp;SDATE=201002&amp;PERIODTYPE=QTR_STD&amp;window=popup_no_bar&amp;width=385&amp;height=120&amp;START_MAXIMIZED=FALSE&amp;creator=factset&amp;display_string=Audit"}</definedName>
    <definedName name="_1051__FDSAUDITLINK__" localSheetId="7" hidden="1">{"fdsup://Directions/FactSet Auditing Viewer?action=AUDIT_VALUE&amp;DB=129&amp;ID1=93142210&amp;VALUEID=01001&amp;SDATE=200903&amp;PERIODTYPE=QTR_STD&amp;window=popup_no_bar&amp;width=385&amp;height=120&amp;START_MAXIMIZED=FALSE&amp;creator=factset&amp;display_string=Audit"}</definedName>
    <definedName name="_1051__FDSAUDITLINK__" localSheetId="0" hidden="1">{"fdsup://Directions/FactSet Auditing Viewer?action=AUDIT_VALUE&amp;DB=129&amp;ID1=93142210&amp;VALUEID=01001&amp;SDATE=200903&amp;PERIODTYPE=QTR_STD&amp;window=popup_no_bar&amp;width=385&amp;height=120&amp;START_MAXIMIZED=FALSE&amp;creator=factset&amp;display_string=Audit"}</definedName>
    <definedName name="_1051__FDSAUDITLINK__" hidden="1">{"fdsup://Directions/FactSet Auditing Viewer?action=AUDIT_VALUE&amp;DB=129&amp;ID1=93142210&amp;VALUEID=01001&amp;SDATE=200903&amp;PERIODTYPE=QTR_STD&amp;window=popup_no_bar&amp;width=385&amp;height=120&amp;START_MAXIMIZED=FALSE&amp;creator=factset&amp;display_string=Audit"}</definedName>
    <definedName name="_1052__FDSAUDITLINK__" localSheetId="7" hidden="1">{"fdsup://Directions/FactSet Auditing Viewer?action=AUDIT_VALUE&amp;DB=129&amp;ID1=93142210&amp;VALUEID=01001&amp;SDATE=201003&amp;PERIODTYPE=QTR_STD&amp;window=popup_no_bar&amp;width=385&amp;height=120&amp;START_MAXIMIZED=FALSE&amp;creator=factset&amp;display_string=Audit"}</definedName>
    <definedName name="_1052__FDSAUDITLINK__" localSheetId="0" hidden="1">{"fdsup://Directions/FactSet Auditing Viewer?action=AUDIT_VALUE&amp;DB=129&amp;ID1=93142210&amp;VALUEID=01001&amp;SDATE=201003&amp;PERIODTYPE=QTR_STD&amp;window=popup_no_bar&amp;width=385&amp;height=120&amp;START_MAXIMIZED=FALSE&amp;creator=factset&amp;display_string=Audit"}</definedName>
    <definedName name="_1052__FDSAUDITLINK__" hidden="1">{"fdsup://Directions/FactSet Auditing Viewer?action=AUDIT_VALUE&amp;DB=129&amp;ID1=93142210&amp;VALUEID=01001&amp;SDATE=201003&amp;PERIODTYPE=QTR_STD&amp;window=popup_no_bar&amp;width=385&amp;height=120&amp;START_MAXIMIZED=FALSE&amp;creator=factset&amp;display_string=Audit"}</definedName>
    <definedName name="_1053__FDSAUDITLINK__" localSheetId="7" hidden="1">{"fdsup://Directions/FactSet Auditing Viewer?action=AUDIT_VALUE&amp;DB=129&amp;ID1=92343V10&amp;VALUEID=01001&amp;SDATE=200902&amp;PERIODTYPE=QTR_STD&amp;window=popup_no_bar&amp;width=385&amp;height=120&amp;START_MAXIMIZED=FALSE&amp;creator=factset&amp;display_string=Audit"}</definedName>
    <definedName name="_1053__FDSAUDITLINK__" localSheetId="0" hidden="1">{"fdsup://Directions/FactSet Auditing Viewer?action=AUDIT_VALUE&amp;DB=129&amp;ID1=92343V10&amp;VALUEID=01001&amp;SDATE=200902&amp;PERIODTYPE=QTR_STD&amp;window=popup_no_bar&amp;width=385&amp;height=120&amp;START_MAXIMIZED=FALSE&amp;creator=factset&amp;display_string=Audit"}</definedName>
    <definedName name="_1053__FDSAUDITLINK__" hidden="1">{"fdsup://Directions/FactSet Auditing Viewer?action=AUDIT_VALUE&amp;DB=129&amp;ID1=92343V10&amp;VALUEID=01001&amp;SDATE=200902&amp;PERIODTYPE=QTR_STD&amp;window=popup_no_bar&amp;width=385&amp;height=120&amp;START_MAXIMIZED=FALSE&amp;creator=factset&amp;display_string=Audit"}</definedName>
    <definedName name="_1054__FDSAUDITLINK__" localSheetId="7" hidden="1">{"fdsup://Directions/FactSet Auditing Viewer?action=AUDIT_VALUE&amp;DB=129&amp;ID1=92343V10&amp;VALUEID=01001&amp;SDATE=201002&amp;PERIODTYPE=QTR_STD&amp;window=popup_no_bar&amp;width=385&amp;height=120&amp;START_MAXIMIZED=FALSE&amp;creator=factset&amp;display_string=Audit"}</definedName>
    <definedName name="_1054__FDSAUDITLINK__" localSheetId="0" hidden="1">{"fdsup://Directions/FactSet Auditing Viewer?action=AUDIT_VALUE&amp;DB=129&amp;ID1=92343V10&amp;VALUEID=01001&amp;SDATE=201002&amp;PERIODTYPE=QTR_STD&amp;window=popup_no_bar&amp;width=385&amp;height=120&amp;START_MAXIMIZED=FALSE&amp;creator=factset&amp;display_string=Audit"}</definedName>
    <definedName name="_1054__FDSAUDITLINK__" hidden="1">{"fdsup://Directions/FactSet Auditing Viewer?action=AUDIT_VALUE&amp;DB=129&amp;ID1=92343V10&amp;VALUEID=01001&amp;SDATE=201002&amp;PERIODTYPE=QTR_STD&amp;window=popup_no_bar&amp;width=385&amp;height=120&amp;START_MAXIMIZED=FALSE&amp;creator=factset&amp;display_string=Audit"}</definedName>
    <definedName name="_1055__FDSAUDITLINK__" localSheetId="7" hidden="1">{"fdsup://Directions/FactSet Auditing Viewer?action=AUDIT_VALUE&amp;DB=129&amp;ID1=92276F10&amp;VALUEID=01001&amp;SDATE=200902&amp;PERIODTYPE=QTR_STD&amp;window=popup_no_bar&amp;width=385&amp;height=120&amp;START_MAXIMIZED=FALSE&amp;creator=factset&amp;display_string=Audit"}</definedName>
    <definedName name="_1055__FDSAUDITLINK__" localSheetId="0" hidden="1">{"fdsup://Directions/FactSet Auditing Viewer?action=AUDIT_VALUE&amp;DB=129&amp;ID1=92276F10&amp;VALUEID=01001&amp;SDATE=200902&amp;PERIODTYPE=QTR_STD&amp;window=popup_no_bar&amp;width=385&amp;height=120&amp;START_MAXIMIZED=FALSE&amp;creator=factset&amp;display_string=Audit"}</definedName>
    <definedName name="_1055__FDSAUDITLINK__" hidden="1">{"fdsup://Directions/FactSet Auditing Viewer?action=AUDIT_VALUE&amp;DB=129&amp;ID1=92276F10&amp;VALUEID=01001&amp;SDATE=200902&amp;PERIODTYPE=QTR_STD&amp;window=popup_no_bar&amp;width=385&amp;height=120&amp;START_MAXIMIZED=FALSE&amp;creator=factset&amp;display_string=Audit"}</definedName>
    <definedName name="_1056__FDSAUDITLINK__" localSheetId="7" hidden="1">{"fdsup://Directions/FactSet Auditing Viewer?action=AUDIT_VALUE&amp;DB=129&amp;ID1=92276F10&amp;VALUEID=01001&amp;SDATE=201002&amp;PERIODTYPE=QTR_STD&amp;window=popup_no_bar&amp;width=385&amp;height=120&amp;START_MAXIMIZED=FALSE&amp;creator=factset&amp;display_string=Audit"}</definedName>
    <definedName name="_1056__FDSAUDITLINK__" localSheetId="0" hidden="1">{"fdsup://Directions/FactSet Auditing Viewer?action=AUDIT_VALUE&amp;DB=129&amp;ID1=92276F10&amp;VALUEID=01001&amp;SDATE=201002&amp;PERIODTYPE=QTR_STD&amp;window=popup_no_bar&amp;width=385&amp;height=120&amp;START_MAXIMIZED=FALSE&amp;creator=factset&amp;display_string=Audit"}</definedName>
    <definedName name="_1056__FDSAUDITLINK__" hidden="1">{"fdsup://Directions/FactSet Auditing Viewer?action=AUDIT_VALUE&amp;DB=129&amp;ID1=92276F10&amp;VALUEID=01001&amp;SDATE=201002&amp;PERIODTYPE=QTR_STD&amp;window=popup_no_bar&amp;width=385&amp;height=120&amp;START_MAXIMIZED=FALSE&amp;creator=factset&amp;display_string=Audit"}</definedName>
    <definedName name="_1057__FDSAUDITLINK__" localSheetId="7" hidden="1">{"fdsup://Directions/FactSet Auditing Viewer?action=AUDIT_VALUE&amp;DB=129&amp;ID1=92343E10&amp;VALUEID=01001&amp;SDATE=200902&amp;PERIODTYPE=QTR_STD&amp;window=popup_no_bar&amp;width=385&amp;height=120&amp;START_MAXIMIZED=FALSE&amp;creator=factset&amp;display_string=Audit"}</definedName>
    <definedName name="_1057__FDSAUDITLINK__" localSheetId="0" hidden="1">{"fdsup://Directions/FactSet Auditing Viewer?action=AUDIT_VALUE&amp;DB=129&amp;ID1=92343E10&amp;VALUEID=01001&amp;SDATE=200902&amp;PERIODTYPE=QTR_STD&amp;window=popup_no_bar&amp;width=385&amp;height=120&amp;START_MAXIMIZED=FALSE&amp;creator=factset&amp;display_string=Audit"}</definedName>
    <definedName name="_1057__FDSAUDITLINK__" hidden="1">{"fdsup://Directions/FactSet Auditing Viewer?action=AUDIT_VALUE&amp;DB=129&amp;ID1=92343E10&amp;VALUEID=01001&amp;SDATE=200902&amp;PERIODTYPE=QTR_STD&amp;window=popup_no_bar&amp;width=385&amp;height=120&amp;START_MAXIMIZED=FALSE&amp;creator=factset&amp;display_string=Audit"}</definedName>
    <definedName name="_1058__FDSAUDITLINK__" localSheetId="7" hidden="1">{"fdsup://Directions/FactSet Auditing Viewer?action=AUDIT_VALUE&amp;DB=129&amp;ID1=92343E10&amp;VALUEID=01001&amp;SDATE=201002&amp;PERIODTYPE=QTR_STD&amp;window=popup_no_bar&amp;width=385&amp;height=120&amp;START_MAXIMIZED=FALSE&amp;creator=factset&amp;display_string=Audit"}</definedName>
    <definedName name="_1058__FDSAUDITLINK__" localSheetId="0" hidden="1">{"fdsup://Directions/FactSet Auditing Viewer?action=AUDIT_VALUE&amp;DB=129&amp;ID1=92343E10&amp;VALUEID=01001&amp;SDATE=201002&amp;PERIODTYPE=QTR_STD&amp;window=popup_no_bar&amp;width=385&amp;height=120&amp;START_MAXIMIZED=FALSE&amp;creator=factset&amp;display_string=Audit"}</definedName>
    <definedName name="_1058__FDSAUDITLINK__" hidden="1">{"fdsup://Directions/FactSet Auditing Viewer?action=AUDIT_VALUE&amp;DB=129&amp;ID1=92343E10&amp;VALUEID=01001&amp;SDATE=201002&amp;PERIODTYPE=QTR_STD&amp;window=popup_no_bar&amp;width=385&amp;height=120&amp;START_MAXIMIZED=FALSE&amp;creator=factset&amp;display_string=Audit"}</definedName>
    <definedName name="_1059__FDSAUDITLINK__" localSheetId="7" hidden="1">{"fdsup://Directions/FactSet Auditing Viewer?action=AUDIT_VALUE&amp;DB=129&amp;ID1=92904210&amp;VALUEID=01001&amp;SDATE=200902&amp;PERIODTYPE=QTR_STD&amp;window=popup_no_bar&amp;width=385&amp;height=120&amp;START_MAXIMIZED=FALSE&amp;creator=factset&amp;display_string=Audit"}</definedName>
    <definedName name="_1059__FDSAUDITLINK__" localSheetId="0" hidden="1">{"fdsup://Directions/FactSet Auditing Viewer?action=AUDIT_VALUE&amp;DB=129&amp;ID1=92904210&amp;VALUEID=01001&amp;SDATE=200902&amp;PERIODTYPE=QTR_STD&amp;window=popup_no_bar&amp;width=385&amp;height=120&amp;START_MAXIMIZED=FALSE&amp;creator=factset&amp;display_string=Audit"}</definedName>
    <definedName name="_1059__FDSAUDITLINK__" hidden="1">{"fdsup://Directions/FactSet Auditing Viewer?action=AUDIT_VALUE&amp;DB=129&amp;ID1=92904210&amp;VALUEID=01001&amp;SDATE=200902&amp;PERIODTYPE=QTR_STD&amp;window=popup_no_bar&amp;width=385&amp;height=120&amp;START_MAXIMIZED=FALSE&amp;creator=factset&amp;display_string=Audit"}</definedName>
    <definedName name="_106__FDSAUDITLINK__" localSheetId="7" hidden="1">{"fdsup://directions/FAT Viewer?action=UPDATE&amp;creator=factset&amp;DYN_ARGS=TRUE&amp;DOC_NAME=FAT:FQL_AUDITING_CLIENT_TEMPLATE.FAT&amp;display_string=Audit&amp;VAR:KEY=ZWRSXSVOTA&amp;VAR:QUERY=RkZfRUJJVERBX09QRVIoUVRSLDQvMS8yMDEwLDYvMzAvMjAxMCwsLFVTRCk=&amp;WINDOW=FIRST_POPUP&amp;HEIGH","T=450&amp;WIDTH=450&amp;START_MAXIMIZED=FALSE&amp;VAR:CALENDAR=US&amp;VAR:SYMBOL=TSS&amp;VAR:INDEX=0"}</definedName>
    <definedName name="_106__FDSAUDITLINK__" localSheetId="0" hidden="1">{"fdsup://directions/FAT Viewer?action=UPDATE&amp;creator=factset&amp;DYN_ARGS=TRUE&amp;DOC_NAME=FAT:FQL_AUDITING_CLIENT_TEMPLATE.FAT&amp;display_string=Audit&amp;VAR:KEY=ZWRSXSVOTA&amp;VAR:QUERY=RkZfRUJJVERBX09QRVIoUVRSLDQvMS8yMDEwLDYvMzAvMjAxMCwsLFVTRCk=&amp;WINDOW=FIRST_POPUP&amp;HEIGH","T=450&amp;WIDTH=450&amp;START_MAXIMIZED=FALSE&amp;VAR:CALENDAR=US&amp;VAR:SYMBOL=TSS&amp;VAR:INDEX=0"}</definedName>
    <definedName name="_106__FDSAUDITLINK__" hidden="1">{"fdsup://directions/FAT Viewer?action=UPDATE&amp;creator=factset&amp;DYN_ARGS=TRUE&amp;DOC_NAME=FAT:FQL_AUDITING_CLIENT_TEMPLATE.FAT&amp;display_string=Audit&amp;VAR:KEY=ZWRSXSVOTA&amp;VAR:QUERY=RkZfRUJJVERBX09QRVIoUVRSLDQvMS8yMDEwLDYvMzAvMjAxMCwsLFVTRCk=&amp;WINDOW=FIRST_POPUP&amp;HEIGH","T=450&amp;WIDTH=450&amp;START_MAXIMIZED=FALSE&amp;VAR:CALENDAR=US&amp;VAR:SYMBOL=TSS&amp;VAR:INDEX=0"}</definedName>
    <definedName name="_1060__FDSAUDITLINK__" localSheetId="7" hidden="1">{"fdsup://Directions/FactSet Auditing Viewer?action=AUDIT_VALUE&amp;DB=129&amp;ID1=92904210&amp;VALUEID=01001&amp;SDATE=201002&amp;PERIODTYPE=QTR_STD&amp;window=popup_no_bar&amp;width=385&amp;height=120&amp;START_MAXIMIZED=FALSE&amp;creator=factset&amp;display_string=Audit"}</definedName>
    <definedName name="_1060__FDSAUDITLINK__" localSheetId="0" hidden="1">{"fdsup://Directions/FactSet Auditing Viewer?action=AUDIT_VALUE&amp;DB=129&amp;ID1=92904210&amp;VALUEID=01001&amp;SDATE=201002&amp;PERIODTYPE=QTR_STD&amp;window=popup_no_bar&amp;width=385&amp;height=120&amp;START_MAXIMIZED=FALSE&amp;creator=factset&amp;display_string=Audit"}</definedName>
    <definedName name="_1060__FDSAUDITLINK__" hidden="1">{"fdsup://Directions/FactSet Auditing Viewer?action=AUDIT_VALUE&amp;DB=129&amp;ID1=92904210&amp;VALUEID=01001&amp;SDATE=201002&amp;PERIODTYPE=QTR_STD&amp;window=popup_no_bar&amp;width=385&amp;height=120&amp;START_MAXIMIZED=FALSE&amp;creator=factset&amp;display_string=Audit"}</definedName>
    <definedName name="_1061__FDSAUDITLINK__" localSheetId="7" hidden="1">{"fdsup://Directions/FactSet Auditing Viewer?action=AUDIT_VALUE&amp;DB=129&amp;ID1=92916010&amp;VALUEID=01001&amp;SDATE=200902&amp;PERIODTYPE=QTR_STD&amp;window=popup_no_bar&amp;width=385&amp;height=120&amp;START_MAXIMIZED=FALSE&amp;creator=factset&amp;display_string=Audit"}</definedName>
    <definedName name="_1061__FDSAUDITLINK__" localSheetId="0" hidden="1">{"fdsup://Directions/FactSet Auditing Viewer?action=AUDIT_VALUE&amp;DB=129&amp;ID1=92916010&amp;VALUEID=01001&amp;SDATE=200902&amp;PERIODTYPE=QTR_STD&amp;window=popup_no_bar&amp;width=385&amp;height=120&amp;START_MAXIMIZED=FALSE&amp;creator=factset&amp;display_string=Audit"}</definedName>
    <definedName name="_1061__FDSAUDITLINK__" hidden="1">{"fdsup://Directions/FactSet Auditing Viewer?action=AUDIT_VALUE&amp;DB=129&amp;ID1=92916010&amp;VALUEID=01001&amp;SDATE=200902&amp;PERIODTYPE=QTR_STD&amp;window=popup_no_bar&amp;width=385&amp;height=120&amp;START_MAXIMIZED=FALSE&amp;creator=factset&amp;display_string=Audit"}</definedName>
    <definedName name="_1062__FDSAUDITLINK__" localSheetId="7" hidden="1">{"fdsup://Directions/FactSet Auditing Viewer?action=AUDIT_VALUE&amp;DB=129&amp;ID1=92916010&amp;VALUEID=01001&amp;SDATE=201002&amp;PERIODTYPE=QTR_STD&amp;window=popup_no_bar&amp;width=385&amp;height=120&amp;START_MAXIMIZED=FALSE&amp;creator=factset&amp;display_string=Audit"}</definedName>
    <definedName name="_1062__FDSAUDITLINK__" localSheetId="0" hidden="1">{"fdsup://Directions/FactSet Auditing Viewer?action=AUDIT_VALUE&amp;DB=129&amp;ID1=92916010&amp;VALUEID=01001&amp;SDATE=201002&amp;PERIODTYPE=QTR_STD&amp;window=popup_no_bar&amp;width=385&amp;height=120&amp;START_MAXIMIZED=FALSE&amp;creator=factset&amp;display_string=Audit"}</definedName>
    <definedName name="_1062__FDSAUDITLINK__" hidden="1">{"fdsup://Directions/FactSet Auditing Viewer?action=AUDIT_VALUE&amp;DB=129&amp;ID1=92916010&amp;VALUEID=01001&amp;SDATE=201002&amp;PERIODTYPE=QTR_STD&amp;window=popup_no_bar&amp;width=385&amp;height=120&amp;START_MAXIMIZED=FALSE&amp;creator=factset&amp;display_string=Audit"}</definedName>
    <definedName name="_1063__FDSAUDITLINK__" localSheetId="7" hidden="1">{"fdsup://Directions/FactSet Auditing Viewer?action=AUDIT_VALUE&amp;DB=129&amp;ID1=91913Y10&amp;VALUEID=01001&amp;SDATE=200902&amp;PERIODTYPE=QTR_STD&amp;window=popup_no_bar&amp;width=385&amp;height=120&amp;START_MAXIMIZED=FALSE&amp;creator=factset&amp;display_string=Audit"}</definedName>
    <definedName name="_1063__FDSAUDITLINK__" localSheetId="0" hidden="1">{"fdsup://Directions/FactSet Auditing Viewer?action=AUDIT_VALUE&amp;DB=129&amp;ID1=91913Y10&amp;VALUEID=01001&amp;SDATE=200902&amp;PERIODTYPE=QTR_STD&amp;window=popup_no_bar&amp;width=385&amp;height=120&amp;START_MAXIMIZED=FALSE&amp;creator=factset&amp;display_string=Audit"}</definedName>
    <definedName name="_1063__FDSAUDITLINK__" hidden="1">{"fdsup://Directions/FactSet Auditing Viewer?action=AUDIT_VALUE&amp;DB=129&amp;ID1=91913Y10&amp;VALUEID=01001&amp;SDATE=200902&amp;PERIODTYPE=QTR_STD&amp;window=popup_no_bar&amp;width=385&amp;height=120&amp;START_MAXIMIZED=FALSE&amp;creator=factset&amp;display_string=Audit"}</definedName>
    <definedName name="_1064__FDSAUDITLINK__" localSheetId="7" hidden="1">{"fdsup://Directions/FactSet Auditing Viewer?action=AUDIT_VALUE&amp;DB=129&amp;ID1=91913Y10&amp;VALUEID=01001&amp;SDATE=201002&amp;PERIODTYPE=QTR_STD&amp;window=popup_no_bar&amp;width=385&amp;height=120&amp;START_MAXIMIZED=FALSE&amp;creator=factset&amp;display_string=Audit"}</definedName>
    <definedName name="_1064__FDSAUDITLINK__" localSheetId="0" hidden="1">{"fdsup://Directions/FactSet Auditing Viewer?action=AUDIT_VALUE&amp;DB=129&amp;ID1=91913Y10&amp;VALUEID=01001&amp;SDATE=201002&amp;PERIODTYPE=QTR_STD&amp;window=popup_no_bar&amp;width=385&amp;height=120&amp;START_MAXIMIZED=FALSE&amp;creator=factset&amp;display_string=Audit"}</definedName>
    <definedName name="_1064__FDSAUDITLINK__" hidden="1">{"fdsup://Directions/FactSet Auditing Viewer?action=AUDIT_VALUE&amp;DB=129&amp;ID1=91913Y10&amp;VALUEID=01001&amp;SDATE=201002&amp;PERIODTYPE=QTR_STD&amp;window=popup_no_bar&amp;width=385&amp;height=120&amp;START_MAXIMIZED=FALSE&amp;creator=factset&amp;display_string=Audit"}</definedName>
    <definedName name="_1065__FDSAUDITLINK__" localSheetId="7" hidden="1">{"fdsup://Directions/FactSet Auditing Viewer?action=AUDIT_VALUE&amp;DB=129&amp;ID1=92553P20&amp;VALUEID=01001&amp;SDATE=200902&amp;PERIODTYPE=QTR_STD&amp;window=popup_no_bar&amp;width=385&amp;height=120&amp;START_MAXIMIZED=FALSE&amp;creator=factset&amp;display_string=Audit"}</definedName>
    <definedName name="_1065__FDSAUDITLINK__" localSheetId="0" hidden="1">{"fdsup://Directions/FactSet Auditing Viewer?action=AUDIT_VALUE&amp;DB=129&amp;ID1=92553P20&amp;VALUEID=01001&amp;SDATE=200902&amp;PERIODTYPE=QTR_STD&amp;window=popup_no_bar&amp;width=385&amp;height=120&amp;START_MAXIMIZED=FALSE&amp;creator=factset&amp;display_string=Audit"}</definedName>
    <definedName name="_1065__FDSAUDITLINK__" hidden="1">{"fdsup://Directions/FactSet Auditing Viewer?action=AUDIT_VALUE&amp;DB=129&amp;ID1=92553P20&amp;VALUEID=01001&amp;SDATE=200902&amp;PERIODTYPE=QTR_STD&amp;window=popup_no_bar&amp;width=385&amp;height=120&amp;START_MAXIMIZED=FALSE&amp;creator=factset&amp;display_string=Audit"}</definedName>
    <definedName name="_1066__FDSAUDITLINK__" localSheetId="7" hidden="1">{"fdsup://Directions/FactSet Auditing Viewer?action=AUDIT_VALUE&amp;DB=129&amp;ID1=92553P20&amp;VALUEID=01001&amp;SDATE=201002&amp;PERIODTYPE=QTR_STD&amp;window=popup_no_bar&amp;width=385&amp;height=120&amp;START_MAXIMIZED=FALSE&amp;creator=factset&amp;display_string=Audit"}</definedName>
    <definedName name="_1066__FDSAUDITLINK__" localSheetId="0" hidden="1">{"fdsup://Directions/FactSet Auditing Viewer?action=AUDIT_VALUE&amp;DB=129&amp;ID1=92553P20&amp;VALUEID=01001&amp;SDATE=201002&amp;PERIODTYPE=QTR_STD&amp;window=popup_no_bar&amp;width=385&amp;height=120&amp;START_MAXIMIZED=FALSE&amp;creator=factset&amp;display_string=Audit"}</definedName>
    <definedName name="_1066__FDSAUDITLINK__" hidden="1">{"fdsup://Directions/FactSet Auditing Viewer?action=AUDIT_VALUE&amp;DB=129&amp;ID1=92553P20&amp;VALUEID=01001&amp;SDATE=201002&amp;PERIODTYPE=QTR_STD&amp;window=popup_no_bar&amp;width=385&amp;height=120&amp;START_MAXIMIZED=FALSE&amp;creator=factset&amp;display_string=Audit"}</definedName>
    <definedName name="_1067__FDSAUDITLINK__" localSheetId="7" hidden="1">{"fdsup://Directions/FactSet Auditing Viewer?action=AUDIT_VALUE&amp;DB=129&amp;ID1=91820410&amp;VALUEID=01001&amp;SDATE=200902&amp;PERIODTYPE=QTR_STD&amp;window=popup_no_bar&amp;width=385&amp;height=120&amp;START_MAXIMIZED=FALSE&amp;creator=factset&amp;display_string=Audit"}</definedName>
    <definedName name="_1067__FDSAUDITLINK__" localSheetId="0" hidden="1">{"fdsup://Directions/FactSet Auditing Viewer?action=AUDIT_VALUE&amp;DB=129&amp;ID1=91820410&amp;VALUEID=01001&amp;SDATE=200902&amp;PERIODTYPE=QTR_STD&amp;window=popup_no_bar&amp;width=385&amp;height=120&amp;START_MAXIMIZED=FALSE&amp;creator=factset&amp;display_string=Audit"}</definedName>
    <definedName name="_1067__FDSAUDITLINK__" hidden="1">{"fdsup://Directions/FactSet Auditing Viewer?action=AUDIT_VALUE&amp;DB=129&amp;ID1=91820410&amp;VALUEID=01001&amp;SDATE=200902&amp;PERIODTYPE=QTR_STD&amp;window=popup_no_bar&amp;width=385&amp;height=120&amp;START_MAXIMIZED=FALSE&amp;creator=factset&amp;display_string=Audit"}</definedName>
    <definedName name="_1068__FDSAUDITLINK__" localSheetId="7" hidden="1">{"fdsup://Directions/FactSet Auditing Viewer?action=AUDIT_VALUE&amp;DB=129&amp;ID1=91820410&amp;VALUEID=01001&amp;SDATE=201002&amp;PERIODTYPE=QTR_STD&amp;window=popup_no_bar&amp;width=385&amp;height=120&amp;START_MAXIMIZED=FALSE&amp;creator=factset&amp;display_string=Audit"}</definedName>
    <definedName name="_1068__FDSAUDITLINK__" localSheetId="0" hidden="1">{"fdsup://Directions/FactSet Auditing Viewer?action=AUDIT_VALUE&amp;DB=129&amp;ID1=91820410&amp;VALUEID=01001&amp;SDATE=201002&amp;PERIODTYPE=QTR_STD&amp;window=popup_no_bar&amp;width=385&amp;height=120&amp;START_MAXIMIZED=FALSE&amp;creator=factset&amp;display_string=Audit"}</definedName>
    <definedName name="_1068__FDSAUDITLINK__" hidden="1">{"fdsup://Directions/FactSet Auditing Viewer?action=AUDIT_VALUE&amp;DB=129&amp;ID1=91820410&amp;VALUEID=01001&amp;SDATE=201002&amp;PERIODTYPE=QTR_STD&amp;window=popup_no_bar&amp;width=385&amp;height=120&amp;START_MAXIMIZED=FALSE&amp;creator=factset&amp;display_string=Audit"}</definedName>
    <definedName name="_1069__FDSAUDITLINK__" localSheetId="7" hidden="1">{"fdsup://Directions/FactSet Auditing Viewer?action=AUDIT_VALUE&amp;DB=129&amp;ID1=92220P10&amp;VALUEID=01001&amp;SDATE=200903&amp;PERIODTYPE=QTR_STD&amp;window=popup_no_bar&amp;width=385&amp;height=120&amp;START_MAXIMIZED=FALSE&amp;creator=factset&amp;display_string=Audit"}</definedName>
    <definedName name="_1069__FDSAUDITLINK__" localSheetId="0" hidden="1">{"fdsup://Directions/FactSet Auditing Viewer?action=AUDIT_VALUE&amp;DB=129&amp;ID1=92220P10&amp;VALUEID=01001&amp;SDATE=200903&amp;PERIODTYPE=QTR_STD&amp;window=popup_no_bar&amp;width=385&amp;height=120&amp;START_MAXIMIZED=FALSE&amp;creator=factset&amp;display_string=Audit"}</definedName>
    <definedName name="_1069__FDSAUDITLINK__" hidden="1">{"fdsup://Directions/FactSet Auditing Viewer?action=AUDIT_VALUE&amp;DB=129&amp;ID1=92220P10&amp;VALUEID=01001&amp;SDATE=200903&amp;PERIODTYPE=QTR_STD&amp;window=popup_no_bar&amp;width=385&amp;height=120&amp;START_MAXIMIZED=FALSE&amp;creator=factset&amp;display_string=Audit"}</definedName>
    <definedName name="_107__FDSAUDITLINK__" localSheetId="7" hidden="1">{"fdsup://directions/FAT Viewer?action=UPDATE&amp;creator=factset&amp;DYN_ARGS=TRUE&amp;DOC_NAME=FAT:FQL_AUDITING_CLIENT_TEMPLATE.FAT&amp;display_string=Audit&amp;VAR:KEY=NYJWRGPEVS&amp;VAR:QUERY=RkZfRUJJVERBX09QRVIoUVRSLDQvMS8yMDA5LDYvMzAvMjAwOSwsLFVTRCk=&amp;WINDOW=FIRST_POPUP&amp;HEIGH","T=450&amp;WIDTH=450&amp;START_MAXIMIZED=FALSE&amp;VAR:CALENDAR=US&amp;VAR:SYMBOL=TSO&amp;VAR:INDEX=0"}</definedName>
    <definedName name="_107__FDSAUDITLINK__" localSheetId="0" hidden="1">{"fdsup://directions/FAT Viewer?action=UPDATE&amp;creator=factset&amp;DYN_ARGS=TRUE&amp;DOC_NAME=FAT:FQL_AUDITING_CLIENT_TEMPLATE.FAT&amp;display_string=Audit&amp;VAR:KEY=NYJWRGPEVS&amp;VAR:QUERY=RkZfRUJJVERBX09QRVIoUVRSLDQvMS8yMDA5LDYvMzAvMjAwOSwsLFVTRCk=&amp;WINDOW=FIRST_POPUP&amp;HEIGH","T=450&amp;WIDTH=450&amp;START_MAXIMIZED=FALSE&amp;VAR:CALENDAR=US&amp;VAR:SYMBOL=TSO&amp;VAR:INDEX=0"}</definedName>
    <definedName name="_107__FDSAUDITLINK__" hidden="1">{"fdsup://directions/FAT Viewer?action=UPDATE&amp;creator=factset&amp;DYN_ARGS=TRUE&amp;DOC_NAME=FAT:FQL_AUDITING_CLIENT_TEMPLATE.FAT&amp;display_string=Audit&amp;VAR:KEY=NYJWRGPEVS&amp;VAR:QUERY=RkZfRUJJVERBX09QRVIoUVRSLDQvMS8yMDA5LDYvMzAvMjAwOSwsLFVTRCk=&amp;WINDOW=FIRST_POPUP&amp;HEIGH","T=450&amp;WIDTH=450&amp;START_MAXIMIZED=FALSE&amp;VAR:CALENDAR=US&amp;VAR:SYMBOL=TSO&amp;VAR:INDEX=0"}</definedName>
    <definedName name="_1070__FDSAUDITLINK__" localSheetId="7" hidden="1">{"fdsup://Directions/FactSet Auditing Viewer?action=AUDIT_VALUE&amp;DB=129&amp;ID1=92220P10&amp;VALUEID=01001&amp;SDATE=201003&amp;PERIODTYPE=QTR_STD&amp;window=popup_no_bar&amp;width=385&amp;height=120&amp;START_MAXIMIZED=FALSE&amp;creator=factset&amp;display_string=Audit"}</definedName>
    <definedName name="_1070__FDSAUDITLINK__" localSheetId="0" hidden="1">{"fdsup://Directions/FactSet Auditing Viewer?action=AUDIT_VALUE&amp;DB=129&amp;ID1=92220P10&amp;VALUEID=01001&amp;SDATE=201003&amp;PERIODTYPE=QTR_STD&amp;window=popup_no_bar&amp;width=385&amp;height=120&amp;START_MAXIMIZED=FALSE&amp;creator=factset&amp;display_string=Audit"}</definedName>
    <definedName name="_1070__FDSAUDITLINK__" hidden="1">{"fdsup://Directions/FactSet Auditing Viewer?action=AUDIT_VALUE&amp;DB=129&amp;ID1=92220P10&amp;VALUEID=01001&amp;SDATE=201003&amp;PERIODTYPE=QTR_STD&amp;window=popup_no_bar&amp;width=385&amp;height=120&amp;START_MAXIMIZED=FALSE&amp;creator=factset&amp;display_string=Audit"}</definedName>
    <definedName name="_1071__FDSAUDITLINK__" localSheetId="7" hidden="1">{"fdsup://Directions/FactSet Auditing Viewer?action=AUDIT_VALUE&amp;DB=129&amp;ID1=92826C83&amp;VALUEID=01001&amp;SDATE=200903&amp;PERIODTYPE=QTR_STD&amp;window=popup_no_bar&amp;width=385&amp;height=120&amp;START_MAXIMIZED=FALSE&amp;creator=factset&amp;display_string=Audit"}</definedName>
    <definedName name="_1071__FDSAUDITLINK__" localSheetId="0" hidden="1">{"fdsup://Directions/FactSet Auditing Viewer?action=AUDIT_VALUE&amp;DB=129&amp;ID1=92826C83&amp;VALUEID=01001&amp;SDATE=200903&amp;PERIODTYPE=QTR_STD&amp;window=popup_no_bar&amp;width=385&amp;height=120&amp;START_MAXIMIZED=FALSE&amp;creator=factset&amp;display_string=Audit"}</definedName>
    <definedName name="_1071__FDSAUDITLINK__" hidden="1">{"fdsup://Directions/FactSet Auditing Viewer?action=AUDIT_VALUE&amp;DB=129&amp;ID1=92826C83&amp;VALUEID=01001&amp;SDATE=200903&amp;PERIODTYPE=QTR_STD&amp;window=popup_no_bar&amp;width=385&amp;height=120&amp;START_MAXIMIZED=FALSE&amp;creator=factset&amp;display_string=Audit"}</definedName>
    <definedName name="_1072__FDSAUDITLINK__" localSheetId="7" hidden="1">{"fdsup://Directions/FactSet Auditing Viewer?action=AUDIT_VALUE&amp;DB=129&amp;ID1=92826C83&amp;VALUEID=01001&amp;SDATE=201003&amp;PERIODTYPE=QTR_STD&amp;window=popup_no_bar&amp;width=385&amp;height=120&amp;START_MAXIMIZED=FALSE&amp;creator=factset&amp;display_string=Audit"}</definedName>
    <definedName name="_1072__FDSAUDITLINK__" localSheetId="0" hidden="1">{"fdsup://Directions/FactSet Auditing Viewer?action=AUDIT_VALUE&amp;DB=129&amp;ID1=92826C83&amp;VALUEID=01001&amp;SDATE=201003&amp;PERIODTYPE=QTR_STD&amp;window=popup_no_bar&amp;width=385&amp;height=120&amp;START_MAXIMIZED=FALSE&amp;creator=factset&amp;display_string=Audit"}</definedName>
    <definedName name="_1072__FDSAUDITLINK__" hidden="1">{"fdsup://Directions/FactSet Auditing Viewer?action=AUDIT_VALUE&amp;DB=129&amp;ID1=92826C83&amp;VALUEID=01001&amp;SDATE=201003&amp;PERIODTYPE=QTR_STD&amp;window=popup_no_bar&amp;width=385&amp;height=120&amp;START_MAXIMIZED=FALSE&amp;creator=factset&amp;display_string=Audit"}</definedName>
    <definedName name="_1073__FDSAUDITLINK__" localSheetId="7" hidden="1">{"fdsup://Directions/FactSet Auditing Viewer?action=AUDIT_VALUE&amp;DB=129&amp;ID1=91301710&amp;VALUEID=01001&amp;SDATE=200902&amp;PERIODTYPE=QTR_STD&amp;window=popup_no_bar&amp;width=385&amp;height=120&amp;START_MAXIMIZED=FALSE&amp;creator=factset&amp;display_string=Audit"}</definedName>
    <definedName name="_1073__FDSAUDITLINK__" localSheetId="0" hidden="1">{"fdsup://Directions/FactSet Auditing Viewer?action=AUDIT_VALUE&amp;DB=129&amp;ID1=91301710&amp;VALUEID=01001&amp;SDATE=200902&amp;PERIODTYPE=QTR_STD&amp;window=popup_no_bar&amp;width=385&amp;height=120&amp;START_MAXIMIZED=FALSE&amp;creator=factset&amp;display_string=Audit"}</definedName>
    <definedName name="_1073__FDSAUDITLINK__" hidden="1">{"fdsup://Directions/FactSet Auditing Viewer?action=AUDIT_VALUE&amp;DB=129&amp;ID1=91301710&amp;VALUEID=01001&amp;SDATE=200902&amp;PERIODTYPE=QTR_STD&amp;window=popup_no_bar&amp;width=385&amp;height=120&amp;START_MAXIMIZED=FALSE&amp;creator=factset&amp;display_string=Audit"}</definedName>
    <definedName name="_1074__FDSAUDITLINK__" localSheetId="7" hidden="1">{"fdsup://Directions/FactSet Auditing Viewer?action=AUDIT_VALUE&amp;DB=129&amp;ID1=91301710&amp;VALUEID=01001&amp;SDATE=201002&amp;PERIODTYPE=QTR_STD&amp;window=popup_no_bar&amp;width=385&amp;height=120&amp;START_MAXIMIZED=FALSE&amp;creator=factset&amp;display_string=Audit"}</definedName>
    <definedName name="_1074__FDSAUDITLINK__" localSheetId="0" hidden="1">{"fdsup://Directions/FactSet Auditing Viewer?action=AUDIT_VALUE&amp;DB=129&amp;ID1=91301710&amp;VALUEID=01001&amp;SDATE=201002&amp;PERIODTYPE=QTR_STD&amp;window=popup_no_bar&amp;width=385&amp;height=120&amp;START_MAXIMIZED=FALSE&amp;creator=factset&amp;display_string=Audit"}</definedName>
    <definedName name="_1074__FDSAUDITLINK__" hidden="1">{"fdsup://Directions/FactSet Auditing Viewer?action=AUDIT_VALUE&amp;DB=129&amp;ID1=91301710&amp;VALUEID=01001&amp;SDATE=201002&amp;PERIODTYPE=QTR_STD&amp;window=popup_no_bar&amp;width=385&amp;height=120&amp;START_MAXIMIZED=FALSE&amp;creator=factset&amp;display_string=Audit"}</definedName>
    <definedName name="_1075__FDSAUDITLINK__" localSheetId="7" hidden="1">{"fdsup://Directions/FactSet Auditing Viewer?action=AUDIT_VALUE&amp;DB=129&amp;ID1=91704710&amp;VALUEID=01001&amp;SDATE=201001&amp;PERIODTYPE=QTR_STD&amp;window=popup_no_bar&amp;width=385&amp;height=120&amp;START_MAXIMIZED=FALSE&amp;creator=factset&amp;display_string=Audit"}</definedName>
    <definedName name="_1075__FDSAUDITLINK__" localSheetId="0" hidden="1">{"fdsup://Directions/FactSet Auditing Viewer?action=AUDIT_VALUE&amp;DB=129&amp;ID1=91704710&amp;VALUEID=01001&amp;SDATE=201001&amp;PERIODTYPE=QTR_STD&amp;window=popup_no_bar&amp;width=385&amp;height=120&amp;START_MAXIMIZED=FALSE&amp;creator=factset&amp;display_string=Audit"}</definedName>
    <definedName name="_1075__FDSAUDITLINK__" hidden="1">{"fdsup://Directions/FactSet Auditing Viewer?action=AUDIT_VALUE&amp;DB=129&amp;ID1=91704710&amp;VALUEID=01001&amp;SDATE=201001&amp;PERIODTYPE=QTR_STD&amp;window=popup_no_bar&amp;width=385&amp;height=120&amp;START_MAXIMIZED=FALSE&amp;creator=factset&amp;display_string=Audit"}</definedName>
    <definedName name="_1076__FDSAUDITLINK__" localSheetId="7" hidden="1">{"fdsup://Directions/FactSet Auditing Viewer?action=AUDIT_VALUE&amp;DB=129&amp;ID1=91131210&amp;VALUEID=01001&amp;SDATE=200902&amp;PERIODTYPE=QTR_STD&amp;window=popup_no_bar&amp;width=385&amp;height=120&amp;START_MAXIMIZED=FALSE&amp;creator=factset&amp;display_string=Audit"}</definedName>
    <definedName name="_1076__FDSAUDITLINK__" localSheetId="0" hidden="1">{"fdsup://Directions/FactSet Auditing Viewer?action=AUDIT_VALUE&amp;DB=129&amp;ID1=91131210&amp;VALUEID=01001&amp;SDATE=200902&amp;PERIODTYPE=QTR_STD&amp;window=popup_no_bar&amp;width=385&amp;height=120&amp;START_MAXIMIZED=FALSE&amp;creator=factset&amp;display_string=Audit"}</definedName>
    <definedName name="_1076__FDSAUDITLINK__" hidden="1">{"fdsup://Directions/FactSet Auditing Viewer?action=AUDIT_VALUE&amp;DB=129&amp;ID1=91131210&amp;VALUEID=01001&amp;SDATE=200902&amp;PERIODTYPE=QTR_STD&amp;window=popup_no_bar&amp;width=385&amp;height=120&amp;START_MAXIMIZED=FALSE&amp;creator=factset&amp;display_string=Audit"}</definedName>
    <definedName name="_1077__FDSAUDITLINK__" localSheetId="7" hidden="1">{"fdsup://Directions/FactSet Auditing Viewer?action=AUDIT_VALUE&amp;DB=129&amp;ID1=91131210&amp;VALUEID=01001&amp;SDATE=201002&amp;PERIODTYPE=QTR_STD&amp;window=popup_no_bar&amp;width=385&amp;height=120&amp;START_MAXIMIZED=FALSE&amp;creator=factset&amp;display_string=Audit"}</definedName>
    <definedName name="_1077__FDSAUDITLINK__" localSheetId="0" hidden="1">{"fdsup://Directions/FactSet Auditing Viewer?action=AUDIT_VALUE&amp;DB=129&amp;ID1=91131210&amp;VALUEID=01001&amp;SDATE=201002&amp;PERIODTYPE=QTR_STD&amp;window=popup_no_bar&amp;width=385&amp;height=120&amp;START_MAXIMIZED=FALSE&amp;creator=factset&amp;display_string=Audit"}</definedName>
    <definedName name="_1077__FDSAUDITLINK__" hidden="1">{"fdsup://Directions/FactSet Auditing Viewer?action=AUDIT_VALUE&amp;DB=129&amp;ID1=91131210&amp;VALUEID=01001&amp;SDATE=201002&amp;PERIODTYPE=QTR_STD&amp;window=popup_no_bar&amp;width=385&amp;height=120&amp;START_MAXIMIZED=FALSE&amp;creator=factset&amp;display_string=Audit"}</definedName>
    <definedName name="_1078__FDSAUDITLINK__" localSheetId="7" hidden="1">{"fdsup://Directions/FactSet Auditing Viewer?action=AUDIT_VALUE&amp;DB=129&amp;ID1=90781810&amp;VALUEID=01001&amp;SDATE=200902&amp;PERIODTYPE=QTR_STD&amp;window=popup_no_bar&amp;width=385&amp;height=120&amp;START_MAXIMIZED=FALSE&amp;creator=factset&amp;display_string=Audit"}</definedName>
    <definedName name="_1078__FDSAUDITLINK__" localSheetId="0" hidden="1">{"fdsup://Directions/FactSet Auditing Viewer?action=AUDIT_VALUE&amp;DB=129&amp;ID1=90781810&amp;VALUEID=01001&amp;SDATE=200902&amp;PERIODTYPE=QTR_STD&amp;window=popup_no_bar&amp;width=385&amp;height=120&amp;START_MAXIMIZED=FALSE&amp;creator=factset&amp;display_string=Audit"}</definedName>
    <definedName name="_1078__FDSAUDITLINK__" hidden="1">{"fdsup://Directions/FactSet Auditing Viewer?action=AUDIT_VALUE&amp;DB=129&amp;ID1=90781810&amp;VALUEID=01001&amp;SDATE=200902&amp;PERIODTYPE=QTR_STD&amp;window=popup_no_bar&amp;width=385&amp;height=120&amp;START_MAXIMIZED=FALSE&amp;creator=factset&amp;display_string=Audit"}</definedName>
    <definedName name="_1079__FDSAUDITLINK__" localSheetId="7" hidden="1">{"fdsup://Directions/FactSet Auditing Viewer?action=AUDIT_VALUE&amp;DB=129&amp;ID1=90781810&amp;VALUEID=01001&amp;SDATE=201002&amp;PERIODTYPE=QTR_STD&amp;window=popup_no_bar&amp;width=385&amp;height=120&amp;START_MAXIMIZED=FALSE&amp;creator=factset&amp;display_string=Audit"}</definedName>
    <definedName name="_1079__FDSAUDITLINK__" localSheetId="0" hidden="1">{"fdsup://Directions/FactSet Auditing Viewer?action=AUDIT_VALUE&amp;DB=129&amp;ID1=90781810&amp;VALUEID=01001&amp;SDATE=201002&amp;PERIODTYPE=QTR_STD&amp;window=popup_no_bar&amp;width=385&amp;height=120&amp;START_MAXIMIZED=FALSE&amp;creator=factset&amp;display_string=Audit"}</definedName>
    <definedName name="_1079__FDSAUDITLINK__" hidden="1">{"fdsup://Directions/FactSet Auditing Viewer?action=AUDIT_VALUE&amp;DB=129&amp;ID1=90781810&amp;VALUEID=01001&amp;SDATE=201002&amp;PERIODTYPE=QTR_STD&amp;window=popup_no_bar&amp;width=385&amp;height=120&amp;START_MAXIMIZED=FALSE&amp;creator=factset&amp;display_string=Audit"}</definedName>
    <definedName name="_108__FDSAUDITLINK__" localSheetId="7" hidden="1">{"fdsup://directions/FAT Viewer?action=UPDATE&amp;creator=factset&amp;DYN_ARGS=TRUE&amp;DOC_NAME=FAT:FQL_AUDITING_CLIENT_TEMPLATE.FAT&amp;display_string=Audit&amp;VAR:KEY=LWZCVODYPU&amp;VAR:QUERY=RkZfRUJJVERBX09QRVIoUVRSLDQvMS8yMDEwLDYvMzAvMjAxMCwsLFVTRCk=&amp;WINDOW=FIRST_POPUP&amp;HEIGH","T=450&amp;WIDTH=450&amp;START_MAXIMIZED=FALSE&amp;VAR:CALENDAR=US&amp;VAR:SYMBOL=TSO&amp;VAR:INDEX=0"}</definedName>
    <definedName name="_108__FDSAUDITLINK__" localSheetId="0" hidden="1">{"fdsup://directions/FAT Viewer?action=UPDATE&amp;creator=factset&amp;DYN_ARGS=TRUE&amp;DOC_NAME=FAT:FQL_AUDITING_CLIENT_TEMPLATE.FAT&amp;display_string=Audit&amp;VAR:KEY=LWZCVODYPU&amp;VAR:QUERY=RkZfRUJJVERBX09QRVIoUVRSLDQvMS8yMDEwLDYvMzAvMjAxMCwsLFVTRCk=&amp;WINDOW=FIRST_POPUP&amp;HEIGH","T=450&amp;WIDTH=450&amp;START_MAXIMIZED=FALSE&amp;VAR:CALENDAR=US&amp;VAR:SYMBOL=TSO&amp;VAR:INDEX=0"}</definedName>
    <definedName name="_108__FDSAUDITLINK__" hidden="1">{"fdsup://directions/FAT Viewer?action=UPDATE&amp;creator=factset&amp;DYN_ARGS=TRUE&amp;DOC_NAME=FAT:FQL_AUDITING_CLIENT_TEMPLATE.FAT&amp;display_string=Audit&amp;VAR:KEY=LWZCVODYPU&amp;VAR:QUERY=RkZfRUJJVERBX09QRVIoUVRSLDQvMS8yMDEwLDYvMzAvMjAxMCwsLFVTRCk=&amp;WINDOW=FIRST_POPUP&amp;HEIGH","T=450&amp;WIDTH=450&amp;START_MAXIMIZED=FALSE&amp;VAR:CALENDAR=US&amp;VAR:SYMBOL=TSO&amp;VAR:INDEX=0"}</definedName>
    <definedName name="_1080__FDSAUDITLINK__" localSheetId="7" hidden="1">{"fdsup://Directions/FactSet Auditing Viewer?action=AUDIT_VALUE&amp;DB=129&amp;ID1=91529Y10&amp;VALUEID=01001&amp;SDATE=201002&amp;PERIODTYPE=QTR_STD&amp;window=popup_no_bar&amp;width=385&amp;height=120&amp;START_MAXIMIZED=FALSE&amp;creator=factset&amp;display_string=Audit"}</definedName>
    <definedName name="_1080__FDSAUDITLINK__" localSheetId="0" hidden="1">{"fdsup://Directions/FactSet Auditing Viewer?action=AUDIT_VALUE&amp;DB=129&amp;ID1=91529Y10&amp;VALUEID=01001&amp;SDATE=201002&amp;PERIODTYPE=QTR_STD&amp;window=popup_no_bar&amp;width=385&amp;height=120&amp;START_MAXIMIZED=FALSE&amp;creator=factset&amp;display_string=Audit"}</definedName>
    <definedName name="_1080__FDSAUDITLINK__" hidden="1">{"fdsup://Directions/FactSet Auditing Viewer?action=AUDIT_VALUE&amp;DB=129&amp;ID1=91529Y10&amp;VALUEID=01001&amp;SDATE=201002&amp;PERIODTYPE=QTR_STD&amp;window=popup_no_bar&amp;width=385&amp;height=120&amp;START_MAXIMIZED=FALSE&amp;creator=factset&amp;display_string=Audit"}</definedName>
    <definedName name="_1081__FDSAUDITLINK__" localSheetId="7" hidden="1">{"fdsup://Directions/FactSet Auditing Viewer?action=AUDIT_VALUE&amp;DB=129&amp;ID1=91324P10&amp;VALUEID=01001&amp;SDATE=200902&amp;PERIODTYPE=QTR_STD&amp;window=popup_no_bar&amp;width=385&amp;height=120&amp;START_MAXIMIZED=FALSE&amp;creator=factset&amp;display_string=Audit"}</definedName>
    <definedName name="_1081__FDSAUDITLINK__" localSheetId="0" hidden="1">{"fdsup://Directions/FactSet Auditing Viewer?action=AUDIT_VALUE&amp;DB=129&amp;ID1=91324P10&amp;VALUEID=01001&amp;SDATE=200902&amp;PERIODTYPE=QTR_STD&amp;window=popup_no_bar&amp;width=385&amp;height=120&amp;START_MAXIMIZED=FALSE&amp;creator=factset&amp;display_string=Audit"}</definedName>
    <definedName name="_1081__FDSAUDITLINK__" hidden="1">{"fdsup://Directions/FactSet Auditing Viewer?action=AUDIT_VALUE&amp;DB=129&amp;ID1=91324P10&amp;VALUEID=01001&amp;SDATE=200902&amp;PERIODTYPE=QTR_STD&amp;window=popup_no_bar&amp;width=385&amp;height=120&amp;START_MAXIMIZED=FALSE&amp;creator=factset&amp;display_string=Audit"}</definedName>
    <definedName name="_1082__FDSAUDITLINK__" localSheetId="7" hidden="1">{"fdsup://Directions/FactSet Auditing Viewer?action=AUDIT_VALUE&amp;DB=129&amp;ID1=91324P10&amp;VALUEID=01001&amp;SDATE=201002&amp;PERIODTYPE=QTR_STD&amp;window=popup_no_bar&amp;width=385&amp;height=120&amp;START_MAXIMIZED=FALSE&amp;creator=factset&amp;display_string=Audit"}</definedName>
    <definedName name="_1082__FDSAUDITLINK__" localSheetId="0" hidden="1">{"fdsup://Directions/FactSet Auditing Viewer?action=AUDIT_VALUE&amp;DB=129&amp;ID1=91324P10&amp;VALUEID=01001&amp;SDATE=201002&amp;PERIODTYPE=QTR_STD&amp;window=popup_no_bar&amp;width=385&amp;height=120&amp;START_MAXIMIZED=FALSE&amp;creator=factset&amp;display_string=Audit"}</definedName>
    <definedName name="_1082__FDSAUDITLINK__" hidden="1">{"fdsup://Directions/FactSet Auditing Viewer?action=AUDIT_VALUE&amp;DB=129&amp;ID1=91324P10&amp;VALUEID=01001&amp;SDATE=201002&amp;PERIODTYPE=QTR_STD&amp;window=popup_no_bar&amp;width=385&amp;height=120&amp;START_MAXIMIZED=FALSE&amp;creator=factset&amp;display_string=Audit"}</definedName>
    <definedName name="_1083__FDSAUDITLINK__" localSheetId="7" hidden="1">{"fdsup://Directions/FactSet Auditing Viewer?action=AUDIT_VALUE&amp;DB=129&amp;ID1=H8912810&amp;VALUEID=01001&amp;SDATE=200903&amp;PERIODTYPE=QTR_STD&amp;window=popup_no_bar&amp;width=385&amp;height=120&amp;START_MAXIMIZED=FALSE&amp;creator=factset&amp;display_string=Audit"}</definedName>
    <definedName name="_1083__FDSAUDITLINK__" localSheetId="0" hidden="1">{"fdsup://Directions/FactSet Auditing Viewer?action=AUDIT_VALUE&amp;DB=129&amp;ID1=H8912810&amp;VALUEID=01001&amp;SDATE=200903&amp;PERIODTYPE=QTR_STD&amp;window=popup_no_bar&amp;width=385&amp;height=120&amp;START_MAXIMIZED=FALSE&amp;creator=factset&amp;display_string=Audit"}</definedName>
    <definedName name="_1083__FDSAUDITLINK__" hidden="1">{"fdsup://Directions/FactSet Auditing Viewer?action=AUDIT_VALUE&amp;DB=129&amp;ID1=H8912810&amp;VALUEID=01001&amp;SDATE=200903&amp;PERIODTYPE=QTR_STD&amp;window=popup_no_bar&amp;width=385&amp;height=120&amp;START_MAXIMIZED=FALSE&amp;creator=factset&amp;display_string=Audit"}</definedName>
    <definedName name="_1084__FDSAUDITLINK__" localSheetId="7" hidden="1">{"fdsup://Directions/FactSet Auditing Viewer?action=AUDIT_VALUE&amp;DB=129&amp;ID1=H8912810&amp;VALUEID=01001&amp;SDATE=201003&amp;PERIODTYPE=QTR_STD&amp;window=popup_no_bar&amp;width=385&amp;height=120&amp;START_MAXIMIZED=FALSE&amp;creator=factset&amp;display_string=Audit"}</definedName>
    <definedName name="_1084__FDSAUDITLINK__" localSheetId="0" hidden="1">{"fdsup://Directions/FactSet Auditing Viewer?action=AUDIT_VALUE&amp;DB=129&amp;ID1=H8912810&amp;VALUEID=01001&amp;SDATE=201003&amp;PERIODTYPE=QTR_STD&amp;window=popup_no_bar&amp;width=385&amp;height=120&amp;START_MAXIMIZED=FALSE&amp;creator=factset&amp;display_string=Audit"}</definedName>
    <definedName name="_1084__FDSAUDITLINK__" hidden="1">{"fdsup://Directions/FactSet Auditing Viewer?action=AUDIT_VALUE&amp;DB=129&amp;ID1=H8912810&amp;VALUEID=01001&amp;SDATE=201003&amp;PERIODTYPE=QTR_STD&amp;window=popup_no_bar&amp;width=385&amp;height=120&amp;START_MAXIMIZED=FALSE&amp;creator=factset&amp;display_string=Audit"}</definedName>
    <definedName name="_1085__FDSAUDITLINK__" localSheetId="7" hidden="1">{"fdsup://Directions/FactSet Auditing Viewer?action=AUDIT_VALUE&amp;DB=129&amp;ID1=88320310&amp;VALUEID=01001&amp;SDATE=200902&amp;PERIODTYPE=QTR_STD&amp;window=popup_no_bar&amp;width=385&amp;height=120&amp;START_MAXIMIZED=FALSE&amp;creator=factset&amp;display_string=Audit"}</definedName>
    <definedName name="_1085__FDSAUDITLINK__" localSheetId="0" hidden="1">{"fdsup://Directions/FactSet Auditing Viewer?action=AUDIT_VALUE&amp;DB=129&amp;ID1=88320310&amp;VALUEID=01001&amp;SDATE=200902&amp;PERIODTYPE=QTR_STD&amp;window=popup_no_bar&amp;width=385&amp;height=120&amp;START_MAXIMIZED=FALSE&amp;creator=factset&amp;display_string=Audit"}</definedName>
    <definedName name="_1085__FDSAUDITLINK__" hidden="1">{"fdsup://Directions/FactSet Auditing Viewer?action=AUDIT_VALUE&amp;DB=129&amp;ID1=88320310&amp;VALUEID=01001&amp;SDATE=200902&amp;PERIODTYPE=QTR_STD&amp;window=popup_no_bar&amp;width=385&amp;height=120&amp;START_MAXIMIZED=FALSE&amp;creator=factset&amp;display_string=Audit"}</definedName>
    <definedName name="_1086__FDSAUDITLINK__" localSheetId="7" hidden="1">{"fdsup://Directions/FactSet Auditing Viewer?action=AUDIT_VALUE&amp;DB=129&amp;ID1=88320310&amp;VALUEID=01001&amp;SDATE=201002&amp;PERIODTYPE=QTR_STD&amp;window=popup_no_bar&amp;width=385&amp;height=120&amp;START_MAXIMIZED=FALSE&amp;creator=factset&amp;display_string=Audit"}</definedName>
    <definedName name="_1086__FDSAUDITLINK__" localSheetId="0" hidden="1">{"fdsup://Directions/FactSet Auditing Viewer?action=AUDIT_VALUE&amp;DB=129&amp;ID1=88320310&amp;VALUEID=01001&amp;SDATE=201002&amp;PERIODTYPE=QTR_STD&amp;window=popup_no_bar&amp;width=385&amp;height=120&amp;START_MAXIMIZED=FALSE&amp;creator=factset&amp;display_string=Audit"}</definedName>
    <definedName name="_1086__FDSAUDITLINK__" hidden="1">{"fdsup://Directions/FactSet Auditing Viewer?action=AUDIT_VALUE&amp;DB=129&amp;ID1=88320310&amp;VALUEID=01001&amp;SDATE=201002&amp;PERIODTYPE=QTR_STD&amp;window=popup_no_bar&amp;width=385&amp;height=120&amp;START_MAXIMIZED=FALSE&amp;creator=factset&amp;display_string=Audit"}</definedName>
    <definedName name="_1087__FDSAUDITLINK__" localSheetId="7" hidden="1">{"fdsup://Directions/FactSet Auditing Viewer?action=AUDIT_VALUE&amp;DB=129&amp;ID1=88250810&amp;VALUEID=01001&amp;SDATE=200902&amp;PERIODTYPE=QTR_STD&amp;window=popup_no_bar&amp;width=385&amp;height=120&amp;START_MAXIMIZED=FALSE&amp;creator=factset&amp;display_string=Audit"}</definedName>
    <definedName name="_1087__FDSAUDITLINK__" localSheetId="0" hidden="1">{"fdsup://Directions/FactSet Auditing Viewer?action=AUDIT_VALUE&amp;DB=129&amp;ID1=88250810&amp;VALUEID=01001&amp;SDATE=200902&amp;PERIODTYPE=QTR_STD&amp;window=popup_no_bar&amp;width=385&amp;height=120&amp;START_MAXIMIZED=FALSE&amp;creator=factset&amp;display_string=Audit"}</definedName>
    <definedName name="_1087__FDSAUDITLINK__" hidden="1">{"fdsup://Directions/FactSet Auditing Viewer?action=AUDIT_VALUE&amp;DB=129&amp;ID1=88250810&amp;VALUEID=01001&amp;SDATE=200902&amp;PERIODTYPE=QTR_STD&amp;window=popup_no_bar&amp;width=385&amp;height=120&amp;START_MAXIMIZED=FALSE&amp;creator=factset&amp;display_string=Audit"}</definedName>
    <definedName name="_1088__FDSAUDITLINK__" localSheetId="7" hidden="1">{"fdsup://Directions/FactSet Auditing Viewer?action=AUDIT_VALUE&amp;DB=129&amp;ID1=88250810&amp;VALUEID=01001&amp;SDATE=201002&amp;PERIODTYPE=QTR_STD&amp;window=popup_no_bar&amp;width=385&amp;height=120&amp;START_MAXIMIZED=FALSE&amp;creator=factset&amp;display_string=Audit"}</definedName>
    <definedName name="_1088__FDSAUDITLINK__" localSheetId="0" hidden="1">{"fdsup://Directions/FactSet Auditing Viewer?action=AUDIT_VALUE&amp;DB=129&amp;ID1=88250810&amp;VALUEID=01001&amp;SDATE=201002&amp;PERIODTYPE=QTR_STD&amp;window=popup_no_bar&amp;width=385&amp;height=120&amp;START_MAXIMIZED=FALSE&amp;creator=factset&amp;display_string=Audit"}</definedName>
    <definedName name="_1088__FDSAUDITLINK__" hidden="1">{"fdsup://Directions/FactSet Auditing Viewer?action=AUDIT_VALUE&amp;DB=129&amp;ID1=88250810&amp;VALUEID=01001&amp;SDATE=201002&amp;PERIODTYPE=QTR_STD&amp;window=popup_no_bar&amp;width=385&amp;height=120&amp;START_MAXIMIZED=FALSE&amp;creator=factset&amp;display_string=Audit"}</definedName>
    <definedName name="_1089__FDSAUDITLINK__" localSheetId="7" hidden="1">{"fdsup://Directions/FactSet Auditing Viewer?action=AUDIT_VALUE&amp;DB=129&amp;ID1=88731730&amp;VALUEID=01001&amp;SDATE=200902&amp;PERIODTYPE=QTR_STD&amp;window=popup_no_bar&amp;width=385&amp;height=120&amp;START_MAXIMIZED=FALSE&amp;creator=factset&amp;display_string=Audit"}</definedName>
    <definedName name="_1089__FDSAUDITLINK__" localSheetId="0" hidden="1">{"fdsup://Directions/FactSet Auditing Viewer?action=AUDIT_VALUE&amp;DB=129&amp;ID1=88731730&amp;VALUEID=01001&amp;SDATE=200902&amp;PERIODTYPE=QTR_STD&amp;window=popup_no_bar&amp;width=385&amp;height=120&amp;START_MAXIMIZED=FALSE&amp;creator=factset&amp;display_string=Audit"}</definedName>
    <definedName name="_1089__FDSAUDITLINK__" hidden="1">{"fdsup://Directions/FactSet Auditing Viewer?action=AUDIT_VALUE&amp;DB=129&amp;ID1=88731730&amp;VALUEID=01001&amp;SDATE=200902&amp;PERIODTYPE=QTR_STD&amp;window=popup_no_bar&amp;width=385&amp;height=120&amp;START_MAXIMIZED=FALSE&amp;creator=factset&amp;display_string=Audit"}</definedName>
    <definedName name="_109__FDSAUDITLINK__" localSheetId="7" hidden="1">{"fdsup://directions/FAT Viewer?action=UPDATE&amp;creator=factset&amp;DYN_ARGS=TRUE&amp;DOC_NAME=FAT:FQL_AUDITING_CLIENT_TEMPLATE.FAT&amp;display_string=Audit&amp;VAR:KEY=LWDSJWJWDE&amp;VAR:QUERY=RkZfRUJJVERBX09QRVIoUVRSLDQvMS8yMDA5LDYvMzAvMjAwOSwsLFVTRCk=&amp;WINDOW=FIRST_POPUP&amp;HEIGH","T=450&amp;WIDTH=450&amp;START_MAXIMIZED=FALSE&amp;VAR:CALENDAR=US&amp;VAR:SYMBOL=TSN&amp;VAR:INDEX=0"}</definedName>
    <definedName name="_109__FDSAUDITLINK__" localSheetId="0" hidden="1">{"fdsup://directions/FAT Viewer?action=UPDATE&amp;creator=factset&amp;DYN_ARGS=TRUE&amp;DOC_NAME=FAT:FQL_AUDITING_CLIENT_TEMPLATE.FAT&amp;display_string=Audit&amp;VAR:KEY=LWDSJWJWDE&amp;VAR:QUERY=RkZfRUJJVERBX09QRVIoUVRSLDQvMS8yMDA5LDYvMzAvMjAwOSwsLFVTRCk=&amp;WINDOW=FIRST_POPUP&amp;HEIGH","T=450&amp;WIDTH=450&amp;START_MAXIMIZED=FALSE&amp;VAR:CALENDAR=US&amp;VAR:SYMBOL=TSN&amp;VAR:INDEX=0"}</definedName>
    <definedName name="_109__FDSAUDITLINK__" hidden="1">{"fdsup://directions/FAT Viewer?action=UPDATE&amp;creator=factset&amp;DYN_ARGS=TRUE&amp;DOC_NAME=FAT:FQL_AUDITING_CLIENT_TEMPLATE.FAT&amp;display_string=Audit&amp;VAR:KEY=LWDSJWJWDE&amp;VAR:QUERY=RkZfRUJJVERBX09QRVIoUVRSLDQvMS8yMDA5LDYvMzAvMjAwOSwsLFVTRCk=&amp;WINDOW=FIRST_POPUP&amp;HEIGH","T=450&amp;WIDTH=450&amp;START_MAXIMIZED=FALSE&amp;VAR:CALENDAR=US&amp;VAR:SYMBOL=TSN&amp;VAR:INDEX=0"}</definedName>
    <definedName name="_1090__FDSAUDITLINK__" localSheetId="7" hidden="1">{"fdsup://Directions/FactSet Auditing Viewer?action=AUDIT_VALUE&amp;DB=129&amp;ID1=88731730&amp;VALUEID=01001&amp;SDATE=201002&amp;PERIODTYPE=QTR_STD&amp;window=popup_no_bar&amp;width=385&amp;height=120&amp;START_MAXIMIZED=FALSE&amp;creator=factset&amp;display_string=Audit"}</definedName>
    <definedName name="_1090__FDSAUDITLINK__" localSheetId="0" hidden="1">{"fdsup://Directions/FactSet Auditing Viewer?action=AUDIT_VALUE&amp;DB=129&amp;ID1=88731730&amp;VALUEID=01001&amp;SDATE=201002&amp;PERIODTYPE=QTR_STD&amp;window=popup_no_bar&amp;width=385&amp;height=120&amp;START_MAXIMIZED=FALSE&amp;creator=factset&amp;display_string=Audit"}</definedName>
    <definedName name="_1090__FDSAUDITLINK__" hidden="1">{"fdsup://Directions/FactSet Auditing Viewer?action=AUDIT_VALUE&amp;DB=129&amp;ID1=88731730&amp;VALUEID=01001&amp;SDATE=201002&amp;PERIODTYPE=QTR_STD&amp;window=popup_no_bar&amp;width=385&amp;height=120&amp;START_MAXIMIZED=FALSE&amp;creator=factset&amp;display_string=Audit"}</definedName>
    <definedName name="_1091__FDSAUDITLINK__" localSheetId="7" hidden="1">{"fdsup://Directions/FactSet Auditing Viewer?action=AUDIT_VALUE&amp;DB=129&amp;ID1=88732J20&amp;VALUEID=01001&amp;SDATE=200902&amp;PERIODTYPE=QTR_STD&amp;window=popup_no_bar&amp;width=385&amp;height=120&amp;START_MAXIMIZED=FALSE&amp;creator=factset&amp;display_string=Audit"}</definedName>
    <definedName name="_1091__FDSAUDITLINK__" localSheetId="0" hidden="1">{"fdsup://Directions/FactSet Auditing Viewer?action=AUDIT_VALUE&amp;DB=129&amp;ID1=88732J20&amp;VALUEID=01001&amp;SDATE=200902&amp;PERIODTYPE=QTR_STD&amp;window=popup_no_bar&amp;width=385&amp;height=120&amp;START_MAXIMIZED=FALSE&amp;creator=factset&amp;display_string=Audit"}</definedName>
    <definedName name="_1091__FDSAUDITLINK__" hidden="1">{"fdsup://Directions/FactSet Auditing Viewer?action=AUDIT_VALUE&amp;DB=129&amp;ID1=88732J20&amp;VALUEID=01001&amp;SDATE=200902&amp;PERIODTYPE=QTR_STD&amp;window=popup_no_bar&amp;width=385&amp;height=120&amp;START_MAXIMIZED=FALSE&amp;creator=factset&amp;display_string=Audit"}</definedName>
    <definedName name="_1092__FDSAUDITLINK__" localSheetId="7" hidden="1">{"fdsup://Directions/FactSet Auditing Viewer?action=AUDIT_VALUE&amp;DB=129&amp;ID1=88732J20&amp;VALUEID=01001&amp;SDATE=201002&amp;PERIODTYPE=QTR_STD&amp;window=popup_no_bar&amp;width=385&amp;height=120&amp;START_MAXIMIZED=FALSE&amp;creator=factset&amp;display_string=Audit"}</definedName>
    <definedName name="_1092__FDSAUDITLINK__" localSheetId="0" hidden="1">{"fdsup://Directions/FactSet Auditing Viewer?action=AUDIT_VALUE&amp;DB=129&amp;ID1=88732J20&amp;VALUEID=01001&amp;SDATE=201002&amp;PERIODTYPE=QTR_STD&amp;window=popup_no_bar&amp;width=385&amp;height=120&amp;START_MAXIMIZED=FALSE&amp;creator=factset&amp;display_string=Audit"}</definedName>
    <definedName name="_1092__FDSAUDITLINK__" hidden="1">{"fdsup://Directions/FactSet Auditing Viewer?action=AUDIT_VALUE&amp;DB=129&amp;ID1=88732J20&amp;VALUEID=01001&amp;SDATE=201002&amp;PERIODTYPE=QTR_STD&amp;window=popup_no_bar&amp;width=385&amp;height=120&amp;START_MAXIMIZED=FALSE&amp;creator=factset&amp;display_string=Audit"}</definedName>
    <definedName name="_1093__FDSAUDITLINK__" localSheetId="7" hidden="1">{"fdsup://Directions/FactSet Auditing Viewer?action=AUDIT_VALUE&amp;DB=129&amp;ID1=89190610&amp;VALUEID=01001&amp;SDATE=200902&amp;PERIODTYPE=QTR_STD&amp;window=popup_no_bar&amp;width=385&amp;height=120&amp;START_MAXIMIZED=FALSE&amp;creator=factset&amp;display_string=Audit"}</definedName>
    <definedName name="_1093__FDSAUDITLINK__" localSheetId="0" hidden="1">{"fdsup://Directions/FactSet Auditing Viewer?action=AUDIT_VALUE&amp;DB=129&amp;ID1=89190610&amp;VALUEID=01001&amp;SDATE=200902&amp;PERIODTYPE=QTR_STD&amp;window=popup_no_bar&amp;width=385&amp;height=120&amp;START_MAXIMIZED=FALSE&amp;creator=factset&amp;display_string=Audit"}</definedName>
    <definedName name="_1093__FDSAUDITLINK__" hidden="1">{"fdsup://Directions/FactSet Auditing Viewer?action=AUDIT_VALUE&amp;DB=129&amp;ID1=89190610&amp;VALUEID=01001&amp;SDATE=200902&amp;PERIODTYPE=QTR_STD&amp;window=popup_no_bar&amp;width=385&amp;height=120&amp;START_MAXIMIZED=FALSE&amp;creator=factset&amp;display_string=Audit"}</definedName>
    <definedName name="_1094__FDSAUDITLINK__" localSheetId="7" hidden="1">{"fdsup://Directions/FactSet Auditing Viewer?action=AUDIT_VALUE&amp;DB=129&amp;ID1=89190610&amp;VALUEID=01001&amp;SDATE=201002&amp;PERIODTYPE=QTR_STD&amp;window=popup_no_bar&amp;width=385&amp;height=120&amp;START_MAXIMIZED=FALSE&amp;creator=factset&amp;display_string=Audit"}</definedName>
    <definedName name="_1094__FDSAUDITLINK__" localSheetId="0" hidden="1">{"fdsup://Directions/FactSet Auditing Viewer?action=AUDIT_VALUE&amp;DB=129&amp;ID1=89190610&amp;VALUEID=01001&amp;SDATE=201002&amp;PERIODTYPE=QTR_STD&amp;window=popup_no_bar&amp;width=385&amp;height=120&amp;START_MAXIMIZED=FALSE&amp;creator=factset&amp;display_string=Audit"}</definedName>
    <definedName name="_1094__FDSAUDITLINK__" hidden="1">{"fdsup://Directions/FactSet Auditing Viewer?action=AUDIT_VALUE&amp;DB=129&amp;ID1=89190610&amp;VALUEID=01001&amp;SDATE=201002&amp;PERIODTYPE=QTR_STD&amp;window=popup_no_bar&amp;width=385&amp;height=120&amp;START_MAXIMIZED=FALSE&amp;creator=factset&amp;display_string=Audit"}</definedName>
    <definedName name="_1095__FDSAUDITLINK__" localSheetId="7" hidden="1">{"fdsup://Directions/FactSet Auditing Viewer?action=AUDIT_VALUE&amp;DB=129&amp;ID1=88160910&amp;VALUEID=01001&amp;SDATE=200902&amp;PERIODTYPE=QTR_STD&amp;window=popup_no_bar&amp;width=385&amp;height=120&amp;START_MAXIMIZED=FALSE&amp;creator=factset&amp;display_string=Audit"}</definedName>
    <definedName name="_1095__FDSAUDITLINK__" localSheetId="0" hidden="1">{"fdsup://Directions/FactSet Auditing Viewer?action=AUDIT_VALUE&amp;DB=129&amp;ID1=88160910&amp;VALUEID=01001&amp;SDATE=200902&amp;PERIODTYPE=QTR_STD&amp;window=popup_no_bar&amp;width=385&amp;height=120&amp;START_MAXIMIZED=FALSE&amp;creator=factset&amp;display_string=Audit"}</definedName>
    <definedName name="_1095__FDSAUDITLINK__" hidden="1">{"fdsup://Directions/FactSet Auditing Viewer?action=AUDIT_VALUE&amp;DB=129&amp;ID1=88160910&amp;VALUEID=01001&amp;SDATE=200902&amp;PERIODTYPE=QTR_STD&amp;window=popup_no_bar&amp;width=385&amp;height=120&amp;START_MAXIMIZED=FALSE&amp;creator=factset&amp;display_string=Audit"}</definedName>
    <definedName name="_1096__FDSAUDITLINK__" localSheetId="7" hidden="1">{"fdsup://Directions/FactSet Auditing Viewer?action=AUDIT_VALUE&amp;DB=129&amp;ID1=88160910&amp;VALUEID=01001&amp;SDATE=201002&amp;PERIODTYPE=QTR_STD&amp;window=popup_no_bar&amp;width=385&amp;height=120&amp;START_MAXIMIZED=FALSE&amp;creator=factset&amp;display_string=Audit"}</definedName>
    <definedName name="_1096__FDSAUDITLINK__" localSheetId="0" hidden="1">{"fdsup://Directions/FactSet Auditing Viewer?action=AUDIT_VALUE&amp;DB=129&amp;ID1=88160910&amp;VALUEID=01001&amp;SDATE=201002&amp;PERIODTYPE=QTR_STD&amp;window=popup_no_bar&amp;width=385&amp;height=120&amp;START_MAXIMIZED=FALSE&amp;creator=factset&amp;display_string=Audit"}</definedName>
    <definedName name="_1096__FDSAUDITLINK__" hidden="1">{"fdsup://Directions/FactSet Auditing Viewer?action=AUDIT_VALUE&amp;DB=129&amp;ID1=88160910&amp;VALUEID=01001&amp;SDATE=201002&amp;PERIODTYPE=QTR_STD&amp;window=popup_no_bar&amp;width=385&amp;height=120&amp;START_MAXIMIZED=FALSE&amp;creator=factset&amp;display_string=Audit"}</definedName>
    <definedName name="_1097__FDSAUDITLINK__" localSheetId="7" hidden="1">{"fdsup://Directions/FactSet Auditing Viewer?action=AUDIT_VALUE&amp;DB=129&amp;ID1=90249410&amp;VALUEID=01001&amp;SDATE=200903&amp;PERIODTYPE=QTR_STD&amp;window=popup_no_bar&amp;width=385&amp;height=120&amp;START_MAXIMIZED=FALSE&amp;creator=factset&amp;display_string=Audit"}</definedName>
    <definedName name="_1097__FDSAUDITLINK__" localSheetId="0" hidden="1">{"fdsup://Directions/FactSet Auditing Viewer?action=AUDIT_VALUE&amp;DB=129&amp;ID1=90249410&amp;VALUEID=01001&amp;SDATE=200903&amp;PERIODTYPE=QTR_STD&amp;window=popup_no_bar&amp;width=385&amp;height=120&amp;START_MAXIMIZED=FALSE&amp;creator=factset&amp;display_string=Audit"}</definedName>
    <definedName name="_1097__FDSAUDITLINK__" hidden="1">{"fdsup://Directions/FactSet Auditing Viewer?action=AUDIT_VALUE&amp;DB=129&amp;ID1=90249410&amp;VALUEID=01001&amp;SDATE=200903&amp;PERIODTYPE=QTR_STD&amp;window=popup_no_bar&amp;width=385&amp;height=120&amp;START_MAXIMIZED=FALSE&amp;creator=factset&amp;display_string=Audit"}</definedName>
    <definedName name="_1098__FDSAUDITLINK__" localSheetId="7" hidden="1">{"fdsup://Directions/FactSet Auditing Viewer?action=AUDIT_VALUE&amp;DB=129&amp;ID1=90249410&amp;VALUEID=01001&amp;SDATE=201003&amp;PERIODTYPE=QTR_STD&amp;window=popup_no_bar&amp;width=385&amp;height=120&amp;START_MAXIMIZED=FALSE&amp;creator=factset&amp;display_string=Audit"}</definedName>
    <definedName name="_1098__FDSAUDITLINK__" localSheetId="0" hidden="1">{"fdsup://Directions/FactSet Auditing Viewer?action=AUDIT_VALUE&amp;DB=129&amp;ID1=90249410&amp;VALUEID=01001&amp;SDATE=201003&amp;PERIODTYPE=QTR_STD&amp;window=popup_no_bar&amp;width=385&amp;height=120&amp;START_MAXIMIZED=FALSE&amp;creator=factset&amp;display_string=Audit"}</definedName>
    <definedName name="_1098__FDSAUDITLINK__" hidden="1">{"fdsup://Directions/FactSet Auditing Viewer?action=AUDIT_VALUE&amp;DB=129&amp;ID1=90249410&amp;VALUEID=01001&amp;SDATE=201003&amp;PERIODTYPE=QTR_STD&amp;window=popup_no_bar&amp;width=385&amp;height=120&amp;START_MAXIMIZED=FALSE&amp;creator=factset&amp;display_string=Audit"}</definedName>
    <definedName name="_1099__FDSAUDITLINK__" localSheetId="7" hidden="1">{"fdsup://Directions/FactSet Auditing Viewer?action=AUDIT_VALUE&amp;DB=129&amp;ID1=89417E10&amp;VALUEID=01001&amp;SDATE=200902&amp;PERIODTYPE=QTR_STD&amp;window=popup_no_bar&amp;width=385&amp;height=120&amp;START_MAXIMIZED=FALSE&amp;creator=factset&amp;display_string=Audit"}</definedName>
    <definedName name="_1099__FDSAUDITLINK__" localSheetId="0" hidden="1">{"fdsup://Directions/FactSet Auditing Viewer?action=AUDIT_VALUE&amp;DB=129&amp;ID1=89417E10&amp;VALUEID=01001&amp;SDATE=200902&amp;PERIODTYPE=QTR_STD&amp;window=popup_no_bar&amp;width=385&amp;height=120&amp;START_MAXIMIZED=FALSE&amp;creator=factset&amp;display_string=Audit"}</definedName>
    <definedName name="_1099__FDSAUDITLINK__" hidden="1">{"fdsup://Directions/FactSet Auditing Viewer?action=AUDIT_VALUE&amp;DB=129&amp;ID1=89417E10&amp;VALUEID=01001&amp;SDATE=200902&amp;PERIODTYPE=QTR_STD&amp;window=popup_no_bar&amp;width=385&amp;height=120&amp;START_MAXIMIZED=FALSE&amp;creator=factset&amp;display_string=Audit"}</definedName>
    <definedName name="_11__FDSAUDITLINK__" localSheetId="7" hidden="1">{"fdsup://directions/FAT Viewer?action=UPDATE&amp;creator=factset&amp;DYN_ARGS=TRUE&amp;DOC_NAME=FAT:FQL_AUDITING_CLIENT_TEMPLATE.FAT&amp;display_string=Audit&amp;VAR:KEY=ZQFCZEROFC&amp;VAR:QUERY=RkZfRUJJVERBX09QRVIoUVRSLDQvMS8yMDA5LDYvMzAvMjAwOSwsLFVTRCk=&amp;WINDOW=FIRST_POPUP&amp;HEIGH","T=450&amp;WIDTH=450&amp;START_MAXIMIZED=FALSE&amp;VAR:CALENDAR=US&amp;VAR:SYMBOL=XRAY&amp;VAR:INDEX=0"}</definedName>
    <definedName name="_11__FDSAUDITLINK__" localSheetId="0" hidden="1">{"fdsup://directions/FAT Viewer?action=UPDATE&amp;creator=factset&amp;DYN_ARGS=TRUE&amp;DOC_NAME=FAT:FQL_AUDITING_CLIENT_TEMPLATE.FAT&amp;display_string=Audit&amp;VAR:KEY=ZQFCZEROFC&amp;VAR:QUERY=RkZfRUJJVERBX09QRVIoUVRSLDQvMS8yMDA5LDYvMzAvMjAwOSwsLFVTRCk=&amp;WINDOW=FIRST_POPUP&amp;HEIGH","T=450&amp;WIDTH=450&amp;START_MAXIMIZED=FALSE&amp;VAR:CALENDAR=US&amp;VAR:SYMBOL=XRAY&amp;VAR:INDEX=0"}</definedName>
    <definedName name="_11__FDSAUDITLINK__" hidden="1">{"fdsup://directions/FAT Viewer?action=UPDATE&amp;creator=factset&amp;DYN_ARGS=TRUE&amp;DOC_NAME=FAT:FQL_AUDITING_CLIENT_TEMPLATE.FAT&amp;display_string=Audit&amp;VAR:KEY=ZQFCZEROFC&amp;VAR:QUERY=RkZfRUJJVERBX09QRVIoUVRSLDQvMS8yMDA5LDYvMzAvMjAwOSwsLFVTRCk=&amp;WINDOW=FIRST_POPUP&amp;HEIGH","T=450&amp;WIDTH=450&amp;START_MAXIMIZED=FALSE&amp;VAR:CALENDAR=US&amp;VAR:SYMBOL=XRAY&amp;VAR:INDEX=0"}</definedName>
    <definedName name="_110__FDSAUDITLINK__" localSheetId="7" hidden="1">{"fdsup://directions/FAT Viewer?action=UPDATE&amp;creator=factset&amp;DYN_ARGS=TRUE&amp;DOC_NAME=FAT:FQL_AUDITING_CLIENT_TEMPLATE.FAT&amp;display_string=Audit&amp;VAR:KEY=PADORCNILO&amp;VAR:QUERY=RkZfRUJJVERBX09QRVIoUVRSLDQvMS8yMDEwLDYvMzAvMjAxMCwsLFVTRCk=&amp;WINDOW=FIRST_POPUP&amp;HEIGH","T=450&amp;WIDTH=450&amp;START_MAXIMIZED=FALSE&amp;VAR:CALENDAR=US&amp;VAR:SYMBOL=TSN&amp;VAR:INDEX=0"}</definedName>
    <definedName name="_110__FDSAUDITLINK__" localSheetId="0" hidden="1">{"fdsup://directions/FAT Viewer?action=UPDATE&amp;creator=factset&amp;DYN_ARGS=TRUE&amp;DOC_NAME=FAT:FQL_AUDITING_CLIENT_TEMPLATE.FAT&amp;display_string=Audit&amp;VAR:KEY=PADORCNILO&amp;VAR:QUERY=RkZfRUJJVERBX09QRVIoUVRSLDQvMS8yMDEwLDYvMzAvMjAxMCwsLFVTRCk=&amp;WINDOW=FIRST_POPUP&amp;HEIGH","T=450&amp;WIDTH=450&amp;START_MAXIMIZED=FALSE&amp;VAR:CALENDAR=US&amp;VAR:SYMBOL=TSN&amp;VAR:INDEX=0"}</definedName>
    <definedName name="_110__FDSAUDITLINK__" hidden="1">{"fdsup://directions/FAT Viewer?action=UPDATE&amp;creator=factset&amp;DYN_ARGS=TRUE&amp;DOC_NAME=FAT:FQL_AUDITING_CLIENT_TEMPLATE.FAT&amp;display_string=Audit&amp;VAR:KEY=PADORCNILO&amp;VAR:QUERY=RkZfRUJJVERBX09QRVIoUVRSLDQvMS8yMDEwLDYvMzAvMjAxMCwsLFVTRCk=&amp;WINDOW=FIRST_POPUP&amp;HEIGH","T=450&amp;WIDTH=450&amp;START_MAXIMIZED=FALSE&amp;VAR:CALENDAR=US&amp;VAR:SYMBOL=TSN&amp;VAR:INDEX=0"}</definedName>
    <definedName name="_1100__FDSAUDITLINK__" localSheetId="7" hidden="1">{"fdsup://Directions/FactSet Auditing Viewer?action=AUDIT_VALUE&amp;DB=129&amp;ID1=89417E10&amp;VALUEID=01001&amp;SDATE=201002&amp;PERIODTYPE=QTR_STD&amp;window=popup_no_bar&amp;width=385&amp;height=120&amp;START_MAXIMIZED=FALSE&amp;creator=factset&amp;display_string=Audit"}</definedName>
    <definedName name="_1100__FDSAUDITLINK__" localSheetId="0" hidden="1">{"fdsup://Directions/FactSet Auditing Viewer?action=AUDIT_VALUE&amp;DB=129&amp;ID1=89417E10&amp;VALUEID=01001&amp;SDATE=201002&amp;PERIODTYPE=QTR_STD&amp;window=popup_no_bar&amp;width=385&amp;height=120&amp;START_MAXIMIZED=FALSE&amp;creator=factset&amp;display_string=Audit"}</definedName>
    <definedName name="_1100__FDSAUDITLINK__" hidden="1">{"fdsup://Directions/FactSet Auditing Viewer?action=AUDIT_VALUE&amp;DB=129&amp;ID1=89417E10&amp;VALUEID=01001&amp;SDATE=201002&amp;PERIODTYPE=QTR_STD&amp;window=popup_no_bar&amp;width=385&amp;height=120&amp;START_MAXIMIZED=FALSE&amp;creator=factset&amp;display_string=Audit"}</definedName>
    <definedName name="_1101__FDSAUDITLINK__" localSheetId="7" hidden="1">{"fdsup://Directions/FactSet Auditing Viewer?action=AUDIT_VALUE&amp;DB=129&amp;ID1=74144T10&amp;VALUEID=01001&amp;SDATE=200902&amp;PERIODTYPE=QTR_STD&amp;window=popup_no_bar&amp;width=385&amp;height=120&amp;START_MAXIMIZED=FALSE&amp;creator=factset&amp;display_string=Audit"}</definedName>
    <definedName name="_1101__FDSAUDITLINK__" localSheetId="0" hidden="1">{"fdsup://Directions/FactSet Auditing Viewer?action=AUDIT_VALUE&amp;DB=129&amp;ID1=74144T10&amp;VALUEID=01001&amp;SDATE=200902&amp;PERIODTYPE=QTR_STD&amp;window=popup_no_bar&amp;width=385&amp;height=120&amp;START_MAXIMIZED=FALSE&amp;creator=factset&amp;display_string=Audit"}</definedName>
    <definedName name="_1101__FDSAUDITLINK__" hidden="1">{"fdsup://Directions/FactSet Auditing Viewer?action=AUDIT_VALUE&amp;DB=129&amp;ID1=74144T10&amp;VALUEID=01001&amp;SDATE=200902&amp;PERIODTYPE=QTR_STD&amp;window=popup_no_bar&amp;width=385&amp;height=120&amp;START_MAXIMIZED=FALSE&amp;creator=factset&amp;display_string=Audit"}</definedName>
    <definedName name="_1102__FDSAUDITLINK__" localSheetId="7" hidden="1">{"fdsup://Directions/FactSet Auditing Viewer?action=AUDIT_VALUE&amp;DB=129&amp;ID1=74144T10&amp;VALUEID=01001&amp;SDATE=201002&amp;PERIODTYPE=QTR_STD&amp;window=popup_no_bar&amp;width=385&amp;height=120&amp;START_MAXIMIZED=FALSE&amp;creator=factset&amp;display_string=Audit"}</definedName>
    <definedName name="_1102__FDSAUDITLINK__" localSheetId="0" hidden="1">{"fdsup://Directions/FactSet Auditing Viewer?action=AUDIT_VALUE&amp;DB=129&amp;ID1=74144T10&amp;VALUEID=01001&amp;SDATE=201002&amp;PERIODTYPE=QTR_STD&amp;window=popup_no_bar&amp;width=385&amp;height=120&amp;START_MAXIMIZED=FALSE&amp;creator=factset&amp;display_string=Audit"}</definedName>
    <definedName name="_1102__FDSAUDITLINK__" hidden="1">{"fdsup://Directions/FactSet Auditing Viewer?action=AUDIT_VALUE&amp;DB=129&amp;ID1=74144T10&amp;VALUEID=01001&amp;SDATE=201002&amp;PERIODTYPE=QTR_STD&amp;window=popup_no_bar&amp;width=385&amp;height=120&amp;START_MAXIMIZED=FALSE&amp;creator=factset&amp;display_string=Audit"}</definedName>
    <definedName name="_1103__FDSAUDITLINK__" localSheetId="7" hidden="1">{"fdsup://Directions/FactSet Auditing Viewer?action=AUDIT_VALUE&amp;DB=129&amp;ID1=88355610&amp;VALUEID=01001&amp;SDATE=200902&amp;PERIODTYPE=QTR_STD&amp;window=popup_no_bar&amp;width=385&amp;height=120&amp;START_MAXIMIZED=FALSE&amp;creator=factset&amp;display_string=Audit"}</definedName>
    <definedName name="_1103__FDSAUDITLINK__" localSheetId="0" hidden="1">{"fdsup://Directions/FactSet Auditing Viewer?action=AUDIT_VALUE&amp;DB=129&amp;ID1=88355610&amp;VALUEID=01001&amp;SDATE=200902&amp;PERIODTYPE=QTR_STD&amp;window=popup_no_bar&amp;width=385&amp;height=120&amp;START_MAXIMIZED=FALSE&amp;creator=factset&amp;display_string=Audit"}</definedName>
    <definedName name="_1103__FDSAUDITLINK__" hidden="1">{"fdsup://Directions/FactSet Auditing Viewer?action=AUDIT_VALUE&amp;DB=129&amp;ID1=88355610&amp;VALUEID=01001&amp;SDATE=200902&amp;PERIODTYPE=QTR_STD&amp;window=popup_no_bar&amp;width=385&amp;height=120&amp;START_MAXIMIZED=FALSE&amp;creator=factset&amp;display_string=Audit"}</definedName>
    <definedName name="_1104__FDSAUDITLINK__" localSheetId="7" hidden="1">{"fdsup://Directions/FactSet Auditing Viewer?action=AUDIT_VALUE&amp;DB=129&amp;ID1=88355610&amp;VALUEID=01001&amp;SDATE=201002&amp;PERIODTYPE=QTR_STD&amp;window=popup_no_bar&amp;width=385&amp;height=120&amp;START_MAXIMIZED=FALSE&amp;creator=factset&amp;display_string=Audit"}</definedName>
    <definedName name="_1104__FDSAUDITLINK__" localSheetId="0" hidden="1">{"fdsup://Directions/FactSet Auditing Viewer?action=AUDIT_VALUE&amp;DB=129&amp;ID1=88355610&amp;VALUEID=01001&amp;SDATE=201002&amp;PERIODTYPE=QTR_STD&amp;window=popup_no_bar&amp;width=385&amp;height=120&amp;START_MAXIMIZED=FALSE&amp;creator=factset&amp;display_string=Audit"}</definedName>
    <definedName name="_1104__FDSAUDITLINK__" hidden="1">{"fdsup://Directions/FactSet Auditing Viewer?action=AUDIT_VALUE&amp;DB=129&amp;ID1=88355610&amp;VALUEID=01001&amp;SDATE=201002&amp;PERIODTYPE=QTR_STD&amp;window=popup_no_bar&amp;width=385&amp;height=120&amp;START_MAXIMIZED=FALSE&amp;creator=factset&amp;display_string=Audit"}</definedName>
    <definedName name="_1105__FDSAUDITLINK__" localSheetId="7" hidden="1">{"fdsup://Directions/FactSet Auditing Viewer?action=AUDIT_VALUE&amp;DB=129&amp;ID1=89102710&amp;VALUEID=01001&amp;SDATE=200902&amp;PERIODTYPE=QTR_STD&amp;window=popup_no_bar&amp;width=385&amp;height=120&amp;START_MAXIMIZED=FALSE&amp;creator=factset&amp;display_string=Audit"}</definedName>
    <definedName name="_1105__FDSAUDITLINK__" localSheetId="0" hidden="1">{"fdsup://Directions/FactSet Auditing Viewer?action=AUDIT_VALUE&amp;DB=129&amp;ID1=89102710&amp;VALUEID=01001&amp;SDATE=200902&amp;PERIODTYPE=QTR_STD&amp;window=popup_no_bar&amp;width=385&amp;height=120&amp;START_MAXIMIZED=FALSE&amp;creator=factset&amp;display_string=Audit"}</definedName>
    <definedName name="_1105__FDSAUDITLINK__" hidden="1">{"fdsup://Directions/FactSet Auditing Viewer?action=AUDIT_VALUE&amp;DB=129&amp;ID1=89102710&amp;VALUEID=01001&amp;SDATE=200902&amp;PERIODTYPE=QTR_STD&amp;window=popup_no_bar&amp;width=385&amp;height=120&amp;START_MAXIMIZED=FALSE&amp;creator=factset&amp;display_string=Audit"}</definedName>
    <definedName name="_1106__FDSAUDITLINK__" localSheetId="7" hidden="1">{"fdsup://Directions/FactSet Auditing Viewer?action=AUDIT_VALUE&amp;DB=129&amp;ID1=89102710&amp;VALUEID=01001&amp;SDATE=201002&amp;PERIODTYPE=QTR_STD&amp;window=popup_no_bar&amp;width=385&amp;height=120&amp;START_MAXIMIZED=FALSE&amp;creator=factset&amp;display_string=Audit"}</definedName>
    <definedName name="_1106__FDSAUDITLINK__" localSheetId="0" hidden="1">{"fdsup://Directions/FactSet Auditing Viewer?action=AUDIT_VALUE&amp;DB=129&amp;ID1=89102710&amp;VALUEID=01001&amp;SDATE=201002&amp;PERIODTYPE=QTR_STD&amp;window=popup_no_bar&amp;width=385&amp;height=120&amp;START_MAXIMIZED=FALSE&amp;creator=factset&amp;display_string=Audit"}</definedName>
    <definedName name="_1106__FDSAUDITLINK__" hidden="1">{"fdsup://Directions/FactSet Auditing Viewer?action=AUDIT_VALUE&amp;DB=129&amp;ID1=89102710&amp;VALUEID=01001&amp;SDATE=201002&amp;PERIODTYPE=QTR_STD&amp;window=popup_no_bar&amp;width=385&amp;height=120&amp;START_MAXIMIZED=FALSE&amp;creator=factset&amp;display_string=Audit"}</definedName>
    <definedName name="_1107__FDSAUDITLINK__" localSheetId="7" hidden="1">{"fdsup://Directions/FactSet Auditing Viewer?action=AUDIT_VALUE&amp;DB=129&amp;ID1=87966410&amp;VALUEID=01001&amp;SDATE=200902&amp;PERIODTYPE=QTR_STD&amp;window=popup_no_bar&amp;width=385&amp;height=120&amp;START_MAXIMIZED=FALSE&amp;creator=factset&amp;display_string=Audit"}</definedName>
    <definedName name="_1107__FDSAUDITLINK__" localSheetId="0" hidden="1">{"fdsup://Directions/FactSet Auditing Viewer?action=AUDIT_VALUE&amp;DB=129&amp;ID1=87966410&amp;VALUEID=01001&amp;SDATE=200902&amp;PERIODTYPE=QTR_STD&amp;window=popup_no_bar&amp;width=385&amp;height=120&amp;START_MAXIMIZED=FALSE&amp;creator=factset&amp;display_string=Audit"}</definedName>
    <definedName name="_1107__FDSAUDITLINK__" hidden="1">{"fdsup://Directions/FactSet Auditing Viewer?action=AUDIT_VALUE&amp;DB=129&amp;ID1=87966410&amp;VALUEID=01001&amp;SDATE=200902&amp;PERIODTYPE=QTR_STD&amp;window=popup_no_bar&amp;width=385&amp;height=120&amp;START_MAXIMIZED=FALSE&amp;creator=factset&amp;display_string=Audit"}</definedName>
    <definedName name="_1108__FDSAUDITLINK__" localSheetId="7" hidden="1">{"fdsup://Directions/FactSet Auditing Viewer?action=AUDIT_VALUE&amp;DB=129&amp;ID1=87966410&amp;VALUEID=01001&amp;SDATE=201002&amp;PERIODTYPE=QTR_STD&amp;window=popup_no_bar&amp;width=385&amp;height=120&amp;START_MAXIMIZED=FALSE&amp;creator=factset&amp;display_string=Audit"}</definedName>
    <definedName name="_1108__FDSAUDITLINK__" localSheetId="0" hidden="1">{"fdsup://Directions/FactSet Auditing Viewer?action=AUDIT_VALUE&amp;DB=129&amp;ID1=87966410&amp;VALUEID=01001&amp;SDATE=201002&amp;PERIODTYPE=QTR_STD&amp;window=popup_no_bar&amp;width=385&amp;height=120&amp;START_MAXIMIZED=FALSE&amp;creator=factset&amp;display_string=Audit"}</definedName>
    <definedName name="_1108__FDSAUDITLINK__" hidden="1">{"fdsup://Directions/FactSet Auditing Viewer?action=AUDIT_VALUE&amp;DB=129&amp;ID1=87966410&amp;VALUEID=01001&amp;SDATE=201002&amp;PERIODTYPE=QTR_STD&amp;window=popup_no_bar&amp;width=385&amp;height=120&amp;START_MAXIMIZED=FALSE&amp;creator=factset&amp;display_string=Audit"}</definedName>
    <definedName name="_1109__FDSAUDITLINK__" localSheetId="7" hidden="1">{"fdsup://Directions/FactSet Auditing Viewer?action=AUDIT_VALUE&amp;DB=129&amp;ID1=87254010&amp;VALUEID=01001&amp;SDATE=200901&amp;PERIODTYPE=QTR_STD&amp;window=popup_no_bar&amp;width=385&amp;height=120&amp;START_MAXIMIZED=FALSE&amp;creator=factset&amp;display_string=Audit"}</definedName>
    <definedName name="_1109__FDSAUDITLINK__" localSheetId="0" hidden="1">{"fdsup://Directions/FactSet Auditing Viewer?action=AUDIT_VALUE&amp;DB=129&amp;ID1=87254010&amp;VALUEID=01001&amp;SDATE=200901&amp;PERIODTYPE=QTR_STD&amp;window=popup_no_bar&amp;width=385&amp;height=120&amp;START_MAXIMIZED=FALSE&amp;creator=factset&amp;display_string=Audit"}</definedName>
    <definedName name="_1109__FDSAUDITLINK__" hidden="1">{"fdsup://Directions/FactSet Auditing Viewer?action=AUDIT_VALUE&amp;DB=129&amp;ID1=87254010&amp;VALUEID=01001&amp;SDATE=200901&amp;PERIODTYPE=QTR_STD&amp;window=popup_no_bar&amp;width=385&amp;height=120&amp;START_MAXIMIZED=FALSE&amp;creator=factset&amp;display_string=Audit"}</definedName>
    <definedName name="_111__FDSAUDITLINK__" localSheetId="7" hidden="1">{"fdsup://directions/FAT Viewer?action=UPDATE&amp;creator=factset&amp;DYN_ARGS=TRUE&amp;DOC_NAME=FAT:FQL_AUDITING_CLIENT_TEMPLATE.FAT&amp;display_string=Audit&amp;VAR:KEY=ZGHSXAFWLQ&amp;VAR:QUERY=RkZfRUJJVERBX09QRVIoUVRSLDQvMS8yMDA5LDYvMzAvMjAwOSwsLFVTRCk=&amp;WINDOW=FIRST_POPUP&amp;HEIGH","T=450&amp;WIDTH=450&amp;START_MAXIMIZED=FALSE&amp;VAR:CALENDAR=US&amp;VAR:SYMBOL=TRV&amp;VAR:INDEX=0"}</definedName>
    <definedName name="_111__FDSAUDITLINK__" localSheetId="0" hidden="1">{"fdsup://directions/FAT Viewer?action=UPDATE&amp;creator=factset&amp;DYN_ARGS=TRUE&amp;DOC_NAME=FAT:FQL_AUDITING_CLIENT_TEMPLATE.FAT&amp;display_string=Audit&amp;VAR:KEY=ZGHSXAFWLQ&amp;VAR:QUERY=RkZfRUJJVERBX09QRVIoUVRSLDQvMS8yMDA5LDYvMzAvMjAwOSwsLFVTRCk=&amp;WINDOW=FIRST_POPUP&amp;HEIGH","T=450&amp;WIDTH=450&amp;START_MAXIMIZED=FALSE&amp;VAR:CALENDAR=US&amp;VAR:SYMBOL=TRV&amp;VAR:INDEX=0"}</definedName>
    <definedName name="_111__FDSAUDITLINK__" hidden="1">{"fdsup://directions/FAT Viewer?action=UPDATE&amp;creator=factset&amp;DYN_ARGS=TRUE&amp;DOC_NAME=FAT:FQL_AUDITING_CLIENT_TEMPLATE.FAT&amp;display_string=Audit&amp;VAR:KEY=ZGHSXAFWLQ&amp;VAR:QUERY=RkZfRUJJVERBX09QRVIoUVRSLDQvMS8yMDA5LDYvMzAvMjAwOSwsLFVTRCk=&amp;WINDOW=FIRST_POPUP&amp;HEIGH","T=450&amp;WIDTH=450&amp;START_MAXIMIZED=FALSE&amp;VAR:CALENDAR=US&amp;VAR:SYMBOL=TRV&amp;VAR:INDEX=0"}</definedName>
    <definedName name="_1110__FDSAUDITLINK__" localSheetId="7" hidden="1">{"fdsup://Directions/FactSet Auditing Viewer?action=AUDIT_VALUE&amp;DB=129&amp;ID1=87254010&amp;VALUEID=01001&amp;SDATE=201001&amp;PERIODTYPE=QTR_STD&amp;window=popup_no_bar&amp;width=385&amp;height=120&amp;START_MAXIMIZED=FALSE&amp;creator=factset&amp;display_string=Audit"}</definedName>
    <definedName name="_1110__FDSAUDITLINK__" localSheetId="0" hidden="1">{"fdsup://Directions/FactSet Auditing Viewer?action=AUDIT_VALUE&amp;DB=129&amp;ID1=87254010&amp;VALUEID=01001&amp;SDATE=201001&amp;PERIODTYPE=QTR_STD&amp;window=popup_no_bar&amp;width=385&amp;height=120&amp;START_MAXIMIZED=FALSE&amp;creator=factset&amp;display_string=Audit"}</definedName>
    <definedName name="_1110__FDSAUDITLINK__" hidden="1">{"fdsup://Directions/FactSet Auditing Viewer?action=AUDIT_VALUE&amp;DB=129&amp;ID1=87254010&amp;VALUEID=01001&amp;SDATE=201001&amp;PERIODTYPE=QTR_STD&amp;window=popup_no_bar&amp;width=385&amp;height=120&amp;START_MAXIMIZED=FALSE&amp;creator=factset&amp;display_string=Audit"}</definedName>
    <definedName name="_1111__FDSAUDITLINK__" localSheetId="7" hidden="1">{"fdsup://Directions/FactSet Auditing Viewer?action=AUDIT_VALUE&amp;DB=129&amp;ID1=88654710&amp;VALUEID=01001&amp;SDATE=200901&amp;PERIODTYPE=QTR_STD&amp;window=popup_no_bar&amp;width=385&amp;height=120&amp;START_MAXIMIZED=FALSE&amp;creator=factset&amp;display_string=Audit"}</definedName>
    <definedName name="_1111__FDSAUDITLINK__" localSheetId="0" hidden="1">{"fdsup://Directions/FactSet Auditing Viewer?action=AUDIT_VALUE&amp;DB=129&amp;ID1=88654710&amp;VALUEID=01001&amp;SDATE=200901&amp;PERIODTYPE=QTR_STD&amp;window=popup_no_bar&amp;width=385&amp;height=120&amp;START_MAXIMIZED=FALSE&amp;creator=factset&amp;display_string=Audit"}</definedName>
    <definedName name="_1111__FDSAUDITLINK__" hidden="1">{"fdsup://Directions/FactSet Auditing Viewer?action=AUDIT_VALUE&amp;DB=129&amp;ID1=88654710&amp;VALUEID=01001&amp;SDATE=200901&amp;PERIODTYPE=QTR_STD&amp;window=popup_no_bar&amp;width=385&amp;height=120&amp;START_MAXIMIZED=FALSE&amp;creator=factset&amp;display_string=Audit"}</definedName>
    <definedName name="_1112__FDSAUDITLINK__" localSheetId="7" hidden="1">{"fdsup://Directions/FactSet Auditing Viewer?action=AUDIT_VALUE&amp;DB=129&amp;ID1=88654710&amp;VALUEID=01001&amp;SDATE=201001&amp;PERIODTYPE=QTR_STD&amp;window=popup_no_bar&amp;width=385&amp;height=120&amp;START_MAXIMIZED=FALSE&amp;creator=factset&amp;display_string=Audit"}</definedName>
    <definedName name="_1112__FDSAUDITLINK__" localSheetId="0" hidden="1">{"fdsup://Directions/FactSet Auditing Viewer?action=AUDIT_VALUE&amp;DB=129&amp;ID1=88654710&amp;VALUEID=01001&amp;SDATE=201001&amp;PERIODTYPE=QTR_STD&amp;window=popup_no_bar&amp;width=385&amp;height=120&amp;START_MAXIMIZED=FALSE&amp;creator=factset&amp;display_string=Audit"}</definedName>
    <definedName name="_1112__FDSAUDITLINK__" hidden="1">{"fdsup://Directions/FactSet Auditing Viewer?action=AUDIT_VALUE&amp;DB=129&amp;ID1=88654710&amp;VALUEID=01001&amp;SDATE=201001&amp;PERIODTYPE=QTR_STD&amp;window=popup_no_bar&amp;width=385&amp;height=120&amp;START_MAXIMIZED=FALSE&amp;creator=factset&amp;display_string=Audit"}</definedName>
    <definedName name="_1113__FDSAUDITLINK__" localSheetId="7" hidden="1">{"fdsup://Directions/FactSet Auditing Viewer?action=AUDIT_VALUE&amp;DB=129&amp;ID1=88833920&amp;VALUEID=01001&amp;SDATE=200902&amp;PERIODTYPE=QTR_STD&amp;window=popup_no_bar&amp;width=385&amp;height=120&amp;START_MAXIMIZED=FALSE&amp;creator=factset&amp;display_string=Audit"}</definedName>
    <definedName name="_1113__FDSAUDITLINK__" localSheetId="0" hidden="1">{"fdsup://Directions/FactSet Auditing Viewer?action=AUDIT_VALUE&amp;DB=129&amp;ID1=88833920&amp;VALUEID=01001&amp;SDATE=200902&amp;PERIODTYPE=QTR_STD&amp;window=popup_no_bar&amp;width=385&amp;height=120&amp;START_MAXIMIZED=FALSE&amp;creator=factset&amp;display_string=Audit"}</definedName>
    <definedName name="_1113__FDSAUDITLINK__" hidden="1">{"fdsup://Directions/FactSet Auditing Viewer?action=AUDIT_VALUE&amp;DB=129&amp;ID1=88833920&amp;VALUEID=01001&amp;SDATE=200902&amp;PERIODTYPE=QTR_STD&amp;window=popup_no_bar&amp;width=385&amp;height=120&amp;START_MAXIMIZED=FALSE&amp;creator=factset&amp;display_string=Audit"}</definedName>
    <definedName name="_1114__FDSAUDITLINK__" localSheetId="7" hidden="1">{"fdsup://Directions/FactSet Auditing Viewer?action=AUDIT_VALUE&amp;DB=129&amp;ID1=88833920&amp;VALUEID=01001&amp;SDATE=201002&amp;PERIODTYPE=QTR_STD&amp;window=popup_no_bar&amp;width=385&amp;height=120&amp;START_MAXIMIZED=FALSE&amp;creator=factset&amp;display_string=Audit"}</definedName>
    <definedName name="_1114__FDSAUDITLINK__" localSheetId="0" hidden="1">{"fdsup://Directions/FactSet Auditing Viewer?action=AUDIT_VALUE&amp;DB=129&amp;ID1=88833920&amp;VALUEID=01001&amp;SDATE=201002&amp;PERIODTYPE=QTR_STD&amp;window=popup_no_bar&amp;width=385&amp;height=120&amp;START_MAXIMIZED=FALSE&amp;creator=factset&amp;display_string=Audit"}</definedName>
    <definedName name="_1114__FDSAUDITLINK__" hidden="1">{"fdsup://Directions/FactSet Auditing Viewer?action=AUDIT_VALUE&amp;DB=129&amp;ID1=88833920&amp;VALUEID=01001&amp;SDATE=201002&amp;PERIODTYPE=QTR_STD&amp;window=popup_no_bar&amp;width=385&amp;height=120&amp;START_MAXIMIZED=FALSE&amp;creator=factset&amp;display_string=Audit"}</definedName>
    <definedName name="_1115__FDSAUDITLINK__" localSheetId="7" hidden="1">{"fdsup://Directions/FactSet Auditing Viewer?action=AUDIT_VALUE&amp;DB=129&amp;ID1=88033G10&amp;VALUEID=01001&amp;SDATE=200902&amp;PERIODTYPE=QTR_STD&amp;window=popup_no_bar&amp;width=385&amp;height=120&amp;START_MAXIMIZED=FALSE&amp;creator=factset&amp;display_string=Audit"}</definedName>
    <definedName name="_1115__FDSAUDITLINK__" localSheetId="0" hidden="1">{"fdsup://Directions/FactSet Auditing Viewer?action=AUDIT_VALUE&amp;DB=129&amp;ID1=88033G10&amp;VALUEID=01001&amp;SDATE=200902&amp;PERIODTYPE=QTR_STD&amp;window=popup_no_bar&amp;width=385&amp;height=120&amp;START_MAXIMIZED=FALSE&amp;creator=factset&amp;display_string=Audit"}</definedName>
    <definedName name="_1115__FDSAUDITLINK__" hidden="1">{"fdsup://Directions/FactSet Auditing Viewer?action=AUDIT_VALUE&amp;DB=129&amp;ID1=88033G10&amp;VALUEID=01001&amp;SDATE=200902&amp;PERIODTYPE=QTR_STD&amp;window=popup_no_bar&amp;width=385&amp;height=120&amp;START_MAXIMIZED=FALSE&amp;creator=factset&amp;display_string=Audit"}</definedName>
    <definedName name="_1116__FDSAUDITLINK__" localSheetId="7" hidden="1">{"fdsup://Directions/FactSet Auditing Viewer?action=AUDIT_VALUE&amp;DB=129&amp;ID1=88033G10&amp;VALUEID=01001&amp;SDATE=201002&amp;PERIODTYPE=QTR_STD&amp;window=popup_no_bar&amp;width=385&amp;height=120&amp;START_MAXIMIZED=FALSE&amp;creator=factset&amp;display_string=Audit"}</definedName>
    <definedName name="_1116__FDSAUDITLINK__" localSheetId="0" hidden="1">{"fdsup://Directions/FactSet Auditing Viewer?action=AUDIT_VALUE&amp;DB=129&amp;ID1=88033G10&amp;VALUEID=01001&amp;SDATE=201002&amp;PERIODTYPE=QTR_STD&amp;window=popup_no_bar&amp;width=385&amp;height=120&amp;START_MAXIMIZED=FALSE&amp;creator=factset&amp;display_string=Audit"}</definedName>
    <definedName name="_1116__FDSAUDITLINK__" hidden="1">{"fdsup://Directions/FactSet Auditing Viewer?action=AUDIT_VALUE&amp;DB=129&amp;ID1=88033G10&amp;VALUEID=01001&amp;SDATE=201002&amp;PERIODTYPE=QTR_STD&amp;window=popup_no_bar&amp;width=385&amp;height=120&amp;START_MAXIMIZED=FALSE&amp;creator=factset&amp;display_string=Audit"}</definedName>
    <definedName name="_1117__FDSAUDITLINK__" localSheetId="7" hidden="1">{"fdsup://Directions/FactSet Auditing Viewer?action=AUDIT_VALUE&amp;DB=129&amp;ID1=87612E10&amp;VALUEID=01001&amp;SDATE=201001&amp;PERIODTYPE=QTR_STD&amp;window=popup_no_bar&amp;width=385&amp;height=120&amp;START_MAXIMIZED=FALSE&amp;creator=factset&amp;display_string=Audit"}</definedName>
    <definedName name="_1117__FDSAUDITLINK__" localSheetId="0" hidden="1">{"fdsup://Directions/FactSet Auditing Viewer?action=AUDIT_VALUE&amp;DB=129&amp;ID1=87612E10&amp;VALUEID=01001&amp;SDATE=201001&amp;PERIODTYPE=QTR_STD&amp;window=popup_no_bar&amp;width=385&amp;height=120&amp;START_MAXIMIZED=FALSE&amp;creator=factset&amp;display_string=Audit"}</definedName>
    <definedName name="_1117__FDSAUDITLINK__" hidden="1">{"fdsup://Directions/FactSet Auditing Viewer?action=AUDIT_VALUE&amp;DB=129&amp;ID1=87612E10&amp;VALUEID=01001&amp;SDATE=201001&amp;PERIODTYPE=QTR_STD&amp;window=popup_no_bar&amp;width=385&amp;height=120&amp;START_MAXIMIZED=FALSE&amp;creator=factset&amp;display_string=Audit"}</definedName>
    <definedName name="_1118__FDSAUDITLINK__" localSheetId="7" hidden="1">{"fdsup://Directions/FactSet Auditing Viewer?action=AUDIT_VALUE&amp;DB=129&amp;ID1=88077010&amp;VALUEID=01001&amp;SDATE=200902&amp;PERIODTYPE=QTR_STD&amp;window=popup_no_bar&amp;width=385&amp;height=120&amp;START_MAXIMIZED=FALSE&amp;creator=factset&amp;display_string=Audit"}</definedName>
    <definedName name="_1118__FDSAUDITLINK__" localSheetId="0" hidden="1">{"fdsup://Directions/FactSet Auditing Viewer?action=AUDIT_VALUE&amp;DB=129&amp;ID1=88077010&amp;VALUEID=01001&amp;SDATE=200902&amp;PERIODTYPE=QTR_STD&amp;window=popup_no_bar&amp;width=385&amp;height=120&amp;START_MAXIMIZED=FALSE&amp;creator=factset&amp;display_string=Audit"}</definedName>
    <definedName name="_1118__FDSAUDITLINK__" hidden="1">{"fdsup://Directions/FactSet Auditing Viewer?action=AUDIT_VALUE&amp;DB=129&amp;ID1=88077010&amp;VALUEID=01001&amp;SDATE=200902&amp;PERIODTYPE=QTR_STD&amp;window=popup_no_bar&amp;width=385&amp;height=120&amp;START_MAXIMIZED=FALSE&amp;creator=factset&amp;display_string=Audit"}</definedName>
    <definedName name="_1119__FDSAUDITLINK__" localSheetId="7" hidden="1">{"fdsup://Directions/FactSet Auditing Viewer?action=AUDIT_VALUE&amp;DB=129&amp;ID1=88077010&amp;VALUEID=01001&amp;SDATE=201002&amp;PERIODTYPE=QTR_STD&amp;window=popup_no_bar&amp;width=385&amp;height=120&amp;START_MAXIMIZED=FALSE&amp;creator=factset&amp;display_string=Audit"}</definedName>
    <definedName name="_1119__FDSAUDITLINK__" localSheetId="0" hidden="1">{"fdsup://Directions/FactSet Auditing Viewer?action=AUDIT_VALUE&amp;DB=129&amp;ID1=88077010&amp;VALUEID=01001&amp;SDATE=201002&amp;PERIODTYPE=QTR_STD&amp;window=popup_no_bar&amp;width=385&amp;height=120&amp;START_MAXIMIZED=FALSE&amp;creator=factset&amp;display_string=Audit"}</definedName>
    <definedName name="_1119__FDSAUDITLINK__" hidden="1">{"fdsup://Directions/FactSet Auditing Viewer?action=AUDIT_VALUE&amp;DB=129&amp;ID1=88077010&amp;VALUEID=01001&amp;SDATE=201002&amp;PERIODTYPE=QTR_STD&amp;window=popup_no_bar&amp;width=385&amp;height=120&amp;START_MAXIMIZED=FALSE&amp;creator=factset&amp;display_string=Audit"}</definedName>
    <definedName name="_112__FDSAUDITLINK__" localSheetId="7" hidden="1">{"fdsup://directions/FAT Viewer?action=UPDATE&amp;creator=factset&amp;DYN_ARGS=TRUE&amp;DOC_NAME=FAT:FQL_AUDITING_CLIENT_TEMPLATE.FAT&amp;display_string=Audit&amp;VAR:KEY=TUBUJIJIPM&amp;VAR:QUERY=RkZfRUJJVERBX09QRVIoUVRSLDQvMS8yMDEwLDYvMzAvMjAxMCwsLFVTRCk=&amp;WINDOW=FIRST_POPUP&amp;HEIGH","T=450&amp;WIDTH=450&amp;START_MAXIMIZED=FALSE&amp;VAR:CALENDAR=US&amp;VAR:SYMBOL=TRV&amp;VAR:INDEX=0"}</definedName>
    <definedName name="_112__FDSAUDITLINK__" localSheetId="0" hidden="1">{"fdsup://directions/FAT Viewer?action=UPDATE&amp;creator=factset&amp;DYN_ARGS=TRUE&amp;DOC_NAME=FAT:FQL_AUDITING_CLIENT_TEMPLATE.FAT&amp;display_string=Audit&amp;VAR:KEY=TUBUJIJIPM&amp;VAR:QUERY=RkZfRUJJVERBX09QRVIoUVRSLDQvMS8yMDEwLDYvMzAvMjAxMCwsLFVTRCk=&amp;WINDOW=FIRST_POPUP&amp;HEIGH","T=450&amp;WIDTH=450&amp;START_MAXIMIZED=FALSE&amp;VAR:CALENDAR=US&amp;VAR:SYMBOL=TRV&amp;VAR:INDEX=0"}</definedName>
    <definedName name="_112__FDSAUDITLINK__" hidden="1">{"fdsup://directions/FAT Viewer?action=UPDATE&amp;creator=factset&amp;DYN_ARGS=TRUE&amp;DOC_NAME=FAT:FQL_AUDITING_CLIENT_TEMPLATE.FAT&amp;display_string=Audit&amp;VAR:KEY=TUBUJIJIPM&amp;VAR:QUERY=RkZfRUJJVERBX09QRVIoUVRSLDQvMS8yMDEwLDYvMzAvMjAxMCwsLFVTRCk=&amp;WINDOW=FIRST_POPUP&amp;HEIGH","T=450&amp;WIDTH=450&amp;START_MAXIMIZED=FALSE&amp;VAR:CALENDAR=US&amp;VAR:SYMBOL=TRV&amp;VAR:INDEX=0"}</definedName>
    <definedName name="_1120__FDSAUDITLINK__" localSheetId="7" hidden="1">{"fdsup://Directions/FactSet Auditing Viewer?action=AUDIT_VALUE&amp;DB=129&amp;ID1=45822P10&amp;VALUEID=01001&amp;SDATE=200902&amp;PERIODTYPE=QTR_STD&amp;window=popup_no_bar&amp;width=385&amp;height=120&amp;START_MAXIMIZED=FALSE&amp;creator=factset&amp;display_string=Audit"}</definedName>
    <definedName name="_1120__FDSAUDITLINK__" localSheetId="0" hidden="1">{"fdsup://Directions/FactSet Auditing Viewer?action=AUDIT_VALUE&amp;DB=129&amp;ID1=45822P10&amp;VALUEID=01001&amp;SDATE=200902&amp;PERIODTYPE=QTR_STD&amp;window=popup_no_bar&amp;width=385&amp;height=120&amp;START_MAXIMIZED=FALSE&amp;creator=factset&amp;display_string=Audit"}</definedName>
    <definedName name="_1120__FDSAUDITLINK__" hidden="1">{"fdsup://Directions/FactSet Auditing Viewer?action=AUDIT_VALUE&amp;DB=129&amp;ID1=45822P10&amp;VALUEID=01001&amp;SDATE=200902&amp;PERIODTYPE=QTR_STD&amp;window=popup_no_bar&amp;width=385&amp;height=120&amp;START_MAXIMIZED=FALSE&amp;creator=factset&amp;display_string=Audit"}</definedName>
    <definedName name="_1121__FDSAUDITLINK__" localSheetId="7" hidden="1">{"fdsup://Directions/FactSet Auditing Viewer?action=AUDIT_VALUE&amp;DB=129&amp;ID1=45822P10&amp;VALUEID=01001&amp;SDATE=201002&amp;PERIODTYPE=QTR_STD&amp;window=popup_no_bar&amp;width=385&amp;height=120&amp;START_MAXIMIZED=FALSE&amp;creator=factset&amp;display_string=Audit"}</definedName>
    <definedName name="_1121__FDSAUDITLINK__" localSheetId="0" hidden="1">{"fdsup://Directions/FactSet Auditing Viewer?action=AUDIT_VALUE&amp;DB=129&amp;ID1=45822P10&amp;VALUEID=01001&amp;SDATE=201002&amp;PERIODTYPE=QTR_STD&amp;window=popup_no_bar&amp;width=385&amp;height=120&amp;START_MAXIMIZED=FALSE&amp;creator=factset&amp;display_string=Audit"}</definedName>
    <definedName name="_1121__FDSAUDITLINK__" hidden="1">{"fdsup://Directions/FactSet Auditing Viewer?action=AUDIT_VALUE&amp;DB=129&amp;ID1=45822P10&amp;VALUEID=01001&amp;SDATE=201002&amp;PERIODTYPE=QTR_STD&amp;window=popup_no_bar&amp;width=385&amp;height=120&amp;START_MAXIMIZED=FALSE&amp;creator=factset&amp;display_string=Audit"}</definedName>
    <definedName name="_1122__FDSAUDITLINK__" localSheetId="7" hidden="1">{"fdsup://Directions/FactSet Auditing Viewer?action=AUDIT_VALUE&amp;DB=129&amp;ID1=87237510&amp;VALUEID=01001&amp;SDATE=200902&amp;PERIODTYPE=QTR_STD&amp;window=popup_no_bar&amp;width=385&amp;height=120&amp;START_MAXIMIZED=FALSE&amp;creator=factset&amp;display_string=Audit"}</definedName>
    <definedName name="_1122__FDSAUDITLINK__" localSheetId="0" hidden="1">{"fdsup://Directions/FactSet Auditing Viewer?action=AUDIT_VALUE&amp;DB=129&amp;ID1=87237510&amp;VALUEID=01001&amp;SDATE=200902&amp;PERIODTYPE=QTR_STD&amp;window=popup_no_bar&amp;width=385&amp;height=120&amp;START_MAXIMIZED=FALSE&amp;creator=factset&amp;display_string=Audit"}</definedName>
    <definedName name="_1122__FDSAUDITLINK__" hidden="1">{"fdsup://Directions/FactSet Auditing Viewer?action=AUDIT_VALUE&amp;DB=129&amp;ID1=87237510&amp;VALUEID=01001&amp;SDATE=200902&amp;PERIODTYPE=QTR_STD&amp;window=popup_no_bar&amp;width=385&amp;height=120&amp;START_MAXIMIZED=FALSE&amp;creator=factset&amp;display_string=Audit"}</definedName>
    <definedName name="_1123__FDSAUDITLINK__" localSheetId="7" hidden="1">{"fdsup://Directions/FactSet Auditing Viewer?action=AUDIT_VALUE&amp;DB=129&amp;ID1=87237510&amp;VALUEID=01001&amp;SDATE=201002&amp;PERIODTYPE=QTR_STD&amp;window=popup_no_bar&amp;width=385&amp;height=120&amp;START_MAXIMIZED=FALSE&amp;creator=factset&amp;display_string=Audit"}</definedName>
    <definedName name="_1123__FDSAUDITLINK__" localSheetId="0" hidden="1">{"fdsup://Directions/FactSet Auditing Viewer?action=AUDIT_VALUE&amp;DB=129&amp;ID1=87237510&amp;VALUEID=01001&amp;SDATE=201002&amp;PERIODTYPE=QTR_STD&amp;window=popup_no_bar&amp;width=385&amp;height=120&amp;START_MAXIMIZED=FALSE&amp;creator=factset&amp;display_string=Audit"}</definedName>
    <definedName name="_1123__FDSAUDITLINK__" hidden="1">{"fdsup://Directions/FactSet Auditing Viewer?action=AUDIT_VALUE&amp;DB=129&amp;ID1=87237510&amp;VALUEID=01001&amp;SDATE=201002&amp;PERIODTYPE=QTR_STD&amp;window=popup_no_bar&amp;width=385&amp;height=120&amp;START_MAXIMIZED=FALSE&amp;creator=factset&amp;display_string=Audit"}</definedName>
    <definedName name="_1124__FDSAUDITLINK__" localSheetId="7" hidden="1">{"fdsup://Directions/FactSet Auditing Viewer?action=AUDIT_VALUE&amp;DB=129&amp;ID1=88076W10&amp;VALUEID=01001&amp;SDATE=200902&amp;PERIODTYPE=QTR_STD&amp;window=popup_no_bar&amp;width=385&amp;height=120&amp;START_MAXIMIZED=FALSE&amp;creator=factset&amp;display_string=Audit"}</definedName>
    <definedName name="_1124__FDSAUDITLINK__" localSheetId="0" hidden="1">{"fdsup://Directions/FactSet Auditing Viewer?action=AUDIT_VALUE&amp;DB=129&amp;ID1=88076W10&amp;VALUEID=01001&amp;SDATE=200902&amp;PERIODTYPE=QTR_STD&amp;window=popup_no_bar&amp;width=385&amp;height=120&amp;START_MAXIMIZED=FALSE&amp;creator=factset&amp;display_string=Audit"}</definedName>
    <definedName name="_1124__FDSAUDITLINK__" hidden="1">{"fdsup://Directions/FactSet Auditing Viewer?action=AUDIT_VALUE&amp;DB=129&amp;ID1=88076W10&amp;VALUEID=01001&amp;SDATE=200902&amp;PERIODTYPE=QTR_STD&amp;window=popup_no_bar&amp;width=385&amp;height=120&amp;START_MAXIMIZED=FALSE&amp;creator=factset&amp;display_string=Audit"}</definedName>
    <definedName name="_1125__FDSAUDITLINK__" localSheetId="7" hidden="1">{"fdsup://Directions/FactSet Auditing Viewer?action=AUDIT_VALUE&amp;DB=129&amp;ID1=88076W10&amp;VALUEID=01001&amp;SDATE=201002&amp;PERIODTYPE=QTR_STD&amp;window=popup_no_bar&amp;width=385&amp;height=120&amp;START_MAXIMIZED=FALSE&amp;creator=factset&amp;display_string=Audit"}</definedName>
    <definedName name="_1125__FDSAUDITLINK__" localSheetId="0" hidden="1">{"fdsup://Directions/FactSet Auditing Viewer?action=AUDIT_VALUE&amp;DB=129&amp;ID1=88076W10&amp;VALUEID=01001&amp;SDATE=201002&amp;PERIODTYPE=QTR_STD&amp;window=popup_no_bar&amp;width=385&amp;height=120&amp;START_MAXIMIZED=FALSE&amp;creator=factset&amp;display_string=Audit"}</definedName>
    <definedName name="_1125__FDSAUDITLINK__" hidden="1">{"fdsup://Directions/FactSet Auditing Viewer?action=AUDIT_VALUE&amp;DB=129&amp;ID1=88076W10&amp;VALUEID=01001&amp;SDATE=201002&amp;PERIODTYPE=QTR_STD&amp;window=popup_no_bar&amp;width=385&amp;height=120&amp;START_MAXIMIZED=FALSE&amp;creator=factset&amp;display_string=Audit"}</definedName>
    <definedName name="_1126__FDSAUDITLINK__" localSheetId="7" hidden="1">{"fdsup://Directions/FactSet Auditing Viewer?action=AUDIT_VALUE&amp;DB=129&amp;ID1=60871R20&amp;VALUEID=01001&amp;SDATE=200902&amp;PERIODTYPE=QTR_STD&amp;window=popup_no_bar&amp;width=385&amp;height=120&amp;START_MAXIMIZED=FALSE&amp;creator=factset&amp;display_string=Audit"}</definedName>
    <definedName name="_1126__FDSAUDITLINK__" localSheetId="0" hidden="1">{"fdsup://Directions/FactSet Auditing Viewer?action=AUDIT_VALUE&amp;DB=129&amp;ID1=60871R20&amp;VALUEID=01001&amp;SDATE=200902&amp;PERIODTYPE=QTR_STD&amp;window=popup_no_bar&amp;width=385&amp;height=120&amp;START_MAXIMIZED=FALSE&amp;creator=factset&amp;display_string=Audit"}</definedName>
    <definedName name="_1126__FDSAUDITLINK__" hidden="1">{"fdsup://Directions/FactSet Auditing Viewer?action=AUDIT_VALUE&amp;DB=129&amp;ID1=60871R20&amp;VALUEID=01001&amp;SDATE=200902&amp;PERIODTYPE=QTR_STD&amp;window=popup_no_bar&amp;width=385&amp;height=120&amp;START_MAXIMIZED=FALSE&amp;creator=factset&amp;display_string=Audit"}</definedName>
    <definedName name="_1127__FDSAUDITLINK__" localSheetId="7" hidden="1">{"fdsup://Directions/FactSet Auditing Viewer?action=AUDIT_VALUE&amp;DB=129&amp;ID1=60871R20&amp;VALUEID=01001&amp;SDATE=201002&amp;PERIODTYPE=QTR_STD&amp;window=popup_no_bar&amp;width=385&amp;height=120&amp;START_MAXIMIZED=FALSE&amp;creator=factset&amp;display_string=Audit"}</definedName>
    <definedName name="_1127__FDSAUDITLINK__" localSheetId="0" hidden="1">{"fdsup://Directions/FactSet Auditing Viewer?action=AUDIT_VALUE&amp;DB=129&amp;ID1=60871R20&amp;VALUEID=01001&amp;SDATE=201002&amp;PERIODTYPE=QTR_STD&amp;window=popup_no_bar&amp;width=385&amp;height=120&amp;START_MAXIMIZED=FALSE&amp;creator=factset&amp;display_string=Audit"}</definedName>
    <definedName name="_1127__FDSAUDITLINK__" hidden="1">{"fdsup://Directions/FactSet Auditing Viewer?action=AUDIT_VALUE&amp;DB=129&amp;ID1=60871R20&amp;VALUEID=01001&amp;SDATE=201002&amp;PERIODTYPE=QTR_STD&amp;window=popup_no_bar&amp;width=385&amp;height=120&amp;START_MAXIMIZED=FALSE&amp;creator=factset&amp;display_string=Audit"}</definedName>
    <definedName name="_1128__FDSAUDITLINK__" localSheetId="7" hidden="1">{"fdsup://Directions/FactSet Auditing Viewer?action=AUDIT_VALUE&amp;DB=129&amp;ID1=00206R10&amp;VALUEID=01001&amp;SDATE=200902&amp;PERIODTYPE=QTR_STD&amp;window=popup_no_bar&amp;width=385&amp;height=120&amp;START_MAXIMIZED=FALSE&amp;creator=factset&amp;display_string=Audit"}</definedName>
    <definedName name="_1128__FDSAUDITLINK__" localSheetId="0" hidden="1">{"fdsup://Directions/FactSet Auditing Viewer?action=AUDIT_VALUE&amp;DB=129&amp;ID1=00206R10&amp;VALUEID=01001&amp;SDATE=200902&amp;PERIODTYPE=QTR_STD&amp;window=popup_no_bar&amp;width=385&amp;height=120&amp;START_MAXIMIZED=FALSE&amp;creator=factset&amp;display_string=Audit"}</definedName>
    <definedName name="_1128__FDSAUDITLINK__" hidden="1">{"fdsup://Directions/FactSet Auditing Viewer?action=AUDIT_VALUE&amp;DB=129&amp;ID1=00206R10&amp;VALUEID=01001&amp;SDATE=200902&amp;PERIODTYPE=QTR_STD&amp;window=popup_no_bar&amp;width=385&amp;height=120&amp;START_MAXIMIZED=FALSE&amp;creator=factset&amp;display_string=Audit"}</definedName>
    <definedName name="_1129__FDSAUDITLINK__" localSheetId="7" hidden="1">{"fdsup://Directions/FactSet Auditing Viewer?action=AUDIT_VALUE&amp;DB=129&amp;ID1=00206R10&amp;VALUEID=01001&amp;SDATE=201002&amp;PERIODTYPE=QTR_STD&amp;window=popup_no_bar&amp;width=385&amp;height=120&amp;START_MAXIMIZED=FALSE&amp;creator=factset&amp;display_string=Audit"}</definedName>
    <definedName name="_1129__FDSAUDITLINK__" localSheetId="0" hidden="1">{"fdsup://Directions/FactSet Auditing Viewer?action=AUDIT_VALUE&amp;DB=129&amp;ID1=00206R10&amp;VALUEID=01001&amp;SDATE=201002&amp;PERIODTYPE=QTR_STD&amp;window=popup_no_bar&amp;width=385&amp;height=120&amp;START_MAXIMIZED=FALSE&amp;creator=factset&amp;display_string=Audit"}</definedName>
    <definedName name="_1129__FDSAUDITLINK__" hidden="1">{"fdsup://Directions/FactSet Auditing Viewer?action=AUDIT_VALUE&amp;DB=129&amp;ID1=00206R10&amp;VALUEID=01001&amp;SDATE=201002&amp;PERIODTYPE=QTR_STD&amp;window=popup_no_bar&amp;width=385&amp;height=120&amp;START_MAXIMIZED=FALSE&amp;creator=factset&amp;display_string=Audit"}</definedName>
    <definedName name="_113__FDSAUDITLINK__" localSheetId="7" hidden="1">{"fdsup://directions/FAT Viewer?action=UPDATE&amp;creator=factset&amp;DYN_ARGS=TRUE&amp;DOC_NAME=FAT:FQL_AUDITING_CLIENT_TEMPLATE.FAT&amp;display_string=Audit&amp;VAR:KEY=DKBCBOVIHE&amp;VAR:QUERY=RkZfRUJJVERBX09QRVIoUVRSLDQvMS8yMDA5LDYvMzAvMjAwOSwsLFVTRCk=&amp;WINDOW=FIRST_POPUP&amp;HEIGH","T=450&amp;WIDTH=450&amp;START_MAXIMIZED=FALSE&amp;VAR:CALENDAR=US&amp;VAR:SYMBOL=TROW&amp;VAR:INDEX=0"}</definedName>
    <definedName name="_113__FDSAUDITLINK__" localSheetId="0" hidden="1">{"fdsup://directions/FAT Viewer?action=UPDATE&amp;creator=factset&amp;DYN_ARGS=TRUE&amp;DOC_NAME=FAT:FQL_AUDITING_CLIENT_TEMPLATE.FAT&amp;display_string=Audit&amp;VAR:KEY=DKBCBOVIHE&amp;VAR:QUERY=RkZfRUJJVERBX09QRVIoUVRSLDQvMS8yMDA5LDYvMzAvMjAwOSwsLFVTRCk=&amp;WINDOW=FIRST_POPUP&amp;HEIGH","T=450&amp;WIDTH=450&amp;START_MAXIMIZED=FALSE&amp;VAR:CALENDAR=US&amp;VAR:SYMBOL=TROW&amp;VAR:INDEX=0"}</definedName>
    <definedName name="_113__FDSAUDITLINK__" hidden="1">{"fdsup://directions/FAT Viewer?action=UPDATE&amp;creator=factset&amp;DYN_ARGS=TRUE&amp;DOC_NAME=FAT:FQL_AUDITING_CLIENT_TEMPLATE.FAT&amp;display_string=Audit&amp;VAR:KEY=DKBCBOVIHE&amp;VAR:QUERY=RkZfRUJJVERBX09QRVIoUVRSLDQvMS8yMDA5LDYvMzAvMjAwOSwsLFVTRCk=&amp;WINDOW=FIRST_POPUP&amp;HEIGH","T=450&amp;WIDTH=450&amp;START_MAXIMIZED=FALSE&amp;VAR:CALENDAR=US&amp;VAR:SYMBOL=TROW&amp;VAR:INDEX=0"}</definedName>
    <definedName name="_1130__FDSAUDITLINK__" localSheetId="7" hidden="1">{"fdsup://Directions/FactSet Auditing Viewer?action=AUDIT_VALUE&amp;DB=129&amp;ID1=87182910&amp;VALUEID=01001&amp;SDATE=201004&amp;PERIODTYPE=QTR_STD&amp;window=popup_no_bar&amp;width=385&amp;height=120&amp;START_MAXIMIZED=FALSE&amp;creator=factset&amp;display_string=Audit"}</definedName>
    <definedName name="_1130__FDSAUDITLINK__" localSheetId="0" hidden="1">{"fdsup://Directions/FactSet Auditing Viewer?action=AUDIT_VALUE&amp;DB=129&amp;ID1=87182910&amp;VALUEID=01001&amp;SDATE=201004&amp;PERIODTYPE=QTR_STD&amp;window=popup_no_bar&amp;width=385&amp;height=120&amp;START_MAXIMIZED=FALSE&amp;creator=factset&amp;display_string=Audit"}</definedName>
    <definedName name="_1130__FDSAUDITLINK__" hidden="1">{"fdsup://Directions/FactSet Auditing Viewer?action=AUDIT_VALUE&amp;DB=129&amp;ID1=87182910&amp;VALUEID=01001&amp;SDATE=201004&amp;PERIODTYPE=QTR_STD&amp;window=popup_no_bar&amp;width=385&amp;height=120&amp;START_MAXIMIZED=FALSE&amp;creator=factset&amp;display_string=Audit"}</definedName>
    <definedName name="_1131__FDSAUDITLINK__" localSheetId="7" hidden="1">{"fdsup://Directions/FactSet Auditing Viewer?action=AUDIT_VALUE&amp;DB=129&amp;ID1=87150310&amp;VALUEID=01001&amp;SDATE=200901&amp;PERIODTYPE=QTR_STD&amp;window=popup_no_bar&amp;width=385&amp;height=120&amp;START_MAXIMIZED=FALSE&amp;creator=factset&amp;display_string=Audit"}</definedName>
    <definedName name="_1131__FDSAUDITLINK__" localSheetId="0" hidden="1">{"fdsup://Directions/FactSet Auditing Viewer?action=AUDIT_VALUE&amp;DB=129&amp;ID1=87150310&amp;VALUEID=01001&amp;SDATE=200901&amp;PERIODTYPE=QTR_STD&amp;window=popup_no_bar&amp;width=385&amp;height=120&amp;START_MAXIMIZED=FALSE&amp;creator=factset&amp;display_string=Audit"}</definedName>
    <definedName name="_1131__FDSAUDITLINK__" hidden="1">{"fdsup://Directions/FactSet Auditing Viewer?action=AUDIT_VALUE&amp;DB=129&amp;ID1=87150310&amp;VALUEID=01001&amp;SDATE=200901&amp;PERIODTYPE=QTR_STD&amp;window=popup_no_bar&amp;width=385&amp;height=120&amp;START_MAXIMIZED=FALSE&amp;creator=factset&amp;display_string=Audit"}</definedName>
    <definedName name="_1132__FDSAUDITLINK__" localSheetId="7" hidden="1">{"fdsup://Directions/FactSet Auditing Viewer?action=AUDIT_VALUE&amp;DB=129&amp;ID1=87150310&amp;VALUEID=01001&amp;SDATE=201001&amp;PERIODTYPE=QTR_STD&amp;window=popup_no_bar&amp;width=385&amp;height=120&amp;START_MAXIMIZED=FALSE&amp;creator=factset&amp;display_string=Audit"}</definedName>
    <definedName name="_1132__FDSAUDITLINK__" localSheetId="0" hidden="1">{"fdsup://Directions/FactSet Auditing Viewer?action=AUDIT_VALUE&amp;DB=129&amp;ID1=87150310&amp;VALUEID=01001&amp;SDATE=201001&amp;PERIODTYPE=QTR_STD&amp;window=popup_no_bar&amp;width=385&amp;height=120&amp;START_MAXIMIZED=FALSE&amp;creator=factset&amp;display_string=Audit"}</definedName>
    <definedName name="_1132__FDSAUDITLINK__" hidden="1">{"fdsup://Directions/FactSet Auditing Viewer?action=AUDIT_VALUE&amp;DB=129&amp;ID1=87150310&amp;VALUEID=01001&amp;SDATE=201001&amp;PERIODTYPE=QTR_STD&amp;window=popup_no_bar&amp;width=385&amp;height=120&amp;START_MAXIMIZED=FALSE&amp;creator=factset&amp;display_string=Audit"}</definedName>
    <definedName name="_1133__FDSAUDITLINK__" localSheetId="7" hidden="1">{"fdsup://Directions/FactSet Auditing Viewer?action=AUDIT_VALUE&amp;DB=129&amp;ID1=86366710&amp;VALUEID=01001&amp;SDATE=200902&amp;PERIODTYPE=QTR_STD&amp;window=popup_no_bar&amp;width=385&amp;height=120&amp;START_MAXIMIZED=FALSE&amp;creator=factset&amp;display_string=Audit"}</definedName>
    <definedName name="_1133__FDSAUDITLINK__" localSheetId="0" hidden="1">{"fdsup://Directions/FactSet Auditing Viewer?action=AUDIT_VALUE&amp;DB=129&amp;ID1=86366710&amp;VALUEID=01001&amp;SDATE=200902&amp;PERIODTYPE=QTR_STD&amp;window=popup_no_bar&amp;width=385&amp;height=120&amp;START_MAXIMIZED=FALSE&amp;creator=factset&amp;display_string=Audit"}</definedName>
    <definedName name="_1133__FDSAUDITLINK__" hidden="1">{"fdsup://Directions/FactSet Auditing Viewer?action=AUDIT_VALUE&amp;DB=129&amp;ID1=86366710&amp;VALUEID=01001&amp;SDATE=200902&amp;PERIODTYPE=QTR_STD&amp;window=popup_no_bar&amp;width=385&amp;height=120&amp;START_MAXIMIZED=FALSE&amp;creator=factset&amp;display_string=Audit"}</definedName>
    <definedName name="_1134__FDSAUDITLINK__" localSheetId="7" hidden="1">{"fdsup://Directions/FactSet Auditing Viewer?action=AUDIT_VALUE&amp;DB=129&amp;ID1=86366710&amp;VALUEID=01001&amp;SDATE=201002&amp;PERIODTYPE=QTR_STD&amp;window=popup_no_bar&amp;width=385&amp;height=120&amp;START_MAXIMIZED=FALSE&amp;creator=factset&amp;display_string=Audit"}</definedName>
    <definedName name="_1134__FDSAUDITLINK__" localSheetId="0" hidden="1">{"fdsup://Directions/FactSet Auditing Viewer?action=AUDIT_VALUE&amp;DB=129&amp;ID1=86366710&amp;VALUEID=01001&amp;SDATE=201002&amp;PERIODTYPE=QTR_STD&amp;window=popup_no_bar&amp;width=385&amp;height=120&amp;START_MAXIMIZED=FALSE&amp;creator=factset&amp;display_string=Audit"}</definedName>
    <definedName name="_1134__FDSAUDITLINK__" hidden="1">{"fdsup://Directions/FactSet Auditing Viewer?action=AUDIT_VALUE&amp;DB=129&amp;ID1=86366710&amp;VALUEID=01001&amp;SDATE=201002&amp;PERIODTYPE=QTR_STD&amp;window=popup_no_bar&amp;width=385&amp;height=120&amp;START_MAXIMIZED=FALSE&amp;creator=factset&amp;display_string=Audit"}</definedName>
    <definedName name="_1135__FDSAUDITLINK__" localSheetId="7" hidden="1">{"fdsup://Directions/FactSet Auditing Viewer?action=AUDIT_VALUE&amp;DB=129&amp;ID1=78651420&amp;VALUEID=01001&amp;SDATE=200902&amp;PERIODTYPE=QTR_STD&amp;window=popup_no_bar&amp;width=385&amp;height=120&amp;START_MAXIMIZED=FALSE&amp;creator=factset&amp;display_string=Audit"}</definedName>
    <definedName name="_1135__FDSAUDITLINK__" localSheetId="0" hidden="1">{"fdsup://Directions/FactSet Auditing Viewer?action=AUDIT_VALUE&amp;DB=129&amp;ID1=78651420&amp;VALUEID=01001&amp;SDATE=200902&amp;PERIODTYPE=QTR_STD&amp;window=popup_no_bar&amp;width=385&amp;height=120&amp;START_MAXIMIZED=FALSE&amp;creator=factset&amp;display_string=Audit"}</definedName>
    <definedName name="_1135__FDSAUDITLINK__" hidden="1">{"fdsup://Directions/FactSet Auditing Viewer?action=AUDIT_VALUE&amp;DB=129&amp;ID1=78651420&amp;VALUEID=01001&amp;SDATE=200902&amp;PERIODTYPE=QTR_STD&amp;window=popup_no_bar&amp;width=385&amp;height=120&amp;START_MAXIMIZED=FALSE&amp;creator=factset&amp;display_string=Audit"}</definedName>
    <definedName name="_1136__FDSAUDITLINK__" localSheetId="7" hidden="1">{"fdsup://Directions/FactSet Auditing Viewer?action=AUDIT_VALUE&amp;DB=129&amp;ID1=78651420&amp;VALUEID=01001&amp;SDATE=201002&amp;PERIODTYPE=QTR_STD&amp;window=popup_no_bar&amp;width=385&amp;height=120&amp;START_MAXIMIZED=FALSE&amp;creator=factset&amp;display_string=Audit"}</definedName>
    <definedName name="_1136__FDSAUDITLINK__" localSheetId="0" hidden="1">{"fdsup://Directions/FactSet Auditing Viewer?action=AUDIT_VALUE&amp;DB=129&amp;ID1=78651420&amp;VALUEID=01001&amp;SDATE=201002&amp;PERIODTYPE=QTR_STD&amp;window=popup_no_bar&amp;width=385&amp;height=120&amp;START_MAXIMIZED=FALSE&amp;creator=factset&amp;display_string=Audit"}</definedName>
    <definedName name="_1136__FDSAUDITLINK__" hidden="1">{"fdsup://Directions/FactSet Auditing Viewer?action=AUDIT_VALUE&amp;DB=129&amp;ID1=78651420&amp;VALUEID=01001&amp;SDATE=201002&amp;PERIODTYPE=QTR_STD&amp;window=popup_no_bar&amp;width=385&amp;height=120&amp;START_MAXIMIZED=FALSE&amp;creator=factset&amp;display_string=Audit"}</definedName>
    <definedName name="_1137__FDSAUDITLINK__" localSheetId="7" hidden="1">{"fdsup://Directions/FactSet Auditing Viewer?action=AUDIT_VALUE&amp;DB=129&amp;ID1=84546710&amp;VALUEID=01001&amp;SDATE=200902&amp;PERIODTYPE=QTR_STD&amp;window=popup_no_bar&amp;width=385&amp;height=120&amp;START_MAXIMIZED=FALSE&amp;creator=factset&amp;display_string=Audit"}</definedName>
    <definedName name="_1137__FDSAUDITLINK__" localSheetId="0" hidden="1">{"fdsup://Directions/FactSet Auditing Viewer?action=AUDIT_VALUE&amp;DB=129&amp;ID1=84546710&amp;VALUEID=01001&amp;SDATE=200902&amp;PERIODTYPE=QTR_STD&amp;window=popup_no_bar&amp;width=385&amp;height=120&amp;START_MAXIMIZED=FALSE&amp;creator=factset&amp;display_string=Audit"}</definedName>
    <definedName name="_1137__FDSAUDITLINK__" hidden="1">{"fdsup://Directions/FactSet Auditing Viewer?action=AUDIT_VALUE&amp;DB=129&amp;ID1=84546710&amp;VALUEID=01001&amp;SDATE=200902&amp;PERIODTYPE=QTR_STD&amp;window=popup_no_bar&amp;width=385&amp;height=120&amp;START_MAXIMIZED=FALSE&amp;creator=factset&amp;display_string=Audit"}</definedName>
    <definedName name="_1138__FDSAUDITLINK__" localSheetId="7" hidden="1">{"fdsup://Directions/FactSet Auditing Viewer?action=AUDIT_VALUE&amp;DB=129&amp;ID1=84546710&amp;VALUEID=01001&amp;SDATE=201002&amp;PERIODTYPE=QTR_STD&amp;window=popup_no_bar&amp;width=385&amp;height=120&amp;START_MAXIMIZED=FALSE&amp;creator=factset&amp;display_string=Audit"}</definedName>
    <definedName name="_1138__FDSAUDITLINK__" localSheetId="0" hidden="1">{"fdsup://Directions/FactSet Auditing Viewer?action=AUDIT_VALUE&amp;DB=129&amp;ID1=84546710&amp;VALUEID=01001&amp;SDATE=201002&amp;PERIODTYPE=QTR_STD&amp;window=popup_no_bar&amp;width=385&amp;height=120&amp;START_MAXIMIZED=FALSE&amp;creator=factset&amp;display_string=Audit"}</definedName>
    <definedName name="_1138__FDSAUDITLINK__" hidden="1">{"fdsup://Directions/FactSet Auditing Viewer?action=AUDIT_VALUE&amp;DB=129&amp;ID1=84546710&amp;VALUEID=01001&amp;SDATE=201002&amp;PERIODTYPE=QTR_STD&amp;window=popup_no_bar&amp;width=385&amp;height=120&amp;START_MAXIMIZED=FALSE&amp;creator=factset&amp;display_string=Audit"}</definedName>
    <definedName name="_1139__FDSAUDITLINK__" localSheetId="7" hidden="1">{"fdsup://Directions/FactSet Auditing Viewer?action=AUDIT_VALUE&amp;DB=129&amp;ID1=85450210&amp;VALUEID=01001&amp;SDATE=200902&amp;PERIODTYPE=QTR_STD&amp;window=popup_no_bar&amp;width=385&amp;height=120&amp;START_MAXIMIZED=FALSE&amp;creator=factset&amp;display_string=Audit"}</definedName>
    <definedName name="_1139__FDSAUDITLINK__" localSheetId="0" hidden="1">{"fdsup://Directions/FactSet Auditing Viewer?action=AUDIT_VALUE&amp;DB=129&amp;ID1=85450210&amp;VALUEID=01001&amp;SDATE=200902&amp;PERIODTYPE=QTR_STD&amp;window=popup_no_bar&amp;width=385&amp;height=120&amp;START_MAXIMIZED=FALSE&amp;creator=factset&amp;display_string=Audit"}</definedName>
    <definedName name="_1139__FDSAUDITLINK__" hidden="1">{"fdsup://Directions/FactSet Auditing Viewer?action=AUDIT_VALUE&amp;DB=129&amp;ID1=85450210&amp;VALUEID=01001&amp;SDATE=200902&amp;PERIODTYPE=QTR_STD&amp;window=popup_no_bar&amp;width=385&amp;height=120&amp;START_MAXIMIZED=FALSE&amp;creator=factset&amp;display_string=Audit"}</definedName>
    <definedName name="_114__FDSAUDITLINK__" localSheetId="7" hidden="1">{"fdsup://directions/FAT Viewer?action=UPDATE&amp;creator=factset&amp;DYN_ARGS=TRUE&amp;DOC_NAME=FAT:FQL_AUDITING_CLIENT_TEMPLATE.FAT&amp;display_string=Audit&amp;VAR:KEY=TWJUFWZYLY&amp;VAR:QUERY=RkZfRUJJVERBX09QRVIoUVRSLDQvMS8yMDEwLDYvMzAvMjAxMCwsLFVTRCk=&amp;WINDOW=FIRST_POPUP&amp;HEIGH","T=450&amp;WIDTH=450&amp;START_MAXIMIZED=FALSE&amp;VAR:CALENDAR=US&amp;VAR:SYMBOL=TROW&amp;VAR:INDEX=0"}</definedName>
    <definedName name="_114__FDSAUDITLINK__" localSheetId="0" hidden="1">{"fdsup://directions/FAT Viewer?action=UPDATE&amp;creator=factset&amp;DYN_ARGS=TRUE&amp;DOC_NAME=FAT:FQL_AUDITING_CLIENT_TEMPLATE.FAT&amp;display_string=Audit&amp;VAR:KEY=TWJUFWZYLY&amp;VAR:QUERY=RkZfRUJJVERBX09QRVIoUVRSLDQvMS8yMDEwLDYvMzAvMjAxMCwsLFVTRCk=&amp;WINDOW=FIRST_POPUP&amp;HEIGH","T=450&amp;WIDTH=450&amp;START_MAXIMIZED=FALSE&amp;VAR:CALENDAR=US&amp;VAR:SYMBOL=TROW&amp;VAR:INDEX=0"}</definedName>
    <definedName name="_114__FDSAUDITLINK__" hidden="1">{"fdsup://directions/FAT Viewer?action=UPDATE&amp;creator=factset&amp;DYN_ARGS=TRUE&amp;DOC_NAME=FAT:FQL_AUDITING_CLIENT_TEMPLATE.FAT&amp;display_string=Audit&amp;VAR:KEY=TWJUFWZYLY&amp;VAR:QUERY=RkZfRUJJVERBX09QRVIoUVRSLDQvMS8yMDEwLDYvMzAvMjAxMCwsLFVTRCk=&amp;WINDOW=FIRST_POPUP&amp;HEIGH","T=450&amp;WIDTH=450&amp;START_MAXIMIZED=FALSE&amp;VAR:CALENDAR=US&amp;VAR:SYMBOL=TROW&amp;VAR:INDEX=0"}</definedName>
    <definedName name="_1140__FDSAUDITLINK__" localSheetId="7" hidden="1">{"fdsup://Directions/FactSet Auditing Viewer?action=AUDIT_VALUE&amp;DB=129&amp;ID1=85450210&amp;VALUEID=01001&amp;SDATE=201002&amp;PERIODTYPE=QTR_STD&amp;window=popup_no_bar&amp;width=385&amp;height=120&amp;START_MAXIMIZED=FALSE&amp;creator=factset&amp;display_string=Audit"}</definedName>
    <definedName name="_1140__FDSAUDITLINK__" localSheetId="0" hidden="1">{"fdsup://Directions/FactSet Auditing Viewer?action=AUDIT_VALUE&amp;DB=129&amp;ID1=85450210&amp;VALUEID=01001&amp;SDATE=201002&amp;PERIODTYPE=QTR_STD&amp;window=popup_no_bar&amp;width=385&amp;height=120&amp;START_MAXIMIZED=FALSE&amp;creator=factset&amp;display_string=Audit"}</definedName>
    <definedName name="_1140__FDSAUDITLINK__" hidden="1">{"fdsup://Directions/FactSet Auditing Viewer?action=AUDIT_VALUE&amp;DB=129&amp;ID1=85450210&amp;VALUEID=01001&amp;SDATE=201002&amp;PERIODTYPE=QTR_STD&amp;window=popup_no_bar&amp;width=385&amp;height=120&amp;START_MAXIMIZED=FALSE&amp;creator=factset&amp;display_string=Audit"}</definedName>
    <definedName name="_1141__FDSAUDITLINK__" localSheetId="7" hidden="1">{"fdsup://Directions/FactSet Auditing Viewer?action=AUDIT_VALUE&amp;DB=129&amp;ID1=86853610&amp;VALUEID=01001&amp;SDATE=200901&amp;PERIODTYPE=QTR_STD&amp;window=popup_no_bar&amp;width=385&amp;height=120&amp;START_MAXIMIZED=FALSE&amp;creator=factset&amp;display_string=Audit"}</definedName>
    <definedName name="_1141__FDSAUDITLINK__" localSheetId="0" hidden="1">{"fdsup://Directions/FactSet Auditing Viewer?action=AUDIT_VALUE&amp;DB=129&amp;ID1=86853610&amp;VALUEID=01001&amp;SDATE=200901&amp;PERIODTYPE=QTR_STD&amp;window=popup_no_bar&amp;width=385&amp;height=120&amp;START_MAXIMIZED=FALSE&amp;creator=factset&amp;display_string=Audit"}</definedName>
    <definedName name="_1141__FDSAUDITLINK__" hidden="1">{"fdsup://Directions/FactSet Auditing Viewer?action=AUDIT_VALUE&amp;DB=129&amp;ID1=86853610&amp;VALUEID=01001&amp;SDATE=200901&amp;PERIODTYPE=QTR_STD&amp;window=popup_no_bar&amp;width=385&amp;height=120&amp;START_MAXIMIZED=FALSE&amp;creator=factset&amp;display_string=Audit"}</definedName>
    <definedName name="_1142__FDSAUDITLINK__" localSheetId="7" hidden="1">{"fdsup://Directions/FactSet Auditing Viewer?action=AUDIT_VALUE&amp;DB=129&amp;ID1=86853610&amp;VALUEID=01001&amp;SDATE=201001&amp;PERIODTYPE=QTR_STD&amp;window=popup_no_bar&amp;width=385&amp;height=120&amp;START_MAXIMIZED=FALSE&amp;creator=factset&amp;display_string=Audit"}</definedName>
    <definedName name="_1142__FDSAUDITLINK__" localSheetId="0" hidden="1">{"fdsup://Directions/FactSet Auditing Viewer?action=AUDIT_VALUE&amp;DB=129&amp;ID1=86853610&amp;VALUEID=01001&amp;SDATE=201001&amp;PERIODTYPE=QTR_STD&amp;window=popup_no_bar&amp;width=385&amp;height=120&amp;START_MAXIMIZED=FALSE&amp;creator=factset&amp;display_string=Audit"}</definedName>
    <definedName name="_1142__FDSAUDITLINK__" hidden="1">{"fdsup://Directions/FactSet Auditing Viewer?action=AUDIT_VALUE&amp;DB=129&amp;ID1=86853610&amp;VALUEID=01001&amp;SDATE=201001&amp;PERIODTYPE=QTR_STD&amp;window=popup_no_bar&amp;width=385&amp;height=120&amp;START_MAXIMIZED=FALSE&amp;creator=factset&amp;display_string=Audit"}</definedName>
    <definedName name="_1143__FDSAUDITLINK__" localSheetId="7" hidden="1">{"fdsup://Directions/FactSet Auditing Viewer?action=AUDIT_VALUE&amp;DB=129&amp;ID1=86764P10&amp;VALUEID=01001&amp;SDATE=200902&amp;PERIODTYPE=QTR_STD&amp;window=popup_no_bar&amp;width=385&amp;height=120&amp;START_MAXIMIZED=FALSE&amp;creator=factset&amp;display_string=Audit"}</definedName>
    <definedName name="_1143__FDSAUDITLINK__" localSheetId="0" hidden="1">{"fdsup://Directions/FactSet Auditing Viewer?action=AUDIT_VALUE&amp;DB=129&amp;ID1=86764P10&amp;VALUEID=01001&amp;SDATE=200902&amp;PERIODTYPE=QTR_STD&amp;window=popup_no_bar&amp;width=385&amp;height=120&amp;START_MAXIMIZED=FALSE&amp;creator=factset&amp;display_string=Audit"}</definedName>
    <definedName name="_1143__FDSAUDITLINK__" hidden="1">{"fdsup://Directions/FactSet Auditing Viewer?action=AUDIT_VALUE&amp;DB=129&amp;ID1=86764P10&amp;VALUEID=01001&amp;SDATE=200902&amp;PERIODTYPE=QTR_STD&amp;window=popup_no_bar&amp;width=385&amp;height=120&amp;START_MAXIMIZED=FALSE&amp;creator=factset&amp;display_string=Audit"}</definedName>
    <definedName name="_1144__FDSAUDITLINK__" localSheetId="7" hidden="1">{"fdsup://Directions/FactSet Auditing Viewer?action=AUDIT_VALUE&amp;DB=129&amp;ID1=86764P10&amp;VALUEID=01001&amp;SDATE=201002&amp;PERIODTYPE=QTR_STD&amp;window=popup_no_bar&amp;width=385&amp;height=120&amp;START_MAXIMIZED=FALSE&amp;creator=factset&amp;display_string=Audit"}</definedName>
    <definedName name="_1144__FDSAUDITLINK__" localSheetId="0" hidden="1">{"fdsup://Directions/FactSet Auditing Viewer?action=AUDIT_VALUE&amp;DB=129&amp;ID1=86764P10&amp;VALUEID=01001&amp;SDATE=201002&amp;PERIODTYPE=QTR_STD&amp;window=popup_no_bar&amp;width=385&amp;height=120&amp;START_MAXIMIZED=FALSE&amp;creator=factset&amp;display_string=Audit"}</definedName>
    <definedName name="_1144__FDSAUDITLINK__" hidden="1">{"fdsup://Directions/FactSet Auditing Viewer?action=AUDIT_VALUE&amp;DB=129&amp;ID1=86764P10&amp;VALUEID=01001&amp;SDATE=201002&amp;PERIODTYPE=QTR_STD&amp;window=popup_no_bar&amp;width=385&amp;height=120&amp;START_MAXIMIZED=FALSE&amp;creator=factset&amp;display_string=Audit"}</definedName>
    <definedName name="_1145__FDSAUDITLINK__" localSheetId="7" hidden="1">{"fdsup://Directions/FactSet Auditing Viewer?action=AUDIT_VALUE&amp;DB=129&amp;ID1=21036P10&amp;VALUEID=01001&amp;SDATE=200901&amp;PERIODTYPE=QTR_STD&amp;window=popup_no_bar&amp;width=385&amp;height=120&amp;START_MAXIMIZED=FALSE&amp;creator=factset&amp;display_string=Audit"}</definedName>
    <definedName name="_1145__FDSAUDITLINK__" localSheetId="0" hidden="1">{"fdsup://Directions/FactSet Auditing Viewer?action=AUDIT_VALUE&amp;DB=129&amp;ID1=21036P10&amp;VALUEID=01001&amp;SDATE=200901&amp;PERIODTYPE=QTR_STD&amp;window=popup_no_bar&amp;width=385&amp;height=120&amp;START_MAXIMIZED=FALSE&amp;creator=factset&amp;display_string=Audit"}</definedName>
    <definedName name="_1145__FDSAUDITLINK__" hidden="1">{"fdsup://Directions/FactSet Auditing Viewer?action=AUDIT_VALUE&amp;DB=129&amp;ID1=21036P10&amp;VALUEID=01001&amp;SDATE=200901&amp;PERIODTYPE=QTR_STD&amp;window=popup_no_bar&amp;width=385&amp;height=120&amp;START_MAXIMIZED=FALSE&amp;creator=factset&amp;display_string=Audit"}</definedName>
    <definedName name="_1146__FDSAUDITLINK__" localSheetId="7" hidden="1">{"fdsup://Directions/FactSet Auditing Viewer?action=AUDIT_VALUE&amp;DB=129&amp;ID1=21036P10&amp;VALUEID=01001&amp;SDATE=201001&amp;PERIODTYPE=QTR_STD&amp;window=popup_no_bar&amp;width=385&amp;height=120&amp;START_MAXIMIZED=FALSE&amp;creator=factset&amp;display_string=Audit"}</definedName>
    <definedName name="_1146__FDSAUDITLINK__" localSheetId="0" hidden="1">{"fdsup://Directions/FactSet Auditing Viewer?action=AUDIT_VALUE&amp;DB=129&amp;ID1=21036P10&amp;VALUEID=01001&amp;SDATE=201001&amp;PERIODTYPE=QTR_STD&amp;window=popup_no_bar&amp;width=385&amp;height=120&amp;START_MAXIMIZED=FALSE&amp;creator=factset&amp;display_string=Audit"}</definedName>
    <definedName name="_1146__FDSAUDITLINK__" hidden="1">{"fdsup://Directions/FactSet Auditing Viewer?action=AUDIT_VALUE&amp;DB=129&amp;ID1=21036P10&amp;VALUEID=01001&amp;SDATE=201001&amp;PERIODTYPE=QTR_STD&amp;window=popup_no_bar&amp;width=385&amp;height=120&amp;START_MAXIMIZED=FALSE&amp;creator=factset&amp;display_string=Audit"}</definedName>
    <definedName name="_1147__FDSAUDITLINK__" localSheetId="7" hidden="1">{"fdsup://Directions/FactSet Auditing Viewer?action=AUDIT_VALUE&amp;DB=129&amp;ID1=79084910&amp;VALUEID=01001&amp;SDATE=200902&amp;PERIODTYPE=QTR_STD&amp;window=popup_no_bar&amp;width=385&amp;height=120&amp;START_MAXIMIZED=FALSE&amp;creator=factset&amp;display_string=Audit"}</definedName>
    <definedName name="_1147__FDSAUDITLINK__" localSheetId="0" hidden="1">{"fdsup://Directions/FactSet Auditing Viewer?action=AUDIT_VALUE&amp;DB=129&amp;ID1=79084910&amp;VALUEID=01001&amp;SDATE=200902&amp;PERIODTYPE=QTR_STD&amp;window=popup_no_bar&amp;width=385&amp;height=120&amp;START_MAXIMIZED=FALSE&amp;creator=factset&amp;display_string=Audit"}</definedName>
    <definedName name="_1147__FDSAUDITLINK__" hidden="1">{"fdsup://Directions/FactSet Auditing Viewer?action=AUDIT_VALUE&amp;DB=129&amp;ID1=79084910&amp;VALUEID=01001&amp;SDATE=200902&amp;PERIODTYPE=QTR_STD&amp;window=popup_no_bar&amp;width=385&amp;height=120&amp;START_MAXIMIZED=FALSE&amp;creator=factset&amp;display_string=Audit"}</definedName>
    <definedName name="_1148__FDSAUDITLINK__" localSheetId="7" hidden="1">{"fdsup://Directions/FactSet Auditing Viewer?action=AUDIT_VALUE&amp;DB=129&amp;ID1=79084910&amp;VALUEID=01001&amp;SDATE=201002&amp;PERIODTYPE=QTR_STD&amp;window=popup_no_bar&amp;width=385&amp;height=120&amp;START_MAXIMIZED=FALSE&amp;creator=factset&amp;display_string=Audit"}</definedName>
    <definedName name="_1148__FDSAUDITLINK__" localSheetId="0" hidden="1">{"fdsup://Directions/FactSet Auditing Viewer?action=AUDIT_VALUE&amp;DB=129&amp;ID1=79084910&amp;VALUEID=01001&amp;SDATE=201002&amp;PERIODTYPE=QTR_STD&amp;window=popup_no_bar&amp;width=385&amp;height=120&amp;START_MAXIMIZED=FALSE&amp;creator=factset&amp;display_string=Audit"}</definedName>
    <definedName name="_1148__FDSAUDITLINK__" hidden="1">{"fdsup://Directions/FactSet Auditing Viewer?action=AUDIT_VALUE&amp;DB=129&amp;ID1=79084910&amp;VALUEID=01001&amp;SDATE=201002&amp;PERIODTYPE=QTR_STD&amp;window=popup_no_bar&amp;width=385&amp;height=120&amp;START_MAXIMIZED=FALSE&amp;creator=factset&amp;display_string=Audit"}</definedName>
    <definedName name="_1149__FDSAUDITLINK__" localSheetId="7" hidden="1">{"fdsup://Directions/FactSet Auditing Viewer?action=AUDIT_VALUE&amp;DB=129&amp;ID1=81685110&amp;VALUEID=01001&amp;SDATE=200902&amp;PERIODTYPE=QTR_STD&amp;window=popup_no_bar&amp;width=385&amp;height=120&amp;START_MAXIMIZED=FALSE&amp;creator=factset&amp;display_string=Audit"}</definedName>
    <definedName name="_1149__FDSAUDITLINK__" localSheetId="0" hidden="1">{"fdsup://Directions/FactSet Auditing Viewer?action=AUDIT_VALUE&amp;DB=129&amp;ID1=81685110&amp;VALUEID=01001&amp;SDATE=200902&amp;PERIODTYPE=QTR_STD&amp;window=popup_no_bar&amp;width=385&amp;height=120&amp;START_MAXIMIZED=FALSE&amp;creator=factset&amp;display_string=Audit"}</definedName>
    <definedName name="_1149__FDSAUDITLINK__" hidden="1">{"fdsup://Directions/FactSet Auditing Viewer?action=AUDIT_VALUE&amp;DB=129&amp;ID1=81685110&amp;VALUEID=01001&amp;SDATE=200902&amp;PERIODTYPE=QTR_STD&amp;window=popup_no_bar&amp;width=385&amp;height=120&amp;START_MAXIMIZED=FALSE&amp;creator=factset&amp;display_string=Audit"}</definedName>
    <definedName name="_115__FDSAUDITLINK__" localSheetId="7" hidden="1">{"fdsup://directions/FAT Viewer?action=UPDATE&amp;creator=factset&amp;DYN_ARGS=TRUE&amp;DOC_NAME=FAT:FQL_AUDITING_CLIENT_TEMPLATE.FAT&amp;display_string=Audit&amp;VAR:KEY=TIXOXOJCVI&amp;VAR:QUERY=RkZfRUJJVERBX09QRVIoUVRSLDQvMS8yMDA5LDYvMzAvMjAwOSwsLFVTRCk=&amp;WINDOW=FIRST_POPUP&amp;HEIGH","T=450&amp;WIDTH=450&amp;START_MAXIMIZED=FALSE&amp;VAR:CALENDAR=US&amp;VAR:SYMBOL=TMO&amp;VAR:INDEX=0"}</definedName>
    <definedName name="_115__FDSAUDITLINK__" localSheetId="0" hidden="1">{"fdsup://directions/FAT Viewer?action=UPDATE&amp;creator=factset&amp;DYN_ARGS=TRUE&amp;DOC_NAME=FAT:FQL_AUDITING_CLIENT_TEMPLATE.FAT&amp;display_string=Audit&amp;VAR:KEY=TIXOXOJCVI&amp;VAR:QUERY=RkZfRUJJVERBX09QRVIoUVRSLDQvMS8yMDA5LDYvMzAvMjAwOSwsLFVTRCk=&amp;WINDOW=FIRST_POPUP&amp;HEIGH","T=450&amp;WIDTH=450&amp;START_MAXIMIZED=FALSE&amp;VAR:CALENDAR=US&amp;VAR:SYMBOL=TMO&amp;VAR:INDEX=0"}</definedName>
    <definedName name="_115__FDSAUDITLINK__" hidden="1">{"fdsup://directions/FAT Viewer?action=UPDATE&amp;creator=factset&amp;DYN_ARGS=TRUE&amp;DOC_NAME=FAT:FQL_AUDITING_CLIENT_TEMPLATE.FAT&amp;display_string=Audit&amp;VAR:KEY=TIXOXOJCVI&amp;VAR:QUERY=RkZfRUJJVERBX09QRVIoUVRSLDQvMS8yMDA5LDYvMzAvMjAwOSwsLFVTRCk=&amp;WINDOW=FIRST_POPUP&amp;HEIGH","T=450&amp;WIDTH=450&amp;START_MAXIMIZED=FALSE&amp;VAR:CALENDAR=US&amp;VAR:SYMBOL=TMO&amp;VAR:INDEX=0"}</definedName>
    <definedName name="_1150__FDSAUDITLINK__" localSheetId="7" hidden="1">{"fdsup://Directions/FactSet Auditing Viewer?action=AUDIT_VALUE&amp;DB=129&amp;ID1=81685110&amp;VALUEID=01001&amp;SDATE=201002&amp;PERIODTYPE=QTR_STD&amp;window=popup_no_bar&amp;width=385&amp;height=120&amp;START_MAXIMIZED=FALSE&amp;creator=factset&amp;display_string=Audit"}</definedName>
    <definedName name="_1150__FDSAUDITLINK__" localSheetId="0" hidden="1">{"fdsup://Directions/FactSet Auditing Viewer?action=AUDIT_VALUE&amp;DB=129&amp;ID1=81685110&amp;VALUEID=01001&amp;SDATE=201002&amp;PERIODTYPE=QTR_STD&amp;window=popup_no_bar&amp;width=385&amp;height=120&amp;START_MAXIMIZED=FALSE&amp;creator=factset&amp;display_string=Audit"}</definedName>
    <definedName name="_1150__FDSAUDITLINK__" hidden="1">{"fdsup://Directions/FactSet Auditing Viewer?action=AUDIT_VALUE&amp;DB=129&amp;ID1=81685110&amp;VALUEID=01001&amp;SDATE=201002&amp;PERIODTYPE=QTR_STD&amp;window=popup_no_bar&amp;width=385&amp;height=120&amp;START_MAXIMIZED=FALSE&amp;creator=factset&amp;display_string=Audit"}</definedName>
    <definedName name="_1151__FDSAUDITLINK__" localSheetId="7" hidden="1">{"fdsup://Directions/FactSet Auditing Viewer?action=AUDIT_VALUE&amp;DB=129&amp;ID1=85891210&amp;VALUEID=01001&amp;SDATE=200902&amp;PERIODTYPE=QTR_STD&amp;window=popup_no_bar&amp;width=385&amp;height=120&amp;START_MAXIMIZED=FALSE&amp;creator=factset&amp;display_string=Audit"}</definedName>
    <definedName name="_1151__FDSAUDITLINK__" localSheetId="0" hidden="1">{"fdsup://Directions/FactSet Auditing Viewer?action=AUDIT_VALUE&amp;DB=129&amp;ID1=85891210&amp;VALUEID=01001&amp;SDATE=200902&amp;PERIODTYPE=QTR_STD&amp;window=popup_no_bar&amp;width=385&amp;height=120&amp;START_MAXIMIZED=FALSE&amp;creator=factset&amp;display_string=Audit"}</definedName>
    <definedName name="_1151__FDSAUDITLINK__" hidden="1">{"fdsup://Directions/FactSet Auditing Viewer?action=AUDIT_VALUE&amp;DB=129&amp;ID1=85891210&amp;VALUEID=01001&amp;SDATE=200902&amp;PERIODTYPE=QTR_STD&amp;window=popup_no_bar&amp;width=385&amp;height=120&amp;START_MAXIMIZED=FALSE&amp;creator=factset&amp;display_string=Audit"}</definedName>
    <definedName name="_1152__FDSAUDITLINK__" localSheetId="7" hidden="1">{"fdsup://Directions/FactSet Auditing Viewer?action=AUDIT_VALUE&amp;DB=129&amp;ID1=85891210&amp;VALUEID=01001&amp;SDATE=201002&amp;PERIODTYPE=QTR_STD&amp;window=popup_no_bar&amp;width=385&amp;height=120&amp;START_MAXIMIZED=FALSE&amp;creator=factset&amp;display_string=Audit"}</definedName>
    <definedName name="_1152__FDSAUDITLINK__" localSheetId="0" hidden="1">{"fdsup://Directions/FactSet Auditing Viewer?action=AUDIT_VALUE&amp;DB=129&amp;ID1=85891210&amp;VALUEID=01001&amp;SDATE=201002&amp;PERIODTYPE=QTR_STD&amp;window=popup_no_bar&amp;width=385&amp;height=120&amp;START_MAXIMIZED=FALSE&amp;creator=factset&amp;display_string=Audit"}</definedName>
    <definedName name="_1152__FDSAUDITLINK__" hidden="1">{"fdsup://Directions/FactSet Auditing Viewer?action=AUDIT_VALUE&amp;DB=129&amp;ID1=85891210&amp;VALUEID=01001&amp;SDATE=201002&amp;PERIODTYPE=QTR_STD&amp;window=popup_no_bar&amp;width=385&amp;height=120&amp;START_MAXIMIZED=FALSE&amp;creator=factset&amp;display_string=Audit"}</definedName>
    <definedName name="_1153__FDSAUDITLINK__" localSheetId="7" hidden="1">{"fdsup://Directions/FactSet Auditing Viewer?action=AUDIT_VALUE&amp;DB=129&amp;ID1=85503010&amp;VALUEID=01001&amp;SDATE=200901&amp;PERIODTYPE=QTR_STD&amp;window=popup_no_bar&amp;width=385&amp;height=120&amp;START_MAXIMIZED=FALSE&amp;creator=factset&amp;display_string=Audit"}</definedName>
    <definedName name="_1153__FDSAUDITLINK__" localSheetId="0" hidden="1">{"fdsup://Directions/FactSet Auditing Viewer?action=AUDIT_VALUE&amp;DB=129&amp;ID1=85503010&amp;VALUEID=01001&amp;SDATE=200901&amp;PERIODTYPE=QTR_STD&amp;window=popup_no_bar&amp;width=385&amp;height=120&amp;START_MAXIMIZED=FALSE&amp;creator=factset&amp;display_string=Audit"}</definedName>
    <definedName name="_1153__FDSAUDITLINK__" hidden="1">{"fdsup://Directions/FactSet Auditing Viewer?action=AUDIT_VALUE&amp;DB=129&amp;ID1=85503010&amp;VALUEID=01001&amp;SDATE=200901&amp;PERIODTYPE=QTR_STD&amp;window=popup_no_bar&amp;width=385&amp;height=120&amp;START_MAXIMIZED=FALSE&amp;creator=factset&amp;display_string=Audit"}</definedName>
    <definedName name="_1154__FDSAUDITLINK__" localSheetId="7" hidden="1">{"fdsup://Directions/FactSet Auditing Viewer?action=AUDIT_VALUE&amp;DB=129&amp;ID1=85503010&amp;VALUEID=01001&amp;SDATE=201001&amp;PERIODTYPE=QTR_STD&amp;window=popup_no_bar&amp;width=385&amp;height=120&amp;START_MAXIMIZED=FALSE&amp;creator=factset&amp;display_string=Audit"}</definedName>
    <definedName name="_1154__FDSAUDITLINK__" localSheetId="0" hidden="1">{"fdsup://Directions/FactSet Auditing Viewer?action=AUDIT_VALUE&amp;DB=129&amp;ID1=85503010&amp;VALUEID=01001&amp;SDATE=201001&amp;PERIODTYPE=QTR_STD&amp;window=popup_no_bar&amp;width=385&amp;height=120&amp;START_MAXIMIZED=FALSE&amp;creator=factset&amp;display_string=Audit"}</definedName>
    <definedName name="_1154__FDSAUDITLINK__" hidden="1">{"fdsup://Directions/FactSet Auditing Viewer?action=AUDIT_VALUE&amp;DB=129&amp;ID1=85503010&amp;VALUEID=01001&amp;SDATE=201001&amp;PERIODTYPE=QTR_STD&amp;window=popup_no_bar&amp;width=385&amp;height=120&amp;START_MAXIMIZED=FALSE&amp;creator=factset&amp;display_string=Audit"}</definedName>
    <definedName name="_1155__FDSAUDITLINK__" localSheetId="7" hidden="1">{"fdsup://Directions/FactSet Auditing Viewer?action=AUDIT_VALUE&amp;DB=129&amp;ID1=82880610&amp;VALUEID=01001&amp;SDATE=200902&amp;PERIODTYPE=QTR_STD&amp;window=popup_no_bar&amp;width=385&amp;height=120&amp;START_MAXIMIZED=FALSE&amp;creator=factset&amp;display_string=Audit"}</definedName>
    <definedName name="_1155__FDSAUDITLINK__" localSheetId="0" hidden="1">{"fdsup://Directions/FactSet Auditing Viewer?action=AUDIT_VALUE&amp;DB=129&amp;ID1=82880610&amp;VALUEID=01001&amp;SDATE=200902&amp;PERIODTYPE=QTR_STD&amp;window=popup_no_bar&amp;width=385&amp;height=120&amp;START_MAXIMIZED=FALSE&amp;creator=factset&amp;display_string=Audit"}</definedName>
    <definedName name="_1155__FDSAUDITLINK__" hidden="1">{"fdsup://Directions/FactSet Auditing Viewer?action=AUDIT_VALUE&amp;DB=129&amp;ID1=82880610&amp;VALUEID=01001&amp;SDATE=200902&amp;PERIODTYPE=QTR_STD&amp;window=popup_no_bar&amp;width=385&amp;height=120&amp;START_MAXIMIZED=FALSE&amp;creator=factset&amp;display_string=Audit"}</definedName>
    <definedName name="_1156__FDSAUDITLINK__" localSheetId="7" hidden="1">{"fdsup://Directions/FactSet Auditing Viewer?action=AUDIT_VALUE&amp;DB=129&amp;ID1=82880610&amp;VALUEID=01001&amp;SDATE=201002&amp;PERIODTYPE=QTR_STD&amp;window=popup_no_bar&amp;width=385&amp;height=120&amp;START_MAXIMIZED=FALSE&amp;creator=factset&amp;display_string=Audit"}</definedName>
    <definedName name="_1156__FDSAUDITLINK__" localSheetId="0" hidden="1">{"fdsup://Directions/FactSet Auditing Viewer?action=AUDIT_VALUE&amp;DB=129&amp;ID1=82880610&amp;VALUEID=01001&amp;SDATE=201002&amp;PERIODTYPE=QTR_STD&amp;window=popup_no_bar&amp;width=385&amp;height=120&amp;START_MAXIMIZED=FALSE&amp;creator=factset&amp;display_string=Audit"}</definedName>
    <definedName name="_1156__FDSAUDITLINK__" hidden="1">{"fdsup://Directions/FactSet Auditing Viewer?action=AUDIT_VALUE&amp;DB=129&amp;ID1=82880610&amp;VALUEID=01001&amp;SDATE=201002&amp;PERIODTYPE=QTR_STD&amp;window=popup_no_bar&amp;width=385&amp;height=120&amp;START_MAXIMIZED=FALSE&amp;creator=factset&amp;display_string=Audit"}</definedName>
    <definedName name="_1157__FDSAUDITLINK__" localSheetId="7" hidden="1">{"fdsup://Directions/FactSet Auditing Viewer?action=AUDIT_VALUE&amp;DB=129&amp;ID1=84258710&amp;VALUEID=01001&amp;SDATE=200902&amp;PERIODTYPE=QTR_STD&amp;window=popup_no_bar&amp;width=385&amp;height=120&amp;START_MAXIMIZED=FALSE&amp;creator=factset&amp;display_string=Audit"}</definedName>
    <definedName name="_1157__FDSAUDITLINK__" localSheetId="0" hidden="1">{"fdsup://Directions/FactSet Auditing Viewer?action=AUDIT_VALUE&amp;DB=129&amp;ID1=84258710&amp;VALUEID=01001&amp;SDATE=200902&amp;PERIODTYPE=QTR_STD&amp;window=popup_no_bar&amp;width=385&amp;height=120&amp;START_MAXIMIZED=FALSE&amp;creator=factset&amp;display_string=Audit"}</definedName>
    <definedName name="_1157__FDSAUDITLINK__" hidden="1">{"fdsup://Directions/FactSet Auditing Viewer?action=AUDIT_VALUE&amp;DB=129&amp;ID1=84258710&amp;VALUEID=01001&amp;SDATE=200902&amp;PERIODTYPE=QTR_STD&amp;window=popup_no_bar&amp;width=385&amp;height=120&amp;START_MAXIMIZED=FALSE&amp;creator=factset&amp;display_string=Audit"}</definedName>
    <definedName name="_1158__FDSAUDITLINK__" localSheetId="7" hidden="1">{"fdsup://Directions/FactSet Auditing Viewer?action=AUDIT_VALUE&amp;DB=129&amp;ID1=84258710&amp;VALUEID=01001&amp;SDATE=201002&amp;PERIODTYPE=QTR_STD&amp;window=popup_no_bar&amp;width=385&amp;height=120&amp;START_MAXIMIZED=FALSE&amp;creator=factset&amp;display_string=Audit"}</definedName>
    <definedName name="_1158__FDSAUDITLINK__" localSheetId="0" hidden="1">{"fdsup://Directions/FactSet Auditing Viewer?action=AUDIT_VALUE&amp;DB=129&amp;ID1=84258710&amp;VALUEID=01001&amp;SDATE=201002&amp;PERIODTYPE=QTR_STD&amp;window=popup_no_bar&amp;width=385&amp;height=120&amp;START_MAXIMIZED=FALSE&amp;creator=factset&amp;display_string=Audit"}</definedName>
    <definedName name="_1158__FDSAUDITLINK__" hidden="1">{"fdsup://Directions/FactSet Auditing Viewer?action=AUDIT_VALUE&amp;DB=129&amp;ID1=84258710&amp;VALUEID=01001&amp;SDATE=201002&amp;PERIODTYPE=QTR_STD&amp;window=popup_no_bar&amp;width=385&amp;height=120&amp;START_MAXIMIZED=FALSE&amp;creator=factset&amp;display_string=Audit"}</definedName>
    <definedName name="_1159__FDSAUDITLINK__" localSheetId="7" hidden="1">{"fdsup://Directions/FactSet Auditing Viewer?action=AUDIT_VALUE&amp;DB=129&amp;ID1=81106510&amp;VALUEID=01001&amp;SDATE=200902&amp;PERIODTYPE=QTR_STD&amp;window=popup_no_bar&amp;width=385&amp;height=120&amp;START_MAXIMIZED=FALSE&amp;creator=factset&amp;display_string=Audit"}</definedName>
    <definedName name="_1159__FDSAUDITLINK__" localSheetId="0" hidden="1">{"fdsup://Directions/FactSet Auditing Viewer?action=AUDIT_VALUE&amp;DB=129&amp;ID1=81106510&amp;VALUEID=01001&amp;SDATE=200902&amp;PERIODTYPE=QTR_STD&amp;window=popup_no_bar&amp;width=385&amp;height=120&amp;START_MAXIMIZED=FALSE&amp;creator=factset&amp;display_string=Audit"}</definedName>
    <definedName name="_1159__FDSAUDITLINK__" hidden="1">{"fdsup://Directions/FactSet Auditing Viewer?action=AUDIT_VALUE&amp;DB=129&amp;ID1=81106510&amp;VALUEID=01001&amp;SDATE=200902&amp;PERIODTYPE=QTR_STD&amp;window=popup_no_bar&amp;width=385&amp;height=120&amp;START_MAXIMIZED=FALSE&amp;creator=factset&amp;display_string=Audit"}</definedName>
    <definedName name="_116__FDSAUDITLINK__" localSheetId="7" hidden="1">{"fdsup://directions/FAT Viewer?action=UPDATE&amp;creator=factset&amp;DYN_ARGS=TRUE&amp;DOC_NAME=FAT:FQL_AUDITING_CLIENT_TEMPLATE.FAT&amp;display_string=Audit&amp;VAR:KEY=LILAJMDMNG&amp;VAR:QUERY=RkZfRUJJVERBX09QRVIoUVRSLDQvMS8yMDEwLDYvMzAvMjAxMCwsLFVTRCk=&amp;WINDOW=FIRST_POPUP&amp;HEIGH","T=450&amp;WIDTH=450&amp;START_MAXIMIZED=FALSE&amp;VAR:CALENDAR=US&amp;VAR:SYMBOL=TMO&amp;VAR:INDEX=0"}</definedName>
    <definedName name="_116__FDSAUDITLINK__" localSheetId="0" hidden="1">{"fdsup://directions/FAT Viewer?action=UPDATE&amp;creator=factset&amp;DYN_ARGS=TRUE&amp;DOC_NAME=FAT:FQL_AUDITING_CLIENT_TEMPLATE.FAT&amp;display_string=Audit&amp;VAR:KEY=LILAJMDMNG&amp;VAR:QUERY=RkZfRUJJVERBX09QRVIoUVRSLDQvMS8yMDEwLDYvMzAvMjAxMCwsLFVTRCk=&amp;WINDOW=FIRST_POPUP&amp;HEIGH","T=450&amp;WIDTH=450&amp;START_MAXIMIZED=FALSE&amp;VAR:CALENDAR=US&amp;VAR:SYMBOL=TMO&amp;VAR:INDEX=0"}</definedName>
    <definedName name="_116__FDSAUDITLINK__" hidden="1">{"fdsup://directions/FAT Viewer?action=UPDATE&amp;creator=factset&amp;DYN_ARGS=TRUE&amp;DOC_NAME=FAT:FQL_AUDITING_CLIENT_TEMPLATE.FAT&amp;display_string=Audit&amp;VAR:KEY=LILAJMDMNG&amp;VAR:QUERY=RkZfRUJJVERBX09QRVIoUVRSLDQvMS8yMDEwLDYvMzAvMjAxMCwsLFVTRCk=&amp;WINDOW=FIRST_POPUP&amp;HEIGH","T=450&amp;WIDTH=450&amp;START_MAXIMIZED=FALSE&amp;VAR:CALENDAR=US&amp;VAR:SYMBOL=TMO&amp;VAR:INDEX=0"}</definedName>
    <definedName name="_1160__FDSAUDITLINK__" localSheetId="7" hidden="1">{"fdsup://Directions/FactSet Auditing Viewer?action=AUDIT_VALUE&amp;DB=129&amp;ID1=81106510&amp;VALUEID=01001&amp;SDATE=201002&amp;PERIODTYPE=QTR_STD&amp;window=popup_no_bar&amp;width=385&amp;height=120&amp;START_MAXIMIZED=FALSE&amp;creator=factset&amp;display_string=Audit"}</definedName>
    <definedName name="_1160__FDSAUDITLINK__" localSheetId="0" hidden="1">{"fdsup://Directions/FactSet Auditing Viewer?action=AUDIT_VALUE&amp;DB=129&amp;ID1=81106510&amp;VALUEID=01001&amp;SDATE=201002&amp;PERIODTYPE=QTR_STD&amp;window=popup_no_bar&amp;width=385&amp;height=120&amp;START_MAXIMIZED=FALSE&amp;creator=factset&amp;display_string=Audit"}</definedName>
    <definedName name="_1160__FDSAUDITLINK__" hidden="1">{"fdsup://Directions/FactSet Auditing Viewer?action=AUDIT_VALUE&amp;DB=129&amp;ID1=81106510&amp;VALUEID=01001&amp;SDATE=201002&amp;PERIODTYPE=QTR_STD&amp;window=popup_no_bar&amp;width=385&amp;height=120&amp;START_MAXIMIZED=FALSE&amp;creator=factset&amp;display_string=Audit"}</definedName>
    <definedName name="_1161__FDSAUDITLINK__" localSheetId="7" hidden="1">{"fdsup://Directions/FactSet Auditing Viewer?action=AUDIT_VALUE&amp;DB=129&amp;ID1=80004C10&amp;VALUEID=01001&amp;SDATE=200902&amp;PERIODTYPE=QTR_STD&amp;window=popup_no_bar&amp;width=385&amp;height=120&amp;START_MAXIMIZED=FALSE&amp;creator=factset&amp;display_string=Audit"}</definedName>
    <definedName name="_1161__FDSAUDITLINK__" localSheetId="0" hidden="1">{"fdsup://Directions/FactSet Auditing Viewer?action=AUDIT_VALUE&amp;DB=129&amp;ID1=80004C10&amp;VALUEID=01001&amp;SDATE=200902&amp;PERIODTYPE=QTR_STD&amp;window=popup_no_bar&amp;width=385&amp;height=120&amp;START_MAXIMIZED=FALSE&amp;creator=factset&amp;display_string=Audit"}</definedName>
    <definedName name="_1161__FDSAUDITLINK__" hidden="1">{"fdsup://Directions/FactSet Auditing Viewer?action=AUDIT_VALUE&amp;DB=129&amp;ID1=80004C10&amp;VALUEID=01001&amp;SDATE=200902&amp;PERIODTYPE=QTR_STD&amp;window=popup_no_bar&amp;width=385&amp;height=120&amp;START_MAXIMIZED=FALSE&amp;creator=factset&amp;display_string=Audit"}</definedName>
    <definedName name="_1162__FDSAUDITLINK__" localSheetId="7" hidden="1">{"fdsup://Directions/FactSet Auditing Viewer?action=AUDIT_VALUE&amp;DB=129&amp;ID1=80004C10&amp;VALUEID=01001&amp;SDATE=201002&amp;PERIODTYPE=QTR_STD&amp;window=popup_no_bar&amp;width=385&amp;height=120&amp;START_MAXIMIZED=FALSE&amp;creator=factset&amp;display_string=Audit"}</definedName>
    <definedName name="_1162__FDSAUDITLINK__" localSheetId="0" hidden="1">{"fdsup://Directions/FactSet Auditing Viewer?action=AUDIT_VALUE&amp;DB=129&amp;ID1=80004C10&amp;VALUEID=01001&amp;SDATE=201002&amp;PERIODTYPE=QTR_STD&amp;window=popup_no_bar&amp;width=385&amp;height=120&amp;START_MAXIMIZED=FALSE&amp;creator=factset&amp;display_string=Audit"}</definedName>
    <definedName name="_1162__FDSAUDITLINK__" hidden="1">{"fdsup://Directions/FactSet Auditing Viewer?action=AUDIT_VALUE&amp;DB=129&amp;ID1=80004C10&amp;VALUEID=01001&amp;SDATE=201002&amp;PERIODTYPE=QTR_STD&amp;window=popup_no_bar&amp;width=385&amp;height=120&amp;START_MAXIMIZED=FALSE&amp;creator=factset&amp;display_string=Audit"}</definedName>
    <definedName name="_1163__FDSAUDITLINK__" localSheetId="7" hidden="1">{"fdsup://Directions/FactSet Auditing Viewer?action=AUDIT_VALUE&amp;DB=129&amp;ID1=83303410&amp;VALUEID=01001&amp;SDATE=200902&amp;PERIODTYPE=QTR_STD&amp;window=popup_no_bar&amp;width=385&amp;height=120&amp;START_MAXIMIZED=FALSE&amp;creator=factset&amp;display_string=Audit"}</definedName>
    <definedName name="_1163__FDSAUDITLINK__" localSheetId="0" hidden="1">{"fdsup://Directions/FactSet Auditing Viewer?action=AUDIT_VALUE&amp;DB=129&amp;ID1=83303410&amp;VALUEID=01001&amp;SDATE=200902&amp;PERIODTYPE=QTR_STD&amp;window=popup_no_bar&amp;width=385&amp;height=120&amp;START_MAXIMIZED=FALSE&amp;creator=factset&amp;display_string=Audit"}</definedName>
    <definedName name="_1163__FDSAUDITLINK__" hidden="1">{"fdsup://Directions/FactSet Auditing Viewer?action=AUDIT_VALUE&amp;DB=129&amp;ID1=83303410&amp;VALUEID=01001&amp;SDATE=200902&amp;PERIODTYPE=QTR_STD&amp;window=popup_no_bar&amp;width=385&amp;height=120&amp;START_MAXIMIZED=FALSE&amp;creator=factset&amp;display_string=Audit"}</definedName>
    <definedName name="_1164__FDSAUDITLINK__" localSheetId="7" hidden="1">{"fdsup://Directions/FactSet Auditing Viewer?action=AUDIT_VALUE&amp;DB=129&amp;ID1=83303410&amp;VALUEID=01001&amp;SDATE=201002&amp;PERIODTYPE=QTR_STD&amp;window=popup_no_bar&amp;width=385&amp;height=120&amp;START_MAXIMIZED=FALSE&amp;creator=factset&amp;display_string=Audit"}</definedName>
    <definedName name="_1164__FDSAUDITLINK__" localSheetId="0" hidden="1">{"fdsup://Directions/FactSet Auditing Viewer?action=AUDIT_VALUE&amp;DB=129&amp;ID1=83303410&amp;VALUEID=01001&amp;SDATE=201002&amp;PERIODTYPE=QTR_STD&amp;window=popup_no_bar&amp;width=385&amp;height=120&amp;START_MAXIMIZED=FALSE&amp;creator=factset&amp;display_string=Audit"}</definedName>
    <definedName name="_1164__FDSAUDITLINK__" hidden="1">{"fdsup://Directions/FactSet Auditing Viewer?action=AUDIT_VALUE&amp;DB=129&amp;ID1=83303410&amp;VALUEID=01001&amp;SDATE=201002&amp;PERIODTYPE=QTR_STD&amp;window=popup_no_bar&amp;width=385&amp;height=120&amp;START_MAXIMIZED=FALSE&amp;creator=factset&amp;display_string=Audit"}</definedName>
    <definedName name="_1165__FDSAUDITLINK__" localSheetId="7" hidden="1">{"fdsup://Directions/FactSet Auditing Viewer?action=AUDIT_VALUE&amp;DB=129&amp;ID1=78442P10&amp;VALUEID=01001&amp;SDATE=200902&amp;PERIODTYPE=QTR_STD&amp;window=popup_no_bar&amp;width=385&amp;height=120&amp;START_MAXIMIZED=FALSE&amp;creator=factset&amp;display_string=Audit"}</definedName>
    <definedName name="_1165__FDSAUDITLINK__" localSheetId="0" hidden="1">{"fdsup://Directions/FactSet Auditing Viewer?action=AUDIT_VALUE&amp;DB=129&amp;ID1=78442P10&amp;VALUEID=01001&amp;SDATE=200902&amp;PERIODTYPE=QTR_STD&amp;window=popup_no_bar&amp;width=385&amp;height=120&amp;START_MAXIMIZED=FALSE&amp;creator=factset&amp;display_string=Audit"}</definedName>
    <definedName name="_1165__FDSAUDITLINK__" hidden="1">{"fdsup://Directions/FactSet Auditing Viewer?action=AUDIT_VALUE&amp;DB=129&amp;ID1=78442P10&amp;VALUEID=01001&amp;SDATE=200902&amp;PERIODTYPE=QTR_STD&amp;window=popup_no_bar&amp;width=385&amp;height=120&amp;START_MAXIMIZED=FALSE&amp;creator=factset&amp;display_string=Audit"}</definedName>
    <definedName name="_1166__FDSAUDITLINK__" localSheetId="7" hidden="1">{"fdsup://Directions/FactSet Auditing Viewer?action=AUDIT_VALUE&amp;DB=129&amp;ID1=78442P10&amp;VALUEID=01001&amp;SDATE=201002&amp;PERIODTYPE=QTR_STD&amp;window=popup_no_bar&amp;width=385&amp;height=120&amp;START_MAXIMIZED=FALSE&amp;creator=factset&amp;display_string=Audit"}</definedName>
    <definedName name="_1166__FDSAUDITLINK__" localSheetId="0" hidden="1">{"fdsup://Directions/FactSet Auditing Viewer?action=AUDIT_VALUE&amp;DB=129&amp;ID1=78442P10&amp;VALUEID=01001&amp;SDATE=201002&amp;PERIODTYPE=QTR_STD&amp;window=popup_no_bar&amp;width=385&amp;height=120&amp;START_MAXIMIZED=FALSE&amp;creator=factset&amp;display_string=Audit"}</definedName>
    <definedName name="_1166__FDSAUDITLINK__" hidden="1">{"fdsup://Directions/FactSet Auditing Viewer?action=AUDIT_VALUE&amp;DB=129&amp;ID1=78442P10&amp;VALUEID=01001&amp;SDATE=201002&amp;PERIODTYPE=QTR_STD&amp;window=popup_no_bar&amp;width=385&amp;height=120&amp;START_MAXIMIZED=FALSE&amp;creator=factset&amp;display_string=Audit"}</definedName>
    <definedName name="_1167__FDSAUDITLINK__" localSheetId="7" hidden="1">{"fdsup://Directions/FactSet Auditing Viewer?action=AUDIT_VALUE&amp;DB=129&amp;ID1=80311110&amp;VALUEID=01001&amp;SDATE=201004&amp;PERIODTYPE=QTR_STD&amp;window=popup_no_bar&amp;width=385&amp;height=120&amp;START_MAXIMIZED=FALSE&amp;creator=factset&amp;display_string=Audit"}</definedName>
    <definedName name="_1167__FDSAUDITLINK__" localSheetId="0" hidden="1">{"fdsup://Directions/FactSet Auditing Viewer?action=AUDIT_VALUE&amp;DB=129&amp;ID1=80311110&amp;VALUEID=01001&amp;SDATE=201004&amp;PERIODTYPE=QTR_STD&amp;window=popup_no_bar&amp;width=385&amp;height=120&amp;START_MAXIMIZED=FALSE&amp;creator=factset&amp;display_string=Audit"}</definedName>
    <definedName name="_1167__FDSAUDITLINK__" hidden="1">{"fdsup://Directions/FactSet Auditing Viewer?action=AUDIT_VALUE&amp;DB=129&amp;ID1=80311110&amp;VALUEID=01001&amp;SDATE=201004&amp;PERIODTYPE=QTR_STD&amp;window=popup_no_bar&amp;width=385&amp;height=120&amp;START_MAXIMIZED=FALSE&amp;creator=factset&amp;display_string=Audit"}</definedName>
    <definedName name="_1168__FDSAUDITLINK__" localSheetId="7" hidden="1">{"fdsup://Directions/FactSet Auditing Viewer?action=AUDIT_VALUE&amp;DB=129&amp;ID1=80685710&amp;VALUEID=01001&amp;SDATE=200902&amp;PERIODTYPE=QTR_STD&amp;window=popup_no_bar&amp;width=385&amp;height=120&amp;START_MAXIMIZED=FALSE&amp;creator=factset&amp;display_string=Audit"}</definedName>
    <definedName name="_1168__FDSAUDITLINK__" localSheetId="0" hidden="1">{"fdsup://Directions/FactSet Auditing Viewer?action=AUDIT_VALUE&amp;DB=129&amp;ID1=80685710&amp;VALUEID=01001&amp;SDATE=200902&amp;PERIODTYPE=QTR_STD&amp;window=popup_no_bar&amp;width=385&amp;height=120&amp;START_MAXIMIZED=FALSE&amp;creator=factset&amp;display_string=Audit"}</definedName>
    <definedName name="_1168__FDSAUDITLINK__" hidden="1">{"fdsup://Directions/FactSet Auditing Viewer?action=AUDIT_VALUE&amp;DB=129&amp;ID1=80685710&amp;VALUEID=01001&amp;SDATE=200902&amp;PERIODTYPE=QTR_STD&amp;window=popup_no_bar&amp;width=385&amp;height=120&amp;START_MAXIMIZED=FALSE&amp;creator=factset&amp;display_string=Audit"}</definedName>
    <definedName name="_1169__FDSAUDITLINK__" localSheetId="7" hidden="1">{"fdsup://Directions/FactSet Auditing Viewer?action=AUDIT_VALUE&amp;DB=129&amp;ID1=80685710&amp;VALUEID=01001&amp;SDATE=201002&amp;PERIODTYPE=QTR_STD&amp;window=popup_no_bar&amp;width=385&amp;height=120&amp;START_MAXIMIZED=FALSE&amp;creator=factset&amp;display_string=Audit"}</definedName>
    <definedName name="_1169__FDSAUDITLINK__" localSheetId="0" hidden="1">{"fdsup://Directions/FactSet Auditing Viewer?action=AUDIT_VALUE&amp;DB=129&amp;ID1=80685710&amp;VALUEID=01001&amp;SDATE=201002&amp;PERIODTYPE=QTR_STD&amp;window=popup_no_bar&amp;width=385&amp;height=120&amp;START_MAXIMIZED=FALSE&amp;creator=factset&amp;display_string=Audit"}</definedName>
    <definedName name="_1169__FDSAUDITLINK__" hidden="1">{"fdsup://Directions/FactSet Auditing Viewer?action=AUDIT_VALUE&amp;DB=129&amp;ID1=80685710&amp;VALUEID=01001&amp;SDATE=201002&amp;PERIODTYPE=QTR_STD&amp;window=popup_no_bar&amp;width=385&amp;height=120&amp;START_MAXIMIZED=FALSE&amp;creator=factset&amp;display_string=Audit"}</definedName>
    <definedName name="_117__FDSAUDITLINK__" localSheetId="7" hidden="1">{"fdsup://directions/FAT Viewer?action=UPDATE&amp;creator=factset&amp;DYN_ARGS=TRUE&amp;DOC_NAME=FAT:FQL_AUDITING_CLIENT_TEMPLATE.FAT&amp;display_string=Audit&amp;VAR:KEY=NMJSXEJUNC&amp;VAR:QUERY=RkZfRUJJVERBX09QRVIoUVRSLDQvMS8yMDA5LDYvMzAvMjAwOSwsLFVTRCk=&amp;WINDOW=FIRST_POPUP&amp;HEIGH","T=450&amp;WIDTH=450&amp;START_MAXIMIZED=FALSE&amp;VAR:CALENDAR=US&amp;VAR:SYMBOL=TMK&amp;VAR:INDEX=0"}</definedName>
    <definedName name="_117__FDSAUDITLINK__" localSheetId="0" hidden="1">{"fdsup://directions/FAT Viewer?action=UPDATE&amp;creator=factset&amp;DYN_ARGS=TRUE&amp;DOC_NAME=FAT:FQL_AUDITING_CLIENT_TEMPLATE.FAT&amp;display_string=Audit&amp;VAR:KEY=NMJSXEJUNC&amp;VAR:QUERY=RkZfRUJJVERBX09QRVIoUVRSLDQvMS8yMDA5LDYvMzAvMjAwOSwsLFVTRCk=&amp;WINDOW=FIRST_POPUP&amp;HEIGH","T=450&amp;WIDTH=450&amp;START_MAXIMIZED=FALSE&amp;VAR:CALENDAR=US&amp;VAR:SYMBOL=TMK&amp;VAR:INDEX=0"}</definedName>
    <definedName name="_117__FDSAUDITLINK__" hidden="1">{"fdsup://directions/FAT Viewer?action=UPDATE&amp;creator=factset&amp;DYN_ARGS=TRUE&amp;DOC_NAME=FAT:FQL_AUDITING_CLIENT_TEMPLATE.FAT&amp;display_string=Audit&amp;VAR:KEY=NMJSXEJUNC&amp;VAR:QUERY=RkZfRUJJVERBX09QRVIoUVRSLDQvMS8yMDA5LDYvMzAvMjAwOSwsLFVTRCk=&amp;WINDOW=FIRST_POPUP&amp;HEIGH","T=450&amp;WIDTH=450&amp;START_MAXIMIZED=FALSE&amp;VAR:CALENDAR=US&amp;VAR:SYMBOL=TMK&amp;VAR:INDEX=0"}</definedName>
    <definedName name="_1170__FDSAUDITLINK__" localSheetId="7" hidden="1">{"fdsup://Directions/FactSet Auditing Viewer?action=AUDIT_VALUE&amp;DB=129&amp;ID1=83269640&amp;VALUEID=01001&amp;SDATE=200804&amp;PERIODTYPE=QTR_STD&amp;window=popup_no_bar&amp;width=385&amp;height=120&amp;START_MAXIMIZED=FALSE&amp;creator=factset&amp;display_string=Audit"}</definedName>
    <definedName name="_1170__FDSAUDITLINK__" localSheetId="0" hidden="1">{"fdsup://Directions/FactSet Auditing Viewer?action=AUDIT_VALUE&amp;DB=129&amp;ID1=83269640&amp;VALUEID=01001&amp;SDATE=200804&amp;PERIODTYPE=QTR_STD&amp;window=popup_no_bar&amp;width=385&amp;height=120&amp;START_MAXIMIZED=FALSE&amp;creator=factset&amp;display_string=Audit"}</definedName>
    <definedName name="_1170__FDSAUDITLINK__" hidden="1">{"fdsup://Directions/FactSet Auditing Viewer?action=AUDIT_VALUE&amp;DB=129&amp;ID1=83269640&amp;VALUEID=01001&amp;SDATE=200804&amp;PERIODTYPE=QTR_STD&amp;window=popup_no_bar&amp;width=385&amp;height=120&amp;START_MAXIMIZED=FALSE&amp;creator=factset&amp;display_string=Audit"}</definedName>
    <definedName name="_1171__FDSAUDITLINK__" localSheetId="7" hidden="1">{"fdsup://Directions/FactSet Auditing Viewer?action=AUDIT_VALUE&amp;DB=129&amp;ID1=83269640&amp;VALUEID=01001&amp;SDATE=200904&amp;PERIODTYPE=QTR_STD&amp;window=popup_no_bar&amp;width=385&amp;height=120&amp;START_MAXIMIZED=FALSE&amp;creator=factset&amp;display_string=Audit"}</definedName>
    <definedName name="_1171__FDSAUDITLINK__" localSheetId="0" hidden="1">{"fdsup://Directions/FactSet Auditing Viewer?action=AUDIT_VALUE&amp;DB=129&amp;ID1=83269640&amp;VALUEID=01001&amp;SDATE=200904&amp;PERIODTYPE=QTR_STD&amp;window=popup_no_bar&amp;width=385&amp;height=120&amp;START_MAXIMIZED=FALSE&amp;creator=factset&amp;display_string=Audit"}</definedName>
    <definedName name="_1171__FDSAUDITLINK__" hidden="1">{"fdsup://Directions/FactSet Auditing Viewer?action=AUDIT_VALUE&amp;DB=129&amp;ID1=83269640&amp;VALUEID=01001&amp;SDATE=200904&amp;PERIODTYPE=QTR_STD&amp;window=popup_no_bar&amp;width=385&amp;height=120&amp;START_MAXIMIZED=FALSE&amp;creator=factset&amp;display_string=Audit"}</definedName>
    <definedName name="_1172__FDSAUDITLINK__" localSheetId="7" hidden="1">{"fdsup://Directions/FactSet Auditing Viewer?action=AUDIT_VALUE&amp;DB=129&amp;ID1=82655210&amp;VALUEID=01001&amp;SDATE=200902&amp;PERIODTYPE=QTR_STD&amp;window=popup_no_bar&amp;width=385&amp;height=120&amp;START_MAXIMIZED=FALSE&amp;creator=factset&amp;display_string=Audit"}</definedName>
    <definedName name="_1172__FDSAUDITLINK__" localSheetId="0" hidden="1">{"fdsup://Directions/FactSet Auditing Viewer?action=AUDIT_VALUE&amp;DB=129&amp;ID1=82655210&amp;VALUEID=01001&amp;SDATE=200902&amp;PERIODTYPE=QTR_STD&amp;window=popup_no_bar&amp;width=385&amp;height=120&amp;START_MAXIMIZED=FALSE&amp;creator=factset&amp;display_string=Audit"}</definedName>
    <definedName name="_1172__FDSAUDITLINK__" hidden="1">{"fdsup://Directions/FactSet Auditing Viewer?action=AUDIT_VALUE&amp;DB=129&amp;ID1=82655210&amp;VALUEID=01001&amp;SDATE=200902&amp;PERIODTYPE=QTR_STD&amp;window=popup_no_bar&amp;width=385&amp;height=120&amp;START_MAXIMIZED=FALSE&amp;creator=factset&amp;display_string=Audit"}</definedName>
    <definedName name="_1173__FDSAUDITLINK__" localSheetId="7" hidden="1">{"fdsup://Directions/FactSet Auditing Viewer?action=AUDIT_VALUE&amp;DB=129&amp;ID1=82655210&amp;VALUEID=01001&amp;SDATE=201002&amp;PERIODTYPE=QTR_STD&amp;window=popup_no_bar&amp;width=385&amp;height=120&amp;START_MAXIMIZED=FALSE&amp;creator=factset&amp;display_string=Audit"}</definedName>
    <definedName name="_1173__FDSAUDITLINK__" localSheetId="0" hidden="1">{"fdsup://Directions/FactSet Auditing Viewer?action=AUDIT_VALUE&amp;DB=129&amp;ID1=82655210&amp;VALUEID=01001&amp;SDATE=201002&amp;PERIODTYPE=QTR_STD&amp;window=popup_no_bar&amp;width=385&amp;height=120&amp;START_MAXIMIZED=FALSE&amp;creator=factset&amp;display_string=Audit"}</definedName>
    <definedName name="_1173__FDSAUDITLINK__" hidden="1">{"fdsup://Directions/FactSet Auditing Viewer?action=AUDIT_VALUE&amp;DB=129&amp;ID1=82655210&amp;VALUEID=01001&amp;SDATE=201002&amp;PERIODTYPE=QTR_STD&amp;window=popup_no_bar&amp;width=385&amp;height=120&amp;START_MAXIMIZED=FALSE&amp;creator=factset&amp;display_string=Audit"}</definedName>
    <definedName name="_1174__FDSAUDITLINK__" localSheetId="7" hidden="1">{"fdsup://Directions/FactSet Auditing Viewer?action=AUDIT_VALUE&amp;DB=129&amp;ID1=82434810&amp;VALUEID=01001&amp;SDATE=200902&amp;PERIODTYPE=QTR_STD&amp;window=popup_no_bar&amp;width=385&amp;height=120&amp;START_MAXIMIZED=FALSE&amp;creator=factset&amp;display_string=Audit"}</definedName>
    <definedName name="_1174__FDSAUDITLINK__" localSheetId="0" hidden="1">{"fdsup://Directions/FactSet Auditing Viewer?action=AUDIT_VALUE&amp;DB=129&amp;ID1=82434810&amp;VALUEID=01001&amp;SDATE=200902&amp;PERIODTYPE=QTR_STD&amp;window=popup_no_bar&amp;width=385&amp;height=120&amp;START_MAXIMIZED=FALSE&amp;creator=factset&amp;display_string=Audit"}</definedName>
    <definedName name="_1174__FDSAUDITLINK__" hidden="1">{"fdsup://Directions/FactSet Auditing Viewer?action=AUDIT_VALUE&amp;DB=129&amp;ID1=82434810&amp;VALUEID=01001&amp;SDATE=200902&amp;PERIODTYPE=QTR_STD&amp;window=popup_no_bar&amp;width=385&amp;height=120&amp;START_MAXIMIZED=FALSE&amp;creator=factset&amp;display_string=Audit"}</definedName>
    <definedName name="_1175__FDSAUDITLINK__" localSheetId="7" hidden="1">{"fdsup://Directions/FactSet Auditing Viewer?action=AUDIT_VALUE&amp;DB=129&amp;ID1=82434810&amp;VALUEID=01001&amp;SDATE=201002&amp;PERIODTYPE=QTR_STD&amp;window=popup_no_bar&amp;width=385&amp;height=120&amp;START_MAXIMIZED=FALSE&amp;creator=factset&amp;display_string=Audit"}</definedName>
    <definedName name="_1175__FDSAUDITLINK__" localSheetId="0" hidden="1">{"fdsup://Directions/FactSet Auditing Viewer?action=AUDIT_VALUE&amp;DB=129&amp;ID1=82434810&amp;VALUEID=01001&amp;SDATE=201002&amp;PERIODTYPE=QTR_STD&amp;window=popup_no_bar&amp;width=385&amp;height=120&amp;START_MAXIMIZED=FALSE&amp;creator=factset&amp;display_string=Audit"}</definedName>
    <definedName name="_1175__FDSAUDITLINK__" hidden="1">{"fdsup://Directions/FactSet Auditing Viewer?action=AUDIT_VALUE&amp;DB=129&amp;ID1=82434810&amp;VALUEID=01001&amp;SDATE=201002&amp;PERIODTYPE=QTR_STD&amp;window=popup_no_bar&amp;width=385&amp;height=120&amp;START_MAXIMIZED=FALSE&amp;creator=factset&amp;display_string=Audit"}</definedName>
    <definedName name="_1176__FDSAUDITLINK__" localSheetId="7" hidden="1">{"fdsup://Directions/FactSet Auditing Viewer?action=AUDIT_VALUE&amp;DB=129&amp;ID1=81235010&amp;VALUEID=01001&amp;SDATE=200901&amp;PERIODTYPE=QTR_STD&amp;window=popup_no_bar&amp;width=385&amp;height=120&amp;START_MAXIMIZED=FALSE&amp;creator=factset&amp;display_string=Audit"}</definedName>
    <definedName name="_1176__FDSAUDITLINK__" localSheetId="0" hidden="1">{"fdsup://Directions/FactSet Auditing Viewer?action=AUDIT_VALUE&amp;DB=129&amp;ID1=81235010&amp;VALUEID=01001&amp;SDATE=200901&amp;PERIODTYPE=QTR_STD&amp;window=popup_no_bar&amp;width=385&amp;height=120&amp;START_MAXIMIZED=FALSE&amp;creator=factset&amp;display_string=Audit"}</definedName>
    <definedName name="_1176__FDSAUDITLINK__" hidden="1">{"fdsup://Directions/FactSet Auditing Viewer?action=AUDIT_VALUE&amp;DB=129&amp;ID1=81235010&amp;VALUEID=01001&amp;SDATE=200901&amp;PERIODTYPE=QTR_STD&amp;window=popup_no_bar&amp;width=385&amp;height=120&amp;START_MAXIMIZED=FALSE&amp;creator=factset&amp;display_string=Audit"}</definedName>
    <definedName name="_1177__FDSAUDITLINK__" localSheetId="7" hidden="1">{"fdsup://Directions/FactSet Auditing Viewer?action=AUDIT_VALUE&amp;DB=129&amp;ID1=81235010&amp;VALUEID=01001&amp;SDATE=201001&amp;PERIODTYPE=QTR_STD&amp;window=popup_no_bar&amp;width=385&amp;height=120&amp;START_MAXIMIZED=FALSE&amp;creator=factset&amp;display_string=Audit"}</definedName>
    <definedName name="_1177__FDSAUDITLINK__" localSheetId="0" hidden="1">{"fdsup://Directions/FactSet Auditing Viewer?action=AUDIT_VALUE&amp;DB=129&amp;ID1=81235010&amp;VALUEID=01001&amp;SDATE=201001&amp;PERIODTYPE=QTR_STD&amp;window=popup_no_bar&amp;width=385&amp;height=120&amp;START_MAXIMIZED=FALSE&amp;creator=factset&amp;display_string=Audit"}</definedName>
    <definedName name="_1177__FDSAUDITLINK__" hidden="1">{"fdsup://Directions/FactSet Auditing Viewer?action=AUDIT_VALUE&amp;DB=129&amp;ID1=81235010&amp;VALUEID=01001&amp;SDATE=201001&amp;PERIODTYPE=QTR_STD&amp;window=popup_no_bar&amp;width=385&amp;height=120&amp;START_MAXIMIZED=FALSE&amp;creator=factset&amp;display_string=Audit"}</definedName>
    <definedName name="_1178__FDSAUDITLINK__" localSheetId="7" hidden="1">{"fdsup://Directions/FactSet Auditing Viewer?action=AUDIT_VALUE&amp;DB=129&amp;ID1=81211K10&amp;VALUEID=01001&amp;SDATE=200902&amp;PERIODTYPE=QTR_STD&amp;window=popup_no_bar&amp;width=385&amp;height=120&amp;START_MAXIMIZED=FALSE&amp;creator=factset&amp;display_string=Audit"}</definedName>
    <definedName name="_1178__FDSAUDITLINK__" localSheetId="0" hidden="1">{"fdsup://Directions/FactSet Auditing Viewer?action=AUDIT_VALUE&amp;DB=129&amp;ID1=81211K10&amp;VALUEID=01001&amp;SDATE=200902&amp;PERIODTYPE=QTR_STD&amp;window=popup_no_bar&amp;width=385&amp;height=120&amp;START_MAXIMIZED=FALSE&amp;creator=factset&amp;display_string=Audit"}</definedName>
    <definedName name="_1178__FDSAUDITLINK__" hidden="1">{"fdsup://Directions/FactSet Auditing Viewer?action=AUDIT_VALUE&amp;DB=129&amp;ID1=81211K10&amp;VALUEID=01001&amp;SDATE=200902&amp;PERIODTYPE=QTR_STD&amp;window=popup_no_bar&amp;width=385&amp;height=120&amp;START_MAXIMIZED=FALSE&amp;creator=factset&amp;display_string=Audit"}</definedName>
    <definedName name="_1179__FDSAUDITLINK__" localSheetId="7" hidden="1">{"fdsup://Directions/FactSet Auditing Viewer?action=AUDIT_VALUE&amp;DB=129&amp;ID1=81211K10&amp;VALUEID=01001&amp;SDATE=201002&amp;PERIODTYPE=QTR_STD&amp;window=popup_no_bar&amp;width=385&amp;height=120&amp;START_MAXIMIZED=FALSE&amp;creator=factset&amp;display_string=Audit"}</definedName>
    <definedName name="_1179__FDSAUDITLINK__" localSheetId="0" hidden="1">{"fdsup://Directions/FactSet Auditing Viewer?action=AUDIT_VALUE&amp;DB=129&amp;ID1=81211K10&amp;VALUEID=01001&amp;SDATE=201002&amp;PERIODTYPE=QTR_STD&amp;window=popup_no_bar&amp;width=385&amp;height=120&amp;START_MAXIMIZED=FALSE&amp;creator=factset&amp;display_string=Audit"}</definedName>
    <definedName name="_1179__FDSAUDITLINK__" hidden="1">{"fdsup://Directions/FactSet Auditing Viewer?action=AUDIT_VALUE&amp;DB=129&amp;ID1=81211K10&amp;VALUEID=01001&amp;SDATE=201002&amp;PERIODTYPE=QTR_STD&amp;window=popup_no_bar&amp;width=385&amp;height=120&amp;START_MAXIMIZED=FALSE&amp;creator=factset&amp;display_string=Audit"}</definedName>
    <definedName name="_118__FDSAUDITLINK__" localSheetId="7" hidden="1">{"fdsup://directions/FAT Viewer?action=UPDATE&amp;creator=factset&amp;DYN_ARGS=TRUE&amp;DOC_NAME=FAT:FQL_AUDITING_CLIENT_TEMPLATE.FAT&amp;display_string=Audit&amp;VAR:KEY=PIBGBGDUDO&amp;VAR:QUERY=RkZfRUJJVERBX09QRVIoUVRSLDQvMS8yMDEwLDYvMzAvMjAxMCwsLFVTRCk=&amp;WINDOW=FIRST_POPUP&amp;HEIGH","T=450&amp;WIDTH=450&amp;START_MAXIMIZED=FALSE&amp;VAR:CALENDAR=US&amp;VAR:SYMBOL=TMK&amp;VAR:INDEX=0"}</definedName>
    <definedName name="_118__FDSAUDITLINK__" localSheetId="0" hidden="1">{"fdsup://directions/FAT Viewer?action=UPDATE&amp;creator=factset&amp;DYN_ARGS=TRUE&amp;DOC_NAME=FAT:FQL_AUDITING_CLIENT_TEMPLATE.FAT&amp;display_string=Audit&amp;VAR:KEY=PIBGBGDUDO&amp;VAR:QUERY=RkZfRUJJVERBX09QRVIoUVRSLDQvMS8yMDEwLDYvMzAvMjAxMCwsLFVTRCk=&amp;WINDOW=FIRST_POPUP&amp;HEIGH","T=450&amp;WIDTH=450&amp;START_MAXIMIZED=FALSE&amp;VAR:CALENDAR=US&amp;VAR:SYMBOL=TMK&amp;VAR:INDEX=0"}</definedName>
    <definedName name="_118__FDSAUDITLINK__" hidden="1">{"fdsup://directions/FAT Viewer?action=UPDATE&amp;creator=factset&amp;DYN_ARGS=TRUE&amp;DOC_NAME=FAT:FQL_AUDITING_CLIENT_TEMPLATE.FAT&amp;display_string=Audit&amp;VAR:KEY=PIBGBGDUDO&amp;VAR:QUERY=RkZfRUJJVERBX09QRVIoUVRSLDQvMS8yMDEwLDYvMzAvMjAxMCwsLFVTRCk=&amp;WINDOW=FIRST_POPUP&amp;HEIGH","T=450&amp;WIDTH=450&amp;START_MAXIMIZED=FALSE&amp;VAR:CALENDAR=US&amp;VAR:SYMBOL=TMK&amp;VAR:INDEX=0"}</definedName>
    <definedName name="_1180__FDSAUDITLINK__" localSheetId="7" hidden="1">{"fdsup://Directions/FactSet Auditing Viewer?action=AUDIT_VALUE&amp;DB=129&amp;ID1=84756010&amp;VALUEID=01001&amp;SDATE=200902&amp;PERIODTYPE=QTR_STD&amp;window=popup_no_bar&amp;width=385&amp;height=120&amp;START_MAXIMIZED=FALSE&amp;creator=factset&amp;display_string=Audit"}</definedName>
    <definedName name="_1180__FDSAUDITLINK__" localSheetId="0" hidden="1">{"fdsup://Directions/FactSet Auditing Viewer?action=AUDIT_VALUE&amp;DB=129&amp;ID1=84756010&amp;VALUEID=01001&amp;SDATE=200902&amp;PERIODTYPE=QTR_STD&amp;window=popup_no_bar&amp;width=385&amp;height=120&amp;START_MAXIMIZED=FALSE&amp;creator=factset&amp;display_string=Audit"}</definedName>
    <definedName name="_1180__FDSAUDITLINK__" hidden="1">{"fdsup://Directions/FactSet Auditing Viewer?action=AUDIT_VALUE&amp;DB=129&amp;ID1=84756010&amp;VALUEID=01001&amp;SDATE=200902&amp;PERIODTYPE=QTR_STD&amp;window=popup_no_bar&amp;width=385&amp;height=120&amp;START_MAXIMIZED=FALSE&amp;creator=factset&amp;display_string=Audit"}</definedName>
    <definedName name="_1181__FDSAUDITLINK__" localSheetId="7" hidden="1">{"fdsup://Directions/FactSet Auditing Viewer?action=AUDIT_VALUE&amp;DB=129&amp;ID1=84756010&amp;VALUEID=01001&amp;SDATE=201002&amp;PERIODTYPE=QTR_STD&amp;window=popup_no_bar&amp;width=385&amp;height=120&amp;START_MAXIMIZED=FALSE&amp;creator=factset&amp;display_string=Audit"}</definedName>
    <definedName name="_1181__FDSAUDITLINK__" localSheetId="0" hidden="1">{"fdsup://Directions/FactSet Auditing Viewer?action=AUDIT_VALUE&amp;DB=129&amp;ID1=84756010&amp;VALUEID=01001&amp;SDATE=201002&amp;PERIODTYPE=QTR_STD&amp;window=popup_no_bar&amp;width=385&amp;height=120&amp;START_MAXIMIZED=FALSE&amp;creator=factset&amp;display_string=Audit"}</definedName>
    <definedName name="_1181__FDSAUDITLINK__" hidden="1">{"fdsup://Directions/FactSet Auditing Viewer?action=AUDIT_VALUE&amp;DB=129&amp;ID1=84756010&amp;VALUEID=01001&amp;SDATE=201002&amp;PERIODTYPE=QTR_STD&amp;window=popup_no_bar&amp;width=385&amp;height=120&amp;START_MAXIMIZED=FALSE&amp;creator=factset&amp;display_string=Audit"}</definedName>
    <definedName name="_1182__FDSAUDITLINK__" localSheetId="7" hidden="1">{"fdsup://Directions/FactSet Auditing Viewer?action=AUDIT_VALUE&amp;DB=129&amp;ID1=80851310&amp;VALUEID=01001&amp;SDATE=200902&amp;PERIODTYPE=QTR_STD&amp;window=popup_no_bar&amp;width=385&amp;height=120&amp;START_MAXIMIZED=FALSE&amp;creator=factset&amp;display_string=Audit"}</definedName>
    <definedName name="_1182__FDSAUDITLINK__" localSheetId="0" hidden="1">{"fdsup://Directions/FactSet Auditing Viewer?action=AUDIT_VALUE&amp;DB=129&amp;ID1=80851310&amp;VALUEID=01001&amp;SDATE=200902&amp;PERIODTYPE=QTR_STD&amp;window=popup_no_bar&amp;width=385&amp;height=120&amp;START_MAXIMIZED=FALSE&amp;creator=factset&amp;display_string=Audit"}</definedName>
    <definedName name="_1182__FDSAUDITLINK__" hidden="1">{"fdsup://Directions/FactSet Auditing Viewer?action=AUDIT_VALUE&amp;DB=129&amp;ID1=80851310&amp;VALUEID=01001&amp;SDATE=200902&amp;PERIODTYPE=QTR_STD&amp;window=popup_no_bar&amp;width=385&amp;height=120&amp;START_MAXIMIZED=FALSE&amp;creator=factset&amp;display_string=Audit"}</definedName>
    <definedName name="_1183__FDSAUDITLINK__" localSheetId="7" hidden="1">{"fdsup://Directions/FactSet Auditing Viewer?action=AUDIT_VALUE&amp;DB=129&amp;ID1=80851310&amp;VALUEID=01001&amp;SDATE=201002&amp;PERIODTYPE=QTR_STD&amp;window=popup_no_bar&amp;width=385&amp;height=120&amp;START_MAXIMIZED=FALSE&amp;creator=factset&amp;display_string=Audit"}</definedName>
    <definedName name="_1183__FDSAUDITLINK__" localSheetId="0" hidden="1">{"fdsup://Directions/FactSet Auditing Viewer?action=AUDIT_VALUE&amp;DB=129&amp;ID1=80851310&amp;VALUEID=01001&amp;SDATE=201002&amp;PERIODTYPE=QTR_STD&amp;window=popup_no_bar&amp;width=385&amp;height=120&amp;START_MAXIMIZED=FALSE&amp;creator=factset&amp;display_string=Audit"}</definedName>
    <definedName name="_1183__FDSAUDITLINK__" hidden="1">{"fdsup://Directions/FactSet Auditing Viewer?action=AUDIT_VALUE&amp;DB=129&amp;ID1=80851310&amp;VALUEID=01001&amp;SDATE=201002&amp;PERIODTYPE=QTR_STD&amp;window=popup_no_bar&amp;width=385&amp;height=120&amp;START_MAXIMIZED=FALSE&amp;creator=factset&amp;display_string=Audit"}</definedName>
    <definedName name="_1184__FDSAUDITLINK__" localSheetId="7" hidden="1">{"fdsup://Directions/FactSet Auditing Viewer?action=AUDIT_VALUE&amp;DB=129&amp;ID1=80589M10&amp;VALUEID=01001&amp;SDATE=200902&amp;PERIODTYPE=QTR_STD&amp;window=popup_no_bar&amp;width=385&amp;height=120&amp;START_MAXIMIZED=FALSE&amp;creator=factset&amp;display_string=Audit"}</definedName>
    <definedName name="_1184__FDSAUDITLINK__" localSheetId="0" hidden="1">{"fdsup://Directions/FactSet Auditing Viewer?action=AUDIT_VALUE&amp;DB=129&amp;ID1=80589M10&amp;VALUEID=01001&amp;SDATE=200902&amp;PERIODTYPE=QTR_STD&amp;window=popup_no_bar&amp;width=385&amp;height=120&amp;START_MAXIMIZED=FALSE&amp;creator=factset&amp;display_string=Audit"}</definedName>
    <definedName name="_1184__FDSAUDITLINK__" hidden="1">{"fdsup://Directions/FactSet Auditing Viewer?action=AUDIT_VALUE&amp;DB=129&amp;ID1=80589M10&amp;VALUEID=01001&amp;SDATE=200902&amp;PERIODTYPE=QTR_STD&amp;window=popup_no_bar&amp;width=385&amp;height=120&amp;START_MAXIMIZED=FALSE&amp;creator=factset&amp;display_string=Audit"}</definedName>
    <definedName name="_1185__FDSAUDITLINK__" localSheetId="7" hidden="1">{"fdsup://Directions/FactSet Auditing Viewer?action=AUDIT_VALUE&amp;DB=129&amp;ID1=80589M10&amp;VALUEID=01001&amp;SDATE=201002&amp;PERIODTYPE=QTR_STD&amp;window=popup_no_bar&amp;width=385&amp;height=120&amp;START_MAXIMIZED=FALSE&amp;creator=factset&amp;display_string=Audit"}</definedName>
    <definedName name="_1185__FDSAUDITLINK__" localSheetId="0" hidden="1">{"fdsup://Directions/FactSet Auditing Viewer?action=AUDIT_VALUE&amp;DB=129&amp;ID1=80589M10&amp;VALUEID=01001&amp;SDATE=201002&amp;PERIODTYPE=QTR_STD&amp;window=popup_no_bar&amp;width=385&amp;height=120&amp;START_MAXIMIZED=FALSE&amp;creator=factset&amp;display_string=Audit"}</definedName>
    <definedName name="_1185__FDSAUDITLINK__" hidden="1">{"fdsup://Directions/FactSet Auditing Viewer?action=AUDIT_VALUE&amp;DB=129&amp;ID1=80589M10&amp;VALUEID=01001&amp;SDATE=201002&amp;PERIODTYPE=QTR_STD&amp;window=popup_no_bar&amp;width=385&amp;height=120&amp;START_MAXIMIZED=FALSE&amp;creator=factset&amp;display_string=Audit"}</definedName>
    <definedName name="_1186__FDSAUDITLINK__" localSheetId="7" hidden="1">{"fdsup://Directions/FactSet Auditing Viewer?action=AUDIT_VALUE&amp;DB=129&amp;ID1=85524410&amp;VALUEID=01001&amp;SDATE=200903&amp;PERIODTYPE=QTR_STD&amp;window=popup_no_bar&amp;width=385&amp;height=120&amp;START_MAXIMIZED=FALSE&amp;creator=factset&amp;display_string=Audit"}</definedName>
    <definedName name="_1186__FDSAUDITLINK__" localSheetId="0" hidden="1">{"fdsup://Directions/FactSet Auditing Viewer?action=AUDIT_VALUE&amp;DB=129&amp;ID1=85524410&amp;VALUEID=01001&amp;SDATE=200903&amp;PERIODTYPE=QTR_STD&amp;window=popup_no_bar&amp;width=385&amp;height=120&amp;START_MAXIMIZED=FALSE&amp;creator=factset&amp;display_string=Audit"}</definedName>
    <definedName name="_1186__FDSAUDITLINK__" hidden="1">{"fdsup://Directions/FactSet Auditing Viewer?action=AUDIT_VALUE&amp;DB=129&amp;ID1=85524410&amp;VALUEID=01001&amp;SDATE=200903&amp;PERIODTYPE=QTR_STD&amp;window=popup_no_bar&amp;width=385&amp;height=120&amp;START_MAXIMIZED=FALSE&amp;creator=factset&amp;display_string=Audit"}</definedName>
    <definedName name="_1187__FDSAUDITLINK__" localSheetId="7" hidden="1">{"fdsup://Directions/FactSet Auditing Viewer?action=AUDIT_VALUE&amp;DB=129&amp;ID1=85524410&amp;VALUEID=01001&amp;SDATE=201003&amp;PERIODTYPE=QTR_STD&amp;window=popup_no_bar&amp;width=385&amp;height=120&amp;START_MAXIMIZED=FALSE&amp;creator=factset&amp;display_string=Audit"}</definedName>
    <definedName name="_1187__FDSAUDITLINK__" localSheetId="0" hidden="1">{"fdsup://Directions/FactSet Auditing Viewer?action=AUDIT_VALUE&amp;DB=129&amp;ID1=85524410&amp;VALUEID=01001&amp;SDATE=201003&amp;PERIODTYPE=QTR_STD&amp;window=popup_no_bar&amp;width=385&amp;height=120&amp;START_MAXIMIZED=FALSE&amp;creator=factset&amp;display_string=Audit"}</definedName>
    <definedName name="_1187__FDSAUDITLINK__" hidden="1">{"fdsup://Directions/FactSet Auditing Viewer?action=AUDIT_VALUE&amp;DB=129&amp;ID1=85524410&amp;VALUEID=01001&amp;SDATE=201003&amp;PERIODTYPE=QTR_STD&amp;window=popup_no_bar&amp;width=385&amp;height=120&amp;START_MAXIMIZED=FALSE&amp;creator=factset&amp;display_string=Audit"}</definedName>
    <definedName name="_1188__FDSAUDITLINK__" localSheetId="7" hidden="1">{"fdsup://Directions/FactSet Auditing Viewer?action=AUDIT_VALUE&amp;DB=129&amp;ID1=78390X10&amp;VALUEID=01001&amp;SDATE=200901&amp;PERIODTYPE=QTR_STD&amp;window=popup_no_bar&amp;width=385&amp;height=120&amp;START_MAXIMIZED=FALSE&amp;creator=factset&amp;display_string=Audit"}</definedName>
    <definedName name="_1188__FDSAUDITLINK__" localSheetId="0" hidden="1">{"fdsup://Directions/FactSet Auditing Viewer?action=AUDIT_VALUE&amp;DB=129&amp;ID1=78390X10&amp;VALUEID=01001&amp;SDATE=200901&amp;PERIODTYPE=QTR_STD&amp;window=popup_no_bar&amp;width=385&amp;height=120&amp;START_MAXIMIZED=FALSE&amp;creator=factset&amp;display_string=Audit"}</definedName>
    <definedName name="_1188__FDSAUDITLINK__" hidden="1">{"fdsup://Directions/FactSet Auditing Viewer?action=AUDIT_VALUE&amp;DB=129&amp;ID1=78390X10&amp;VALUEID=01001&amp;SDATE=200901&amp;PERIODTYPE=QTR_STD&amp;window=popup_no_bar&amp;width=385&amp;height=120&amp;START_MAXIMIZED=FALSE&amp;creator=factset&amp;display_string=Audit"}</definedName>
    <definedName name="_1189__FDSAUDITLINK__" localSheetId="7" hidden="1">{"fdsup://Directions/FactSet Auditing Viewer?action=AUDIT_VALUE&amp;DB=129&amp;ID1=78390X10&amp;VALUEID=01001&amp;SDATE=201001&amp;PERIODTYPE=QTR_STD&amp;window=popup_no_bar&amp;width=385&amp;height=120&amp;START_MAXIMIZED=FALSE&amp;creator=factset&amp;display_string=Audit"}</definedName>
    <definedName name="_1189__FDSAUDITLINK__" localSheetId="0" hidden="1">{"fdsup://Directions/FactSet Auditing Viewer?action=AUDIT_VALUE&amp;DB=129&amp;ID1=78390X10&amp;VALUEID=01001&amp;SDATE=201001&amp;PERIODTYPE=QTR_STD&amp;window=popup_no_bar&amp;width=385&amp;height=120&amp;START_MAXIMIZED=FALSE&amp;creator=factset&amp;display_string=Audit"}</definedName>
    <definedName name="_1189__FDSAUDITLINK__" hidden="1">{"fdsup://Directions/FactSet Auditing Viewer?action=AUDIT_VALUE&amp;DB=129&amp;ID1=78390X10&amp;VALUEID=01001&amp;SDATE=201001&amp;PERIODTYPE=QTR_STD&amp;window=popup_no_bar&amp;width=385&amp;height=120&amp;START_MAXIMIZED=FALSE&amp;creator=factset&amp;display_string=Audit"}</definedName>
    <definedName name="_119__FDSAUDITLINK__" localSheetId="7" hidden="1">{"fdsup://directions/FAT Viewer?action=UPDATE&amp;creator=factset&amp;DYN_ARGS=TRUE&amp;DOC_NAME=FAT:FQL_AUDITING_CLIENT_TEMPLATE.FAT&amp;display_string=Audit&amp;VAR:KEY=LOZKTUZOVS&amp;VAR:QUERY=RkZfRUJJVERBX09QRVIoUVRSLDQvMS8yMDA5LDYvMzAvMjAwOSwsLFVTRCk=&amp;WINDOW=FIRST_POPUP&amp;HEIGH","T=450&amp;WIDTH=450&amp;START_MAXIMIZED=FALSE&amp;VAR:CALENDAR=US&amp;VAR:SYMBOL=TLAB&amp;VAR:INDEX=0"}</definedName>
    <definedName name="_119__FDSAUDITLINK__" localSheetId="0" hidden="1">{"fdsup://directions/FAT Viewer?action=UPDATE&amp;creator=factset&amp;DYN_ARGS=TRUE&amp;DOC_NAME=FAT:FQL_AUDITING_CLIENT_TEMPLATE.FAT&amp;display_string=Audit&amp;VAR:KEY=LOZKTUZOVS&amp;VAR:QUERY=RkZfRUJJVERBX09QRVIoUVRSLDQvMS8yMDA5LDYvMzAvMjAwOSwsLFVTRCk=&amp;WINDOW=FIRST_POPUP&amp;HEIGH","T=450&amp;WIDTH=450&amp;START_MAXIMIZED=FALSE&amp;VAR:CALENDAR=US&amp;VAR:SYMBOL=TLAB&amp;VAR:INDEX=0"}</definedName>
    <definedName name="_119__FDSAUDITLINK__" hidden="1">{"fdsup://directions/FAT Viewer?action=UPDATE&amp;creator=factset&amp;DYN_ARGS=TRUE&amp;DOC_NAME=FAT:FQL_AUDITING_CLIENT_TEMPLATE.FAT&amp;display_string=Audit&amp;VAR:KEY=LOZKTUZOVS&amp;VAR:QUERY=RkZfRUJJVERBX09QRVIoUVRSLDQvMS8yMDA5LDYvMzAvMjAwOSwsLFVTRCk=&amp;WINDOW=FIRST_POPUP&amp;HEIGH","T=450&amp;WIDTH=450&amp;START_MAXIMIZED=FALSE&amp;VAR:CALENDAR=US&amp;VAR:SYMBOL=TLAB&amp;VAR:INDEX=0"}</definedName>
    <definedName name="_1190__FDSAUDITLINK__" localSheetId="7" hidden="1">{"fdsup://Directions/FactSet Auditing Viewer?action=AUDIT_VALUE&amp;DB=129&amp;ID1=85206110&amp;VALUEID=01001&amp;SDATE=200902&amp;PERIODTYPE=QTR_STD&amp;window=popup_no_bar&amp;width=385&amp;height=120&amp;START_MAXIMIZED=FALSE&amp;creator=factset&amp;display_string=Audit"}</definedName>
    <definedName name="_1190__FDSAUDITLINK__" localSheetId="0" hidden="1">{"fdsup://Directions/FactSet Auditing Viewer?action=AUDIT_VALUE&amp;DB=129&amp;ID1=85206110&amp;VALUEID=01001&amp;SDATE=200902&amp;PERIODTYPE=QTR_STD&amp;window=popup_no_bar&amp;width=385&amp;height=120&amp;START_MAXIMIZED=FALSE&amp;creator=factset&amp;display_string=Audit"}</definedName>
    <definedName name="_1190__FDSAUDITLINK__" hidden="1">{"fdsup://Directions/FactSet Auditing Viewer?action=AUDIT_VALUE&amp;DB=129&amp;ID1=85206110&amp;VALUEID=01001&amp;SDATE=200902&amp;PERIODTYPE=QTR_STD&amp;window=popup_no_bar&amp;width=385&amp;height=120&amp;START_MAXIMIZED=FALSE&amp;creator=factset&amp;display_string=Audit"}</definedName>
    <definedName name="_1191__FDSAUDITLINK__" localSheetId="7" hidden="1">{"fdsup://Directions/FactSet Auditing Viewer?action=AUDIT_VALUE&amp;DB=129&amp;ID1=75511150&amp;VALUEID=01001&amp;SDATE=200902&amp;PERIODTYPE=QTR_STD&amp;window=popup_no_bar&amp;width=385&amp;height=120&amp;START_MAXIMIZED=FALSE&amp;creator=factset&amp;display_string=Audit"}</definedName>
    <definedName name="_1191__FDSAUDITLINK__" localSheetId="0" hidden="1">{"fdsup://Directions/FactSet Auditing Viewer?action=AUDIT_VALUE&amp;DB=129&amp;ID1=75511150&amp;VALUEID=01001&amp;SDATE=200902&amp;PERIODTYPE=QTR_STD&amp;window=popup_no_bar&amp;width=385&amp;height=120&amp;START_MAXIMIZED=FALSE&amp;creator=factset&amp;display_string=Audit"}</definedName>
    <definedName name="_1191__FDSAUDITLINK__" hidden="1">{"fdsup://Directions/FactSet Auditing Viewer?action=AUDIT_VALUE&amp;DB=129&amp;ID1=75511150&amp;VALUEID=01001&amp;SDATE=200902&amp;PERIODTYPE=QTR_STD&amp;window=popup_no_bar&amp;width=385&amp;height=120&amp;START_MAXIMIZED=FALSE&amp;creator=factset&amp;display_string=Audit"}</definedName>
    <definedName name="_1192__FDSAUDITLINK__" localSheetId="7" hidden="1">{"fdsup://Directions/FactSet Auditing Viewer?action=AUDIT_VALUE&amp;DB=129&amp;ID1=75511150&amp;VALUEID=01001&amp;SDATE=201002&amp;PERIODTYPE=QTR_STD&amp;window=popup_no_bar&amp;width=385&amp;height=120&amp;START_MAXIMIZED=FALSE&amp;creator=factset&amp;display_string=Audit"}</definedName>
    <definedName name="_1192__FDSAUDITLINK__" localSheetId="0" hidden="1">{"fdsup://Directions/FactSet Auditing Viewer?action=AUDIT_VALUE&amp;DB=129&amp;ID1=75511150&amp;VALUEID=01001&amp;SDATE=201002&amp;PERIODTYPE=QTR_STD&amp;window=popup_no_bar&amp;width=385&amp;height=120&amp;START_MAXIMIZED=FALSE&amp;creator=factset&amp;display_string=Audit"}</definedName>
    <definedName name="_1192__FDSAUDITLINK__" hidden="1">{"fdsup://Directions/FactSet Auditing Viewer?action=AUDIT_VALUE&amp;DB=129&amp;ID1=75511150&amp;VALUEID=01001&amp;SDATE=201002&amp;PERIODTYPE=QTR_STD&amp;window=popup_no_bar&amp;width=385&amp;height=120&amp;START_MAXIMIZED=FALSE&amp;creator=factset&amp;display_string=Audit"}</definedName>
    <definedName name="_1193__FDSAUDITLINK__" localSheetId="7" hidden="1">{"fdsup://Directions/FactSet Auditing Viewer?action=AUDIT_VALUE&amp;DB=129&amp;ID1=75043810&amp;VALUEID=01001&amp;SDATE=200902&amp;PERIODTYPE=QTR_STD&amp;window=popup_no_bar&amp;width=385&amp;height=120&amp;START_MAXIMIZED=FALSE&amp;creator=factset&amp;display_string=Audit"}</definedName>
    <definedName name="_1193__FDSAUDITLINK__" localSheetId="0" hidden="1">{"fdsup://Directions/FactSet Auditing Viewer?action=AUDIT_VALUE&amp;DB=129&amp;ID1=75043810&amp;VALUEID=01001&amp;SDATE=200902&amp;PERIODTYPE=QTR_STD&amp;window=popup_no_bar&amp;width=385&amp;height=120&amp;START_MAXIMIZED=FALSE&amp;creator=factset&amp;display_string=Audit"}</definedName>
    <definedName name="_1193__FDSAUDITLINK__" hidden="1">{"fdsup://Directions/FactSet Auditing Viewer?action=AUDIT_VALUE&amp;DB=129&amp;ID1=75043810&amp;VALUEID=01001&amp;SDATE=200902&amp;PERIODTYPE=QTR_STD&amp;window=popup_no_bar&amp;width=385&amp;height=120&amp;START_MAXIMIZED=FALSE&amp;creator=factset&amp;display_string=Audit"}</definedName>
    <definedName name="_1194__FDSAUDITLINK__" localSheetId="7" hidden="1">{"fdsup://Directions/FactSet Auditing Viewer?action=AUDIT_VALUE&amp;DB=129&amp;ID1=75043810&amp;VALUEID=01001&amp;SDATE=201002&amp;PERIODTYPE=QTR_STD&amp;window=popup_no_bar&amp;width=385&amp;height=120&amp;START_MAXIMIZED=FALSE&amp;creator=factset&amp;display_string=Audit"}</definedName>
    <definedName name="_1194__FDSAUDITLINK__" localSheetId="0" hidden="1">{"fdsup://Directions/FactSet Auditing Viewer?action=AUDIT_VALUE&amp;DB=129&amp;ID1=75043810&amp;VALUEID=01001&amp;SDATE=201002&amp;PERIODTYPE=QTR_STD&amp;window=popup_no_bar&amp;width=385&amp;height=120&amp;START_MAXIMIZED=FALSE&amp;creator=factset&amp;display_string=Audit"}</definedName>
    <definedName name="_1194__FDSAUDITLINK__" hidden="1">{"fdsup://Directions/FactSet Auditing Viewer?action=AUDIT_VALUE&amp;DB=129&amp;ID1=75043810&amp;VALUEID=01001&amp;SDATE=201002&amp;PERIODTYPE=QTR_STD&amp;window=popup_no_bar&amp;width=385&amp;height=120&amp;START_MAXIMIZED=FALSE&amp;creator=factset&amp;display_string=Audit"}</definedName>
    <definedName name="_1195__FDSAUDITLINK__" localSheetId="7" hidden="1">{"fdsup://Directions/FactSet Auditing Viewer?action=AUDIT_VALUE&amp;DB=129&amp;ID1=76075910&amp;VALUEID=01001&amp;SDATE=200902&amp;PERIODTYPE=QTR_STD&amp;window=popup_no_bar&amp;width=385&amp;height=120&amp;START_MAXIMIZED=FALSE&amp;creator=factset&amp;display_string=Audit"}</definedName>
    <definedName name="_1195__FDSAUDITLINK__" localSheetId="0" hidden="1">{"fdsup://Directions/FactSet Auditing Viewer?action=AUDIT_VALUE&amp;DB=129&amp;ID1=76075910&amp;VALUEID=01001&amp;SDATE=200902&amp;PERIODTYPE=QTR_STD&amp;window=popup_no_bar&amp;width=385&amp;height=120&amp;START_MAXIMIZED=FALSE&amp;creator=factset&amp;display_string=Audit"}</definedName>
    <definedName name="_1195__FDSAUDITLINK__" hidden="1">{"fdsup://Directions/FactSet Auditing Viewer?action=AUDIT_VALUE&amp;DB=129&amp;ID1=76075910&amp;VALUEID=01001&amp;SDATE=200902&amp;PERIODTYPE=QTR_STD&amp;window=popup_no_bar&amp;width=385&amp;height=120&amp;START_MAXIMIZED=FALSE&amp;creator=factset&amp;display_string=Audit"}</definedName>
    <definedName name="_1196__FDSAUDITLINK__" localSheetId="7" hidden="1">{"fdsup://Directions/FactSet Auditing Viewer?action=AUDIT_VALUE&amp;DB=129&amp;ID1=76075910&amp;VALUEID=01001&amp;SDATE=201002&amp;PERIODTYPE=QTR_STD&amp;window=popup_no_bar&amp;width=385&amp;height=120&amp;START_MAXIMIZED=FALSE&amp;creator=factset&amp;display_string=Audit"}</definedName>
    <definedName name="_1196__FDSAUDITLINK__" localSheetId="0" hidden="1">{"fdsup://Directions/FactSet Auditing Viewer?action=AUDIT_VALUE&amp;DB=129&amp;ID1=76075910&amp;VALUEID=01001&amp;SDATE=201002&amp;PERIODTYPE=QTR_STD&amp;window=popup_no_bar&amp;width=385&amp;height=120&amp;START_MAXIMIZED=FALSE&amp;creator=factset&amp;display_string=Audit"}</definedName>
    <definedName name="_1196__FDSAUDITLINK__" hidden="1">{"fdsup://Directions/FactSet Auditing Viewer?action=AUDIT_VALUE&amp;DB=129&amp;ID1=76075910&amp;VALUEID=01001&amp;SDATE=201002&amp;PERIODTYPE=QTR_STD&amp;window=popup_no_bar&amp;width=385&amp;height=120&amp;START_MAXIMIZED=FALSE&amp;creator=factset&amp;display_string=Audit"}</definedName>
    <definedName name="_1197__FDSAUDITLINK__" localSheetId="7" hidden="1">{"fdsup://Directions/FactSet Auditing Viewer?action=AUDIT_VALUE&amp;DB=129&amp;ID1=25786710&amp;VALUEID=01001&amp;SDATE=200902&amp;PERIODTYPE=QTR_STD&amp;window=popup_no_bar&amp;width=385&amp;height=120&amp;START_MAXIMIZED=FALSE&amp;creator=factset&amp;display_string=Audit"}</definedName>
    <definedName name="_1197__FDSAUDITLINK__" localSheetId="0" hidden="1">{"fdsup://Directions/FactSet Auditing Viewer?action=AUDIT_VALUE&amp;DB=129&amp;ID1=25786710&amp;VALUEID=01001&amp;SDATE=200902&amp;PERIODTYPE=QTR_STD&amp;window=popup_no_bar&amp;width=385&amp;height=120&amp;START_MAXIMIZED=FALSE&amp;creator=factset&amp;display_string=Audit"}</definedName>
    <definedName name="_1197__FDSAUDITLINK__" hidden="1">{"fdsup://Directions/FactSet Auditing Viewer?action=AUDIT_VALUE&amp;DB=129&amp;ID1=25786710&amp;VALUEID=01001&amp;SDATE=200902&amp;PERIODTYPE=QTR_STD&amp;window=popup_no_bar&amp;width=385&amp;height=120&amp;START_MAXIMIZED=FALSE&amp;creator=factset&amp;display_string=Audit"}</definedName>
    <definedName name="_1198__FDSAUDITLINK__" localSheetId="7" hidden="1">{"fdsup://Directions/FactSet Auditing Viewer?action=AUDIT_VALUE&amp;DB=129&amp;ID1=25786710&amp;VALUEID=01001&amp;SDATE=201002&amp;PERIODTYPE=QTR_STD&amp;window=popup_no_bar&amp;width=385&amp;height=120&amp;START_MAXIMIZED=FALSE&amp;creator=factset&amp;display_string=Audit"}</definedName>
    <definedName name="_1198__FDSAUDITLINK__" localSheetId="0" hidden="1">{"fdsup://Directions/FactSet Auditing Viewer?action=AUDIT_VALUE&amp;DB=129&amp;ID1=25786710&amp;VALUEID=01001&amp;SDATE=201002&amp;PERIODTYPE=QTR_STD&amp;window=popup_no_bar&amp;width=385&amp;height=120&amp;START_MAXIMIZED=FALSE&amp;creator=factset&amp;display_string=Audit"}</definedName>
    <definedName name="_1198__FDSAUDITLINK__" hidden="1">{"fdsup://Directions/FactSet Auditing Viewer?action=AUDIT_VALUE&amp;DB=129&amp;ID1=25786710&amp;VALUEID=01001&amp;SDATE=201002&amp;PERIODTYPE=QTR_STD&amp;window=popup_no_bar&amp;width=385&amp;height=120&amp;START_MAXIMIZED=FALSE&amp;creator=factset&amp;display_string=Audit"}</definedName>
    <definedName name="_1199__FDSAUDITLINK__" localSheetId="7" hidden="1">{"fdsup://Directions/FactSet Auditing Viewer?action=AUDIT_VALUE&amp;DB=129&amp;ID1=75281A10&amp;VALUEID=01001&amp;SDATE=200902&amp;PERIODTYPE=QTR_STD&amp;window=popup_no_bar&amp;width=385&amp;height=120&amp;START_MAXIMIZED=FALSE&amp;creator=factset&amp;display_string=Audit"}</definedName>
    <definedName name="_1199__FDSAUDITLINK__" localSheetId="0" hidden="1">{"fdsup://Directions/FactSet Auditing Viewer?action=AUDIT_VALUE&amp;DB=129&amp;ID1=75281A10&amp;VALUEID=01001&amp;SDATE=200902&amp;PERIODTYPE=QTR_STD&amp;window=popup_no_bar&amp;width=385&amp;height=120&amp;START_MAXIMIZED=FALSE&amp;creator=factset&amp;display_string=Audit"}</definedName>
    <definedName name="_1199__FDSAUDITLINK__" hidden="1">{"fdsup://Directions/FactSet Auditing Viewer?action=AUDIT_VALUE&amp;DB=129&amp;ID1=75281A10&amp;VALUEID=01001&amp;SDATE=200902&amp;PERIODTYPE=QTR_STD&amp;window=popup_no_bar&amp;width=385&amp;height=120&amp;START_MAXIMIZED=FALSE&amp;creator=factset&amp;display_string=Audit"}</definedName>
    <definedName name="_12__FDSAUDITLINK__" localSheetId="7" hidden="1">{"fdsup://directions/FAT Viewer?action=UPDATE&amp;creator=factset&amp;DYN_ARGS=TRUE&amp;DOC_NAME=FAT:FQL_AUDITING_CLIENT_TEMPLATE.FAT&amp;display_string=Audit&amp;VAR:KEY=PUHKZEZKZC&amp;VAR:QUERY=RkZfRUJJVERBX09QRVIoUVRSLDQvMS8yMDEwLDYvMzAvMjAxMCwsLFVTRCk=&amp;WINDOW=FIRST_POPUP&amp;HEIGH","T=450&amp;WIDTH=450&amp;START_MAXIMIZED=FALSE&amp;VAR:CALENDAR=US&amp;VAR:SYMBOL=XRAY&amp;VAR:INDEX=0"}</definedName>
    <definedName name="_12__FDSAUDITLINK__" localSheetId="0" hidden="1">{"fdsup://directions/FAT Viewer?action=UPDATE&amp;creator=factset&amp;DYN_ARGS=TRUE&amp;DOC_NAME=FAT:FQL_AUDITING_CLIENT_TEMPLATE.FAT&amp;display_string=Audit&amp;VAR:KEY=PUHKZEZKZC&amp;VAR:QUERY=RkZfRUJJVERBX09QRVIoUVRSLDQvMS8yMDEwLDYvMzAvMjAxMCwsLFVTRCk=&amp;WINDOW=FIRST_POPUP&amp;HEIGH","T=450&amp;WIDTH=450&amp;START_MAXIMIZED=FALSE&amp;VAR:CALENDAR=US&amp;VAR:SYMBOL=XRAY&amp;VAR:INDEX=0"}</definedName>
    <definedName name="_12__FDSAUDITLINK__" hidden="1">{"fdsup://directions/FAT Viewer?action=UPDATE&amp;creator=factset&amp;DYN_ARGS=TRUE&amp;DOC_NAME=FAT:FQL_AUDITING_CLIENT_TEMPLATE.FAT&amp;display_string=Audit&amp;VAR:KEY=PUHKZEZKZC&amp;VAR:QUERY=RkZfRUJJVERBX09QRVIoUVRSLDQvMS8yMDEwLDYvMzAvMjAxMCwsLFVTRCk=&amp;WINDOW=FIRST_POPUP&amp;HEIGH","T=450&amp;WIDTH=450&amp;START_MAXIMIZED=FALSE&amp;VAR:CALENDAR=US&amp;VAR:SYMBOL=XRAY&amp;VAR:INDEX=0"}</definedName>
    <definedName name="_120__FDSAUDITLINK__" localSheetId="7" hidden="1">{"fdsup://directions/FAT Viewer?action=UPDATE&amp;creator=factset&amp;DYN_ARGS=TRUE&amp;DOC_NAME=FAT:FQL_AUDITING_CLIENT_TEMPLATE.FAT&amp;display_string=Audit&amp;VAR:KEY=BMPMZKPGHQ&amp;VAR:QUERY=RkZfRUJJVERBX09QRVIoUVRSLDQvMS8yMDEwLDYvMzAvMjAxMCwsLFVTRCk=&amp;WINDOW=FIRST_POPUP&amp;HEIGH","T=450&amp;WIDTH=450&amp;START_MAXIMIZED=FALSE&amp;VAR:CALENDAR=US&amp;VAR:SYMBOL=TLAB&amp;VAR:INDEX=0"}</definedName>
    <definedName name="_120__FDSAUDITLINK__" localSheetId="0" hidden="1">{"fdsup://directions/FAT Viewer?action=UPDATE&amp;creator=factset&amp;DYN_ARGS=TRUE&amp;DOC_NAME=FAT:FQL_AUDITING_CLIENT_TEMPLATE.FAT&amp;display_string=Audit&amp;VAR:KEY=BMPMZKPGHQ&amp;VAR:QUERY=RkZfRUJJVERBX09QRVIoUVRSLDQvMS8yMDEwLDYvMzAvMjAxMCwsLFVTRCk=&amp;WINDOW=FIRST_POPUP&amp;HEIGH","T=450&amp;WIDTH=450&amp;START_MAXIMIZED=FALSE&amp;VAR:CALENDAR=US&amp;VAR:SYMBOL=TLAB&amp;VAR:INDEX=0"}</definedName>
    <definedName name="_120__FDSAUDITLINK__" hidden="1">{"fdsup://directions/FAT Viewer?action=UPDATE&amp;creator=factset&amp;DYN_ARGS=TRUE&amp;DOC_NAME=FAT:FQL_AUDITING_CLIENT_TEMPLATE.FAT&amp;display_string=Audit&amp;VAR:KEY=BMPMZKPGHQ&amp;VAR:QUERY=RkZfRUJJVERBX09QRVIoUVRSLDQvMS8yMDEwLDYvMzAvMjAxMCwsLFVTRCk=&amp;WINDOW=FIRST_POPUP&amp;HEIGH","T=450&amp;WIDTH=450&amp;START_MAXIMIZED=FALSE&amp;VAR:CALENDAR=US&amp;VAR:SYMBOL=TLAB&amp;VAR:INDEX=0"}</definedName>
    <definedName name="_1200__FDSAUDITLINK__" localSheetId="7" hidden="1">{"fdsup://Directions/FactSet Auditing Viewer?action=AUDIT_VALUE&amp;DB=129&amp;ID1=75281A10&amp;VALUEID=01001&amp;SDATE=201002&amp;PERIODTYPE=QTR_STD&amp;window=popup_no_bar&amp;width=385&amp;height=120&amp;START_MAXIMIZED=FALSE&amp;creator=factset&amp;display_string=Audit"}</definedName>
    <definedName name="_1200__FDSAUDITLINK__" localSheetId="0" hidden="1">{"fdsup://Directions/FactSet Auditing Viewer?action=AUDIT_VALUE&amp;DB=129&amp;ID1=75281A10&amp;VALUEID=01001&amp;SDATE=201002&amp;PERIODTYPE=QTR_STD&amp;window=popup_no_bar&amp;width=385&amp;height=120&amp;START_MAXIMIZED=FALSE&amp;creator=factset&amp;display_string=Audit"}</definedName>
    <definedName name="_1200__FDSAUDITLINK__" hidden="1">{"fdsup://Directions/FactSet Auditing Viewer?action=AUDIT_VALUE&amp;DB=129&amp;ID1=75281A10&amp;VALUEID=01001&amp;SDATE=201002&amp;PERIODTYPE=QTR_STD&amp;window=popup_no_bar&amp;width=385&amp;height=120&amp;START_MAXIMIZED=FALSE&amp;creator=factset&amp;display_string=Audit"}</definedName>
    <definedName name="_1201__FDSAUDITLINK__" localSheetId="7" hidden="1">{"fdsup://Directions/FactSet Auditing Viewer?action=AUDIT_VALUE&amp;DB=129&amp;ID1=77829610&amp;VALUEID=01001&amp;SDATE=200901&amp;PERIODTYPE=QTR_STD&amp;window=popup_no_bar&amp;width=385&amp;height=120&amp;START_MAXIMIZED=FALSE&amp;creator=factset&amp;display_string=Audit"}</definedName>
    <definedName name="_1201__FDSAUDITLINK__" localSheetId="0" hidden="1">{"fdsup://Directions/FactSet Auditing Viewer?action=AUDIT_VALUE&amp;DB=129&amp;ID1=77829610&amp;VALUEID=01001&amp;SDATE=200901&amp;PERIODTYPE=QTR_STD&amp;window=popup_no_bar&amp;width=385&amp;height=120&amp;START_MAXIMIZED=FALSE&amp;creator=factset&amp;display_string=Audit"}</definedName>
    <definedName name="_1201__FDSAUDITLINK__" hidden="1">{"fdsup://Directions/FactSet Auditing Viewer?action=AUDIT_VALUE&amp;DB=129&amp;ID1=77829610&amp;VALUEID=01001&amp;SDATE=200901&amp;PERIODTYPE=QTR_STD&amp;window=popup_no_bar&amp;width=385&amp;height=120&amp;START_MAXIMIZED=FALSE&amp;creator=factset&amp;display_string=Audit"}</definedName>
    <definedName name="_1202__FDSAUDITLINK__" localSheetId="7" hidden="1">{"fdsup://Directions/FactSet Auditing Viewer?action=AUDIT_VALUE&amp;DB=129&amp;ID1=77829610&amp;VALUEID=01001&amp;SDATE=201001&amp;PERIODTYPE=QTR_STD&amp;window=popup_no_bar&amp;width=385&amp;height=120&amp;START_MAXIMIZED=FALSE&amp;creator=factset&amp;display_string=Audit"}</definedName>
    <definedName name="_1202__FDSAUDITLINK__" localSheetId="0" hidden="1">{"fdsup://Directions/FactSet Auditing Viewer?action=AUDIT_VALUE&amp;DB=129&amp;ID1=77829610&amp;VALUEID=01001&amp;SDATE=201001&amp;PERIODTYPE=QTR_STD&amp;window=popup_no_bar&amp;width=385&amp;height=120&amp;START_MAXIMIZED=FALSE&amp;creator=factset&amp;display_string=Audit"}</definedName>
    <definedName name="_1202__FDSAUDITLINK__" hidden="1">{"fdsup://Directions/FactSet Auditing Viewer?action=AUDIT_VALUE&amp;DB=129&amp;ID1=77829610&amp;VALUEID=01001&amp;SDATE=201001&amp;PERIODTYPE=QTR_STD&amp;window=popup_no_bar&amp;width=385&amp;height=120&amp;START_MAXIMIZED=FALSE&amp;creator=factset&amp;display_string=Audit"}</definedName>
    <definedName name="_1203__FDSAUDITLINK__" localSheetId="7" hidden="1">{"fdsup://Directions/FactSet Auditing Viewer?action=AUDIT_VALUE&amp;DB=129&amp;ID1=77669610&amp;VALUEID=01001&amp;SDATE=200902&amp;PERIODTYPE=QTR_STD&amp;window=popup_no_bar&amp;width=385&amp;height=120&amp;START_MAXIMIZED=FALSE&amp;creator=factset&amp;display_string=Audit"}</definedName>
    <definedName name="_1203__FDSAUDITLINK__" localSheetId="0" hidden="1">{"fdsup://Directions/FactSet Auditing Viewer?action=AUDIT_VALUE&amp;DB=129&amp;ID1=77669610&amp;VALUEID=01001&amp;SDATE=200902&amp;PERIODTYPE=QTR_STD&amp;window=popup_no_bar&amp;width=385&amp;height=120&amp;START_MAXIMIZED=FALSE&amp;creator=factset&amp;display_string=Audit"}</definedName>
    <definedName name="_1203__FDSAUDITLINK__" hidden="1">{"fdsup://Directions/FactSet Auditing Viewer?action=AUDIT_VALUE&amp;DB=129&amp;ID1=77669610&amp;VALUEID=01001&amp;SDATE=200902&amp;PERIODTYPE=QTR_STD&amp;window=popup_no_bar&amp;width=385&amp;height=120&amp;START_MAXIMIZED=FALSE&amp;creator=factset&amp;display_string=Audit"}</definedName>
    <definedName name="_1204__FDSAUDITLINK__" localSheetId="7" hidden="1">{"fdsup://Directions/FactSet Auditing Viewer?action=AUDIT_VALUE&amp;DB=129&amp;ID1=77669610&amp;VALUEID=01001&amp;SDATE=201002&amp;PERIODTYPE=QTR_STD&amp;window=popup_no_bar&amp;width=385&amp;height=120&amp;START_MAXIMIZED=FALSE&amp;creator=factset&amp;display_string=Audit"}</definedName>
    <definedName name="_1204__FDSAUDITLINK__" localSheetId="0" hidden="1">{"fdsup://Directions/FactSet Auditing Viewer?action=AUDIT_VALUE&amp;DB=129&amp;ID1=77669610&amp;VALUEID=01001&amp;SDATE=201002&amp;PERIODTYPE=QTR_STD&amp;window=popup_no_bar&amp;width=385&amp;height=120&amp;START_MAXIMIZED=FALSE&amp;creator=factset&amp;display_string=Audit"}</definedName>
    <definedName name="_1204__FDSAUDITLINK__" hidden="1">{"fdsup://Directions/FactSet Auditing Viewer?action=AUDIT_VALUE&amp;DB=129&amp;ID1=77669610&amp;VALUEID=01001&amp;SDATE=201002&amp;PERIODTYPE=QTR_STD&amp;window=popup_no_bar&amp;width=385&amp;height=120&amp;START_MAXIMIZED=FALSE&amp;creator=factset&amp;display_string=Audit"}</definedName>
    <definedName name="_1205__FDSAUDITLINK__" localSheetId="7" hidden="1">{"fdsup://Directions/FactSet Auditing Viewer?action=AUDIT_VALUE&amp;DB=129&amp;ID1=77390310&amp;VALUEID=01001&amp;SDATE=200903&amp;PERIODTYPE=QTR_STD&amp;window=popup_no_bar&amp;width=385&amp;height=120&amp;START_MAXIMIZED=FALSE&amp;creator=factset&amp;display_string=Audit"}</definedName>
    <definedName name="_1205__FDSAUDITLINK__" localSheetId="0" hidden="1">{"fdsup://Directions/FactSet Auditing Viewer?action=AUDIT_VALUE&amp;DB=129&amp;ID1=77390310&amp;VALUEID=01001&amp;SDATE=200903&amp;PERIODTYPE=QTR_STD&amp;window=popup_no_bar&amp;width=385&amp;height=120&amp;START_MAXIMIZED=FALSE&amp;creator=factset&amp;display_string=Audit"}</definedName>
    <definedName name="_1205__FDSAUDITLINK__" hidden="1">{"fdsup://Directions/FactSet Auditing Viewer?action=AUDIT_VALUE&amp;DB=129&amp;ID1=77390310&amp;VALUEID=01001&amp;SDATE=200903&amp;PERIODTYPE=QTR_STD&amp;window=popup_no_bar&amp;width=385&amp;height=120&amp;START_MAXIMIZED=FALSE&amp;creator=factset&amp;display_string=Audit"}</definedName>
    <definedName name="_1206__FDSAUDITLINK__" localSheetId="7" hidden="1">{"fdsup://Directions/FactSet Auditing Viewer?action=AUDIT_VALUE&amp;DB=129&amp;ID1=77390310&amp;VALUEID=01001&amp;SDATE=201003&amp;PERIODTYPE=QTR_STD&amp;window=popup_no_bar&amp;width=385&amp;height=120&amp;START_MAXIMIZED=FALSE&amp;creator=factset&amp;display_string=Audit"}</definedName>
    <definedName name="_1206__FDSAUDITLINK__" localSheetId="0" hidden="1">{"fdsup://Directions/FactSet Auditing Viewer?action=AUDIT_VALUE&amp;DB=129&amp;ID1=77390310&amp;VALUEID=01001&amp;SDATE=201003&amp;PERIODTYPE=QTR_STD&amp;window=popup_no_bar&amp;width=385&amp;height=120&amp;START_MAXIMIZED=FALSE&amp;creator=factset&amp;display_string=Audit"}</definedName>
    <definedName name="_1206__FDSAUDITLINK__" hidden="1">{"fdsup://Directions/FactSet Auditing Viewer?action=AUDIT_VALUE&amp;DB=129&amp;ID1=77390310&amp;VALUEID=01001&amp;SDATE=201003&amp;PERIODTYPE=QTR_STD&amp;window=popup_no_bar&amp;width=385&amp;height=120&amp;START_MAXIMIZED=FALSE&amp;creator=factset&amp;display_string=Audit"}</definedName>
    <definedName name="_1207__FDSAUDITLINK__" localSheetId="7" hidden="1">{"fdsup://Directions/FactSet Auditing Viewer?action=AUDIT_VALUE&amp;DB=129&amp;ID1=73157210&amp;VALUEID=01001&amp;SDATE=200901&amp;PERIODTYPE=QTR_STD&amp;window=popup_no_bar&amp;width=385&amp;height=120&amp;START_MAXIMIZED=FALSE&amp;creator=factset&amp;display_string=Audit"}</definedName>
    <definedName name="_1207__FDSAUDITLINK__" localSheetId="0" hidden="1">{"fdsup://Directions/FactSet Auditing Viewer?action=AUDIT_VALUE&amp;DB=129&amp;ID1=73157210&amp;VALUEID=01001&amp;SDATE=200901&amp;PERIODTYPE=QTR_STD&amp;window=popup_no_bar&amp;width=385&amp;height=120&amp;START_MAXIMIZED=FALSE&amp;creator=factset&amp;display_string=Audit"}</definedName>
    <definedName name="_1207__FDSAUDITLINK__" hidden="1">{"fdsup://Directions/FactSet Auditing Viewer?action=AUDIT_VALUE&amp;DB=129&amp;ID1=73157210&amp;VALUEID=01001&amp;SDATE=200901&amp;PERIODTYPE=QTR_STD&amp;window=popup_no_bar&amp;width=385&amp;height=120&amp;START_MAXIMIZED=FALSE&amp;creator=factset&amp;display_string=Audit"}</definedName>
    <definedName name="_1208__FDSAUDITLINK__" localSheetId="7" hidden="1">{"fdsup://Directions/FactSet Auditing Viewer?action=AUDIT_VALUE&amp;DB=129&amp;ID1=73157210&amp;VALUEID=01001&amp;SDATE=201001&amp;PERIODTYPE=QTR_STD&amp;window=popup_no_bar&amp;width=385&amp;height=120&amp;START_MAXIMIZED=FALSE&amp;creator=factset&amp;display_string=Audit"}</definedName>
    <definedName name="_1208__FDSAUDITLINK__" localSheetId="0" hidden="1">{"fdsup://Directions/FactSet Auditing Viewer?action=AUDIT_VALUE&amp;DB=129&amp;ID1=73157210&amp;VALUEID=01001&amp;SDATE=201001&amp;PERIODTYPE=QTR_STD&amp;window=popup_no_bar&amp;width=385&amp;height=120&amp;START_MAXIMIZED=FALSE&amp;creator=factset&amp;display_string=Audit"}</definedName>
    <definedName name="_1208__FDSAUDITLINK__" hidden="1">{"fdsup://Directions/FactSet Auditing Viewer?action=AUDIT_VALUE&amp;DB=129&amp;ID1=73157210&amp;VALUEID=01001&amp;SDATE=201001&amp;PERIODTYPE=QTR_STD&amp;window=popup_no_bar&amp;width=385&amp;height=120&amp;START_MAXIMIZED=FALSE&amp;creator=factset&amp;display_string=Audit"}</definedName>
    <definedName name="_1209__FDSAUDITLINK__" localSheetId="7" hidden="1">{"fdsup://Directions/FactSet Auditing Viewer?action=AUDIT_VALUE&amp;DB=129&amp;ID1=75657710&amp;VALUEID=01001&amp;SDATE=200901&amp;PERIODTYPE=QTR_STD&amp;window=popup_no_bar&amp;width=385&amp;height=120&amp;START_MAXIMIZED=FALSE&amp;creator=factset&amp;display_string=Audit"}</definedName>
    <definedName name="_1209__FDSAUDITLINK__" localSheetId="0" hidden="1">{"fdsup://Directions/FactSet Auditing Viewer?action=AUDIT_VALUE&amp;DB=129&amp;ID1=75657710&amp;VALUEID=01001&amp;SDATE=200901&amp;PERIODTYPE=QTR_STD&amp;window=popup_no_bar&amp;width=385&amp;height=120&amp;START_MAXIMIZED=FALSE&amp;creator=factset&amp;display_string=Audit"}</definedName>
    <definedName name="_1209__FDSAUDITLINK__" hidden="1">{"fdsup://Directions/FactSet Auditing Viewer?action=AUDIT_VALUE&amp;DB=129&amp;ID1=75657710&amp;VALUEID=01001&amp;SDATE=200901&amp;PERIODTYPE=QTR_STD&amp;window=popup_no_bar&amp;width=385&amp;height=120&amp;START_MAXIMIZED=FALSE&amp;creator=factset&amp;display_string=Audit"}</definedName>
    <definedName name="_121__FDSAUDITLINK__" localSheetId="7" hidden="1">{"fdsup://directions/FAT Viewer?action=UPDATE&amp;creator=factset&amp;DYN_ARGS=TRUE&amp;DOC_NAME=FAT:FQL_AUDITING_CLIENT_TEMPLATE.FAT&amp;display_string=Audit&amp;VAR:KEY=JWFYBQTANE&amp;VAR:QUERY=RkZfRUJJVERBX09QRVIoUVRSLDQvMS8yMDA5LDYvMzAvMjAwOSwsLFVTRCk=&amp;WINDOW=FIRST_POPUP&amp;HEIGH","T=450&amp;WIDTH=450&amp;START_MAXIMIZED=FALSE&amp;VAR:CALENDAR=US&amp;VAR:SYMBOL=TJX&amp;VAR:INDEX=0"}</definedName>
    <definedName name="_121__FDSAUDITLINK__" localSheetId="0" hidden="1">{"fdsup://directions/FAT Viewer?action=UPDATE&amp;creator=factset&amp;DYN_ARGS=TRUE&amp;DOC_NAME=FAT:FQL_AUDITING_CLIENT_TEMPLATE.FAT&amp;display_string=Audit&amp;VAR:KEY=JWFYBQTANE&amp;VAR:QUERY=RkZfRUJJVERBX09QRVIoUVRSLDQvMS8yMDA5LDYvMzAvMjAwOSwsLFVTRCk=&amp;WINDOW=FIRST_POPUP&amp;HEIGH","T=450&amp;WIDTH=450&amp;START_MAXIMIZED=FALSE&amp;VAR:CALENDAR=US&amp;VAR:SYMBOL=TJX&amp;VAR:INDEX=0"}</definedName>
    <definedName name="_121__FDSAUDITLINK__" hidden="1">{"fdsup://directions/FAT Viewer?action=UPDATE&amp;creator=factset&amp;DYN_ARGS=TRUE&amp;DOC_NAME=FAT:FQL_AUDITING_CLIENT_TEMPLATE.FAT&amp;display_string=Audit&amp;VAR:KEY=JWFYBQTANE&amp;VAR:QUERY=RkZfRUJJVERBX09QRVIoUVRSLDQvMS8yMDA5LDYvMzAvMjAwOSwsLFVTRCk=&amp;WINDOW=FIRST_POPUP&amp;HEIGH","T=450&amp;WIDTH=450&amp;START_MAXIMIZED=FALSE&amp;VAR:CALENDAR=US&amp;VAR:SYMBOL=TJX&amp;VAR:INDEX=0"}</definedName>
    <definedName name="_1210__FDSAUDITLINK__" localSheetId="7" hidden="1">{"fdsup://Directions/FactSet Auditing Viewer?action=AUDIT_VALUE&amp;DB=129&amp;ID1=75657710&amp;VALUEID=01001&amp;SDATE=201001&amp;PERIODTYPE=QTR_STD&amp;window=popup_no_bar&amp;width=385&amp;height=120&amp;START_MAXIMIZED=FALSE&amp;creator=factset&amp;display_string=Audit"}</definedName>
    <definedName name="_1210__FDSAUDITLINK__" localSheetId="0" hidden="1">{"fdsup://Directions/FactSet Auditing Viewer?action=AUDIT_VALUE&amp;DB=129&amp;ID1=75657710&amp;VALUEID=01001&amp;SDATE=201001&amp;PERIODTYPE=QTR_STD&amp;window=popup_no_bar&amp;width=385&amp;height=120&amp;START_MAXIMIZED=FALSE&amp;creator=factset&amp;display_string=Audit"}</definedName>
    <definedName name="_1210__FDSAUDITLINK__" hidden="1">{"fdsup://Directions/FactSet Auditing Viewer?action=AUDIT_VALUE&amp;DB=129&amp;ID1=75657710&amp;VALUEID=01001&amp;SDATE=201001&amp;PERIODTYPE=QTR_STD&amp;window=popup_no_bar&amp;width=385&amp;height=120&amp;START_MAXIMIZED=FALSE&amp;creator=factset&amp;display_string=Audit"}</definedName>
    <definedName name="_1211__FDSAUDITLINK__" localSheetId="7" hidden="1">{"fdsup://Directions/FactSet Auditing Viewer?action=AUDIT_VALUE&amp;DB=129&amp;ID1=77032310&amp;VALUEID=01001&amp;SDATE=200902&amp;PERIODTYPE=QTR_STD&amp;window=popup_no_bar&amp;width=385&amp;height=120&amp;START_MAXIMIZED=FALSE&amp;creator=factset&amp;display_string=Audit"}</definedName>
    <definedName name="_1211__FDSAUDITLINK__" localSheetId="0" hidden="1">{"fdsup://Directions/FactSet Auditing Viewer?action=AUDIT_VALUE&amp;DB=129&amp;ID1=77032310&amp;VALUEID=01001&amp;SDATE=200902&amp;PERIODTYPE=QTR_STD&amp;window=popup_no_bar&amp;width=385&amp;height=120&amp;START_MAXIMIZED=FALSE&amp;creator=factset&amp;display_string=Audit"}</definedName>
    <definedName name="_1211__FDSAUDITLINK__" hidden="1">{"fdsup://Directions/FactSet Auditing Viewer?action=AUDIT_VALUE&amp;DB=129&amp;ID1=77032310&amp;VALUEID=01001&amp;SDATE=200902&amp;PERIODTYPE=QTR_STD&amp;window=popup_no_bar&amp;width=385&amp;height=120&amp;START_MAXIMIZED=FALSE&amp;creator=factset&amp;display_string=Audit"}</definedName>
    <definedName name="_1212__FDSAUDITLINK__" localSheetId="7" hidden="1">{"fdsup://Directions/FactSet Auditing Viewer?action=AUDIT_VALUE&amp;DB=129&amp;ID1=77032310&amp;VALUEID=01001&amp;SDATE=201002&amp;PERIODTYPE=QTR_STD&amp;window=popup_no_bar&amp;width=385&amp;height=120&amp;START_MAXIMIZED=FALSE&amp;creator=factset&amp;display_string=Audit"}</definedName>
    <definedName name="_1212__FDSAUDITLINK__" localSheetId="0" hidden="1">{"fdsup://Directions/FactSet Auditing Viewer?action=AUDIT_VALUE&amp;DB=129&amp;ID1=77032310&amp;VALUEID=01001&amp;SDATE=201002&amp;PERIODTYPE=QTR_STD&amp;window=popup_no_bar&amp;width=385&amp;height=120&amp;START_MAXIMIZED=FALSE&amp;creator=factset&amp;display_string=Audit"}</definedName>
    <definedName name="_1212__FDSAUDITLINK__" hidden="1">{"fdsup://Directions/FactSet Auditing Viewer?action=AUDIT_VALUE&amp;DB=129&amp;ID1=77032310&amp;VALUEID=01001&amp;SDATE=201002&amp;PERIODTYPE=QTR_STD&amp;window=popup_no_bar&amp;width=385&amp;height=120&amp;START_MAXIMIZED=FALSE&amp;creator=factset&amp;display_string=Audit"}</definedName>
    <definedName name="_1213__FDSAUDITLINK__" localSheetId="7" hidden="1">{"fdsup://Directions/FactSet Auditing Viewer?action=AUDIT_VALUE&amp;DB=129&amp;ID1=77938210&amp;VALUEID=01001&amp;SDATE=200902&amp;PERIODTYPE=QTR_STD&amp;window=popup_no_bar&amp;width=385&amp;height=120&amp;START_MAXIMIZED=FALSE&amp;creator=factset&amp;display_string=Audit"}</definedName>
    <definedName name="_1213__FDSAUDITLINK__" localSheetId="0" hidden="1">{"fdsup://Directions/FactSet Auditing Viewer?action=AUDIT_VALUE&amp;DB=129&amp;ID1=77938210&amp;VALUEID=01001&amp;SDATE=200902&amp;PERIODTYPE=QTR_STD&amp;window=popup_no_bar&amp;width=385&amp;height=120&amp;START_MAXIMIZED=FALSE&amp;creator=factset&amp;display_string=Audit"}</definedName>
    <definedName name="_1213__FDSAUDITLINK__" hidden="1">{"fdsup://Directions/FactSet Auditing Viewer?action=AUDIT_VALUE&amp;DB=129&amp;ID1=77938210&amp;VALUEID=01001&amp;SDATE=200902&amp;PERIODTYPE=QTR_STD&amp;window=popup_no_bar&amp;width=385&amp;height=120&amp;START_MAXIMIZED=FALSE&amp;creator=factset&amp;display_string=Audit"}</definedName>
    <definedName name="_1214__FDSAUDITLINK__" localSheetId="7" hidden="1">{"fdsup://Directions/FactSet Auditing Viewer?action=AUDIT_VALUE&amp;DB=129&amp;ID1=77938210&amp;VALUEID=01001&amp;SDATE=201002&amp;PERIODTYPE=QTR_STD&amp;window=popup_no_bar&amp;width=385&amp;height=120&amp;START_MAXIMIZED=FALSE&amp;creator=factset&amp;display_string=Audit"}</definedName>
    <definedName name="_1214__FDSAUDITLINK__" localSheetId="0" hidden="1">{"fdsup://Directions/FactSet Auditing Viewer?action=AUDIT_VALUE&amp;DB=129&amp;ID1=77938210&amp;VALUEID=01001&amp;SDATE=201002&amp;PERIODTYPE=QTR_STD&amp;window=popup_no_bar&amp;width=385&amp;height=120&amp;START_MAXIMIZED=FALSE&amp;creator=factset&amp;display_string=Audit"}</definedName>
    <definedName name="_1214__FDSAUDITLINK__" hidden="1">{"fdsup://Directions/FactSet Auditing Viewer?action=AUDIT_VALUE&amp;DB=129&amp;ID1=77938210&amp;VALUEID=01001&amp;SDATE=201002&amp;PERIODTYPE=QTR_STD&amp;window=popup_no_bar&amp;width=385&amp;height=120&amp;START_MAXIMIZED=FALSE&amp;creator=factset&amp;display_string=Audit"}</definedName>
    <definedName name="_1215__FDSAUDITLINK__" localSheetId="7" hidden="1">{"fdsup://Directions/FactSet Auditing Viewer?action=AUDIT_VALUE&amp;DB=129&amp;ID1=76171310&amp;VALUEID=01001&amp;SDATE=200902&amp;PERIODTYPE=QTR_STD&amp;window=popup_no_bar&amp;width=385&amp;height=120&amp;START_MAXIMIZED=FALSE&amp;creator=factset&amp;display_string=Audit"}</definedName>
    <definedName name="_1215__FDSAUDITLINK__" localSheetId="0" hidden="1">{"fdsup://Directions/FactSet Auditing Viewer?action=AUDIT_VALUE&amp;DB=129&amp;ID1=76171310&amp;VALUEID=01001&amp;SDATE=200902&amp;PERIODTYPE=QTR_STD&amp;window=popup_no_bar&amp;width=385&amp;height=120&amp;START_MAXIMIZED=FALSE&amp;creator=factset&amp;display_string=Audit"}</definedName>
    <definedName name="_1215__FDSAUDITLINK__" hidden="1">{"fdsup://Directions/FactSet Auditing Viewer?action=AUDIT_VALUE&amp;DB=129&amp;ID1=76171310&amp;VALUEID=01001&amp;SDATE=200902&amp;PERIODTYPE=QTR_STD&amp;window=popup_no_bar&amp;width=385&amp;height=120&amp;START_MAXIMIZED=FALSE&amp;creator=factset&amp;display_string=Audit"}</definedName>
    <definedName name="_1216__FDSAUDITLINK__" localSheetId="7" hidden="1">{"fdsup://Directions/FactSet Auditing Viewer?action=AUDIT_VALUE&amp;DB=129&amp;ID1=76171310&amp;VALUEID=01001&amp;SDATE=201002&amp;PERIODTYPE=QTR_STD&amp;window=popup_no_bar&amp;width=385&amp;height=120&amp;START_MAXIMIZED=FALSE&amp;creator=factset&amp;display_string=Audit"}</definedName>
    <definedName name="_1216__FDSAUDITLINK__" localSheetId="0" hidden="1">{"fdsup://Directions/FactSet Auditing Viewer?action=AUDIT_VALUE&amp;DB=129&amp;ID1=76171310&amp;VALUEID=01001&amp;SDATE=201002&amp;PERIODTYPE=QTR_STD&amp;window=popup_no_bar&amp;width=385&amp;height=120&amp;START_MAXIMIZED=FALSE&amp;creator=factset&amp;display_string=Audit"}</definedName>
    <definedName name="_1216__FDSAUDITLINK__" hidden="1">{"fdsup://Directions/FactSet Auditing Viewer?action=AUDIT_VALUE&amp;DB=129&amp;ID1=76171310&amp;VALUEID=01001&amp;SDATE=201002&amp;PERIODTYPE=QTR_STD&amp;window=popup_no_bar&amp;width=385&amp;height=120&amp;START_MAXIMIZED=FALSE&amp;creator=factset&amp;display_string=Audit"}</definedName>
    <definedName name="_1217__FDSAUDITLINK__" localSheetId="7" hidden="1">{"fdsup://Directions/FactSet Auditing Viewer?action=AUDIT_VALUE&amp;DB=129&amp;ID1=78354910&amp;VALUEID=01001&amp;SDATE=200902&amp;PERIODTYPE=QTR_STD&amp;window=popup_no_bar&amp;width=385&amp;height=120&amp;START_MAXIMIZED=FALSE&amp;creator=factset&amp;display_string=Audit"}</definedName>
    <definedName name="_1217__FDSAUDITLINK__" localSheetId="0" hidden="1">{"fdsup://Directions/FactSet Auditing Viewer?action=AUDIT_VALUE&amp;DB=129&amp;ID1=78354910&amp;VALUEID=01001&amp;SDATE=200902&amp;PERIODTYPE=QTR_STD&amp;window=popup_no_bar&amp;width=385&amp;height=120&amp;START_MAXIMIZED=FALSE&amp;creator=factset&amp;display_string=Audit"}</definedName>
    <definedName name="_1217__FDSAUDITLINK__" hidden="1">{"fdsup://Directions/FactSet Auditing Viewer?action=AUDIT_VALUE&amp;DB=129&amp;ID1=78354910&amp;VALUEID=01001&amp;SDATE=200902&amp;PERIODTYPE=QTR_STD&amp;window=popup_no_bar&amp;width=385&amp;height=120&amp;START_MAXIMIZED=FALSE&amp;creator=factset&amp;display_string=Audit"}</definedName>
    <definedName name="_1218__FDSAUDITLINK__" localSheetId="7" hidden="1">{"fdsup://Directions/FactSet Auditing Viewer?action=AUDIT_VALUE&amp;DB=129&amp;ID1=78354910&amp;VALUEID=01001&amp;SDATE=201002&amp;PERIODTYPE=QTR_STD&amp;window=popup_no_bar&amp;width=385&amp;height=120&amp;START_MAXIMIZED=FALSE&amp;creator=factset&amp;display_string=Audit"}</definedName>
    <definedName name="_1218__FDSAUDITLINK__" localSheetId="0" hidden="1">{"fdsup://Directions/FactSet Auditing Viewer?action=AUDIT_VALUE&amp;DB=129&amp;ID1=78354910&amp;VALUEID=01001&amp;SDATE=201002&amp;PERIODTYPE=QTR_STD&amp;window=popup_no_bar&amp;width=385&amp;height=120&amp;START_MAXIMIZED=FALSE&amp;creator=factset&amp;display_string=Audit"}</definedName>
    <definedName name="_1218__FDSAUDITLINK__" hidden="1">{"fdsup://Directions/FactSet Auditing Viewer?action=AUDIT_VALUE&amp;DB=129&amp;ID1=78354910&amp;VALUEID=01001&amp;SDATE=201002&amp;PERIODTYPE=QTR_STD&amp;window=popup_no_bar&amp;width=385&amp;height=120&amp;START_MAXIMIZED=FALSE&amp;creator=factset&amp;display_string=Audit"}</definedName>
    <definedName name="_1219__FDSAUDITLINK__" localSheetId="7" hidden="1">{"fdsup://Directions/FactSet Auditing Viewer?action=AUDIT_VALUE&amp;DB=129&amp;ID1=74727710&amp;VALUEID=01001&amp;SDATE=200901&amp;PERIODTYPE=QTR_STD&amp;window=popup_no_bar&amp;width=385&amp;height=120&amp;START_MAXIMIZED=FALSE&amp;creator=factset&amp;display_string=Audit"}</definedName>
    <definedName name="_1219__FDSAUDITLINK__" localSheetId="0" hidden="1">{"fdsup://Directions/FactSet Auditing Viewer?action=AUDIT_VALUE&amp;DB=129&amp;ID1=74727710&amp;VALUEID=01001&amp;SDATE=200901&amp;PERIODTYPE=QTR_STD&amp;window=popup_no_bar&amp;width=385&amp;height=120&amp;START_MAXIMIZED=FALSE&amp;creator=factset&amp;display_string=Audit"}</definedName>
    <definedName name="_1219__FDSAUDITLINK__" hidden="1">{"fdsup://Directions/FactSet Auditing Viewer?action=AUDIT_VALUE&amp;DB=129&amp;ID1=74727710&amp;VALUEID=01001&amp;SDATE=200901&amp;PERIODTYPE=QTR_STD&amp;window=popup_no_bar&amp;width=385&amp;height=120&amp;START_MAXIMIZED=FALSE&amp;creator=factset&amp;display_string=Audit"}</definedName>
    <definedName name="_122__FDSAUDITLINK__" localSheetId="7" hidden="1">{"fdsup://directions/FAT Viewer?action=UPDATE&amp;creator=factset&amp;DYN_ARGS=TRUE&amp;DOC_NAME=FAT:FQL_AUDITING_CLIENT_TEMPLATE.FAT&amp;display_string=Audit&amp;VAR:KEY=VGXQFCRYZS&amp;VAR:QUERY=RkZfRUJJVERBX09QRVIoUVRSLDQvMS8yMDEwLDYvMzAvMjAxMCwsLFVTRCk=&amp;WINDOW=FIRST_POPUP&amp;HEIGH","T=450&amp;WIDTH=450&amp;START_MAXIMIZED=FALSE&amp;VAR:CALENDAR=US&amp;VAR:SYMBOL=TJX&amp;VAR:INDEX=0"}</definedName>
    <definedName name="_122__FDSAUDITLINK__" localSheetId="0" hidden="1">{"fdsup://directions/FAT Viewer?action=UPDATE&amp;creator=factset&amp;DYN_ARGS=TRUE&amp;DOC_NAME=FAT:FQL_AUDITING_CLIENT_TEMPLATE.FAT&amp;display_string=Audit&amp;VAR:KEY=VGXQFCRYZS&amp;VAR:QUERY=RkZfRUJJVERBX09QRVIoUVRSLDQvMS8yMDEwLDYvMzAvMjAxMCwsLFVTRCk=&amp;WINDOW=FIRST_POPUP&amp;HEIGH","T=450&amp;WIDTH=450&amp;START_MAXIMIZED=FALSE&amp;VAR:CALENDAR=US&amp;VAR:SYMBOL=TJX&amp;VAR:INDEX=0"}</definedName>
    <definedName name="_122__FDSAUDITLINK__" hidden="1">{"fdsup://directions/FAT Viewer?action=UPDATE&amp;creator=factset&amp;DYN_ARGS=TRUE&amp;DOC_NAME=FAT:FQL_AUDITING_CLIENT_TEMPLATE.FAT&amp;display_string=Audit&amp;VAR:KEY=VGXQFCRYZS&amp;VAR:QUERY=RkZfRUJJVERBX09QRVIoUVRSLDQvMS8yMDEwLDYvMzAvMjAxMCwsLFVTRCk=&amp;WINDOW=FIRST_POPUP&amp;HEIGH","T=450&amp;WIDTH=450&amp;START_MAXIMIZED=FALSE&amp;VAR:CALENDAR=US&amp;VAR:SYMBOL=TJX&amp;VAR:INDEX=0"}</definedName>
    <definedName name="_1220__FDSAUDITLINK__" localSheetId="7" hidden="1">{"fdsup://Directions/FactSet Auditing Viewer?action=AUDIT_VALUE&amp;DB=129&amp;ID1=74727710&amp;VALUEID=01001&amp;SDATE=201001&amp;PERIODTYPE=QTR_STD&amp;window=popup_no_bar&amp;width=385&amp;height=120&amp;START_MAXIMIZED=FALSE&amp;creator=factset&amp;display_string=Audit"}</definedName>
    <definedName name="_1220__FDSAUDITLINK__" localSheetId="0" hidden="1">{"fdsup://Directions/FactSet Auditing Viewer?action=AUDIT_VALUE&amp;DB=129&amp;ID1=74727710&amp;VALUEID=01001&amp;SDATE=201001&amp;PERIODTYPE=QTR_STD&amp;window=popup_no_bar&amp;width=385&amp;height=120&amp;START_MAXIMIZED=FALSE&amp;creator=factset&amp;display_string=Audit"}</definedName>
    <definedName name="_1220__FDSAUDITLINK__" hidden="1">{"fdsup://Directions/FactSet Auditing Viewer?action=AUDIT_VALUE&amp;DB=129&amp;ID1=74727710&amp;VALUEID=01001&amp;SDATE=201001&amp;PERIODTYPE=QTR_STD&amp;window=popup_no_bar&amp;width=385&amp;height=120&amp;START_MAXIMIZED=FALSE&amp;creator=factset&amp;display_string=Audit"}</definedName>
    <definedName name="_1221__FDSAUDITLINK__" localSheetId="7" hidden="1">{"fdsup://Directions/FactSet Auditing Viewer?action=AUDIT_VALUE&amp;DB=129&amp;ID1=74733V10&amp;VALUEID=01001&amp;SDATE=200902&amp;PERIODTYPE=QTR_STD&amp;window=popup_no_bar&amp;width=385&amp;height=120&amp;START_MAXIMIZED=FALSE&amp;creator=factset&amp;display_string=Audit"}</definedName>
    <definedName name="_1221__FDSAUDITLINK__" localSheetId="0" hidden="1">{"fdsup://Directions/FactSet Auditing Viewer?action=AUDIT_VALUE&amp;DB=129&amp;ID1=74733V10&amp;VALUEID=01001&amp;SDATE=200902&amp;PERIODTYPE=QTR_STD&amp;window=popup_no_bar&amp;width=385&amp;height=120&amp;START_MAXIMIZED=FALSE&amp;creator=factset&amp;display_string=Audit"}</definedName>
    <definedName name="_1221__FDSAUDITLINK__" hidden="1">{"fdsup://Directions/FactSet Auditing Viewer?action=AUDIT_VALUE&amp;DB=129&amp;ID1=74733V10&amp;VALUEID=01001&amp;SDATE=200902&amp;PERIODTYPE=QTR_STD&amp;window=popup_no_bar&amp;width=385&amp;height=120&amp;START_MAXIMIZED=FALSE&amp;creator=factset&amp;display_string=Audit"}</definedName>
    <definedName name="_1222__FDSAUDITLINK__" localSheetId="7" hidden="1">{"fdsup://Directions/FactSet Auditing Viewer?action=AUDIT_VALUE&amp;DB=129&amp;ID1=74733V10&amp;VALUEID=01001&amp;SDATE=201002&amp;PERIODTYPE=QTR_STD&amp;window=popup_no_bar&amp;width=385&amp;height=120&amp;START_MAXIMIZED=FALSE&amp;creator=factset&amp;display_string=Audit"}</definedName>
    <definedName name="_1222__FDSAUDITLINK__" localSheetId="0" hidden="1">{"fdsup://Directions/FactSet Auditing Viewer?action=AUDIT_VALUE&amp;DB=129&amp;ID1=74733V10&amp;VALUEID=01001&amp;SDATE=201002&amp;PERIODTYPE=QTR_STD&amp;window=popup_no_bar&amp;width=385&amp;height=120&amp;START_MAXIMIZED=FALSE&amp;creator=factset&amp;display_string=Audit"}</definedName>
    <definedName name="_1222__FDSAUDITLINK__" hidden="1">{"fdsup://Directions/FactSet Auditing Viewer?action=AUDIT_VALUE&amp;DB=129&amp;ID1=74733V10&amp;VALUEID=01001&amp;SDATE=201002&amp;PERIODTYPE=QTR_STD&amp;window=popup_no_bar&amp;width=385&amp;height=120&amp;START_MAXIMIZED=FALSE&amp;creator=factset&amp;display_string=Audit"}</definedName>
    <definedName name="_1223__FDSAUDITLINK__" localSheetId="7" hidden="1">{"fdsup://Directions/FactSet Auditing Viewer?action=AUDIT_VALUE&amp;DB=129&amp;ID1=74752510&amp;VALUEID=01001&amp;SDATE=200903&amp;PERIODTYPE=QTR_STD&amp;window=popup_no_bar&amp;width=385&amp;height=120&amp;START_MAXIMIZED=FALSE&amp;creator=factset&amp;display_string=Audit"}</definedName>
    <definedName name="_1223__FDSAUDITLINK__" localSheetId="0" hidden="1">{"fdsup://Directions/FactSet Auditing Viewer?action=AUDIT_VALUE&amp;DB=129&amp;ID1=74752510&amp;VALUEID=01001&amp;SDATE=200903&amp;PERIODTYPE=QTR_STD&amp;window=popup_no_bar&amp;width=385&amp;height=120&amp;START_MAXIMIZED=FALSE&amp;creator=factset&amp;display_string=Audit"}</definedName>
    <definedName name="_1223__FDSAUDITLINK__" hidden="1">{"fdsup://Directions/FactSet Auditing Viewer?action=AUDIT_VALUE&amp;DB=129&amp;ID1=74752510&amp;VALUEID=01001&amp;SDATE=200903&amp;PERIODTYPE=QTR_STD&amp;window=popup_no_bar&amp;width=385&amp;height=120&amp;START_MAXIMIZED=FALSE&amp;creator=factset&amp;display_string=Audit"}</definedName>
    <definedName name="_1224__FDSAUDITLINK__" localSheetId="7" hidden="1">{"fdsup://Directions/FactSet Auditing Viewer?action=AUDIT_VALUE&amp;DB=129&amp;ID1=74752510&amp;VALUEID=01001&amp;SDATE=201003&amp;PERIODTYPE=QTR_STD&amp;window=popup_no_bar&amp;width=385&amp;height=120&amp;START_MAXIMIZED=FALSE&amp;creator=factset&amp;display_string=Audit"}</definedName>
    <definedName name="_1224__FDSAUDITLINK__" localSheetId="0" hidden="1">{"fdsup://Directions/FactSet Auditing Viewer?action=AUDIT_VALUE&amp;DB=129&amp;ID1=74752510&amp;VALUEID=01001&amp;SDATE=201003&amp;PERIODTYPE=QTR_STD&amp;window=popup_no_bar&amp;width=385&amp;height=120&amp;START_MAXIMIZED=FALSE&amp;creator=factset&amp;display_string=Audit"}</definedName>
    <definedName name="_1224__FDSAUDITLINK__" hidden="1">{"fdsup://Directions/FactSet Auditing Viewer?action=AUDIT_VALUE&amp;DB=129&amp;ID1=74752510&amp;VALUEID=01001&amp;SDATE=201003&amp;PERIODTYPE=QTR_STD&amp;window=popup_no_bar&amp;width=385&amp;height=120&amp;START_MAXIMIZED=FALSE&amp;creator=factset&amp;display_string=Audit"}</definedName>
    <definedName name="_1225__FDSAUDITLINK__" localSheetId="7" hidden="1">{"fdsup://Directions/FactSet Auditing Viewer?action=AUDIT_VALUE&amp;DB=129&amp;ID1=74912110&amp;VALUEID=01001&amp;SDATE=200902&amp;PERIODTYPE=QTR_STD&amp;window=popup_no_bar&amp;width=385&amp;height=120&amp;START_MAXIMIZED=FALSE&amp;creator=factset&amp;display_string=Audit"}</definedName>
    <definedName name="_1225__FDSAUDITLINK__" localSheetId="0" hidden="1">{"fdsup://Directions/FactSet Auditing Viewer?action=AUDIT_VALUE&amp;DB=129&amp;ID1=74912110&amp;VALUEID=01001&amp;SDATE=200902&amp;PERIODTYPE=QTR_STD&amp;window=popup_no_bar&amp;width=385&amp;height=120&amp;START_MAXIMIZED=FALSE&amp;creator=factset&amp;display_string=Audit"}</definedName>
    <definedName name="_1225__FDSAUDITLINK__" hidden="1">{"fdsup://Directions/FactSet Auditing Viewer?action=AUDIT_VALUE&amp;DB=129&amp;ID1=74912110&amp;VALUEID=01001&amp;SDATE=200902&amp;PERIODTYPE=QTR_STD&amp;window=popup_no_bar&amp;width=385&amp;height=120&amp;START_MAXIMIZED=FALSE&amp;creator=factset&amp;display_string=Audit"}</definedName>
    <definedName name="_1226__FDSAUDITLINK__" localSheetId="7" hidden="1">{"fdsup://Directions/FactSet Auditing Viewer?action=AUDIT_VALUE&amp;DB=129&amp;ID1=74912110&amp;VALUEID=01001&amp;SDATE=201002&amp;PERIODTYPE=QTR_STD&amp;window=popup_no_bar&amp;width=385&amp;height=120&amp;START_MAXIMIZED=FALSE&amp;creator=factset&amp;display_string=Audit"}</definedName>
    <definedName name="_1226__FDSAUDITLINK__" localSheetId="0" hidden="1">{"fdsup://Directions/FactSet Auditing Viewer?action=AUDIT_VALUE&amp;DB=129&amp;ID1=74912110&amp;VALUEID=01001&amp;SDATE=201002&amp;PERIODTYPE=QTR_STD&amp;window=popup_no_bar&amp;width=385&amp;height=120&amp;START_MAXIMIZED=FALSE&amp;creator=factset&amp;display_string=Audit"}</definedName>
    <definedName name="_1226__FDSAUDITLINK__" hidden="1">{"fdsup://Directions/FactSet Auditing Viewer?action=AUDIT_VALUE&amp;DB=129&amp;ID1=74912110&amp;VALUEID=01001&amp;SDATE=201002&amp;PERIODTYPE=QTR_STD&amp;window=popup_no_bar&amp;width=385&amp;height=120&amp;START_MAXIMIZED=FALSE&amp;creator=factset&amp;display_string=Audit"}</definedName>
    <definedName name="_1227__FDSAUDITLINK__" localSheetId="7" hidden="1">{"fdsup://Directions/FactSet Auditing Viewer?action=AUDIT_VALUE&amp;DB=129&amp;ID1=72378710&amp;VALUEID=01001&amp;SDATE=200902&amp;PERIODTYPE=QTR_STD&amp;window=popup_no_bar&amp;width=385&amp;height=120&amp;START_MAXIMIZED=FALSE&amp;creator=factset&amp;display_string=Audit"}</definedName>
    <definedName name="_1227__FDSAUDITLINK__" localSheetId="0" hidden="1">{"fdsup://Directions/FactSet Auditing Viewer?action=AUDIT_VALUE&amp;DB=129&amp;ID1=72378710&amp;VALUEID=01001&amp;SDATE=200902&amp;PERIODTYPE=QTR_STD&amp;window=popup_no_bar&amp;width=385&amp;height=120&amp;START_MAXIMIZED=FALSE&amp;creator=factset&amp;display_string=Audit"}</definedName>
    <definedName name="_1227__FDSAUDITLINK__" hidden="1">{"fdsup://Directions/FactSet Auditing Viewer?action=AUDIT_VALUE&amp;DB=129&amp;ID1=72378710&amp;VALUEID=01001&amp;SDATE=200902&amp;PERIODTYPE=QTR_STD&amp;window=popup_no_bar&amp;width=385&amp;height=120&amp;START_MAXIMIZED=FALSE&amp;creator=factset&amp;display_string=Audit"}</definedName>
    <definedName name="_1228__FDSAUDITLINK__" localSheetId="7" hidden="1">{"fdsup://Directions/FactSet Auditing Viewer?action=AUDIT_VALUE&amp;DB=129&amp;ID1=72378710&amp;VALUEID=01001&amp;SDATE=201002&amp;PERIODTYPE=QTR_STD&amp;window=popup_no_bar&amp;width=385&amp;height=120&amp;START_MAXIMIZED=FALSE&amp;creator=factset&amp;display_string=Audit"}</definedName>
    <definedName name="_1228__FDSAUDITLINK__" localSheetId="0" hidden="1">{"fdsup://Directions/FactSet Auditing Viewer?action=AUDIT_VALUE&amp;DB=129&amp;ID1=72378710&amp;VALUEID=01001&amp;SDATE=201002&amp;PERIODTYPE=QTR_STD&amp;window=popup_no_bar&amp;width=385&amp;height=120&amp;START_MAXIMIZED=FALSE&amp;creator=factset&amp;display_string=Audit"}</definedName>
    <definedName name="_1228__FDSAUDITLINK__" hidden="1">{"fdsup://Directions/FactSet Auditing Viewer?action=AUDIT_VALUE&amp;DB=129&amp;ID1=72378710&amp;VALUEID=01001&amp;SDATE=201002&amp;PERIODTYPE=QTR_STD&amp;window=popup_no_bar&amp;width=385&amp;height=120&amp;START_MAXIMIZED=FALSE&amp;creator=factset&amp;display_string=Audit"}</definedName>
    <definedName name="_1229__FDSAUDITLINK__" localSheetId="7" hidden="1">{"fdsup://Directions/FactSet Auditing Viewer?action=AUDIT_VALUE&amp;DB=129&amp;ID1=74005P10&amp;VALUEID=01001&amp;SDATE=200902&amp;PERIODTYPE=QTR_STD&amp;window=popup_no_bar&amp;width=385&amp;height=120&amp;START_MAXIMIZED=FALSE&amp;creator=factset&amp;display_string=Audit"}</definedName>
    <definedName name="_1229__FDSAUDITLINK__" localSheetId="0" hidden="1">{"fdsup://Directions/FactSet Auditing Viewer?action=AUDIT_VALUE&amp;DB=129&amp;ID1=74005P10&amp;VALUEID=01001&amp;SDATE=200902&amp;PERIODTYPE=QTR_STD&amp;window=popup_no_bar&amp;width=385&amp;height=120&amp;START_MAXIMIZED=FALSE&amp;creator=factset&amp;display_string=Audit"}</definedName>
    <definedName name="_1229__FDSAUDITLINK__" hidden="1">{"fdsup://Directions/FactSet Auditing Viewer?action=AUDIT_VALUE&amp;DB=129&amp;ID1=74005P10&amp;VALUEID=01001&amp;SDATE=200902&amp;PERIODTYPE=QTR_STD&amp;window=popup_no_bar&amp;width=385&amp;height=120&amp;START_MAXIMIZED=FALSE&amp;creator=factset&amp;display_string=Audit"}</definedName>
    <definedName name="_123__FDSAUDITLINK__" localSheetId="7" hidden="1">{"fdsup://directions/FAT Viewer?action=UPDATE&amp;creator=factset&amp;DYN_ARGS=TRUE&amp;DOC_NAME=FAT:FQL_AUDITING_CLIENT_TEMPLATE.FAT&amp;display_string=Audit&amp;VAR:KEY=HURAZUZURW&amp;VAR:QUERY=RkZfRUJJVERBX09QRVIoUVRSLDQvMS8yMDA5LDYvMzAvMjAwOSwsLFVTRCk=&amp;WINDOW=FIRST_POPUP&amp;HEIGH","T=450&amp;WIDTH=450&amp;START_MAXIMIZED=FALSE&amp;VAR:CALENDAR=US&amp;VAR:SYMBOL=TIF&amp;VAR:INDEX=0"}</definedName>
    <definedName name="_123__FDSAUDITLINK__" localSheetId="0" hidden="1">{"fdsup://directions/FAT Viewer?action=UPDATE&amp;creator=factset&amp;DYN_ARGS=TRUE&amp;DOC_NAME=FAT:FQL_AUDITING_CLIENT_TEMPLATE.FAT&amp;display_string=Audit&amp;VAR:KEY=HURAZUZURW&amp;VAR:QUERY=RkZfRUJJVERBX09QRVIoUVRSLDQvMS8yMDA5LDYvMzAvMjAwOSwsLFVTRCk=&amp;WINDOW=FIRST_POPUP&amp;HEIGH","T=450&amp;WIDTH=450&amp;START_MAXIMIZED=FALSE&amp;VAR:CALENDAR=US&amp;VAR:SYMBOL=TIF&amp;VAR:INDEX=0"}</definedName>
    <definedName name="_123__FDSAUDITLINK__" hidden="1">{"fdsup://directions/FAT Viewer?action=UPDATE&amp;creator=factset&amp;DYN_ARGS=TRUE&amp;DOC_NAME=FAT:FQL_AUDITING_CLIENT_TEMPLATE.FAT&amp;display_string=Audit&amp;VAR:KEY=HURAZUZURW&amp;VAR:QUERY=RkZfRUJJVERBX09QRVIoUVRSLDQvMS8yMDA5LDYvMzAvMjAwOSwsLFVTRCk=&amp;WINDOW=FIRST_POPUP&amp;HEIGH","T=450&amp;WIDTH=450&amp;START_MAXIMIZED=FALSE&amp;VAR:CALENDAR=US&amp;VAR:SYMBOL=TIF&amp;VAR:INDEX=0"}</definedName>
    <definedName name="_1230__FDSAUDITLINK__" localSheetId="7" hidden="1">{"fdsup://Directions/FactSet Auditing Viewer?action=AUDIT_VALUE&amp;DB=129&amp;ID1=74005P10&amp;VALUEID=01001&amp;SDATE=201002&amp;PERIODTYPE=QTR_STD&amp;window=popup_no_bar&amp;width=385&amp;height=120&amp;START_MAXIMIZED=FALSE&amp;creator=factset&amp;display_string=Audit"}</definedName>
    <definedName name="_1230__FDSAUDITLINK__" localSheetId="0" hidden="1">{"fdsup://Directions/FactSet Auditing Viewer?action=AUDIT_VALUE&amp;DB=129&amp;ID1=74005P10&amp;VALUEID=01001&amp;SDATE=201002&amp;PERIODTYPE=QTR_STD&amp;window=popup_no_bar&amp;width=385&amp;height=120&amp;START_MAXIMIZED=FALSE&amp;creator=factset&amp;display_string=Audit"}</definedName>
    <definedName name="_1230__FDSAUDITLINK__" hidden="1">{"fdsup://Directions/FactSet Auditing Viewer?action=AUDIT_VALUE&amp;DB=129&amp;ID1=74005P10&amp;VALUEID=01001&amp;SDATE=201002&amp;PERIODTYPE=QTR_STD&amp;window=popup_no_bar&amp;width=385&amp;height=120&amp;START_MAXIMIZED=FALSE&amp;creator=factset&amp;display_string=Audit"}</definedName>
    <definedName name="_1231__FDSAUDITLINK__" localSheetId="7" hidden="1">{"fdsup://Directions/FactSet Auditing Viewer?action=AUDIT_VALUE&amp;DB=129&amp;ID1=74762E10&amp;VALUEID=01001&amp;SDATE=200902&amp;PERIODTYPE=QTR_STD&amp;window=popup_no_bar&amp;width=385&amp;height=120&amp;START_MAXIMIZED=FALSE&amp;creator=factset&amp;display_string=Audit"}</definedName>
    <definedName name="_1231__FDSAUDITLINK__" localSheetId="0" hidden="1">{"fdsup://Directions/FactSet Auditing Viewer?action=AUDIT_VALUE&amp;DB=129&amp;ID1=74762E10&amp;VALUEID=01001&amp;SDATE=200902&amp;PERIODTYPE=QTR_STD&amp;window=popup_no_bar&amp;width=385&amp;height=120&amp;START_MAXIMIZED=FALSE&amp;creator=factset&amp;display_string=Audit"}</definedName>
    <definedName name="_1231__FDSAUDITLINK__" hidden="1">{"fdsup://Directions/FactSet Auditing Viewer?action=AUDIT_VALUE&amp;DB=129&amp;ID1=74762E10&amp;VALUEID=01001&amp;SDATE=200902&amp;PERIODTYPE=QTR_STD&amp;window=popup_no_bar&amp;width=385&amp;height=120&amp;START_MAXIMIZED=FALSE&amp;creator=factset&amp;display_string=Audit"}</definedName>
    <definedName name="_1232__FDSAUDITLINK__" localSheetId="7" hidden="1">{"fdsup://Directions/FactSet Auditing Viewer?action=AUDIT_VALUE&amp;DB=129&amp;ID1=74762E10&amp;VALUEID=01001&amp;SDATE=201002&amp;PERIODTYPE=QTR_STD&amp;window=popup_no_bar&amp;width=385&amp;height=120&amp;START_MAXIMIZED=FALSE&amp;creator=factset&amp;display_string=Audit"}</definedName>
    <definedName name="_1232__FDSAUDITLINK__" localSheetId="0" hidden="1">{"fdsup://Directions/FactSet Auditing Viewer?action=AUDIT_VALUE&amp;DB=129&amp;ID1=74762E10&amp;VALUEID=01001&amp;SDATE=201002&amp;PERIODTYPE=QTR_STD&amp;window=popup_no_bar&amp;width=385&amp;height=120&amp;START_MAXIMIZED=FALSE&amp;creator=factset&amp;display_string=Audit"}</definedName>
    <definedName name="_1232__FDSAUDITLINK__" hidden="1">{"fdsup://Directions/FactSet Auditing Viewer?action=AUDIT_VALUE&amp;DB=129&amp;ID1=74762E10&amp;VALUEID=01001&amp;SDATE=201002&amp;PERIODTYPE=QTR_STD&amp;window=popup_no_bar&amp;width=385&amp;height=120&amp;START_MAXIMIZED=FALSE&amp;creator=factset&amp;display_string=Audit"}</definedName>
    <definedName name="_1233__FDSAUDITLINK__" localSheetId="7" hidden="1">{"fdsup://Directions/FactSet Auditing Viewer?action=AUDIT_VALUE&amp;DB=129&amp;ID1=69525710&amp;VALUEID=01001&amp;SDATE=200902&amp;PERIODTYPE=QTR_STD&amp;window=popup_no_bar&amp;width=385&amp;height=120&amp;START_MAXIMIZED=FALSE&amp;creator=factset&amp;display_string=Audit"}</definedName>
    <definedName name="_1233__FDSAUDITLINK__" localSheetId="0" hidden="1">{"fdsup://Directions/FactSet Auditing Viewer?action=AUDIT_VALUE&amp;DB=129&amp;ID1=69525710&amp;VALUEID=01001&amp;SDATE=200902&amp;PERIODTYPE=QTR_STD&amp;window=popup_no_bar&amp;width=385&amp;height=120&amp;START_MAXIMIZED=FALSE&amp;creator=factset&amp;display_string=Audit"}</definedName>
    <definedName name="_1233__FDSAUDITLINK__" hidden="1">{"fdsup://Directions/FactSet Auditing Viewer?action=AUDIT_VALUE&amp;DB=129&amp;ID1=69525710&amp;VALUEID=01001&amp;SDATE=200902&amp;PERIODTYPE=QTR_STD&amp;window=popup_no_bar&amp;width=385&amp;height=120&amp;START_MAXIMIZED=FALSE&amp;creator=factset&amp;display_string=Audit"}</definedName>
    <definedName name="_1234__FDSAUDITLINK__" localSheetId="7" hidden="1">{"fdsup://Directions/FactSet Auditing Viewer?action=AUDIT_VALUE&amp;DB=129&amp;ID1=69525710&amp;VALUEID=01001&amp;SDATE=201002&amp;PERIODTYPE=QTR_STD&amp;window=popup_no_bar&amp;width=385&amp;height=120&amp;START_MAXIMIZED=FALSE&amp;creator=factset&amp;display_string=Audit"}</definedName>
    <definedName name="_1234__FDSAUDITLINK__" localSheetId="0" hidden="1">{"fdsup://Directions/FactSet Auditing Viewer?action=AUDIT_VALUE&amp;DB=129&amp;ID1=69525710&amp;VALUEID=01001&amp;SDATE=201002&amp;PERIODTYPE=QTR_STD&amp;window=popup_no_bar&amp;width=385&amp;height=120&amp;START_MAXIMIZED=FALSE&amp;creator=factset&amp;display_string=Audit"}</definedName>
    <definedName name="_1234__FDSAUDITLINK__" hidden="1">{"fdsup://Directions/FactSet Auditing Viewer?action=AUDIT_VALUE&amp;DB=129&amp;ID1=69525710&amp;VALUEID=01001&amp;SDATE=201002&amp;PERIODTYPE=QTR_STD&amp;window=popup_no_bar&amp;width=385&amp;height=120&amp;START_MAXIMIZED=FALSE&amp;creator=factset&amp;display_string=Audit"}</definedName>
    <definedName name="_1235__FDSAUDITLINK__" localSheetId="7" hidden="1">{"fdsup://Directions/FactSet Auditing Viewer?action=AUDIT_VALUE&amp;DB=129&amp;ID1=74460D10&amp;VALUEID=01001&amp;SDATE=201002&amp;PERIODTYPE=QTR_STD&amp;window=popup_no_bar&amp;width=385&amp;height=120&amp;START_MAXIMIZED=FALSE&amp;creator=factset&amp;display_string=Audit"}</definedName>
    <definedName name="_1235__FDSAUDITLINK__" localSheetId="0" hidden="1">{"fdsup://Directions/FactSet Auditing Viewer?action=AUDIT_VALUE&amp;DB=129&amp;ID1=74460D10&amp;VALUEID=01001&amp;SDATE=201002&amp;PERIODTYPE=QTR_STD&amp;window=popup_no_bar&amp;width=385&amp;height=120&amp;START_MAXIMIZED=FALSE&amp;creator=factset&amp;display_string=Audit"}</definedName>
    <definedName name="_1235__FDSAUDITLINK__" hidden="1">{"fdsup://Directions/FactSet Auditing Viewer?action=AUDIT_VALUE&amp;DB=129&amp;ID1=74460D10&amp;VALUEID=01001&amp;SDATE=201002&amp;PERIODTYPE=QTR_STD&amp;window=popup_no_bar&amp;width=385&amp;height=120&amp;START_MAXIMIZED=FALSE&amp;creator=factset&amp;display_string=Audit"}</definedName>
    <definedName name="_1236__FDSAUDITLINK__" localSheetId="7" hidden="1">{"fdsup://Directions/FactSet Auditing Viewer?action=AUDIT_VALUE&amp;DB=129&amp;ID1=74432010&amp;VALUEID=01001&amp;SDATE=200902&amp;PERIODTYPE=QTR_STD&amp;window=popup_no_bar&amp;width=385&amp;height=120&amp;START_MAXIMIZED=FALSE&amp;creator=factset&amp;display_string=Audit"}</definedName>
    <definedName name="_1236__FDSAUDITLINK__" localSheetId="0" hidden="1">{"fdsup://Directions/FactSet Auditing Viewer?action=AUDIT_VALUE&amp;DB=129&amp;ID1=74432010&amp;VALUEID=01001&amp;SDATE=200902&amp;PERIODTYPE=QTR_STD&amp;window=popup_no_bar&amp;width=385&amp;height=120&amp;START_MAXIMIZED=FALSE&amp;creator=factset&amp;display_string=Audit"}</definedName>
    <definedName name="_1236__FDSAUDITLINK__" hidden="1">{"fdsup://Directions/FactSet Auditing Viewer?action=AUDIT_VALUE&amp;DB=129&amp;ID1=74432010&amp;VALUEID=01001&amp;SDATE=200902&amp;PERIODTYPE=QTR_STD&amp;window=popup_no_bar&amp;width=385&amp;height=120&amp;START_MAXIMIZED=FALSE&amp;creator=factset&amp;display_string=Audit"}</definedName>
    <definedName name="_1237__FDSAUDITLINK__" localSheetId="7" hidden="1">{"fdsup://Directions/FactSet Auditing Viewer?action=AUDIT_VALUE&amp;DB=129&amp;ID1=74432010&amp;VALUEID=01001&amp;SDATE=201002&amp;PERIODTYPE=QTR_STD&amp;window=popup_no_bar&amp;width=385&amp;height=120&amp;START_MAXIMIZED=FALSE&amp;creator=factset&amp;display_string=Audit"}</definedName>
    <definedName name="_1237__FDSAUDITLINK__" localSheetId="0" hidden="1">{"fdsup://Directions/FactSet Auditing Viewer?action=AUDIT_VALUE&amp;DB=129&amp;ID1=74432010&amp;VALUEID=01001&amp;SDATE=201002&amp;PERIODTYPE=QTR_STD&amp;window=popup_no_bar&amp;width=385&amp;height=120&amp;START_MAXIMIZED=FALSE&amp;creator=factset&amp;display_string=Audit"}</definedName>
    <definedName name="_1237__FDSAUDITLINK__" hidden="1">{"fdsup://Directions/FactSet Auditing Viewer?action=AUDIT_VALUE&amp;DB=129&amp;ID1=74432010&amp;VALUEID=01001&amp;SDATE=201002&amp;PERIODTYPE=QTR_STD&amp;window=popup_no_bar&amp;width=385&amp;height=120&amp;START_MAXIMIZED=FALSE&amp;creator=factset&amp;display_string=Audit"}</definedName>
    <definedName name="_1238__FDSAUDITLINK__" localSheetId="7" hidden="1">{"fdsup://Directions/FactSet Auditing Viewer?action=AUDIT_VALUE&amp;DB=129&amp;ID1=69351T10&amp;VALUEID=01001&amp;SDATE=200902&amp;PERIODTYPE=QTR_STD&amp;window=popup_no_bar&amp;width=385&amp;height=120&amp;START_MAXIMIZED=FALSE&amp;creator=factset&amp;display_string=Audit"}</definedName>
    <definedName name="_1238__FDSAUDITLINK__" localSheetId="0" hidden="1">{"fdsup://Directions/FactSet Auditing Viewer?action=AUDIT_VALUE&amp;DB=129&amp;ID1=69351T10&amp;VALUEID=01001&amp;SDATE=200902&amp;PERIODTYPE=QTR_STD&amp;window=popup_no_bar&amp;width=385&amp;height=120&amp;START_MAXIMIZED=FALSE&amp;creator=factset&amp;display_string=Audit"}</definedName>
    <definedName name="_1238__FDSAUDITLINK__" hidden="1">{"fdsup://Directions/FactSet Auditing Viewer?action=AUDIT_VALUE&amp;DB=129&amp;ID1=69351T10&amp;VALUEID=01001&amp;SDATE=200902&amp;PERIODTYPE=QTR_STD&amp;window=popup_no_bar&amp;width=385&amp;height=120&amp;START_MAXIMIZED=FALSE&amp;creator=factset&amp;display_string=Audit"}</definedName>
    <definedName name="_1239__FDSAUDITLINK__" localSheetId="7" hidden="1">{"fdsup://Directions/FactSet Auditing Viewer?action=AUDIT_VALUE&amp;DB=129&amp;ID1=69351T10&amp;VALUEID=01001&amp;SDATE=201002&amp;PERIODTYPE=QTR_STD&amp;window=popup_no_bar&amp;width=385&amp;height=120&amp;START_MAXIMIZED=FALSE&amp;creator=factset&amp;display_string=Audit"}</definedName>
    <definedName name="_1239__FDSAUDITLINK__" localSheetId="0" hidden="1">{"fdsup://Directions/FactSet Auditing Viewer?action=AUDIT_VALUE&amp;DB=129&amp;ID1=69351T10&amp;VALUEID=01001&amp;SDATE=201002&amp;PERIODTYPE=QTR_STD&amp;window=popup_no_bar&amp;width=385&amp;height=120&amp;START_MAXIMIZED=FALSE&amp;creator=factset&amp;display_string=Audit"}</definedName>
    <definedName name="_1239__FDSAUDITLINK__" hidden="1">{"fdsup://Directions/FactSet Auditing Viewer?action=AUDIT_VALUE&amp;DB=129&amp;ID1=69351T10&amp;VALUEID=01001&amp;SDATE=201002&amp;PERIODTYPE=QTR_STD&amp;window=popup_no_bar&amp;width=385&amp;height=120&amp;START_MAXIMIZED=FALSE&amp;creator=factset&amp;display_string=Audit"}</definedName>
    <definedName name="_123Graph_D" hidden="1">#REF!</definedName>
    <definedName name="_123Graph_XIC在庫曲線" hidden="1">#REF!</definedName>
    <definedName name="_124__FDSAUDITLINK__" localSheetId="7" hidden="1">{"fdsup://directions/FAT Viewer?action=UPDATE&amp;creator=factset&amp;DYN_ARGS=TRUE&amp;DOC_NAME=FAT:FQL_AUDITING_CLIENT_TEMPLATE.FAT&amp;display_string=Audit&amp;VAR:KEY=TYDCNKZMLE&amp;VAR:QUERY=RkZfRUJJVERBX09QRVIoUVRSLDQvMS8yMDEwLDYvMzAvMjAxMCwsLFVTRCk=&amp;WINDOW=FIRST_POPUP&amp;HEIGH","T=450&amp;WIDTH=450&amp;START_MAXIMIZED=FALSE&amp;VAR:CALENDAR=US&amp;VAR:SYMBOL=TIF&amp;VAR:INDEX=0"}</definedName>
    <definedName name="_124__FDSAUDITLINK__" localSheetId="0" hidden="1">{"fdsup://directions/FAT Viewer?action=UPDATE&amp;creator=factset&amp;DYN_ARGS=TRUE&amp;DOC_NAME=FAT:FQL_AUDITING_CLIENT_TEMPLATE.FAT&amp;display_string=Audit&amp;VAR:KEY=TYDCNKZMLE&amp;VAR:QUERY=RkZfRUJJVERBX09QRVIoUVRSLDQvMS8yMDEwLDYvMzAvMjAxMCwsLFVTRCk=&amp;WINDOW=FIRST_POPUP&amp;HEIGH","T=450&amp;WIDTH=450&amp;START_MAXIMIZED=FALSE&amp;VAR:CALENDAR=US&amp;VAR:SYMBOL=TIF&amp;VAR:INDEX=0"}</definedName>
    <definedName name="_124__FDSAUDITLINK__" hidden="1">{"fdsup://directions/FAT Viewer?action=UPDATE&amp;creator=factset&amp;DYN_ARGS=TRUE&amp;DOC_NAME=FAT:FQL_AUDITING_CLIENT_TEMPLATE.FAT&amp;display_string=Audit&amp;VAR:KEY=TYDCNKZMLE&amp;VAR:QUERY=RkZfRUJJVERBX09QRVIoUVRSLDQvMS8yMDEwLDYvMzAvMjAxMCwsLFVTRCk=&amp;WINDOW=FIRST_POPUP&amp;HEIGH","T=450&amp;WIDTH=450&amp;START_MAXIMIZED=FALSE&amp;VAR:CALENDAR=US&amp;VAR:SYMBOL=TIF&amp;VAR:INDEX=0"}</definedName>
    <definedName name="_1240__FDSAUDITLINK__" localSheetId="7" hidden="1">{"fdsup://Directions/FactSet Auditing Viewer?action=AUDIT_VALUE&amp;DB=129&amp;ID1=69350610&amp;VALUEID=01001&amp;SDATE=200902&amp;PERIODTYPE=QTR_STD&amp;window=popup_no_bar&amp;width=385&amp;height=120&amp;START_MAXIMIZED=FALSE&amp;creator=factset&amp;display_string=Audit"}</definedName>
    <definedName name="_1240__FDSAUDITLINK__" localSheetId="0" hidden="1">{"fdsup://Directions/FactSet Auditing Viewer?action=AUDIT_VALUE&amp;DB=129&amp;ID1=69350610&amp;VALUEID=01001&amp;SDATE=200902&amp;PERIODTYPE=QTR_STD&amp;window=popup_no_bar&amp;width=385&amp;height=120&amp;START_MAXIMIZED=FALSE&amp;creator=factset&amp;display_string=Audit"}</definedName>
    <definedName name="_1240__FDSAUDITLINK__" hidden="1">{"fdsup://Directions/FactSet Auditing Viewer?action=AUDIT_VALUE&amp;DB=129&amp;ID1=69350610&amp;VALUEID=01001&amp;SDATE=200902&amp;PERIODTYPE=QTR_STD&amp;window=popup_no_bar&amp;width=385&amp;height=120&amp;START_MAXIMIZED=FALSE&amp;creator=factset&amp;display_string=Audit"}</definedName>
    <definedName name="_1241__FDSAUDITLINK__" localSheetId="7" hidden="1">{"fdsup://Directions/FactSet Auditing Viewer?action=AUDIT_VALUE&amp;DB=129&amp;ID1=69350610&amp;VALUEID=01001&amp;SDATE=201002&amp;PERIODTYPE=QTR_STD&amp;window=popup_no_bar&amp;width=385&amp;height=120&amp;START_MAXIMIZED=FALSE&amp;creator=factset&amp;display_string=Audit"}</definedName>
    <definedName name="_1241__FDSAUDITLINK__" localSheetId="0" hidden="1">{"fdsup://Directions/FactSet Auditing Viewer?action=AUDIT_VALUE&amp;DB=129&amp;ID1=69350610&amp;VALUEID=01001&amp;SDATE=201002&amp;PERIODTYPE=QTR_STD&amp;window=popup_no_bar&amp;width=385&amp;height=120&amp;START_MAXIMIZED=FALSE&amp;creator=factset&amp;display_string=Audit"}</definedName>
    <definedName name="_1241__FDSAUDITLINK__" hidden="1">{"fdsup://Directions/FactSet Auditing Viewer?action=AUDIT_VALUE&amp;DB=129&amp;ID1=69350610&amp;VALUEID=01001&amp;SDATE=201002&amp;PERIODTYPE=QTR_STD&amp;window=popup_no_bar&amp;width=385&amp;height=120&amp;START_MAXIMIZED=FALSE&amp;creator=factset&amp;display_string=Audit"}</definedName>
    <definedName name="_1242__FDSAUDITLINK__" localSheetId="7" hidden="1">{"fdsup://Directions/FactSet Auditing Viewer?action=AUDIT_VALUE&amp;DB=129&amp;ID1=71329110&amp;VALUEID=01001&amp;SDATE=200902&amp;PERIODTYPE=QTR_STD&amp;window=popup_no_bar&amp;width=385&amp;height=120&amp;START_MAXIMIZED=FALSE&amp;creator=factset&amp;display_string=Audit"}</definedName>
    <definedName name="_1242__FDSAUDITLINK__" localSheetId="0" hidden="1">{"fdsup://Directions/FactSet Auditing Viewer?action=AUDIT_VALUE&amp;DB=129&amp;ID1=71329110&amp;VALUEID=01001&amp;SDATE=200902&amp;PERIODTYPE=QTR_STD&amp;window=popup_no_bar&amp;width=385&amp;height=120&amp;START_MAXIMIZED=FALSE&amp;creator=factset&amp;display_string=Audit"}</definedName>
    <definedName name="_1242__FDSAUDITLINK__" hidden="1">{"fdsup://Directions/FactSet Auditing Viewer?action=AUDIT_VALUE&amp;DB=129&amp;ID1=71329110&amp;VALUEID=01001&amp;SDATE=200902&amp;PERIODTYPE=QTR_STD&amp;window=popup_no_bar&amp;width=385&amp;height=120&amp;START_MAXIMIZED=FALSE&amp;creator=factset&amp;display_string=Audit"}</definedName>
    <definedName name="_1243__FDSAUDITLINK__" localSheetId="7" hidden="1">{"fdsup://Directions/FactSet Auditing Viewer?action=AUDIT_VALUE&amp;DB=129&amp;ID1=71329110&amp;VALUEID=01001&amp;SDATE=201002&amp;PERIODTYPE=QTR_STD&amp;window=popup_no_bar&amp;width=385&amp;height=120&amp;START_MAXIMIZED=FALSE&amp;creator=factset&amp;display_string=Audit"}</definedName>
    <definedName name="_1243__FDSAUDITLINK__" localSheetId="0" hidden="1">{"fdsup://Directions/FactSet Auditing Viewer?action=AUDIT_VALUE&amp;DB=129&amp;ID1=71329110&amp;VALUEID=01001&amp;SDATE=201002&amp;PERIODTYPE=QTR_STD&amp;window=popup_no_bar&amp;width=385&amp;height=120&amp;START_MAXIMIZED=FALSE&amp;creator=factset&amp;display_string=Audit"}</definedName>
    <definedName name="_1243__FDSAUDITLINK__" hidden="1">{"fdsup://Directions/FactSet Auditing Viewer?action=AUDIT_VALUE&amp;DB=129&amp;ID1=71329110&amp;VALUEID=01001&amp;SDATE=201002&amp;PERIODTYPE=QTR_STD&amp;window=popup_no_bar&amp;width=385&amp;height=120&amp;START_MAXIMIZED=FALSE&amp;creator=factset&amp;display_string=Audit"}</definedName>
    <definedName name="_1244__FDSAUDITLINK__" localSheetId="7" hidden="1">{"fdsup://Directions/FactSet Auditing Viewer?action=AUDIT_VALUE&amp;DB=129&amp;ID1=72348410&amp;VALUEID=01001&amp;SDATE=200902&amp;PERIODTYPE=QTR_STD&amp;window=popup_no_bar&amp;width=385&amp;height=120&amp;START_MAXIMIZED=FALSE&amp;creator=factset&amp;display_string=Audit"}</definedName>
    <definedName name="_1244__FDSAUDITLINK__" localSheetId="0" hidden="1">{"fdsup://Directions/FactSet Auditing Viewer?action=AUDIT_VALUE&amp;DB=129&amp;ID1=72348410&amp;VALUEID=01001&amp;SDATE=200902&amp;PERIODTYPE=QTR_STD&amp;window=popup_no_bar&amp;width=385&amp;height=120&amp;START_MAXIMIZED=FALSE&amp;creator=factset&amp;display_string=Audit"}</definedName>
    <definedName name="_1244__FDSAUDITLINK__" hidden="1">{"fdsup://Directions/FactSet Auditing Viewer?action=AUDIT_VALUE&amp;DB=129&amp;ID1=72348410&amp;VALUEID=01001&amp;SDATE=200902&amp;PERIODTYPE=QTR_STD&amp;window=popup_no_bar&amp;width=385&amp;height=120&amp;START_MAXIMIZED=FALSE&amp;creator=factset&amp;display_string=Audit"}</definedName>
    <definedName name="_1245__FDSAUDITLINK__" localSheetId="7" hidden="1">{"fdsup://Directions/FactSet Auditing Viewer?action=AUDIT_VALUE&amp;DB=129&amp;ID1=72348410&amp;VALUEID=01001&amp;SDATE=201002&amp;PERIODTYPE=QTR_STD&amp;window=popup_no_bar&amp;width=385&amp;height=120&amp;START_MAXIMIZED=FALSE&amp;creator=factset&amp;display_string=Audit"}</definedName>
    <definedName name="_1245__FDSAUDITLINK__" localSheetId="0" hidden="1">{"fdsup://Directions/FactSet Auditing Viewer?action=AUDIT_VALUE&amp;DB=129&amp;ID1=72348410&amp;VALUEID=01001&amp;SDATE=201002&amp;PERIODTYPE=QTR_STD&amp;window=popup_no_bar&amp;width=385&amp;height=120&amp;START_MAXIMIZED=FALSE&amp;creator=factset&amp;display_string=Audit"}</definedName>
    <definedName name="_1245__FDSAUDITLINK__" hidden="1">{"fdsup://Directions/FactSet Auditing Viewer?action=AUDIT_VALUE&amp;DB=129&amp;ID1=72348410&amp;VALUEID=01001&amp;SDATE=201002&amp;PERIODTYPE=QTR_STD&amp;window=popup_no_bar&amp;width=385&amp;height=120&amp;START_MAXIMIZED=FALSE&amp;creator=factset&amp;display_string=Audit"}</definedName>
    <definedName name="_1246__FDSAUDITLINK__" localSheetId="7" hidden="1">{"fdsup://Directions/FactSet Auditing Viewer?action=AUDIT_VALUE&amp;DB=129&amp;ID1=71817210&amp;VALUEID=01001&amp;SDATE=200902&amp;PERIODTYPE=QTR_STD&amp;window=popup_no_bar&amp;width=385&amp;height=120&amp;START_MAXIMIZED=FALSE&amp;creator=factset&amp;display_string=Audit"}</definedName>
    <definedName name="_1246__FDSAUDITLINK__" localSheetId="0" hidden="1">{"fdsup://Directions/FactSet Auditing Viewer?action=AUDIT_VALUE&amp;DB=129&amp;ID1=71817210&amp;VALUEID=01001&amp;SDATE=200902&amp;PERIODTYPE=QTR_STD&amp;window=popup_no_bar&amp;width=385&amp;height=120&amp;START_MAXIMIZED=FALSE&amp;creator=factset&amp;display_string=Audit"}</definedName>
    <definedName name="_1246__FDSAUDITLINK__" hidden="1">{"fdsup://Directions/FactSet Auditing Viewer?action=AUDIT_VALUE&amp;DB=129&amp;ID1=71817210&amp;VALUEID=01001&amp;SDATE=200902&amp;PERIODTYPE=QTR_STD&amp;window=popup_no_bar&amp;width=385&amp;height=120&amp;START_MAXIMIZED=FALSE&amp;creator=factset&amp;display_string=Audit"}</definedName>
    <definedName name="_1247__FDSAUDITLINK__" localSheetId="7" hidden="1">{"fdsup://Directions/FactSet Auditing Viewer?action=AUDIT_VALUE&amp;DB=129&amp;ID1=71817210&amp;VALUEID=01001&amp;SDATE=201002&amp;PERIODTYPE=QTR_STD&amp;window=popup_no_bar&amp;width=385&amp;height=120&amp;START_MAXIMIZED=FALSE&amp;creator=factset&amp;display_string=Audit"}</definedName>
    <definedName name="_1247__FDSAUDITLINK__" localSheetId="0" hidden="1">{"fdsup://Directions/FactSet Auditing Viewer?action=AUDIT_VALUE&amp;DB=129&amp;ID1=71817210&amp;VALUEID=01001&amp;SDATE=201002&amp;PERIODTYPE=QTR_STD&amp;window=popup_no_bar&amp;width=385&amp;height=120&amp;START_MAXIMIZED=FALSE&amp;creator=factset&amp;display_string=Audit"}</definedName>
    <definedName name="_1247__FDSAUDITLINK__" hidden="1">{"fdsup://Directions/FactSet Auditing Viewer?action=AUDIT_VALUE&amp;DB=129&amp;ID1=71817210&amp;VALUEID=01001&amp;SDATE=201002&amp;PERIODTYPE=QTR_STD&amp;window=popup_no_bar&amp;width=385&amp;height=120&amp;START_MAXIMIZED=FALSE&amp;creator=factset&amp;display_string=Audit"}</definedName>
    <definedName name="_1248__FDSAUDITLINK__" localSheetId="7" hidden="1">{"fdsup://Directions/FactSet Auditing Viewer?action=AUDIT_VALUE&amp;DB=129&amp;ID1=69642930&amp;VALUEID=01001&amp;SDATE=200903&amp;PERIODTYPE=QTR_STD&amp;window=popup_no_bar&amp;width=385&amp;height=120&amp;START_MAXIMIZED=FALSE&amp;creator=factset&amp;display_string=Audit"}</definedName>
    <definedName name="_1248__FDSAUDITLINK__" localSheetId="0" hidden="1">{"fdsup://Directions/FactSet Auditing Viewer?action=AUDIT_VALUE&amp;DB=129&amp;ID1=69642930&amp;VALUEID=01001&amp;SDATE=200903&amp;PERIODTYPE=QTR_STD&amp;window=popup_no_bar&amp;width=385&amp;height=120&amp;START_MAXIMIZED=FALSE&amp;creator=factset&amp;display_string=Audit"}</definedName>
    <definedName name="_1248__FDSAUDITLINK__" hidden="1">{"fdsup://Directions/FactSet Auditing Viewer?action=AUDIT_VALUE&amp;DB=129&amp;ID1=69642930&amp;VALUEID=01001&amp;SDATE=200903&amp;PERIODTYPE=QTR_STD&amp;window=popup_no_bar&amp;width=385&amp;height=120&amp;START_MAXIMIZED=FALSE&amp;creator=factset&amp;display_string=Audit"}</definedName>
    <definedName name="_1249__FDSAUDITLINK__" localSheetId="7" hidden="1">{"fdsup://Directions/FactSet Auditing Viewer?action=AUDIT_VALUE&amp;DB=129&amp;ID1=69642930&amp;VALUEID=01001&amp;SDATE=201003&amp;PERIODTYPE=QTR_STD&amp;window=popup_no_bar&amp;width=385&amp;height=120&amp;START_MAXIMIZED=FALSE&amp;creator=factset&amp;display_string=Audit"}</definedName>
    <definedName name="_1249__FDSAUDITLINK__" localSheetId="0" hidden="1">{"fdsup://Directions/FactSet Auditing Viewer?action=AUDIT_VALUE&amp;DB=129&amp;ID1=69642930&amp;VALUEID=01001&amp;SDATE=201003&amp;PERIODTYPE=QTR_STD&amp;window=popup_no_bar&amp;width=385&amp;height=120&amp;START_MAXIMIZED=FALSE&amp;creator=factset&amp;display_string=Audit"}</definedName>
    <definedName name="_1249__FDSAUDITLINK__" hidden="1">{"fdsup://Directions/FactSet Auditing Viewer?action=AUDIT_VALUE&amp;DB=129&amp;ID1=69642930&amp;VALUEID=01001&amp;SDATE=201003&amp;PERIODTYPE=QTR_STD&amp;window=popup_no_bar&amp;width=385&amp;height=120&amp;START_MAXIMIZED=FALSE&amp;creator=factset&amp;display_string=Audit"}</definedName>
    <definedName name="_125__FDSAUDITLINK__" localSheetId="7" hidden="1">{"fdsup://directions/FAT Viewer?action=UPDATE&amp;creator=factset&amp;DYN_ARGS=TRUE&amp;DOC_NAME=FAT:FQL_AUDITING_CLIENT_TEMPLATE.FAT&amp;display_string=Audit&amp;VAR:KEY=XSVCLKPKFQ&amp;VAR:QUERY=RkZfRUJJVERBX09QRVIoUVRSLDQvMS8yMDA5LDYvMzAvMjAwOSwsLFVTRCk=&amp;WINDOW=FIRST_POPUP&amp;HEIGH","T=450&amp;WIDTH=450&amp;START_MAXIMIZED=FALSE&amp;VAR:CALENDAR=US&amp;VAR:SYMBOL=TIE&amp;VAR:INDEX=0"}</definedName>
    <definedName name="_125__FDSAUDITLINK__" localSheetId="0" hidden="1">{"fdsup://directions/FAT Viewer?action=UPDATE&amp;creator=factset&amp;DYN_ARGS=TRUE&amp;DOC_NAME=FAT:FQL_AUDITING_CLIENT_TEMPLATE.FAT&amp;display_string=Audit&amp;VAR:KEY=XSVCLKPKFQ&amp;VAR:QUERY=RkZfRUJJVERBX09QRVIoUVRSLDQvMS8yMDA5LDYvMzAvMjAwOSwsLFVTRCk=&amp;WINDOW=FIRST_POPUP&amp;HEIGH","T=450&amp;WIDTH=450&amp;START_MAXIMIZED=FALSE&amp;VAR:CALENDAR=US&amp;VAR:SYMBOL=TIE&amp;VAR:INDEX=0"}</definedName>
    <definedName name="_125__FDSAUDITLINK__" hidden="1">{"fdsup://directions/FAT Viewer?action=UPDATE&amp;creator=factset&amp;DYN_ARGS=TRUE&amp;DOC_NAME=FAT:FQL_AUDITING_CLIENT_TEMPLATE.FAT&amp;display_string=Audit&amp;VAR:KEY=XSVCLKPKFQ&amp;VAR:QUERY=RkZfRUJJVERBX09QRVIoUVRSLDQvMS8yMDA5LDYvMzAvMjAwOSwsLFVTRCk=&amp;WINDOW=FIRST_POPUP&amp;HEIGH","T=450&amp;WIDTH=450&amp;START_MAXIMIZED=FALSE&amp;VAR:CALENDAR=US&amp;VAR:SYMBOL=TIE&amp;VAR:INDEX=0"}</definedName>
    <definedName name="_1250__FDSAUDITLINK__" localSheetId="7" hidden="1">{"fdsup://Directions/FactSet Auditing Viewer?action=AUDIT_VALUE&amp;DB=129&amp;ID1=74341010&amp;VALUEID=01001&amp;SDATE=200902&amp;PERIODTYPE=QTR_STD&amp;window=popup_no_bar&amp;width=385&amp;height=120&amp;START_MAXIMIZED=FALSE&amp;creator=factset&amp;display_string=Audit"}</definedName>
    <definedName name="_1250__FDSAUDITLINK__" localSheetId="0" hidden="1">{"fdsup://Directions/FactSet Auditing Viewer?action=AUDIT_VALUE&amp;DB=129&amp;ID1=74341010&amp;VALUEID=01001&amp;SDATE=200902&amp;PERIODTYPE=QTR_STD&amp;window=popup_no_bar&amp;width=385&amp;height=120&amp;START_MAXIMIZED=FALSE&amp;creator=factset&amp;display_string=Audit"}</definedName>
    <definedName name="_1250__FDSAUDITLINK__" hidden="1">{"fdsup://Directions/FactSet Auditing Viewer?action=AUDIT_VALUE&amp;DB=129&amp;ID1=74341010&amp;VALUEID=01001&amp;SDATE=200902&amp;PERIODTYPE=QTR_STD&amp;window=popup_no_bar&amp;width=385&amp;height=120&amp;START_MAXIMIZED=FALSE&amp;creator=factset&amp;display_string=Audit"}</definedName>
    <definedName name="_1251__FDSAUDITLINK__" localSheetId="7" hidden="1">{"fdsup://Directions/FactSet Auditing Viewer?action=AUDIT_VALUE&amp;DB=129&amp;ID1=74341010&amp;VALUEID=01001&amp;SDATE=201002&amp;PERIODTYPE=QTR_STD&amp;window=popup_no_bar&amp;width=385&amp;height=120&amp;START_MAXIMIZED=FALSE&amp;creator=factset&amp;display_string=Audit"}</definedName>
    <definedName name="_1251__FDSAUDITLINK__" localSheetId="0" hidden="1">{"fdsup://Directions/FactSet Auditing Viewer?action=AUDIT_VALUE&amp;DB=129&amp;ID1=74341010&amp;VALUEID=01001&amp;SDATE=201002&amp;PERIODTYPE=QTR_STD&amp;window=popup_no_bar&amp;width=385&amp;height=120&amp;START_MAXIMIZED=FALSE&amp;creator=factset&amp;display_string=Audit"}</definedName>
    <definedName name="_1251__FDSAUDITLINK__" hidden="1">{"fdsup://Directions/FactSet Auditing Viewer?action=AUDIT_VALUE&amp;DB=129&amp;ID1=74341010&amp;VALUEID=01001&amp;SDATE=201002&amp;PERIODTYPE=QTR_STD&amp;window=popup_no_bar&amp;width=385&amp;height=120&amp;START_MAXIMIZED=FALSE&amp;creator=factset&amp;display_string=Audit"}</definedName>
    <definedName name="_1252__FDSAUDITLINK__" localSheetId="7" hidden="1">{"fdsup://Directions/FactSet Auditing Viewer?action=AUDIT_VALUE&amp;DB=129&amp;ID1=71404610&amp;VALUEID=01001&amp;SDATE=200902&amp;PERIODTYPE=QTR_STD&amp;window=popup_no_bar&amp;width=385&amp;height=120&amp;START_MAXIMIZED=FALSE&amp;creator=factset&amp;display_string=Audit"}</definedName>
    <definedName name="_1252__FDSAUDITLINK__" localSheetId="0" hidden="1">{"fdsup://Directions/FactSet Auditing Viewer?action=AUDIT_VALUE&amp;DB=129&amp;ID1=71404610&amp;VALUEID=01001&amp;SDATE=200902&amp;PERIODTYPE=QTR_STD&amp;window=popup_no_bar&amp;width=385&amp;height=120&amp;START_MAXIMIZED=FALSE&amp;creator=factset&amp;display_string=Audit"}</definedName>
    <definedName name="_1252__FDSAUDITLINK__" hidden="1">{"fdsup://Directions/FactSet Auditing Viewer?action=AUDIT_VALUE&amp;DB=129&amp;ID1=71404610&amp;VALUEID=01001&amp;SDATE=200902&amp;PERIODTYPE=QTR_STD&amp;window=popup_no_bar&amp;width=385&amp;height=120&amp;START_MAXIMIZED=FALSE&amp;creator=factset&amp;display_string=Audit"}</definedName>
    <definedName name="_1253__FDSAUDITLINK__" localSheetId="7" hidden="1">{"fdsup://Directions/FactSet Auditing Viewer?action=AUDIT_VALUE&amp;DB=129&amp;ID1=71404610&amp;VALUEID=01001&amp;SDATE=201002&amp;PERIODTYPE=QTR_STD&amp;window=popup_no_bar&amp;width=385&amp;height=120&amp;START_MAXIMIZED=FALSE&amp;creator=factset&amp;display_string=Audit"}</definedName>
    <definedName name="_1253__FDSAUDITLINK__" localSheetId="0" hidden="1">{"fdsup://Directions/FactSet Auditing Viewer?action=AUDIT_VALUE&amp;DB=129&amp;ID1=71404610&amp;VALUEID=01001&amp;SDATE=201002&amp;PERIODTYPE=QTR_STD&amp;window=popup_no_bar&amp;width=385&amp;height=120&amp;START_MAXIMIZED=FALSE&amp;creator=factset&amp;display_string=Audit"}</definedName>
    <definedName name="_1253__FDSAUDITLINK__" hidden="1">{"fdsup://Directions/FactSet Auditing Viewer?action=AUDIT_VALUE&amp;DB=129&amp;ID1=71404610&amp;VALUEID=01001&amp;SDATE=201002&amp;PERIODTYPE=QTR_STD&amp;window=popup_no_bar&amp;width=385&amp;height=120&amp;START_MAXIMIZED=FALSE&amp;creator=factset&amp;display_string=Audit"}</definedName>
    <definedName name="_1254__FDSAUDITLINK__" localSheetId="7" hidden="1">{"fdsup://Directions/FactSet Auditing Viewer?action=AUDIT_VALUE&amp;DB=129&amp;ID1=74586710&amp;VALUEID=01001&amp;SDATE=200902&amp;PERIODTYPE=QTR_STD&amp;window=popup_no_bar&amp;width=385&amp;height=120&amp;START_MAXIMIZED=FALSE&amp;creator=factset&amp;display_string=Audit"}</definedName>
    <definedName name="_1254__FDSAUDITLINK__" localSheetId="0" hidden="1">{"fdsup://Directions/FactSet Auditing Viewer?action=AUDIT_VALUE&amp;DB=129&amp;ID1=74586710&amp;VALUEID=01001&amp;SDATE=200902&amp;PERIODTYPE=QTR_STD&amp;window=popup_no_bar&amp;width=385&amp;height=120&amp;START_MAXIMIZED=FALSE&amp;creator=factset&amp;display_string=Audit"}</definedName>
    <definedName name="_1254__FDSAUDITLINK__" hidden="1">{"fdsup://Directions/FactSet Auditing Viewer?action=AUDIT_VALUE&amp;DB=129&amp;ID1=74586710&amp;VALUEID=01001&amp;SDATE=200902&amp;PERIODTYPE=QTR_STD&amp;window=popup_no_bar&amp;width=385&amp;height=120&amp;START_MAXIMIZED=FALSE&amp;creator=factset&amp;display_string=Audit"}</definedName>
    <definedName name="_1255__FDSAUDITLINK__" localSheetId="7" hidden="1">{"fdsup://Directions/FactSet Auditing Viewer?action=AUDIT_VALUE&amp;DB=129&amp;ID1=74586710&amp;VALUEID=01001&amp;SDATE=201002&amp;PERIODTYPE=QTR_STD&amp;window=popup_no_bar&amp;width=385&amp;height=120&amp;START_MAXIMIZED=FALSE&amp;creator=factset&amp;display_string=Audit"}</definedName>
    <definedName name="_1255__FDSAUDITLINK__" localSheetId="0" hidden="1">{"fdsup://Directions/FactSet Auditing Viewer?action=AUDIT_VALUE&amp;DB=129&amp;ID1=74586710&amp;VALUEID=01001&amp;SDATE=201002&amp;PERIODTYPE=QTR_STD&amp;window=popup_no_bar&amp;width=385&amp;height=120&amp;START_MAXIMIZED=FALSE&amp;creator=factset&amp;display_string=Audit"}</definedName>
    <definedName name="_1255__FDSAUDITLINK__" hidden="1">{"fdsup://Directions/FactSet Auditing Viewer?action=AUDIT_VALUE&amp;DB=129&amp;ID1=74586710&amp;VALUEID=01001&amp;SDATE=201002&amp;PERIODTYPE=QTR_STD&amp;window=popup_no_bar&amp;width=385&amp;height=120&amp;START_MAXIMIZED=FALSE&amp;creator=factset&amp;display_string=Audit"}</definedName>
    <definedName name="_1256__FDSAUDITLINK__" localSheetId="7" hidden="1">{"fdsup://Directions/FactSet Auditing Viewer?action=AUDIT_VALUE&amp;DB=129&amp;ID1=70109410&amp;VALUEID=01001&amp;SDATE=200904&amp;PERIODTYPE=QTR_STD&amp;window=popup_no_bar&amp;width=385&amp;height=120&amp;START_MAXIMIZED=FALSE&amp;creator=factset&amp;display_string=Audit"}</definedName>
    <definedName name="_1256__FDSAUDITLINK__" localSheetId="0" hidden="1">{"fdsup://Directions/FactSet Auditing Viewer?action=AUDIT_VALUE&amp;DB=129&amp;ID1=70109410&amp;VALUEID=01001&amp;SDATE=200904&amp;PERIODTYPE=QTR_STD&amp;window=popup_no_bar&amp;width=385&amp;height=120&amp;START_MAXIMIZED=FALSE&amp;creator=factset&amp;display_string=Audit"}</definedName>
    <definedName name="_1256__FDSAUDITLINK__" hidden="1">{"fdsup://Directions/FactSet Auditing Viewer?action=AUDIT_VALUE&amp;DB=129&amp;ID1=70109410&amp;VALUEID=01001&amp;SDATE=200904&amp;PERIODTYPE=QTR_STD&amp;window=popup_no_bar&amp;width=385&amp;height=120&amp;START_MAXIMIZED=FALSE&amp;creator=factset&amp;display_string=Audit"}</definedName>
    <definedName name="_1257__FDSAUDITLINK__" localSheetId="7" hidden="1">{"fdsup://Directions/FactSet Auditing Viewer?action=AUDIT_VALUE&amp;DB=129&amp;ID1=70109410&amp;VALUEID=01001&amp;SDATE=201004&amp;PERIODTYPE=QTR_STD&amp;window=popup_no_bar&amp;width=385&amp;height=120&amp;START_MAXIMIZED=FALSE&amp;creator=factset&amp;display_string=Audit"}</definedName>
    <definedName name="_1257__FDSAUDITLINK__" localSheetId="0" hidden="1">{"fdsup://Directions/FactSet Auditing Viewer?action=AUDIT_VALUE&amp;DB=129&amp;ID1=70109410&amp;VALUEID=01001&amp;SDATE=201004&amp;PERIODTYPE=QTR_STD&amp;window=popup_no_bar&amp;width=385&amp;height=120&amp;START_MAXIMIZED=FALSE&amp;creator=factset&amp;display_string=Audit"}</definedName>
    <definedName name="_1257__FDSAUDITLINK__" hidden="1">{"fdsup://Directions/FactSet Auditing Viewer?action=AUDIT_VALUE&amp;DB=129&amp;ID1=70109410&amp;VALUEID=01001&amp;SDATE=201004&amp;PERIODTYPE=QTR_STD&amp;window=popup_no_bar&amp;width=385&amp;height=120&amp;START_MAXIMIZED=FALSE&amp;creator=factset&amp;display_string=Audit"}</definedName>
    <definedName name="_1258__FDSAUDITLINK__" localSheetId="7" hidden="1">{"fdsup://Directions/FactSet Auditing Viewer?action=AUDIT_VALUE&amp;DB=129&amp;ID1=74331510&amp;VALUEID=01001&amp;SDATE=200902&amp;PERIODTYPE=QTR_STD&amp;window=popup_no_bar&amp;width=385&amp;height=120&amp;START_MAXIMIZED=FALSE&amp;creator=factset&amp;display_string=Audit"}</definedName>
    <definedName name="_1258__FDSAUDITLINK__" localSheetId="0" hidden="1">{"fdsup://Directions/FactSet Auditing Viewer?action=AUDIT_VALUE&amp;DB=129&amp;ID1=74331510&amp;VALUEID=01001&amp;SDATE=200902&amp;PERIODTYPE=QTR_STD&amp;window=popup_no_bar&amp;width=385&amp;height=120&amp;START_MAXIMIZED=FALSE&amp;creator=factset&amp;display_string=Audit"}</definedName>
    <definedName name="_1258__FDSAUDITLINK__" hidden="1">{"fdsup://Directions/FactSet Auditing Viewer?action=AUDIT_VALUE&amp;DB=129&amp;ID1=74331510&amp;VALUEID=01001&amp;SDATE=200902&amp;PERIODTYPE=QTR_STD&amp;window=popup_no_bar&amp;width=385&amp;height=120&amp;START_MAXIMIZED=FALSE&amp;creator=factset&amp;display_string=Audit"}</definedName>
    <definedName name="_1259__FDSAUDITLINK__" localSheetId="7" hidden="1">{"fdsup://Directions/FactSet Auditing Viewer?action=AUDIT_VALUE&amp;DB=129&amp;ID1=74331510&amp;VALUEID=01001&amp;SDATE=201002&amp;PERIODTYPE=QTR_STD&amp;window=popup_no_bar&amp;width=385&amp;height=120&amp;START_MAXIMIZED=FALSE&amp;creator=factset&amp;display_string=Audit"}</definedName>
    <definedName name="_1259__FDSAUDITLINK__" localSheetId="0" hidden="1">{"fdsup://Directions/FactSet Auditing Viewer?action=AUDIT_VALUE&amp;DB=129&amp;ID1=74331510&amp;VALUEID=01001&amp;SDATE=201002&amp;PERIODTYPE=QTR_STD&amp;window=popup_no_bar&amp;width=385&amp;height=120&amp;START_MAXIMIZED=FALSE&amp;creator=factset&amp;display_string=Audit"}</definedName>
    <definedName name="_1259__FDSAUDITLINK__" hidden="1">{"fdsup://Directions/FactSet Auditing Viewer?action=AUDIT_VALUE&amp;DB=129&amp;ID1=74331510&amp;VALUEID=01001&amp;SDATE=201002&amp;PERIODTYPE=QTR_STD&amp;window=popup_no_bar&amp;width=385&amp;height=120&amp;START_MAXIMIZED=FALSE&amp;creator=factset&amp;display_string=Audit"}</definedName>
    <definedName name="_126__FDSAUDITLINK__" localSheetId="7" hidden="1">{"fdsup://directions/FAT Viewer?action=UPDATE&amp;creator=factset&amp;DYN_ARGS=TRUE&amp;DOC_NAME=FAT:FQL_AUDITING_CLIENT_TEMPLATE.FAT&amp;display_string=Audit&amp;VAR:KEY=FUJEFOPWTI&amp;VAR:QUERY=RkZfRUJJVERBX09QRVIoUVRSLDQvMS8yMDEwLDYvMzAvMjAxMCwsLFVTRCk=&amp;WINDOW=FIRST_POPUP&amp;HEIGH","T=450&amp;WIDTH=450&amp;START_MAXIMIZED=FALSE&amp;VAR:CALENDAR=US&amp;VAR:SYMBOL=TIE&amp;VAR:INDEX=0"}</definedName>
    <definedName name="_126__FDSAUDITLINK__" localSheetId="0" hidden="1">{"fdsup://directions/FAT Viewer?action=UPDATE&amp;creator=factset&amp;DYN_ARGS=TRUE&amp;DOC_NAME=FAT:FQL_AUDITING_CLIENT_TEMPLATE.FAT&amp;display_string=Audit&amp;VAR:KEY=FUJEFOPWTI&amp;VAR:QUERY=RkZfRUJJVERBX09QRVIoUVRSLDQvMS8yMDEwLDYvMzAvMjAxMCwsLFVTRCk=&amp;WINDOW=FIRST_POPUP&amp;HEIGH","T=450&amp;WIDTH=450&amp;START_MAXIMIZED=FALSE&amp;VAR:CALENDAR=US&amp;VAR:SYMBOL=TIE&amp;VAR:INDEX=0"}</definedName>
    <definedName name="_126__FDSAUDITLINK__" hidden="1">{"fdsup://directions/FAT Viewer?action=UPDATE&amp;creator=factset&amp;DYN_ARGS=TRUE&amp;DOC_NAME=FAT:FQL_AUDITING_CLIENT_TEMPLATE.FAT&amp;display_string=Audit&amp;VAR:KEY=FUJEFOPWTI&amp;VAR:QUERY=RkZfRUJJVERBX09QRVIoUVRSLDQvMS8yMDEwLDYvMzAvMjAxMCwsLFVTRCk=&amp;WINDOW=FIRST_POPUP&amp;HEIGH","T=450&amp;WIDTH=450&amp;START_MAXIMIZED=FALSE&amp;VAR:CALENDAR=US&amp;VAR:SYMBOL=TIE&amp;VAR:INDEX=0"}</definedName>
    <definedName name="_1260__FDSAUDITLINK__" localSheetId="7" hidden="1">{"fdsup://Directions/FactSet Auditing Viewer?action=AUDIT_VALUE&amp;DB=129&amp;ID1=74326310&amp;VALUEID=01001&amp;SDATE=200902&amp;PERIODTYPE=QTR_STD&amp;window=popup_no_bar&amp;width=385&amp;height=120&amp;START_MAXIMIZED=FALSE&amp;creator=factset&amp;display_string=Audit"}</definedName>
    <definedName name="_1260__FDSAUDITLINK__" localSheetId="0" hidden="1">{"fdsup://Directions/FactSet Auditing Viewer?action=AUDIT_VALUE&amp;DB=129&amp;ID1=74326310&amp;VALUEID=01001&amp;SDATE=200902&amp;PERIODTYPE=QTR_STD&amp;window=popup_no_bar&amp;width=385&amp;height=120&amp;START_MAXIMIZED=FALSE&amp;creator=factset&amp;display_string=Audit"}</definedName>
    <definedName name="_1260__FDSAUDITLINK__" hidden="1">{"fdsup://Directions/FactSet Auditing Viewer?action=AUDIT_VALUE&amp;DB=129&amp;ID1=74326310&amp;VALUEID=01001&amp;SDATE=200902&amp;PERIODTYPE=QTR_STD&amp;window=popup_no_bar&amp;width=385&amp;height=120&amp;START_MAXIMIZED=FALSE&amp;creator=factset&amp;display_string=Audit"}</definedName>
    <definedName name="_1261__FDSAUDITLINK__" localSheetId="7" hidden="1">{"fdsup://Directions/FactSet Auditing Viewer?action=AUDIT_VALUE&amp;DB=129&amp;ID1=74326310&amp;VALUEID=01001&amp;SDATE=201002&amp;PERIODTYPE=QTR_STD&amp;window=popup_no_bar&amp;width=385&amp;height=120&amp;START_MAXIMIZED=FALSE&amp;creator=factset&amp;display_string=Audit"}</definedName>
    <definedName name="_1261__FDSAUDITLINK__" localSheetId="0" hidden="1">{"fdsup://Directions/FactSet Auditing Viewer?action=AUDIT_VALUE&amp;DB=129&amp;ID1=74326310&amp;VALUEID=01001&amp;SDATE=201002&amp;PERIODTYPE=QTR_STD&amp;window=popup_no_bar&amp;width=385&amp;height=120&amp;START_MAXIMIZED=FALSE&amp;creator=factset&amp;display_string=Audit"}</definedName>
    <definedName name="_1261__FDSAUDITLINK__" hidden="1">{"fdsup://Directions/FactSet Auditing Viewer?action=AUDIT_VALUE&amp;DB=129&amp;ID1=74326310&amp;VALUEID=01001&amp;SDATE=201002&amp;PERIODTYPE=QTR_STD&amp;window=popup_no_bar&amp;width=385&amp;height=120&amp;START_MAXIMIZED=FALSE&amp;creator=factset&amp;display_string=Audit"}</definedName>
    <definedName name="_1262__FDSAUDITLINK__" localSheetId="7" hidden="1">{"fdsup://Directions/FactSet Auditing Viewer?action=AUDIT_VALUE&amp;DB=129&amp;ID1=74271810&amp;VALUEID=01001&amp;SDATE=201004&amp;PERIODTYPE=QTR_STD&amp;window=popup_no_bar&amp;width=385&amp;height=120&amp;START_MAXIMIZED=FALSE&amp;creator=factset&amp;display_string=Audit"}</definedName>
    <definedName name="_1262__FDSAUDITLINK__" localSheetId="0" hidden="1">{"fdsup://Directions/FactSet Auditing Viewer?action=AUDIT_VALUE&amp;DB=129&amp;ID1=74271810&amp;VALUEID=01001&amp;SDATE=201004&amp;PERIODTYPE=QTR_STD&amp;window=popup_no_bar&amp;width=385&amp;height=120&amp;START_MAXIMIZED=FALSE&amp;creator=factset&amp;display_string=Audit"}</definedName>
    <definedName name="_1262__FDSAUDITLINK__" hidden="1">{"fdsup://Directions/FactSet Auditing Viewer?action=AUDIT_VALUE&amp;DB=129&amp;ID1=74271810&amp;VALUEID=01001&amp;SDATE=201004&amp;PERIODTYPE=QTR_STD&amp;window=popup_no_bar&amp;width=385&amp;height=120&amp;START_MAXIMIZED=FALSE&amp;creator=factset&amp;display_string=Audit"}</definedName>
    <definedName name="_1263__FDSAUDITLINK__" localSheetId="7" hidden="1">{"fdsup://Directions/FactSet Auditing Viewer?action=AUDIT_VALUE&amp;DB=129&amp;ID1=74251V10&amp;VALUEID=01001&amp;SDATE=200902&amp;PERIODTYPE=QTR_STD&amp;window=popup_no_bar&amp;width=385&amp;height=120&amp;START_MAXIMIZED=FALSE&amp;creator=factset&amp;display_string=Audit"}</definedName>
    <definedName name="_1263__FDSAUDITLINK__" localSheetId="0" hidden="1">{"fdsup://Directions/FactSet Auditing Viewer?action=AUDIT_VALUE&amp;DB=129&amp;ID1=74251V10&amp;VALUEID=01001&amp;SDATE=200902&amp;PERIODTYPE=QTR_STD&amp;window=popup_no_bar&amp;width=385&amp;height=120&amp;START_MAXIMIZED=FALSE&amp;creator=factset&amp;display_string=Audit"}</definedName>
    <definedName name="_1263__FDSAUDITLINK__" hidden="1">{"fdsup://Directions/FactSet Auditing Viewer?action=AUDIT_VALUE&amp;DB=129&amp;ID1=74251V10&amp;VALUEID=01001&amp;SDATE=200902&amp;PERIODTYPE=QTR_STD&amp;window=popup_no_bar&amp;width=385&amp;height=120&amp;START_MAXIMIZED=FALSE&amp;creator=factset&amp;display_string=Audit"}</definedName>
    <definedName name="_1264__FDSAUDITLINK__" localSheetId="7" hidden="1">{"fdsup://Directions/FactSet Auditing Viewer?action=AUDIT_VALUE&amp;DB=129&amp;ID1=74251V10&amp;VALUEID=01001&amp;SDATE=201002&amp;PERIODTYPE=QTR_STD&amp;window=popup_no_bar&amp;width=385&amp;height=120&amp;START_MAXIMIZED=FALSE&amp;creator=factset&amp;display_string=Audit"}</definedName>
    <definedName name="_1264__FDSAUDITLINK__" localSheetId="0" hidden="1">{"fdsup://Directions/FactSet Auditing Viewer?action=AUDIT_VALUE&amp;DB=129&amp;ID1=74251V10&amp;VALUEID=01001&amp;SDATE=201002&amp;PERIODTYPE=QTR_STD&amp;window=popup_no_bar&amp;width=385&amp;height=120&amp;START_MAXIMIZED=FALSE&amp;creator=factset&amp;display_string=Audit"}</definedName>
    <definedName name="_1264__FDSAUDITLINK__" hidden="1">{"fdsup://Directions/FactSet Auditing Viewer?action=AUDIT_VALUE&amp;DB=129&amp;ID1=74251V10&amp;VALUEID=01001&amp;SDATE=201002&amp;PERIODTYPE=QTR_STD&amp;window=popup_no_bar&amp;width=385&amp;height=120&amp;START_MAXIMIZED=FALSE&amp;creator=factset&amp;display_string=Audit"}</definedName>
    <definedName name="_1265__FDSAUDITLINK__" localSheetId="7" hidden="1">{"fdsup://Directions/FactSet Auditing Viewer?action=AUDIT_VALUE&amp;DB=129&amp;ID1=71708110&amp;VALUEID=01001&amp;SDATE=200902&amp;PERIODTYPE=QTR_STD&amp;window=popup_no_bar&amp;width=385&amp;height=120&amp;START_MAXIMIZED=FALSE&amp;creator=factset&amp;display_string=Audit"}</definedName>
    <definedName name="_1265__FDSAUDITLINK__" localSheetId="0" hidden="1">{"fdsup://Directions/FactSet Auditing Viewer?action=AUDIT_VALUE&amp;DB=129&amp;ID1=71708110&amp;VALUEID=01001&amp;SDATE=200902&amp;PERIODTYPE=QTR_STD&amp;window=popup_no_bar&amp;width=385&amp;height=120&amp;START_MAXIMIZED=FALSE&amp;creator=factset&amp;display_string=Audit"}</definedName>
    <definedName name="_1265__FDSAUDITLINK__" hidden="1">{"fdsup://Directions/FactSet Auditing Viewer?action=AUDIT_VALUE&amp;DB=129&amp;ID1=71708110&amp;VALUEID=01001&amp;SDATE=200902&amp;PERIODTYPE=QTR_STD&amp;window=popup_no_bar&amp;width=385&amp;height=120&amp;START_MAXIMIZED=FALSE&amp;creator=factset&amp;display_string=Audit"}</definedName>
    <definedName name="_1266__FDSAUDITLINK__" localSheetId="7" hidden="1">{"fdsup://Directions/FactSet Auditing Viewer?action=AUDIT_VALUE&amp;DB=129&amp;ID1=71708110&amp;VALUEID=01001&amp;SDATE=201002&amp;PERIODTYPE=QTR_STD&amp;window=popup_no_bar&amp;width=385&amp;height=120&amp;START_MAXIMIZED=FALSE&amp;creator=factset&amp;display_string=Audit"}</definedName>
    <definedName name="_1266__FDSAUDITLINK__" localSheetId="0" hidden="1">{"fdsup://Directions/FactSet Auditing Viewer?action=AUDIT_VALUE&amp;DB=129&amp;ID1=71708110&amp;VALUEID=01001&amp;SDATE=201002&amp;PERIODTYPE=QTR_STD&amp;window=popup_no_bar&amp;width=385&amp;height=120&amp;START_MAXIMIZED=FALSE&amp;creator=factset&amp;display_string=Audit"}</definedName>
    <definedName name="_1266__FDSAUDITLINK__" hidden="1">{"fdsup://Directions/FactSet Auditing Viewer?action=AUDIT_VALUE&amp;DB=129&amp;ID1=71708110&amp;VALUEID=01001&amp;SDATE=201002&amp;PERIODTYPE=QTR_STD&amp;window=popup_no_bar&amp;width=385&amp;height=120&amp;START_MAXIMIZED=FALSE&amp;creator=factset&amp;display_string=Audit"}</definedName>
    <definedName name="_1267__FDSAUDITLINK__" localSheetId="7" hidden="1">{"fdsup://Directions/FactSet Auditing Viewer?action=AUDIT_VALUE&amp;DB=129&amp;ID1=71344810&amp;VALUEID=01001&amp;SDATE=200902&amp;PERIODTYPE=QTR_STD&amp;window=popup_no_bar&amp;width=385&amp;height=120&amp;START_MAXIMIZED=FALSE&amp;creator=factset&amp;display_string=Audit"}</definedName>
    <definedName name="_1267__FDSAUDITLINK__" localSheetId="0" hidden="1">{"fdsup://Directions/FactSet Auditing Viewer?action=AUDIT_VALUE&amp;DB=129&amp;ID1=71344810&amp;VALUEID=01001&amp;SDATE=200902&amp;PERIODTYPE=QTR_STD&amp;window=popup_no_bar&amp;width=385&amp;height=120&amp;START_MAXIMIZED=FALSE&amp;creator=factset&amp;display_string=Audit"}</definedName>
    <definedName name="_1267__FDSAUDITLINK__" hidden="1">{"fdsup://Directions/FactSet Auditing Viewer?action=AUDIT_VALUE&amp;DB=129&amp;ID1=71344810&amp;VALUEID=01001&amp;SDATE=200902&amp;PERIODTYPE=QTR_STD&amp;window=popup_no_bar&amp;width=385&amp;height=120&amp;START_MAXIMIZED=FALSE&amp;creator=factset&amp;display_string=Audit"}</definedName>
    <definedName name="_1268__FDSAUDITLINK__" localSheetId="7" hidden="1">{"fdsup://Directions/FactSet Auditing Viewer?action=AUDIT_VALUE&amp;DB=129&amp;ID1=71344810&amp;VALUEID=01001&amp;SDATE=201002&amp;PERIODTYPE=QTR_STD&amp;window=popup_no_bar&amp;width=385&amp;height=120&amp;START_MAXIMIZED=FALSE&amp;creator=factset&amp;display_string=Audit"}</definedName>
    <definedName name="_1268__FDSAUDITLINK__" localSheetId="0" hidden="1">{"fdsup://Directions/FactSet Auditing Viewer?action=AUDIT_VALUE&amp;DB=129&amp;ID1=71344810&amp;VALUEID=01001&amp;SDATE=201002&amp;PERIODTYPE=QTR_STD&amp;window=popup_no_bar&amp;width=385&amp;height=120&amp;START_MAXIMIZED=FALSE&amp;creator=factset&amp;display_string=Audit"}</definedName>
    <definedName name="_1268__FDSAUDITLINK__" hidden="1">{"fdsup://Directions/FactSet Auditing Viewer?action=AUDIT_VALUE&amp;DB=129&amp;ID1=71344810&amp;VALUEID=01001&amp;SDATE=201002&amp;PERIODTYPE=QTR_STD&amp;window=popup_no_bar&amp;width=385&amp;height=120&amp;START_MAXIMIZED=FALSE&amp;creator=factset&amp;display_string=Audit"}</definedName>
    <definedName name="_1269__FDSAUDITLINK__" localSheetId="7" hidden="1">{"fdsup://Directions/FactSet Auditing Viewer?action=AUDIT_VALUE&amp;DB=129&amp;ID1=74457310&amp;VALUEID=01001&amp;SDATE=200902&amp;PERIODTYPE=QTR_STD&amp;window=popup_no_bar&amp;width=385&amp;height=120&amp;START_MAXIMIZED=FALSE&amp;creator=factset&amp;display_string=Audit"}</definedName>
    <definedName name="_1269__FDSAUDITLINK__" localSheetId="0" hidden="1">{"fdsup://Directions/FactSet Auditing Viewer?action=AUDIT_VALUE&amp;DB=129&amp;ID1=74457310&amp;VALUEID=01001&amp;SDATE=200902&amp;PERIODTYPE=QTR_STD&amp;window=popup_no_bar&amp;width=385&amp;height=120&amp;START_MAXIMIZED=FALSE&amp;creator=factset&amp;display_string=Audit"}</definedName>
    <definedName name="_1269__FDSAUDITLINK__" hidden="1">{"fdsup://Directions/FactSet Auditing Viewer?action=AUDIT_VALUE&amp;DB=129&amp;ID1=74457310&amp;VALUEID=01001&amp;SDATE=200902&amp;PERIODTYPE=QTR_STD&amp;window=popup_no_bar&amp;width=385&amp;height=120&amp;START_MAXIMIZED=FALSE&amp;creator=factset&amp;display_string=Audit"}</definedName>
    <definedName name="_127__FDSAUDITLINK__" localSheetId="7" hidden="1">{"fdsup://directions/FAT Viewer?action=UPDATE&amp;creator=factset&amp;DYN_ARGS=TRUE&amp;DOC_NAME=FAT:FQL_AUDITING_CLIENT_TEMPLATE.FAT&amp;display_string=Audit&amp;VAR:KEY=TOBSLWLMLC&amp;VAR:QUERY=RkZfRUJJVERBX09QRVIoUVRSLDQvMS8yMDA5LDYvMzAvMjAwOSwsLFVTRCk=&amp;WINDOW=FIRST_POPUP&amp;HEIGH","T=450&amp;WIDTH=450&amp;START_MAXIMIZED=FALSE&amp;VAR:CALENDAR=US&amp;VAR:SYMBOL=THC&amp;VAR:INDEX=0"}</definedName>
    <definedName name="_127__FDSAUDITLINK__" localSheetId="0" hidden="1">{"fdsup://directions/FAT Viewer?action=UPDATE&amp;creator=factset&amp;DYN_ARGS=TRUE&amp;DOC_NAME=FAT:FQL_AUDITING_CLIENT_TEMPLATE.FAT&amp;display_string=Audit&amp;VAR:KEY=TOBSLWLMLC&amp;VAR:QUERY=RkZfRUJJVERBX09QRVIoUVRSLDQvMS8yMDA5LDYvMzAvMjAwOSwsLFVTRCk=&amp;WINDOW=FIRST_POPUP&amp;HEIGH","T=450&amp;WIDTH=450&amp;START_MAXIMIZED=FALSE&amp;VAR:CALENDAR=US&amp;VAR:SYMBOL=THC&amp;VAR:INDEX=0"}</definedName>
    <definedName name="_127__FDSAUDITLINK__" hidden="1">{"fdsup://directions/FAT Viewer?action=UPDATE&amp;creator=factset&amp;DYN_ARGS=TRUE&amp;DOC_NAME=FAT:FQL_AUDITING_CLIENT_TEMPLATE.FAT&amp;display_string=Audit&amp;VAR:KEY=TOBSLWLMLC&amp;VAR:QUERY=RkZfRUJJVERBX09QRVIoUVRSLDQvMS8yMDA5LDYvMzAvMjAwOSwsLFVTRCk=&amp;WINDOW=FIRST_POPUP&amp;HEIGH","T=450&amp;WIDTH=450&amp;START_MAXIMIZED=FALSE&amp;VAR:CALENDAR=US&amp;VAR:SYMBOL=THC&amp;VAR:INDEX=0"}</definedName>
    <definedName name="_1270__FDSAUDITLINK__" localSheetId="7" hidden="1">{"fdsup://Directions/FactSet Auditing Viewer?action=AUDIT_VALUE&amp;DB=129&amp;ID1=74457310&amp;VALUEID=01001&amp;SDATE=201002&amp;PERIODTYPE=QTR_STD&amp;window=popup_no_bar&amp;width=385&amp;height=120&amp;START_MAXIMIZED=FALSE&amp;creator=factset&amp;display_string=Audit"}</definedName>
    <definedName name="_1270__FDSAUDITLINK__" localSheetId="0" hidden="1">{"fdsup://Directions/FactSet Auditing Viewer?action=AUDIT_VALUE&amp;DB=129&amp;ID1=74457310&amp;VALUEID=01001&amp;SDATE=201002&amp;PERIODTYPE=QTR_STD&amp;window=popup_no_bar&amp;width=385&amp;height=120&amp;START_MAXIMIZED=FALSE&amp;creator=factset&amp;display_string=Audit"}</definedName>
    <definedName name="_1270__FDSAUDITLINK__" hidden="1">{"fdsup://Directions/FactSet Auditing Viewer?action=AUDIT_VALUE&amp;DB=129&amp;ID1=74457310&amp;VALUEID=01001&amp;SDATE=201002&amp;PERIODTYPE=QTR_STD&amp;window=popup_no_bar&amp;width=385&amp;height=120&amp;START_MAXIMIZED=FALSE&amp;creator=factset&amp;display_string=Audit"}</definedName>
    <definedName name="_1271__FDSAUDITLINK__" localSheetId="7" hidden="1">{"fdsup://Directions/FactSet Auditing Viewer?action=AUDIT_VALUE&amp;DB=129&amp;ID1=70339510&amp;VALUEID=01001&amp;SDATE=200904&amp;PERIODTYPE=QTR_STD&amp;window=popup_no_bar&amp;width=385&amp;height=120&amp;START_MAXIMIZED=FALSE&amp;creator=factset&amp;display_string=Audit"}</definedName>
    <definedName name="_1271__FDSAUDITLINK__" localSheetId="0" hidden="1">{"fdsup://Directions/FactSet Auditing Viewer?action=AUDIT_VALUE&amp;DB=129&amp;ID1=70339510&amp;VALUEID=01001&amp;SDATE=200904&amp;PERIODTYPE=QTR_STD&amp;window=popup_no_bar&amp;width=385&amp;height=120&amp;START_MAXIMIZED=FALSE&amp;creator=factset&amp;display_string=Audit"}</definedName>
    <definedName name="_1271__FDSAUDITLINK__" hidden="1">{"fdsup://Directions/FactSet Auditing Viewer?action=AUDIT_VALUE&amp;DB=129&amp;ID1=70339510&amp;VALUEID=01001&amp;SDATE=200904&amp;PERIODTYPE=QTR_STD&amp;window=popup_no_bar&amp;width=385&amp;height=120&amp;START_MAXIMIZED=FALSE&amp;creator=factset&amp;display_string=Audit"}</definedName>
    <definedName name="_1272__FDSAUDITLINK__" localSheetId="7" hidden="1">{"fdsup://Directions/FactSet Auditing Viewer?action=AUDIT_VALUE&amp;DB=129&amp;ID1=59170810&amp;VALUEID=01001&amp;SDATE=200902&amp;PERIODTYPE=QTR_STD&amp;window=popup_no_bar&amp;width=385&amp;height=120&amp;START_MAXIMIZED=FALSE&amp;creator=factset&amp;display_string=Audit"}</definedName>
    <definedName name="_1272__FDSAUDITLINK__" localSheetId="0" hidden="1">{"fdsup://Directions/FactSet Auditing Viewer?action=AUDIT_VALUE&amp;DB=129&amp;ID1=59170810&amp;VALUEID=01001&amp;SDATE=200902&amp;PERIODTYPE=QTR_STD&amp;window=popup_no_bar&amp;width=385&amp;height=120&amp;START_MAXIMIZED=FALSE&amp;creator=factset&amp;display_string=Audit"}</definedName>
    <definedName name="_1272__FDSAUDITLINK__" hidden="1">{"fdsup://Directions/FactSet Auditing Viewer?action=AUDIT_VALUE&amp;DB=129&amp;ID1=59170810&amp;VALUEID=01001&amp;SDATE=200902&amp;PERIODTYPE=QTR_STD&amp;window=popup_no_bar&amp;width=385&amp;height=120&amp;START_MAXIMIZED=FALSE&amp;creator=factset&amp;display_string=Audit"}</definedName>
    <definedName name="_1273__FDSAUDITLINK__" localSheetId="7" hidden="1">{"fdsup://Directions/FactSet Auditing Viewer?action=AUDIT_VALUE&amp;DB=129&amp;ID1=59170810&amp;VALUEID=01001&amp;SDATE=201002&amp;PERIODTYPE=QTR_STD&amp;window=popup_no_bar&amp;width=385&amp;height=120&amp;START_MAXIMIZED=FALSE&amp;creator=factset&amp;display_string=Audit"}</definedName>
    <definedName name="_1273__FDSAUDITLINK__" localSheetId="0" hidden="1">{"fdsup://Directions/FactSet Auditing Viewer?action=AUDIT_VALUE&amp;DB=129&amp;ID1=59170810&amp;VALUEID=01001&amp;SDATE=201002&amp;PERIODTYPE=QTR_STD&amp;window=popup_no_bar&amp;width=385&amp;height=120&amp;START_MAXIMIZED=FALSE&amp;creator=factset&amp;display_string=Audit"}</definedName>
    <definedName name="_1273__FDSAUDITLINK__" hidden="1">{"fdsup://Directions/FactSet Auditing Viewer?action=AUDIT_VALUE&amp;DB=129&amp;ID1=59170810&amp;VALUEID=01001&amp;SDATE=201002&amp;PERIODTYPE=QTR_STD&amp;window=popup_no_bar&amp;width=385&amp;height=120&amp;START_MAXIMIZED=FALSE&amp;creator=factset&amp;display_string=Audit"}</definedName>
    <definedName name="_1274__FDSAUDITLINK__" localSheetId="7" hidden="1">{"fdsup://Directions/FactSet Auditing Viewer?action=AUDIT_VALUE&amp;DB=129&amp;ID1=74018910&amp;VALUEID=01001&amp;SDATE=200901&amp;PERIODTYPE=QTR_STD&amp;window=popup_no_bar&amp;width=385&amp;height=120&amp;START_MAXIMIZED=FALSE&amp;creator=factset&amp;display_string=Audit"}</definedName>
    <definedName name="_1274__FDSAUDITLINK__" localSheetId="0" hidden="1">{"fdsup://Directions/FactSet Auditing Viewer?action=AUDIT_VALUE&amp;DB=129&amp;ID1=74018910&amp;VALUEID=01001&amp;SDATE=200901&amp;PERIODTYPE=QTR_STD&amp;window=popup_no_bar&amp;width=385&amp;height=120&amp;START_MAXIMIZED=FALSE&amp;creator=factset&amp;display_string=Audit"}</definedName>
    <definedName name="_1274__FDSAUDITLINK__" hidden="1">{"fdsup://Directions/FactSet Auditing Viewer?action=AUDIT_VALUE&amp;DB=129&amp;ID1=74018910&amp;VALUEID=01001&amp;SDATE=200901&amp;PERIODTYPE=QTR_STD&amp;window=popup_no_bar&amp;width=385&amp;height=120&amp;START_MAXIMIZED=FALSE&amp;creator=factset&amp;display_string=Audit"}</definedName>
    <definedName name="_1275__FDSAUDITLINK__" localSheetId="7" hidden="1">{"fdsup://Directions/FactSet Auditing Viewer?action=AUDIT_VALUE&amp;DB=129&amp;ID1=74018910&amp;VALUEID=01001&amp;SDATE=201001&amp;PERIODTYPE=QTR_STD&amp;window=popup_no_bar&amp;width=385&amp;height=120&amp;START_MAXIMIZED=FALSE&amp;creator=factset&amp;display_string=Audit"}</definedName>
    <definedName name="_1275__FDSAUDITLINK__" localSheetId="0" hidden="1">{"fdsup://Directions/FactSet Auditing Viewer?action=AUDIT_VALUE&amp;DB=129&amp;ID1=74018910&amp;VALUEID=01001&amp;SDATE=201001&amp;PERIODTYPE=QTR_STD&amp;window=popup_no_bar&amp;width=385&amp;height=120&amp;START_MAXIMIZED=FALSE&amp;creator=factset&amp;display_string=Audit"}</definedName>
    <definedName name="_1275__FDSAUDITLINK__" hidden="1">{"fdsup://Directions/FactSet Auditing Viewer?action=AUDIT_VALUE&amp;DB=129&amp;ID1=74018910&amp;VALUEID=01001&amp;SDATE=201001&amp;PERIODTYPE=QTR_STD&amp;window=popup_no_bar&amp;width=385&amp;height=120&amp;START_MAXIMIZED=FALSE&amp;creator=factset&amp;display_string=Audit"}</definedName>
    <definedName name="_1276__FDSAUDITLINK__" localSheetId="7" hidden="1">{"fdsup://Directions/FactSet Auditing Viewer?action=AUDIT_VALUE&amp;DB=129&amp;ID1=74150340&amp;VALUEID=01001&amp;SDATE=200902&amp;PERIODTYPE=QTR_STD&amp;window=popup_no_bar&amp;width=385&amp;height=120&amp;START_MAXIMIZED=FALSE&amp;creator=factset&amp;display_string=Audit"}</definedName>
    <definedName name="_1276__FDSAUDITLINK__" localSheetId="0" hidden="1">{"fdsup://Directions/FactSet Auditing Viewer?action=AUDIT_VALUE&amp;DB=129&amp;ID1=74150340&amp;VALUEID=01001&amp;SDATE=200902&amp;PERIODTYPE=QTR_STD&amp;window=popup_no_bar&amp;width=385&amp;height=120&amp;START_MAXIMIZED=FALSE&amp;creator=factset&amp;display_string=Audit"}</definedName>
    <definedName name="_1276__FDSAUDITLINK__" hidden="1">{"fdsup://Directions/FactSet Auditing Viewer?action=AUDIT_VALUE&amp;DB=129&amp;ID1=74150340&amp;VALUEID=01001&amp;SDATE=200902&amp;PERIODTYPE=QTR_STD&amp;window=popup_no_bar&amp;width=385&amp;height=120&amp;START_MAXIMIZED=FALSE&amp;creator=factset&amp;display_string=Audit"}</definedName>
    <definedName name="_1277__FDSAUDITLINK__" localSheetId="7" hidden="1">{"fdsup://Directions/FactSet Auditing Viewer?action=AUDIT_VALUE&amp;DB=129&amp;ID1=74150340&amp;VALUEID=01001&amp;SDATE=201002&amp;PERIODTYPE=QTR_STD&amp;window=popup_no_bar&amp;width=385&amp;height=120&amp;START_MAXIMIZED=FALSE&amp;creator=factset&amp;display_string=Audit"}</definedName>
    <definedName name="_1277__FDSAUDITLINK__" localSheetId="0" hidden="1">{"fdsup://Directions/FactSet Auditing Viewer?action=AUDIT_VALUE&amp;DB=129&amp;ID1=74150340&amp;VALUEID=01001&amp;SDATE=201002&amp;PERIODTYPE=QTR_STD&amp;window=popup_no_bar&amp;width=385&amp;height=120&amp;START_MAXIMIZED=FALSE&amp;creator=factset&amp;display_string=Audit"}</definedName>
    <definedName name="_1277__FDSAUDITLINK__" hidden="1">{"fdsup://Directions/FactSet Auditing Viewer?action=AUDIT_VALUE&amp;DB=129&amp;ID1=74150340&amp;VALUEID=01001&amp;SDATE=201002&amp;PERIODTYPE=QTR_STD&amp;window=popup_no_bar&amp;width=385&amp;height=120&amp;START_MAXIMIZED=FALSE&amp;creator=factset&amp;display_string=Audit"}</definedName>
    <definedName name="_1278__FDSAUDITLINK__" localSheetId="7" hidden="1">{"fdsup://Directions/FactSet Auditing Viewer?action=AUDIT_VALUE&amp;DB=129&amp;ID1=72925110&amp;VALUEID=01001&amp;SDATE=200902&amp;PERIODTYPE=QTR_STD&amp;window=popup_no_bar&amp;width=385&amp;height=120&amp;START_MAXIMIZED=FALSE&amp;creator=factset&amp;display_string=Audit"}</definedName>
    <definedName name="_1278__FDSAUDITLINK__" localSheetId="0" hidden="1">{"fdsup://Directions/FactSet Auditing Viewer?action=AUDIT_VALUE&amp;DB=129&amp;ID1=72925110&amp;VALUEID=01001&amp;SDATE=200902&amp;PERIODTYPE=QTR_STD&amp;window=popup_no_bar&amp;width=385&amp;height=120&amp;START_MAXIMIZED=FALSE&amp;creator=factset&amp;display_string=Audit"}</definedName>
    <definedName name="_1278__FDSAUDITLINK__" hidden="1">{"fdsup://Directions/FactSet Auditing Viewer?action=AUDIT_VALUE&amp;DB=129&amp;ID1=72925110&amp;VALUEID=01001&amp;SDATE=200902&amp;PERIODTYPE=QTR_STD&amp;window=popup_no_bar&amp;width=385&amp;height=120&amp;START_MAXIMIZED=FALSE&amp;creator=factset&amp;display_string=Audit"}</definedName>
    <definedName name="_1279__FDSAUDITLINK__" localSheetId="7" hidden="1">{"fdsup://Directions/FactSet Auditing Viewer?action=AUDIT_VALUE&amp;DB=129&amp;ID1=72925110&amp;VALUEID=01001&amp;SDATE=201002&amp;PERIODTYPE=QTR_STD&amp;window=popup_no_bar&amp;width=385&amp;height=120&amp;START_MAXIMIZED=FALSE&amp;creator=factset&amp;display_string=Audit"}</definedName>
    <definedName name="_1279__FDSAUDITLINK__" localSheetId="0" hidden="1">{"fdsup://Directions/FactSet Auditing Viewer?action=AUDIT_VALUE&amp;DB=129&amp;ID1=72925110&amp;VALUEID=01001&amp;SDATE=201002&amp;PERIODTYPE=QTR_STD&amp;window=popup_no_bar&amp;width=385&amp;height=120&amp;START_MAXIMIZED=FALSE&amp;creator=factset&amp;display_string=Audit"}</definedName>
    <definedName name="_1279__FDSAUDITLINK__" hidden="1">{"fdsup://Directions/FactSet Auditing Viewer?action=AUDIT_VALUE&amp;DB=129&amp;ID1=72925110&amp;VALUEID=01001&amp;SDATE=201002&amp;PERIODTYPE=QTR_STD&amp;window=popup_no_bar&amp;width=385&amp;height=120&amp;START_MAXIMIZED=FALSE&amp;creator=factset&amp;display_string=Audit"}</definedName>
    <definedName name="_128__FDSAUDITLINK__" localSheetId="7" hidden="1">{"fdsup://directions/FAT Viewer?action=UPDATE&amp;creator=factset&amp;DYN_ARGS=TRUE&amp;DOC_NAME=FAT:FQL_AUDITING_CLIENT_TEMPLATE.FAT&amp;display_string=Audit&amp;VAR:KEY=LSPGVEPGDO&amp;VAR:QUERY=RkZfRUJJVERBX09QRVIoUVRSLDQvMS8yMDEwLDYvMzAvMjAxMCwsLFVTRCk=&amp;WINDOW=FIRST_POPUP&amp;HEIGH","T=450&amp;WIDTH=450&amp;START_MAXIMIZED=FALSE&amp;VAR:CALENDAR=US&amp;VAR:SYMBOL=THC&amp;VAR:INDEX=0"}</definedName>
    <definedName name="_128__FDSAUDITLINK__" localSheetId="0" hidden="1">{"fdsup://directions/FAT Viewer?action=UPDATE&amp;creator=factset&amp;DYN_ARGS=TRUE&amp;DOC_NAME=FAT:FQL_AUDITING_CLIENT_TEMPLATE.FAT&amp;display_string=Audit&amp;VAR:KEY=LSPGVEPGDO&amp;VAR:QUERY=RkZfRUJJVERBX09QRVIoUVRSLDQvMS8yMDEwLDYvMzAvMjAxMCwsLFVTRCk=&amp;WINDOW=FIRST_POPUP&amp;HEIGH","T=450&amp;WIDTH=450&amp;START_MAXIMIZED=FALSE&amp;VAR:CALENDAR=US&amp;VAR:SYMBOL=THC&amp;VAR:INDEX=0"}</definedName>
    <definedName name="_128__FDSAUDITLINK__" hidden="1">{"fdsup://directions/FAT Viewer?action=UPDATE&amp;creator=factset&amp;DYN_ARGS=TRUE&amp;DOC_NAME=FAT:FQL_AUDITING_CLIENT_TEMPLATE.FAT&amp;display_string=Audit&amp;VAR:KEY=LSPGVEPGDO&amp;VAR:QUERY=RkZfRUJJVERBX09QRVIoUVRSLDQvMS8yMDEwLDYvMzAvMjAxMCwsLFVTRCk=&amp;WINDOW=FIRST_POPUP&amp;HEIGH","T=450&amp;WIDTH=450&amp;START_MAXIMIZED=FALSE&amp;VAR:CALENDAR=US&amp;VAR:SYMBOL=THC&amp;VAR:INDEX=0"}</definedName>
    <definedName name="_1280__FDSAUDITLINK__" localSheetId="7" hidden="1">{"fdsup://Directions/FactSet Auditing Viewer?action=AUDIT_VALUE&amp;DB=129&amp;ID1=69331C10&amp;VALUEID=01001&amp;SDATE=200902&amp;PERIODTYPE=QTR_STD&amp;window=popup_no_bar&amp;width=385&amp;height=120&amp;START_MAXIMIZED=FALSE&amp;creator=factset&amp;display_string=Audit"}</definedName>
    <definedName name="_1280__FDSAUDITLINK__" localSheetId="0" hidden="1">{"fdsup://Directions/FactSet Auditing Viewer?action=AUDIT_VALUE&amp;DB=129&amp;ID1=69331C10&amp;VALUEID=01001&amp;SDATE=200902&amp;PERIODTYPE=QTR_STD&amp;window=popup_no_bar&amp;width=385&amp;height=120&amp;START_MAXIMIZED=FALSE&amp;creator=factset&amp;display_string=Audit"}</definedName>
    <definedName name="_1280__FDSAUDITLINK__" hidden="1">{"fdsup://Directions/FactSet Auditing Viewer?action=AUDIT_VALUE&amp;DB=129&amp;ID1=69331C10&amp;VALUEID=01001&amp;SDATE=200902&amp;PERIODTYPE=QTR_STD&amp;window=popup_no_bar&amp;width=385&amp;height=120&amp;START_MAXIMIZED=FALSE&amp;creator=factset&amp;display_string=Audit"}</definedName>
    <definedName name="_1281__FDSAUDITLINK__" localSheetId="7" hidden="1">{"fdsup://Directions/FactSet Auditing Viewer?action=AUDIT_VALUE&amp;DB=129&amp;ID1=69331C10&amp;VALUEID=01001&amp;SDATE=201002&amp;PERIODTYPE=QTR_STD&amp;window=popup_no_bar&amp;width=385&amp;height=120&amp;START_MAXIMIZED=FALSE&amp;creator=factset&amp;display_string=Audit"}</definedName>
    <definedName name="_1281__FDSAUDITLINK__" localSheetId="0" hidden="1">{"fdsup://Directions/FactSet Auditing Viewer?action=AUDIT_VALUE&amp;DB=129&amp;ID1=69331C10&amp;VALUEID=01001&amp;SDATE=201002&amp;PERIODTYPE=QTR_STD&amp;window=popup_no_bar&amp;width=385&amp;height=120&amp;START_MAXIMIZED=FALSE&amp;creator=factset&amp;display_string=Audit"}</definedName>
    <definedName name="_1281__FDSAUDITLINK__" hidden="1">{"fdsup://Directions/FactSet Auditing Viewer?action=AUDIT_VALUE&amp;DB=129&amp;ID1=69331C10&amp;VALUEID=01001&amp;SDATE=201002&amp;PERIODTYPE=QTR_STD&amp;window=popup_no_bar&amp;width=385&amp;height=120&amp;START_MAXIMIZED=FALSE&amp;creator=factset&amp;display_string=Audit"}</definedName>
    <definedName name="_1282__FDSAUDITLINK__" localSheetId="7" hidden="1">{"fdsup://Directions/FactSet Auditing Viewer?action=AUDIT_VALUE&amp;DB=129&amp;ID1=69371810&amp;VALUEID=01001&amp;SDATE=200902&amp;PERIODTYPE=QTR_STD&amp;window=popup_no_bar&amp;width=385&amp;height=120&amp;START_MAXIMIZED=FALSE&amp;creator=factset&amp;display_string=Audit"}</definedName>
    <definedName name="_1282__FDSAUDITLINK__" localSheetId="0" hidden="1">{"fdsup://Directions/FactSet Auditing Viewer?action=AUDIT_VALUE&amp;DB=129&amp;ID1=69371810&amp;VALUEID=01001&amp;SDATE=200902&amp;PERIODTYPE=QTR_STD&amp;window=popup_no_bar&amp;width=385&amp;height=120&amp;START_MAXIMIZED=FALSE&amp;creator=factset&amp;display_string=Audit"}</definedName>
    <definedName name="_1282__FDSAUDITLINK__" hidden="1">{"fdsup://Directions/FactSet Auditing Viewer?action=AUDIT_VALUE&amp;DB=129&amp;ID1=69371810&amp;VALUEID=01001&amp;SDATE=200902&amp;PERIODTYPE=QTR_STD&amp;window=popup_no_bar&amp;width=385&amp;height=120&amp;START_MAXIMIZED=FALSE&amp;creator=factset&amp;display_string=Audit"}</definedName>
    <definedName name="_1283__FDSAUDITLINK__" localSheetId="7" hidden="1">{"fdsup://Directions/FactSet Auditing Viewer?action=AUDIT_VALUE&amp;DB=129&amp;ID1=69371810&amp;VALUEID=01001&amp;SDATE=201002&amp;PERIODTYPE=QTR_STD&amp;window=popup_no_bar&amp;width=385&amp;height=120&amp;START_MAXIMIZED=FALSE&amp;creator=factset&amp;display_string=Audit"}</definedName>
    <definedName name="_1283__FDSAUDITLINK__" localSheetId="0" hidden="1">{"fdsup://Directions/FactSet Auditing Viewer?action=AUDIT_VALUE&amp;DB=129&amp;ID1=69371810&amp;VALUEID=01001&amp;SDATE=201002&amp;PERIODTYPE=QTR_STD&amp;window=popup_no_bar&amp;width=385&amp;height=120&amp;START_MAXIMIZED=FALSE&amp;creator=factset&amp;display_string=Audit"}</definedName>
    <definedName name="_1283__FDSAUDITLINK__" hidden="1">{"fdsup://Directions/FactSet Auditing Viewer?action=AUDIT_VALUE&amp;DB=129&amp;ID1=69371810&amp;VALUEID=01001&amp;SDATE=201002&amp;PERIODTYPE=QTR_STD&amp;window=popup_no_bar&amp;width=385&amp;height=120&amp;START_MAXIMIZED=FALSE&amp;creator=factset&amp;display_string=Audit"}</definedName>
    <definedName name="_1284__FDSAUDITLINK__" localSheetId="7" hidden="1">{"fdsup://Directions/FactSet Auditing Viewer?action=AUDIT_VALUE&amp;DB=129&amp;ID1=72447910&amp;VALUEID=01001&amp;SDATE=200902&amp;PERIODTYPE=QTR_STD&amp;window=popup_no_bar&amp;width=385&amp;height=120&amp;START_MAXIMIZED=FALSE&amp;creator=factset&amp;display_string=Audit"}</definedName>
    <definedName name="_1284__FDSAUDITLINK__" localSheetId="0" hidden="1">{"fdsup://Directions/FactSet Auditing Viewer?action=AUDIT_VALUE&amp;DB=129&amp;ID1=72447910&amp;VALUEID=01001&amp;SDATE=200902&amp;PERIODTYPE=QTR_STD&amp;window=popup_no_bar&amp;width=385&amp;height=120&amp;START_MAXIMIZED=FALSE&amp;creator=factset&amp;display_string=Audit"}</definedName>
    <definedName name="_1284__FDSAUDITLINK__" hidden="1">{"fdsup://Directions/FactSet Auditing Viewer?action=AUDIT_VALUE&amp;DB=129&amp;ID1=72447910&amp;VALUEID=01001&amp;SDATE=200902&amp;PERIODTYPE=QTR_STD&amp;window=popup_no_bar&amp;width=385&amp;height=120&amp;START_MAXIMIZED=FALSE&amp;creator=factset&amp;display_string=Audit"}</definedName>
    <definedName name="_1285__FDSAUDITLINK__" localSheetId="7" hidden="1">{"fdsup://Directions/FactSet Auditing Viewer?action=AUDIT_VALUE&amp;DB=129&amp;ID1=72447910&amp;VALUEID=01001&amp;SDATE=201002&amp;PERIODTYPE=QTR_STD&amp;window=popup_no_bar&amp;width=385&amp;height=120&amp;START_MAXIMIZED=FALSE&amp;creator=factset&amp;display_string=Audit"}</definedName>
    <definedName name="_1285__FDSAUDITLINK__" localSheetId="0" hidden="1">{"fdsup://Directions/FactSet Auditing Viewer?action=AUDIT_VALUE&amp;DB=129&amp;ID1=72447910&amp;VALUEID=01001&amp;SDATE=201002&amp;PERIODTYPE=QTR_STD&amp;window=popup_no_bar&amp;width=385&amp;height=120&amp;START_MAXIMIZED=FALSE&amp;creator=factset&amp;display_string=Audit"}</definedName>
    <definedName name="_1285__FDSAUDITLINK__" hidden="1">{"fdsup://Directions/FactSet Auditing Viewer?action=AUDIT_VALUE&amp;DB=129&amp;ID1=72447910&amp;VALUEID=01001&amp;SDATE=201002&amp;PERIODTYPE=QTR_STD&amp;window=popup_no_bar&amp;width=385&amp;height=120&amp;START_MAXIMIZED=FALSE&amp;creator=factset&amp;display_string=Audit"}</definedName>
    <definedName name="_1286__FDSAUDITLINK__" localSheetId="7" hidden="1">{"fdsup://Directions/FactSet Auditing Viewer?action=AUDIT_VALUE&amp;DB=129&amp;ID1=70432610&amp;VALUEID=01001&amp;SDATE=200804&amp;PERIODTYPE=QTR_STD&amp;window=popup_no_bar&amp;width=385&amp;height=120&amp;START_MAXIMIZED=FALSE&amp;creator=factset&amp;display_string=Audit"}</definedName>
    <definedName name="_1286__FDSAUDITLINK__" localSheetId="0" hidden="1">{"fdsup://Directions/FactSet Auditing Viewer?action=AUDIT_VALUE&amp;DB=129&amp;ID1=70432610&amp;VALUEID=01001&amp;SDATE=200804&amp;PERIODTYPE=QTR_STD&amp;window=popup_no_bar&amp;width=385&amp;height=120&amp;START_MAXIMIZED=FALSE&amp;creator=factset&amp;display_string=Audit"}</definedName>
    <definedName name="_1286__FDSAUDITLINK__" hidden="1">{"fdsup://Directions/FactSet Auditing Viewer?action=AUDIT_VALUE&amp;DB=129&amp;ID1=70432610&amp;VALUEID=01001&amp;SDATE=200804&amp;PERIODTYPE=QTR_STD&amp;window=popup_no_bar&amp;width=385&amp;height=120&amp;START_MAXIMIZED=FALSE&amp;creator=factset&amp;display_string=Audit"}</definedName>
    <definedName name="_1287__FDSAUDITLINK__" localSheetId="7" hidden="1">{"fdsup://Directions/FactSet Auditing Viewer?action=AUDIT_VALUE&amp;DB=129&amp;ID1=70432610&amp;VALUEID=01001&amp;SDATE=200904&amp;PERIODTYPE=QTR_STD&amp;window=popup_no_bar&amp;width=385&amp;height=120&amp;START_MAXIMIZED=FALSE&amp;creator=factset&amp;display_string=Audit"}</definedName>
    <definedName name="_1287__FDSAUDITLINK__" localSheetId="0" hidden="1">{"fdsup://Directions/FactSet Auditing Viewer?action=AUDIT_VALUE&amp;DB=129&amp;ID1=70432610&amp;VALUEID=01001&amp;SDATE=200904&amp;PERIODTYPE=QTR_STD&amp;window=popup_no_bar&amp;width=385&amp;height=120&amp;START_MAXIMIZED=FALSE&amp;creator=factset&amp;display_string=Audit"}</definedName>
    <definedName name="_1287__FDSAUDITLINK__" hidden="1">{"fdsup://Directions/FactSet Auditing Viewer?action=AUDIT_VALUE&amp;DB=129&amp;ID1=70432610&amp;VALUEID=01001&amp;SDATE=200904&amp;PERIODTYPE=QTR_STD&amp;window=popup_no_bar&amp;width=385&amp;height=120&amp;START_MAXIMIZED=FALSE&amp;creator=factset&amp;display_string=Audit"}</definedName>
    <definedName name="_1288__FDSAUDITLINK__" localSheetId="7" hidden="1">{"fdsup://Directions/FactSet Auditing Viewer?action=AUDIT_VALUE&amp;DB=129&amp;ID1=67459910&amp;VALUEID=01001&amp;SDATE=200902&amp;PERIODTYPE=QTR_STD&amp;window=popup_no_bar&amp;width=385&amp;height=120&amp;START_MAXIMIZED=FALSE&amp;creator=factset&amp;display_string=Audit"}</definedName>
    <definedName name="_1288__FDSAUDITLINK__" localSheetId="0" hidden="1">{"fdsup://Directions/FactSet Auditing Viewer?action=AUDIT_VALUE&amp;DB=129&amp;ID1=67459910&amp;VALUEID=01001&amp;SDATE=200902&amp;PERIODTYPE=QTR_STD&amp;window=popup_no_bar&amp;width=385&amp;height=120&amp;START_MAXIMIZED=FALSE&amp;creator=factset&amp;display_string=Audit"}</definedName>
    <definedName name="_1288__FDSAUDITLINK__" hidden="1">{"fdsup://Directions/FactSet Auditing Viewer?action=AUDIT_VALUE&amp;DB=129&amp;ID1=67459910&amp;VALUEID=01001&amp;SDATE=200902&amp;PERIODTYPE=QTR_STD&amp;window=popup_no_bar&amp;width=385&amp;height=120&amp;START_MAXIMIZED=FALSE&amp;creator=factset&amp;display_string=Audit"}</definedName>
    <definedName name="_1289__FDSAUDITLINK__" localSheetId="7" hidden="1">{"fdsup://Directions/FactSet Auditing Viewer?action=AUDIT_VALUE&amp;DB=129&amp;ID1=67459910&amp;VALUEID=01001&amp;SDATE=201002&amp;PERIODTYPE=QTR_STD&amp;window=popup_no_bar&amp;width=385&amp;height=120&amp;START_MAXIMIZED=FALSE&amp;creator=factset&amp;display_string=Audit"}</definedName>
    <definedName name="_1289__FDSAUDITLINK__" localSheetId="0" hidden="1">{"fdsup://Directions/FactSet Auditing Viewer?action=AUDIT_VALUE&amp;DB=129&amp;ID1=67459910&amp;VALUEID=01001&amp;SDATE=201002&amp;PERIODTYPE=QTR_STD&amp;window=popup_no_bar&amp;width=385&amp;height=120&amp;START_MAXIMIZED=FALSE&amp;creator=factset&amp;display_string=Audit"}</definedName>
    <definedName name="_1289__FDSAUDITLINK__" hidden="1">{"fdsup://Directions/FactSet Auditing Viewer?action=AUDIT_VALUE&amp;DB=129&amp;ID1=67459910&amp;VALUEID=01001&amp;SDATE=201002&amp;PERIODTYPE=QTR_STD&amp;window=popup_no_bar&amp;width=385&amp;height=120&amp;START_MAXIMIZED=FALSE&amp;creator=factset&amp;display_string=Audit"}</definedName>
    <definedName name="_129__FDSAUDITLINK__" localSheetId="7" hidden="1">{"fdsup://directions/FAT Viewer?action=UPDATE&amp;creator=factset&amp;DYN_ARGS=TRUE&amp;DOC_NAME=FAT:FQL_AUDITING_CLIENT_TEMPLATE.FAT&amp;display_string=Audit&amp;VAR:KEY=JYPWHKZYNU&amp;VAR:QUERY=RkZfRUJJVERBX09QRVIoUVRSLDQvMS8yMDA5LDYvMzAvMjAwOSwsLFVTRCk=&amp;WINDOW=FIRST_POPUP&amp;HEIGH","T=450&amp;WIDTH=450&amp;START_MAXIMIZED=FALSE&amp;VAR:CALENDAR=US&amp;VAR:SYMBOL=TGT&amp;VAR:INDEX=0"}</definedName>
    <definedName name="_129__FDSAUDITLINK__" localSheetId="0" hidden="1">{"fdsup://directions/FAT Viewer?action=UPDATE&amp;creator=factset&amp;DYN_ARGS=TRUE&amp;DOC_NAME=FAT:FQL_AUDITING_CLIENT_TEMPLATE.FAT&amp;display_string=Audit&amp;VAR:KEY=JYPWHKZYNU&amp;VAR:QUERY=RkZfRUJJVERBX09QRVIoUVRSLDQvMS8yMDA5LDYvMzAvMjAwOSwsLFVTRCk=&amp;WINDOW=FIRST_POPUP&amp;HEIGH","T=450&amp;WIDTH=450&amp;START_MAXIMIZED=FALSE&amp;VAR:CALENDAR=US&amp;VAR:SYMBOL=TGT&amp;VAR:INDEX=0"}</definedName>
    <definedName name="_129__FDSAUDITLINK__" hidden="1">{"fdsup://directions/FAT Viewer?action=UPDATE&amp;creator=factset&amp;DYN_ARGS=TRUE&amp;DOC_NAME=FAT:FQL_AUDITING_CLIENT_TEMPLATE.FAT&amp;display_string=Audit&amp;VAR:KEY=JYPWHKZYNU&amp;VAR:QUERY=RkZfRUJJVERBX09QRVIoUVRSLDQvMS8yMDA5LDYvMzAvMjAwOSwsLFVTRCk=&amp;WINDOW=FIRST_POPUP&amp;HEIGH","T=450&amp;WIDTH=450&amp;START_MAXIMIZED=FALSE&amp;VAR:CALENDAR=US&amp;VAR:SYMBOL=TGT&amp;VAR:INDEX=0"}</definedName>
    <definedName name="_1290__FDSAUDITLINK__" localSheetId="7" hidden="1">{"fdsup://Directions/FactSet Auditing Viewer?action=AUDIT_VALUE&amp;DB=129&amp;ID1=68609110&amp;VALUEID=01001&amp;SDATE=200902&amp;PERIODTYPE=QTR_STD&amp;window=popup_no_bar&amp;width=385&amp;height=120&amp;START_MAXIMIZED=FALSE&amp;creator=factset&amp;display_string=Audit"}</definedName>
    <definedName name="_1290__FDSAUDITLINK__" localSheetId="0" hidden="1">{"fdsup://Directions/FactSet Auditing Viewer?action=AUDIT_VALUE&amp;DB=129&amp;ID1=68609110&amp;VALUEID=01001&amp;SDATE=200902&amp;PERIODTYPE=QTR_STD&amp;window=popup_no_bar&amp;width=385&amp;height=120&amp;START_MAXIMIZED=FALSE&amp;creator=factset&amp;display_string=Audit"}</definedName>
    <definedName name="_1290__FDSAUDITLINK__" hidden="1">{"fdsup://Directions/FactSet Auditing Viewer?action=AUDIT_VALUE&amp;DB=129&amp;ID1=68609110&amp;VALUEID=01001&amp;SDATE=200902&amp;PERIODTYPE=QTR_STD&amp;window=popup_no_bar&amp;width=385&amp;height=120&amp;START_MAXIMIZED=FALSE&amp;creator=factset&amp;display_string=Audit"}</definedName>
    <definedName name="_1291__FDSAUDITLINK__" localSheetId="7" hidden="1">{"fdsup://Directions/FactSet Auditing Viewer?action=AUDIT_VALUE&amp;DB=129&amp;ID1=68609110&amp;VALUEID=01001&amp;SDATE=201002&amp;PERIODTYPE=QTR_STD&amp;window=popup_no_bar&amp;width=385&amp;height=120&amp;START_MAXIMIZED=FALSE&amp;creator=factset&amp;display_string=Audit"}</definedName>
    <definedName name="_1291__FDSAUDITLINK__" localSheetId="0" hidden="1">{"fdsup://Directions/FactSet Auditing Viewer?action=AUDIT_VALUE&amp;DB=129&amp;ID1=68609110&amp;VALUEID=01001&amp;SDATE=201002&amp;PERIODTYPE=QTR_STD&amp;window=popup_no_bar&amp;width=385&amp;height=120&amp;START_MAXIMIZED=FALSE&amp;creator=factset&amp;display_string=Audit"}</definedName>
    <definedName name="_1291__FDSAUDITLINK__" hidden="1">{"fdsup://Directions/FactSet Auditing Viewer?action=AUDIT_VALUE&amp;DB=129&amp;ID1=68609110&amp;VALUEID=01001&amp;SDATE=201002&amp;PERIODTYPE=QTR_STD&amp;window=popup_no_bar&amp;width=385&amp;height=120&amp;START_MAXIMIZED=FALSE&amp;creator=factset&amp;display_string=Audit"}</definedName>
    <definedName name="_1292__FDSAUDITLINK__" localSheetId="7" hidden="1">{"fdsup://Directions/FactSet Auditing Viewer?action=AUDIT_VALUE&amp;DB=129&amp;ID1=68389X10&amp;VALUEID=01001&amp;SDATE=200804&amp;PERIODTYPE=QTR_STD&amp;window=popup_no_bar&amp;width=385&amp;height=120&amp;START_MAXIMIZED=FALSE&amp;creator=factset&amp;display_string=Audit"}</definedName>
    <definedName name="_1292__FDSAUDITLINK__" localSheetId="0" hidden="1">{"fdsup://Directions/FactSet Auditing Viewer?action=AUDIT_VALUE&amp;DB=129&amp;ID1=68389X10&amp;VALUEID=01001&amp;SDATE=200804&amp;PERIODTYPE=QTR_STD&amp;window=popup_no_bar&amp;width=385&amp;height=120&amp;START_MAXIMIZED=FALSE&amp;creator=factset&amp;display_string=Audit"}</definedName>
    <definedName name="_1292__FDSAUDITLINK__" hidden="1">{"fdsup://Directions/FactSet Auditing Viewer?action=AUDIT_VALUE&amp;DB=129&amp;ID1=68389X10&amp;VALUEID=01001&amp;SDATE=200804&amp;PERIODTYPE=QTR_STD&amp;window=popup_no_bar&amp;width=385&amp;height=120&amp;START_MAXIMIZED=FALSE&amp;creator=factset&amp;display_string=Audit"}</definedName>
    <definedName name="_1293__FDSAUDITLINK__" localSheetId="7" hidden="1">{"fdsup://Directions/FactSet Auditing Viewer?action=AUDIT_VALUE&amp;DB=129&amp;ID1=68389X10&amp;VALUEID=01001&amp;SDATE=200904&amp;PERIODTYPE=QTR_STD&amp;window=popup_no_bar&amp;width=385&amp;height=120&amp;START_MAXIMIZED=FALSE&amp;creator=factset&amp;display_string=Audit"}</definedName>
    <definedName name="_1293__FDSAUDITLINK__" localSheetId="0" hidden="1">{"fdsup://Directions/FactSet Auditing Viewer?action=AUDIT_VALUE&amp;DB=129&amp;ID1=68389X10&amp;VALUEID=01001&amp;SDATE=200904&amp;PERIODTYPE=QTR_STD&amp;window=popup_no_bar&amp;width=385&amp;height=120&amp;START_MAXIMIZED=FALSE&amp;creator=factset&amp;display_string=Audit"}</definedName>
    <definedName name="_1293__FDSAUDITLINK__" hidden="1">{"fdsup://Directions/FactSet Auditing Viewer?action=AUDIT_VALUE&amp;DB=129&amp;ID1=68389X10&amp;VALUEID=01001&amp;SDATE=200904&amp;PERIODTYPE=QTR_STD&amp;window=popup_no_bar&amp;width=385&amp;height=120&amp;START_MAXIMIZED=FALSE&amp;creator=factset&amp;display_string=Audit"}</definedName>
    <definedName name="_1294__FDSAUDITLINK__" localSheetId="7" hidden="1">{"fdsup://Directions/FactSet Auditing Viewer?action=AUDIT_VALUE&amp;DB=129&amp;ID1=68191910&amp;VALUEID=01001&amp;SDATE=200902&amp;PERIODTYPE=QTR_STD&amp;window=popup_no_bar&amp;width=385&amp;height=120&amp;START_MAXIMIZED=FALSE&amp;creator=factset&amp;display_string=Audit"}</definedName>
    <definedName name="_1294__FDSAUDITLINK__" localSheetId="0" hidden="1">{"fdsup://Directions/FactSet Auditing Viewer?action=AUDIT_VALUE&amp;DB=129&amp;ID1=68191910&amp;VALUEID=01001&amp;SDATE=200902&amp;PERIODTYPE=QTR_STD&amp;window=popup_no_bar&amp;width=385&amp;height=120&amp;START_MAXIMIZED=FALSE&amp;creator=factset&amp;display_string=Audit"}</definedName>
    <definedName name="_1294__FDSAUDITLINK__" hidden="1">{"fdsup://Directions/FactSet Auditing Viewer?action=AUDIT_VALUE&amp;DB=129&amp;ID1=68191910&amp;VALUEID=01001&amp;SDATE=200902&amp;PERIODTYPE=QTR_STD&amp;window=popup_no_bar&amp;width=385&amp;height=120&amp;START_MAXIMIZED=FALSE&amp;creator=factset&amp;display_string=Audit"}</definedName>
    <definedName name="_1295__FDSAUDITLINK__" localSheetId="7" hidden="1">{"fdsup://Directions/FactSet Auditing Viewer?action=AUDIT_VALUE&amp;DB=129&amp;ID1=68191910&amp;VALUEID=01001&amp;SDATE=201002&amp;PERIODTYPE=QTR_STD&amp;window=popup_no_bar&amp;width=385&amp;height=120&amp;START_MAXIMIZED=FALSE&amp;creator=factset&amp;display_string=Audit"}</definedName>
    <definedName name="_1295__FDSAUDITLINK__" localSheetId="0" hidden="1">{"fdsup://Directions/FactSet Auditing Viewer?action=AUDIT_VALUE&amp;DB=129&amp;ID1=68191910&amp;VALUEID=01001&amp;SDATE=201002&amp;PERIODTYPE=QTR_STD&amp;window=popup_no_bar&amp;width=385&amp;height=120&amp;START_MAXIMIZED=FALSE&amp;creator=factset&amp;display_string=Audit"}</definedName>
    <definedName name="_1295__FDSAUDITLINK__" hidden="1">{"fdsup://Directions/FactSet Auditing Viewer?action=AUDIT_VALUE&amp;DB=129&amp;ID1=68191910&amp;VALUEID=01001&amp;SDATE=201002&amp;PERIODTYPE=QTR_STD&amp;window=popup_no_bar&amp;width=385&amp;height=120&amp;START_MAXIMIZED=FALSE&amp;creator=factset&amp;display_string=Audit"}</definedName>
    <definedName name="_1296__FDSAUDITLINK__" localSheetId="7" hidden="1">{"fdsup://Directions/FactSet Auditing Viewer?action=AUDIT_VALUE&amp;DB=129&amp;ID1=68268010&amp;VALUEID=01001&amp;SDATE=200902&amp;PERIODTYPE=QTR_STD&amp;window=popup_no_bar&amp;width=385&amp;height=120&amp;START_MAXIMIZED=FALSE&amp;creator=factset&amp;display_string=Audit"}</definedName>
    <definedName name="_1296__FDSAUDITLINK__" localSheetId="0" hidden="1">{"fdsup://Directions/FactSet Auditing Viewer?action=AUDIT_VALUE&amp;DB=129&amp;ID1=68268010&amp;VALUEID=01001&amp;SDATE=200902&amp;PERIODTYPE=QTR_STD&amp;window=popup_no_bar&amp;width=385&amp;height=120&amp;START_MAXIMIZED=FALSE&amp;creator=factset&amp;display_string=Audit"}</definedName>
    <definedName name="_1296__FDSAUDITLINK__" hidden="1">{"fdsup://Directions/FactSet Auditing Viewer?action=AUDIT_VALUE&amp;DB=129&amp;ID1=68268010&amp;VALUEID=01001&amp;SDATE=200902&amp;PERIODTYPE=QTR_STD&amp;window=popup_no_bar&amp;width=385&amp;height=120&amp;START_MAXIMIZED=FALSE&amp;creator=factset&amp;display_string=Audit"}</definedName>
    <definedName name="_1297__FDSAUDITLINK__" localSheetId="7" hidden="1">{"fdsup://Directions/FactSet Auditing Viewer?action=AUDIT_VALUE&amp;DB=129&amp;ID1=68268010&amp;VALUEID=01001&amp;SDATE=201002&amp;PERIODTYPE=QTR_STD&amp;window=popup_no_bar&amp;width=385&amp;height=120&amp;START_MAXIMIZED=FALSE&amp;creator=factset&amp;display_string=Audit"}</definedName>
    <definedName name="_1297__FDSAUDITLINK__" localSheetId="0" hidden="1">{"fdsup://Directions/FactSet Auditing Viewer?action=AUDIT_VALUE&amp;DB=129&amp;ID1=68268010&amp;VALUEID=01001&amp;SDATE=201002&amp;PERIODTYPE=QTR_STD&amp;window=popup_no_bar&amp;width=385&amp;height=120&amp;START_MAXIMIZED=FALSE&amp;creator=factset&amp;display_string=Audit"}</definedName>
    <definedName name="_1297__FDSAUDITLINK__" hidden="1">{"fdsup://Directions/FactSet Auditing Viewer?action=AUDIT_VALUE&amp;DB=129&amp;ID1=68268010&amp;VALUEID=01001&amp;SDATE=201002&amp;PERIODTYPE=QTR_STD&amp;window=popup_no_bar&amp;width=385&amp;height=120&amp;START_MAXIMIZED=FALSE&amp;creator=factset&amp;display_string=Audit"}</definedName>
    <definedName name="_1298__FDSAUDITLINK__" localSheetId="7" hidden="1">{"fdsup://Directions/FactSet Auditing Viewer?action=AUDIT_VALUE&amp;DB=129&amp;ID1=69076840&amp;VALUEID=01001&amp;SDATE=200902&amp;PERIODTYPE=QTR_STD&amp;window=popup_no_bar&amp;width=385&amp;height=120&amp;START_MAXIMIZED=FALSE&amp;creator=factset&amp;display_string=Audit"}</definedName>
    <definedName name="_1298__FDSAUDITLINK__" localSheetId="0" hidden="1">{"fdsup://Directions/FactSet Auditing Viewer?action=AUDIT_VALUE&amp;DB=129&amp;ID1=69076840&amp;VALUEID=01001&amp;SDATE=200902&amp;PERIODTYPE=QTR_STD&amp;window=popup_no_bar&amp;width=385&amp;height=120&amp;START_MAXIMIZED=FALSE&amp;creator=factset&amp;display_string=Audit"}</definedName>
    <definedName name="_1298__FDSAUDITLINK__" hidden="1">{"fdsup://Directions/FactSet Auditing Viewer?action=AUDIT_VALUE&amp;DB=129&amp;ID1=69076840&amp;VALUEID=01001&amp;SDATE=200902&amp;PERIODTYPE=QTR_STD&amp;window=popup_no_bar&amp;width=385&amp;height=120&amp;START_MAXIMIZED=FALSE&amp;creator=factset&amp;display_string=Audit"}</definedName>
    <definedName name="_1299__FDSAUDITLINK__" localSheetId="7" hidden="1">{"fdsup://Directions/FactSet Auditing Viewer?action=AUDIT_VALUE&amp;DB=129&amp;ID1=69076840&amp;VALUEID=01001&amp;SDATE=201002&amp;PERIODTYPE=QTR_STD&amp;window=popup_no_bar&amp;width=385&amp;height=120&amp;START_MAXIMIZED=FALSE&amp;creator=factset&amp;display_string=Audit"}</definedName>
    <definedName name="_1299__FDSAUDITLINK__" localSheetId="0" hidden="1">{"fdsup://Directions/FactSet Auditing Viewer?action=AUDIT_VALUE&amp;DB=129&amp;ID1=69076840&amp;VALUEID=01001&amp;SDATE=201002&amp;PERIODTYPE=QTR_STD&amp;window=popup_no_bar&amp;width=385&amp;height=120&amp;START_MAXIMIZED=FALSE&amp;creator=factset&amp;display_string=Audit"}</definedName>
    <definedName name="_1299__FDSAUDITLINK__" hidden="1">{"fdsup://Directions/FactSet Auditing Viewer?action=AUDIT_VALUE&amp;DB=129&amp;ID1=69076840&amp;VALUEID=01001&amp;SDATE=201002&amp;PERIODTYPE=QTR_STD&amp;window=popup_no_bar&amp;width=385&amp;height=120&amp;START_MAXIMIZED=FALSE&amp;creator=factset&amp;display_string=Audit"}</definedName>
    <definedName name="_13__FDSAUDITLINK__" localSheetId="7" hidden="1">{"fdsup://directions/FAT Viewer?action=UPDATE&amp;creator=factset&amp;DYN_ARGS=TRUE&amp;DOC_NAME=FAT:FQL_AUDITING_CLIENT_TEMPLATE.FAT&amp;display_string=Audit&amp;VAR:KEY=BINEHMDYHG&amp;VAR:QUERY=RkZfRUJJVERBX09QRVIoUVRSLDQvMS8yMDA5LDYvMzAvMjAwOSwsLFVTRCk=&amp;WINDOW=FIRST_POPUP&amp;HEIGH","T=450&amp;WIDTH=450&amp;START_MAXIMIZED=FALSE&amp;VAR:CALENDAR=US&amp;VAR:SYMBOL=XOM&amp;VAR:INDEX=0"}</definedName>
    <definedName name="_13__FDSAUDITLINK__" localSheetId="0" hidden="1">{"fdsup://directions/FAT Viewer?action=UPDATE&amp;creator=factset&amp;DYN_ARGS=TRUE&amp;DOC_NAME=FAT:FQL_AUDITING_CLIENT_TEMPLATE.FAT&amp;display_string=Audit&amp;VAR:KEY=BINEHMDYHG&amp;VAR:QUERY=RkZfRUJJVERBX09QRVIoUVRSLDQvMS8yMDA5LDYvMzAvMjAwOSwsLFVTRCk=&amp;WINDOW=FIRST_POPUP&amp;HEIGH","T=450&amp;WIDTH=450&amp;START_MAXIMIZED=FALSE&amp;VAR:CALENDAR=US&amp;VAR:SYMBOL=XOM&amp;VAR:INDEX=0"}</definedName>
    <definedName name="_13__FDSAUDITLINK__" hidden="1">{"fdsup://directions/FAT Viewer?action=UPDATE&amp;creator=factset&amp;DYN_ARGS=TRUE&amp;DOC_NAME=FAT:FQL_AUDITING_CLIENT_TEMPLATE.FAT&amp;display_string=Audit&amp;VAR:KEY=BINEHMDYHG&amp;VAR:QUERY=RkZfRUJJVERBX09QRVIoUVRSLDQvMS8yMDA5LDYvMzAvMjAwOSwsLFVTRCk=&amp;WINDOW=FIRST_POPUP&amp;HEIGH","T=450&amp;WIDTH=450&amp;START_MAXIMIZED=FALSE&amp;VAR:CALENDAR=US&amp;VAR:SYMBOL=XOM&amp;VAR:INDEX=0"}</definedName>
    <definedName name="_130__FDSAUDITLINK__" localSheetId="7" hidden="1">{"fdsup://directions/FAT Viewer?action=UPDATE&amp;creator=factset&amp;DYN_ARGS=TRUE&amp;DOC_NAME=FAT:FQL_AUDITING_CLIENT_TEMPLATE.FAT&amp;display_string=Audit&amp;VAR:KEY=PKBKPYHWZE&amp;VAR:QUERY=RkZfRUJJVERBX09QRVIoUVRSLDQvMS8yMDEwLDYvMzAvMjAxMCwsLFVTRCk=&amp;WINDOW=FIRST_POPUP&amp;HEIGH","T=450&amp;WIDTH=450&amp;START_MAXIMIZED=FALSE&amp;VAR:CALENDAR=US&amp;VAR:SYMBOL=TGT&amp;VAR:INDEX=0"}</definedName>
    <definedName name="_130__FDSAUDITLINK__" localSheetId="0" hidden="1">{"fdsup://directions/FAT Viewer?action=UPDATE&amp;creator=factset&amp;DYN_ARGS=TRUE&amp;DOC_NAME=FAT:FQL_AUDITING_CLIENT_TEMPLATE.FAT&amp;display_string=Audit&amp;VAR:KEY=PKBKPYHWZE&amp;VAR:QUERY=RkZfRUJJVERBX09QRVIoUVRSLDQvMS8yMDEwLDYvMzAvMjAxMCwsLFVTRCk=&amp;WINDOW=FIRST_POPUP&amp;HEIGH","T=450&amp;WIDTH=450&amp;START_MAXIMIZED=FALSE&amp;VAR:CALENDAR=US&amp;VAR:SYMBOL=TGT&amp;VAR:INDEX=0"}</definedName>
    <definedName name="_130__FDSAUDITLINK__" hidden="1">{"fdsup://directions/FAT Viewer?action=UPDATE&amp;creator=factset&amp;DYN_ARGS=TRUE&amp;DOC_NAME=FAT:FQL_AUDITING_CLIENT_TEMPLATE.FAT&amp;display_string=Audit&amp;VAR:KEY=PKBKPYHWZE&amp;VAR:QUERY=RkZfRUJJVERBX09QRVIoUVRSLDQvMS8yMDEwLDYvMzAvMjAxMCwsLFVTRCk=&amp;WINDOW=FIRST_POPUP&amp;HEIGH","T=450&amp;WIDTH=450&amp;START_MAXIMIZED=FALSE&amp;VAR:CALENDAR=US&amp;VAR:SYMBOL=TGT&amp;VAR:INDEX=0"}</definedName>
    <definedName name="_1300__FDSAUDITLINK__" localSheetId="7" hidden="1">{"fdsup://Directions/FactSet Auditing Viewer?action=AUDIT_VALUE&amp;DB=129&amp;ID1=67622010&amp;VALUEID=01001&amp;SDATE=200902&amp;PERIODTYPE=QTR_STD&amp;window=popup_no_bar&amp;width=385&amp;height=120&amp;START_MAXIMIZED=FALSE&amp;creator=factset&amp;display_string=Audit"}</definedName>
    <definedName name="_1300__FDSAUDITLINK__" localSheetId="0" hidden="1">{"fdsup://Directions/FactSet Auditing Viewer?action=AUDIT_VALUE&amp;DB=129&amp;ID1=67622010&amp;VALUEID=01001&amp;SDATE=200902&amp;PERIODTYPE=QTR_STD&amp;window=popup_no_bar&amp;width=385&amp;height=120&amp;START_MAXIMIZED=FALSE&amp;creator=factset&amp;display_string=Audit"}</definedName>
    <definedName name="_1300__FDSAUDITLINK__" hidden="1">{"fdsup://Directions/FactSet Auditing Viewer?action=AUDIT_VALUE&amp;DB=129&amp;ID1=67622010&amp;VALUEID=01001&amp;SDATE=200902&amp;PERIODTYPE=QTR_STD&amp;window=popup_no_bar&amp;width=385&amp;height=120&amp;START_MAXIMIZED=FALSE&amp;creator=factset&amp;display_string=Audit"}</definedName>
    <definedName name="_1301__FDSAUDITLINK__" localSheetId="7" hidden="1">{"fdsup://Directions/FactSet Auditing Viewer?action=AUDIT_VALUE&amp;DB=129&amp;ID1=67622010&amp;VALUEID=01001&amp;SDATE=201002&amp;PERIODTYPE=QTR_STD&amp;window=popup_no_bar&amp;width=385&amp;height=120&amp;START_MAXIMIZED=FALSE&amp;creator=factset&amp;display_string=Audit"}</definedName>
    <definedName name="_1301__FDSAUDITLINK__" localSheetId="0" hidden="1">{"fdsup://Directions/FactSet Auditing Viewer?action=AUDIT_VALUE&amp;DB=129&amp;ID1=67622010&amp;VALUEID=01001&amp;SDATE=201002&amp;PERIODTYPE=QTR_STD&amp;window=popup_no_bar&amp;width=385&amp;height=120&amp;START_MAXIMIZED=FALSE&amp;creator=factset&amp;display_string=Audit"}</definedName>
    <definedName name="_1301__FDSAUDITLINK__" hidden="1">{"fdsup://Directions/FactSet Auditing Viewer?action=AUDIT_VALUE&amp;DB=129&amp;ID1=67622010&amp;VALUEID=01001&amp;SDATE=201002&amp;PERIODTYPE=QTR_STD&amp;window=popup_no_bar&amp;width=385&amp;height=120&amp;START_MAXIMIZED=FALSE&amp;creator=factset&amp;display_string=Audit"}</definedName>
    <definedName name="_1302__FDSAUDITLINK__" localSheetId="7" hidden="1">{"fdsup://Directions/FactSet Auditing Viewer?action=AUDIT_VALUE&amp;DB=129&amp;ID1=62949110&amp;VALUEID=01001&amp;SDATE=200902&amp;PERIODTYPE=QTR_STD&amp;window=popup_no_bar&amp;width=385&amp;height=120&amp;START_MAXIMIZED=FALSE&amp;creator=factset&amp;display_string=Audit"}</definedName>
    <definedName name="_1302__FDSAUDITLINK__" localSheetId="0" hidden="1">{"fdsup://Directions/FactSet Auditing Viewer?action=AUDIT_VALUE&amp;DB=129&amp;ID1=62949110&amp;VALUEID=01001&amp;SDATE=200902&amp;PERIODTYPE=QTR_STD&amp;window=popup_no_bar&amp;width=385&amp;height=120&amp;START_MAXIMIZED=FALSE&amp;creator=factset&amp;display_string=Audit"}</definedName>
    <definedName name="_1302__FDSAUDITLINK__" hidden="1">{"fdsup://Directions/FactSet Auditing Viewer?action=AUDIT_VALUE&amp;DB=129&amp;ID1=62949110&amp;VALUEID=01001&amp;SDATE=200902&amp;PERIODTYPE=QTR_STD&amp;window=popup_no_bar&amp;width=385&amp;height=120&amp;START_MAXIMIZED=FALSE&amp;creator=factset&amp;display_string=Audit"}</definedName>
    <definedName name="_1303__FDSAUDITLINK__" localSheetId="7" hidden="1">{"fdsup://Directions/FactSet Auditing Viewer?action=AUDIT_VALUE&amp;DB=129&amp;ID1=62949110&amp;VALUEID=01001&amp;SDATE=201002&amp;PERIODTYPE=QTR_STD&amp;window=popup_no_bar&amp;width=385&amp;height=120&amp;START_MAXIMIZED=FALSE&amp;creator=factset&amp;display_string=Audit"}</definedName>
    <definedName name="_1303__FDSAUDITLINK__" localSheetId="0" hidden="1">{"fdsup://Directions/FactSet Auditing Viewer?action=AUDIT_VALUE&amp;DB=129&amp;ID1=62949110&amp;VALUEID=01001&amp;SDATE=201002&amp;PERIODTYPE=QTR_STD&amp;window=popup_no_bar&amp;width=385&amp;height=120&amp;START_MAXIMIZED=FALSE&amp;creator=factset&amp;display_string=Audit"}</definedName>
    <definedName name="_1303__FDSAUDITLINK__" hidden="1">{"fdsup://Directions/FactSet Auditing Viewer?action=AUDIT_VALUE&amp;DB=129&amp;ID1=62949110&amp;VALUEID=01001&amp;SDATE=201002&amp;PERIODTYPE=QTR_STD&amp;window=popup_no_bar&amp;width=385&amp;height=120&amp;START_MAXIMIZED=FALSE&amp;creator=factset&amp;display_string=Audit"}</definedName>
    <definedName name="_1304__FDSAUDITLINK__" localSheetId="7" hidden="1">{"fdsup://Directions/FactSet Auditing Viewer?action=AUDIT_VALUE&amp;DB=129&amp;ID1=65011110&amp;VALUEID=01001&amp;SDATE=201002&amp;PERIODTYPE=QTR_STD&amp;window=popup_no_bar&amp;width=385&amp;height=120&amp;START_MAXIMIZED=FALSE&amp;creator=factset&amp;display_string=Audit"}</definedName>
    <definedName name="_1304__FDSAUDITLINK__" localSheetId="0" hidden="1">{"fdsup://Directions/FactSet Auditing Viewer?action=AUDIT_VALUE&amp;DB=129&amp;ID1=65011110&amp;VALUEID=01001&amp;SDATE=201002&amp;PERIODTYPE=QTR_STD&amp;window=popup_no_bar&amp;width=385&amp;height=120&amp;START_MAXIMIZED=FALSE&amp;creator=factset&amp;display_string=Audit"}</definedName>
    <definedName name="_1304__FDSAUDITLINK__" hidden="1">{"fdsup://Directions/FactSet Auditing Viewer?action=AUDIT_VALUE&amp;DB=129&amp;ID1=65011110&amp;VALUEID=01001&amp;SDATE=201002&amp;PERIODTYPE=QTR_STD&amp;window=popup_no_bar&amp;width=385&amp;height=120&amp;START_MAXIMIZED=FALSE&amp;creator=factset&amp;display_string=Audit"}</definedName>
    <definedName name="_1305__FDSAUDITLINK__" localSheetId="7" hidden="1">{"fdsup://Directions/FactSet Auditing Viewer?action=AUDIT_VALUE&amp;DB=129&amp;ID1=65248E10&amp;VALUEID=01001&amp;SDATE=200904&amp;PERIODTYPE=QTR_STD&amp;window=popup_no_bar&amp;width=385&amp;height=120&amp;START_MAXIMIZED=FALSE&amp;creator=factset&amp;display_string=Audit"}</definedName>
    <definedName name="_1305__FDSAUDITLINK__" localSheetId="0" hidden="1">{"fdsup://Directions/FactSet Auditing Viewer?action=AUDIT_VALUE&amp;DB=129&amp;ID1=65248E10&amp;VALUEID=01001&amp;SDATE=200904&amp;PERIODTYPE=QTR_STD&amp;window=popup_no_bar&amp;width=385&amp;height=120&amp;START_MAXIMIZED=FALSE&amp;creator=factset&amp;display_string=Audit"}</definedName>
    <definedName name="_1305__FDSAUDITLINK__" hidden="1">{"fdsup://Directions/FactSet Auditing Viewer?action=AUDIT_VALUE&amp;DB=129&amp;ID1=65248E10&amp;VALUEID=01001&amp;SDATE=200904&amp;PERIODTYPE=QTR_STD&amp;window=popup_no_bar&amp;width=385&amp;height=120&amp;START_MAXIMIZED=FALSE&amp;creator=factset&amp;display_string=Audit"}</definedName>
    <definedName name="_1306__FDSAUDITLINK__" localSheetId="7" hidden="1">{"fdsup://Directions/FactSet Auditing Viewer?action=AUDIT_VALUE&amp;DB=129&amp;ID1=65248E10&amp;VALUEID=01001&amp;SDATE=201004&amp;PERIODTYPE=QTR_STD&amp;window=popup_no_bar&amp;width=385&amp;height=120&amp;START_MAXIMIZED=FALSE&amp;creator=factset&amp;display_string=Audit"}</definedName>
    <definedName name="_1306__FDSAUDITLINK__" localSheetId="0" hidden="1">{"fdsup://Directions/FactSet Auditing Viewer?action=AUDIT_VALUE&amp;DB=129&amp;ID1=65248E10&amp;VALUEID=01001&amp;SDATE=201004&amp;PERIODTYPE=QTR_STD&amp;window=popup_no_bar&amp;width=385&amp;height=120&amp;START_MAXIMIZED=FALSE&amp;creator=factset&amp;display_string=Audit"}</definedName>
    <definedName name="_1306__FDSAUDITLINK__" hidden="1">{"fdsup://Directions/FactSet Auditing Viewer?action=AUDIT_VALUE&amp;DB=129&amp;ID1=65248E10&amp;VALUEID=01001&amp;SDATE=201004&amp;PERIODTYPE=QTR_STD&amp;window=popup_no_bar&amp;width=385&amp;height=120&amp;START_MAXIMIZED=FALSE&amp;creator=factset&amp;display_string=Audit"}</definedName>
    <definedName name="_1307__FDSAUDITLINK__" localSheetId="7" hidden="1">{"fdsup://Directions/FactSet Auditing Viewer?action=AUDIT_VALUE&amp;DB=129&amp;ID1=65122910&amp;VALUEID=01001&amp;SDATE=200902&amp;PERIODTYPE=QTR_STD&amp;window=popup_no_bar&amp;width=385&amp;height=120&amp;START_MAXIMIZED=FALSE&amp;creator=factset&amp;display_string=Audit"}</definedName>
    <definedName name="_1307__FDSAUDITLINK__" localSheetId="0" hidden="1">{"fdsup://Directions/FactSet Auditing Viewer?action=AUDIT_VALUE&amp;DB=129&amp;ID1=65122910&amp;VALUEID=01001&amp;SDATE=200902&amp;PERIODTYPE=QTR_STD&amp;window=popup_no_bar&amp;width=385&amp;height=120&amp;START_MAXIMIZED=FALSE&amp;creator=factset&amp;display_string=Audit"}</definedName>
    <definedName name="_1307__FDSAUDITLINK__" hidden="1">{"fdsup://Directions/FactSet Auditing Viewer?action=AUDIT_VALUE&amp;DB=129&amp;ID1=65122910&amp;VALUEID=01001&amp;SDATE=200902&amp;PERIODTYPE=QTR_STD&amp;window=popup_no_bar&amp;width=385&amp;height=120&amp;START_MAXIMIZED=FALSE&amp;creator=factset&amp;display_string=Audit"}</definedName>
    <definedName name="_1308__FDSAUDITLINK__" localSheetId="7" hidden="1">{"fdsup://Directions/FactSet Auditing Viewer?action=AUDIT_VALUE&amp;DB=129&amp;ID1=65122910&amp;VALUEID=01001&amp;SDATE=201002&amp;PERIODTYPE=QTR_STD&amp;window=popup_no_bar&amp;width=385&amp;height=120&amp;START_MAXIMIZED=FALSE&amp;creator=factset&amp;display_string=Audit"}</definedName>
    <definedName name="_1308__FDSAUDITLINK__" localSheetId="0" hidden="1">{"fdsup://Directions/FactSet Auditing Viewer?action=AUDIT_VALUE&amp;DB=129&amp;ID1=65122910&amp;VALUEID=01001&amp;SDATE=201002&amp;PERIODTYPE=QTR_STD&amp;window=popup_no_bar&amp;width=385&amp;height=120&amp;START_MAXIMIZED=FALSE&amp;creator=factset&amp;display_string=Audit"}</definedName>
    <definedName name="_1308__FDSAUDITLINK__" hidden="1">{"fdsup://Directions/FactSet Auditing Viewer?action=AUDIT_VALUE&amp;DB=129&amp;ID1=65122910&amp;VALUEID=01001&amp;SDATE=201002&amp;PERIODTYPE=QTR_STD&amp;window=popup_no_bar&amp;width=385&amp;height=120&amp;START_MAXIMIZED=FALSE&amp;creator=factset&amp;display_string=Audit"}</definedName>
    <definedName name="_1309__FDSAUDITLINK__" localSheetId="7" hidden="1">{"fdsup://Directions/FactSet Auditing Viewer?action=AUDIT_VALUE&amp;DB=129&amp;ID1=67000810&amp;VALUEID=01001&amp;SDATE=200902&amp;PERIODTYPE=QTR_STD&amp;window=popup_no_bar&amp;width=385&amp;height=120&amp;START_MAXIMIZED=FALSE&amp;creator=factset&amp;display_string=Audit"}</definedName>
    <definedName name="_1309__FDSAUDITLINK__" localSheetId="0" hidden="1">{"fdsup://Directions/FactSet Auditing Viewer?action=AUDIT_VALUE&amp;DB=129&amp;ID1=67000810&amp;VALUEID=01001&amp;SDATE=200902&amp;PERIODTYPE=QTR_STD&amp;window=popup_no_bar&amp;width=385&amp;height=120&amp;START_MAXIMIZED=FALSE&amp;creator=factset&amp;display_string=Audit"}</definedName>
    <definedName name="_1309__FDSAUDITLINK__" hidden="1">{"fdsup://Directions/FactSet Auditing Viewer?action=AUDIT_VALUE&amp;DB=129&amp;ID1=67000810&amp;VALUEID=01001&amp;SDATE=200902&amp;PERIODTYPE=QTR_STD&amp;window=popup_no_bar&amp;width=385&amp;height=120&amp;START_MAXIMIZED=FALSE&amp;creator=factset&amp;display_string=Audit"}</definedName>
    <definedName name="_131__FDSAUDITLINK__" localSheetId="7" hidden="1">{"fdsup://directions/FAT Viewer?action=UPDATE&amp;creator=factset&amp;DYN_ARGS=TRUE&amp;DOC_NAME=FAT:FQL_AUDITING_CLIENT_TEMPLATE.FAT&amp;display_string=Audit&amp;VAR:KEY=XGVSRYFEJG&amp;VAR:QUERY=RkZfRUJJVERBX09QRVIoUVRSLDQvMS8yMDA5LDYvMzAvMjAwOSwsLFVTRCk=&amp;WINDOW=FIRST_POPUP&amp;HEIGH","T=450&amp;WIDTH=450&amp;START_MAXIMIZED=FALSE&amp;VAR:CALENDAR=US&amp;VAR:SYMBOL=TER&amp;VAR:INDEX=0"}</definedName>
    <definedName name="_131__FDSAUDITLINK__" localSheetId="0" hidden="1">{"fdsup://directions/FAT Viewer?action=UPDATE&amp;creator=factset&amp;DYN_ARGS=TRUE&amp;DOC_NAME=FAT:FQL_AUDITING_CLIENT_TEMPLATE.FAT&amp;display_string=Audit&amp;VAR:KEY=XGVSRYFEJG&amp;VAR:QUERY=RkZfRUJJVERBX09QRVIoUVRSLDQvMS8yMDA5LDYvMzAvMjAwOSwsLFVTRCk=&amp;WINDOW=FIRST_POPUP&amp;HEIGH","T=450&amp;WIDTH=450&amp;START_MAXIMIZED=FALSE&amp;VAR:CALENDAR=US&amp;VAR:SYMBOL=TER&amp;VAR:INDEX=0"}</definedName>
    <definedName name="_131__FDSAUDITLINK__" hidden="1">{"fdsup://directions/FAT Viewer?action=UPDATE&amp;creator=factset&amp;DYN_ARGS=TRUE&amp;DOC_NAME=FAT:FQL_AUDITING_CLIENT_TEMPLATE.FAT&amp;display_string=Audit&amp;VAR:KEY=XGVSRYFEJG&amp;VAR:QUERY=RkZfRUJJVERBX09QRVIoUVRSLDQvMS8yMDA5LDYvMzAvMjAwOSwsLFVTRCk=&amp;WINDOW=FIRST_POPUP&amp;HEIGH","T=450&amp;WIDTH=450&amp;START_MAXIMIZED=FALSE&amp;VAR:CALENDAR=US&amp;VAR:SYMBOL=TER&amp;VAR:INDEX=0"}</definedName>
    <definedName name="_1310__FDSAUDITLINK__" localSheetId="7" hidden="1">{"fdsup://Directions/FactSet Auditing Viewer?action=AUDIT_VALUE&amp;DB=129&amp;ID1=67000810&amp;VALUEID=01001&amp;SDATE=201002&amp;PERIODTYPE=QTR_STD&amp;window=popup_no_bar&amp;width=385&amp;height=120&amp;START_MAXIMIZED=FALSE&amp;creator=factset&amp;display_string=Audit"}</definedName>
    <definedName name="_1310__FDSAUDITLINK__" localSheetId="0" hidden="1">{"fdsup://Directions/FactSet Auditing Viewer?action=AUDIT_VALUE&amp;DB=129&amp;ID1=67000810&amp;VALUEID=01001&amp;SDATE=201002&amp;PERIODTYPE=QTR_STD&amp;window=popup_no_bar&amp;width=385&amp;height=120&amp;START_MAXIMIZED=FALSE&amp;creator=factset&amp;display_string=Audit"}</definedName>
    <definedName name="_1310__FDSAUDITLINK__" hidden="1">{"fdsup://Directions/FactSet Auditing Viewer?action=AUDIT_VALUE&amp;DB=129&amp;ID1=67000810&amp;VALUEID=01001&amp;SDATE=201002&amp;PERIODTYPE=QTR_STD&amp;window=popup_no_bar&amp;width=385&amp;height=120&amp;START_MAXIMIZED=FALSE&amp;creator=factset&amp;display_string=Audit"}</definedName>
    <definedName name="_1311__FDSAUDITLINK__" localSheetId="7" hidden="1">{"fdsup://Directions/FactSet Auditing Viewer?action=AUDIT_VALUE&amp;DB=129&amp;ID1=67066G10&amp;VALUEID=01001&amp;SDATE=201001&amp;PERIODTYPE=QTR_STD&amp;window=popup_no_bar&amp;width=385&amp;height=120&amp;START_MAXIMIZED=FALSE&amp;creator=factset&amp;display_string=Audit"}</definedName>
    <definedName name="_1311__FDSAUDITLINK__" localSheetId="0" hidden="1">{"fdsup://Directions/FactSet Auditing Viewer?action=AUDIT_VALUE&amp;DB=129&amp;ID1=67066G10&amp;VALUEID=01001&amp;SDATE=201001&amp;PERIODTYPE=QTR_STD&amp;window=popup_no_bar&amp;width=385&amp;height=120&amp;START_MAXIMIZED=FALSE&amp;creator=factset&amp;display_string=Audit"}</definedName>
    <definedName name="_1311__FDSAUDITLINK__" hidden="1">{"fdsup://Directions/FactSet Auditing Viewer?action=AUDIT_VALUE&amp;DB=129&amp;ID1=67066G10&amp;VALUEID=01001&amp;SDATE=201001&amp;PERIODTYPE=QTR_STD&amp;window=popup_no_bar&amp;width=385&amp;height=120&amp;START_MAXIMIZED=FALSE&amp;creator=factset&amp;display_string=Audit"}</definedName>
    <definedName name="_1312__FDSAUDITLINK__" localSheetId="7" hidden="1">{"fdsup://Directions/FactSet Auditing Viewer?action=AUDIT_VALUE&amp;DB=129&amp;ID1=67034610&amp;VALUEID=01001&amp;SDATE=200902&amp;PERIODTYPE=QTR_STD&amp;window=popup_no_bar&amp;width=385&amp;height=120&amp;START_MAXIMIZED=FALSE&amp;creator=factset&amp;display_string=Audit"}</definedName>
    <definedName name="_1312__FDSAUDITLINK__" localSheetId="0" hidden="1">{"fdsup://Directions/FactSet Auditing Viewer?action=AUDIT_VALUE&amp;DB=129&amp;ID1=67034610&amp;VALUEID=01001&amp;SDATE=200902&amp;PERIODTYPE=QTR_STD&amp;window=popup_no_bar&amp;width=385&amp;height=120&amp;START_MAXIMIZED=FALSE&amp;creator=factset&amp;display_string=Audit"}</definedName>
    <definedName name="_1312__FDSAUDITLINK__" hidden="1">{"fdsup://Directions/FactSet Auditing Viewer?action=AUDIT_VALUE&amp;DB=129&amp;ID1=67034610&amp;VALUEID=01001&amp;SDATE=200902&amp;PERIODTYPE=QTR_STD&amp;window=popup_no_bar&amp;width=385&amp;height=120&amp;START_MAXIMIZED=FALSE&amp;creator=factset&amp;display_string=Audit"}</definedName>
    <definedName name="_1313__FDSAUDITLINK__" localSheetId="7" hidden="1">{"fdsup://Directions/FactSet Auditing Viewer?action=AUDIT_VALUE&amp;DB=129&amp;ID1=67034610&amp;VALUEID=01001&amp;SDATE=201002&amp;PERIODTYPE=QTR_STD&amp;window=popup_no_bar&amp;width=385&amp;height=120&amp;START_MAXIMIZED=FALSE&amp;creator=factset&amp;display_string=Audit"}</definedName>
    <definedName name="_1313__FDSAUDITLINK__" localSheetId="0" hidden="1">{"fdsup://Directions/FactSet Auditing Viewer?action=AUDIT_VALUE&amp;DB=129&amp;ID1=67034610&amp;VALUEID=01001&amp;SDATE=201002&amp;PERIODTYPE=QTR_STD&amp;window=popup_no_bar&amp;width=385&amp;height=120&amp;START_MAXIMIZED=FALSE&amp;creator=factset&amp;display_string=Audit"}</definedName>
    <definedName name="_1313__FDSAUDITLINK__" hidden="1">{"fdsup://Directions/FactSet Auditing Viewer?action=AUDIT_VALUE&amp;DB=129&amp;ID1=67034610&amp;VALUEID=01001&amp;SDATE=201002&amp;PERIODTYPE=QTR_STD&amp;window=popup_no_bar&amp;width=385&amp;height=120&amp;START_MAXIMIZED=FALSE&amp;creator=factset&amp;display_string=Audit"}</definedName>
    <definedName name="_1314__FDSAUDITLINK__" localSheetId="7" hidden="1">{"fdsup://Directions/FactSet Auditing Viewer?action=AUDIT_VALUE&amp;DB=129&amp;ID1=66439710&amp;VALUEID=01001&amp;SDATE=200902&amp;PERIODTYPE=QTR_STD&amp;window=popup_no_bar&amp;width=385&amp;height=120&amp;START_MAXIMIZED=FALSE&amp;creator=factset&amp;display_string=Audit"}</definedName>
    <definedName name="_1314__FDSAUDITLINK__" localSheetId="0" hidden="1">{"fdsup://Directions/FactSet Auditing Viewer?action=AUDIT_VALUE&amp;DB=129&amp;ID1=66439710&amp;VALUEID=01001&amp;SDATE=200902&amp;PERIODTYPE=QTR_STD&amp;window=popup_no_bar&amp;width=385&amp;height=120&amp;START_MAXIMIZED=FALSE&amp;creator=factset&amp;display_string=Audit"}</definedName>
    <definedName name="_1314__FDSAUDITLINK__" hidden="1">{"fdsup://Directions/FactSet Auditing Viewer?action=AUDIT_VALUE&amp;DB=129&amp;ID1=66439710&amp;VALUEID=01001&amp;SDATE=200902&amp;PERIODTYPE=QTR_STD&amp;window=popup_no_bar&amp;width=385&amp;height=120&amp;START_MAXIMIZED=FALSE&amp;creator=factset&amp;display_string=Audit"}</definedName>
    <definedName name="_1315__FDSAUDITLINK__" localSheetId="7" hidden="1">{"fdsup://Directions/FactSet Auditing Viewer?action=AUDIT_VALUE&amp;DB=129&amp;ID1=66439710&amp;VALUEID=01001&amp;SDATE=201002&amp;PERIODTYPE=QTR_STD&amp;window=popup_no_bar&amp;width=385&amp;height=120&amp;START_MAXIMIZED=FALSE&amp;creator=factset&amp;display_string=Audit"}</definedName>
    <definedName name="_1315__FDSAUDITLINK__" localSheetId="0" hidden="1">{"fdsup://Directions/FactSet Auditing Viewer?action=AUDIT_VALUE&amp;DB=129&amp;ID1=66439710&amp;VALUEID=01001&amp;SDATE=201002&amp;PERIODTYPE=QTR_STD&amp;window=popup_no_bar&amp;width=385&amp;height=120&amp;START_MAXIMIZED=FALSE&amp;creator=factset&amp;display_string=Audit"}</definedName>
    <definedName name="_1315__FDSAUDITLINK__" hidden="1">{"fdsup://Directions/FactSet Auditing Viewer?action=AUDIT_VALUE&amp;DB=129&amp;ID1=66439710&amp;VALUEID=01001&amp;SDATE=201002&amp;PERIODTYPE=QTR_STD&amp;window=popup_no_bar&amp;width=385&amp;height=120&amp;START_MAXIMIZED=FALSE&amp;creator=factset&amp;display_string=Audit"}</definedName>
    <definedName name="_1316__FDSAUDITLINK__" localSheetId="7" hidden="1">{"fdsup://Directions/FactSet Auditing Viewer?action=AUDIT_VALUE&amp;DB=129&amp;ID1=64110D10&amp;VALUEID=01001&amp;SDATE=200904&amp;PERIODTYPE=QTR_STD&amp;window=popup_no_bar&amp;width=385&amp;height=120&amp;START_MAXIMIZED=FALSE&amp;creator=factset&amp;display_string=Audit"}</definedName>
    <definedName name="_1316__FDSAUDITLINK__" localSheetId="0" hidden="1">{"fdsup://Directions/FactSet Auditing Viewer?action=AUDIT_VALUE&amp;DB=129&amp;ID1=64110D10&amp;VALUEID=01001&amp;SDATE=200904&amp;PERIODTYPE=QTR_STD&amp;window=popup_no_bar&amp;width=385&amp;height=120&amp;START_MAXIMIZED=FALSE&amp;creator=factset&amp;display_string=Audit"}</definedName>
    <definedName name="_1316__FDSAUDITLINK__" hidden="1">{"fdsup://Directions/FactSet Auditing Viewer?action=AUDIT_VALUE&amp;DB=129&amp;ID1=64110D10&amp;VALUEID=01001&amp;SDATE=200904&amp;PERIODTYPE=QTR_STD&amp;window=popup_no_bar&amp;width=385&amp;height=120&amp;START_MAXIMIZED=FALSE&amp;creator=factset&amp;display_string=Audit"}</definedName>
    <definedName name="_1317__FDSAUDITLINK__" localSheetId="7" hidden="1">{"fdsup://Directions/FactSet Auditing Viewer?action=AUDIT_VALUE&amp;DB=129&amp;ID1=63764010&amp;VALUEID=01001&amp;SDATE=200904&amp;PERIODTYPE=QTR_STD&amp;window=popup_no_bar&amp;width=385&amp;height=120&amp;START_MAXIMIZED=FALSE&amp;creator=factset&amp;display_string=Audit"}</definedName>
    <definedName name="_1317__FDSAUDITLINK__" localSheetId="0" hidden="1">{"fdsup://Directions/FactSet Auditing Viewer?action=AUDIT_VALUE&amp;DB=129&amp;ID1=63764010&amp;VALUEID=01001&amp;SDATE=200904&amp;PERIODTYPE=QTR_STD&amp;window=popup_no_bar&amp;width=385&amp;height=120&amp;START_MAXIMIZED=FALSE&amp;creator=factset&amp;display_string=Audit"}</definedName>
    <definedName name="_1317__FDSAUDITLINK__" hidden="1">{"fdsup://Directions/FactSet Auditing Viewer?action=AUDIT_VALUE&amp;DB=129&amp;ID1=63764010&amp;VALUEID=01001&amp;SDATE=200904&amp;PERIODTYPE=QTR_STD&amp;window=popup_no_bar&amp;width=385&amp;height=120&amp;START_MAXIMIZED=FALSE&amp;creator=factset&amp;display_string=Audit"}</definedName>
    <definedName name="_1318__FDSAUDITLINK__" localSheetId="7" hidden="1">{"fdsup://Directions/FactSet Auditing Viewer?action=AUDIT_VALUE&amp;DB=129&amp;ID1=65584410&amp;VALUEID=01001&amp;SDATE=200902&amp;PERIODTYPE=QTR_STD&amp;window=popup_no_bar&amp;width=385&amp;height=120&amp;START_MAXIMIZED=FALSE&amp;creator=factset&amp;display_string=Audit"}</definedName>
    <definedName name="_1318__FDSAUDITLINK__" localSheetId="0" hidden="1">{"fdsup://Directions/FactSet Auditing Viewer?action=AUDIT_VALUE&amp;DB=129&amp;ID1=65584410&amp;VALUEID=01001&amp;SDATE=200902&amp;PERIODTYPE=QTR_STD&amp;window=popup_no_bar&amp;width=385&amp;height=120&amp;START_MAXIMIZED=FALSE&amp;creator=factset&amp;display_string=Audit"}</definedName>
    <definedName name="_1318__FDSAUDITLINK__" hidden="1">{"fdsup://Directions/FactSet Auditing Viewer?action=AUDIT_VALUE&amp;DB=129&amp;ID1=65584410&amp;VALUEID=01001&amp;SDATE=200902&amp;PERIODTYPE=QTR_STD&amp;window=popup_no_bar&amp;width=385&amp;height=120&amp;START_MAXIMIZED=FALSE&amp;creator=factset&amp;display_string=Audit"}</definedName>
    <definedName name="_1319__FDSAUDITLINK__" localSheetId="7" hidden="1">{"fdsup://Directions/FactSet Auditing Viewer?action=AUDIT_VALUE&amp;DB=129&amp;ID1=65584410&amp;VALUEID=01001&amp;SDATE=201002&amp;PERIODTYPE=QTR_STD&amp;window=popup_no_bar&amp;width=385&amp;height=120&amp;START_MAXIMIZED=FALSE&amp;creator=factset&amp;display_string=Audit"}</definedName>
    <definedName name="_1319__FDSAUDITLINK__" localSheetId="0" hidden="1">{"fdsup://Directions/FactSet Auditing Viewer?action=AUDIT_VALUE&amp;DB=129&amp;ID1=65584410&amp;VALUEID=01001&amp;SDATE=201002&amp;PERIODTYPE=QTR_STD&amp;window=popup_no_bar&amp;width=385&amp;height=120&amp;START_MAXIMIZED=FALSE&amp;creator=factset&amp;display_string=Audit"}</definedName>
    <definedName name="_1319__FDSAUDITLINK__" hidden="1">{"fdsup://Directions/FactSet Auditing Viewer?action=AUDIT_VALUE&amp;DB=129&amp;ID1=65584410&amp;VALUEID=01001&amp;SDATE=201002&amp;PERIODTYPE=QTR_STD&amp;window=popup_no_bar&amp;width=385&amp;height=120&amp;START_MAXIMIZED=FALSE&amp;creator=factset&amp;display_string=Audit"}</definedName>
    <definedName name="_132__FDSAUDITLINK__" localSheetId="7" hidden="1">{"fdsup://directions/FAT Viewer?action=UPDATE&amp;creator=factset&amp;DYN_ARGS=TRUE&amp;DOC_NAME=FAT:FQL_AUDITING_CLIENT_TEMPLATE.FAT&amp;display_string=Audit&amp;VAR:KEY=FAFSTSPCHM&amp;VAR:QUERY=RkZfRUJJVERBX09QRVIoUVRSLDQvMS8yMDEwLDYvMzAvMjAxMCwsLFVTRCk=&amp;WINDOW=FIRST_POPUP&amp;HEIGH","T=450&amp;WIDTH=450&amp;START_MAXIMIZED=FALSE&amp;VAR:CALENDAR=US&amp;VAR:SYMBOL=TER&amp;VAR:INDEX=0"}</definedName>
    <definedName name="_132__FDSAUDITLINK__" localSheetId="0" hidden="1">{"fdsup://directions/FAT Viewer?action=UPDATE&amp;creator=factset&amp;DYN_ARGS=TRUE&amp;DOC_NAME=FAT:FQL_AUDITING_CLIENT_TEMPLATE.FAT&amp;display_string=Audit&amp;VAR:KEY=FAFSTSPCHM&amp;VAR:QUERY=RkZfRUJJVERBX09QRVIoUVRSLDQvMS8yMDEwLDYvMzAvMjAxMCwsLFVTRCk=&amp;WINDOW=FIRST_POPUP&amp;HEIGH","T=450&amp;WIDTH=450&amp;START_MAXIMIZED=FALSE&amp;VAR:CALENDAR=US&amp;VAR:SYMBOL=TER&amp;VAR:INDEX=0"}</definedName>
    <definedName name="_132__FDSAUDITLINK__" hidden="1">{"fdsup://directions/FAT Viewer?action=UPDATE&amp;creator=factset&amp;DYN_ARGS=TRUE&amp;DOC_NAME=FAT:FQL_AUDITING_CLIENT_TEMPLATE.FAT&amp;display_string=Audit&amp;VAR:KEY=FAFSTSPCHM&amp;VAR:QUERY=RkZfRUJJVERBX09QRVIoUVRSLDQvMS8yMDEwLDYvMzAvMjAxMCwsLFVTRCk=&amp;WINDOW=FIRST_POPUP&amp;HEIGH","T=450&amp;WIDTH=450&amp;START_MAXIMIZED=FALSE&amp;VAR:CALENDAR=US&amp;VAR:SYMBOL=TER&amp;VAR:INDEX=0"}</definedName>
    <definedName name="_1320__FDSAUDITLINK__" localSheetId="7" hidden="1">{"fdsup://Directions/FactSet Auditing Viewer?action=AUDIT_VALUE&amp;DB=129&amp;ID1=62937750&amp;VALUEID=01001&amp;SDATE=200902&amp;PERIODTYPE=QTR_STD&amp;window=popup_no_bar&amp;width=385&amp;height=120&amp;START_MAXIMIZED=FALSE&amp;creator=factset&amp;display_string=Audit"}</definedName>
    <definedName name="_1320__FDSAUDITLINK__" localSheetId="0" hidden="1">{"fdsup://Directions/FactSet Auditing Viewer?action=AUDIT_VALUE&amp;DB=129&amp;ID1=62937750&amp;VALUEID=01001&amp;SDATE=200902&amp;PERIODTYPE=QTR_STD&amp;window=popup_no_bar&amp;width=385&amp;height=120&amp;START_MAXIMIZED=FALSE&amp;creator=factset&amp;display_string=Audit"}</definedName>
    <definedName name="_1320__FDSAUDITLINK__" hidden="1">{"fdsup://Directions/FactSet Auditing Viewer?action=AUDIT_VALUE&amp;DB=129&amp;ID1=62937750&amp;VALUEID=01001&amp;SDATE=200902&amp;PERIODTYPE=QTR_STD&amp;window=popup_no_bar&amp;width=385&amp;height=120&amp;START_MAXIMIZED=FALSE&amp;creator=factset&amp;display_string=Audit"}</definedName>
    <definedName name="_1321__FDSAUDITLINK__" localSheetId="7" hidden="1">{"fdsup://Directions/FactSet Auditing Viewer?action=AUDIT_VALUE&amp;DB=129&amp;ID1=62937750&amp;VALUEID=01001&amp;SDATE=201002&amp;PERIODTYPE=QTR_STD&amp;window=popup_no_bar&amp;width=385&amp;height=120&amp;START_MAXIMIZED=FALSE&amp;creator=factset&amp;display_string=Audit"}</definedName>
    <definedName name="_1321__FDSAUDITLINK__" localSheetId="0" hidden="1">{"fdsup://Directions/FactSet Auditing Viewer?action=AUDIT_VALUE&amp;DB=129&amp;ID1=62937750&amp;VALUEID=01001&amp;SDATE=201002&amp;PERIODTYPE=QTR_STD&amp;window=popup_no_bar&amp;width=385&amp;height=120&amp;START_MAXIMIZED=FALSE&amp;creator=factset&amp;display_string=Audit"}</definedName>
    <definedName name="_1321__FDSAUDITLINK__" hidden="1">{"fdsup://Directions/FactSet Auditing Viewer?action=AUDIT_VALUE&amp;DB=129&amp;ID1=62937750&amp;VALUEID=01001&amp;SDATE=201002&amp;PERIODTYPE=QTR_STD&amp;window=popup_no_bar&amp;width=385&amp;height=120&amp;START_MAXIMIZED=FALSE&amp;creator=factset&amp;display_string=Audit"}</definedName>
    <definedName name="_1322__FDSAUDITLINK__" localSheetId="7" hidden="1">{"fdsup://Directions/FactSet Auditing Viewer?action=AUDIT_VALUE&amp;DB=129&amp;ID1=67000610&amp;VALUEID=01001&amp;SDATE=201002&amp;PERIODTYPE=QTR_STD&amp;window=popup_no_bar&amp;width=385&amp;height=120&amp;START_MAXIMIZED=FALSE&amp;creator=factset&amp;display_string=Audit"}</definedName>
    <definedName name="_1322__FDSAUDITLINK__" localSheetId="0" hidden="1">{"fdsup://Directions/FactSet Auditing Viewer?action=AUDIT_VALUE&amp;DB=129&amp;ID1=67000610&amp;VALUEID=01001&amp;SDATE=201002&amp;PERIODTYPE=QTR_STD&amp;window=popup_no_bar&amp;width=385&amp;height=120&amp;START_MAXIMIZED=FALSE&amp;creator=factset&amp;display_string=Audit"}</definedName>
    <definedName name="_1322__FDSAUDITLINK__" hidden="1">{"fdsup://Directions/FactSet Auditing Viewer?action=AUDIT_VALUE&amp;DB=129&amp;ID1=67000610&amp;VALUEID=01001&amp;SDATE=201002&amp;PERIODTYPE=QTR_STD&amp;window=popup_no_bar&amp;width=385&amp;height=120&amp;START_MAXIMIZED=FALSE&amp;creator=factset&amp;display_string=Audit"}</definedName>
    <definedName name="_1323__FDSAUDITLINK__" localSheetId="7" hidden="1">{"fdsup://Directions/FactSet Auditing Viewer?action=AUDIT_VALUE&amp;DB=129&amp;ID1=63707110&amp;VALUEID=01001&amp;SDATE=200902&amp;PERIODTYPE=QTR_STD&amp;window=popup_no_bar&amp;width=385&amp;height=120&amp;START_MAXIMIZED=FALSE&amp;creator=factset&amp;display_string=Audit"}</definedName>
    <definedName name="_1323__FDSAUDITLINK__" localSheetId="0" hidden="1">{"fdsup://Directions/FactSet Auditing Viewer?action=AUDIT_VALUE&amp;DB=129&amp;ID1=63707110&amp;VALUEID=01001&amp;SDATE=200902&amp;PERIODTYPE=QTR_STD&amp;window=popup_no_bar&amp;width=385&amp;height=120&amp;START_MAXIMIZED=FALSE&amp;creator=factset&amp;display_string=Audit"}</definedName>
    <definedName name="_1323__FDSAUDITLINK__" hidden="1">{"fdsup://Directions/FactSet Auditing Viewer?action=AUDIT_VALUE&amp;DB=129&amp;ID1=63707110&amp;VALUEID=01001&amp;SDATE=200902&amp;PERIODTYPE=QTR_STD&amp;window=popup_no_bar&amp;width=385&amp;height=120&amp;START_MAXIMIZED=FALSE&amp;creator=factset&amp;display_string=Audit"}</definedName>
    <definedName name="_1324__FDSAUDITLINK__" localSheetId="7" hidden="1">{"fdsup://Directions/FactSet Auditing Viewer?action=AUDIT_VALUE&amp;DB=129&amp;ID1=63707110&amp;VALUEID=01001&amp;SDATE=201002&amp;PERIODTYPE=QTR_STD&amp;window=popup_no_bar&amp;width=385&amp;height=120&amp;START_MAXIMIZED=FALSE&amp;creator=factset&amp;display_string=Audit"}</definedName>
    <definedName name="_1324__FDSAUDITLINK__" localSheetId="0" hidden="1">{"fdsup://Directions/FactSet Auditing Viewer?action=AUDIT_VALUE&amp;DB=129&amp;ID1=63707110&amp;VALUEID=01001&amp;SDATE=201002&amp;PERIODTYPE=QTR_STD&amp;window=popup_no_bar&amp;width=385&amp;height=120&amp;START_MAXIMIZED=FALSE&amp;creator=factset&amp;display_string=Audit"}</definedName>
    <definedName name="_1324__FDSAUDITLINK__" hidden="1">{"fdsup://Directions/FactSet Auditing Viewer?action=AUDIT_VALUE&amp;DB=129&amp;ID1=63707110&amp;VALUEID=01001&amp;SDATE=201002&amp;PERIODTYPE=QTR_STD&amp;window=popup_no_bar&amp;width=385&amp;height=120&amp;START_MAXIMIZED=FALSE&amp;creator=factset&amp;display_string=Audit"}</definedName>
    <definedName name="_1325__FDSAUDITLINK__" localSheetId="7" hidden="1">{"fdsup://Directions/FactSet Auditing Viewer?action=AUDIT_VALUE&amp;DB=129&amp;ID1=66680710&amp;VALUEID=01001&amp;SDATE=200902&amp;PERIODTYPE=QTR_STD&amp;window=popup_no_bar&amp;width=385&amp;height=120&amp;START_MAXIMIZED=FALSE&amp;creator=factset&amp;display_string=Audit"}</definedName>
    <definedName name="_1325__FDSAUDITLINK__" localSheetId="0" hidden="1">{"fdsup://Directions/FactSet Auditing Viewer?action=AUDIT_VALUE&amp;DB=129&amp;ID1=66680710&amp;VALUEID=01001&amp;SDATE=200902&amp;PERIODTYPE=QTR_STD&amp;window=popup_no_bar&amp;width=385&amp;height=120&amp;START_MAXIMIZED=FALSE&amp;creator=factset&amp;display_string=Audit"}</definedName>
    <definedName name="_1325__FDSAUDITLINK__" hidden="1">{"fdsup://Directions/FactSet Auditing Viewer?action=AUDIT_VALUE&amp;DB=129&amp;ID1=66680710&amp;VALUEID=01001&amp;SDATE=200902&amp;PERIODTYPE=QTR_STD&amp;window=popup_no_bar&amp;width=385&amp;height=120&amp;START_MAXIMIZED=FALSE&amp;creator=factset&amp;display_string=Audit"}</definedName>
    <definedName name="_1326__FDSAUDITLINK__" localSheetId="7" hidden="1">{"fdsup://Directions/FactSet Auditing Viewer?action=AUDIT_VALUE&amp;DB=129&amp;ID1=66680710&amp;VALUEID=01001&amp;SDATE=201002&amp;PERIODTYPE=QTR_STD&amp;window=popup_no_bar&amp;width=385&amp;height=120&amp;START_MAXIMIZED=FALSE&amp;creator=factset&amp;display_string=Audit"}</definedName>
    <definedName name="_1326__FDSAUDITLINK__" localSheetId="0" hidden="1">{"fdsup://Directions/FactSet Auditing Viewer?action=AUDIT_VALUE&amp;DB=129&amp;ID1=66680710&amp;VALUEID=01001&amp;SDATE=201002&amp;PERIODTYPE=QTR_STD&amp;window=popup_no_bar&amp;width=385&amp;height=120&amp;START_MAXIMIZED=FALSE&amp;creator=factset&amp;display_string=Audit"}</definedName>
    <definedName name="_1326__FDSAUDITLINK__" hidden="1">{"fdsup://Directions/FactSet Auditing Viewer?action=AUDIT_VALUE&amp;DB=129&amp;ID1=66680710&amp;VALUEID=01001&amp;SDATE=201002&amp;PERIODTYPE=QTR_STD&amp;window=popup_no_bar&amp;width=385&amp;height=120&amp;START_MAXIMIZED=FALSE&amp;creator=factset&amp;display_string=Audit"}</definedName>
    <definedName name="_1327__FDSAUDITLINK__" localSheetId="7" hidden="1">{"fdsup://Directions/FactSet Auditing Viewer?action=AUDIT_VALUE&amp;DB=129&amp;ID1=65410610&amp;VALUEID=01001&amp;SDATE=200804&amp;PERIODTYPE=QTR_STD&amp;window=popup_no_bar&amp;width=385&amp;height=120&amp;START_MAXIMIZED=FALSE&amp;creator=factset&amp;display_string=Audit"}</definedName>
    <definedName name="_1327__FDSAUDITLINK__" localSheetId="0" hidden="1">{"fdsup://Directions/FactSet Auditing Viewer?action=AUDIT_VALUE&amp;DB=129&amp;ID1=65410610&amp;VALUEID=01001&amp;SDATE=200804&amp;PERIODTYPE=QTR_STD&amp;window=popup_no_bar&amp;width=385&amp;height=120&amp;START_MAXIMIZED=FALSE&amp;creator=factset&amp;display_string=Audit"}</definedName>
    <definedName name="_1327__FDSAUDITLINK__" hidden="1">{"fdsup://Directions/FactSet Auditing Viewer?action=AUDIT_VALUE&amp;DB=129&amp;ID1=65410610&amp;VALUEID=01001&amp;SDATE=200804&amp;PERIODTYPE=QTR_STD&amp;window=popup_no_bar&amp;width=385&amp;height=120&amp;START_MAXIMIZED=FALSE&amp;creator=factset&amp;display_string=Audit"}</definedName>
    <definedName name="_1328__FDSAUDITLINK__" localSheetId="7" hidden="1">{"fdsup://Directions/FactSet Auditing Viewer?action=AUDIT_VALUE&amp;DB=129&amp;ID1=65410610&amp;VALUEID=01001&amp;SDATE=200904&amp;PERIODTYPE=QTR_STD&amp;window=popup_no_bar&amp;width=385&amp;height=120&amp;START_MAXIMIZED=FALSE&amp;creator=factset&amp;display_string=Audit"}</definedName>
    <definedName name="_1328__FDSAUDITLINK__" localSheetId="0" hidden="1">{"fdsup://Directions/FactSet Auditing Viewer?action=AUDIT_VALUE&amp;DB=129&amp;ID1=65410610&amp;VALUEID=01001&amp;SDATE=200904&amp;PERIODTYPE=QTR_STD&amp;window=popup_no_bar&amp;width=385&amp;height=120&amp;START_MAXIMIZED=FALSE&amp;creator=factset&amp;display_string=Audit"}</definedName>
    <definedName name="_1328__FDSAUDITLINK__" hidden="1">{"fdsup://Directions/FactSet Auditing Viewer?action=AUDIT_VALUE&amp;DB=129&amp;ID1=65410610&amp;VALUEID=01001&amp;SDATE=200904&amp;PERIODTYPE=QTR_STD&amp;window=popup_no_bar&amp;width=385&amp;height=120&amp;START_MAXIMIZED=FALSE&amp;creator=factset&amp;display_string=Audit"}</definedName>
    <definedName name="_1329__FDSAUDITLINK__" localSheetId="7" hidden="1">{"fdsup://Directions/FactSet Auditing Viewer?action=AUDIT_VALUE&amp;DB=129&amp;ID1=65473P10&amp;VALUEID=01001&amp;SDATE=200902&amp;PERIODTYPE=QTR_STD&amp;window=popup_no_bar&amp;width=385&amp;height=120&amp;START_MAXIMIZED=FALSE&amp;creator=factset&amp;display_string=Audit"}</definedName>
    <definedName name="_1329__FDSAUDITLINK__" localSheetId="0" hidden="1">{"fdsup://Directions/FactSet Auditing Viewer?action=AUDIT_VALUE&amp;DB=129&amp;ID1=65473P10&amp;VALUEID=01001&amp;SDATE=200902&amp;PERIODTYPE=QTR_STD&amp;window=popup_no_bar&amp;width=385&amp;height=120&amp;START_MAXIMIZED=FALSE&amp;creator=factset&amp;display_string=Audit"}</definedName>
    <definedName name="_1329__FDSAUDITLINK__" hidden="1">{"fdsup://Directions/FactSet Auditing Viewer?action=AUDIT_VALUE&amp;DB=129&amp;ID1=65473P10&amp;VALUEID=01001&amp;SDATE=200902&amp;PERIODTYPE=QTR_STD&amp;window=popup_no_bar&amp;width=385&amp;height=120&amp;START_MAXIMIZED=FALSE&amp;creator=factset&amp;display_string=Audit"}</definedName>
    <definedName name="_133__FDSAUDITLINK__" localSheetId="7" hidden="1">{"fdsup://directions/FAT Viewer?action=UPDATE&amp;creator=factset&amp;DYN_ARGS=TRUE&amp;DOC_NAME=FAT:FQL_AUDITING_CLIENT_TEMPLATE.FAT&amp;display_string=Audit&amp;VAR:KEY=XSBQHKDKRI&amp;VAR:QUERY=RkZfRUJJVERBX09QRVIoUVRSLDQvMS8yMDA5LDYvMzAvMjAwOSwsLFVTRCk=&amp;WINDOW=FIRST_POPUP&amp;HEIGH","T=450&amp;WIDTH=450&amp;START_MAXIMIZED=FALSE&amp;VAR:CALENDAR=US&amp;VAR:SYMBOL=TEG&amp;VAR:INDEX=0"}</definedName>
    <definedName name="_133__FDSAUDITLINK__" localSheetId="0" hidden="1">{"fdsup://directions/FAT Viewer?action=UPDATE&amp;creator=factset&amp;DYN_ARGS=TRUE&amp;DOC_NAME=FAT:FQL_AUDITING_CLIENT_TEMPLATE.FAT&amp;display_string=Audit&amp;VAR:KEY=XSBQHKDKRI&amp;VAR:QUERY=RkZfRUJJVERBX09QRVIoUVRSLDQvMS8yMDA5LDYvMzAvMjAwOSwsLFVTRCk=&amp;WINDOW=FIRST_POPUP&amp;HEIGH","T=450&amp;WIDTH=450&amp;START_MAXIMIZED=FALSE&amp;VAR:CALENDAR=US&amp;VAR:SYMBOL=TEG&amp;VAR:INDEX=0"}</definedName>
    <definedName name="_133__FDSAUDITLINK__" hidden="1">{"fdsup://directions/FAT Viewer?action=UPDATE&amp;creator=factset&amp;DYN_ARGS=TRUE&amp;DOC_NAME=FAT:FQL_AUDITING_CLIENT_TEMPLATE.FAT&amp;display_string=Audit&amp;VAR:KEY=XSBQHKDKRI&amp;VAR:QUERY=RkZfRUJJVERBX09QRVIoUVRSLDQvMS8yMDA5LDYvMzAvMjAwOSwsLFVTRCk=&amp;WINDOW=FIRST_POPUP&amp;HEIGH","T=450&amp;WIDTH=450&amp;START_MAXIMIZED=FALSE&amp;VAR:CALENDAR=US&amp;VAR:SYMBOL=TEG&amp;VAR:INDEX=0"}</definedName>
    <definedName name="_1330__FDSAUDITLINK__" localSheetId="7" hidden="1">{"fdsup://Directions/FactSet Auditing Viewer?action=AUDIT_VALUE&amp;DB=129&amp;ID1=65473P10&amp;VALUEID=01001&amp;SDATE=201002&amp;PERIODTYPE=QTR_STD&amp;window=popup_no_bar&amp;width=385&amp;height=120&amp;START_MAXIMIZED=FALSE&amp;creator=factset&amp;display_string=Audit"}</definedName>
    <definedName name="_1330__FDSAUDITLINK__" localSheetId="0" hidden="1">{"fdsup://Directions/FactSet Auditing Viewer?action=AUDIT_VALUE&amp;DB=129&amp;ID1=65473P10&amp;VALUEID=01001&amp;SDATE=201002&amp;PERIODTYPE=QTR_STD&amp;window=popup_no_bar&amp;width=385&amp;height=120&amp;START_MAXIMIZED=FALSE&amp;creator=factset&amp;display_string=Audit"}</definedName>
    <definedName name="_1330__FDSAUDITLINK__" hidden="1">{"fdsup://Directions/FactSet Auditing Viewer?action=AUDIT_VALUE&amp;DB=129&amp;ID1=65473P10&amp;VALUEID=01001&amp;SDATE=201002&amp;PERIODTYPE=QTR_STD&amp;window=popup_no_bar&amp;width=385&amp;height=120&amp;START_MAXIMIZED=FALSE&amp;creator=factset&amp;display_string=Audit"}</definedName>
    <definedName name="_1331__FDSAUDITLINK__" localSheetId="7" hidden="1">{"fdsup://Directions/FactSet Auditing Viewer?action=AUDIT_VALUE&amp;DB=129&amp;ID1=65163910&amp;VALUEID=01001&amp;SDATE=200902&amp;PERIODTYPE=QTR_STD&amp;window=popup_no_bar&amp;width=385&amp;height=120&amp;START_MAXIMIZED=FALSE&amp;creator=factset&amp;display_string=Audit"}</definedName>
    <definedName name="_1331__FDSAUDITLINK__" localSheetId="0" hidden="1">{"fdsup://Directions/FactSet Auditing Viewer?action=AUDIT_VALUE&amp;DB=129&amp;ID1=65163910&amp;VALUEID=01001&amp;SDATE=200902&amp;PERIODTYPE=QTR_STD&amp;window=popup_no_bar&amp;width=385&amp;height=120&amp;START_MAXIMIZED=FALSE&amp;creator=factset&amp;display_string=Audit"}</definedName>
    <definedName name="_1331__FDSAUDITLINK__" hidden="1">{"fdsup://Directions/FactSet Auditing Viewer?action=AUDIT_VALUE&amp;DB=129&amp;ID1=65163910&amp;VALUEID=01001&amp;SDATE=200902&amp;PERIODTYPE=QTR_STD&amp;window=popup_no_bar&amp;width=385&amp;height=120&amp;START_MAXIMIZED=FALSE&amp;creator=factset&amp;display_string=Audit"}</definedName>
    <definedName name="_1332__FDSAUDITLINK__" localSheetId="7" hidden="1">{"fdsup://Directions/FactSet Auditing Viewer?action=AUDIT_VALUE&amp;DB=129&amp;ID1=65163910&amp;VALUEID=01001&amp;SDATE=201002&amp;PERIODTYPE=QTR_STD&amp;window=popup_no_bar&amp;width=385&amp;height=120&amp;START_MAXIMIZED=FALSE&amp;creator=factset&amp;display_string=Audit"}</definedName>
    <definedName name="_1332__FDSAUDITLINK__" localSheetId="0" hidden="1">{"fdsup://Directions/FactSet Auditing Viewer?action=AUDIT_VALUE&amp;DB=129&amp;ID1=65163910&amp;VALUEID=01001&amp;SDATE=201002&amp;PERIODTYPE=QTR_STD&amp;window=popup_no_bar&amp;width=385&amp;height=120&amp;START_MAXIMIZED=FALSE&amp;creator=factset&amp;display_string=Audit"}</definedName>
    <definedName name="_1332__FDSAUDITLINK__" hidden="1">{"fdsup://Directions/FactSet Auditing Viewer?action=AUDIT_VALUE&amp;DB=129&amp;ID1=65163910&amp;VALUEID=01001&amp;SDATE=201002&amp;PERIODTYPE=QTR_STD&amp;window=popup_no_bar&amp;width=385&amp;height=120&amp;START_MAXIMIZED=FALSE&amp;creator=factset&amp;display_string=Audit"}</definedName>
    <definedName name="_1333__FDSAUDITLINK__" localSheetId="7" hidden="1">{"fdsup://Directions/FactSet Auditing Viewer?action=AUDIT_VALUE&amp;DB=129&amp;ID1=65339F10&amp;VALUEID=01001&amp;SDATE=200902&amp;PERIODTYPE=QTR_STD&amp;window=popup_no_bar&amp;width=385&amp;height=120&amp;START_MAXIMIZED=FALSE&amp;creator=factset&amp;display_string=Audit"}</definedName>
    <definedName name="_1333__FDSAUDITLINK__" localSheetId="0" hidden="1">{"fdsup://Directions/FactSet Auditing Viewer?action=AUDIT_VALUE&amp;DB=129&amp;ID1=65339F10&amp;VALUEID=01001&amp;SDATE=200902&amp;PERIODTYPE=QTR_STD&amp;window=popup_no_bar&amp;width=385&amp;height=120&amp;START_MAXIMIZED=FALSE&amp;creator=factset&amp;display_string=Audit"}</definedName>
    <definedName name="_1333__FDSAUDITLINK__" hidden="1">{"fdsup://Directions/FactSet Auditing Viewer?action=AUDIT_VALUE&amp;DB=129&amp;ID1=65339F10&amp;VALUEID=01001&amp;SDATE=200902&amp;PERIODTYPE=QTR_STD&amp;window=popup_no_bar&amp;width=385&amp;height=120&amp;START_MAXIMIZED=FALSE&amp;creator=factset&amp;display_string=Audit"}</definedName>
    <definedName name="_1334__FDSAUDITLINK__" localSheetId="7" hidden="1">{"fdsup://Directions/FactSet Auditing Viewer?action=AUDIT_VALUE&amp;DB=129&amp;ID1=65339F10&amp;VALUEID=01001&amp;SDATE=201002&amp;PERIODTYPE=QTR_STD&amp;window=popup_no_bar&amp;width=385&amp;height=120&amp;START_MAXIMIZED=FALSE&amp;creator=factset&amp;display_string=Audit"}</definedName>
    <definedName name="_1334__FDSAUDITLINK__" localSheetId="0" hidden="1">{"fdsup://Directions/FactSet Auditing Viewer?action=AUDIT_VALUE&amp;DB=129&amp;ID1=65339F10&amp;VALUEID=01001&amp;SDATE=201002&amp;PERIODTYPE=QTR_STD&amp;window=popup_no_bar&amp;width=385&amp;height=120&amp;START_MAXIMIZED=FALSE&amp;creator=factset&amp;display_string=Audit"}</definedName>
    <definedName name="_1334__FDSAUDITLINK__" hidden="1">{"fdsup://Directions/FactSet Auditing Viewer?action=AUDIT_VALUE&amp;DB=129&amp;ID1=65339F10&amp;VALUEID=01001&amp;SDATE=201002&amp;PERIODTYPE=QTR_STD&amp;window=popup_no_bar&amp;width=385&amp;height=120&amp;START_MAXIMIZED=FALSE&amp;creator=factset&amp;display_string=Audit"}</definedName>
    <definedName name="_1335__FDSAUDITLINK__" localSheetId="7" hidden="1">{"fdsup://Directions/FactSet Auditing Viewer?action=AUDIT_VALUE&amp;DB=129&amp;ID1=63110310&amp;VALUEID=01001&amp;SDATE=200902&amp;PERIODTYPE=QTR_STD&amp;window=popup_no_bar&amp;width=385&amp;height=120&amp;START_MAXIMIZED=FALSE&amp;creator=factset&amp;display_string=Audit"}</definedName>
    <definedName name="_1335__FDSAUDITLINK__" localSheetId="0" hidden="1">{"fdsup://Directions/FactSet Auditing Viewer?action=AUDIT_VALUE&amp;DB=129&amp;ID1=63110310&amp;VALUEID=01001&amp;SDATE=200902&amp;PERIODTYPE=QTR_STD&amp;window=popup_no_bar&amp;width=385&amp;height=120&amp;START_MAXIMIZED=FALSE&amp;creator=factset&amp;display_string=Audit"}</definedName>
    <definedName name="_1335__FDSAUDITLINK__" hidden="1">{"fdsup://Directions/FactSet Auditing Viewer?action=AUDIT_VALUE&amp;DB=129&amp;ID1=63110310&amp;VALUEID=01001&amp;SDATE=200902&amp;PERIODTYPE=QTR_STD&amp;window=popup_no_bar&amp;width=385&amp;height=120&amp;START_MAXIMIZED=FALSE&amp;creator=factset&amp;display_string=Audit"}</definedName>
    <definedName name="_1336__FDSAUDITLINK__" localSheetId="7" hidden="1">{"fdsup://Directions/FactSet Auditing Viewer?action=AUDIT_VALUE&amp;DB=129&amp;ID1=63110310&amp;VALUEID=01001&amp;SDATE=201002&amp;PERIODTYPE=QTR_STD&amp;window=popup_no_bar&amp;width=385&amp;height=120&amp;START_MAXIMIZED=FALSE&amp;creator=factset&amp;display_string=Audit"}</definedName>
    <definedName name="_1336__FDSAUDITLINK__" localSheetId="0" hidden="1">{"fdsup://Directions/FactSet Auditing Viewer?action=AUDIT_VALUE&amp;DB=129&amp;ID1=63110310&amp;VALUEID=01001&amp;SDATE=201002&amp;PERIODTYPE=QTR_STD&amp;window=popup_no_bar&amp;width=385&amp;height=120&amp;START_MAXIMIZED=FALSE&amp;creator=factset&amp;display_string=Audit"}</definedName>
    <definedName name="_1336__FDSAUDITLINK__" hidden="1">{"fdsup://Directions/FactSet Auditing Viewer?action=AUDIT_VALUE&amp;DB=129&amp;ID1=63110310&amp;VALUEID=01001&amp;SDATE=201002&amp;PERIODTYPE=QTR_STD&amp;window=popup_no_bar&amp;width=385&amp;height=120&amp;START_MAXIMIZED=FALSE&amp;creator=factset&amp;display_string=Audit"}</definedName>
    <definedName name="_1337__FDSAUDITLINK__" localSheetId="7" hidden="1">{"fdsup://Directions/FactSet Auditing Viewer?action=AUDIT_VALUE&amp;DB=129&amp;ID1=G6359F10&amp;VALUEID=01001&amp;SDATE=200902&amp;PERIODTYPE=QTR_STD&amp;window=popup_no_bar&amp;width=385&amp;height=120&amp;START_MAXIMIZED=FALSE&amp;creator=factset&amp;display_string=Audit"}</definedName>
    <definedName name="_1337__FDSAUDITLINK__" localSheetId="0" hidden="1">{"fdsup://Directions/FactSet Auditing Viewer?action=AUDIT_VALUE&amp;DB=129&amp;ID1=G6359F10&amp;VALUEID=01001&amp;SDATE=200902&amp;PERIODTYPE=QTR_STD&amp;window=popup_no_bar&amp;width=385&amp;height=120&amp;START_MAXIMIZED=FALSE&amp;creator=factset&amp;display_string=Audit"}</definedName>
    <definedName name="_1337__FDSAUDITLINK__" hidden="1">{"fdsup://Directions/FactSet Auditing Viewer?action=AUDIT_VALUE&amp;DB=129&amp;ID1=G6359F10&amp;VALUEID=01001&amp;SDATE=200902&amp;PERIODTYPE=QTR_STD&amp;window=popup_no_bar&amp;width=385&amp;height=120&amp;START_MAXIMIZED=FALSE&amp;creator=factset&amp;display_string=Audit"}</definedName>
    <definedName name="_1338__FDSAUDITLINK__" localSheetId="7" hidden="1">{"fdsup://Directions/FactSet Auditing Viewer?action=AUDIT_VALUE&amp;DB=129&amp;ID1=G6359F10&amp;VALUEID=01001&amp;SDATE=201002&amp;PERIODTYPE=QTR_STD&amp;window=popup_no_bar&amp;width=385&amp;height=120&amp;START_MAXIMIZED=FALSE&amp;creator=factset&amp;display_string=Audit"}</definedName>
    <definedName name="_1338__FDSAUDITLINK__" localSheetId="0" hidden="1">{"fdsup://Directions/FactSet Auditing Viewer?action=AUDIT_VALUE&amp;DB=129&amp;ID1=G6359F10&amp;VALUEID=01001&amp;SDATE=201002&amp;PERIODTYPE=QTR_STD&amp;window=popup_no_bar&amp;width=385&amp;height=120&amp;START_MAXIMIZED=FALSE&amp;creator=factset&amp;display_string=Audit"}</definedName>
    <definedName name="_1338__FDSAUDITLINK__" hidden="1">{"fdsup://Directions/FactSet Auditing Viewer?action=AUDIT_VALUE&amp;DB=129&amp;ID1=G6359F10&amp;VALUEID=01001&amp;SDATE=201002&amp;PERIODTYPE=QTR_STD&amp;window=popup_no_bar&amp;width=385&amp;height=120&amp;START_MAXIMIZED=FALSE&amp;creator=factset&amp;display_string=Audit"}</definedName>
    <definedName name="_1339__FDSAUDITLINK__" localSheetId="7" hidden="1">{"fdsup://Directions/FactSet Auditing Viewer?action=AUDIT_VALUE&amp;DB=129&amp;ID1=65504410&amp;VALUEID=01001&amp;SDATE=200902&amp;PERIODTYPE=QTR_STD&amp;window=popup_no_bar&amp;width=385&amp;height=120&amp;START_MAXIMIZED=FALSE&amp;creator=factset&amp;display_string=Audit"}</definedName>
    <definedName name="_1339__FDSAUDITLINK__" localSheetId="0" hidden="1">{"fdsup://Directions/FactSet Auditing Viewer?action=AUDIT_VALUE&amp;DB=129&amp;ID1=65504410&amp;VALUEID=01001&amp;SDATE=200902&amp;PERIODTYPE=QTR_STD&amp;window=popup_no_bar&amp;width=385&amp;height=120&amp;START_MAXIMIZED=FALSE&amp;creator=factset&amp;display_string=Audit"}</definedName>
    <definedName name="_1339__FDSAUDITLINK__" hidden="1">{"fdsup://Directions/FactSet Auditing Viewer?action=AUDIT_VALUE&amp;DB=129&amp;ID1=65504410&amp;VALUEID=01001&amp;SDATE=200902&amp;PERIODTYPE=QTR_STD&amp;window=popup_no_bar&amp;width=385&amp;height=120&amp;START_MAXIMIZED=FALSE&amp;creator=factset&amp;display_string=Audit"}</definedName>
    <definedName name="_134__FDSAUDITLINK__" localSheetId="7" hidden="1">{"fdsup://directions/FAT Viewer?action=UPDATE&amp;creator=factset&amp;DYN_ARGS=TRUE&amp;DOC_NAME=FAT:FQL_AUDITING_CLIENT_TEMPLATE.FAT&amp;display_string=Audit&amp;VAR:KEY=RUFSPYPIFO&amp;VAR:QUERY=RkZfRUJJVERBX09QRVIoUVRSLDQvMS8yMDEwLDYvMzAvMjAxMCwsLFVTRCk=&amp;WINDOW=FIRST_POPUP&amp;HEIGH","T=450&amp;WIDTH=450&amp;START_MAXIMIZED=FALSE&amp;VAR:CALENDAR=US&amp;VAR:SYMBOL=TEG&amp;VAR:INDEX=0"}</definedName>
    <definedName name="_134__FDSAUDITLINK__" localSheetId="0" hidden="1">{"fdsup://directions/FAT Viewer?action=UPDATE&amp;creator=factset&amp;DYN_ARGS=TRUE&amp;DOC_NAME=FAT:FQL_AUDITING_CLIENT_TEMPLATE.FAT&amp;display_string=Audit&amp;VAR:KEY=RUFSPYPIFO&amp;VAR:QUERY=RkZfRUJJVERBX09QRVIoUVRSLDQvMS8yMDEwLDYvMzAvMjAxMCwsLFVTRCk=&amp;WINDOW=FIRST_POPUP&amp;HEIGH","T=450&amp;WIDTH=450&amp;START_MAXIMIZED=FALSE&amp;VAR:CALENDAR=US&amp;VAR:SYMBOL=TEG&amp;VAR:INDEX=0"}</definedName>
    <definedName name="_134__FDSAUDITLINK__" hidden="1">{"fdsup://directions/FAT Viewer?action=UPDATE&amp;creator=factset&amp;DYN_ARGS=TRUE&amp;DOC_NAME=FAT:FQL_AUDITING_CLIENT_TEMPLATE.FAT&amp;display_string=Audit&amp;VAR:KEY=RUFSPYPIFO&amp;VAR:QUERY=RkZfRUJJVERBX09QRVIoUVRSLDQvMS8yMDEwLDYvMzAvMjAxMCwsLFVTRCk=&amp;WINDOW=FIRST_POPUP&amp;HEIGH","T=450&amp;WIDTH=450&amp;START_MAXIMIZED=FALSE&amp;VAR:CALENDAR=US&amp;VAR:SYMBOL=TEG&amp;VAR:INDEX=0"}</definedName>
    <definedName name="_1340__FDSAUDITLINK__" localSheetId="7" hidden="1">{"fdsup://Directions/FactSet Auditing Viewer?action=AUDIT_VALUE&amp;DB=129&amp;ID1=65504410&amp;VALUEID=01001&amp;SDATE=201002&amp;PERIODTYPE=QTR_STD&amp;window=popup_no_bar&amp;width=385&amp;height=120&amp;START_MAXIMIZED=FALSE&amp;creator=factset&amp;display_string=Audit"}</definedName>
    <definedName name="_1340__FDSAUDITLINK__" localSheetId="0" hidden="1">{"fdsup://Directions/FactSet Auditing Viewer?action=AUDIT_VALUE&amp;DB=129&amp;ID1=65504410&amp;VALUEID=01001&amp;SDATE=201002&amp;PERIODTYPE=QTR_STD&amp;window=popup_no_bar&amp;width=385&amp;height=120&amp;START_MAXIMIZED=FALSE&amp;creator=factset&amp;display_string=Audit"}</definedName>
    <definedName name="_1340__FDSAUDITLINK__" hidden="1">{"fdsup://Directions/FactSet Auditing Viewer?action=AUDIT_VALUE&amp;DB=129&amp;ID1=65504410&amp;VALUEID=01001&amp;SDATE=201002&amp;PERIODTYPE=QTR_STD&amp;window=popup_no_bar&amp;width=385&amp;height=120&amp;START_MAXIMIZED=FALSE&amp;creator=factset&amp;display_string=Audit"}</definedName>
    <definedName name="_1341__FDSAUDITLINK__" localSheetId="7" hidden="1">{"fdsup://Directions/FactSet Auditing Viewer?action=AUDIT_VALUE&amp;DB=129&amp;ID1=62853010&amp;VALUEID=01001&amp;SDATE=200902&amp;PERIODTYPE=QTR_STD&amp;window=popup_no_bar&amp;width=385&amp;height=120&amp;START_MAXIMIZED=FALSE&amp;creator=factset&amp;display_string=Audit"}</definedName>
    <definedName name="_1341__FDSAUDITLINK__" localSheetId="0" hidden="1">{"fdsup://Directions/FactSet Auditing Viewer?action=AUDIT_VALUE&amp;DB=129&amp;ID1=62853010&amp;VALUEID=01001&amp;SDATE=200902&amp;PERIODTYPE=QTR_STD&amp;window=popup_no_bar&amp;width=385&amp;height=120&amp;START_MAXIMIZED=FALSE&amp;creator=factset&amp;display_string=Audit"}</definedName>
    <definedName name="_1341__FDSAUDITLINK__" hidden="1">{"fdsup://Directions/FactSet Auditing Viewer?action=AUDIT_VALUE&amp;DB=129&amp;ID1=62853010&amp;VALUEID=01001&amp;SDATE=200902&amp;PERIODTYPE=QTR_STD&amp;window=popup_no_bar&amp;width=385&amp;height=120&amp;START_MAXIMIZED=FALSE&amp;creator=factset&amp;display_string=Audit"}</definedName>
    <definedName name="_1342__FDSAUDITLINK__" localSheetId="7" hidden="1">{"fdsup://Directions/FactSet Auditing Viewer?action=AUDIT_VALUE&amp;DB=129&amp;ID1=62853010&amp;VALUEID=01001&amp;SDATE=201002&amp;PERIODTYPE=QTR_STD&amp;window=popup_no_bar&amp;width=385&amp;height=120&amp;START_MAXIMIZED=FALSE&amp;creator=factset&amp;display_string=Audit"}</definedName>
    <definedName name="_1342__FDSAUDITLINK__" localSheetId="0" hidden="1">{"fdsup://Directions/FactSet Auditing Viewer?action=AUDIT_VALUE&amp;DB=129&amp;ID1=62853010&amp;VALUEID=01001&amp;SDATE=201002&amp;PERIODTYPE=QTR_STD&amp;window=popup_no_bar&amp;width=385&amp;height=120&amp;START_MAXIMIZED=FALSE&amp;creator=factset&amp;display_string=Audit"}</definedName>
    <definedName name="_1342__FDSAUDITLINK__" hidden="1">{"fdsup://Directions/FactSet Auditing Viewer?action=AUDIT_VALUE&amp;DB=129&amp;ID1=62853010&amp;VALUEID=01001&amp;SDATE=201002&amp;PERIODTYPE=QTR_STD&amp;window=popup_no_bar&amp;width=385&amp;height=120&amp;START_MAXIMIZED=FALSE&amp;creator=factset&amp;display_string=Audit"}</definedName>
    <definedName name="_1343__FDSAUDITLINK__" localSheetId="7" hidden="1">{"fdsup://Directions/FactSet Auditing Viewer?action=AUDIT_VALUE&amp;DB=129&amp;ID1=61174210&amp;VALUEID=01001&amp;SDATE=200902&amp;PERIODTYPE=QTR_STD&amp;window=popup_no_bar&amp;width=385&amp;height=120&amp;START_MAXIMIZED=FALSE&amp;creator=factset&amp;display_string=Audit"}</definedName>
    <definedName name="_1343__FDSAUDITLINK__" localSheetId="0" hidden="1">{"fdsup://Directions/FactSet Auditing Viewer?action=AUDIT_VALUE&amp;DB=129&amp;ID1=61174210&amp;VALUEID=01001&amp;SDATE=200902&amp;PERIODTYPE=QTR_STD&amp;window=popup_no_bar&amp;width=385&amp;height=120&amp;START_MAXIMIZED=FALSE&amp;creator=factset&amp;display_string=Audit"}</definedName>
    <definedName name="_1343__FDSAUDITLINK__" hidden="1">{"fdsup://Directions/FactSet Auditing Viewer?action=AUDIT_VALUE&amp;DB=129&amp;ID1=61174210&amp;VALUEID=01001&amp;SDATE=200902&amp;PERIODTYPE=QTR_STD&amp;window=popup_no_bar&amp;width=385&amp;height=120&amp;START_MAXIMIZED=FALSE&amp;creator=factset&amp;display_string=Audit"}</definedName>
    <definedName name="_1344__FDSAUDITLINK__" localSheetId="7" hidden="1">{"fdsup://Directions/FactSet Auditing Viewer?action=AUDIT_VALUE&amp;DB=129&amp;ID1=61174210&amp;VALUEID=01001&amp;SDATE=201002&amp;PERIODTYPE=QTR_STD&amp;window=popup_no_bar&amp;width=385&amp;height=120&amp;START_MAXIMIZED=FALSE&amp;creator=factset&amp;display_string=Audit"}</definedName>
    <definedName name="_1344__FDSAUDITLINK__" localSheetId="0" hidden="1">{"fdsup://Directions/FactSet Auditing Viewer?action=AUDIT_VALUE&amp;DB=129&amp;ID1=61174210&amp;VALUEID=01001&amp;SDATE=201002&amp;PERIODTYPE=QTR_STD&amp;window=popup_no_bar&amp;width=385&amp;height=120&amp;START_MAXIMIZED=FALSE&amp;creator=factset&amp;display_string=Audit"}</definedName>
    <definedName name="_1344__FDSAUDITLINK__" hidden="1">{"fdsup://Directions/FactSet Auditing Viewer?action=AUDIT_VALUE&amp;DB=129&amp;ID1=61174210&amp;VALUEID=01001&amp;SDATE=201002&amp;PERIODTYPE=QTR_STD&amp;window=popup_no_bar&amp;width=385&amp;height=120&amp;START_MAXIMIZED=FALSE&amp;creator=factset&amp;display_string=Audit"}</definedName>
    <definedName name="_1345__FDSAUDITLINK__" localSheetId="7" hidden="1">{"fdsup://Directions/FactSet Auditing Viewer?action=AUDIT_VALUE&amp;DB=129&amp;ID1=58333410&amp;VALUEID=01001&amp;SDATE=200902&amp;PERIODTYPE=QTR_STD&amp;window=popup_no_bar&amp;width=385&amp;height=120&amp;START_MAXIMIZED=FALSE&amp;creator=factset&amp;display_string=Audit"}</definedName>
    <definedName name="_1345__FDSAUDITLINK__" localSheetId="0" hidden="1">{"fdsup://Directions/FactSet Auditing Viewer?action=AUDIT_VALUE&amp;DB=129&amp;ID1=58333410&amp;VALUEID=01001&amp;SDATE=200902&amp;PERIODTYPE=QTR_STD&amp;window=popup_no_bar&amp;width=385&amp;height=120&amp;START_MAXIMIZED=FALSE&amp;creator=factset&amp;display_string=Audit"}</definedName>
    <definedName name="_1345__FDSAUDITLINK__" hidden="1">{"fdsup://Directions/FactSet Auditing Viewer?action=AUDIT_VALUE&amp;DB=129&amp;ID1=58333410&amp;VALUEID=01001&amp;SDATE=200902&amp;PERIODTYPE=QTR_STD&amp;window=popup_no_bar&amp;width=385&amp;height=120&amp;START_MAXIMIZED=FALSE&amp;creator=factset&amp;display_string=Audit"}</definedName>
    <definedName name="_1346__FDSAUDITLINK__" localSheetId="7" hidden="1">{"fdsup://Directions/FactSet Auditing Viewer?action=AUDIT_VALUE&amp;DB=129&amp;ID1=58333410&amp;VALUEID=01001&amp;SDATE=201002&amp;PERIODTYPE=QTR_STD&amp;window=popup_no_bar&amp;width=385&amp;height=120&amp;START_MAXIMIZED=FALSE&amp;creator=factset&amp;display_string=Audit"}</definedName>
    <definedName name="_1346__FDSAUDITLINK__" localSheetId="0" hidden="1">{"fdsup://Directions/FactSet Auditing Viewer?action=AUDIT_VALUE&amp;DB=129&amp;ID1=58333410&amp;VALUEID=01001&amp;SDATE=201002&amp;PERIODTYPE=QTR_STD&amp;window=popup_no_bar&amp;width=385&amp;height=120&amp;START_MAXIMIZED=FALSE&amp;creator=factset&amp;display_string=Audit"}</definedName>
    <definedName name="_1346__FDSAUDITLINK__" hidden="1">{"fdsup://Directions/FactSet Auditing Viewer?action=AUDIT_VALUE&amp;DB=129&amp;ID1=58333410&amp;VALUEID=01001&amp;SDATE=201002&amp;PERIODTYPE=QTR_STD&amp;window=popup_no_bar&amp;width=385&amp;height=120&amp;START_MAXIMIZED=FALSE&amp;creator=factset&amp;display_string=Audit"}</definedName>
    <definedName name="_1347__FDSAUDITLINK__" localSheetId="7" hidden="1">{"fdsup://Directions/FactSet Auditing Viewer?action=AUDIT_VALUE&amp;DB=129&amp;ID1=62671710&amp;VALUEID=01001&amp;SDATE=200902&amp;PERIODTYPE=QTR_STD&amp;window=popup_no_bar&amp;width=385&amp;height=120&amp;START_MAXIMIZED=FALSE&amp;creator=factset&amp;display_string=Audit"}</definedName>
    <definedName name="_1347__FDSAUDITLINK__" localSheetId="0" hidden="1">{"fdsup://Directions/FactSet Auditing Viewer?action=AUDIT_VALUE&amp;DB=129&amp;ID1=62671710&amp;VALUEID=01001&amp;SDATE=200902&amp;PERIODTYPE=QTR_STD&amp;window=popup_no_bar&amp;width=385&amp;height=120&amp;START_MAXIMIZED=FALSE&amp;creator=factset&amp;display_string=Audit"}</definedName>
    <definedName name="_1347__FDSAUDITLINK__" hidden="1">{"fdsup://Directions/FactSet Auditing Viewer?action=AUDIT_VALUE&amp;DB=129&amp;ID1=62671710&amp;VALUEID=01001&amp;SDATE=200902&amp;PERIODTYPE=QTR_STD&amp;window=popup_no_bar&amp;width=385&amp;height=120&amp;START_MAXIMIZED=FALSE&amp;creator=factset&amp;display_string=Audit"}</definedName>
    <definedName name="_1348__FDSAUDITLINK__" localSheetId="7" hidden="1">{"fdsup://Directions/FactSet Auditing Viewer?action=AUDIT_VALUE&amp;DB=129&amp;ID1=62671710&amp;VALUEID=01001&amp;SDATE=201002&amp;PERIODTYPE=QTR_STD&amp;window=popup_no_bar&amp;width=385&amp;height=120&amp;START_MAXIMIZED=FALSE&amp;creator=factset&amp;display_string=Audit"}</definedName>
    <definedName name="_1348__FDSAUDITLINK__" localSheetId="0" hidden="1">{"fdsup://Directions/FactSet Auditing Viewer?action=AUDIT_VALUE&amp;DB=129&amp;ID1=62671710&amp;VALUEID=01001&amp;SDATE=201002&amp;PERIODTYPE=QTR_STD&amp;window=popup_no_bar&amp;width=385&amp;height=120&amp;START_MAXIMIZED=FALSE&amp;creator=factset&amp;display_string=Audit"}</definedName>
    <definedName name="_1348__FDSAUDITLINK__" hidden="1">{"fdsup://Directions/FactSet Auditing Viewer?action=AUDIT_VALUE&amp;DB=129&amp;ID1=62671710&amp;VALUEID=01001&amp;SDATE=201002&amp;PERIODTYPE=QTR_STD&amp;window=popup_no_bar&amp;width=385&amp;height=120&amp;START_MAXIMIZED=FALSE&amp;creator=factset&amp;display_string=Audit"}</definedName>
    <definedName name="_1349__FDSAUDITLINK__" localSheetId="7" hidden="1">{"fdsup://Directions/FactSet Auditing Viewer?action=AUDIT_VALUE&amp;DB=129&amp;ID1=59511210&amp;VALUEID=01001&amp;SDATE=200903&amp;PERIODTYPE=QTR_STD&amp;window=popup_no_bar&amp;width=385&amp;height=120&amp;START_MAXIMIZED=FALSE&amp;creator=factset&amp;display_string=Audit"}</definedName>
    <definedName name="_1349__FDSAUDITLINK__" localSheetId="0" hidden="1">{"fdsup://Directions/FactSet Auditing Viewer?action=AUDIT_VALUE&amp;DB=129&amp;ID1=59511210&amp;VALUEID=01001&amp;SDATE=200903&amp;PERIODTYPE=QTR_STD&amp;window=popup_no_bar&amp;width=385&amp;height=120&amp;START_MAXIMIZED=FALSE&amp;creator=factset&amp;display_string=Audit"}</definedName>
    <definedName name="_1349__FDSAUDITLINK__" hidden="1">{"fdsup://Directions/FactSet Auditing Viewer?action=AUDIT_VALUE&amp;DB=129&amp;ID1=59511210&amp;VALUEID=01001&amp;SDATE=200903&amp;PERIODTYPE=QTR_STD&amp;window=popup_no_bar&amp;width=385&amp;height=120&amp;START_MAXIMIZED=FALSE&amp;creator=factset&amp;display_string=Audit"}</definedName>
    <definedName name="_135__FDSAUDITLINK__" localSheetId="7" hidden="1">{"fdsup://directions/FAT Viewer?action=UPDATE&amp;creator=factset&amp;DYN_ARGS=TRUE&amp;DOC_NAME=FAT:FQL_AUDITING_CLIENT_TEMPLATE.FAT&amp;display_string=Audit&amp;VAR:KEY=TKXMNCPOXO&amp;VAR:QUERY=RkZfRUJJVERBX09QRVIoUVRSLDQvMS8yMDA5LDYvMzAvMjAwOSwsLFVTRCk=&amp;WINDOW=FIRST_POPUP&amp;HEIGH","T=450&amp;WIDTH=450&amp;START_MAXIMIZED=FALSE&amp;VAR:CALENDAR=US&amp;VAR:SYMBOL=TE&amp;VAR:INDEX=0"}</definedName>
    <definedName name="_135__FDSAUDITLINK__" localSheetId="0" hidden="1">{"fdsup://directions/FAT Viewer?action=UPDATE&amp;creator=factset&amp;DYN_ARGS=TRUE&amp;DOC_NAME=FAT:FQL_AUDITING_CLIENT_TEMPLATE.FAT&amp;display_string=Audit&amp;VAR:KEY=TKXMNCPOXO&amp;VAR:QUERY=RkZfRUJJVERBX09QRVIoUVRSLDQvMS8yMDA5LDYvMzAvMjAwOSwsLFVTRCk=&amp;WINDOW=FIRST_POPUP&amp;HEIGH","T=450&amp;WIDTH=450&amp;START_MAXIMIZED=FALSE&amp;VAR:CALENDAR=US&amp;VAR:SYMBOL=TE&amp;VAR:INDEX=0"}</definedName>
    <definedName name="_135__FDSAUDITLINK__" hidden="1">{"fdsup://directions/FAT Viewer?action=UPDATE&amp;creator=factset&amp;DYN_ARGS=TRUE&amp;DOC_NAME=FAT:FQL_AUDITING_CLIENT_TEMPLATE.FAT&amp;display_string=Audit&amp;VAR:KEY=TKXMNCPOXO&amp;VAR:QUERY=RkZfRUJJVERBX09QRVIoUVRSLDQvMS8yMDA5LDYvMzAvMjAwOSwsLFVTRCk=&amp;WINDOW=FIRST_POPUP&amp;HEIGH","T=450&amp;WIDTH=450&amp;START_MAXIMIZED=FALSE&amp;VAR:CALENDAR=US&amp;VAR:SYMBOL=TE&amp;VAR:INDEX=0"}</definedName>
    <definedName name="_1350__FDSAUDITLINK__" localSheetId="7" hidden="1">{"fdsup://Directions/FactSet Auditing Viewer?action=AUDIT_VALUE&amp;DB=129&amp;ID1=59511210&amp;VALUEID=01001&amp;SDATE=201003&amp;PERIODTYPE=QTR_STD&amp;window=popup_no_bar&amp;width=385&amp;height=120&amp;START_MAXIMIZED=FALSE&amp;creator=factset&amp;display_string=Audit"}</definedName>
    <definedName name="_1350__FDSAUDITLINK__" localSheetId="0" hidden="1">{"fdsup://Directions/FactSet Auditing Viewer?action=AUDIT_VALUE&amp;DB=129&amp;ID1=59511210&amp;VALUEID=01001&amp;SDATE=201003&amp;PERIODTYPE=QTR_STD&amp;window=popup_no_bar&amp;width=385&amp;height=120&amp;START_MAXIMIZED=FALSE&amp;creator=factset&amp;display_string=Audit"}</definedName>
    <definedName name="_1350__FDSAUDITLINK__" hidden="1">{"fdsup://Directions/FactSet Auditing Viewer?action=AUDIT_VALUE&amp;DB=129&amp;ID1=59511210&amp;VALUEID=01001&amp;SDATE=201003&amp;PERIODTYPE=QTR_STD&amp;window=popup_no_bar&amp;width=385&amp;height=120&amp;START_MAXIMIZED=FALSE&amp;creator=factset&amp;display_string=Audit"}</definedName>
    <definedName name="_1351__FDSAUDITLINK__" localSheetId="7" hidden="1">{"fdsup://Directions/FactSet Auditing Viewer?action=AUDIT_VALUE&amp;DB=129&amp;ID1=59491810&amp;VALUEID=01001&amp;SDATE=200904&amp;PERIODTYPE=QTR_STD&amp;window=popup_no_bar&amp;width=385&amp;height=120&amp;START_MAXIMIZED=FALSE&amp;creator=factset&amp;display_string=Audit"}</definedName>
    <definedName name="_1351__FDSAUDITLINK__" localSheetId="0" hidden="1">{"fdsup://Directions/FactSet Auditing Viewer?action=AUDIT_VALUE&amp;DB=129&amp;ID1=59491810&amp;VALUEID=01001&amp;SDATE=200904&amp;PERIODTYPE=QTR_STD&amp;window=popup_no_bar&amp;width=385&amp;height=120&amp;START_MAXIMIZED=FALSE&amp;creator=factset&amp;display_string=Audit"}</definedName>
    <definedName name="_1351__FDSAUDITLINK__" hidden="1">{"fdsup://Directions/FactSet Auditing Viewer?action=AUDIT_VALUE&amp;DB=129&amp;ID1=59491810&amp;VALUEID=01001&amp;SDATE=200904&amp;PERIODTYPE=QTR_STD&amp;window=popup_no_bar&amp;width=385&amp;height=120&amp;START_MAXIMIZED=FALSE&amp;creator=factset&amp;display_string=Audit"}</definedName>
    <definedName name="_1352__FDSAUDITLINK__" localSheetId="7" hidden="1">{"fdsup://Directions/FactSet Auditing Viewer?action=AUDIT_VALUE&amp;DB=129&amp;ID1=59491810&amp;VALUEID=01001&amp;SDATE=201004&amp;PERIODTYPE=QTR_STD&amp;window=popup_no_bar&amp;width=385&amp;height=120&amp;START_MAXIMIZED=FALSE&amp;creator=factset&amp;display_string=Audit"}</definedName>
    <definedName name="_1352__FDSAUDITLINK__" localSheetId="0" hidden="1">{"fdsup://Directions/FactSet Auditing Viewer?action=AUDIT_VALUE&amp;DB=129&amp;ID1=59491810&amp;VALUEID=01001&amp;SDATE=201004&amp;PERIODTYPE=QTR_STD&amp;window=popup_no_bar&amp;width=385&amp;height=120&amp;START_MAXIMIZED=FALSE&amp;creator=factset&amp;display_string=Audit"}</definedName>
    <definedName name="_1352__FDSAUDITLINK__" hidden="1">{"fdsup://Directions/FactSet Auditing Viewer?action=AUDIT_VALUE&amp;DB=129&amp;ID1=59491810&amp;VALUEID=01001&amp;SDATE=201004&amp;PERIODTYPE=QTR_STD&amp;window=popup_no_bar&amp;width=385&amp;height=120&amp;START_MAXIMIZED=FALSE&amp;creator=factset&amp;display_string=Audit"}</definedName>
    <definedName name="_1353__FDSAUDITLINK__" localSheetId="7" hidden="1">{"fdsup://Directions/FactSet Auditing Viewer?action=AUDIT_VALUE&amp;DB=129&amp;ID1=61744644&amp;VALUEID=01001&amp;SDATE=200902&amp;PERIODTYPE=QTR_STD&amp;window=popup_no_bar&amp;width=385&amp;height=120&amp;START_MAXIMIZED=FALSE&amp;creator=factset&amp;display_string=Audit"}</definedName>
    <definedName name="_1353__FDSAUDITLINK__" localSheetId="0" hidden="1">{"fdsup://Directions/FactSet Auditing Viewer?action=AUDIT_VALUE&amp;DB=129&amp;ID1=61744644&amp;VALUEID=01001&amp;SDATE=200902&amp;PERIODTYPE=QTR_STD&amp;window=popup_no_bar&amp;width=385&amp;height=120&amp;START_MAXIMIZED=FALSE&amp;creator=factset&amp;display_string=Audit"}</definedName>
    <definedName name="_1353__FDSAUDITLINK__" hidden="1">{"fdsup://Directions/FactSet Auditing Viewer?action=AUDIT_VALUE&amp;DB=129&amp;ID1=61744644&amp;VALUEID=01001&amp;SDATE=200902&amp;PERIODTYPE=QTR_STD&amp;window=popup_no_bar&amp;width=385&amp;height=120&amp;START_MAXIMIZED=FALSE&amp;creator=factset&amp;display_string=Audit"}</definedName>
    <definedName name="_1354__FDSAUDITLINK__" localSheetId="7" hidden="1">{"fdsup://Directions/FactSet Auditing Viewer?action=AUDIT_VALUE&amp;DB=129&amp;ID1=61744644&amp;VALUEID=01001&amp;SDATE=201002&amp;PERIODTYPE=QTR_STD&amp;window=popup_no_bar&amp;width=385&amp;height=120&amp;START_MAXIMIZED=FALSE&amp;creator=factset&amp;display_string=Audit"}</definedName>
    <definedName name="_1354__FDSAUDITLINK__" localSheetId="0" hidden="1">{"fdsup://Directions/FactSet Auditing Viewer?action=AUDIT_VALUE&amp;DB=129&amp;ID1=61744644&amp;VALUEID=01001&amp;SDATE=201002&amp;PERIODTYPE=QTR_STD&amp;window=popup_no_bar&amp;width=385&amp;height=120&amp;START_MAXIMIZED=FALSE&amp;creator=factset&amp;display_string=Audit"}</definedName>
    <definedName name="_1354__FDSAUDITLINK__" hidden="1">{"fdsup://Directions/FactSet Auditing Viewer?action=AUDIT_VALUE&amp;DB=129&amp;ID1=61744644&amp;VALUEID=01001&amp;SDATE=201002&amp;PERIODTYPE=QTR_STD&amp;window=popup_no_bar&amp;width=385&amp;height=120&amp;START_MAXIMIZED=FALSE&amp;creator=factset&amp;display_string=Audit"}</definedName>
    <definedName name="_1355__FDSAUDITLINK__" localSheetId="7" hidden="1">{"fdsup://Directions/FactSet Auditing Viewer?action=AUDIT_VALUE&amp;DB=129&amp;ID1=56584910&amp;VALUEID=01001&amp;SDATE=200902&amp;PERIODTYPE=QTR_STD&amp;window=popup_no_bar&amp;width=385&amp;height=120&amp;START_MAXIMIZED=FALSE&amp;creator=factset&amp;display_string=Audit"}</definedName>
    <definedName name="_1355__FDSAUDITLINK__" localSheetId="0" hidden="1">{"fdsup://Directions/FactSet Auditing Viewer?action=AUDIT_VALUE&amp;DB=129&amp;ID1=56584910&amp;VALUEID=01001&amp;SDATE=200902&amp;PERIODTYPE=QTR_STD&amp;window=popup_no_bar&amp;width=385&amp;height=120&amp;START_MAXIMIZED=FALSE&amp;creator=factset&amp;display_string=Audit"}</definedName>
    <definedName name="_1355__FDSAUDITLINK__" hidden="1">{"fdsup://Directions/FactSet Auditing Viewer?action=AUDIT_VALUE&amp;DB=129&amp;ID1=56584910&amp;VALUEID=01001&amp;SDATE=200902&amp;PERIODTYPE=QTR_STD&amp;window=popup_no_bar&amp;width=385&amp;height=120&amp;START_MAXIMIZED=FALSE&amp;creator=factset&amp;display_string=Audit"}</definedName>
    <definedName name="_1356__FDSAUDITLINK__" localSheetId="7" hidden="1">{"fdsup://Directions/FactSet Auditing Viewer?action=AUDIT_VALUE&amp;DB=129&amp;ID1=56584910&amp;VALUEID=01001&amp;SDATE=201002&amp;PERIODTYPE=QTR_STD&amp;window=popup_no_bar&amp;width=385&amp;height=120&amp;START_MAXIMIZED=FALSE&amp;creator=factset&amp;display_string=Audit"}</definedName>
    <definedName name="_1356__FDSAUDITLINK__" localSheetId="0" hidden="1">{"fdsup://Directions/FactSet Auditing Viewer?action=AUDIT_VALUE&amp;DB=129&amp;ID1=56584910&amp;VALUEID=01001&amp;SDATE=201002&amp;PERIODTYPE=QTR_STD&amp;window=popup_no_bar&amp;width=385&amp;height=120&amp;START_MAXIMIZED=FALSE&amp;creator=factset&amp;display_string=Audit"}</definedName>
    <definedName name="_1356__FDSAUDITLINK__" hidden="1">{"fdsup://Directions/FactSet Auditing Viewer?action=AUDIT_VALUE&amp;DB=129&amp;ID1=56584910&amp;VALUEID=01001&amp;SDATE=201002&amp;PERIODTYPE=QTR_STD&amp;window=popup_no_bar&amp;width=385&amp;height=120&amp;START_MAXIMIZED=FALSE&amp;creator=factset&amp;display_string=Audit"}</definedName>
    <definedName name="_1357__FDSAUDITLINK__" localSheetId="7" hidden="1">{"fdsup://Directions/FactSet Auditing Viewer?action=AUDIT_VALUE&amp;DB=129&amp;ID1=58933Y10&amp;VALUEID=01001&amp;SDATE=200902&amp;PERIODTYPE=QTR_STD&amp;window=popup_no_bar&amp;width=385&amp;height=120&amp;START_MAXIMIZED=FALSE&amp;creator=factset&amp;display_string=Audit"}</definedName>
    <definedName name="_1357__FDSAUDITLINK__" localSheetId="0" hidden="1">{"fdsup://Directions/FactSet Auditing Viewer?action=AUDIT_VALUE&amp;DB=129&amp;ID1=58933Y10&amp;VALUEID=01001&amp;SDATE=200902&amp;PERIODTYPE=QTR_STD&amp;window=popup_no_bar&amp;width=385&amp;height=120&amp;START_MAXIMIZED=FALSE&amp;creator=factset&amp;display_string=Audit"}</definedName>
    <definedName name="_1357__FDSAUDITLINK__" hidden="1">{"fdsup://Directions/FactSet Auditing Viewer?action=AUDIT_VALUE&amp;DB=129&amp;ID1=58933Y10&amp;VALUEID=01001&amp;SDATE=200902&amp;PERIODTYPE=QTR_STD&amp;window=popup_no_bar&amp;width=385&amp;height=120&amp;START_MAXIMIZED=FALSE&amp;creator=factset&amp;display_string=Audit"}</definedName>
    <definedName name="_1358__FDSAUDITLINK__" localSheetId="7" hidden="1">{"fdsup://Directions/FactSet Auditing Viewer?action=AUDIT_VALUE&amp;DB=129&amp;ID1=58933Y10&amp;VALUEID=01001&amp;SDATE=201002&amp;PERIODTYPE=QTR_STD&amp;window=popup_no_bar&amp;width=385&amp;height=120&amp;START_MAXIMIZED=FALSE&amp;creator=factset&amp;display_string=Audit"}</definedName>
    <definedName name="_1358__FDSAUDITLINK__" localSheetId="0" hidden="1">{"fdsup://Directions/FactSet Auditing Viewer?action=AUDIT_VALUE&amp;DB=129&amp;ID1=58933Y10&amp;VALUEID=01001&amp;SDATE=201002&amp;PERIODTYPE=QTR_STD&amp;window=popup_no_bar&amp;width=385&amp;height=120&amp;START_MAXIMIZED=FALSE&amp;creator=factset&amp;display_string=Audit"}</definedName>
    <definedName name="_1358__FDSAUDITLINK__" hidden="1">{"fdsup://Directions/FactSet Auditing Viewer?action=AUDIT_VALUE&amp;DB=129&amp;ID1=58933Y10&amp;VALUEID=01001&amp;SDATE=201002&amp;PERIODTYPE=QTR_STD&amp;window=popup_no_bar&amp;width=385&amp;height=120&amp;START_MAXIMIZED=FALSE&amp;creator=factset&amp;display_string=Audit"}</definedName>
    <definedName name="_1359__FDSAUDITLINK__" localSheetId="7" hidden="1">{"fdsup://Directions/FactSet Auditing Viewer?action=AUDIT_VALUE&amp;DB=129&amp;ID1=62007610&amp;VALUEID=01001&amp;SDATE=200902&amp;PERIODTYPE=QTR_STD&amp;window=popup_no_bar&amp;width=385&amp;height=120&amp;START_MAXIMIZED=FALSE&amp;creator=factset&amp;display_string=Audit"}</definedName>
    <definedName name="_1359__FDSAUDITLINK__" localSheetId="0" hidden="1">{"fdsup://Directions/FactSet Auditing Viewer?action=AUDIT_VALUE&amp;DB=129&amp;ID1=62007610&amp;VALUEID=01001&amp;SDATE=200902&amp;PERIODTYPE=QTR_STD&amp;window=popup_no_bar&amp;width=385&amp;height=120&amp;START_MAXIMIZED=FALSE&amp;creator=factset&amp;display_string=Audit"}</definedName>
    <definedName name="_1359__FDSAUDITLINK__" hidden="1">{"fdsup://Directions/FactSet Auditing Viewer?action=AUDIT_VALUE&amp;DB=129&amp;ID1=62007610&amp;VALUEID=01001&amp;SDATE=200902&amp;PERIODTYPE=QTR_STD&amp;window=popup_no_bar&amp;width=385&amp;height=120&amp;START_MAXIMIZED=FALSE&amp;creator=factset&amp;display_string=Audit"}</definedName>
    <definedName name="_136__FDSAUDITLINK__" localSheetId="7" hidden="1">{"fdsup://directions/FAT Viewer?action=UPDATE&amp;creator=factset&amp;DYN_ARGS=TRUE&amp;DOC_NAME=FAT:FQL_AUDITING_CLIENT_TEMPLATE.FAT&amp;display_string=Audit&amp;VAR:KEY=ZIXEFILOLW&amp;VAR:QUERY=RkZfRUJJVERBX09QRVIoUVRSLDQvMS8yMDEwLDYvMzAvMjAxMCwsLFVTRCk=&amp;WINDOW=FIRST_POPUP&amp;HEIGH","T=450&amp;WIDTH=450&amp;START_MAXIMIZED=FALSE&amp;VAR:CALENDAR=US&amp;VAR:SYMBOL=TE&amp;VAR:INDEX=0"}</definedName>
    <definedName name="_136__FDSAUDITLINK__" localSheetId="0" hidden="1">{"fdsup://directions/FAT Viewer?action=UPDATE&amp;creator=factset&amp;DYN_ARGS=TRUE&amp;DOC_NAME=FAT:FQL_AUDITING_CLIENT_TEMPLATE.FAT&amp;display_string=Audit&amp;VAR:KEY=ZIXEFILOLW&amp;VAR:QUERY=RkZfRUJJVERBX09QRVIoUVRSLDQvMS8yMDEwLDYvMzAvMjAxMCwsLFVTRCk=&amp;WINDOW=FIRST_POPUP&amp;HEIGH","T=450&amp;WIDTH=450&amp;START_MAXIMIZED=FALSE&amp;VAR:CALENDAR=US&amp;VAR:SYMBOL=TE&amp;VAR:INDEX=0"}</definedName>
    <definedName name="_136__FDSAUDITLINK__" hidden="1">{"fdsup://directions/FAT Viewer?action=UPDATE&amp;creator=factset&amp;DYN_ARGS=TRUE&amp;DOC_NAME=FAT:FQL_AUDITING_CLIENT_TEMPLATE.FAT&amp;display_string=Audit&amp;VAR:KEY=ZIXEFILOLW&amp;VAR:QUERY=RkZfRUJJVERBX09QRVIoUVRSLDQvMS8yMDEwLDYvMzAvMjAxMCwsLFVTRCk=&amp;WINDOW=FIRST_POPUP&amp;HEIGH","T=450&amp;WIDTH=450&amp;START_MAXIMIZED=FALSE&amp;VAR:CALENDAR=US&amp;VAR:SYMBOL=TE&amp;VAR:INDEX=0"}</definedName>
    <definedName name="_1360__FDSAUDITLINK__" localSheetId="7" hidden="1">{"fdsup://Directions/FactSet Auditing Viewer?action=AUDIT_VALUE&amp;DB=129&amp;ID1=62007610&amp;VALUEID=01001&amp;SDATE=201002&amp;PERIODTYPE=QTR_STD&amp;window=popup_no_bar&amp;width=385&amp;height=120&amp;START_MAXIMIZED=FALSE&amp;creator=factset&amp;display_string=Audit"}</definedName>
    <definedName name="_1360__FDSAUDITLINK__" localSheetId="0" hidden="1">{"fdsup://Directions/FactSet Auditing Viewer?action=AUDIT_VALUE&amp;DB=129&amp;ID1=62007610&amp;VALUEID=01001&amp;SDATE=201002&amp;PERIODTYPE=QTR_STD&amp;window=popup_no_bar&amp;width=385&amp;height=120&amp;START_MAXIMIZED=FALSE&amp;creator=factset&amp;display_string=Audit"}</definedName>
    <definedName name="_1360__FDSAUDITLINK__" hidden="1">{"fdsup://Directions/FactSet Auditing Viewer?action=AUDIT_VALUE&amp;DB=129&amp;ID1=62007610&amp;VALUEID=01001&amp;SDATE=201002&amp;PERIODTYPE=QTR_STD&amp;window=popup_no_bar&amp;width=385&amp;height=120&amp;START_MAXIMIZED=FALSE&amp;creator=factset&amp;display_string=Audit"}</definedName>
    <definedName name="_1361__FDSAUDITLINK__" localSheetId="7" hidden="1">{"fdsup://Directions/FactSet Auditing Viewer?action=AUDIT_VALUE&amp;DB=129&amp;ID1=61166W10&amp;VALUEID=01001&amp;SDATE=200903&amp;PERIODTYPE=QTR_STD&amp;window=popup_no_bar&amp;width=385&amp;height=120&amp;START_MAXIMIZED=FALSE&amp;creator=factset&amp;display_string=Audit"}</definedName>
    <definedName name="_1361__FDSAUDITLINK__" localSheetId="0" hidden="1">{"fdsup://Directions/FactSet Auditing Viewer?action=AUDIT_VALUE&amp;DB=129&amp;ID1=61166W10&amp;VALUEID=01001&amp;SDATE=200903&amp;PERIODTYPE=QTR_STD&amp;window=popup_no_bar&amp;width=385&amp;height=120&amp;START_MAXIMIZED=FALSE&amp;creator=factset&amp;display_string=Audit"}</definedName>
    <definedName name="_1361__FDSAUDITLINK__" hidden="1">{"fdsup://Directions/FactSet Auditing Viewer?action=AUDIT_VALUE&amp;DB=129&amp;ID1=61166W10&amp;VALUEID=01001&amp;SDATE=200903&amp;PERIODTYPE=QTR_STD&amp;window=popup_no_bar&amp;width=385&amp;height=120&amp;START_MAXIMIZED=FALSE&amp;creator=factset&amp;display_string=Audit"}</definedName>
    <definedName name="_1362__FDSAUDITLINK__" localSheetId="7" hidden="1">{"fdsup://Directions/FactSet Auditing Viewer?action=AUDIT_VALUE&amp;DB=129&amp;ID1=61166W10&amp;VALUEID=01001&amp;SDATE=201003&amp;PERIODTYPE=QTR_STD&amp;window=popup_no_bar&amp;width=385&amp;height=120&amp;START_MAXIMIZED=FALSE&amp;creator=factset&amp;display_string=Audit"}</definedName>
    <definedName name="_1362__FDSAUDITLINK__" localSheetId="0" hidden="1">{"fdsup://Directions/FactSet Auditing Viewer?action=AUDIT_VALUE&amp;DB=129&amp;ID1=61166W10&amp;VALUEID=01001&amp;SDATE=201003&amp;PERIODTYPE=QTR_STD&amp;window=popup_no_bar&amp;width=385&amp;height=120&amp;START_MAXIMIZED=FALSE&amp;creator=factset&amp;display_string=Audit"}</definedName>
    <definedName name="_1362__FDSAUDITLINK__" hidden="1">{"fdsup://Directions/FactSet Auditing Viewer?action=AUDIT_VALUE&amp;DB=129&amp;ID1=61166W10&amp;VALUEID=01001&amp;SDATE=201003&amp;PERIODTYPE=QTR_STD&amp;window=popup_no_bar&amp;width=385&amp;height=120&amp;START_MAXIMIZED=FALSE&amp;creator=factset&amp;display_string=Audit"}</definedName>
    <definedName name="_1363__FDSAUDITLINK__" localSheetId="7" hidden="1">{"fdsup://Directions/FactSet Auditing Viewer?action=AUDIT_VALUE&amp;DB=129&amp;ID1=60855410&amp;VALUEID=01001&amp;SDATE=201004&amp;PERIODTYPE=QTR_STD&amp;window=popup_no_bar&amp;width=385&amp;height=120&amp;START_MAXIMIZED=FALSE&amp;creator=factset&amp;display_string=Audit"}</definedName>
    <definedName name="_1363__FDSAUDITLINK__" localSheetId="0" hidden="1">{"fdsup://Directions/FactSet Auditing Viewer?action=AUDIT_VALUE&amp;DB=129&amp;ID1=60855410&amp;VALUEID=01001&amp;SDATE=201004&amp;PERIODTYPE=QTR_STD&amp;window=popup_no_bar&amp;width=385&amp;height=120&amp;START_MAXIMIZED=FALSE&amp;creator=factset&amp;display_string=Audit"}</definedName>
    <definedName name="_1363__FDSAUDITLINK__" hidden="1">{"fdsup://Directions/FactSet Auditing Viewer?action=AUDIT_VALUE&amp;DB=129&amp;ID1=60855410&amp;VALUEID=01001&amp;SDATE=201004&amp;PERIODTYPE=QTR_STD&amp;window=popup_no_bar&amp;width=385&amp;height=120&amp;START_MAXIMIZED=FALSE&amp;creator=factset&amp;display_string=Audit"}</definedName>
    <definedName name="_1364__FDSAUDITLINK__" localSheetId="7" hidden="1">{"fdsup://Directions/FactSet Auditing Viewer?action=AUDIT_VALUE&amp;DB=129&amp;ID1=02209S10&amp;VALUEID=01001&amp;SDATE=200902&amp;PERIODTYPE=QTR_STD&amp;window=popup_no_bar&amp;width=385&amp;height=120&amp;START_MAXIMIZED=FALSE&amp;creator=factset&amp;display_string=Audit"}</definedName>
    <definedName name="_1364__FDSAUDITLINK__" localSheetId="0" hidden="1">{"fdsup://Directions/FactSet Auditing Viewer?action=AUDIT_VALUE&amp;DB=129&amp;ID1=02209S10&amp;VALUEID=01001&amp;SDATE=200902&amp;PERIODTYPE=QTR_STD&amp;window=popup_no_bar&amp;width=385&amp;height=120&amp;START_MAXIMIZED=FALSE&amp;creator=factset&amp;display_string=Audit"}</definedName>
    <definedName name="_1364__FDSAUDITLINK__" hidden="1">{"fdsup://Directions/FactSet Auditing Viewer?action=AUDIT_VALUE&amp;DB=129&amp;ID1=02209S10&amp;VALUEID=01001&amp;SDATE=200902&amp;PERIODTYPE=QTR_STD&amp;window=popup_no_bar&amp;width=385&amp;height=120&amp;START_MAXIMIZED=FALSE&amp;creator=factset&amp;display_string=Audit"}</definedName>
    <definedName name="_1365__FDSAUDITLINK__" localSheetId="7" hidden="1">{"fdsup://Directions/FactSet Auditing Viewer?action=AUDIT_VALUE&amp;DB=129&amp;ID1=02209S10&amp;VALUEID=01001&amp;SDATE=201002&amp;PERIODTYPE=QTR_STD&amp;window=popup_no_bar&amp;width=385&amp;height=120&amp;START_MAXIMIZED=FALSE&amp;creator=factset&amp;display_string=Audit"}</definedName>
    <definedName name="_1365__FDSAUDITLINK__" localSheetId="0" hidden="1">{"fdsup://Directions/FactSet Auditing Viewer?action=AUDIT_VALUE&amp;DB=129&amp;ID1=02209S10&amp;VALUEID=01001&amp;SDATE=201002&amp;PERIODTYPE=QTR_STD&amp;window=popup_no_bar&amp;width=385&amp;height=120&amp;START_MAXIMIZED=FALSE&amp;creator=factset&amp;display_string=Audit"}</definedName>
    <definedName name="_1365__FDSAUDITLINK__" hidden="1">{"fdsup://Directions/FactSet Auditing Viewer?action=AUDIT_VALUE&amp;DB=129&amp;ID1=02209S10&amp;VALUEID=01001&amp;SDATE=201002&amp;PERIODTYPE=QTR_STD&amp;window=popup_no_bar&amp;width=385&amp;height=120&amp;START_MAXIMIZED=FALSE&amp;creator=factset&amp;display_string=Audit"}</definedName>
    <definedName name="_1366__FDSAUDITLINK__" localSheetId="7" hidden="1">{"fdsup://Directions/FactSet Auditing Viewer?action=AUDIT_VALUE&amp;DB=129&amp;ID1=88579Y10&amp;VALUEID=01001&amp;SDATE=200902&amp;PERIODTYPE=QTR_STD&amp;window=popup_no_bar&amp;width=385&amp;height=120&amp;START_MAXIMIZED=FALSE&amp;creator=factset&amp;display_string=Audit"}</definedName>
    <definedName name="_1366__FDSAUDITLINK__" localSheetId="0" hidden="1">{"fdsup://Directions/FactSet Auditing Viewer?action=AUDIT_VALUE&amp;DB=129&amp;ID1=88579Y10&amp;VALUEID=01001&amp;SDATE=200902&amp;PERIODTYPE=QTR_STD&amp;window=popup_no_bar&amp;width=385&amp;height=120&amp;START_MAXIMIZED=FALSE&amp;creator=factset&amp;display_string=Audit"}</definedName>
    <definedName name="_1366__FDSAUDITLINK__" hidden="1">{"fdsup://Directions/FactSet Auditing Viewer?action=AUDIT_VALUE&amp;DB=129&amp;ID1=88579Y10&amp;VALUEID=01001&amp;SDATE=200902&amp;PERIODTYPE=QTR_STD&amp;window=popup_no_bar&amp;width=385&amp;height=120&amp;START_MAXIMIZED=FALSE&amp;creator=factset&amp;display_string=Audit"}</definedName>
    <definedName name="_1367__FDSAUDITLINK__" localSheetId="7" hidden="1">{"fdsup://Directions/FactSet Auditing Viewer?action=AUDIT_VALUE&amp;DB=129&amp;ID1=88579Y10&amp;VALUEID=01001&amp;SDATE=201002&amp;PERIODTYPE=QTR_STD&amp;window=popup_no_bar&amp;width=385&amp;height=120&amp;START_MAXIMIZED=FALSE&amp;creator=factset&amp;display_string=Audit"}</definedName>
    <definedName name="_1367__FDSAUDITLINK__" localSheetId="0" hidden="1">{"fdsup://Directions/FactSet Auditing Viewer?action=AUDIT_VALUE&amp;DB=129&amp;ID1=88579Y10&amp;VALUEID=01001&amp;SDATE=201002&amp;PERIODTYPE=QTR_STD&amp;window=popup_no_bar&amp;width=385&amp;height=120&amp;START_MAXIMIZED=FALSE&amp;creator=factset&amp;display_string=Audit"}</definedName>
    <definedName name="_1367__FDSAUDITLINK__" hidden="1">{"fdsup://Directions/FactSet Auditing Viewer?action=AUDIT_VALUE&amp;DB=129&amp;ID1=88579Y10&amp;VALUEID=01001&amp;SDATE=201002&amp;PERIODTYPE=QTR_STD&amp;window=popup_no_bar&amp;width=385&amp;height=120&amp;START_MAXIMIZED=FALSE&amp;creator=factset&amp;display_string=Audit"}</definedName>
    <definedName name="_1368__FDSAUDITLINK__" localSheetId="7" hidden="1">{"fdsup://Directions/FactSet Auditing Viewer?action=AUDIT_VALUE&amp;DB=129&amp;ID1=57174810&amp;VALUEID=01001&amp;SDATE=200902&amp;PERIODTYPE=QTR_STD&amp;window=popup_no_bar&amp;width=385&amp;height=120&amp;START_MAXIMIZED=FALSE&amp;creator=factset&amp;display_string=Audit"}</definedName>
    <definedName name="_1368__FDSAUDITLINK__" localSheetId="0" hidden="1">{"fdsup://Directions/FactSet Auditing Viewer?action=AUDIT_VALUE&amp;DB=129&amp;ID1=57174810&amp;VALUEID=01001&amp;SDATE=200902&amp;PERIODTYPE=QTR_STD&amp;window=popup_no_bar&amp;width=385&amp;height=120&amp;START_MAXIMIZED=FALSE&amp;creator=factset&amp;display_string=Audit"}</definedName>
    <definedName name="_1368__FDSAUDITLINK__" hidden="1">{"fdsup://Directions/FactSet Auditing Viewer?action=AUDIT_VALUE&amp;DB=129&amp;ID1=57174810&amp;VALUEID=01001&amp;SDATE=200902&amp;PERIODTYPE=QTR_STD&amp;window=popup_no_bar&amp;width=385&amp;height=120&amp;START_MAXIMIZED=FALSE&amp;creator=factset&amp;display_string=Audit"}</definedName>
    <definedName name="_1369__FDSAUDITLINK__" localSheetId="7" hidden="1">{"fdsup://Directions/FactSet Auditing Viewer?action=AUDIT_VALUE&amp;DB=129&amp;ID1=57174810&amp;VALUEID=01001&amp;SDATE=201002&amp;PERIODTYPE=QTR_STD&amp;window=popup_no_bar&amp;width=385&amp;height=120&amp;START_MAXIMIZED=FALSE&amp;creator=factset&amp;display_string=Audit"}</definedName>
    <definedName name="_1369__FDSAUDITLINK__" localSheetId="0" hidden="1">{"fdsup://Directions/FactSet Auditing Viewer?action=AUDIT_VALUE&amp;DB=129&amp;ID1=57174810&amp;VALUEID=01001&amp;SDATE=201002&amp;PERIODTYPE=QTR_STD&amp;window=popup_no_bar&amp;width=385&amp;height=120&amp;START_MAXIMIZED=FALSE&amp;creator=factset&amp;display_string=Audit"}</definedName>
    <definedName name="_1369__FDSAUDITLINK__" hidden="1">{"fdsup://Directions/FactSet Auditing Viewer?action=AUDIT_VALUE&amp;DB=129&amp;ID1=57174810&amp;VALUEID=01001&amp;SDATE=201002&amp;PERIODTYPE=QTR_STD&amp;window=popup_no_bar&amp;width=385&amp;height=120&amp;START_MAXIMIZED=FALSE&amp;creator=factset&amp;display_string=Audit"}</definedName>
    <definedName name="_137__FDSAUDITLINK__" localSheetId="7" hidden="1">{"fdsup://directions/FAT Viewer?action=UPDATE&amp;creator=factset&amp;DYN_ARGS=TRUE&amp;DOC_NAME=FAT:FQL_AUDITING_CLIENT_TEMPLATE.FAT&amp;display_string=Audit&amp;VAR:KEY=ROHAZYNUVS&amp;VAR:QUERY=RkZfRUJJVERBX09QRVIoUVRSLDQvMS8yMDA5LDYvMzAvMjAwOSwsLFVTRCk=&amp;WINDOW=FIRST_POPUP&amp;HEIGH","T=450&amp;WIDTH=450&amp;START_MAXIMIZED=FALSE&amp;VAR:CALENDAR=US&amp;VAR:SYMBOL=TDC&amp;VAR:INDEX=0"}</definedName>
    <definedName name="_137__FDSAUDITLINK__" localSheetId="0" hidden="1">{"fdsup://directions/FAT Viewer?action=UPDATE&amp;creator=factset&amp;DYN_ARGS=TRUE&amp;DOC_NAME=FAT:FQL_AUDITING_CLIENT_TEMPLATE.FAT&amp;display_string=Audit&amp;VAR:KEY=ROHAZYNUVS&amp;VAR:QUERY=RkZfRUJJVERBX09QRVIoUVRSLDQvMS8yMDA5LDYvMzAvMjAwOSwsLFVTRCk=&amp;WINDOW=FIRST_POPUP&amp;HEIGH","T=450&amp;WIDTH=450&amp;START_MAXIMIZED=FALSE&amp;VAR:CALENDAR=US&amp;VAR:SYMBOL=TDC&amp;VAR:INDEX=0"}</definedName>
    <definedName name="_137__FDSAUDITLINK__" hidden="1">{"fdsup://directions/FAT Viewer?action=UPDATE&amp;creator=factset&amp;DYN_ARGS=TRUE&amp;DOC_NAME=FAT:FQL_AUDITING_CLIENT_TEMPLATE.FAT&amp;display_string=Audit&amp;VAR:KEY=ROHAZYNUVS&amp;VAR:QUERY=RkZfRUJJVERBX09QRVIoUVRSLDQvMS8yMDA5LDYvMzAvMjAwOSwsLFVTRCk=&amp;WINDOW=FIRST_POPUP&amp;HEIGH","T=450&amp;WIDTH=450&amp;START_MAXIMIZED=FALSE&amp;VAR:CALENDAR=US&amp;VAR:SYMBOL=TDC&amp;VAR:INDEX=0"}</definedName>
    <definedName name="_1370__FDSAUDITLINK__" localSheetId="7" hidden="1">{"fdsup://Directions/FactSet Auditing Viewer?action=AUDIT_VALUE&amp;DB=129&amp;ID1=57978020&amp;VALUEID=01001&amp;SDATE=200902&amp;PERIODTYPE=QTR_STD&amp;window=popup_no_bar&amp;width=385&amp;height=120&amp;START_MAXIMIZED=FALSE&amp;creator=factset&amp;display_string=Audit"}</definedName>
    <definedName name="_1370__FDSAUDITLINK__" localSheetId="0" hidden="1">{"fdsup://Directions/FactSet Auditing Viewer?action=AUDIT_VALUE&amp;DB=129&amp;ID1=57978020&amp;VALUEID=01001&amp;SDATE=200902&amp;PERIODTYPE=QTR_STD&amp;window=popup_no_bar&amp;width=385&amp;height=120&amp;START_MAXIMIZED=FALSE&amp;creator=factset&amp;display_string=Audit"}</definedName>
    <definedName name="_1370__FDSAUDITLINK__" hidden="1">{"fdsup://Directions/FactSet Auditing Viewer?action=AUDIT_VALUE&amp;DB=129&amp;ID1=57978020&amp;VALUEID=01001&amp;SDATE=200902&amp;PERIODTYPE=QTR_STD&amp;window=popup_no_bar&amp;width=385&amp;height=120&amp;START_MAXIMIZED=FALSE&amp;creator=factset&amp;display_string=Audit"}</definedName>
    <definedName name="_1371__FDSAUDITLINK__" localSheetId="7" hidden="1">{"fdsup://Directions/FactSet Auditing Viewer?action=AUDIT_VALUE&amp;DB=129&amp;ID1=57978020&amp;VALUEID=01001&amp;SDATE=201002&amp;PERIODTYPE=QTR_STD&amp;window=popup_no_bar&amp;width=385&amp;height=120&amp;START_MAXIMIZED=FALSE&amp;creator=factset&amp;display_string=Audit"}</definedName>
    <definedName name="_1371__FDSAUDITLINK__" localSheetId="0" hidden="1">{"fdsup://Directions/FactSet Auditing Viewer?action=AUDIT_VALUE&amp;DB=129&amp;ID1=57978020&amp;VALUEID=01001&amp;SDATE=201002&amp;PERIODTYPE=QTR_STD&amp;window=popup_no_bar&amp;width=385&amp;height=120&amp;START_MAXIMIZED=FALSE&amp;creator=factset&amp;display_string=Audit"}</definedName>
    <definedName name="_1371__FDSAUDITLINK__" hidden="1">{"fdsup://Directions/FactSet Auditing Viewer?action=AUDIT_VALUE&amp;DB=129&amp;ID1=57978020&amp;VALUEID=01001&amp;SDATE=201002&amp;PERIODTYPE=QTR_STD&amp;window=popup_no_bar&amp;width=385&amp;height=120&amp;START_MAXIMIZED=FALSE&amp;creator=factset&amp;display_string=Audit"}</definedName>
    <definedName name="_1372__FDSAUDITLINK__" localSheetId="7" hidden="1">{"fdsup://Directions/FactSet Auditing Viewer?action=AUDIT_VALUE&amp;DB=129&amp;ID1=58283910&amp;VALUEID=01001&amp;SDATE=200902&amp;PERIODTYPE=QTR_STD&amp;window=popup_no_bar&amp;width=385&amp;height=120&amp;START_MAXIMIZED=FALSE&amp;creator=factset&amp;display_string=Audit"}</definedName>
    <definedName name="_1372__FDSAUDITLINK__" localSheetId="0" hidden="1">{"fdsup://Directions/FactSet Auditing Viewer?action=AUDIT_VALUE&amp;DB=129&amp;ID1=58283910&amp;VALUEID=01001&amp;SDATE=200902&amp;PERIODTYPE=QTR_STD&amp;window=popup_no_bar&amp;width=385&amp;height=120&amp;START_MAXIMIZED=FALSE&amp;creator=factset&amp;display_string=Audit"}</definedName>
    <definedName name="_1372__FDSAUDITLINK__" hidden="1">{"fdsup://Directions/FactSet Auditing Viewer?action=AUDIT_VALUE&amp;DB=129&amp;ID1=58283910&amp;VALUEID=01001&amp;SDATE=200902&amp;PERIODTYPE=QTR_STD&amp;window=popup_no_bar&amp;width=385&amp;height=120&amp;START_MAXIMIZED=FALSE&amp;creator=factset&amp;display_string=Audit"}</definedName>
    <definedName name="_1373__FDSAUDITLINK__" localSheetId="7" hidden="1">{"fdsup://Directions/FactSet Auditing Viewer?action=AUDIT_VALUE&amp;DB=129&amp;ID1=58283910&amp;VALUEID=01001&amp;SDATE=201002&amp;PERIODTYPE=QTR_STD&amp;window=popup_no_bar&amp;width=385&amp;height=120&amp;START_MAXIMIZED=FALSE&amp;creator=factset&amp;display_string=Audit"}</definedName>
    <definedName name="_1373__FDSAUDITLINK__" localSheetId="0" hidden="1">{"fdsup://Directions/FactSet Auditing Viewer?action=AUDIT_VALUE&amp;DB=129&amp;ID1=58283910&amp;VALUEID=01001&amp;SDATE=201002&amp;PERIODTYPE=QTR_STD&amp;window=popup_no_bar&amp;width=385&amp;height=120&amp;START_MAXIMIZED=FALSE&amp;creator=factset&amp;display_string=Audit"}</definedName>
    <definedName name="_1373__FDSAUDITLINK__" hidden="1">{"fdsup://Directions/FactSet Auditing Viewer?action=AUDIT_VALUE&amp;DB=129&amp;ID1=58283910&amp;VALUEID=01001&amp;SDATE=201002&amp;PERIODTYPE=QTR_STD&amp;window=popup_no_bar&amp;width=385&amp;height=120&amp;START_MAXIMIZED=FALSE&amp;creator=factset&amp;display_string=Audit"}</definedName>
    <definedName name="_1374__FDSAUDITLINK__" localSheetId="7" hidden="1">{"fdsup://Directions/FactSet Auditing Viewer?action=AUDIT_VALUE&amp;DB=129&amp;ID1=58405U10&amp;VALUEID=01001&amp;SDATE=200902&amp;PERIODTYPE=QTR_STD&amp;window=popup_no_bar&amp;width=385&amp;height=120&amp;START_MAXIMIZED=FALSE&amp;creator=factset&amp;display_string=Audit"}</definedName>
    <definedName name="_1374__FDSAUDITLINK__" localSheetId="0" hidden="1">{"fdsup://Directions/FactSet Auditing Viewer?action=AUDIT_VALUE&amp;DB=129&amp;ID1=58405U10&amp;VALUEID=01001&amp;SDATE=200902&amp;PERIODTYPE=QTR_STD&amp;window=popup_no_bar&amp;width=385&amp;height=120&amp;START_MAXIMIZED=FALSE&amp;creator=factset&amp;display_string=Audit"}</definedName>
    <definedName name="_1374__FDSAUDITLINK__" hidden="1">{"fdsup://Directions/FactSet Auditing Viewer?action=AUDIT_VALUE&amp;DB=129&amp;ID1=58405U10&amp;VALUEID=01001&amp;SDATE=200902&amp;PERIODTYPE=QTR_STD&amp;window=popup_no_bar&amp;width=385&amp;height=120&amp;START_MAXIMIZED=FALSE&amp;creator=factset&amp;display_string=Audit"}</definedName>
    <definedName name="_1375__FDSAUDITLINK__" localSheetId="7" hidden="1">{"fdsup://Directions/FactSet Auditing Viewer?action=AUDIT_VALUE&amp;DB=129&amp;ID1=58405U10&amp;VALUEID=01001&amp;SDATE=201002&amp;PERIODTYPE=QTR_STD&amp;window=popup_no_bar&amp;width=385&amp;height=120&amp;START_MAXIMIZED=FALSE&amp;creator=factset&amp;display_string=Audit"}</definedName>
    <definedName name="_1375__FDSAUDITLINK__" localSheetId="0" hidden="1">{"fdsup://Directions/FactSet Auditing Viewer?action=AUDIT_VALUE&amp;DB=129&amp;ID1=58405U10&amp;VALUEID=01001&amp;SDATE=201002&amp;PERIODTYPE=QTR_STD&amp;window=popup_no_bar&amp;width=385&amp;height=120&amp;START_MAXIMIZED=FALSE&amp;creator=factset&amp;display_string=Audit"}</definedName>
    <definedName name="_1375__FDSAUDITLINK__" hidden="1">{"fdsup://Directions/FactSet Auditing Viewer?action=AUDIT_VALUE&amp;DB=129&amp;ID1=58405U10&amp;VALUEID=01001&amp;SDATE=201002&amp;PERIODTYPE=QTR_STD&amp;window=popup_no_bar&amp;width=385&amp;height=120&amp;START_MAXIMIZED=FALSE&amp;creator=factset&amp;display_string=Audit"}</definedName>
    <definedName name="_1376__FDSAUDITLINK__" localSheetId="7" hidden="1">{"fdsup://Directions/FactSet Auditing Viewer?action=AUDIT_VALUE&amp;DB=129&amp;ID1=58064510&amp;VALUEID=01001&amp;SDATE=200902&amp;PERIODTYPE=QTR_STD&amp;window=popup_no_bar&amp;width=385&amp;height=120&amp;START_MAXIMIZED=FALSE&amp;creator=factset&amp;display_string=Audit"}</definedName>
    <definedName name="_1376__FDSAUDITLINK__" localSheetId="0" hidden="1">{"fdsup://Directions/FactSet Auditing Viewer?action=AUDIT_VALUE&amp;DB=129&amp;ID1=58064510&amp;VALUEID=01001&amp;SDATE=200902&amp;PERIODTYPE=QTR_STD&amp;window=popup_no_bar&amp;width=385&amp;height=120&amp;START_MAXIMIZED=FALSE&amp;creator=factset&amp;display_string=Audit"}</definedName>
    <definedName name="_1376__FDSAUDITLINK__" hidden="1">{"fdsup://Directions/FactSet Auditing Viewer?action=AUDIT_VALUE&amp;DB=129&amp;ID1=58064510&amp;VALUEID=01001&amp;SDATE=200902&amp;PERIODTYPE=QTR_STD&amp;window=popup_no_bar&amp;width=385&amp;height=120&amp;START_MAXIMIZED=FALSE&amp;creator=factset&amp;display_string=Audit"}</definedName>
    <definedName name="_1377__FDSAUDITLINK__" localSheetId="7" hidden="1">{"fdsup://Directions/FactSet Auditing Viewer?action=AUDIT_VALUE&amp;DB=129&amp;ID1=58064510&amp;VALUEID=01001&amp;SDATE=201002&amp;PERIODTYPE=QTR_STD&amp;window=popup_no_bar&amp;width=385&amp;height=120&amp;START_MAXIMIZED=FALSE&amp;creator=factset&amp;display_string=Audit"}</definedName>
    <definedName name="_1377__FDSAUDITLINK__" localSheetId="0" hidden="1">{"fdsup://Directions/FactSet Auditing Viewer?action=AUDIT_VALUE&amp;DB=129&amp;ID1=58064510&amp;VALUEID=01001&amp;SDATE=201002&amp;PERIODTYPE=QTR_STD&amp;window=popup_no_bar&amp;width=385&amp;height=120&amp;START_MAXIMIZED=FALSE&amp;creator=factset&amp;display_string=Audit"}</definedName>
    <definedName name="_1377__FDSAUDITLINK__" hidden="1">{"fdsup://Directions/FactSet Auditing Viewer?action=AUDIT_VALUE&amp;DB=129&amp;ID1=58064510&amp;VALUEID=01001&amp;SDATE=201002&amp;PERIODTYPE=QTR_STD&amp;window=popup_no_bar&amp;width=385&amp;height=120&amp;START_MAXIMIZED=FALSE&amp;creator=factset&amp;display_string=Audit"}</definedName>
    <definedName name="_1378__FDSAUDITLINK__" localSheetId="7" hidden="1">{"fdsup://Directions/FactSet Auditing Viewer?action=AUDIT_VALUE&amp;DB=129&amp;ID1=57906410&amp;VALUEID=01001&amp;SDATE=200902&amp;PERIODTYPE=QTR_STD&amp;window=popup_no_bar&amp;width=385&amp;height=120&amp;START_MAXIMIZED=FALSE&amp;creator=factset&amp;display_string=Audit"}</definedName>
    <definedName name="_1378__FDSAUDITLINK__" localSheetId="0" hidden="1">{"fdsup://Directions/FactSet Auditing Viewer?action=AUDIT_VALUE&amp;DB=129&amp;ID1=57906410&amp;VALUEID=01001&amp;SDATE=200902&amp;PERIODTYPE=QTR_STD&amp;window=popup_no_bar&amp;width=385&amp;height=120&amp;START_MAXIMIZED=FALSE&amp;creator=factset&amp;display_string=Audit"}</definedName>
    <definedName name="_1378__FDSAUDITLINK__" hidden="1">{"fdsup://Directions/FactSet Auditing Viewer?action=AUDIT_VALUE&amp;DB=129&amp;ID1=57906410&amp;VALUEID=01001&amp;SDATE=200902&amp;PERIODTYPE=QTR_STD&amp;window=popup_no_bar&amp;width=385&amp;height=120&amp;START_MAXIMIZED=FALSE&amp;creator=factset&amp;display_string=Audit"}</definedName>
    <definedName name="_1379__FDSAUDITLINK__" localSheetId="7" hidden="1">{"fdsup://Directions/FactSet Auditing Viewer?action=AUDIT_VALUE&amp;DB=129&amp;ID1=57906410&amp;VALUEID=01001&amp;SDATE=201002&amp;PERIODTYPE=QTR_STD&amp;window=popup_no_bar&amp;width=385&amp;height=120&amp;START_MAXIMIZED=FALSE&amp;creator=factset&amp;display_string=Audit"}</definedName>
    <definedName name="_1379__FDSAUDITLINK__" localSheetId="0" hidden="1">{"fdsup://Directions/FactSet Auditing Viewer?action=AUDIT_VALUE&amp;DB=129&amp;ID1=57906410&amp;VALUEID=01001&amp;SDATE=201002&amp;PERIODTYPE=QTR_STD&amp;window=popup_no_bar&amp;width=385&amp;height=120&amp;START_MAXIMIZED=FALSE&amp;creator=factset&amp;display_string=Audit"}</definedName>
    <definedName name="_1379__FDSAUDITLINK__" hidden="1">{"fdsup://Directions/FactSet Auditing Viewer?action=AUDIT_VALUE&amp;DB=129&amp;ID1=57906410&amp;VALUEID=01001&amp;SDATE=201002&amp;PERIODTYPE=QTR_STD&amp;window=popup_no_bar&amp;width=385&amp;height=120&amp;START_MAXIMIZED=FALSE&amp;creator=factset&amp;display_string=Audit"}</definedName>
    <definedName name="_138__FDSAUDITLINK__" localSheetId="7" hidden="1">{"fdsup://directions/FAT Viewer?action=UPDATE&amp;creator=factset&amp;DYN_ARGS=TRUE&amp;DOC_NAME=FAT:FQL_AUDITING_CLIENT_TEMPLATE.FAT&amp;display_string=Audit&amp;VAR:KEY=LCPULQJAHK&amp;VAR:QUERY=RkZfRUJJVERBX09QRVIoUVRSLDQvMS8yMDEwLDYvMzAvMjAxMCwsLFVTRCk=&amp;WINDOW=FIRST_POPUP&amp;HEIGH","T=450&amp;WIDTH=450&amp;START_MAXIMIZED=FALSE&amp;VAR:CALENDAR=US&amp;VAR:SYMBOL=TDC&amp;VAR:INDEX=0"}</definedName>
    <definedName name="_138__FDSAUDITLINK__" localSheetId="0" hidden="1">{"fdsup://directions/FAT Viewer?action=UPDATE&amp;creator=factset&amp;DYN_ARGS=TRUE&amp;DOC_NAME=FAT:FQL_AUDITING_CLIENT_TEMPLATE.FAT&amp;display_string=Audit&amp;VAR:KEY=LCPULQJAHK&amp;VAR:QUERY=RkZfRUJJVERBX09QRVIoUVRSLDQvMS8yMDEwLDYvMzAvMjAxMCwsLFVTRCk=&amp;WINDOW=FIRST_POPUP&amp;HEIGH","T=450&amp;WIDTH=450&amp;START_MAXIMIZED=FALSE&amp;VAR:CALENDAR=US&amp;VAR:SYMBOL=TDC&amp;VAR:INDEX=0"}</definedName>
    <definedName name="_138__FDSAUDITLINK__" hidden="1">{"fdsup://directions/FAT Viewer?action=UPDATE&amp;creator=factset&amp;DYN_ARGS=TRUE&amp;DOC_NAME=FAT:FQL_AUDITING_CLIENT_TEMPLATE.FAT&amp;display_string=Audit&amp;VAR:KEY=LCPULQJAHK&amp;VAR:QUERY=RkZfRUJJVERBX09QRVIoUVRSLDQvMS8yMDEwLDYvMzAvMjAxMCwsLFVTRCk=&amp;WINDOW=FIRST_POPUP&amp;HEIGH","T=450&amp;WIDTH=450&amp;START_MAXIMIZED=FALSE&amp;VAR:CALENDAR=US&amp;VAR:SYMBOL=TDC&amp;VAR:INDEX=0"}</definedName>
    <definedName name="_1380__FDSAUDITLINK__" localSheetId="7" hidden="1">{"fdsup://Directions/FactSet Auditing Viewer?action=AUDIT_VALUE&amp;DB=129&amp;ID1=59156R10&amp;VALUEID=01001&amp;SDATE=200902&amp;PERIODTYPE=QTR_STD&amp;window=popup_no_bar&amp;width=385&amp;height=120&amp;START_MAXIMIZED=FALSE&amp;creator=factset&amp;display_string=Audit"}</definedName>
    <definedName name="_1380__FDSAUDITLINK__" localSheetId="0" hidden="1">{"fdsup://Directions/FactSet Auditing Viewer?action=AUDIT_VALUE&amp;DB=129&amp;ID1=59156R10&amp;VALUEID=01001&amp;SDATE=200902&amp;PERIODTYPE=QTR_STD&amp;window=popup_no_bar&amp;width=385&amp;height=120&amp;START_MAXIMIZED=FALSE&amp;creator=factset&amp;display_string=Audit"}</definedName>
    <definedName name="_1380__FDSAUDITLINK__" hidden="1">{"fdsup://Directions/FactSet Auditing Viewer?action=AUDIT_VALUE&amp;DB=129&amp;ID1=59156R10&amp;VALUEID=01001&amp;SDATE=200902&amp;PERIODTYPE=QTR_STD&amp;window=popup_no_bar&amp;width=385&amp;height=120&amp;START_MAXIMIZED=FALSE&amp;creator=factset&amp;display_string=Audit"}</definedName>
    <definedName name="_1381__FDSAUDITLINK__" localSheetId="7" hidden="1">{"fdsup://Directions/FactSet Auditing Viewer?action=AUDIT_VALUE&amp;DB=129&amp;ID1=59156R10&amp;VALUEID=01001&amp;SDATE=201002&amp;PERIODTYPE=QTR_STD&amp;window=popup_no_bar&amp;width=385&amp;height=120&amp;START_MAXIMIZED=FALSE&amp;creator=factset&amp;display_string=Audit"}</definedName>
    <definedName name="_1381__FDSAUDITLINK__" localSheetId="0" hidden="1">{"fdsup://Directions/FactSet Auditing Viewer?action=AUDIT_VALUE&amp;DB=129&amp;ID1=59156R10&amp;VALUEID=01001&amp;SDATE=201002&amp;PERIODTYPE=QTR_STD&amp;window=popup_no_bar&amp;width=385&amp;height=120&amp;START_MAXIMIZED=FALSE&amp;creator=factset&amp;display_string=Audit"}</definedName>
    <definedName name="_1381__FDSAUDITLINK__" hidden="1">{"fdsup://Directions/FactSet Auditing Viewer?action=AUDIT_VALUE&amp;DB=129&amp;ID1=59156R10&amp;VALUEID=01001&amp;SDATE=201002&amp;PERIODTYPE=QTR_STD&amp;window=popup_no_bar&amp;width=385&amp;height=120&amp;START_MAXIMIZED=FALSE&amp;creator=factset&amp;display_string=Audit"}</definedName>
    <definedName name="_1382__FDSAUDITLINK__" localSheetId="7" hidden="1">{"fdsup://Directions/FactSet Auditing Viewer?action=AUDIT_VALUE&amp;DB=129&amp;ID1=57620610&amp;VALUEID=01001&amp;SDATE=201002&amp;PERIODTYPE=QTR_STD&amp;window=popup_no_bar&amp;width=385&amp;height=120&amp;START_MAXIMIZED=FALSE&amp;creator=factset&amp;display_string=Audit"}</definedName>
    <definedName name="_1382__FDSAUDITLINK__" localSheetId="0" hidden="1">{"fdsup://Directions/FactSet Auditing Viewer?action=AUDIT_VALUE&amp;DB=129&amp;ID1=57620610&amp;VALUEID=01001&amp;SDATE=201002&amp;PERIODTYPE=QTR_STD&amp;window=popup_no_bar&amp;width=385&amp;height=120&amp;START_MAXIMIZED=FALSE&amp;creator=factset&amp;display_string=Audit"}</definedName>
    <definedName name="_1382__FDSAUDITLINK__" hidden="1">{"fdsup://Directions/FactSet Auditing Viewer?action=AUDIT_VALUE&amp;DB=129&amp;ID1=57620610&amp;VALUEID=01001&amp;SDATE=201002&amp;PERIODTYPE=QTR_STD&amp;window=popup_no_bar&amp;width=385&amp;height=120&amp;START_MAXIMIZED=FALSE&amp;creator=factset&amp;display_string=Audit"}</definedName>
    <definedName name="_1383__FDSAUDITLINK__" localSheetId="7" hidden="1">{"fdsup://Directions/FactSet Auditing Viewer?action=AUDIT_VALUE&amp;DB=129&amp;ID1=58505510&amp;VALUEID=01001&amp;SDATE=200804&amp;PERIODTYPE=QTR_STD&amp;window=popup_no_bar&amp;width=385&amp;height=120&amp;START_MAXIMIZED=FALSE&amp;creator=factset&amp;display_string=Audit"}</definedName>
    <definedName name="_1383__FDSAUDITLINK__" localSheetId="0" hidden="1">{"fdsup://Directions/FactSet Auditing Viewer?action=AUDIT_VALUE&amp;DB=129&amp;ID1=58505510&amp;VALUEID=01001&amp;SDATE=200804&amp;PERIODTYPE=QTR_STD&amp;window=popup_no_bar&amp;width=385&amp;height=120&amp;START_MAXIMIZED=FALSE&amp;creator=factset&amp;display_string=Audit"}</definedName>
    <definedName name="_1383__FDSAUDITLINK__" hidden="1">{"fdsup://Directions/FactSet Auditing Viewer?action=AUDIT_VALUE&amp;DB=129&amp;ID1=58505510&amp;VALUEID=01001&amp;SDATE=200804&amp;PERIODTYPE=QTR_STD&amp;window=popup_no_bar&amp;width=385&amp;height=120&amp;START_MAXIMIZED=FALSE&amp;creator=factset&amp;display_string=Audit"}</definedName>
    <definedName name="_1384__FDSAUDITLINK__" localSheetId="7" hidden="1">{"fdsup://Directions/FactSet Auditing Viewer?action=AUDIT_VALUE&amp;DB=129&amp;ID1=58505510&amp;VALUEID=01001&amp;SDATE=200904&amp;PERIODTYPE=QTR_STD&amp;window=popup_no_bar&amp;width=385&amp;height=120&amp;START_MAXIMIZED=FALSE&amp;creator=factset&amp;display_string=Audit"}</definedName>
    <definedName name="_1384__FDSAUDITLINK__" localSheetId="0" hidden="1">{"fdsup://Directions/FactSet Auditing Viewer?action=AUDIT_VALUE&amp;DB=129&amp;ID1=58505510&amp;VALUEID=01001&amp;SDATE=200904&amp;PERIODTYPE=QTR_STD&amp;window=popup_no_bar&amp;width=385&amp;height=120&amp;START_MAXIMIZED=FALSE&amp;creator=factset&amp;display_string=Audit"}</definedName>
    <definedName name="_1384__FDSAUDITLINK__" hidden="1">{"fdsup://Directions/FactSet Auditing Viewer?action=AUDIT_VALUE&amp;DB=129&amp;ID1=58505510&amp;VALUEID=01001&amp;SDATE=200904&amp;PERIODTYPE=QTR_STD&amp;window=popup_no_bar&amp;width=385&amp;height=120&amp;START_MAXIMIZED=FALSE&amp;creator=factset&amp;display_string=Audit"}</definedName>
    <definedName name="_1385__FDSAUDITLINK__" localSheetId="7" hidden="1">{"fdsup://Directions/FactSet Auditing Viewer?action=AUDIT_VALUE&amp;DB=129&amp;ID1=58943310&amp;VALUEID=01001&amp;SDATE=200904&amp;PERIODTYPE=QTR_STD&amp;window=popup_no_bar&amp;width=385&amp;height=120&amp;START_MAXIMIZED=FALSE&amp;creator=factset&amp;display_string=Audit"}</definedName>
    <definedName name="_1385__FDSAUDITLINK__" localSheetId="0" hidden="1">{"fdsup://Directions/FactSet Auditing Viewer?action=AUDIT_VALUE&amp;DB=129&amp;ID1=58943310&amp;VALUEID=01001&amp;SDATE=200904&amp;PERIODTYPE=QTR_STD&amp;window=popup_no_bar&amp;width=385&amp;height=120&amp;START_MAXIMIZED=FALSE&amp;creator=factset&amp;display_string=Audit"}</definedName>
    <definedName name="_1385__FDSAUDITLINK__" hidden="1">{"fdsup://Directions/FactSet Auditing Viewer?action=AUDIT_VALUE&amp;DB=129&amp;ID1=58943310&amp;VALUEID=01001&amp;SDATE=200904&amp;PERIODTYPE=QTR_STD&amp;window=popup_no_bar&amp;width=385&amp;height=120&amp;START_MAXIMIZED=FALSE&amp;creator=factset&amp;display_string=Audit"}</definedName>
    <definedName name="_1386__FDSAUDITLINK__" localSheetId="7" hidden="1">{"fdsup://Directions/FactSet Auditing Viewer?action=AUDIT_VALUE&amp;DB=129&amp;ID1=58943310&amp;VALUEID=01001&amp;SDATE=201004&amp;PERIODTYPE=QTR_STD&amp;window=popup_no_bar&amp;width=385&amp;height=120&amp;START_MAXIMIZED=FALSE&amp;creator=factset&amp;display_string=Audit"}</definedName>
    <definedName name="_1386__FDSAUDITLINK__" localSheetId="0" hidden="1">{"fdsup://Directions/FactSet Auditing Viewer?action=AUDIT_VALUE&amp;DB=129&amp;ID1=58943310&amp;VALUEID=01001&amp;SDATE=201004&amp;PERIODTYPE=QTR_STD&amp;window=popup_no_bar&amp;width=385&amp;height=120&amp;START_MAXIMIZED=FALSE&amp;creator=factset&amp;display_string=Audit"}</definedName>
    <definedName name="_1386__FDSAUDITLINK__" hidden="1">{"fdsup://Directions/FactSet Auditing Viewer?action=AUDIT_VALUE&amp;DB=129&amp;ID1=58943310&amp;VALUEID=01001&amp;SDATE=201004&amp;PERIODTYPE=QTR_STD&amp;window=popup_no_bar&amp;width=385&amp;height=120&amp;START_MAXIMIZED=FALSE&amp;creator=factset&amp;display_string=Audit"}</definedName>
    <definedName name="_1387__FDSAUDITLINK__" localSheetId="7" hidden="1">{"fdsup://Directions/FactSet Auditing Viewer?action=AUDIT_VALUE&amp;DB=129&amp;ID1=61536910&amp;VALUEID=01001&amp;SDATE=200902&amp;PERIODTYPE=QTR_STD&amp;window=popup_no_bar&amp;width=385&amp;height=120&amp;START_MAXIMIZED=FALSE&amp;creator=factset&amp;display_string=Audit"}</definedName>
    <definedName name="_1387__FDSAUDITLINK__" localSheetId="0" hidden="1">{"fdsup://Directions/FactSet Auditing Viewer?action=AUDIT_VALUE&amp;DB=129&amp;ID1=61536910&amp;VALUEID=01001&amp;SDATE=200902&amp;PERIODTYPE=QTR_STD&amp;window=popup_no_bar&amp;width=385&amp;height=120&amp;START_MAXIMIZED=FALSE&amp;creator=factset&amp;display_string=Audit"}</definedName>
    <definedName name="_1387__FDSAUDITLINK__" hidden="1">{"fdsup://Directions/FactSet Auditing Viewer?action=AUDIT_VALUE&amp;DB=129&amp;ID1=61536910&amp;VALUEID=01001&amp;SDATE=200902&amp;PERIODTYPE=QTR_STD&amp;window=popup_no_bar&amp;width=385&amp;height=120&amp;START_MAXIMIZED=FALSE&amp;creator=factset&amp;display_string=Audit"}</definedName>
    <definedName name="_1388__FDSAUDITLINK__" localSheetId="7" hidden="1">{"fdsup://Directions/FactSet Auditing Viewer?action=AUDIT_VALUE&amp;DB=129&amp;ID1=61536910&amp;VALUEID=01001&amp;SDATE=201002&amp;PERIODTYPE=QTR_STD&amp;window=popup_no_bar&amp;width=385&amp;height=120&amp;START_MAXIMIZED=FALSE&amp;creator=factset&amp;display_string=Audit"}</definedName>
    <definedName name="_1388__FDSAUDITLINK__" localSheetId="0" hidden="1">{"fdsup://Directions/FactSet Auditing Viewer?action=AUDIT_VALUE&amp;DB=129&amp;ID1=61536910&amp;VALUEID=01001&amp;SDATE=201002&amp;PERIODTYPE=QTR_STD&amp;window=popup_no_bar&amp;width=385&amp;height=120&amp;START_MAXIMIZED=FALSE&amp;creator=factset&amp;display_string=Audit"}</definedName>
    <definedName name="_1388__FDSAUDITLINK__" hidden="1">{"fdsup://Directions/FactSet Auditing Viewer?action=AUDIT_VALUE&amp;DB=129&amp;ID1=61536910&amp;VALUEID=01001&amp;SDATE=201002&amp;PERIODTYPE=QTR_STD&amp;window=popup_no_bar&amp;width=385&amp;height=120&amp;START_MAXIMIZED=FALSE&amp;creator=factset&amp;display_string=Audit"}</definedName>
    <definedName name="_1389__FDSAUDITLINK__" localSheetId="7" hidden="1">{"fdsup://Directions/FactSet Auditing Viewer?action=AUDIT_VALUE&amp;DB=129&amp;ID1=58155Q10&amp;VALUEID=01001&amp;SDATE=200901&amp;PERIODTYPE=QTR_STD&amp;window=popup_no_bar&amp;width=385&amp;height=120&amp;START_MAXIMIZED=FALSE&amp;creator=factset&amp;display_string=Audit"}</definedName>
    <definedName name="_1389__FDSAUDITLINK__" localSheetId="0" hidden="1">{"fdsup://Directions/FactSet Auditing Viewer?action=AUDIT_VALUE&amp;DB=129&amp;ID1=58155Q10&amp;VALUEID=01001&amp;SDATE=200901&amp;PERIODTYPE=QTR_STD&amp;window=popup_no_bar&amp;width=385&amp;height=120&amp;START_MAXIMIZED=FALSE&amp;creator=factset&amp;display_string=Audit"}</definedName>
    <definedName name="_1389__FDSAUDITLINK__" hidden="1">{"fdsup://Directions/FactSet Auditing Viewer?action=AUDIT_VALUE&amp;DB=129&amp;ID1=58155Q10&amp;VALUEID=01001&amp;SDATE=200901&amp;PERIODTYPE=QTR_STD&amp;window=popup_no_bar&amp;width=385&amp;height=120&amp;START_MAXIMIZED=FALSE&amp;creator=factset&amp;display_string=Audit"}</definedName>
    <definedName name="_139__FDSAUDITLINK__" localSheetId="7" hidden="1">{"fdsup://directions/FAT Viewer?action=UPDATE&amp;creator=factset&amp;DYN_ARGS=TRUE&amp;DOC_NAME=FAT:FQL_AUDITING_CLIENT_TEMPLATE.FAT&amp;display_string=Audit&amp;VAR:KEY=LIZMREJUBM&amp;VAR:QUERY=RkZfRUJJVERBX09QRVIoUVRSLDQvMS8yMDA5LDYvMzAvMjAwOSwsLFVTRCk=&amp;WINDOW=FIRST_POPUP&amp;HEIGH","T=450&amp;WIDTH=450&amp;START_MAXIMIZED=FALSE&amp;VAR:CALENDAR=US&amp;VAR:SYMBOL=TAP&amp;VAR:INDEX=0"}</definedName>
    <definedName name="_139__FDSAUDITLINK__" localSheetId="0" hidden="1">{"fdsup://directions/FAT Viewer?action=UPDATE&amp;creator=factset&amp;DYN_ARGS=TRUE&amp;DOC_NAME=FAT:FQL_AUDITING_CLIENT_TEMPLATE.FAT&amp;display_string=Audit&amp;VAR:KEY=LIZMREJUBM&amp;VAR:QUERY=RkZfRUJJVERBX09QRVIoUVRSLDQvMS8yMDA5LDYvMzAvMjAwOSwsLFVTRCk=&amp;WINDOW=FIRST_POPUP&amp;HEIGH","T=450&amp;WIDTH=450&amp;START_MAXIMIZED=FALSE&amp;VAR:CALENDAR=US&amp;VAR:SYMBOL=TAP&amp;VAR:INDEX=0"}</definedName>
    <definedName name="_139__FDSAUDITLINK__" hidden="1">{"fdsup://directions/FAT Viewer?action=UPDATE&amp;creator=factset&amp;DYN_ARGS=TRUE&amp;DOC_NAME=FAT:FQL_AUDITING_CLIENT_TEMPLATE.FAT&amp;display_string=Audit&amp;VAR:KEY=LIZMREJUBM&amp;VAR:QUERY=RkZfRUJJVERBX09QRVIoUVRSLDQvMS8yMDA5LDYvMzAvMjAwOSwsLFVTRCk=&amp;WINDOW=FIRST_POPUP&amp;HEIGH","T=450&amp;WIDTH=450&amp;START_MAXIMIZED=FALSE&amp;VAR:CALENDAR=US&amp;VAR:SYMBOL=TAP&amp;VAR:INDEX=0"}</definedName>
    <definedName name="_1390__FDSAUDITLINK__" localSheetId="7" hidden="1">{"fdsup://Directions/FactSet Auditing Viewer?action=AUDIT_VALUE&amp;DB=129&amp;ID1=58155Q10&amp;VALUEID=01001&amp;SDATE=201001&amp;PERIODTYPE=QTR_STD&amp;window=popup_no_bar&amp;width=385&amp;height=120&amp;START_MAXIMIZED=FALSE&amp;creator=factset&amp;display_string=Audit"}</definedName>
    <definedName name="_1390__FDSAUDITLINK__" localSheetId="0" hidden="1">{"fdsup://Directions/FactSet Auditing Viewer?action=AUDIT_VALUE&amp;DB=129&amp;ID1=58155Q10&amp;VALUEID=01001&amp;SDATE=201001&amp;PERIODTYPE=QTR_STD&amp;window=popup_no_bar&amp;width=385&amp;height=120&amp;START_MAXIMIZED=FALSE&amp;creator=factset&amp;display_string=Audit"}</definedName>
    <definedName name="_1390__FDSAUDITLINK__" hidden="1">{"fdsup://Directions/FactSet Auditing Viewer?action=AUDIT_VALUE&amp;DB=129&amp;ID1=58155Q10&amp;VALUEID=01001&amp;SDATE=201001&amp;PERIODTYPE=QTR_STD&amp;window=popup_no_bar&amp;width=385&amp;height=120&amp;START_MAXIMIZED=FALSE&amp;creator=factset&amp;display_string=Audit"}</definedName>
    <definedName name="_1391__FDSAUDITLINK__" localSheetId="7" hidden="1">{"fdsup://Directions/FactSet Auditing Viewer?action=AUDIT_VALUE&amp;DB=129&amp;ID1=59501710&amp;VALUEID=01001&amp;SDATE=200901&amp;PERIODTYPE=QTR_STD&amp;window=popup_no_bar&amp;width=385&amp;height=120&amp;START_MAXIMIZED=FALSE&amp;creator=factset&amp;display_string=Audit"}</definedName>
    <definedName name="_1391__FDSAUDITLINK__" localSheetId="0" hidden="1">{"fdsup://Directions/FactSet Auditing Viewer?action=AUDIT_VALUE&amp;DB=129&amp;ID1=59501710&amp;VALUEID=01001&amp;SDATE=200901&amp;PERIODTYPE=QTR_STD&amp;window=popup_no_bar&amp;width=385&amp;height=120&amp;START_MAXIMIZED=FALSE&amp;creator=factset&amp;display_string=Audit"}</definedName>
    <definedName name="_1391__FDSAUDITLINK__" hidden="1">{"fdsup://Directions/FactSet Auditing Viewer?action=AUDIT_VALUE&amp;DB=129&amp;ID1=59501710&amp;VALUEID=01001&amp;SDATE=200901&amp;PERIODTYPE=QTR_STD&amp;window=popup_no_bar&amp;width=385&amp;height=120&amp;START_MAXIMIZED=FALSE&amp;creator=factset&amp;display_string=Audit"}</definedName>
    <definedName name="_1392__FDSAUDITLINK__" localSheetId="7" hidden="1">{"fdsup://Directions/FactSet Auditing Viewer?action=AUDIT_VALUE&amp;DB=129&amp;ID1=59501710&amp;VALUEID=01001&amp;SDATE=201001&amp;PERIODTYPE=QTR_STD&amp;window=popup_no_bar&amp;width=385&amp;height=120&amp;START_MAXIMIZED=FALSE&amp;creator=factset&amp;display_string=Audit"}</definedName>
    <definedName name="_1392__FDSAUDITLINK__" localSheetId="0" hidden="1">{"fdsup://Directions/FactSet Auditing Viewer?action=AUDIT_VALUE&amp;DB=129&amp;ID1=59501710&amp;VALUEID=01001&amp;SDATE=201001&amp;PERIODTYPE=QTR_STD&amp;window=popup_no_bar&amp;width=385&amp;height=120&amp;START_MAXIMIZED=FALSE&amp;creator=factset&amp;display_string=Audit"}</definedName>
    <definedName name="_1392__FDSAUDITLINK__" hidden="1">{"fdsup://Directions/FactSet Auditing Viewer?action=AUDIT_VALUE&amp;DB=129&amp;ID1=59501710&amp;VALUEID=01001&amp;SDATE=201001&amp;PERIODTYPE=QTR_STD&amp;window=popup_no_bar&amp;width=385&amp;height=120&amp;START_MAXIMIZED=FALSE&amp;creator=factset&amp;display_string=Audit"}</definedName>
    <definedName name="_1393__FDSAUDITLINK__" localSheetId="7" hidden="1">{"fdsup://Directions/FactSet Auditing Viewer?action=AUDIT_VALUE&amp;DB=129&amp;ID1=58013510&amp;VALUEID=01001&amp;SDATE=200902&amp;PERIODTYPE=QTR_STD&amp;window=popup_no_bar&amp;width=385&amp;height=120&amp;START_MAXIMIZED=FALSE&amp;creator=factset&amp;display_string=Audit"}</definedName>
    <definedName name="_1393__FDSAUDITLINK__" localSheetId="0" hidden="1">{"fdsup://Directions/FactSet Auditing Viewer?action=AUDIT_VALUE&amp;DB=129&amp;ID1=58013510&amp;VALUEID=01001&amp;SDATE=200902&amp;PERIODTYPE=QTR_STD&amp;window=popup_no_bar&amp;width=385&amp;height=120&amp;START_MAXIMIZED=FALSE&amp;creator=factset&amp;display_string=Audit"}</definedName>
    <definedName name="_1393__FDSAUDITLINK__" hidden="1">{"fdsup://Directions/FactSet Auditing Viewer?action=AUDIT_VALUE&amp;DB=129&amp;ID1=58013510&amp;VALUEID=01001&amp;SDATE=200902&amp;PERIODTYPE=QTR_STD&amp;window=popup_no_bar&amp;width=385&amp;height=120&amp;START_MAXIMIZED=FALSE&amp;creator=factset&amp;display_string=Audit"}</definedName>
    <definedName name="_1394__FDSAUDITLINK__" localSheetId="7" hidden="1">{"fdsup://Directions/FactSet Auditing Viewer?action=AUDIT_VALUE&amp;DB=129&amp;ID1=58013510&amp;VALUEID=01001&amp;SDATE=201002&amp;PERIODTYPE=QTR_STD&amp;window=popup_no_bar&amp;width=385&amp;height=120&amp;START_MAXIMIZED=FALSE&amp;creator=factset&amp;display_string=Audit"}</definedName>
    <definedName name="_1394__FDSAUDITLINK__" localSheetId="0" hidden="1">{"fdsup://Directions/FactSet Auditing Viewer?action=AUDIT_VALUE&amp;DB=129&amp;ID1=58013510&amp;VALUEID=01001&amp;SDATE=201002&amp;PERIODTYPE=QTR_STD&amp;window=popup_no_bar&amp;width=385&amp;height=120&amp;START_MAXIMIZED=FALSE&amp;creator=factset&amp;display_string=Audit"}</definedName>
    <definedName name="_1394__FDSAUDITLINK__" hidden="1">{"fdsup://Directions/FactSet Auditing Viewer?action=AUDIT_VALUE&amp;DB=129&amp;ID1=58013510&amp;VALUEID=01001&amp;SDATE=201002&amp;PERIODTYPE=QTR_STD&amp;window=popup_no_bar&amp;width=385&amp;height=120&amp;START_MAXIMIZED=FALSE&amp;creator=factset&amp;display_string=Audit"}</definedName>
    <definedName name="_1395__FDSAUDITLINK__" localSheetId="7" hidden="1">{"fdsup://Directions/FactSet Auditing Viewer?action=AUDIT_VALUE&amp;DB=129&amp;ID1=57708110&amp;VALUEID=01001&amp;SDATE=200902&amp;PERIODTYPE=QTR_STD&amp;window=popup_no_bar&amp;width=385&amp;height=120&amp;START_MAXIMIZED=FALSE&amp;creator=factset&amp;display_string=Audit"}</definedName>
    <definedName name="_1395__FDSAUDITLINK__" localSheetId="0" hidden="1">{"fdsup://Directions/FactSet Auditing Viewer?action=AUDIT_VALUE&amp;DB=129&amp;ID1=57708110&amp;VALUEID=01001&amp;SDATE=200902&amp;PERIODTYPE=QTR_STD&amp;window=popup_no_bar&amp;width=385&amp;height=120&amp;START_MAXIMIZED=FALSE&amp;creator=factset&amp;display_string=Audit"}</definedName>
    <definedName name="_1395__FDSAUDITLINK__" hidden="1">{"fdsup://Directions/FactSet Auditing Viewer?action=AUDIT_VALUE&amp;DB=129&amp;ID1=57708110&amp;VALUEID=01001&amp;SDATE=200902&amp;PERIODTYPE=QTR_STD&amp;window=popup_no_bar&amp;width=385&amp;height=120&amp;START_MAXIMIZED=FALSE&amp;creator=factset&amp;display_string=Audit"}</definedName>
    <definedName name="_1396__FDSAUDITLINK__" localSheetId="7" hidden="1">{"fdsup://Directions/FactSet Auditing Viewer?action=AUDIT_VALUE&amp;DB=129&amp;ID1=57708110&amp;VALUEID=01001&amp;SDATE=201002&amp;PERIODTYPE=QTR_STD&amp;window=popup_no_bar&amp;width=385&amp;height=120&amp;START_MAXIMIZED=FALSE&amp;creator=factset&amp;display_string=Audit"}</definedName>
    <definedName name="_1396__FDSAUDITLINK__" localSheetId="0" hidden="1">{"fdsup://Directions/FactSet Auditing Viewer?action=AUDIT_VALUE&amp;DB=129&amp;ID1=57708110&amp;VALUEID=01001&amp;SDATE=201002&amp;PERIODTYPE=QTR_STD&amp;window=popup_no_bar&amp;width=385&amp;height=120&amp;START_MAXIMIZED=FALSE&amp;creator=factset&amp;display_string=Audit"}</definedName>
    <definedName name="_1396__FDSAUDITLINK__" hidden="1">{"fdsup://Directions/FactSet Auditing Viewer?action=AUDIT_VALUE&amp;DB=129&amp;ID1=57708110&amp;VALUEID=01001&amp;SDATE=201002&amp;PERIODTYPE=QTR_STD&amp;window=popup_no_bar&amp;width=385&amp;height=120&amp;START_MAXIMIZED=FALSE&amp;creator=factset&amp;display_string=Audit"}</definedName>
    <definedName name="_1397__FDSAUDITLINK__" localSheetId="7" hidden="1">{"fdsup://Directions/FactSet Auditing Viewer?action=AUDIT_VALUE&amp;DB=129&amp;ID1=57459910&amp;VALUEID=01001&amp;SDATE=200902&amp;PERIODTYPE=QTR_STD&amp;window=popup_no_bar&amp;width=385&amp;height=120&amp;START_MAXIMIZED=FALSE&amp;creator=factset&amp;display_string=Audit"}</definedName>
    <definedName name="_1397__FDSAUDITLINK__" localSheetId="0" hidden="1">{"fdsup://Directions/FactSet Auditing Viewer?action=AUDIT_VALUE&amp;DB=129&amp;ID1=57459910&amp;VALUEID=01001&amp;SDATE=200902&amp;PERIODTYPE=QTR_STD&amp;window=popup_no_bar&amp;width=385&amp;height=120&amp;START_MAXIMIZED=FALSE&amp;creator=factset&amp;display_string=Audit"}</definedName>
    <definedName name="_1397__FDSAUDITLINK__" hidden="1">{"fdsup://Directions/FactSet Auditing Viewer?action=AUDIT_VALUE&amp;DB=129&amp;ID1=57459910&amp;VALUEID=01001&amp;SDATE=200902&amp;PERIODTYPE=QTR_STD&amp;window=popup_no_bar&amp;width=385&amp;height=120&amp;START_MAXIMIZED=FALSE&amp;creator=factset&amp;display_string=Audit"}</definedName>
    <definedName name="_1398__FDSAUDITLINK__" localSheetId="7" hidden="1">{"fdsup://Directions/FactSet Auditing Viewer?action=AUDIT_VALUE&amp;DB=129&amp;ID1=57459910&amp;VALUEID=01001&amp;SDATE=201002&amp;PERIODTYPE=QTR_STD&amp;window=popup_no_bar&amp;width=385&amp;height=120&amp;START_MAXIMIZED=FALSE&amp;creator=factset&amp;display_string=Audit"}</definedName>
    <definedName name="_1398__FDSAUDITLINK__" localSheetId="0" hidden="1">{"fdsup://Directions/FactSet Auditing Viewer?action=AUDIT_VALUE&amp;DB=129&amp;ID1=57459910&amp;VALUEID=01001&amp;SDATE=201002&amp;PERIODTYPE=QTR_STD&amp;window=popup_no_bar&amp;width=385&amp;height=120&amp;START_MAXIMIZED=FALSE&amp;creator=factset&amp;display_string=Audit"}</definedName>
    <definedName name="_1398__FDSAUDITLINK__" hidden="1">{"fdsup://Directions/FactSet Auditing Viewer?action=AUDIT_VALUE&amp;DB=129&amp;ID1=57459910&amp;VALUEID=01001&amp;SDATE=201002&amp;PERIODTYPE=QTR_STD&amp;window=popup_no_bar&amp;width=385&amp;height=120&amp;START_MAXIMIZED=FALSE&amp;creator=factset&amp;display_string=Audit"}</definedName>
    <definedName name="_1399__FDSAUDITLINK__" localSheetId="7" hidden="1">{"fdsup://Directions/FactSet Auditing Viewer?action=AUDIT_VALUE&amp;DB=129&amp;ID1=57190320&amp;VALUEID=01001&amp;SDATE=200902&amp;PERIODTYPE=QTR_STD&amp;window=popup_no_bar&amp;width=385&amp;height=120&amp;START_MAXIMIZED=FALSE&amp;creator=factset&amp;display_string=Audit"}</definedName>
    <definedName name="_1399__FDSAUDITLINK__" localSheetId="0" hidden="1">{"fdsup://Directions/FactSet Auditing Viewer?action=AUDIT_VALUE&amp;DB=129&amp;ID1=57190320&amp;VALUEID=01001&amp;SDATE=200902&amp;PERIODTYPE=QTR_STD&amp;window=popup_no_bar&amp;width=385&amp;height=120&amp;START_MAXIMIZED=FALSE&amp;creator=factset&amp;display_string=Audit"}</definedName>
    <definedName name="_1399__FDSAUDITLINK__" hidden="1">{"fdsup://Directions/FactSet Auditing Viewer?action=AUDIT_VALUE&amp;DB=129&amp;ID1=57190320&amp;VALUEID=01001&amp;SDATE=200902&amp;PERIODTYPE=QTR_STD&amp;window=popup_no_bar&amp;width=385&amp;height=120&amp;START_MAXIMIZED=FALSE&amp;creator=factset&amp;display_string=Audit"}</definedName>
    <definedName name="_14__FDSAUDITLINK__" localSheetId="7" hidden="1">{"fdsup://directions/FAT Viewer?action=UPDATE&amp;creator=factset&amp;DYN_ARGS=TRUE&amp;DOC_NAME=FAT:FQL_AUDITING_CLIENT_TEMPLATE.FAT&amp;display_string=Audit&amp;VAR:KEY=XMTANELKRK&amp;VAR:QUERY=RkZfRUJJVERBX09QRVIoUVRSLDQvMS8yMDEwLDYvMzAvMjAxMCwsLFVTRCk=&amp;WINDOW=FIRST_POPUP&amp;HEIGH","T=450&amp;WIDTH=450&amp;START_MAXIMIZED=FALSE&amp;VAR:CALENDAR=US&amp;VAR:SYMBOL=XOM&amp;VAR:INDEX=0"}</definedName>
    <definedName name="_14__FDSAUDITLINK__" localSheetId="0" hidden="1">{"fdsup://directions/FAT Viewer?action=UPDATE&amp;creator=factset&amp;DYN_ARGS=TRUE&amp;DOC_NAME=FAT:FQL_AUDITING_CLIENT_TEMPLATE.FAT&amp;display_string=Audit&amp;VAR:KEY=XMTANELKRK&amp;VAR:QUERY=RkZfRUJJVERBX09QRVIoUVRSLDQvMS8yMDEwLDYvMzAvMjAxMCwsLFVTRCk=&amp;WINDOW=FIRST_POPUP&amp;HEIGH","T=450&amp;WIDTH=450&amp;START_MAXIMIZED=FALSE&amp;VAR:CALENDAR=US&amp;VAR:SYMBOL=XOM&amp;VAR:INDEX=0"}</definedName>
    <definedName name="_14__FDSAUDITLINK__" hidden="1">{"fdsup://directions/FAT Viewer?action=UPDATE&amp;creator=factset&amp;DYN_ARGS=TRUE&amp;DOC_NAME=FAT:FQL_AUDITING_CLIENT_TEMPLATE.FAT&amp;display_string=Audit&amp;VAR:KEY=XMTANELKRK&amp;VAR:QUERY=RkZfRUJJVERBX09QRVIoUVRSLDQvMS8yMDEwLDYvMzAvMjAxMCwsLFVTRCk=&amp;WINDOW=FIRST_POPUP&amp;HEIGH","T=450&amp;WIDTH=450&amp;START_MAXIMIZED=FALSE&amp;VAR:CALENDAR=US&amp;VAR:SYMBOL=XOM&amp;VAR:INDEX=0"}</definedName>
    <definedName name="_140__FDSAUDITLINK__" localSheetId="7" hidden="1">{"fdsup://directions/FAT Viewer?action=UPDATE&amp;creator=factset&amp;DYN_ARGS=TRUE&amp;DOC_NAME=FAT:FQL_AUDITING_CLIENT_TEMPLATE.FAT&amp;display_string=Audit&amp;VAR:KEY=RYLOJAFUPY&amp;VAR:QUERY=RkZfRUJJVERBX09QRVIoUVRSLDQvMS8yMDEwLDYvMzAvMjAxMCwsLFVTRCk=&amp;WINDOW=FIRST_POPUP&amp;HEIGH","T=450&amp;WIDTH=450&amp;START_MAXIMIZED=FALSE&amp;VAR:CALENDAR=US&amp;VAR:SYMBOL=TAP&amp;VAR:INDEX=0"}</definedName>
    <definedName name="_140__FDSAUDITLINK__" localSheetId="0" hidden="1">{"fdsup://directions/FAT Viewer?action=UPDATE&amp;creator=factset&amp;DYN_ARGS=TRUE&amp;DOC_NAME=FAT:FQL_AUDITING_CLIENT_TEMPLATE.FAT&amp;display_string=Audit&amp;VAR:KEY=RYLOJAFUPY&amp;VAR:QUERY=RkZfRUJJVERBX09QRVIoUVRSLDQvMS8yMDEwLDYvMzAvMjAxMCwsLFVTRCk=&amp;WINDOW=FIRST_POPUP&amp;HEIGH","T=450&amp;WIDTH=450&amp;START_MAXIMIZED=FALSE&amp;VAR:CALENDAR=US&amp;VAR:SYMBOL=TAP&amp;VAR:INDEX=0"}</definedName>
    <definedName name="_140__FDSAUDITLINK__" hidden="1">{"fdsup://directions/FAT Viewer?action=UPDATE&amp;creator=factset&amp;DYN_ARGS=TRUE&amp;DOC_NAME=FAT:FQL_AUDITING_CLIENT_TEMPLATE.FAT&amp;display_string=Audit&amp;VAR:KEY=RYLOJAFUPY&amp;VAR:QUERY=RkZfRUJJVERBX09QRVIoUVRSLDQvMS8yMDEwLDYvMzAvMjAxMCwsLFVTRCk=&amp;WINDOW=FIRST_POPUP&amp;HEIGH","T=450&amp;WIDTH=450&amp;START_MAXIMIZED=FALSE&amp;VAR:CALENDAR=US&amp;VAR:SYMBOL=TAP&amp;VAR:INDEX=0"}</definedName>
    <definedName name="_1400__FDSAUDITLINK__" localSheetId="7" hidden="1">{"fdsup://Directions/FactSet Auditing Viewer?action=AUDIT_VALUE&amp;DB=129&amp;ID1=57190320&amp;VALUEID=01001&amp;SDATE=201002&amp;PERIODTYPE=QTR_STD&amp;window=popup_no_bar&amp;width=385&amp;height=120&amp;START_MAXIMIZED=FALSE&amp;creator=factset&amp;display_string=Audit"}</definedName>
    <definedName name="_1400__FDSAUDITLINK__" localSheetId="0" hidden="1">{"fdsup://Directions/FactSet Auditing Viewer?action=AUDIT_VALUE&amp;DB=129&amp;ID1=57190320&amp;VALUEID=01001&amp;SDATE=201002&amp;PERIODTYPE=QTR_STD&amp;window=popup_no_bar&amp;width=385&amp;height=120&amp;START_MAXIMIZED=FALSE&amp;creator=factset&amp;display_string=Audit"}</definedName>
    <definedName name="_1400__FDSAUDITLINK__" hidden="1">{"fdsup://Directions/FactSet Auditing Viewer?action=AUDIT_VALUE&amp;DB=129&amp;ID1=57190320&amp;VALUEID=01001&amp;SDATE=201002&amp;PERIODTYPE=QTR_STD&amp;window=popup_no_bar&amp;width=385&amp;height=120&amp;START_MAXIMIZED=FALSE&amp;creator=factset&amp;display_string=Audit"}</definedName>
    <definedName name="_1401__FDSAUDITLINK__" localSheetId="7" hidden="1">{"fdsup://Directions/FactSet Auditing Viewer?action=AUDIT_VALUE&amp;DB=129&amp;ID1=57636Q10&amp;VALUEID=01001&amp;SDATE=200902&amp;PERIODTYPE=QTR_STD&amp;window=popup_no_bar&amp;width=385&amp;height=120&amp;START_MAXIMIZED=FALSE&amp;creator=factset&amp;display_string=Audit"}</definedName>
    <definedName name="_1401__FDSAUDITLINK__" localSheetId="0" hidden="1">{"fdsup://Directions/FactSet Auditing Viewer?action=AUDIT_VALUE&amp;DB=129&amp;ID1=57636Q10&amp;VALUEID=01001&amp;SDATE=200902&amp;PERIODTYPE=QTR_STD&amp;window=popup_no_bar&amp;width=385&amp;height=120&amp;START_MAXIMIZED=FALSE&amp;creator=factset&amp;display_string=Audit"}</definedName>
    <definedName name="_1401__FDSAUDITLINK__" hidden="1">{"fdsup://Directions/FactSet Auditing Viewer?action=AUDIT_VALUE&amp;DB=129&amp;ID1=57636Q10&amp;VALUEID=01001&amp;SDATE=200902&amp;PERIODTYPE=QTR_STD&amp;window=popup_no_bar&amp;width=385&amp;height=120&amp;START_MAXIMIZED=FALSE&amp;creator=factset&amp;display_string=Audit"}</definedName>
    <definedName name="_1402__FDSAUDITLINK__" localSheetId="7" hidden="1">{"fdsup://Directions/FactSet Auditing Viewer?action=AUDIT_VALUE&amp;DB=129&amp;ID1=57636Q10&amp;VALUEID=01001&amp;SDATE=201002&amp;PERIODTYPE=QTR_STD&amp;window=popup_no_bar&amp;width=385&amp;height=120&amp;START_MAXIMIZED=FALSE&amp;creator=factset&amp;display_string=Audit"}</definedName>
    <definedName name="_1402__FDSAUDITLINK__" localSheetId="0" hidden="1">{"fdsup://Directions/FactSet Auditing Viewer?action=AUDIT_VALUE&amp;DB=129&amp;ID1=57636Q10&amp;VALUEID=01001&amp;SDATE=201002&amp;PERIODTYPE=QTR_STD&amp;window=popup_no_bar&amp;width=385&amp;height=120&amp;START_MAXIMIZED=FALSE&amp;creator=factset&amp;display_string=Audit"}</definedName>
    <definedName name="_1402__FDSAUDITLINK__" hidden="1">{"fdsup://Directions/FactSet Auditing Viewer?action=AUDIT_VALUE&amp;DB=129&amp;ID1=57636Q10&amp;VALUEID=01001&amp;SDATE=201002&amp;PERIODTYPE=QTR_STD&amp;window=popup_no_bar&amp;width=385&amp;height=120&amp;START_MAXIMIZED=FALSE&amp;creator=factset&amp;display_string=Audit"}</definedName>
    <definedName name="_1403__FDSAUDITLINK__" localSheetId="7" hidden="1">{"fdsup://Directions/FactSet Auditing Viewer?action=AUDIT_VALUE&amp;DB=129&amp;ID1=55616P10&amp;VALUEID=01001&amp;SDATE=200901&amp;PERIODTYPE=QTR_STD&amp;window=popup_no_bar&amp;width=385&amp;height=120&amp;START_MAXIMIZED=FALSE&amp;creator=factset&amp;display_string=Audit"}</definedName>
    <definedName name="_1403__FDSAUDITLINK__" localSheetId="0" hidden="1">{"fdsup://Directions/FactSet Auditing Viewer?action=AUDIT_VALUE&amp;DB=129&amp;ID1=55616P10&amp;VALUEID=01001&amp;SDATE=200901&amp;PERIODTYPE=QTR_STD&amp;window=popup_no_bar&amp;width=385&amp;height=120&amp;START_MAXIMIZED=FALSE&amp;creator=factset&amp;display_string=Audit"}</definedName>
    <definedName name="_1403__FDSAUDITLINK__" hidden="1">{"fdsup://Directions/FactSet Auditing Viewer?action=AUDIT_VALUE&amp;DB=129&amp;ID1=55616P10&amp;VALUEID=01001&amp;SDATE=200901&amp;PERIODTYPE=QTR_STD&amp;window=popup_no_bar&amp;width=385&amp;height=120&amp;START_MAXIMIZED=FALSE&amp;creator=factset&amp;display_string=Audit"}</definedName>
    <definedName name="_1404__FDSAUDITLINK__" localSheetId="7" hidden="1">{"fdsup://Directions/FactSet Auditing Viewer?action=AUDIT_VALUE&amp;DB=129&amp;ID1=55616P10&amp;VALUEID=01001&amp;SDATE=201001&amp;PERIODTYPE=QTR_STD&amp;window=popup_no_bar&amp;width=385&amp;height=120&amp;START_MAXIMIZED=FALSE&amp;creator=factset&amp;display_string=Audit"}</definedName>
    <definedName name="_1404__FDSAUDITLINK__" localSheetId="0" hidden="1">{"fdsup://Directions/FactSet Auditing Viewer?action=AUDIT_VALUE&amp;DB=129&amp;ID1=55616P10&amp;VALUEID=01001&amp;SDATE=201001&amp;PERIODTYPE=QTR_STD&amp;window=popup_no_bar&amp;width=385&amp;height=120&amp;START_MAXIMIZED=FALSE&amp;creator=factset&amp;display_string=Audit"}</definedName>
    <definedName name="_1404__FDSAUDITLINK__" hidden="1">{"fdsup://Directions/FactSet Auditing Viewer?action=AUDIT_VALUE&amp;DB=129&amp;ID1=55616P10&amp;VALUEID=01001&amp;SDATE=201001&amp;PERIODTYPE=QTR_STD&amp;window=popup_no_bar&amp;width=385&amp;height=120&amp;START_MAXIMIZED=FALSE&amp;creator=factset&amp;display_string=Audit"}</definedName>
    <definedName name="_1405__FDSAUDITLINK__" localSheetId="7" hidden="1">{"fdsup://Directions/FactSet Auditing Viewer?action=AUDIT_VALUE&amp;DB=129&amp;ID1=52977110&amp;VALUEID=01001&amp;SDATE=201002&amp;PERIODTYPE=QTR_STD&amp;window=popup_no_bar&amp;width=385&amp;height=120&amp;START_MAXIMIZED=FALSE&amp;creator=factset&amp;display_string=Audit"}</definedName>
    <definedName name="_1405__FDSAUDITLINK__" localSheetId="0" hidden="1">{"fdsup://Directions/FactSet Auditing Viewer?action=AUDIT_VALUE&amp;DB=129&amp;ID1=52977110&amp;VALUEID=01001&amp;SDATE=201002&amp;PERIODTYPE=QTR_STD&amp;window=popup_no_bar&amp;width=385&amp;height=120&amp;START_MAXIMIZED=FALSE&amp;creator=factset&amp;display_string=Audit"}</definedName>
    <definedName name="_1405__FDSAUDITLINK__" hidden="1">{"fdsup://Directions/FactSet Auditing Viewer?action=AUDIT_VALUE&amp;DB=129&amp;ID1=52977110&amp;VALUEID=01001&amp;SDATE=201002&amp;PERIODTYPE=QTR_STD&amp;window=popup_no_bar&amp;width=385&amp;height=120&amp;START_MAXIMIZED=FALSE&amp;creator=factset&amp;display_string=Audit"}</definedName>
    <definedName name="_1406__FDSAUDITLINK__" localSheetId="7" hidden="1">{"fdsup://Directions/FactSet Auditing Viewer?action=AUDIT_VALUE&amp;DB=129&amp;ID1=84474110&amp;VALUEID=01001&amp;SDATE=200902&amp;PERIODTYPE=QTR_STD&amp;window=popup_no_bar&amp;width=385&amp;height=120&amp;START_MAXIMIZED=FALSE&amp;creator=factset&amp;display_string=Audit"}</definedName>
    <definedName name="_1406__FDSAUDITLINK__" localSheetId="0" hidden="1">{"fdsup://Directions/FactSet Auditing Viewer?action=AUDIT_VALUE&amp;DB=129&amp;ID1=84474110&amp;VALUEID=01001&amp;SDATE=200902&amp;PERIODTYPE=QTR_STD&amp;window=popup_no_bar&amp;width=385&amp;height=120&amp;START_MAXIMIZED=FALSE&amp;creator=factset&amp;display_string=Audit"}</definedName>
    <definedName name="_1406__FDSAUDITLINK__" hidden="1">{"fdsup://Directions/FactSet Auditing Viewer?action=AUDIT_VALUE&amp;DB=129&amp;ID1=84474110&amp;VALUEID=01001&amp;SDATE=200902&amp;PERIODTYPE=QTR_STD&amp;window=popup_no_bar&amp;width=385&amp;height=120&amp;START_MAXIMIZED=FALSE&amp;creator=factset&amp;display_string=Audit"}</definedName>
    <definedName name="_1407__FDSAUDITLINK__" localSheetId="7" hidden="1">{"fdsup://Directions/FactSet Auditing Viewer?action=AUDIT_VALUE&amp;DB=129&amp;ID1=84474110&amp;VALUEID=01001&amp;SDATE=201002&amp;PERIODTYPE=QTR_STD&amp;window=popup_no_bar&amp;width=385&amp;height=120&amp;START_MAXIMIZED=FALSE&amp;creator=factset&amp;display_string=Audit"}</definedName>
    <definedName name="_1407__FDSAUDITLINK__" localSheetId="0" hidden="1">{"fdsup://Directions/FactSet Auditing Viewer?action=AUDIT_VALUE&amp;DB=129&amp;ID1=84474110&amp;VALUEID=01001&amp;SDATE=201002&amp;PERIODTYPE=QTR_STD&amp;window=popup_no_bar&amp;width=385&amp;height=120&amp;START_MAXIMIZED=FALSE&amp;creator=factset&amp;display_string=Audit"}</definedName>
    <definedName name="_1407__FDSAUDITLINK__" hidden="1">{"fdsup://Directions/FactSet Auditing Viewer?action=AUDIT_VALUE&amp;DB=129&amp;ID1=84474110&amp;VALUEID=01001&amp;SDATE=201002&amp;PERIODTYPE=QTR_STD&amp;window=popup_no_bar&amp;width=385&amp;height=120&amp;START_MAXIMIZED=FALSE&amp;creator=factset&amp;display_string=Audit"}</definedName>
    <definedName name="_1408__FDSAUDITLINK__" localSheetId="7" hidden="1">{"fdsup://Directions/FactSet Auditing Viewer?action=AUDIT_VALUE&amp;DB=129&amp;ID1=52728810&amp;VALUEID=01001&amp;SDATE=200902&amp;PERIODTYPE=QTR_STD&amp;window=popup_no_bar&amp;width=385&amp;height=120&amp;START_MAXIMIZED=FALSE&amp;creator=factset&amp;display_string=Audit"}</definedName>
    <definedName name="_1408__FDSAUDITLINK__" localSheetId="0" hidden="1">{"fdsup://Directions/FactSet Auditing Viewer?action=AUDIT_VALUE&amp;DB=129&amp;ID1=52728810&amp;VALUEID=01001&amp;SDATE=200902&amp;PERIODTYPE=QTR_STD&amp;window=popup_no_bar&amp;width=385&amp;height=120&amp;START_MAXIMIZED=FALSE&amp;creator=factset&amp;display_string=Audit"}</definedName>
    <definedName name="_1408__FDSAUDITLINK__" hidden="1">{"fdsup://Directions/FactSet Auditing Viewer?action=AUDIT_VALUE&amp;DB=129&amp;ID1=52728810&amp;VALUEID=01001&amp;SDATE=200902&amp;PERIODTYPE=QTR_STD&amp;window=popup_no_bar&amp;width=385&amp;height=120&amp;START_MAXIMIZED=FALSE&amp;creator=factset&amp;display_string=Audit"}</definedName>
    <definedName name="_1409__FDSAUDITLINK__" localSheetId="7" hidden="1">{"fdsup://Directions/FactSet Auditing Viewer?action=AUDIT_VALUE&amp;DB=129&amp;ID1=52728810&amp;VALUEID=01001&amp;SDATE=201002&amp;PERIODTYPE=QTR_STD&amp;window=popup_no_bar&amp;width=385&amp;height=120&amp;START_MAXIMIZED=FALSE&amp;creator=factset&amp;display_string=Audit"}</definedName>
    <definedName name="_1409__FDSAUDITLINK__" localSheetId="0" hidden="1">{"fdsup://Directions/FactSet Auditing Viewer?action=AUDIT_VALUE&amp;DB=129&amp;ID1=52728810&amp;VALUEID=01001&amp;SDATE=201002&amp;PERIODTYPE=QTR_STD&amp;window=popup_no_bar&amp;width=385&amp;height=120&amp;START_MAXIMIZED=FALSE&amp;creator=factset&amp;display_string=Audit"}</definedName>
    <definedName name="_1409__FDSAUDITLINK__" hidden="1">{"fdsup://Directions/FactSet Auditing Viewer?action=AUDIT_VALUE&amp;DB=129&amp;ID1=52728810&amp;VALUEID=01001&amp;SDATE=201002&amp;PERIODTYPE=QTR_STD&amp;window=popup_no_bar&amp;width=385&amp;height=120&amp;START_MAXIMIZED=FALSE&amp;creator=factset&amp;display_string=Audit"}</definedName>
    <definedName name="_141__FDSAUDITLINK__" localSheetId="7" hidden="1">{"fdsup://directions/FAT Viewer?action=UPDATE&amp;creator=factset&amp;DYN_ARGS=TRUE&amp;DOC_NAME=FAT:FQL_AUDITING_CLIENT_TEMPLATE.FAT&amp;display_string=Audit&amp;VAR:KEY=RCVENYPMFS&amp;VAR:QUERY=RkZfRUJJVERBX09QRVIoUVRSLDQvMS8yMDA5LDYvMzAvMjAwOSwsLFVTRCk=&amp;WINDOW=FIRST_POPUP&amp;HEIGH","T=450&amp;WIDTH=450&amp;START_MAXIMIZED=FALSE&amp;VAR:CALENDAR=US&amp;VAR:SYMBOL=T&amp;VAR:INDEX=0"}</definedName>
    <definedName name="_141__FDSAUDITLINK__" localSheetId="0" hidden="1">{"fdsup://directions/FAT Viewer?action=UPDATE&amp;creator=factset&amp;DYN_ARGS=TRUE&amp;DOC_NAME=FAT:FQL_AUDITING_CLIENT_TEMPLATE.FAT&amp;display_string=Audit&amp;VAR:KEY=RCVENYPMFS&amp;VAR:QUERY=RkZfRUJJVERBX09QRVIoUVRSLDQvMS8yMDA5LDYvMzAvMjAwOSwsLFVTRCk=&amp;WINDOW=FIRST_POPUP&amp;HEIGH","T=450&amp;WIDTH=450&amp;START_MAXIMIZED=FALSE&amp;VAR:CALENDAR=US&amp;VAR:SYMBOL=T&amp;VAR:INDEX=0"}</definedName>
    <definedName name="_141__FDSAUDITLINK__" hidden="1">{"fdsup://directions/FAT Viewer?action=UPDATE&amp;creator=factset&amp;DYN_ARGS=TRUE&amp;DOC_NAME=FAT:FQL_AUDITING_CLIENT_TEMPLATE.FAT&amp;display_string=Audit&amp;VAR:KEY=RCVENYPMFS&amp;VAR:QUERY=RkZfRUJJVERBX09QRVIoUVRSLDQvMS8yMDA5LDYvMzAvMjAwOSwsLFVTRCk=&amp;WINDOW=FIRST_POPUP&amp;HEIGH","T=450&amp;WIDTH=450&amp;START_MAXIMIZED=FALSE&amp;VAR:CALENDAR=US&amp;VAR:SYMBOL=T&amp;VAR:INDEX=0"}</definedName>
    <definedName name="_1410__FDSAUDITLINK__" localSheetId="7" hidden="1">{"fdsup://Directions/FactSet Auditing Viewer?action=AUDIT_VALUE&amp;DB=129&amp;ID1=53271610&amp;VALUEID=01001&amp;SDATE=201001&amp;PERIODTYPE=QTR_STD&amp;window=popup_no_bar&amp;width=385&amp;height=120&amp;START_MAXIMIZED=FALSE&amp;creator=factset&amp;display_string=Audit"}</definedName>
    <definedName name="_1410__FDSAUDITLINK__" localSheetId="0" hidden="1">{"fdsup://Directions/FactSet Auditing Viewer?action=AUDIT_VALUE&amp;DB=129&amp;ID1=53271610&amp;VALUEID=01001&amp;SDATE=201001&amp;PERIODTYPE=QTR_STD&amp;window=popup_no_bar&amp;width=385&amp;height=120&amp;START_MAXIMIZED=FALSE&amp;creator=factset&amp;display_string=Audit"}</definedName>
    <definedName name="_1410__FDSAUDITLINK__" hidden="1">{"fdsup://Directions/FactSet Auditing Viewer?action=AUDIT_VALUE&amp;DB=129&amp;ID1=53271610&amp;VALUEID=01001&amp;SDATE=201001&amp;PERIODTYPE=QTR_STD&amp;window=popup_no_bar&amp;width=385&amp;height=120&amp;START_MAXIMIZED=FALSE&amp;creator=factset&amp;display_string=Audit"}</definedName>
    <definedName name="_1411__FDSAUDITLINK__" localSheetId="7" hidden="1">{"fdsup://Directions/FactSet Auditing Viewer?action=AUDIT_VALUE&amp;DB=129&amp;ID1=50216110&amp;VALUEID=01001&amp;SDATE=200902&amp;PERIODTYPE=QTR_STD&amp;window=popup_no_bar&amp;width=385&amp;height=120&amp;START_MAXIMIZED=FALSE&amp;creator=factset&amp;display_string=Audit"}</definedName>
    <definedName name="_1411__FDSAUDITLINK__" localSheetId="0" hidden="1">{"fdsup://Directions/FactSet Auditing Viewer?action=AUDIT_VALUE&amp;DB=129&amp;ID1=50216110&amp;VALUEID=01001&amp;SDATE=200902&amp;PERIODTYPE=QTR_STD&amp;window=popup_no_bar&amp;width=385&amp;height=120&amp;START_MAXIMIZED=FALSE&amp;creator=factset&amp;display_string=Audit"}</definedName>
    <definedName name="_1411__FDSAUDITLINK__" hidden="1">{"fdsup://Directions/FactSet Auditing Viewer?action=AUDIT_VALUE&amp;DB=129&amp;ID1=50216110&amp;VALUEID=01001&amp;SDATE=200902&amp;PERIODTYPE=QTR_STD&amp;window=popup_no_bar&amp;width=385&amp;height=120&amp;START_MAXIMIZED=FALSE&amp;creator=factset&amp;display_string=Audit"}</definedName>
    <definedName name="_1412__FDSAUDITLINK__" localSheetId="7" hidden="1">{"fdsup://Directions/FactSet Auditing Viewer?action=AUDIT_VALUE&amp;DB=129&amp;ID1=50216110&amp;VALUEID=01001&amp;SDATE=201002&amp;PERIODTYPE=QTR_STD&amp;window=popup_no_bar&amp;width=385&amp;height=120&amp;START_MAXIMIZED=FALSE&amp;creator=factset&amp;display_string=Audit"}</definedName>
    <definedName name="_1412__FDSAUDITLINK__" localSheetId="0" hidden="1">{"fdsup://Directions/FactSet Auditing Viewer?action=AUDIT_VALUE&amp;DB=129&amp;ID1=50216110&amp;VALUEID=01001&amp;SDATE=201002&amp;PERIODTYPE=QTR_STD&amp;window=popup_no_bar&amp;width=385&amp;height=120&amp;START_MAXIMIZED=FALSE&amp;creator=factset&amp;display_string=Audit"}</definedName>
    <definedName name="_1412__FDSAUDITLINK__" hidden="1">{"fdsup://Directions/FactSet Auditing Viewer?action=AUDIT_VALUE&amp;DB=129&amp;ID1=50216110&amp;VALUEID=01001&amp;SDATE=201002&amp;PERIODTYPE=QTR_STD&amp;window=popup_no_bar&amp;width=385&amp;height=120&amp;START_MAXIMIZED=FALSE&amp;creator=factset&amp;display_string=Audit"}</definedName>
    <definedName name="_1413__FDSAUDITLINK__" localSheetId="7" hidden="1">{"fdsup://Directions/FactSet Auditing Viewer?action=AUDIT_VALUE&amp;DB=129&amp;ID1=54414710&amp;VALUEID=01001&amp;SDATE=200902&amp;PERIODTYPE=QTR_STD&amp;window=popup_no_bar&amp;width=385&amp;height=120&amp;START_MAXIMIZED=FALSE&amp;creator=factset&amp;display_string=Audit"}</definedName>
    <definedName name="_1413__FDSAUDITLINK__" localSheetId="0" hidden="1">{"fdsup://Directions/FactSet Auditing Viewer?action=AUDIT_VALUE&amp;DB=129&amp;ID1=54414710&amp;VALUEID=01001&amp;SDATE=200902&amp;PERIODTYPE=QTR_STD&amp;window=popup_no_bar&amp;width=385&amp;height=120&amp;START_MAXIMIZED=FALSE&amp;creator=factset&amp;display_string=Audit"}</definedName>
    <definedName name="_1413__FDSAUDITLINK__" hidden="1">{"fdsup://Directions/FactSet Auditing Viewer?action=AUDIT_VALUE&amp;DB=129&amp;ID1=54414710&amp;VALUEID=01001&amp;SDATE=200902&amp;PERIODTYPE=QTR_STD&amp;window=popup_no_bar&amp;width=385&amp;height=120&amp;START_MAXIMIZED=FALSE&amp;creator=factset&amp;display_string=Audit"}</definedName>
    <definedName name="_1414__FDSAUDITLINK__" localSheetId="7" hidden="1">{"fdsup://Directions/FactSet Auditing Viewer?action=AUDIT_VALUE&amp;DB=129&amp;ID1=54414710&amp;VALUEID=01001&amp;SDATE=201002&amp;PERIODTYPE=QTR_STD&amp;window=popup_no_bar&amp;width=385&amp;height=120&amp;START_MAXIMIZED=FALSE&amp;creator=factset&amp;display_string=Audit"}</definedName>
    <definedName name="_1414__FDSAUDITLINK__" localSheetId="0" hidden="1">{"fdsup://Directions/FactSet Auditing Viewer?action=AUDIT_VALUE&amp;DB=129&amp;ID1=54414710&amp;VALUEID=01001&amp;SDATE=201002&amp;PERIODTYPE=QTR_STD&amp;window=popup_no_bar&amp;width=385&amp;height=120&amp;START_MAXIMIZED=FALSE&amp;creator=factset&amp;display_string=Audit"}</definedName>
    <definedName name="_1414__FDSAUDITLINK__" hidden="1">{"fdsup://Directions/FactSet Auditing Viewer?action=AUDIT_VALUE&amp;DB=129&amp;ID1=54414710&amp;VALUEID=01001&amp;SDATE=201002&amp;PERIODTYPE=QTR_STD&amp;window=popup_no_bar&amp;width=385&amp;height=120&amp;START_MAXIMIZED=FALSE&amp;creator=factset&amp;display_string=Audit"}</definedName>
    <definedName name="_1415__FDSAUDITLINK__" localSheetId="7" hidden="1">{"fdsup://Directions/FactSet Auditing Viewer?action=AUDIT_VALUE&amp;DB=129&amp;ID1=53418710&amp;VALUEID=01001&amp;SDATE=200902&amp;PERIODTYPE=QTR_STD&amp;window=popup_no_bar&amp;width=385&amp;height=120&amp;START_MAXIMIZED=FALSE&amp;creator=factset&amp;display_string=Audit"}</definedName>
    <definedName name="_1415__FDSAUDITLINK__" localSheetId="0" hidden="1">{"fdsup://Directions/FactSet Auditing Viewer?action=AUDIT_VALUE&amp;DB=129&amp;ID1=53418710&amp;VALUEID=01001&amp;SDATE=200902&amp;PERIODTYPE=QTR_STD&amp;window=popup_no_bar&amp;width=385&amp;height=120&amp;START_MAXIMIZED=FALSE&amp;creator=factset&amp;display_string=Audit"}</definedName>
    <definedName name="_1415__FDSAUDITLINK__" hidden="1">{"fdsup://Directions/FactSet Auditing Viewer?action=AUDIT_VALUE&amp;DB=129&amp;ID1=53418710&amp;VALUEID=01001&amp;SDATE=200902&amp;PERIODTYPE=QTR_STD&amp;window=popup_no_bar&amp;width=385&amp;height=120&amp;START_MAXIMIZED=FALSE&amp;creator=factset&amp;display_string=Audit"}</definedName>
    <definedName name="_1416__FDSAUDITLINK__" localSheetId="7" hidden="1">{"fdsup://Directions/FactSet Auditing Viewer?action=AUDIT_VALUE&amp;DB=129&amp;ID1=53418710&amp;VALUEID=01001&amp;SDATE=201002&amp;PERIODTYPE=QTR_STD&amp;window=popup_no_bar&amp;width=385&amp;height=120&amp;START_MAXIMIZED=FALSE&amp;creator=factset&amp;display_string=Audit"}</definedName>
    <definedName name="_1416__FDSAUDITLINK__" localSheetId="0" hidden="1">{"fdsup://Directions/FactSet Auditing Viewer?action=AUDIT_VALUE&amp;DB=129&amp;ID1=53418710&amp;VALUEID=01001&amp;SDATE=201002&amp;PERIODTYPE=QTR_STD&amp;window=popup_no_bar&amp;width=385&amp;height=120&amp;START_MAXIMIZED=FALSE&amp;creator=factset&amp;display_string=Audit"}</definedName>
    <definedName name="_1416__FDSAUDITLINK__" hidden="1">{"fdsup://Directions/FactSet Auditing Viewer?action=AUDIT_VALUE&amp;DB=129&amp;ID1=53418710&amp;VALUEID=01001&amp;SDATE=201002&amp;PERIODTYPE=QTR_STD&amp;window=popup_no_bar&amp;width=385&amp;height=120&amp;START_MAXIMIZED=FALSE&amp;creator=factset&amp;display_string=Audit"}</definedName>
    <definedName name="_1417__FDSAUDITLINK__" localSheetId="7" hidden="1">{"fdsup://Directions/FactSet Auditing Viewer?action=AUDIT_VALUE&amp;DB=129&amp;ID1=53983010&amp;VALUEID=01001&amp;SDATE=200902&amp;PERIODTYPE=QTR_STD&amp;window=popup_no_bar&amp;width=385&amp;height=120&amp;START_MAXIMIZED=FALSE&amp;creator=factset&amp;display_string=Audit"}</definedName>
    <definedName name="_1417__FDSAUDITLINK__" localSheetId="0" hidden="1">{"fdsup://Directions/FactSet Auditing Viewer?action=AUDIT_VALUE&amp;DB=129&amp;ID1=53983010&amp;VALUEID=01001&amp;SDATE=200902&amp;PERIODTYPE=QTR_STD&amp;window=popup_no_bar&amp;width=385&amp;height=120&amp;START_MAXIMIZED=FALSE&amp;creator=factset&amp;display_string=Audit"}</definedName>
    <definedName name="_1417__FDSAUDITLINK__" hidden="1">{"fdsup://Directions/FactSet Auditing Viewer?action=AUDIT_VALUE&amp;DB=129&amp;ID1=53983010&amp;VALUEID=01001&amp;SDATE=200902&amp;PERIODTYPE=QTR_STD&amp;window=popup_no_bar&amp;width=385&amp;height=120&amp;START_MAXIMIZED=FALSE&amp;creator=factset&amp;display_string=Audit"}</definedName>
    <definedName name="_1418__FDSAUDITLINK__" localSheetId="7" hidden="1">{"fdsup://Directions/FactSet Auditing Viewer?action=AUDIT_VALUE&amp;DB=129&amp;ID1=53983010&amp;VALUEID=01001&amp;SDATE=201002&amp;PERIODTYPE=QTR_STD&amp;window=popup_no_bar&amp;width=385&amp;height=120&amp;START_MAXIMIZED=FALSE&amp;creator=factset&amp;display_string=Audit"}</definedName>
    <definedName name="_1418__FDSAUDITLINK__" localSheetId="0" hidden="1">{"fdsup://Directions/FactSet Auditing Viewer?action=AUDIT_VALUE&amp;DB=129&amp;ID1=53983010&amp;VALUEID=01001&amp;SDATE=201002&amp;PERIODTYPE=QTR_STD&amp;window=popup_no_bar&amp;width=385&amp;height=120&amp;START_MAXIMIZED=FALSE&amp;creator=factset&amp;display_string=Audit"}</definedName>
    <definedName name="_1418__FDSAUDITLINK__" hidden="1">{"fdsup://Directions/FactSet Auditing Viewer?action=AUDIT_VALUE&amp;DB=129&amp;ID1=53983010&amp;VALUEID=01001&amp;SDATE=201002&amp;PERIODTYPE=QTR_STD&amp;window=popup_no_bar&amp;width=385&amp;height=120&amp;START_MAXIMIZED=FALSE&amp;creator=factset&amp;display_string=Audit"}</definedName>
    <definedName name="_1419__FDSAUDITLINK__" localSheetId="7" hidden="1">{"fdsup://Directions/FactSet Auditing Viewer?action=AUDIT_VALUE&amp;DB=129&amp;ID1=52490110&amp;VALUEID=01001&amp;SDATE=200901&amp;PERIODTYPE=QTR_STD&amp;window=popup_no_bar&amp;width=385&amp;height=120&amp;START_MAXIMIZED=FALSE&amp;creator=factset&amp;display_string=Audit"}</definedName>
    <definedName name="_1419__FDSAUDITLINK__" localSheetId="0" hidden="1">{"fdsup://Directions/FactSet Auditing Viewer?action=AUDIT_VALUE&amp;DB=129&amp;ID1=52490110&amp;VALUEID=01001&amp;SDATE=200901&amp;PERIODTYPE=QTR_STD&amp;window=popup_no_bar&amp;width=385&amp;height=120&amp;START_MAXIMIZED=FALSE&amp;creator=factset&amp;display_string=Audit"}</definedName>
    <definedName name="_1419__FDSAUDITLINK__" hidden="1">{"fdsup://Directions/FactSet Auditing Viewer?action=AUDIT_VALUE&amp;DB=129&amp;ID1=52490110&amp;VALUEID=01001&amp;SDATE=200901&amp;PERIODTYPE=QTR_STD&amp;window=popup_no_bar&amp;width=385&amp;height=120&amp;START_MAXIMIZED=FALSE&amp;creator=factset&amp;display_string=Audit"}</definedName>
    <definedName name="_142__FDSAUDITLINK__" localSheetId="7" hidden="1">{"fdsup://directions/FAT Viewer?action=UPDATE&amp;creator=factset&amp;DYN_ARGS=TRUE&amp;DOC_NAME=FAT:FQL_AUDITING_CLIENT_TEMPLATE.FAT&amp;display_string=Audit&amp;VAR:KEY=PGZCPMXMVK&amp;VAR:QUERY=RkZfRUJJVERBX09QRVIoUVRSLDQvMS8yMDEwLDYvMzAvMjAxMCwsLFVTRCk=&amp;WINDOW=FIRST_POPUP&amp;HEIGH","T=450&amp;WIDTH=450&amp;START_MAXIMIZED=FALSE&amp;VAR:CALENDAR=US&amp;VAR:SYMBOL=T&amp;VAR:INDEX=0"}</definedName>
    <definedName name="_142__FDSAUDITLINK__" localSheetId="0" hidden="1">{"fdsup://directions/FAT Viewer?action=UPDATE&amp;creator=factset&amp;DYN_ARGS=TRUE&amp;DOC_NAME=FAT:FQL_AUDITING_CLIENT_TEMPLATE.FAT&amp;display_string=Audit&amp;VAR:KEY=PGZCPMXMVK&amp;VAR:QUERY=RkZfRUJJVERBX09QRVIoUVRSLDQvMS8yMDEwLDYvMzAvMjAxMCwsLFVTRCk=&amp;WINDOW=FIRST_POPUP&amp;HEIGH","T=450&amp;WIDTH=450&amp;START_MAXIMIZED=FALSE&amp;VAR:CALENDAR=US&amp;VAR:SYMBOL=T&amp;VAR:INDEX=0"}</definedName>
    <definedName name="_142__FDSAUDITLINK__" hidden="1">{"fdsup://directions/FAT Viewer?action=UPDATE&amp;creator=factset&amp;DYN_ARGS=TRUE&amp;DOC_NAME=FAT:FQL_AUDITING_CLIENT_TEMPLATE.FAT&amp;display_string=Audit&amp;VAR:KEY=PGZCPMXMVK&amp;VAR:QUERY=RkZfRUJJVERBX09QRVIoUVRSLDQvMS8yMDEwLDYvMzAvMjAxMCwsLFVTRCk=&amp;WINDOW=FIRST_POPUP&amp;HEIGH","T=450&amp;WIDTH=450&amp;START_MAXIMIZED=FALSE&amp;VAR:CALENDAR=US&amp;VAR:SYMBOL=T&amp;VAR:INDEX=0"}</definedName>
    <definedName name="_1420__FDSAUDITLINK__" localSheetId="7" hidden="1">{"fdsup://Directions/FactSet Auditing Viewer?action=AUDIT_VALUE&amp;DB=129&amp;ID1=52490110&amp;VALUEID=01001&amp;SDATE=201001&amp;PERIODTYPE=QTR_STD&amp;window=popup_no_bar&amp;width=385&amp;height=120&amp;START_MAXIMIZED=FALSE&amp;creator=factset&amp;display_string=Audit"}</definedName>
    <definedName name="_1420__FDSAUDITLINK__" localSheetId="0" hidden="1">{"fdsup://Directions/FactSet Auditing Viewer?action=AUDIT_VALUE&amp;DB=129&amp;ID1=52490110&amp;VALUEID=01001&amp;SDATE=201001&amp;PERIODTYPE=QTR_STD&amp;window=popup_no_bar&amp;width=385&amp;height=120&amp;START_MAXIMIZED=FALSE&amp;creator=factset&amp;display_string=Audit"}</definedName>
    <definedName name="_1420__FDSAUDITLINK__" hidden="1">{"fdsup://Directions/FactSet Auditing Viewer?action=AUDIT_VALUE&amp;DB=129&amp;ID1=52490110&amp;VALUEID=01001&amp;SDATE=201001&amp;PERIODTYPE=QTR_STD&amp;window=popup_no_bar&amp;width=385&amp;height=120&amp;START_MAXIMIZED=FALSE&amp;creator=factset&amp;display_string=Audit"}</definedName>
    <definedName name="_1421__FDSAUDITLINK__" localSheetId="7" hidden="1">{"fdsup://Directions/FactSet Auditing Viewer?action=AUDIT_VALUE&amp;DB=129&amp;ID1=53245710&amp;VALUEID=01001&amp;SDATE=200902&amp;PERIODTYPE=QTR_STD&amp;window=popup_no_bar&amp;width=385&amp;height=120&amp;START_MAXIMIZED=FALSE&amp;creator=factset&amp;display_string=Audit"}</definedName>
    <definedName name="_1421__FDSAUDITLINK__" localSheetId="0" hidden="1">{"fdsup://Directions/FactSet Auditing Viewer?action=AUDIT_VALUE&amp;DB=129&amp;ID1=53245710&amp;VALUEID=01001&amp;SDATE=200902&amp;PERIODTYPE=QTR_STD&amp;window=popup_no_bar&amp;width=385&amp;height=120&amp;START_MAXIMIZED=FALSE&amp;creator=factset&amp;display_string=Audit"}</definedName>
    <definedName name="_1421__FDSAUDITLINK__" hidden="1">{"fdsup://Directions/FactSet Auditing Viewer?action=AUDIT_VALUE&amp;DB=129&amp;ID1=53245710&amp;VALUEID=01001&amp;SDATE=200902&amp;PERIODTYPE=QTR_STD&amp;window=popup_no_bar&amp;width=385&amp;height=120&amp;START_MAXIMIZED=FALSE&amp;creator=factset&amp;display_string=Audit"}</definedName>
    <definedName name="_1422__FDSAUDITLINK__" localSheetId="7" hidden="1">{"fdsup://Directions/FactSet Auditing Viewer?action=AUDIT_VALUE&amp;DB=129&amp;ID1=53245710&amp;VALUEID=01001&amp;SDATE=201002&amp;PERIODTYPE=QTR_STD&amp;window=popup_no_bar&amp;width=385&amp;height=120&amp;START_MAXIMIZED=FALSE&amp;creator=factset&amp;display_string=Audit"}</definedName>
    <definedName name="_1422__FDSAUDITLINK__" localSheetId="0" hidden="1">{"fdsup://Directions/FactSet Auditing Viewer?action=AUDIT_VALUE&amp;DB=129&amp;ID1=53245710&amp;VALUEID=01001&amp;SDATE=201002&amp;PERIODTYPE=QTR_STD&amp;window=popup_no_bar&amp;width=385&amp;height=120&amp;START_MAXIMIZED=FALSE&amp;creator=factset&amp;display_string=Audit"}</definedName>
    <definedName name="_1422__FDSAUDITLINK__" hidden="1">{"fdsup://Directions/FactSet Auditing Viewer?action=AUDIT_VALUE&amp;DB=129&amp;ID1=53245710&amp;VALUEID=01001&amp;SDATE=201002&amp;PERIODTYPE=QTR_STD&amp;window=popup_no_bar&amp;width=385&amp;height=120&amp;START_MAXIMIZED=FALSE&amp;creator=factset&amp;display_string=Audit"}</definedName>
    <definedName name="_1423__FDSAUDITLINK__" localSheetId="7" hidden="1">{"fdsup://Directions/FactSet Auditing Viewer?action=AUDIT_VALUE&amp;DB=129&amp;ID1=53567810&amp;VALUEID=01001&amp;SDATE=201004&amp;PERIODTYPE=QTR_STD&amp;window=popup_no_bar&amp;width=385&amp;height=120&amp;START_MAXIMIZED=FALSE&amp;creator=factset&amp;display_string=Audit"}</definedName>
    <definedName name="_1423__FDSAUDITLINK__" localSheetId="0" hidden="1">{"fdsup://Directions/FactSet Auditing Viewer?action=AUDIT_VALUE&amp;DB=129&amp;ID1=53567810&amp;VALUEID=01001&amp;SDATE=201004&amp;PERIODTYPE=QTR_STD&amp;window=popup_no_bar&amp;width=385&amp;height=120&amp;START_MAXIMIZED=FALSE&amp;creator=factset&amp;display_string=Audit"}</definedName>
    <definedName name="_1423__FDSAUDITLINK__" hidden="1">{"fdsup://Directions/FactSet Auditing Viewer?action=AUDIT_VALUE&amp;DB=129&amp;ID1=53567810&amp;VALUEID=01001&amp;SDATE=201004&amp;PERIODTYPE=QTR_STD&amp;window=popup_no_bar&amp;width=385&amp;height=120&amp;START_MAXIMIZED=FALSE&amp;creator=factset&amp;display_string=Audit"}</definedName>
    <definedName name="_1424__FDSAUDITLINK__" localSheetId="7" hidden="1">{"fdsup://Directions/FactSet Auditing Viewer?action=AUDIT_VALUE&amp;DB=129&amp;ID1=50242410&amp;VALUEID=01001&amp;SDATE=200902&amp;PERIODTYPE=QTR_STD&amp;window=popup_no_bar&amp;width=385&amp;height=120&amp;START_MAXIMIZED=FALSE&amp;creator=factset&amp;display_string=Audit"}</definedName>
    <definedName name="_1424__FDSAUDITLINK__" localSheetId="0" hidden="1">{"fdsup://Directions/FactSet Auditing Viewer?action=AUDIT_VALUE&amp;DB=129&amp;ID1=50242410&amp;VALUEID=01001&amp;SDATE=200902&amp;PERIODTYPE=QTR_STD&amp;window=popup_no_bar&amp;width=385&amp;height=120&amp;START_MAXIMIZED=FALSE&amp;creator=factset&amp;display_string=Audit"}</definedName>
    <definedName name="_1424__FDSAUDITLINK__" hidden="1">{"fdsup://Directions/FactSet Auditing Viewer?action=AUDIT_VALUE&amp;DB=129&amp;ID1=50242410&amp;VALUEID=01001&amp;SDATE=200902&amp;PERIODTYPE=QTR_STD&amp;window=popup_no_bar&amp;width=385&amp;height=120&amp;START_MAXIMIZED=FALSE&amp;creator=factset&amp;display_string=Audit"}</definedName>
    <definedName name="_1425__FDSAUDITLINK__" localSheetId="7" hidden="1">{"fdsup://Directions/FactSet Auditing Viewer?action=AUDIT_VALUE&amp;DB=129&amp;ID1=50242410&amp;VALUEID=01001&amp;SDATE=201002&amp;PERIODTYPE=QTR_STD&amp;window=popup_no_bar&amp;width=385&amp;height=120&amp;START_MAXIMIZED=FALSE&amp;creator=factset&amp;display_string=Audit"}</definedName>
    <definedName name="_1425__FDSAUDITLINK__" localSheetId="0" hidden="1">{"fdsup://Directions/FactSet Auditing Viewer?action=AUDIT_VALUE&amp;DB=129&amp;ID1=50242410&amp;VALUEID=01001&amp;SDATE=201002&amp;PERIODTYPE=QTR_STD&amp;window=popup_no_bar&amp;width=385&amp;height=120&amp;START_MAXIMIZED=FALSE&amp;creator=factset&amp;display_string=Audit"}</definedName>
    <definedName name="_1425__FDSAUDITLINK__" hidden="1">{"fdsup://Directions/FactSet Auditing Viewer?action=AUDIT_VALUE&amp;DB=129&amp;ID1=50242410&amp;VALUEID=01001&amp;SDATE=201002&amp;PERIODTYPE=QTR_STD&amp;window=popup_no_bar&amp;width=385&amp;height=120&amp;START_MAXIMIZED=FALSE&amp;creator=factset&amp;display_string=Audit"}</definedName>
    <definedName name="_1426__FDSAUDITLINK__" localSheetId="7" hidden="1">{"fdsup://Directions/FactSet Auditing Viewer?action=AUDIT_VALUE&amp;DB=129&amp;ID1=53217V10&amp;VALUEID=01001&amp;SDATE=200902&amp;PERIODTYPE=QTR_STD&amp;window=popup_no_bar&amp;width=385&amp;height=120&amp;START_MAXIMIZED=FALSE&amp;creator=factset&amp;display_string=Audit"}</definedName>
    <definedName name="_1426__FDSAUDITLINK__" localSheetId="0" hidden="1">{"fdsup://Directions/FactSet Auditing Viewer?action=AUDIT_VALUE&amp;DB=129&amp;ID1=53217V10&amp;VALUEID=01001&amp;SDATE=200902&amp;PERIODTYPE=QTR_STD&amp;window=popup_no_bar&amp;width=385&amp;height=120&amp;START_MAXIMIZED=FALSE&amp;creator=factset&amp;display_string=Audit"}</definedName>
    <definedName name="_1426__FDSAUDITLINK__" hidden="1">{"fdsup://Directions/FactSet Auditing Viewer?action=AUDIT_VALUE&amp;DB=129&amp;ID1=53217V10&amp;VALUEID=01001&amp;SDATE=200902&amp;PERIODTYPE=QTR_STD&amp;window=popup_no_bar&amp;width=385&amp;height=120&amp;START_MAXIMIZED=FALSE&amp;creator=factset&amp;display_string=Audit"}</definedName>
    <definedName name="_1427__FDSAUDITLINK__" localSheetId="7" hidden="1">{"fdsup://Directions/FactSet Auditing Viewer?action=AUDIT_VALUE&amp;DB=129&amp;ID1=53217V10&amp;VALUEID=01001&amp;SDATE=201002&amp;PERIODTYPE=QTR_STD&amp;window=popup_no_bar&amp;width=385&amp;height=120&amp;START_MAXIMIZED=FALSE&amp;creator=factset&amp;display_string=Audit"}</definedName>
    <definedName name="_1427__FDSAUDITLINK__" localSheetId="0" hidden="1">{"fdsup://Directions/FactSet Auditing Viewer?action=AUDIT_VALUE&amp;DB=129&amp;ID1=53217V10&amp;VALUEID=01001&amp;SDATE=201002&amp;PERIODTYPE=QTR_STD&amp;window=popup_no_bar&amp;width=385&amp;height=120&amp;START_MAXIMIZED=FALSE&amp;creator=factset&amp;display_string=Audit"}</definedName>
    <definedName name="_1427__FDSAUDITLINK__" hidden="1">{"fdsup://Directions/FactSet Auditing Viewer?action=AUDIT_VALUE&amp;DB=129&amp;ID1=53217V10&amp;VALUEID=01001&amp;SDATE=201002&amp;PERIODTYPE=QTR_STD&amp;window=popup_no_bar&amp;width=385&amp;height=120&amp;START_MAXIMIZED=FALSE&amp;creator=factset&amp;display_string=Audit"}</definedName>
    <definedName name="_1428__FDSAUDITLINK__" localSheetId="7" hidden="1">{"fdsup://Directions/FactSet Auditing Viewer?action=AUDIT_VALUE&amp;DB=129&amp;ID1=50540R40&amp;VALUEID=01001&amp;SDATE=200902&amp;PERIODTYPE=QTR_STD&amp;window=popup_no_bar&amp;width=385&amp;height=120&amp;START_MAXIMIZED=FALSE&amp;creator=factset&amp;display_string=Audit"}</definedName>
    <definedName name="_1428__FDSAUDITLINK__" localSheetId="0" hidden="1">{"fdsup://Directions/FactSet Auditing Viewer?action=AUDIT_VALUE&amp;DB=129&amp;ID1=50540R40&amp;VALUEID=01001&amp;SDATE=200902&amp;PERIODTYPE=QTR_STD&amp;window=popup_no_bar&amp;width=385&amp;height=120&amp;START_MAXIMIZED=FALSE&amp;creator=factset&amp;display_string=Audit"}</definedName>
    <definedName name="_1428__FDSAUDITLINK__" hidden="1">{"fdsup://Directions/FactSet Auditing Viewer?action=AUDIT_VALUE&amp;DB=129&amp;ID1=50540R40&amp;VALUEID=01001&amp;SDATE=200902&amp;PERIODTYPE=QTR_STD&amp;window=popup_no_bar&amp;width=385&amp;height=120&amp;START_MAXIMIZED=FALSE&amp;creator=factset&amp;display_string=Audit"}</definedName>
    <definedName name="_1429__FDSAUDITLINK__" localSheetId="7" hidden="1">{"fdsup://Directions/FactSet Auditing Viewer?action=AUDIT_VALUE&amp;DB=129&amp;ID1=50540R40&amp;VALUEID=01001&amp;SDATE=201002&amp;PERIODTYPE=QTR_STD&amp;window=popup_no_bar&amp;width=385&amp;height=120&amp;START_MAXIMIZED=FALSE&amp;creator=factset&amp;display_string=Audit"}</definedName>
    <definedName name="_1429__FDSAUDITLINK__" localSheetId="0" hidden="1">{"fdsup://Directions/FactSet Auditing Viewer?action=AUDIT_VALUE&amp;DB=129&amp;ID1=50540R40&amp;VALUEID=01001&amp;SDATE=201002&amp;PERIODTYPE=QTR_STD&amp;window=popup_no_bar&amp;width=385&amp;height=120&amp;START_MAXIMIZED=FALSE&amp;creator=factset&amp;display_string=Audit"}</definedName>
    <definedName name="_1429__FDSAUDITLINK__" hidden="1">{"fdsup://Directions/FactSet Auditing Viewer?action=AUDIT_VALUE&amp;DB=129&amp;ID1=50540R40&amp;VALUEID=01001&amp;SDATE=201002&amp;PERIODTYPE=QTR_STD&amp;window=popup_no_bar&amp;width=385&amp;height=120&amp;START_MAXIMIZED=FALSE&amp;creator=factset&amp;display_string=Audit"}</definedName>
    <definedName name="_143__FDSAUDITLINK__" localSheetId="7" hidden="1">{"fdsup://directions/FAT Viewer?action=UPDATE&amp;creator=factset&amp;DYN_ARGS=TRUE&amp;DOC_NAME=FAT:FQL_AUDITING_CLIENT_TEMPLATE.FAT&amp;display_string=Audit&amp;VAR:KEY=JKHUVWRMBO&amp;VAR:QUERY=RkZfRUJJVERBX09QRVIoUVRSLDQvMS8yMDA5LDYvMzAvMjAwOSwsLFVTRCk=&amp;WINDOW=FIRST_POPUP&amp;HEIGH","T=450&amp;WIDTH=450&amp;START_MAXIMIZED=FALSE&amp;VAR:CALENDAR=US&amp;VAR:SYMBOL=SYY&amp;VAR:INDEX=0"}</definedName>
    <definedName name="_143__FDSAUDITLINK__" localSheetId="0" hidden="1">{"fdsup://directions/FAT Viewer?action=UPDATE&amp;creator=factset&amp;DYN_ARGS=TRUE&amp;DOC_NAME=FAT:FQL_AUDITING_CLIENT_TEMPLATE.FAT&amp;display_string=Audit&amp;VAR:KEY=JKHUVWRMBO&amp;VAR:QUERY=RkZfRUJJVERBX09QRVIoUVRSLDQvMS8yMDA5LDYvMzAvMjAwOSwsLFVTRCk=&amp;WINDOW=FIRST_POPUP&amp;HEIGH","T=450&amp;WIDTH=450&amp;START_MAXIMIZED=FALSE&amp;VAR:CALENDAR=US&amp;VAR:SYMBOL=SYY&amp;VAR:INDEX=0"}</definedName>
    <definedName name="_143__FDSAUDITLINK__" hidden="1">{"fdsup://directions/FAT Viewer?action=UPDATE&amp;creator=factset&amp;DYN_ARGS=TRUE&amp;DOC_NAME=FAT:FQL_AUDITING_CLIENT_TEMPLATE.FAT&amp;display_string=Audit&amp;VAR:KEY=JKHUVWRMBO&amp;VAR:QUERY=RkZfRUJJVERBX09QRVIoUVRSLDQvMS8yMDA5LDYvMzAvMjAwOSwsLFVTRCk=&amp;WINDOW=FIRST_POPUP&amp;HEIGH","T=450&amp;WIDTH=450&amp;START_MAXIMIZED=FALSE&amp;VAR:CALENDAR=US&amp;VAR:SYMBOL=SYY&amp;VAR:INDEX=0"}</definedName>
    <definedName name="_1430__FDSAUDITLINK__" localSheetId="7" hidden="1">{"fdsup://Directions/FactSet Auditing Viewer?action=AUDIT_VALUE&amp;DB=129&amp;ID1=52605710&amp;VALUEID=01001&amp;SDATE=200902&amp;PERIODTYPE=QTR_STD&amp;window=popup_no_bar&amp;width=385&amp;height=120&amp;START_MAXIMIZED=FALSE&amp;creator=factset&amp;display_string=Audit"}</definedName>
    <definedName name="_1430__FDSAUDITLINK__" localSheetId="0" hidden="1">{"fdsup://Directions/FactSet Auditing Viewer?action=AUDIT_VALUE&amp;DB=129&amp;ID1=52605710&amp;VALUEID=01001&amp;SDATE=200902&amp;PERIODTYPE=QTR_STD&amp;window=popup_no_bar&amp;width=385&amp;height=120&amp;START_MAXIMIZED=FALSE&amp;creator=factset&amp;display_string=Audit"}</definedName>
    <definedName name="_1430__FDSAUDITLINK__" hidden="1">{"fdsup://Directions/FactSet Auditing Viewer?action=AUDIT_VALUE&amp;DB=129&amp;ID1=52605710&amp;VALUEID=01001&amp;SDATE=200902&amp;PERIODTYPE=QTR_STD&amp;window=popup_no_bar&amp;width=385&amp;height=120&amp;START_MAXIMIZED=FALSE&amp;creator=factset&amp;display_string=Audit"}</definedName>
    <definedName name="_1431__FDSAUDITLINK__" localSheetId="7" hidden="1">{"fdsup://Directions/FactSet Auditing Viewer?action=AUDIT_VALUE&amp;DB=129&amp;ID1=52605710&amp;VALUEID=01001&amp;SDATE=201002&amp;PERIODTYPE=QTR_STD&amp;window=popup_no_bar&amp;width=385&amp;height=120&amp;START_MAXIMIZED=FALSE&amp;creator=factset&amp;display_string=Audit"}</definedName>
    <definedName name="_1431__FDSAUDITLINK__" localSheetId="0" hidden="1">{"fdsup://Directions/FactSet Auditing Viewer?action=AUDIT_VALUE&amp;DB=129&amp;ID1=52605710&amp;VALUEID=01001&amp;SDATE=201002&amp;PERIODTYPE=QTR_STD&amp;window=popup_no_bar&amp;width=385&amp;height=120&amp;START_MAXIMIZED=FALSE&amp;creator=factset&amp;display_string=Audit"}</definedName>
    <definedName name="_1431__FDSAUDITLINK__" hidden="1">{"fdsup://Directions/FactSet Auditing Viewer?action=AUDIT_VALUE&amp;DB=129&amp;ID1=52605710&amp;VALUEID=01001&amp;SDATE=201002&amp;PERIODTYPE=QTR_STD&amp;window=popup_no_bar&amp;width=385&amp;height=120&amp;START_MAXIMIZED=FALSE&amp;creator=factset&amp;display_string=Audit"}</definedName>
    <definedName name="_1432__FDSAUDITLINK__" localSheetId="7" hidden="1">{"fdsup://Directions/FactSet Auditing Viewer?action=AUDIT_VALUE&amp;DB=129&amp;ID1=52466010&amp;VALUEID=01001&amp;SDATE=200902&amp;PERIODTYPE=QTR_STD&amp;window=popup_no_bar&amp;width=385&amp;height=120&amp;START_MAXIMIZED=FALSE&amp;creator=factset&amp;display_string=Audit"}</definedName>
    <definedName name="_1432__FDSAUDITLINK__" localSheetId="0" hidden="1">{"fdsup://Directions/FactSet Auditing Viewer?action=AUDIT_VALUE&amp;DB=129&amp;ID1=52466010&amp;VALUEID=01001&amp;SDATE=200902&amp;PERIODTYPE=QTR_STD&amp;window=popup_no_bar&amp;width=385&amp;height=120&amp;START_MAXIMIZED=FALSE&amp;creator=factset&amp;display_string=Audit"}</definedName>
    <definedName name="_1432__FDSAUDITLINK__" hidden="1">{"fdsup://Directions/FactSet Auditing Viewer?action=AUDIT_VALUE&amp;DB=129&amp;ID1=52466010&amp;VALUEID=01001&amp;SDATE=200902&amp;PERIODTYPE=QTR_STD&amp;window=popup_no_bar&amp;width=385&amp;height=120&amp;START_MAXIMIZED=FALSE&amp;creator=factset&amp;display_string=Audit"}</definedName>
    <definedName name="_1433__FDSAUDITLINK__" localSheetId="7" hidden="1">{"fdsup://Directions/FactSet Auditing Viewer?action=AUDIT_VALUE&amp;DB=129&amp;ID1=52466010&amp;VALUEID=01001&amp;SDATE=201002&amp;PERIODTYPE=QTR_STD&amp;window=popup_no_bar&amp;width=385&amp;height=120&amp;START_MAXIMIZED=FALSE&amp;creator=factset&amp;display_string=Audit"}</definedName>
    <definedName name="_1433__FDSAUDITLINK__" localSheetId="0" hidden="1">{"fdsup://Directions/FactSet Auditing Viewer?action=AUDIT_VALUE&amp;DB=129&amp;ID1=52466010&amp;VALUEID=01001&amp;SDATE=201002&amp;PERIODTYPE=QTR_STD&amp;window=popup_no_bar&amp;width=385&amp;height=120&amp;START_MAXIMIZED=FALSE&amp;creator=factset&amp;display_string=Audit"}</definedName>
    <definedName name="_1433__FDSAUDITLINK__" hidden="1">{"fdsup://Directions/FactSet Auditing Viewer?action=AUDIT_VALUE&amp;DB=129&amp;ID1=52466010&amp;VALUEID=01001&amp;SDATE=201002&amp;PERIODTYPE=QTR_STD&amp;window=popup_no_bar&amp;width=385&amp;height=120&amp;START_MAXIMIZED=FALSE&amp;creator=factset&amp;display_string=Audit"}</definedName>
    <definedName name="_1434__FDSAUDITLINK__" localSheetId="7" hidden="1">{"fdsup://Directions/FactSet Auditing Viewer?action=AUDIT_VALUE&amp;DB=129&amp;ID1=54042410&amp;VALUEID=01001&amp;SDATE=200902&amp;PERIODTYPE=QTR_STD&amp;window=popup_no_bar&amp;width=385&amp;height=120&amp;START_MAXIMIZED=FALSE&amp;creator=factset&amp;display_string=Audit"}</definedName>
    <definedName name="_1434__FDSAUDITLINK__" localSheetId="0" hidden="1">{"fdsup://Directions/FactSet Auditing Viewer?action=AUDIT_VALUE&amp;DB=129&amp;ID1=54042410&amp;VALUEID=01001&amp;SDATE=200902&amp;PERIODTYPE=QTR_STD&amp;window=popup_no_bar&amp;width=385&amp;height=120&amp;START_MAXIMIZED=FALSE&amp;creator=factset&amp;display_string=Audit"}</definedName>
    <definedName name="_1434__FDSAUDITLINK__" hidden="1">{"fdsup://Directions/FactSet Auditing Viewer?action=AUDIT_VALUE&amp;DB=129&amp;ID1=54042410&amp;VALUEID=01001&amp;SDATE=200902&amp;PERIODTYPE=QTR_STD&amp;window=popup_no_bar&amp;width=385&amp;height=120&amp;START_MAXIMIZED=FALSE&amp;creator=factset&amp;display_string=Audit"}</definedName>
    <definedName name="_1435__FDSAUDITLINK__" localSheetId="7" hidden="1">{"fdsup://Directions/FactSet Auditing Viewer?action=AUDIT_VALUE&amp;DB=129&amp;ID1=54042410&amp;VALUEID=01001&amp;SDATE=201002&amp;PERIODTYPE=QTR_STD&amp;window=popup_no_bar&amp;width=385&amp;height=120&amp;START_MAXIMIZED=FALSE&amp;creator=factset&amp;display_string=Audit"}</definedName>
    <definedName name="_1435__FDSAUDITLINK__" localSheetId="0" hidden="1">{"fdsup://Directions/FactSet Auditing Viewer?action=AUDIT_VALUE&amp;DB=129&amp;ID1=54042410&amp;VALUEID=01001&amp;SDATE=201002&amp;PERIODTYPE=QTR_STD&amp;window=popup_no_bar&amp;width=385&amp;height=120&amp;START_MAXIMIZED=FALSE&amp;creator=factset&amp;display_string=Audit"}</definedName>
    <definedName name="_1435__FDSAUDITLINK__" hidden="1">{"fdsup://Directions/FactSet Auditing Viewer?action=AUDIT_VALUE&amp;DB=129&amp;ID1=54042410&amp;VALUEID=01001&amp;SDATE=201002&amp;PERIODTYPE=QTR_STD&amp;window=popup_no_bar&amp;width=385&amp;height=120&amp;START_MAXIMIZED=FALSE&amp;creator=factset&amp;display_string=Audit"}</definedName>
    <definedName name="_1436__FDSAUDITLINK__" localSheetId="7" hidden="1">{"fdsup://Directions/FactSet Auditing Viewer?action=AUDIT_VALUE&amp;DB=129&amp;ID1=50025510&amp;VALUEID=01001&amp;SDATE=200901&amp;PERIODTYPE=QTR_STD&amp;window=popup_no_bar&amp;width=385&amp;height=120&amp;START_MAXIMIZED=FALSE&amp;creator=factset&amp;display_string=Audit"}</definedName>
    <definedName name="_1436__FDSAUDITLINK__" localSheetId="0" hidden="1">{"fdsup://Directions/FactSet Auditing Viewer?action=AUDIT_VALUE&amp;DB=129&amp;ID1=50025510&amp;VALUEID=01001&amp;SDATE=200901&amp;PERIODTYPE=QTR_STD&amp;window=popup_no_bar&amp;width=385&amp;height=120&amp;START_MAXIMIZED=FALSE&amp;creator=factset&amp;display_string=Audit"}</definedName>
    <definedName name="_1436__FDSAUDITLINK__" hidden="1">{"fdsup://Directions/FactSet Auditing Viewer?action=AUDIT_VALUE&amp;DB=129&amp;ID1=50025510&amp;VALUEID=01001&amp;SDATE=200901&amp;PERIODTYPE=QTR_STD&amp;window=popup_no_bar&amp;width=385&amp;height=120&amp;START_MAXIMIZED=FALSE&amp;creator=factset&amp;display_string=Audit"}</definedName>
    <definedName name="_1437__FDSAUDITLINK__" localSheetId="7" hidden="1">{"fdsup://Directions/FactSet Auditing Viewer?action=AUDIT_VALUE&amp;DB=129&amp;ID1=50025510&amp;VALUEID=01001&amp;SDATE=201001&amp;PERIODTYPE=QTR_STD&amp;window=popup_no_bar&amp;width=385&amp;height=120&amp;START_MAXIMIZED=FALSE&amp;creator=factset&amp;display_string=Audit"}</definedName>
    <definedName name="_1437__FDSAUDITLINK__" localSheetId="0" hidden="1">{"fdsup://Directions/FactSet Auditing Viewer?action=AUDIT_VALUE&amp;DB=129&amp;ID1=50025510&amp;VALUEID=01001&amp;SDATE=201001&amp;PERIODTYPE=QTR_STD&amp;window=popup_no_bar&amp;width=385&amp;height=120&amp;START_MAXIMIZED=FALSE&amp;creator=factset&amp;display_string=Audit"}</definedName>
    <definedName name="_1437__FDSAUDITLINK__" hidden="1">{"fdsup://Directions/FactSet Auditing Viewer?action=AUDIT_VALUE&amp;DB=129&amp;ID1=50025510&amp;VALUEID=01001&amp;SDATE=201001&amp;PERIODTYPE=QTR_STD&amp;window=popup_no_bar&amp;width=385&amp;height=120&amp;START_MAXIMIZED=FALSE&amp;creator=factset&amp;display_string=Audit"}</definedName>
    <definedName name="_1438__FDSAUDITLINK__" localSheetId="7" hidden="1">{"fdsup://Directions/FactSet Auditing Viewer?action=AUDIT_VALUE&amp;DB=129&amp;ID1=50104410&amp;VALUEID=01001&amp;SDATE=200901&amp;PERIODTYPE=QTR_STD&amp;window=popup_no_bar&amp;width=385&amp;height=120&amp;START_MAXIMIZED=FALSE&amp;creator=factset&amp;display_string=Audit"}</definedName>
    <definedName name="_1438__FDSAUDITLINK__" localSheetId="0" hidden="1">{"fdsup://Directions/FactSet Auditing Viewer?action=AUDIT_VALUE&amp;DB=129&amp;ID1=50104410&amp;VALUEID=01001&amp;SDATE=200901&amp;PERIODTYPE=QTR_STD&amp;window=popup_no_bar&amp;width=385&amp;height=120&amp;START_MAXIMIZED=FALSE&amp;creator=factset&amp;display_string=Audit"}</definedName>
    <definedName name="_1438__FDSAUDITLINK__" hidden="1">{"fdsup://Directions/FactSet Auditing Viewer?action=AUDIT_VALUE&amp;DB=129&amp;ID1=50104410&amp;VALUEID=01001&amp;SDATE=200901&amp;PERIODTYPE=QTR_STD&amp;window=popup_no_bar&amp;width=385&amp;height=120&amp;START_MAXIMIZED=FALSE&amp;creator=factset&amp;display_string=Audit"}</definedName>
    <definedName name="_1439__FDSAUDITLINK__" localSheetId="7" hidden="1">{"fdsup://Directions/FactSet Auditing Viewer?action=AUDIT_VALUE&amp;DB=129&amp;ID1=50104410&amp;VALUEID=01001&amp;SDATE=201001&amp;PERIODTYPE=QTR_STD&amp;window=popup_no_bar&amp;width=385&amp;height=120&amp;START_MAXIMIZED=FALSE&amp;creator=factset&amp;display_string=Audit"}</definedName>
    <definedName name="_1439__FDSAUDITLINK__" localSheetId="0" hidden="1">{"fdsup://Directions/FactSet Auditing Viewer?action=AUDIT_VALUE&amp;DB=129&amp;ID1=50104410&amp;VALUEID=01001&amp;SDATE=201001&amp;PERIODTYPE=QTR_STD&amp;window=popup_no_bar&amp;width=385&amp;height=120&amp;START_MAXIMIZED=FALSE&amp;creator=factset&amp;display_string=Audit"}</definedName>
    <definedName name="_1439__FDSAUDITLINK__" hidden="1">{"fdsup://Directions/FactSet Auditing Viewer?action=AUDIT_VALUE&amp;DB=129&amp;ID1=50104410&amp;VALUEID=01001&amp;SDATE=201001&amp;PERIODTYPE=QTR_STD&amp;window=popup_no_bar&amp;width=385&amp;height=120&amp;START_MAXIMIZED=FALSE&amp;creator=factset&amp;display_string=Audit"}</definedName>
    <definedName name="_144__FDSAUDITLINK__" localSheetId="7" hidden="1">{"fdsup://directions/FAT Viewer?action=UPDATE&amp;creator=factset&amp;DYN_ARGS=TRUE&amp;DOC_NAME=FAT:FQL_AUDITING_CLIENT_TEMPLATE.FAT&amp;display_string=Audit&amp;VAR:KEY=ZYXITQZKRG&amp;VAR:QUERY=RkZfRUJJVERBX09QRVIoUVRSLDQvMS8yMDEwLDYvMzAvMjAxMCwsLFVTRCk=&amp;WINDOW=FIRST_POPUP&amp;HEIGH","T=450&amp;WIDTH=450&amp;START_MAXIMIZED=FALSE&amp;VAR:CALENDAR=US&amp;VAR:SYMBOL=SYY&amp;VAR:INDEX=0"}</definedName>
    <definedName name="_144__FDSAUDITLINK__" localSheetId="0" hidden="1">{"fdsup://directions/FAT Viewer?action=UPDATE&amp;creator=factset&amp;DYN_ARGS=TRUE&amp;DOC_NAME=FAT:FQL_AUDITING_CLIENT_TEMPLATE.FAT&amp;display_string=Audit&amp;VAR:KEY=ZYXITQZKRG&amp;VAR:QUERY=RkZfRUJJVERBX09QRVIoUVRSLDQvMS8yMDEwLDYvMzAvMjAxMCwsLFVTRCk=&amp;WINDOW=FIRST_POPUP&amp;HEIGH","T=450&amp;WIDTH=450&amp;START_MAXIMIZED=FALSE&amp;VAR:CALENDAR=US&amp;VAR:SYMBOL=SYY&amp;VAR:INDEX=0"}</definedName>
    <definedName name="_144__FDSAUDITLINK__" hidden="1">{"fdsup://directions/FAT Viewer?action=UPDATE&amp;creator=factset&amp;DYN_ARGS=TRUE&amp;DOC_NAME=FAT:FQL_AUDITING_CLIENT_TEMPLATE.FAT&amp;display_string=Audit&amp;VAR:KEY=ZYXITQZKRG&amp;VAR:QUERY=RkZfRUJJVERBX09QRVIoUVRSLDQvMS8yMDEwLDYvMzAvMjAxMCwsLFVTRCk=&amp;WINDOW=FIRST_POPUP&amp;HEIGH","T=450&amp;WIDTH=450&amp;START_MAXIMIZED=FALSE&amp;VAR:CALENDAR=US&amp;VAR:SYMBOL=SYY&amp;VAR:INDEX=0"}</definedName>
    <definedName name="_1440__FDSAUDITLINK__" localSheetId="7" hidden="1">{"fdsup://Directions/FactSet Auditing Viewer?action=AUDIT_VALUE&amp;DB=129&amp;ID1=19121610&amp;VALUEID=01001&amp;SDATE=200902&amp;PERIODTYPE=QTR_STD&amp;window=popup_no_bar&amp;width=385&amp;height=120&amp;START_MAXIMIZED=FALSE&amp;creator=factset&amp;display_string=Audit"}</definedName>
    <definedName name="_1440__FDSAUDITLINK__" localSheetId="0" hidden="1">{"fdsup://Directions/FactSet Auditing Viewer?action=AUDIT_VALUE&amp;DB=129&amp;ID1=19121610&amp;VALUEID=01001&amp;SDATE=200902&amp;PERIODTYPE=QTR_STD&amp;window=popup_no_bar&amp;width=385&amp;height=120&amp;START_MAXIMIZED=FALSE&amp;creator=factset&amp;display_string=Audit"}</definedName>
    <definedName name="_1440__FDSAUDITLINK__" hidden="1">{"fdsup://Directions/FactSet Auditing Viewer?action=AUDIT_VALUE&amp;DB=129&amp;ID1=19121610&amp;VALUEID=01001&amp;SDATE=200902&amp;PERIODTYPE=QTR_STD&amp;window=popup_no_bar&amp;width=385&amp;height=120&amp;START_MAXIMIZED=FALSE&amp;creator=factset&amp;display_string=Audit"}</definedName>
    <definedName name="_1441__FDSAUDITLINK__" localSheetId="7" hidden="1">{"fdsup://Directions/FactSet Auditing Viewer?action=AUDIT_VALUE&amp;DB=129&amp;ID1=19121610&amp;VALUEID=01001&amp;SDATE=201002&amp;PERIODTYPE=QTR_STD&amp;window=popup_no_bar&amp;width=385&amp;height=120&amp;START_MAXIMIZED=FALSE&amp;creator=factset&amp;display_string=Audit"}</definedName>
    <definedName name="_1441__FDSAUDITLINK__" localSheetId="0" hidden="1">{"fdsup://Directions/FactSet Auditing Viewer?action=AUDIT_VALUE&amp;DB=129&amp;ID1=19121610&amp;VALUEID=01001&amp;SDATE=201002&amp;PERIODTYPE=QTR_STD&amp;window=popup_no_bar&amp;width=385&amp;height=120&amp;START_MAXIMIZED=FALSE&amp;creator=factset&amp;display_string=Audit"}</definedName>
    <definedName name="_1441__FDSAUDITLINK__" hidden="1">{"fdsup://Directions/FactSet Auditing Viewer?action=AUDIT_VALUE&amp;DB=129&amp;ID1=19121610&amp;VALUEID=01001&amp;SDATE=201002&amp;PERIODTYPE=QTR_STD&amp;window=popup_no_bar&amp;width=385&amp;height=120&amp;START_MAXIMIZED=FALSE&amp;creator=factset&amp;display_string=Audit"}</definedName>
    <definedName name="_1442__FDSAUDITLINK__" localSheetId="7" hidden="1">{"fdsup://Directions/FactSet Auditing Viewer?action=AUDIT_VALUE&amp;DB=129&amp;ID1=14313010&amp;VALUEID=01001&amp;SDATE=200901&amp;PERIODTYPE=QTR_STD&amp;window=popup_no_bar&amp;width=385&amp;height=120&amp;START_MAXIMIZED=FALSE&amp;creator=factset&amp;display_string=Audit"}</definedName>
    <definedName name="_1442__FDSAUDITLINK__" localSheetId="0" hidden="1">{"fdsup://Directions/FactSet Auditing Viewer?action=AUDIT_VALUE&amp;DB=129&amp;ID1=14313010&amp;VALUEID=01001&amp;SDATE=200901&amp;PERIODTYPE=QTR_STD&amp;window=popup_no_bar&amp;width=385&amp;height=120&amp;START_MAXIMIZED=FALSE&amp;creator=factset&amp;display_string=Audit"}</definedName>
    <definedName name="_1442__FDSAUDITLINK__" hidden="1">{"fdsup://Directions/FactSet Auditing Viewer?action=AUDIT_VALUE&amp;DB=129&amp;ID1=14313010&amp;VALUEID=01001&amp;SDATE=200901&amp;PERIODTYPE=QTR_STD&amp;window=popup_no_bar&amp;width=385&amp;height=120&amp;START_MAXIMIZED=FALSE&amp;creator=factset&amp;display_string=Audit"}</definedName>
    <definedName name="_1443__FDSAUDITLINK__" localSheetId="7" hidden="1">{"fdsup://Directions/FactSet Auditing Viewer?action=AUDIT_VALUE&amp;DB=129&amp;ID1=14313010&amp;VALUEID=01001&amp;SDATE=201001&amp;PERIODTYPE=QTR_STD&amp;window=popup_no_bar&amp;width=385&amp;height=120&amp;START_MAXIMIZED=FALSE&amp;creator=factset&amp;display_string=Audit"}</definedName>
    <definedName name="_1443__FDSAUDITLINK__" localSheetId="0" hidden="1">{"fdsup://Directions/FactSet Auditing Viewer?action=AUDIT_VALUE&amp;DB=129&amp;ID1=14313010&amp;VALUEID=01001&amp;SDATE=201001&amp;PERIODTYPE=QTR_STD&amp;window=popup_no_bar&amp;width=385&amp;height=120&amp;START_MAXIMIZED=FALSE&amp;creator=factset&amp;display_string=Audit"}</definedName>
    <definedName name="_1443__FDSAUDITLINK__" hidden="1">{"fdsup://Directions/FactSet Auditing Viewer?action=AUDIT_VALUE&amp;DB=129&amp;ID1=14313010&amp;VALUEID=01001&amp;SDATE=201001&amp;PERIODTYPE=QTR_STD&amp;window=popup_no_bar&amp;width=385&amp;height=120&amp;START_MAXIMIZED=FALSE&amp;creator=factset&amp;display_string=Audit"}</definedName>
    <definedName name="_1444__FDSAUDITLINK__" localSheetId="7" hidden="1">{"fdsup://Directions/FactSet Auditing Viewer?action=AUDIT_VALUE&amp;DB=129&amp;ID1=49436810&amp;VALUEID=01001&amp;SDATE=200902&amp;PERIODTYPE=QTR_STD&amp;window=popup_no_bar&amp;width=385&amp;height=120&amp;START_MAXIMIZED=FALSE&amp;creator=factset&amp;display_string=Audit"}</definedName>
    <definedName name="_1444__FDSAUDITLINK__" localSheetId="0" hidden="1">{"fdsup://Directions/FactSet Auditing Viewer?action=AUDIT_VALUE&amp;DB=129&amp;ID1=49436810&amp;VALUEID=01001&amp;SDATE=200902&amp;PERIODTYPE=QTR_STD&amp;window=popup_no_bar&amp;width=385&amp;height=120&amp;START_MAXIMIZED=FALSE&amp;creator=factset&amp;display_string=Audit"}</definedName>
    <definedName name="_1444__FDSAUDITLINK__" hidden="1">{"fdsup://Directions/FactSet Auditing Viewer?action=AUDIT_VALUE&amp;DB=129&amp;ID1=49436810&amp;VALUEID=01001&amp;SDATE=200902&amp;PERIODTYPE=QTR_STD&amp;window=popup_no_bar&amp;width=385&amp;height=120&amp;START_MAXIMIZED=FALSE&amp;creator=factset&amp;display_string=Audit"}</definedName>
    <definedName name="_1445__FDSAUDITLINK__" localSheetId="7" hidden="1">{"fdsup://Directions/FactSet Auditing Viewer?action=AUDIT_VALUE&amp;DB=129&amp;ID1=49436810&amp;VALUEID=01001&amp;SDATE=201002&amp;PERIODTYPE=QTR_STD&amp;window=popup_no_bar&amp;width=385&amp;height=120&amp;START_MAXIMIZED=FALSE&amp;creator=factset&amp;display_string=Audit"}</definedName>
    <definedName name="_1445__FDSAUDITLINK__" localSheetId="0" hidden="1">{"fdsup://Directions/FactSet Auditing Viewer?action=AUDIT_VALUE&amp;DB=129&amp;ID1=49436810&amp;VALUEID=01001&amp;SDATE=201002&amp;PERIODTYPE=QTR_STD&amp;window=popup_no_bar&amp;width=385&amp;height=120&amp;START_MAXIMIZED=FALSE&amp;creator=factset&amp;display_string=Audit"}</definedName>
    <definedName name="_1445__FDSAUDITLINK__" hidden="1">{"fdsup://Directions/FactSet Auditing Viewer?action=AUDIT_VALUE&amp;DB=129&amp;ID1=49436810&amp;VALUEID=01001&amp;SDATE=201002&amp;PERIODTYPE=QTR_STD&amp;window=popup_no_bar&amp;width=385&amp;height=120&amp;START_MAXIMIZED=FALSE&amp;creator=factset&amp;display_string=Audit"}</definedName>
    <definedName name="_1446__FDSAUDITLINK__" localSheetId="7" hidden="1">{"fdsup://Directions/FactSet Auditing Viewer?action=AUDIT_VALUE&amp;DB=129&amp;ID1=48248010&amp;VALUEID=01001&amp;SDATE=200904&amp;PERIODTYPE=QTR_STD&amp;window=popup_no_bar&amp;width=385&amp;height=120&amp;START_MAXIMIZED=FALSE&amp;creator=factset&amp;display_string=Audit"}</definedName>
    <definedName name="_1446__FDSAUDITLINK__" localSheetId="0" hidden="1">{"fdsup://Directions/FactSet Auditing Viewer?action=AUDIT_VALUE&amp;DB=129&amp;ID1=48248010&amp;VALUEID=01001&amp;SDATE=200904&amp;PERIODTYPE=QTR_STD&amp;window=popup_no_bar&amp;width=385&amp;height=120&amp;START_MAXIMIZED=FALSE&amp;creator=factset&amp;display_string=Audit"}</definedName>
    <definedName name="_1446__FDSAUDITLINK__" hidden="1">{"fdsup://Directions/FactSet Auditing Viewer?action=AUDIT_VALUE&amp;DB=129&amp;ID1=48248010&amp;VALUEID=01001&amp;SDATE=200904&amp;PERIODTYPE=QTR_STD&amp;window=popup_no_bar&amp;width=385&amp;height=120&amp;START_MAXIMIZED=FALSE&amp;creator=factset&amp;display_string=Audit"}</definedName>
    <definedName name="_1447__FDSAUDITLINK__" localSheetId="7" hidden="1">{"fdsup://Directions/FactSet Auditing Viewer?action=AUDIT_VALUE&amp;DB=129&amp;ID1=48248010&amp;VALUEID=01001&amp;SDATE=201004&amp;PERIODTYPE=QTR_STD&amp;window=popup_no_bar&amp;width=385&amp;height=120&amp;START_MAXIMIZED=FALSE&amp;creator=factset&amp;display_string=Audit"}</definedName>
    <definedName name="_1447__FDSAUDITLINK__" localSheetId="0" hidden="1">{"fdsup://Directions/FactSet Auditing Viewer?action=AUDIT_VALUE&amp;DB=129&amp;ID1=48248010&amp;VALUEID=01001&amp;SDATE=201004&amp;PERIODTYPE=QTR_STD&amp;window=popup_no_bar&amp;width=385&amp;height=120&amp;START_MAXIMIZED=FALSE&amp;creator=factset&amp;display_string=Audit"}</definedName>
    <definedName name="_1447__FDSAUDITLINK__" hidden="1">{"fdsup://Directions/FactSet Auditing Viewer?action=AUDIT_VALUE&amp;DB=129&amp;ID1=48248010&amp;VALUEID=01001&amp;SDATE=201004&amp;PERIODTYPE=QTR_STD&amp;window=popup_no_bar&amp;width=385&amp;height=120&amp;START_MAXIMIZED=FALSE&amp;creator=factset&amp;display_string=Audit"}</definedName>
    <definedName name="_1448__FDSAUDITLINK__" localSheetId="7" hidden="1">{"fdsup://Directions/FactSet Auditing Viewer?action=AUDIT_VALUE&amp;DB=129&amp;ID1=49446R10&amp;VALUEID=01001&amp;SDATE=200902&amp;PERIODTYPE=QTR_STD&amp;window=popup_no_bar&amp;width=385&amp;height=120&amp;START_MAXIMIZED=FALSE&amp;creator=factset&amp;display_string=Audit"}</definedName>
    <definedName name="_1448__FDSAUDITLINK__" localSheetId="0" hidden="1">{"fdsup://Directions/FactSet Auditing Viewer?action=AUDIT_VALUE&amp;DB=129&amp;ID1=49446R10&amp;VALUEID=01001&amp;SDATE=200902&amp;PERIODTYPE=QTR_STD&amp;window=popup_no_bar&amp;width=385&amp;height=120&amp;START_MAXIMIZED=FALSE&amp;creator=factset&amp;display_string=Audit"}</definedName>
    <definedName name="_1448__FDSAUDITLINK__" hidden="1">{"fdsup://Directions/FactSet Auditing Viewer?action=AUDIT_VALUE&amp;DB=129&amp;ID1=49446R10&amp;VALUEID=01001&amp;SDATE=200902&amp;PERIODTYPE=QTR_STD&amp;window=popup_no_bar&amp;width=385&amp;height=120&amp;START_MAXIMIZED=FALSE&amp;creator=factset&amp;display_string=Audit"}</definedName>
    <definedName name="_1449__FDSAUDITLINK__" localSheetId="7" hidden="1">{"fdsup://Directions/FactSet Auditing Viewer?action=AUDIT_VALUE&amp;DB=129&amp;ID1=49446R10&amp;VALUEID=01001&amp;SDATE=201002&amp;PERIODTYPE=QTR_STD&amp;window=popup_no_bar&amp;width=385&amp;height=120&amp;START_MAXIMIZED=FALSE&amp;creator=factset&amp;display_string=Audit"}</definedName>
    <definedName name="_1449__FDSAUDITLINK__" localSheetId="0" hidden="1">{"fdsup://Directions/FactSet Auditing Viewer?action=AUDIT_VALUE&amp;DB=129&amp;ID1=49446R10&amp;VALUEID=01001&amp;SDATE=201002&amp;PERIODTYPE=QTR_STD&amp;window=popup_no_bar&amp;width=385&amp;height=120&amp;START_MAXIMIZED=FALSE&amp;creator=factset&amp;display_string=Audit"}</definedName>
    <definedName name="_1449__FDSAUDITLINK__" hidden="1">{"fdsup://Directions/FactSet Auditing Viewer?action=AUDIT_VALUE&amp;DB=129&amp;ID1=49446R10&amp;VALUEID=01001&amp;SDATE=201002&amp;PERIODTYPE=QTR_STD&amp;window=popup_no_bar&amp;width=385&amp;height=120&amp;START_MAXIMIZED=FALSE&amp;creator=factset&amp;display_string=Audit"}</definedName>
    <definedName name="_145__FDSAUDITLINK__" localSheetId="7" hidden="1">{"fdsup://directions/FAT Viewer?action=UPDATE&amp;creator=factset&amp;DYN_ARGS=TRUE&amp;DOC_NAME=FAT:FQL_AUDITING_CLIENT_TEMPLATE.FAT&amp;display_string=Audit&amp;VAR:KEY=RWBSDSPGJG&amp;VAR:QUERY=RkZfRUJJVERBX09QRVIoUVRSLDQvMS8yMDA5LDYvMzAvMjAwOSwsLFVTRCk=&amp;WINDOW=FIRST_POPUP&amp;HEIGH","T=450&amp;WIDTH=450&amp;START_MAXIMIZED=FALSE&amp;VAR:CALENDAR=US&amp;VAR:SYMBOL=SYMC&amp;VAR:INDEX=0"}</definedName>
    <definedName name="_145__FDSAUDITLINK__" localSheetId="0" hidden="1">{"fdsup://directions/FAT Viewer?action=UPDATE&amp;creator=factset&amp;DYN_ARGS=TRUE&amp;DOC_NAME=FAT:FQL_AUDITING_CLIENT_TEMPLATE.FAT&amp;display_string=Audit&amp;VAR:KEY=RWBSDSPGJG&amp;VAR:QUERY=RkZfRUJJVERBX09QRVIoUVRSLDQvMS8yMDA5LDYvMzAvMjAwOSwsLFVTRCk=&amp;WINDOW=FIRST_POPUP&amp;HEIGH","T=450&amp;WIDTH=450&amp;START_MAXIMIZED=FALSE&amp;VAR:CALENDAR=US&amp;VAR:SYMBOL=SYMC&amp;VAR:INDEX=0"}</definedName>
    <definedName name="_145__FDSAUDITLINK__" hidden="1">{"fdsup://directions/FAT Viewer?action=UPDATE&amp;creator=factset&amp;DYN_ARGS=TRUE&amp;DOC_NAME=FAT:FQL_AUDITING_CLIENT_TEMPLATE.FAT&amp;display_string=Audit&amp;VAR:KEY=RWBSDSPGJG&amp;VAR:QUERY=RkZfRUJJVERBX09QRVIoUVRSLDQvMS8yMDA5LDYvMzAvMjAwOSwsLFVTRCk=&amp;WINDOW=FIRST_POPUP&amp;HEIGH","T=450&amp;WIDTH=450&amp;START_MAXIMIZED=FALSE&amp;VAR:CALENDAR=US&amp;VAR:SYMBOL=SYMC&amp;VAR:INDEX=0"}</definedName>
    <definedName name="_1450__FDSAUDITLINK__" localSheetId="7" hidden="1">{"fdsup://Directions/FactSet Auditing Viewer?action=AUDIT_VALUE&amp;DB=129&amp;ID1=49558210&amp;VALUEID=01001&amp;SDATE=200902&amp;PERIODTYPE=QTR_STD&amp;window=popup_no_bar&amp;width=385&amp;height=120&amp;START_MAXIMIZED=FALSE&amp;creator=factset&amp;display_string=Audit"}</definedName>
    <definedName name="_1450__FDSAUDITLINK__" localSheetId="0" hidden="1">{"fdsup://Directions/FactSet Auditing Viewer?action=AUDIT_VALUE&amp;DB=129&amp;ID1=49558210&amp;VALUEID=01001&amp;SDATE=200902&amp;PERIODTYPE=QTR_STD&amp;window=popup_no_bar&amp;width=385&amp;height=120&amp;START_MAXIMIZED=FALSE&amp;creator=factset&amp;display_string=Audit"}</definedName>
    <definedName name="_1450__FDSAUDITLINK__" hidden="1">{"fdsup://Directions/FactSet Auditing Viewer?action=AUDIT_VALUE&amp;DB=129&amp;ID1=49558210&amp;VALUEID=01001&amp;SDATE=200902&amp;PERIODTYPE=QTR_STD&amp;window=popup_no_bar&amp;width=385&amp;height=120&amp;START_MAXIMIZED=FALSE&amp;creator=factset&amp;display_string=Audit"}</definedName>
    <definedName name="_1451__FDSAUDITLINK__" localSheetId="7" hidden="1">{"fdsup://Directions/FactSet Auditing Viewer?action=AUDIT_VALUE&amp;DB=129&amp;ID1=49558210&amp;VALUEID=01001&amp;SDATE=201002&amp;PERIODTYPE=QTR_STD&amp;window=popup_no_bar&amp;width=385&amp;height=120&amp;START_MAXIMIZED=FALSE&amp;creator=factset&amp;display_string=Audit"}</definedName>
    <definedName name="_1451__FDSAUDITLINK__" localSheetId="0" hidden="1">{"fdsup://Directions/FactSet Auditing Viewer?action=AUDIT_VALUE&amp;DB=129&amp;ID1=49558210&amp;VALUEID=01001&amp;SDATE=201002&amp;PERIODTYPE=QTR_STD&amp;window=popup_no_bar&amp;width=385&amp;height=120&amp;START_MAXIMIZED=FALSE&amp;creator=factset&amp;display_string=Audit"}</definedName>
    <definedName name="_1451__FDSAUDITLINK__" hidden="1">{"fdsup://Directions/FactSet Auditing Viewer?action=AUDIT_VALUE&amp;DB=129&amp;ID1=49558210&amp;VALUEID=01001&amp;SDATE=201002&amp;PERIODTYPE=QTR_STD&amp;window=popup_no_bar&amp;width=385&amp;height=120&amp;START_MAXIMIZED=FALSE&amp;creator=factset&amp;display_string=Audit"}</definedName>
    <definedName name="_1452__FDSAUDITLINK__" localSheetId="7" hidden="1">{"fdsup://Directions/FactSet Auditing Viewer?action=AUDIT_VALUE&amp;DB=129&amp;ID1=50075N10&amp;VALUEID=01001&amp;SDATE=200902&amp;PERIODTYPE=QTR_STD&amp;window=popup_no_bar&amp;width=385&amp;height=120&amp;START_MAXIMIZED=FALSE&amp;creator=factset&amp;display_string=Audit"}</definedName>
    <definedName name="_1452__FDSAUDITLINK__" localSheetId="0" hidden="1">{"fdsup://Directions/FactSet Auditing Viewer?action=AUDIT_VALUE&amp;DB=129&amp;ID1=50075N10&amp;VALUEID=01001&amp;SDATE=200902&amp;PERIODTYPE=QTR_STD&amp;window=popup_no_bar&amp;width=385&amp;height=120&amp;START_MAXIMIZED=FALSE&amp;creator=factset&amp;display_string=Audit"}</definedName>
    <definedName name="_1452__FDSAUDITLINK__" hidden="1">{"fdsup://Directions/FactSet Auditing Viewer?action=AUDIT_VALUE&amp;DB=129&amp;ID1=50075N10&amp;VALUEID=01001&amp;SDATE=200902&amp;PERIODTYPE=QTR_STD&amp;window=popup_no_bar&amp;width=385&amp;height=120&amp;START_MAXIMIZED=FALSE&amp;creator=factset&amp;display_string=Audit"}</definedName>
    <definedName name="_1453__FDSAUDITLINK__" localSheetId="7" hidden="1">{"fdsup://Directions/FactSet Auditing Viewer?action=AUDIT_VALUE&amp;DB=129&amp;ID1=50075N10&amp;VALUEID=01001&amp;SDATE=201002&amp;PERIODTYPE=QTR_STD&amp;window=popup_no_bar&amp;width=385&amp;height=120&amp;START_MAXIMIZED=FALSE&amp;creator=factset&amp;display_string=Audit"}</definedName>
    <definedName name="_1453__FDSAUDITLINK__" localSheetId="0" hidden="1">{"fdsup://Directions/FactSet Auditing Viewer?action=AUDIT_VALUE&amp;DB=129&amp;ID1=50075N10&amp;VALUEID=01001&amp;SDATE=201002&amp;PERIODTYPE=QTR_STD&amp;window=popup_no_bar&amp;width=385&amp;height=120&amp;START_MAXIMIZED=FALSE&amp;creator=factset&amp;display_string=Audit"}</definedName>
    <definedName name="_1453__FDSAUDITLINK__" hidden="1">{"fdsup://Directions/FactSet Auditing Viewer?action=AUDIT_VALUE&amp;DB=129&amp;ID1=50075N10&amp;VALUEID=01001&amp;SDATE=201002&amp;PERIODTYPE=QTR_STD&amp;window=popup_no_bar&amp;width=385&amp;height=120&amp;START_MAXIMIZED=FALSE&amp;creator=factset&amp;display_string=Audit"}</definedName>
    <definedName name="_1454__FDSAUDITLINK__" localSheetId="7" hidden="1">{"fdsup://Directions/FactSet Auditing Viewer?action=AUDIT_VALUE&amp;DB=129&amp;ID1=48783610&amp;VALUEID=01001&amp;SDATE=200902&amp;PERIODTYPE=QTR_STD&amp;window=popup_no_bar&amp;width=385&amp;height=120&amp;START_MAXIMIZED=FALSE&amp;creator=factset&amp;display_string=Audit"}</definedName>
    <definedName name="_1454__FDSAUDITLINK__" localSheetId="0" hidden="1">{"fdsup://Directions/FactSet Auditing Viewer?action=AUDIT_VALUE&amp;DB=129&amp;ID1=48783610&amp;VALUEID=01001&amp;SDATE=200902&amp;PERIODTYPE=QTR_STD&amp;window=popup_no_bar&amp;width=385&amp;height=120&amp;START_MAXIMIZED=FALSE&amp;creator=factset&amp;display_string=Audit"}</definedName>
    <definedName name="_1454__FDSAUDITLINK__" hidden="1">{"fdsup://Directions/FactSet Auditing Viewer?action=AUDIT_VALUE&amp;DB=129&amp;ID1=48783610&amp;VALUEID=01001&amp;SDATE=200902&amp;PERIODTYPE=QTR_STD&amp;window=popup_no_bar&amp;width=385&amp;height=120&amp;START_MAXIMIZED=FALSE&amp;creator=factset&amp;display_string=Audit"}</definedName>
    <definedName name="_1455__FDSAUDITLINK__" localSheetId="7" hidden="1">{"fdsup://Directions/FactSet Auditing Viewer?action=AUDIT_VALUE&amp;DB=129&amp;ID1=48783610&amp;VALUEID=01001&amp;SDATE=201002&amp;PERIODTYPE=QTR_STD&amp;window=popup_no_bar&amp;width=385&amp;height=120&amp;START_MAXIMIZED=FALSE&amp;creator=factset&amp;display_string=Audit"}</definedName>
    <definedName name="_1455__FDSAUDITLINK__" localSheetId="0" hidden="1">{"fdsup://Directions/FactSet Auditing Viewer?action=AUDIT_VALUE&amp;DB=129&amp;ID1=48783610&amp;VALUEID=01001&amp;SDATE=201002&amp;PERIODTYPE=QTR_STD&amp;window=popup_no_bar&amp;width=385&amp;height=120&amp;START_MAXIMIZED=FALSE&amp;creator=factset&amp;display_string=Audit"}</definedName>
    <definedName name="_1455__FDSAUDITLINK__" hidden="1">{"fdsup://Directions/FactSet Auditing Viewer?action=AUDIT_VALUE&amp;DB=129&amp;ID1=48783610&amp;VALUEID=01001&amp;SDATE=201002&amp;PERIODTYPE=QTR_STD&amp;window=popup_no_bar&amp;width=385&amp;height=120&amp;START_MAXIMIZED=FALSE&amp;creator=factset&amp;display_string=Audit"}</definedName>
    <definedName name="_1456__FDSAUDITLINK__" localSheetId="7" hidden="1">{"fdsup://Directions/FactSet Auditing Viewer?action=AUDIT_VALUE&amp;DB=129&amp;ID1=65566410&amp;VALUEID=01001&amp;SDATE=201001&amp;PERIODTYPE=QTR_STD&amp;window=popup_no_bar&amp;width=385&amp;height=120&amp;START_MAXIMIZED=FALSE&amp;creator=factset&amp;display_string=Audit"}</definedName>
    <definedName name="_1456__FDSAUDITLINK__" localSheetId="0" hidden="1">{"fdsup://Directions/FactSet Auditing Viewer?action=AUDIT_VALUE&amp;DB=129&amp;ID1=65566410&amp;VALUEID=01001&amp;SDATE=201001&amp;PERIODTYPE=QTR_STD&amp;window=popup_no_bar&amp;width=385&amp;height=120&amp;START_MAXIMIZED=FALSE&amp;creator=factset&amp;display_string=Audit"}</definedName>
    <definedName name="_1456__FDSAUDITLINK__" hidden="1">{"fdsup://Directions/FactSet Auditing Viewer?action=AUDIT_VALUE&amp;DB=129&amp;ID1=65566410&amp;VALUEID=01001&amp;SDATE=201001&amp;PERIODTYPE=QTR_STD&amp;window=popup_no_bar&amp;width=385&amp;height=120&amp;START_MAXIMIZED=FALSE&amp;creator=factset&amp;display_string=Audit"}</definedName>
    <definedName name="_1457__FDSAUDITLINK__" localSheetId="7" hidden="1">{"fdsup://Directions/FactSet Auditing Viewer?action=AUDIT_VALUE&amp;DB=129&amp;ID1=47102X10&amp;VALUEID=01001&amp;SDATE=200902&amp;PERIODTYPE=QTR_STD&amp;window=popup_no_bar&amp;width=385&amp;height=120&amp;START_MAXIMIZED=FALSE&amp;creator=factset&amp;display_string=Audit"}</definedName>
    <definedName name="_1457__FDSAUDITLINK__" localSheetId="0" hidden="1">{"fdsup://Directions/FactSet Auditing Viewer?action=AUDIT_VALUE&amp;DB=129&amp;ID1=47102X10&amp;VALUEID=01001&amp;SDATE=200902&amp;PERIODTYPE=QTR_STD&amp;window=popup_no_bar&amp;width=385&amp;height=120&amp;START_MAXIMIZED=FALSE&amp;creator=factset&amp;display_string=Audit"}</definedName>
    <definedName name="_1457__FDSAUDITLINK__" hidden="1">{"fdsup://Directions/FactSet Auditing Viewer?action=AUDIT_VALUE&amp;DB=129&amp;ID1=47102X10&amp;VALUEID=01001&amp;SDATE=200902&amp;PERIODTYPE=QTR_STD&amp;window=popup_no_bar&amp;width=385&amp;height=120&amp;START_MAXIMIZED=FALSE&amp;creator=factset&amp;display_string=Audit"}</definedName>
    <definedName name="_1458__FDSAUDITLINK__" localSheetId="7" hidden="1">{"fdsup://Directions/FactSet Auditing Viewer?action=AUDIT_VALUE&amp;DB=129&amp;ID1=47102X10&amp;VALUEID=01001&amp;SDATE=201002&amp;PERIODTYPE=QTR_STD&amp;window=popup_no_bar&amp;width=385&amp;height=120&amp;START_MAXIMIZED=FALSE&amp;creator=factset&amp;display_string=Audit"}</definedName>
    <definedName name="_1458__FDSAUDITLINK__" localSheetId="0" hidden="1">{"fdsup://Directions/FactSet Auditing Viewer?action=AUDIT_VALUE&amp;DB=129&amp;ID1=47102X10&amp;VALUEID=01001&amp;SDATE=201002&amp;PERIODTYPE=QTR_STD&amp;window=popup_no_bar&amp;width=385&amp;height=120&amp;START_MAXIMIZED=FALSE&amp;creator=factset&amp;display_string=Audit"}</definedName>
    <definedName name="_1458__FDSAUDITLINK__" hidden="1">{"fdsup://Directions/FactSet Auditing Viewer?action=AUDIT_VALUE&amp;DB=129&amp;ID1=47102X10&amp;VALUEID=01001&amp;SDATE=201002&amp;PERIODTYPE=QTR_STD&amp;window=popup_no_bar&amp;width=385&amp;height=120&amp;START_MAXIMIZED=FALSE&amp;creator=factset&amp;display_string=Audit"}</definedName>
    <definedName name="_1459__FDSAUDITLINK__" localSheetId="7" hidden="1">{"fdsup://Directions/FactSet Auditing Viewer?action=AUDIT_VALUE&amp;DB=129&amp;ID1=48203R10&amp;VALUEID=01001&amp;SDATE=200902&amp;PERIODTYPE=QTR_STD&amp;window=popup_no_bar&amp;width=385&amp;height=120&amp;START_MAXIMIZED=FALSE&amp;creator=factset&amp;display_string=Audit"}</definedName>
    <definedName name="_1459__FDSAUDITLINK__" localSheetId="0" hidden="1">{"fdsup://Directions/FactSet Auditing Viewer?action=AUDIT_VALUE&amp;DB=129&amp;ID1=48203R10&amp;VALUEID=01001&amp;SDATE=200902&amp;PERIODTYPE=QTR_STD&amp;window=popup_no_bar&amp;width=385&amp;height=120&amp;START_MAXIMIZED=FALSE&amp;creator=factset&amp;display_string=Audit"}</definedName>
    <definedName name="_1459__FDSAUDITLINK__" hidden="1">{"fdsup://Directions/FactSet Auditing Viewer?action=AUDIT_VALUE&amp;DB=129&amp;ID1=48203R10&amp;VALUEID=01001&amp;SDATE=200902&amp;PERIODTYPE=QTR_STD&amp;window=popup_no_bar&amp;width=385&amp;height=120&amp;START_MAXIMIZED=FALSE&amp;creator=factset&amp;display_string=Audit"}</definedName>
    <definedName name="_146__FDSAUDITLINK__" localSheetId="7" hidden="1">{"fdsup://directions/FAT Viewer?action=UPDATE&amp;creator=factset&amp;DYN_ARGS=TRUE&amp;DOC_NAME=FAT:FQL_AUDITING_CLIENT_TEMPLATE.FAT&amp;display_string=Audit&amp;VAR:KEY=VSNWJKXIRC&amp;VAR:QUERY=RkZfRUJJVERBX09QRVIoUVRSLDQvMS8yMDEwLDYvMzAvMjAxMCwsLFVTRCk=&amp;WINDOW=FIRST_POPUP&amp;HEIGH","T=450&amp;WIDTH=450&amp;START_MAXIMIZED=FALSE&amp;VAR:CALENDAR=US&amp;VAR:SYMBOL=SYMC&amp;VAR:INDEX=0"}</definedName>
    <definedName name="_146__FDSAUDITLINK__" localSheetId="0" hidden="1">{"fdsup://directions/FAT Viewer?action=UPDATE&amp;creator=factset&amp;DYN_ARGS=TRUE&amp;DOC_NAME=FAT:FQL_AUDITING_CLIENT_TEMPLATE.FAT&amp;display_string=Audit&amp;VAR:KEY=VSNWJKXIRC&amp;VAR:QUERY=RkZfRUJJVERBX09QRVIoUVRSLDQvMS8yMDEwLDYvMzAvMjAxMCwsLFVTRCk=&amp;WINDOW=FIRST_POPUP&amp;HEIGH","T=450&amp;WIDTH=450&amp;START_MAXIMIZED=FALSE&amp;VAR:CALENDAR=US&amp;VAR:SYMBOL=SYMC&amp;VAR:INDEX=0"}</definedName>
    <definedName name="_146__FDSAUDITLINK__" hidden="1">{"fdsup://directions/FAT Viewer?action=UPDATE&amp;creator=factset&amp;DYN_ARGS=TRUE&amp;DOC_NAME=FAT:FQL_AUDITING_CLIENT_TEMPLATE.FAT&amp;display_string=Audit&amp;VAR:KEY=VSNWJKXIRC&amp;VAR:QUERY=RkZfRUJJVERBX09QRVIoUVRSLDQvMS8yMDEwLDYvMzAvMjAxMCwsLFVTRCk=&amp;WINDOW=FIRST_POPUP&amp;HEIGH","T=450&amp;WIDTH=450&amp;START_MAXIMIZED=FALSE&amp;VAR:CALENDAR=US&amp;VAR:SYMBOL=SYMC&amp;VAR:INDEX=0"}</definedName>
    <definedName name="_1460__FDSAUDITLINK__" localSheetId="7" hidden="1">{"fdsup://Directions/FactSet Auditing Viewer?action=AUDIT_VALUE&amp;DB=129&amp;ID1=48203R10&amp;VALUEID=01001&amp;SDATE=201002&amp;PERIODTYPE=QTR_STD&amp;window=popup_no_bar&amp;width=385&amp;height=120&amp;START_MAXIMIZED=FALSE&amp;creator=factset&amp;display_string=Audit"}</definedName>
    <definedName name="_1460__FDSAUDITLINK__" localSheetId="0" hidden="1">{"fdsup://Directions/FactSet Auditing Viewer?action=AUDIT_VALUE&amp;DB=129&amp;ID1=48203R10&amp;VALUEID=01001&amp;SDATE=201002&amp;PERIODTYPE=QTR_STD&amp;window=popup_no_bar&amp;width=385&amp;height=120&amp;START_MAXIMIZED=FALSE&amp;creator=factset&amp;display_string=Audit"}</definedName>
    <definedName name="_1460__FDSAUDITLINK__" hidden="1">{"fdsup://Directions/FactSet Auditing Viewer?action=AUDIT_VALUE&amp;DB=129&amp;ID1=48203R10&amp;VALUEID=01001&amp;SDATE=201002&amp;PERIODTYPE=QTR_STD&amp;window=popup_no_bar&amp;width=385&amp;height=120&amp;START_MAXIMIZED=FALSE&amp;creator=factset&amp;display_string=Audit"}</definedName>
    <definedName name="_1461__FDSAUDITLINK__" localSheetId="7" hidden="1">{"fdsup://Directions/FactSet Auditing Viewer?action=AUDIT_VALUE&amp;DB=129&amp;ID1=47816010&amp;VALUEID=01001&amp;SDATE=200902&amp;PERIODTYPE=QTR_STD&amp;window=popup_no_bar&amp;width=385&amp;height=120&amp;START_MAXIMIZED=FALSE&amp;creator=factset&amp;display_string=Audit"}</definedName>
    <definedName name="_1461__FDSAUDITLINK__" localSheetId="0" hidden="1">{"fdsup://Directions/FactSet Auditing Viewer?action=AUDIT_VALUE&amp;DB=129&amp;ID1=47816010&amp;VALUEID=01001&amp;SDATE=200902&amp;PERIODTYPE=QTR_STD&amp;window=popup_no_bar&amp;width=385&amp;height=120&amp;START_MAXIMIZED=FALSE&amp;creator=factset&amp;display_string=Audit"}</definedName>
    <definedName name="_1461__FDSAUDITLINK__" hidden="1">{"fdsup://Directions/FactSet Auditing Viewer?action=AUDIT_VALUE&amp;DB=129&amp;ID1=47816010&amp;VALUEID=01001&amp;SDATE=200902&amp;PERIODTYPE=QTR_STD&amp;window=popup_no_bar&amp;width=385&amp;height=120&amp;START_MAXIMIZED=FALSE&amp;creator=factset&amp;display_string=Audit"}</definedName>
    <definedName name="_1462__FDSAUDITLINK__" localSheetId="7" hidden="1">{"fdsup://Directions/FactSet Auditing Viewer?action=AUDIT_VALUE&amp;DB=129&amp;ID1=47816010&amp;VALUEID=01001&amp;SDATE=201002&amp;PERIODTYPE=QTR_STD&amp;window=popup_no_bar&amp;width=385&amp;height=120&amp;START_MAXIMIZED=FALSE&amp;creator=factset&amp;display_string=Audit"}</definedName>
    <definedName name="_1462__FDSAUDITLINK__" localSheetId="0" hidden="1">{"fdsup://Directions/FactSet Auditing Viewer?action=AUDIT_VALUE&amp;DB=129&amp;ID1=47816010&amp;VALUEID=01001&amp;SDATE=201002&amp;PERIODTYPE=QTR_STD&amp;window=popup_no_bar&amp;width=385&amp;height=120&amp;START_MAXIMIZED=FALSE&amp;creator=factset&amp;display_string=Audit"}</definedName>
    <definedName name="_1462__FDSAUDITLINK__" hidden="1">{"fdsup://Directions/FactSet Auditing Viewer?action=AUDIT_VALUE&amp;DB=129&amp;ID1=47816010&amp;VALUEID=01001&amp;SDATE=201002&amp;PERIODTYPE=QTR_STD&amp;window=popup_no_bar&amp;width=385&amp;height=120&amp;START_MAXIMIZED=FALSE&amp;creator=factset&amp;display_string=Audit"}</definedName>
    <definedName name="_1463__FDSAUDITLINK__" localSheetId="7" hidden="1">{"fdsup://Directions/FactSet Auditing Viewer?action=AUDIT_VALUE&amp;DB=129&amp;ID1=46981410&amp;VALUEID=01001&amp;SDATE=200903&amp;PERIODTYPE=QTR_STD&amp;window=popup_no_bar&amp;width=385&amp;height=120&amp;START_MAXIMIZED=FALSE&amp;creator=factset&amp;display_string=Audit"}</definedName>
    <definedName name="_1463__FDSAUDITLINK__" localSheetId="0" hidden="1">{"fdsup://Directions/FactSet Auditing Viewer?action=AUDIT_VALUE&amp;DB=129&amp;ID1=46981410&amp;VALUEID=01001&amp;SDATE=200903&amp;PERIODTYPE=QTR_STD&amp;window=popup_no_bar&amp;width=385&amp;height=120&amp;START_MAXIMIZED=FALSE&amp;creator=factset&amp;display_string=Audit"}</definedName>
    <definedName name="_1463__FDSAUDITLINK__" hidden="1">{"fdsup://Directions/FactSet Auditing Viewer?action=AUDIT_VALUE&amp;DB=129&amp;ID1=46981410&amp;VALUEID=01001&amp;SDATE=200903&amp;PERIODTYPE=QTR_STD&amp;window=popup_no_bar&amp;width=385&amp;height=120&amp;START_MAXIMIZED=FALSE&amp;creator=factset&amp;display_string=Audit"}</definedName>
    <definedName name="_1464__FDSAUDITLINK__" localSheetId="7" hidden="1">{"fdsup://Directions/FactSet Auditing Viewer?action=AUDIT_VALUE&amp;DB=129&amp;ID1=46981410&amp;VALUEID=01001&amp;SDATE=201003&amp;PERIODTYPE=QTR_STD&amp;window=popup_no_bar&amp;width=385&amp;height=120&amp;START_MAXIMIZED=FALSE&amp;creator=factset&amp;display_string=Audit"}</definedName>
    <definedName name="_1464__FDSAUDITLINK__" localSheetId="0" hidden="1">{"fdsup://Directions/FactSet Auditing Viewer?action=AUDIT_VALUE&amp;DB=129&amp;ID1=46981410&amp;VALUEID=01001&amp;SDATE=201003&amp;PERIODTYPE=QTR_STD&amp;window=popup_no_bar&amp;width=385&amp;height=120&amp;START_MAXIMIZED=FALSE&amp;creator=factset&amp;display_string=Audit"}</definedName>
    <definedName name="_1464__FDSAUDITLINK__" hidden="1">{"fdsup://Directions/FactSet Auditing Viewer?action=AUDIT_VALUE&amp;DB=129&amp;ID1=46981410&amp;VALUEID=01001&amp;SDATE=201003&amp;PERIODTYPE=QTR_STD&amp;window=popup_no_bar&amp;width=385&amp;height=120&amp;START_MAXIMIZED=FALSE&amp;creator=factset&amp;display_string=Audit"}</definedName>
    <definedName name="_1465__FDSAUDITLINK__" localSheetId="7" hidden="1">{"fdsup://Directions/FactSet Auditing Viewer?action=AUDIT_VALUE&amp;DB=129&amp;ID1=46612J50&amp;VALUEID=01001&amp;SDATE=201003&amp;PERIODTYPE=QTR_STD&amp;window=popup_no_bar&amp;width=385&amp;height=120&amp;START_MAXIMIZED=FALSE&amp;creator=factset&amp;display_string=Audit"}</definedName>
    <definedName name="_1465__FDSAUDITLINK__" localSheetId="0" hidden="1">{"fdsup://Directions/FactSet Auditing Viewer?action=AUDIT_VALUE&amp;DB=129&amp;ID1=46612J50&amp;VALUEID=01001&amp;SDATE=201003&amp;PERIODTYPE=QTR_STD&amp;window=popup_no_bar&amp;width=385&amp;height=120&amp;START_MAXIMIZED=FALSE&amp;creator=factset&amp;display_string=Audit"}</definedName>
    <definedName name="_1465__FDSAUDITLINK__" hidden="1">{"fdsup://Directions/FactSet Auditing Viewer?action=AUDIT_VALUE&amp;DB=129&amp;ID1=46612J50&amp;VALUEID=01001&amp;SDATE=201003&amp;PERIODTYPE=QTR_STD&amp;window=popup_no_bar&amp;width=385&amp;height=120&amp;START_MAXIMIZED=FALSE&amp;creator=factset&amp;display_string=Audit"}</definedName>
    <definedName name="_1466__FDSAUDITLINK__" localSheetId="7" hidden="1">{"fdsup://Directions/FactSet Auditing Viewer?action=AUDIT_VALUE&amp;DB=129&amp;ID1=70816010&amp;VALUEID=01001&amp;SDATE=200901&amp;PERIODTYPE=QTR_STD&amp;window=popup_no_bar&amp;width=385&amp;height=120&amp;START_MAXIMIZED=FALSE&amp;creator=factset&amp;display_string=Audit"}</definedName>
    <definedName name="_1466__FDSAUDITLINK__" localSheetId="0" hidden="1">{"fdsup://Directions/FactSet Auditing Viewer?action=AUDIT_VALUE&amp;DB=129&amp;ID1=70816010&amp;VALUEID=01001&amp;SDATE=200901&amp;PERIODTYPE=QTR_STD&amp;window=popup_no_bar&amp;width=385&amp;height=120&amp;START_MAXIMIZED=FALSE&amp;creator=factset&amp;display_string=Audit"}</definedName>
    <definedName name="_1466__FDSAUDITLINK__" hidden="1">{"fdsup://Directions/FactSet Auditing Viewer?action=AUDIT_VALUE&amp;DB=129&amp;ID1=70816010&amp;VALUEID=01001&amp;SDATE=200901&amp;PERIODTYPE=QTR_STD&amp;window=popup_no_bar&amp;width=385&amp;height=120&amp;START_MAXIMIZED=FALSE&amp;creator=factset&amp;display_string=Audit"}</definedName>
    <definedName name="_1467__FDSAUDITLINK__" localSheetId="7" hidden="1">{"fdsup://Directions/FactSet Auditing Viewer?action=AUDIT_VALUE&amp;DB=129&amp;ID1=70816010&amp;VALUEID=01001&amp;SDATE=201001&amp;PERIODTYPE=QTR_STD&amp;window=popup_no_bar&amp;width=385&amp;height=120&amp;START_MAXIMIZED=FALSE&amp;creator=factset&amp;display_string=Audit"}</definedName>
    <definedName name="_1467__FDSAUDITLINK__" localSheetId="0" hidden="1">{"fdsup://Directions/FactSet Auditing Viewer?action=AUDIT_VALUE&amp;DB=129&amp;ID1=70816010&amp;VALUEID=01001&amp;SDATE=201001&amp;PERIODTYPE=QTR_STD&amp;window=popup_no_bar&amp;width=385&amp;height=120&amp;START_MAXIMIZED=FALSE&amp;creator=factset&amp;display_string=Audit"}</definedName>
    <definedName name="_1467__FDSAUDITLINK__" hidden="1">{"fdsup://Directions/FactSet Auditing Viewer?action=AUDIT_VALUE&amp;DB=129&amp;ID1=70816010&amp;VALUEID=01001&amp;SDATE=201001&amp;PERIODTYPE=QTR_STD&amp;window=popup_no_bar&amp;width=385&amp;height=120&amp;START_MAXIMIZED=FALSE&amp;creator=factset&amp;display_string=Audit"}</definedName>
    <definedName name="_1468__FDSAUDITLINK__" localSheetId="7" hidden="1">{"fdsup://Directions/FactSet Auditing Viewer?action=AUDIT_VALUE&amp;DB=129&amp;ID1=47836610&amp;VALUEID=01001&amp;SDATE=200903&amp;PERIODTYPE=QTR_STD&amp;window=popup_no_bar&amp;width=385&amp;height=120&amp;START_MAXIMIZED=FALSE&amp;creator=factset&amp;display_string=Audit"}</definedName>
    <definedName name="_1468__FDSAUDITLINK__" localSheetId="0" hidden="1">{"fdsup://Directions/FactSet Auditing Viewer?action=AUDIT_VALUE&amp;DB=129&amp;ID1=47836610&amp;VALUEID=01001&amp;SDATE=200903&amp;PERIODTYPE=QTR_STD&amp;window=popup_no_bar&amp;width=385&amp;height=120&amp;START_MAXIMIZED=FALSE&amp;creator=factset&amp;display_string=Audit"}</definedName>
    <definedName name="_1468__FDSAUDITLINK__" hidden="1">{"fdsup://Directions/FactSet Auditing Viewer?action=AUDIT_VALUE&amp;DB=129&amp;ID1=47836610&amp;VALUEID=01001&amp;SDATE=200903&amp;PERIODTYPE=QTR_STD&amp;window=popup_no_bar&amp;width=385&amp;height=120&amp;START_MAXIMIZED=FALSE&amp;creator=factset&amp;display_string=Audit"}</definedName>
    <definedName name="_1469__FDSAUDITLINK__" localSheetId="7" hidden="1">{"fdsup://Directions/FactSet Auditing Viewer?action=AUDIT_VALUE&amp;DB=129&amp;ID1=47836610&amp;VALUEID=01001&amp;SDATE=201003&amp;PERIODTYPE=QTR_STD&amp;window=popup_no_bar&amp;width=385&amp;height=120&amp;START_MAXIMIZED=FALSE&amp;creator=factset&amp;display_string=Audit"}</definedName>
    <definedName name="_1469__FDSAUDITLINK__" localSheetId="0" hidden="1">{"fdsup://Directions/FactSet Auditing Viewer?action=AUDIT_VALUE&amp;DB=129&amp;ID1=47836610&amp;VALUEID=01001&amp;SDATE=201003&amp;PERIODTYPE=QTR_STD&amp;window=popup_no_bar&amp;width=385&amp;height=120&amp;START_MAXIMIZED=FALSE&amp;creator=factset&amp;display_string=Audit"}</definedName>
    <definedName name="_1469__FDSAUDITLINK__" hidden="1">{"fdsup://Directions/FactSet Auditing Viewer?action=AUDIT_VALUE&amp;DB=129&amp;ID1=47836610&amp;VALUEID=01001&amp;SDATE=201003&amp;PERIODTYPE=QTR_STD&amp;window=popup_no_bar&amp;width=385&amp;height=120&amp;START_MAXIMIZED=FALSE&amp;creator=factset&amp;display_string=Audit"}</definedName>
    <definedName name="_147__FDSAUDITLINK__" localSheetId="7" hidden="1">{"fdsup://directions/FAT Viewer?action=UPDATE&amp;creator=factset&amp;DYN_ARGS=TRUE&amp;DOC_NAME=FAT:FQL_AUDITING_CLIENT_TEMPLATE.FAT&amp;display_string=Audit&amp;VAR:KEY=BGROTWXYLS&amp;VAR:QUERY=RkZfRUJJVERBX09QRVIoUVRSLDQvMS8yMDA5LDYvMzAvMjAwOSwsLFVTRCk=&amp;WINDOW=FIRST_POPUP&amp;HEIGH","T=450&amp;WIDTH=450&amp;START_MAXIMIZED=FALSE&amp;VAR:CALENDAR=US&amp;VAR:SYMBOL=SYK&amp;VAR:INDEX=0"}</definedName>
    <definedName name="_147__FDSAUDITLINK__" localSheetId="0" hidden="1">{"fdsup://directions/FAT Viewer?action=UPDATE&amp;creator=factset&amp;DYN_ARGS=TRUE&amp;DOC_NAME=FAT:FQL_AUDITING_CLIENT_TEMPLATE.FAT&amp;display_string=Audit&amp;VAR:KEY=BGROTWXYLS&amp;VAR:QUERY=RkZfRUJJVERBX09QRVIoUVRSLDQvMS8yMDA5LDYvMzAvMjAwOSwsLFVTRCk=&amp;WINDOW=FIRST_POPUP&amp;HEIGH","T=450&amp;WIDTH=450&amp;START_MAXIMIZED=FALSE&amp;VAR:CALENDAR=US&amp;VAR:SYMBOL=SYK&amp;VAR:INDEX=0"}</definedName>
    <definedName name="_147__FDSAUDITLINK__" hidden="1">{"fdsup://directions/FAT Viewer?action=UPDATE&amp;creator=factset&amp;DYN_ARGS=TRUE&amp;DOC_NAME=FAT:FQL_AUDITING_CLIENT_TEMPLATE.FAT&amp;display_string=Audit&amp;VAR:KEY=BGROTWXYLS&amp;VAR:QUERY=RkZfRUJJVERBX09QRVIoUVRSLDQvMS8yMDA5LDYvMzAvMjAwOSwsLFVTRCk=&amp;WINDOW=FIRST_POPUP&amp;HEIGH","T=450&amp;WIDTH=450&amp;START_MAXIMIZED=FALSE&amp;VAR:CALENDAR=US&amp;VAR:SYMBOL=SYK&amp;VAR:INDEX=0"}</definedName>
    <definedName name="_1470__FDSAUDITLINK__" localSheetId="7" hidden="1">{"fdsup://Directions/FactSet Auditing Viewer?action=AUDIT_VALUE&amp;DB=129&amp;ID1=46631310&amp;VALUEID=01001&amp;SDATE=200903&amp;PERIODTYPE=QTR_STD&amp;window=popup_no_bar&amp;width=385&amp;height=120&amp;START_MAXIMIZED=FALSE&amp;creator=factset&amp;display_string=Audit"}</definedName>
    <definedName name="_1470__FDSAUDITLINK__" localSheetId="0" hidden="1">{"fdsup://Directions/FactSet Auditing Viewer?action=AUDIT_VALUE&amp;DB=129&amp;ID1=46631310&amp;VALUEID=01001&amp;SDATE=200903&amp;PERIODTYPE=QTR_STD&amp;window=popup_no_bar&amp;width=385&amp;height=120&amp;START_MAXIMIZED=FALSE&amp;creator=factset&amp;display_string=Audit"}</definedName>
    <definedName name="_1470__FDSAUDITLINK__" hidden="1">{"fdsup://Directions/FactSet Auditing Viewer?action=AUDIT_VALUE&amp;DB=129&amp;ID1=46631310&amp;VALUEID=01001&amp;SDATE=200903&amp;PERIODTYPE=QTR_STD&amp;window=popup_no_bar&amp;width=385&amp;height=120&amp;START_MAXIMIZED=FALSE&amp;creator=factset&amp;display_string=Audit"}</definedName>
    <definedName name="_1471__FDSAUDITLINK__" localSheetId="7" hidden="1">{"fdsup://Directions/FactSet Auditing Viewer?action=AUDIT_VALUE&amp;DB=129&amp;ID1=46631310&amp;VALUEID=01001&amp;SDATE=201003&amp;PERIODTYPE=QTR_STD&amp;window=popup_no_bar&amp;width=385&amp;height=120&amp;START_MAXIMIZED=FALSE&amp;creator=factset&amp;display_string=Audit"}</definedName>
    <definedName name="_1471__FDSAUDITLINK__" localSheetId="0" hidden="1">{"fdsup://Directions/FactSet Auditing Viewer?action=AUDIT_VALUE&amp;DB=129&amp;ID1=46631310&amp;VALUEID=01001&amp;SDATE=201003&amp;PERIODTYPE=QTR_STD&amp;window=popup_no_bar&amp;width=385&amp;height=120&amp;START_MAXIMIZED=FALSE&amp;creator=factset&amp;display_string=Audit"}</definedName>
    <definedName name="_1471__FDSAUDITLINK__" hidden="1">{"fdsup://Directions/FactSet Auditing Viewer?action=AUDIT_VALUE&amp;DB=129&amp;ID1=46631310&amp;VALUEID=01001&amp;SDATE=201003&amp;PERIODTYPE=QTR_STD&amp;window=popup_no_bar&amp;width=385&amp;height=120&amp;START_MAXIMIZED=FALSE&amp;creator=factset&amp;display_string=Audit"}</definedName>
    <definedName name="_1472__FDSAUDITLINK__" localSheetId="7" hidden="1">{"fdsup://Directions/FactSet Auditing Viewer?action=AUDIT_VALUE&amp;DB=129&amp;ID1=G491BT10&amp;VALUEID=01001&amp;SDATE=200902&amp;PERIODTYPE=QTR_STD&amp;window=popup_no_bar&amp;width=385&amp;height=120&amp;START_MAXIMIZED=FALSE&amp;creator=factset&amp;display_string=Audit"}</definedName>
    <definedName name="_1472__FDSAUDITLINK__" localSheetId="0" hidden="1">{"fdsup://Directions/FactSet Auditing Viewer?action=AUDIT_VALUE&amp;DB=129&amp;ID1=G491BT10&amp;VALUEID=01001&amp;SDATE=200902&amp;PERIODTYPE=QTR_STD&amp;window=popup_no_bar&amp;width=385&amp;height=120&amp;START_MAXIMIZED=FALSE&amp;creator=factset&amp;display_string=Audit"}</definedName>
    <definedName name="_1472__FDSAUDITLINK__" hidden="1">{"fdsup://Directions/FactSet Auditing Viewer?action=AUDIT_VALUE&amp;DB=129&amp;ID1=G491BT10&amp;VALUEID=01001&amp;SDATE=200902&amp;PERIODTYPE=QTR_STD&amp;window=popup_no_bar&amp;width=385&amp;height=120&amp;START_MAXIMIZED=FALSE&amp;creator=factset&amp;display_string=Audit"}</definedName>
    <definedName name="_1473__FDSAUDITLINK__" localSheetId="7" hidden="1">{"fdsup://Directions/FactSet Auditing Viewer?action=AUDIT_VALUE&amp;DB=129&amp;ID1=G491BT10&amp;VALUEID=01001&amp;SDATE=201002&amp;PERIODTYPE=QTR_STD&amp;window=popup_no_bar&amp;width=385&amp;height=120&amp;START_MAXIMIZED=FALSE&amp;creator=factset&amp;display_string=Audit"}</definedName>
    <definedName name="_1473__FDSAUDITLINK__" localSheetId="0" hidden="1">{"fdsup://Directions/FactSet Auditing Viewer?action=AUDIT_VALUE&amp;DB=129&amp;ID1=G491BT10&amp;VALUEID=01001&amp;SDATE=201002&amp;PERIODTYPE=QTR_STD&amp;window=popup_no_bar&amp;width=385&amp;height=120&amp;START_MAXIMIZED=FALSE&amp;creator=factset&amp;display_string=Audit"}</definedName>
    <definedName name="_1473__FDSAUDITLINK__" hidden="1">{"fdsup://Directions/FactSet Auditing Viewer?action=AUDIT_VALUE&amp;DB=129&amp;ID1=G491BT10&amp;VALUEID=01001&amp;SDATE=201002&amp;PERIODTYPE=QTR_STD&amp;window=popup_no_bar&amp;width=385&amp;height=120&amp;START_MAXIMIZED=FALSE&amp;creator=factset&amp;display_string=Audit"}</definedName>
    <definedName name="_1474__FDSAUDITLINK__" localSheetId="7" hidden="1">{"fdsup://Directions/FactSet Auditing Viewer?action=AUDIT_VALUE&amp;DB=129&amp;ID1=45230810&amp;VALUEID=01001&amp;SDATE=200902&amp;PERIODTYPE=QTR_STD&amp;window=popup_no_bar&amp;width=385&amp;height=120&amp;START_MAXIMIZED=FALSE&amp;creator=factset&amp;display_string=Audit"}</definedName>
    <definedName name="_1474__FDSAUDITLINK__" localSheetId="0" hidden="1">{"fdsup://Directions/FactSet Auditing Viewer?action=AUDIT_VALUE&amp;DB=129&amp;ID1=45230810&amp;VALUEID=01001&amp;SDATE=200902&amp;PERIODTYPE=QTR_STD&amp;window=popup_no_bar&amp;width=385&amp;height=120&amp;START_MAXIMIZED=FALSE&amp;creator=factset&amp;display_string=Audit"}</definedName>
    <definedName name="_1474__FDSAUDITLINK__" hidden="1">{"fdsup://Directions/FactSet Auditing Viewer?action=AUDIT_VALUE&amp;DB=129&amp;ID1=45230810&amp;VALUEID=01001&amp;SDATE=200902&amp;PERIODTYPE=QTR_STD&amp;window=popup_no_bar&amp;width=385&amp;height=120&amp;START_MAXIMIZED=FALSE&amp;creator=factset&amp;display_string=Audit"}</definedName>
    <definedName name="_1475__FDSAUDITLINK__" localSheetId="7" hidden="1">{"fdsup://Directions/FactSet Auditing Viewer?action=AUDIT_VALUE&amp;DB=129&amp;ID1=45230810&amp;VALUEID=01001&amp;SDATE=201002&amp;PERIODTYPE=QTR_STD&amp;window=popup_no_bar&amp;width=385&amp;height=120&amp;START_MAXIMIZED=FALSE&amp;creator=factset&amp;display_string=Audit"}</definedName>
    <definedName name="_1475__FDSAUDITLINK__" localSheetId="0" hidden="1">{"fdsup://Directions/FactSet Auditing Viewer?action=AUDIT_VALUE&amp;DB=129&amp;ID1=45230810&amp;VALUEID=01001&amp;SDATE=201002&amp;PERIODTYPE=QTR_STD&amp;window=popup_no_bar&amp;width=385&amp;height=120&amp;START_MAXIMIZED=FALSE&amp;creator=factset&amp;display_string=Audit"}</definedName>
    <definedName name="_1475__FDSAUDITLINK__" hidden="1">{"fdsup://Directions/FactSet Auditing Viewer?action=AUDIT_VALUE&amp;DB=129&amp;ID1=45230810&amp;VALUEID=01001&amp;SDATE=201002&amp;PERIODTYPE=QTR_STD&amp;window=popup_no_bar&amp;width=385&amp;height=120&amp;START_MAXIMIZED=FALSE&amp;creator=factset&amp;display_string=Audit"}</definedName>
    <definedName name="_1476__FDSAUDITLINK__" localSheetId="7" hidden="1">{"fdsup://Directions/FactSet Auditing Viewer?action=AUDIT_VALUE&amp;DB=129&amp;ID1=45091110&amp;VALUEID=01001&amp;SDATE=200902&amp;PERIODTYPE=QTR_STD&amp;window=popup_no_bar&amp;width=385&amp;height=120&amp;START_MAXIMIZED=FALSE&amp;creator=factset&amp;display_string=Audit"}</definedName>
    <definedName name="_1476__FDSAUDITLINK__" localSheetId="0" hidden="1">{"fdsup://Directions/FactSet Auditing Viewer?action=AUDIT_VALUE&amp;DB=129&amp;ID1=45091110&amp;VALUEID=01001&amp;SDATE=200902&amp;PERIODTYPE=QTR_STD&amp;window=popup_no_bar&amp;width=385&amp;height=120&amp;START_MAXIMIZED=FALSE&amp;creator=factset&amp;display_string=Audit"}</definedName>
    <definedName name="_1476__FDSAUDITLINK__" hidden="1">{"fdsup://Directions/FactSet Auditing Viewer?action=AUDIT_VALUE&amp;DB=129&amp;ID1=45091110&amp;VALUEID=01001&amp;SDATE=200902&amp;PERIODTYPE=QTR_STD&amp;window=popup_no_bar&amp;width=385&amp;height=120&amp;START_MAXIMIZED=FALSE&amp;creator=factset&amp;display_string=Audit"}</definedName>
    <definedName name="_1477__FDSAUDITLINK__" localSheetId="7" hidden="1">{"fdsup://Directions/FactSet Auditing Viewer?action=AUDIT_VALUE&amp;DB=129&amp;ID1=45091110&amp;VALUEID=01001&amp;SDATE=201002&amp;PERIODTYPE=QTR_STD&amp;window=popup_no_bar&amp;width=385&amp;height=120&amp;START_MAXIMIZED=FALSE&amp;creator=factset&amp;display_string=Audit"}</definedName>
    <definedName name="_1477__FDSAUDITLINK__" localSheetId="0" hidden="1">{"fdsup://Directions/FactSet Auditing Viewer?action=AUDIT_VALUE&amp;DB=129&amp;ID1=45091110&amp;VALUEID=01001&amp;SDATE=201002&amp;PERIODTYPE=QTR_STD&amp;window=popup_no_bar&amp;width=385&amp;height=120&amp;START_MAXIMIZED=FALSE&amp;creator=factset&amp;display_string=Audit"}</definedName>
    <definedName name="_1477__FDSAUDITLINK__" hidden="1">{"fdsup://Directions/FactSet Auditing Viewer?action=AUDIT_VALUE&amp;DB=129&amp;ID1=45091110&amp;VALUEID=01001&amp;SDATE=201002&amp;PERIODTYPE=QTR_STD&amp;window=popup_no_bar&amp;width=385&amp;height=120&amp;START_MAXIMIZED=FALSE&amp;creator=factset&amp;display_string=Audit"}</definedName>
    <definedName name="_1478__FDSAUDITLINK__" localSheetId="7" hidden="1">{"fdsup://Directions/FactSet Auditing Viewer?action=AUDIT_VALUE&amp;DB=129&amp;ID1=46120E60&amp;VALUEID=01001&amp;SDATE=200902&amp;PERIODTYPE=QTR_STD&amp;window=popup_no_bar&amp;width=385&amp;height=120&amp;START_MAXIMIZED=FALSE&amp;creator=factset&amp;display_string=Audit"}</definedName>
    <definedName name="_1478__FDSAUDITLINK__" localSheetId="0" hidden="1">{"fdsup://Directions/FactSet Auditing Viewer?action=AUDIT_VALUE&amp;DB=129&amp;ID1=46120E60&amp;VALUEID=01001&amp;SDATE=200902&amp;PERIODTYPE=QTR_STD&amp;window=popup_no_bar&amp;width=385&amp;height=120&amp;START_MAXIMIZED=FALSE&amp;creator=factset&amp;display_string=Audit"}</definedName>
    <definedName name="_1478__FDSAUDITLINK__" hidden="1">{"fdsup://Directions/FactSet Auditing Viewer?action=AUDIT_VALUE&amp;DB=129&amp;ID1=46120E60&amp;VALUEID=01001&amp;SDATE=200902&amp;PERIODTYPE=QTR_STD&amp;window=popup_no_bar&amp;width=385&amp;height=120&amp;START_MAXIMIZED=FALSE&amp;creator=factset&amp;display_string=Audit"}</definedName>
    <definedName name="_1479__FDSAUDITLINK__" localSheetId="7" hidden="1">{"fdsup://Directions/FactSet Auditing Viewer?action=AUDIT_VALUE&amp;DB=129&amp;ID1=46120E60&amp;VALUEID=01001&amp;SDATE=201002&amp;PERIODTYPE=QTR_STD&amp;window=popup_no_bar&amp;width=385&amp;height=120&amp;START_MAXIMIZED=FALSE&amp;creator=factset&amp;display_string=Audit"}</definedName>
    <definedName name="_1479__FDSAUDITLINK__" localSheetId="0" hidden="1">{"fdsup://Directions/FactSet Auditing Viewer?action=AUDIT_VALUE&amp;DB=129&amp;ID1=46120E60&amp;VALUEID=01001&amp;SDATE=201002&amp;PERIODTYPE=QTR_STD&amp;window=popup_no_bar&amp;width=385&amp;height=120&amp;START_MAXIMIZED=FALSE&amp;creator=factset&amp;display_string=Audit"}</definedName>
    <definedName name="_1479__FDSAUDITLINK__" hidden="1">{"fdsup://Directions/FactSet Auditing Viewer?action=AUDIT_VALUE&amp;DB=129&amp;ID1=46120E60&amp;VALUEID=01001&amp;SDATE=201002&amp;PERIODTYPE=QTR_STD&amp;window=popup_no_bar&amp;width=385&amp;height=120&amp;START_MAXIMIZED=FALSE&amp;creator=factset&amp;display_string=Audit"}</definedName>
    <definedName name="_148__FDSAUDITLINK__" localSheetId="7" hidden="1">{"fdsup://directions/FAT Viewer?action=UPDATE&amp;creator=factset&amp;DYN_ARGS=TRUE&amp;DOC_NAME=FAT:FQL_AUDITING_CLIENT_TEMPLATE.FAT&amp;display_string=Audit&amp;VAR:KEY=ZORQXUDSPW&amp;VAR:QUERY=RkZfRUJJVERBX09QRVIoUVRSLDQvMS8yMDEwLDYvMzAvMjAxMCwsLFVTRCk=&amp;WINDOW=FIRST_POPUP&amp;HEIGH","T=450&amp;WIDTH=450&amp;START_MAXIMIZED=FALSE&amp;VAR:CALENDAR=US&amp;VAR:SYMBOL=SYK&amp;VAR:INDEX=0"}</definedName>
    <definedName name="_148__FDSAUDITLINK__" localSheetId="0" hidden="1">{"fdsup://directions/FAT Viewer?action=UPDATE&amp;creator=factset&amp;DYN_ARGS=TRUE&amp;DOC_NAME=FAT:FQL_AUDITING_CLIENT_TEMPLATE.FAT&amp;display_string=Audit&amp;VAR:KEY=ZORQXUDSPW&amp;VAR:QUERY=RkZfRUJJVERBX09QRVIoUVRSLDQvMS8yMDEwLDYvMzAvMjAxMCwsLFVTRCk=&amp;WINDOW=FIRST_POPUP&amp;HEIGH","T=450&amp;WIDTH=450&amp;START_MAXIMIZED=FALSE&amp;VAR:CALENDAR=US&amp;VAR:SYMBOL=SYK&amp;VAR:INDEX=0"}</definedName>
    <definedName name="_148__FDSAUDITLINK__" hidden="1">{"fdsup://directions/FAT Viewer?action=UPDATE&amp;creator=factset&amp;DYN_ARGS=TRUE&amp;DOC_NAME=FAT:FQL_AUDITING_CLIENT_TEMPLATE.FAT&amp;display_string=Audit&amp;VAR:KEY=ZORQXUDSPW&amp;VAR:QUERY=RkZfRUJJVERBX09QRVIoUVRSLDQvMS8yMDEwLDYvMzAvMjAxMCwsLFVTRCk=&amp;WINDOW=FIRST_POPUP&amp;HEIGH","T=450&amp;WIDTH=450&amp;START_MAXIMIZED=FALSE&amp;VAR:CALENDAR=US&amp;VAR:SYMBOL=SYK&amp;VAR:INDEX=0"}</definedName>
    <definedName name="_1480__FDSAUDITLINK__" localSheetId="7" hidden="1">{"fdsup://Directions/FactSet Auditing Viewer?action=AUDIT_VALUE&amp;DB=129&amp;ID1=46284610&amp;VALUEID=01001&amp;SDATE=200902&amp;PERIODTYPE=QTR_STD&amp;window=popup_no_bar&amp;width=385&amp;height=120&amp;START_MAXIMIZED=FALSE&amp;creator=factset&amp;display_string=Audit"}</definedName>
    <definedName name="_1480__FDSAUDITLINK__" localSheetId="0" hidden="1">{"fdsup://Directions/FactSet Auditing Viewer?action=AUDIT_VALUE&amp;DB=129&amp;ID1=46284610&amp;VALUEID=01001&amp;SDATE=200902&amp;PERIODTYPE=QTR_STD&amp;window=popup_no_bar&amp;width=385&amp;height=120&amp;START_MAXIMIZED=FALSE&amp;creator=factset&amp;display_string=Audit"}</definedName>
    <definedName name="_1480__FDSAUDITLINK__" hidden="1">{"fdsup://Directions/FactSet Auditing Viewer?action=AUDIT_VALUE&amp;DB=129&amp;ID1=46284610&amp;VALUEID=01001&amp;SDATE=200902&amp;PERIODTYPE=QTR_STD&amp;window=popup_no_bar&amp;width=385&amp;height=120&amp;START_MAXIMIZED=FALSE&amp;creator=factset&amp;display_string=Audit"}</definedName>
    <definedName name="_1481__FDSAUDITLINK__" localSheetId="7" hidden="1">{"fdsup://Directions/FactSet Auditing Viewer?action=AUDIT_VALUE&amp;DB=129&amp;ID1=46284610&amp;VALUEID=01001&amp;SDATE=201002&amp;PERIODTYPE=QTR_STD&amp;window=popup_no_bar&amp;width=385&amp;height=120&amp;START_MAXIMIZED=FALSE&amp;creator=factset&amp;display_string=Audit"}</definedName>
    <definedName name="_1481__FDSAUDITLINK__" localSheetId="0" hidden="1">{"fdsup://Directions/FactSet Auditing Viewer?action=AUDIT_VALUE&amp;DB=129&amp;ID1=46284610&amp;VALUEID=01001&amp;SDATE=201002&amp;PERIODTYPE=QTR_STD&amp;window=popup_no_bar&amp;width=385&amp;height=120&amp;START_MAXIMIZED=FALSE&amp;creator=factset&amp;display_string=Audit"}</definedName>
    <definedName name="_1481__FDSAUDITLINK__" hidden="1">{"fdsup://Directions/FactSet Auditing Viewer?action=AUDIT_VALUE&amp;DB=129&amp;ID1=46284610&amp;VALUEID=01001&amp;SDATE=201002&amp;PERIODTYPE=QTR_STD&amp;window=popup_no_bar&amp;width=385&amp;height=120&amp;START_MAXIMIZED=FALSE&amp;creator=factset&amp;display_string=Audit"}</definedName>
    <definedName name="_1482__FDSAUDITLINK__" localSheetId="7" hidden="1">{"fdsup://Directions/FactSet Auditing Viewer?action=AUDIT_VALUE&amp;DB=129&amp;ID1=46069010&amp;VALUEID=01001&amp;SDATE=200902&amp;PERIODTYPE=QTR_STD&amp;window=popup_no_bar&amp;width=385&amp;height=120&amp;START_MAXIMIZED=FALSE&amp;creator=factset&amp;display_string=Audit"}</definedName>
    <definedName name="_1482__FDSAUDITLINK__" localSheetId="0" hidden="1">{"fdsup://Directions/FactSet Auditing Viewer?action=AUDIT_VALUE&amp;DB=129&amp;ID1=46069010&amp;VALUEID=01001&amp;SDATE=200902&amp;PERIODTYPE=QTR_STD&amp;window=popup_no_bar&amp;width=385&amp;height=120&amp;START_MAXIMIZED=FALSE&amp;creator=factset&amp;display_string=Audit"}</definedName>
    <definedName name="_1482__FDSAUDITLINK__" hidden="1">{"fdsup://Directions/FactSet Auditing Viewer?action=AUDIT_VALUE&amp;DB=129&amp;ID1=46069010&amp;VALUEID=01001&amp;SDATE=200902&amp;PERIODTYPE=QTR_STD&amp;window=popup_no_bar&amp;width=385&amp;height=120&amp;START_MAXIMIZED=FALSE&amp;creator=factset&amp;display_string=Audit"}</definedName>
    <definedName name="_1483__FDSAUDITLINK__" localSheetId="7" hidden="1">{"fdsup://Directions/FactSet Auditing Viewer?action=AUDIT_VALUE&amp;DB=129&amp;ID1=46069010&amp;VALUEID=01001&amp;SDATE=201002&amp;PERIODTYPE=QTR_STD&amp;window=popup_no_bar&amp;width=385&amp;height=120&amp;START_MAXIMIZED=FALSE&amp;creator=factset&amp;display_string=Audit"}</definedName>
    <definedName name="_1483__FDSAUDITLINK__" localSheetId="0" hidden="1">{"fdsup://Directions/FactSet Auditing Viewer?action=AUDIT_VALUE&amp;DB=129&amp;ID1=46069010&amp;VALUEID=01001&amp;SDATE=201002&amp;PERIODTYPE=QTR_STD&amp;window=popup_no_bar&amp;width=385&amp;height=120&amp;START_MAXIMIZED=FALSE&amp;creator=factset&amp;display_string=Audit"}</definedName>
    <definedName name="_1483__FDSAUDITLINK__" hidden="1">{"fdsup://Directions/FactSet Auditing Viewer?action=AUDIT_VALUE&amp;DB=129&amp;ID1=46069010&amp;VALUEID=01001&amp;SDATE=201002&amp;PERIODTYPE=QTR_STD&amp;window=popup_no_bar&amp;width=385&amp;height=120&amp;START_MAXIMIZED=FALSE&amp;creator=factset&amp;display_string=Audit"}</definedName>
    <definedName name="_1484__FDSAUDITLINK__" localSheetId="7" hidden="1">{"fdsup://Directions/FactSet Auditing Viewer?action=AUDIT_VALUE&amp;DB=129&amp;ID1=46014610&amp;VALUEID=01001&amp;SDATE=200902&amp;PERIODTYPE=QTR_STD&amp;window=popup_no_bar&amp;width=385&amp;height=120&amp;START_MAXIMIZED=FALSE&amp;creator=factset&amp;display_string=Audit"}</definedName>
    <definedName name="_1484__FDSAUDITLINK__" localSheetId="0" hidden="1">{"fdsup://Directions/FactSet Auditing Viewer?action=AUDIT_VALUE&amp;DB=129&amp;ID1=46014610&amp;VALUEID=01001&amp;SDATE=200902&amp;PERIODTYPE=QTR_STD&amp;window=popup_no_bar&amp;width=385&amp;height=120&amp;START_MAXIMIZED=FALSE&amp;creator=factset&amp;display_string=Audit"}</definedName>
    <definedName name="_1484__FDSAUDITLINK__" hidden="1">{"fdsup://Directions/FactSet Auditing Viewer?action=AUDIT_VALUE&amp;DB=129&amp;ID1=46014610&amp;VALUEID=01001&amp;SDATE=200902&amp;PERIODTYPE=QTR_STD&amp;window=popup_no_bar&amp;width=385&amp;height=120&amp;START_MAXIMIZED=FALSE&amp;creator=factset&amp;display_string=Audit"}</definedName>
    <definedName name="_1485__FDSAUDITLINK__" localSheetId="7" hidden="1">{"fdsup://Directions/FactSet Auditing Viewer?action=AUDIT_VALUE&amp;DB=129&amp;ID1=46014610&amp;VALUEID=01001&amp;SDATE=201002&amp;PERIODTYPE=QTR_STD&amp;window=popup_no_bar&amp;width=385&amp;height=120&amp;START_MAXIMIZED=FALSE&amp;creator=factset&amp;display_string=Audit"}</definedName>
    <definedName name="_1485__FDSAUDITLINK__" localSheetId="0" hidden="1">{"fdsup://Directions/FactSet Auditing Viewer?action=AUDIT_VALUE&amp;DB=129&amp;ID1=46014610&amp;VALUEID=01001&amp;SDATE=201002&amp;PERIODTYPE=QTR_STD&amp;window=popup_no_bar&amp;width=385&amp;height=120&amp;START_MAXIMIZED=FALSE&amp;creator=factset&amp;display_string=Audit"}</definedName>
    <definedName name="_1485__FDSAUDITLINK__" hidden="1">{"fdsup://Directions/FactSet Auditing Viewer?action=AUDIT_VALUE&amp;DB=129&amp;ID1=46014610&amp;VALUEID=01001&amp;SDATE=201002&amp;PERIODTYPE=QTR_STD&amp;window=popup_no_bar&amp;width=385&amp;height=120&amp;START_MAXIMIZED=FALSE&amp;creator=factset&amp;display_string=Audit"}</definedName>
    <definedName name="_1486__FDSAUDITLINK__" localSheetId="7" hidden="1">{"fdsup://Directions/FactSet Auditing Viewer?action=AUDIT_VALUE&amp;DB=129&amp;ID1=46120210&amp;VALUEID=01001&amp;SDATE=200903&amp;PERIODTYPE=QTR_STD&amp;window=popup_no_bar&amp;width=385&amp;height=120&amp;START_MAXIMIZED=FALSE&amp;creator=factset&amp;display_string=Audit"}</definedName>
    <definedName name="_1486__FDSAUDITLINK__" localSheetId="0" hidden="1">{"fdsup://Directions/FactSet Auditing Viewer?action=AUDIT_VALUE&amp;DB=129&amp;ID1=46120210&amp;VALUEID=01001&amp;SDATE=200903&amp;PERIODTYPE=QTR_STD&amp;window=popup_no_bar&amp;width=385&amp;height=120&amp;START_MAXIMIZED=FALSE&amp;creator=factset&amp;display_string=Audit"}</definedName>
    <definedName name="_1486__FDSAUDITLINK__" hidden="1">{"fdsup://Directions/FactSet Auditing Viewer?action=AUDIT_VALUE&amp;DB=129&amp;ID1=46120210&amp;VALUEID=01001&amp;SDATE=200903&amp;PERIODTYPE=QTR_STD&amp;window=popup_no_bar&amp;width=385&amp;height=120&amp;START_MAXIMIZED=FALSE&amp;creator=factset&amp;display_string=Audit"}</definedName>
    <definedName name="_1487__FDSAUDITLINK__" localSheetId="7" hidden="1">{"fdsup://Directions/FactSet Auditing Viewer?action=AUDIT_VALUE&amp;DB=129&amp;ID1=46120210&amp;VALUEID=01001&amp;SDATE=201003&amp;PERIODTYPE=QTR_STD&amp;window=popup_no_bar&amp;width=385&amp;height=120&amp;START_MAXIMIZED=FALSE&amp;creator=factset&amp;display_string=Audit"}</definedName>
    <definedName name="_1487__FDSAUDITLINK__" localSheetId="0" hidden="1">{"fdsup://Directions/FactSet Auditing Viewer?action=AUDIT_VALUE&amp;DB=129&amp;ID1=46120210&amp;VALUEID=01001&amp;SDATE=201003&amp;PERIODTYPE=QTR_STD&amp;window=popup_no_bar&amp;width=385&amp;height=120&amp;START_MAXIMIZED=FALSE&amp;creator=factset&amp;display_string=Audit"}</definedName>
    <definedName name="_1487__FDSAUDITLINK__" hidden="1">{"fdsup://Directions/FactSet Auditing Viewer?action=AUDIT_VALUE&amp;DB=129&amp;ID1=46120210&amp;VALUEID=01001&amp;SDATE=201003&amp;PERIODTYPE=QTR_STD&amp;window=popup_no_bar&amp;width=385&amp;height=120&amp;START_MAXIMIZED=FALSE&amp;creator=factset&amp;display_string=Audit"}</definedName>
    <definedName name="_1488__FDSAUDITLINK__" localSheetId="7" hidden="1">{"fdsup://Directions/FactSet Auditing Viewer?action=AUDIT_VALUE&amp;DB=129&amp;ID1=45814010&amp;VALUEID=01001&amp;SDATE=200902&amp;PERIODTYPE=QTR_STD&amp;window=popup_no_bar&amp;width=385&amp;height=120&amp;START_MAXIMIZED=FALSE&amp;creator=factset&amp;display_string=Audit"}</definedName>
    <definedName name="_1488__FDSAUDITLINK__" localSheetId="0" hidden="1">{"fdsup://Directions/FactSet Auditing Viewer?action=AUDIT_VALUE&amp;DB=129&amp;ID1=45814010&amp;VALUEID=01001&amp;SDATE=200902&amp;PERIODTYPE=QTR_STD&amp;window=popup_no_bar&amp;width=385&amp;height=120&amp;START_MAXIMIZED=FALSE&amp;creator=factset&amp;display_string=Audit"}</definedName>
    <definedName name="_1488__FDSAUDITLINK__" hidden="1">{"fdsup://Directions/FactSet Auditing Viewer?action=AUDIT_VALUE&amp;DB=129&amp;ID1=45814010&amp;VALUEID=01001&amp;SDATE=200902&amp;PERIODTYPE=QTR_STD&amp;window=popup_no_bar&amp;width=385&amp;height=120&amp;START_MAXIMIZED=FALSE&amp;creator=factset&amp;display_string=Audit"}</definedName>
    <definedName name="_1489__FDSAUDITLINK__" localSheetId="7" hidden="1">{"fdsup://Directions/FactSet Auditing Viewer?action=AUDIT_VALUE&amp;DB=129&amp;ID1=45814010&amp;VALUEID=01001&amp;SDATE=201002&amp;PERIODTYPE=QTR_STD&amp;window=popup_no_bar&amp;width=385&amp;height=120&amp;START_MAXIMIZED=FALSE&amp;creator=factset&amp;display_string=Audit"}</definedName>
    <definedName name="_1489__FDSAUDITLINK__" localSheetId="0" hidden="1">{"fdsup://Directions/FactSet Auditing Viewer?action=AUDIT_VALUE&amp;DB=129&amp;ID1=45814010&amp;VALUEID=01001&amp;SDATE=201002&amp;PERIODTYPE=QTR_STD&amp;window=popup_no_bar&amp;width=385&amp;height=120&amp;START_MAXIMIZED=FALSE&amp;creator=factset&amp;display_string=Audit"}</definedName>
    <definedName name="_1489__FDSAUDITLINK__" hidden="1">{"fdsup://Directions/FactSet Auditing Viewer?action=AUDIT_VALUE&amp;DB=129&amp;ID1=45814010&amp;VALUEID=01001&amp;SDATE=201002&amp;PERIODTYPE=QTR_STD&amp;window=popup_no_bar&amp;width=385&amp;height=120&amp;START_MAXIMIZED=FALSE&amp;creator=factset&amp;display_string=Audit"}</definedName>
    <definedName name="_149__FDSAUDITLINK__" localSheetId="7" hidden="1">{"fdsup://directions/FAT Viewer?action=UPDATE&amp;creator=factset&amp;DYN_ARGS=TRUE&amp;DOC_NAME=FAT:FQL_AUDITING_CLIENT_TEMPLATE.FAT&amp;display_string=Audit&amp;VAR:KEY=RGLWHGVEXO&amp;VAR:QUERY=RkZfRUJJVERBX09QRVIoUVRSLDQvMS8yMDA5LDYvMzAvMjAwOSwsLFVTRCk=&amp;WINDOW=FIRST_POPUP&amp;HEIGH","T=450&amp;WIDTH=450&amp;START_MAXIMIZED=FALSE&amp;VAR:CALENDAR=US&amp;VAR:SYMBOL=SWY&amp;VAR:INDEX=0"}</definedName>
    <definedName name="_149__FDSAUDITLINK__" localSheetId="0" hidden="1">{"fdsup://directions/FAT Viewer?action=UPDATE&amp;creator=factset&amp;DYN_ARGS=TRUE&amp;DOC_NAME=FAT:FQL_AUDITING_CLIENT_TEMPLATE.FAT&amp;display_string=Audit&amp;VAR:KEY=RGLWHGVEXO&amp;VAR:QUERY=RkZfRUJJVERBX09QRVIoUVRSLDQvMS8yMDA5LDYvMzAvMjAwOSwsLFVTRCk=&amp;WINDOW=FIRST_POPUP&amp;HEIGH","T=450&amp;WIDTH=450&amp;START_MAXIMIZED=FALSE&amp;VAR:CALENDAR=US&amp;VAR:SYMBOL=SWY&amp;VAR:INDEX=0"}</definedName>
    <definedName name="_149__FDSAUDITLINK__" hidden="1">{"fdsup://directions/FAT Viewer?action=UPDATE&amp;creator=factset&amp;DYN_ARGS=TRUE&amp;DOC_NAME=FAT:FQL_AUDITING_CLIENT_TEMPLATE.FAT&amp;display_string=Audit&amp;VAR:KEY=RGLWHGVEXO&amp;VAR:QUERY=RkZfRUJJVERBX09QRVIoUVRSLDQvMS8yMDA5LDYvMzAvMjAwOSwsLFVTRCk=&amp;WINDOW=FIRST_POPUP&amp;HEIGH","T=450&amp;WIDTH=450&amp;START_MAXIMIZED=FALSE&amp;VAR:CALENDAR=US&amp;VAR:SYMBOL=SWY&amp;VAR:INDEX=0"}</definedName>
    <definedName name="_1490__FDSAUDITLINK__" localSheetId="7" hidden="1">{"fdsup://Directions/FactSet Auditing Viewer?action=AUDIT_VALUE&amp;DB=129&amp;ID1=45990210&amp;VALUEID=01001&amp;SDATE=200903&amp;PERIODTYPE=QTR_STD&amp;window=popup_no_bar&amp;width=385&amp;height=120&amp;START_MAXIMIZED=FALSE&amp;creator=factset&amp;display_string=Audit"}</definedName>
    <definedName name="_1490__FDSAUDITLINK__" localSheetId="0" hidden="1">{"fdsup://Directions/FactSet Auditing Viewer?action=AUDIT_VALUE&amp;DB=129&amp;ID1=45990210&amp;VALUEID=01001&amp;SDATE=200903&amp;PERIODTYPE=QTR_STD&amp;window=popup_no_bar&amp;width=385&amp;height=120&amp;START_MAXIMIZED=FALSE&amp;creator=factset&amp;display_string=Audit"}</definedName>
    <definedName name="_1490__FDSAUDITLINK__" hidden="1">{"fdsup://Directions/FactSet Auditing Viewer?action=AUDIT_VALUE&amp;DB=129&amp;ID1=45990210&amp;VALUEID=01001&amp;SDATE=200903&amp;PERIODTYPE=QTR_STD&amp;window=popup_no_bar&amp;width=385&amp;height=120&amp;START_MAXIMIZED=FALSE&amp;creator=factset&amp;display_string=Audit"}</definedName>
    <definedName name="_1491__FDSAUDITLINK__" localSheetId="7" hidden="1">{"fdsup://Directions/FactSet Auditing Viewer?action=AUDIT_VALUE&amp;DB=129&amp;ID1=45990210&amp;VALUEID=01001&amp;SDATE=201003&amp;PERIODTYPE=QTR_STD&amp;window=popup_no_bar&amp;width=385&amp;height=120&amp;START_MAXIMIZED=FALSE&amp;creator=factset&amp;display_string=Audit"}</definedName>
    <definedName name="_1491__FDSAUDITLINK__" localSheetId="0" hidden="1">{"fdsup://Directions/FactSet Auditing Viewer?action=AUDIT_VALUE&amp;DB=129&amp;ID1=45990210&amp;VALUEID=01001&amp;SDATE=201003&amp;PERIODTYPE=QTR_STD&amp;window=popup_no_bar&amp;width=385&amp;height=120&amp;START_MAXIMIZED=FALSE&amp;creator=factset&amp;display_string=Audit"}</definedName>
    <definedName name="_1491__FDSAUDITLINK__" hidden="1">{"fdsup://Directions/FactSet Auditing Viewer?action=AUDIT_VALUE&amp;DB=129&amp;ID1=45990210&amp;VALUEID=01001&amp;SDATE=201003&amp;PERIODTYPE=QTR_STD&amp;window=popup_no_bar&amp;width=385&amp;height=120&amp;START_MAXIMIZED=FALSE&amp;creator=factset&amp;display_string=Audit"}</definedName>
    <definedName name="_1492__FDSAUDITLINK__" localSheetId="7" hidden="1">{"fdsup://Directions/FactSet Auditing Viewer?action=AUDIT_VALUE&amp;DB=129&amp;ID1=45950610&amp;VALUEID=01001&amp;SDATE=200902&amp;PERIODTYPE=QTR_STD&amp;window=popup_no_bar&amp;width=385&amp;height=120&amp;START_MAXIMIZED=FALSE&amp;creator=factset&amp;display_string=Audit"}</definedName>
    <definedName name="_1492__FDSAUDITLINK__" localSheetId="0" hidden="1">{"fdsup://Directions/FactSet Auditing Viewer?action=AUDIT_VALUE&amp;DB=129&amp;ID1=45950610&amp;VALUEID=01001&amp;SDATE=200902&amp;PERIODTYPE=QTR_STD&amp;window=popup_no_bar&amp;width=385&amp;height=120&amp;START_MAXIMIZED=FALSE&amp;creator=factset&amp;display_string=Audit"}</definedName>
    <definedName name="_1492__FDSAUDITLINK__" hidden="1">{"fdsup://Directions/FactSet Auditing Viewer?action=AUDIT_VALUE&amp;DB=129&amp;ID1=45950610&amp;VALUEID=01001&amp;SDATE=200902&amp;PERIODTYPE=QTR_STD&amp;window=popup_no_bar&amp;width=385&amp;height=120&amp;START_MAXIMIZED=FALSE&amp;creator=factset&amp;display_string=Audit"}</definedName>
    <definedName name="_1493__FDSAUDITLINK__" localSheetId="7" hidden="1">{"fdsup://Directions/FactSet Auditing Viewer?action=AUDIT_VALUE&amp;DB=129&amp;ID1=45950610&amp;VALUEID=01001&amp;SDATE=201002&amp;PERIODTYPE=QTR_STD&amp;window=popup_no_bar&amp;width=385&amp;height=120&amp;START_MAXIMIZED=FALSE&amp;creator=factset&amp;display_string=Audit"}</definedName>
    <definedName name="_1493__FDSAUDITLINK__" localSheetId="0" hidden="1">{"fdsup://Directions/FactSet Auditing Viewer?action=AUDIT_VALUE&amp;DB=129&amp;ID1=45950610&amp;VALUEID=01001&amp;SDATE=201002&amp;PERIODTYPE=QTR_STD&amp;window=popup_no_bar&amp;width=385&amp;height=120&amp;START_MAXIMIZED=FALSE&amp;creator=factset&amp;display_string=Audit"}</definedName>
    <definedName name="_1493__FDSAUDITLINK__" hidden="1">{"fdsup://Directions/FactSet Auditing Viewer?action=AUDIT_VALUE&amp;DB=129&amp;ID1=45950610&amp;VALUEID=01001&amp;SDATE=201002&amp;PERIODTYPE=QTR_STD&amp;window=popup_no_bar&amp;width=385&amp;height=120&amp;START_MAXIMIZED=FALSE&amp;creator=factset&amp;display_string=Audit"}</definedName>
    <definedName name="_1494__FDSAUDITLINK__" localSheetId="7" hidden="1">{"fdsup://Directions/FactSet Auditing Viewer?action=AUDIT_VALUE&amp;DB=129&amp;ID1=45865V10&amp;VALUEID=01001&amp;SDATE=200902&amp;PERIODTYPE=QTR_STD&amp;window=popup_no_bar&amp;width=385&amp;height=120&amp;START_MAXIMIZED=FALSE&amp;creator=factset&amp;display_string=Audit"}</definedName>
    <definedName name="_1494__FDSAUDITLINK__" localSheetId="0" hidden="1">{"fdsup://Directions/FactSet Auditing Viewer?action=AUDIT_VALUE&amp;DB=129&amp;ID1=45865V10&amp;VALUEID=01001&amp;SDATE=200902&amp;PERIODTYPE=QTR_STD&amp;window=popup_no_bar&amp;width=385&amp;height=120&amp;START_MAXIMIZED=FALSE&amp;creator=factset&amp;display_string=Audit"}</definedName>
    <definedName name="_1494__FDSAUDITLINK__" hidden="1">{"fdsup://Directions/FactSet Auditing Viewer?action=AUDIT_VALUE&amp;DB=129&amp;ID1=45865V10&amp;VALUEID=01001&amp;SDATE=200902&amp;PERIODTYPE=QTR_STD&amp;window=popup_no_bar&amp;width=385&amp;height=120&amp;START_MAXIMIZED=FALSE&amp;creator=factset&amp;display_string=Audit"}</definedName>
    <definedName name="_1495__FDSAUDITLINK__" localSheetId="7" hidden="1">{"fdsup://Directions/FactSet Auditing Viewer?action=AUDIT_VALUE&amp;DB=129&amp;ID1=45865V10&amp;VALUEID=01001&amp;SDATE=201002&amp;PERIODTYPE=QTR_STD&amp;window=popup_no_bar&amp;width=385&amp;height=120&amp;START_MAXIMIZED=FALSE&amp;creator=factset&amp;display_string=Audit"}</definedName>
    <definedName name="_1495__FDSAUDITLINK__" localSheetId="0" hidden="1">{"fdsup://Directions/FactSet Auditing Viewer?action=AUDIT_VALUE&amp;DB=129&amp;ID1=45865V10&amp;VALUEID=01001&amp;SDATE=201002&amp;PERIODTYPE=QTR_STD&amp;window=popup_no_bar&amp;width=385&amp;height=120&amp;START_MAXIMIZED=FALSE&amp;creator=factset&amp;display_string=Audit"}</definedName>
    <definedName name="_1495__FDSAUDITLINK__" hidden="1">{"fdsup://Directions/FactSet Auditing Viewer?action=AUDIT_VALUE&amp;DB=129&amp;ID1=45865V10&amp;VALUEID=01001&amp;SDATE=201002&amp;PERIODTYPE=QTR_STD&amp;window=popup_no_bar&amp;width=385&amp;height=120&amp;START_MAXIMIZED=FALSE&amp;creator=factset&amp;display_string=Audit"}</definedName>
    <definedName name="_1496__FDSAUDITLINK__" localSheetId="7" hidden="1">{"fdsup://Directions/FactSet Auditing Viewer?action=AUDIT_VALUE&amp;DB=129&amp;ID1=45920010&amp;VALUEID=01001&amp;SDATE=200902&amp;PERIODTYPE=QTR_STD&amp;window=popup_no_bar&amp;width=385&amp;height=120&amp;START_MAXIMIZED=FALSE&amp;creator=factset&amp;display_string=Audit"}</definedName>
    <definedName name="_1496__FDSAUDITLINK__" localSheetId="0" hidden="1">{"fdsup://Directions/FactSet Auditing Viewer?action=AUDIT_VALUE&amp;DB=129&amp;ID1=45920010&amp;VALUEID=01001&amp;SDATE=200902&amp;PERIODTYPE=QTR_STD&amp;window=popup_no_bar&amp;width=385&amp;height=120&amp;START_MAXIMIZED=FALSE&amp;creator=factset&amp;display_string=Audit"}</definedName>
    <definedName name="_1496__FDSAUDITLINK__" hidden="1">{"fdsup://Directions/FactSet Auditing Viewer?action=AUDIT_VALUE&amp;DB=129&amp;ID1=45920010&amp;VALUEID=01001&amp;SDATE=200902&amp;PERIODTYPE=QTR_STD&amp;window=popup_no_bar&amp;width=385&amp;height=120&amp;START_MAXIMIZED=FALSE&amp;creator=factset&amp;display_string=Audit"}</definedName>
    <definedName name="_1497__FDSAUDITLINK__" localSheetId="7" hidden="1">{"fdsup://Directions/FactSet Auditing Viewer?action=AUDIT_VALUE&amp;DB=129&amp;ID1=45920010&amp;VALUEID=01001&amp;SDATE=201002&amp;PERIODTYPE=QTR_STD&amp;window=popup_no_bar&amp;width=385&amp;height=120&amp;START_MAXIMIZED=FALSE&amp;creator=factset&amp;display_string=Audit"}</definedName>
    <definedName name="_1497__FDSAUDITLINK__" localSheetId="0" hidden="1">{"fdsup://Directions/FactSet Auditing Viewer?action=AUDIT_VALUE&amp;DB=129&amp;ID1=45920010&amp;VALUEID=01001&amp;SDATE=201002&amp;PERIODTYPE=QTR_STD&amp;window=popup_no_bar&amp;width=385&amp;height=120&amp;START_MAXIMIZED=FALSE&amp;creator=factset&amp;display_string=Audit"}</definedName>
    <definedName name="_1497__FDSAUDITLINK__" hidden="1">{"fdsup://Directions/FactSet Auditing Viewer?action=AUDIT_VALUE&amp;DB=129&amp;ID1=45920010&amp;VALUEID=01001&amp;SDATE=201002&amp;PERIODTYPE=QTR_STD&amp;window=popup_no_bar&amp;width=385&amp;height=120&amp;START_MAXIMIZED=FALSE&amp;creator=factset&amp;display_string=Audit"}</definedName>
    <definedName name="_1498__FDSAUDITLINK__" localSheetId="7" hidden="1">{"fdsup://Directions/FactSet Auditing Viewer?action=AUDIT_VALUE&amp;DB=129&amp;ID1=44485910&amp;VALUEID=01001&amp;SDATE=200902&amp;PERIODTYPE=QTR_STD&amp;window=popup_no_bar&amp;width=385&amp;height=120&amp;START_MAXIMIZED=FALSE&amp;creator=factset&amp;display_string=Audit"}</definedName>
    <definedName name="_1498__FDSAUDITLINK__" localSheetId="0" hidden="1">{"fdsup://Directions/FactSet Auditing Viewer?action=AUDIT_VALUE&amp;DB=129&amp;ID1=44485910&amp;VALUEID=01001&amp;SDATE=200902&amp;PERIODTYPE=QTR_STD&amp;window=popup_no_bar&amp;width=385&amp;height=120&amp;START_MAXIMIZED=FALSE&amp;creator=factset&amp;display_string=Audit"}</definedName>
    <definedName name="_1498__FDSAUDITLINK__" hidden="1">{"fdsup://Directions/FactSet Auditing Viewer?action=AUDIT_VALUE&amp;DB=129&amp;ID1=44485910&amp;VALUEID=01001&amp;SDATE=200902&amp;PERIODTYPE=QTR_STD&amp;window=popup_no_bar&amp;width=385&amp;height=120&amp;START_MAXIMIZED=FALSE&amp;creator=factset&amp;display_string=Audit"}</definedName>
    <definedName name="_1499__FDSAUDITLINK__" localSheetId="7" hidden="1">{"fdsup://Directions/FactSet Auditing Viewer?action=AUDIT_VALUE&amp;DB=129&amp;ID1=44485910&amp;VALUEID=01001&amp;SDATE=201002&amp;PERIODTYPE=QTR_STD&amp;window=popup_no_bar&amp;width=385&amp;height=120&amp;START_MAXIMIZED=FALSE&amp;creator=factset&amp;display_string=Audit"}</definedName>
    <definedName name="_1499__FDSAUDITLINK__" localSheetId="0" hidden="1">{"fdsup://Directions/FactSet Auditing Viewer?action=AUDIT_VALUE&amp;DB=129&amp;ID1=44485910&amp;VALUEID=01001&amp;SDATE=201002&amp;PERIODTYPE=QTR_STD&amp;window=popup_no_bar&amp;width=385&amp;height=120&amp;START_MAXIMIZED=FALSE&amp;creator=factset&amp;display_string=Audit"}</definedName>
    <definedName name="_1499__FDSAUDITLINK__" hidden="1">{"fdsup://Directions/FactSet Auditing Viewer?action=AUDIT_VALUE&amp;DB=129&amp;ID1=44485910&amp;VALUEID=01001&amp;SDATE=201002&amp;PERIODTYPE=QTR_STD&amp;window=popup_no_bar&amp;width=385&amp;height=120&amp;START_MAXIMIZED=FALSE&amp;creator=factset&amp;display_string=Audit"}</definedName>
    <definedName name="_14D6_" localSheetId="7" hidden="1">{"'표지'!$B$5"}</definedName>
    <definedName name="_14D6_" localSheetId="0" hidden="1">{"'표지'!$B$5"}</definedName>
    <definedName name="_14D6_" hidden="1">{"'표지'!$B$5"}</definedName>
    <definedName name="_15__FDSAUDITLINK__" localSheetId="7" hidden="1">{"fdsup://directions/FAT Viewer?action=UPDATE&amp;creator=factset&amp;DYN_ARGS=TRUE&amp;DOC_NAME=FAT:FQL_AUDITING_CLIENT_TEMPLATE.FAT&amp;display_string=Audit&amp;VAR:KEY=ZEPILGTOJO&amp;VAR:QUERY=RkZfRUJJVERBX09QRVIoUVRSLDQvMS8yMDA5LDYvMzAvMjAwOSwsLFVTRCk=&amp;WINDOW=FIRST_POPUP&amp;HEIGH","T=450&amp;WIDTH=450&amp;START_MAXIMIZED=FALSE&amp;VAR:CALENDAR=US&amp;VAR:SYMBOL=XLNX&amp;VAR:INDEX=0"}</definedName>
    <definedName name="_15__FDSAUDITLINK__" localSheetId="0" hidden="1">{"fdsup://directions/FAT Viewer?action=UPDATE&amp;creator=factset&amp;DYN_ARGS=TRUE&amp;DOC_NAME=FAT:FQL_AUDITING_CLIENT_TEMPLATE.FAT&amp;display_string=Audit&amp;VAR:KEY=ZEPILGTOJO&amp;VAR:QUERY=RkZfRUJJVERBX09QRVIoUVRSLDQvMS8yMDA5LDYvMzAvMjAwOSwsLFVTRCk=&amp;WINDOW=FIRST_POPUP&amp;HEIGH","T=450&amp;WIDTH=450&amp;START_MAXIMIZED=FALSE&amp;VAR:CALENDAR=US&amp;VAR:SYMBOL=XLNX&amp;VAR:INDEX=0"}</definedName>
    <definedName name="_15__FDSAUDITLINK__" hidden="1">{"fdsup://directions/FAT Viewer?action=UPDATE&amp;creator=factset&amp;DYN_ARGS=TRUE&amp;DOC_NAME=FAT:FQL_AUDITING_CLIENT_TEMPLATE.FAT&amp;display_string=Audit&amp;VAR:KEY=ZEPILGTOJO&amp;VAR:QUERY=RkZfRUJJVERBX09QRVIoUVRSLDQvMS8yMDA5LDYvMzAvMjAwOSwsLFVTRCk=&amp;WINDOW=FIRST_POPUP&amp;HEIGH","T=450&amp;WIDTH=450&amp;START_MAXIMIZED=FALSE&amp;VAR:CALENDAR=US&amp;VAR:SYMBOL=XLNX&amp;VAR:INDEX=0"}</definedName>
    <definedName name="_150__FDSAUDITLINK__" localSheetId="7" hidden="1">{"fdsup://directions/FAT Viewer?action=UPDATE&amp;creator=factset&amp;DYN_ARGS=TRUE&amp;DOC_NAME=FAT:FQL_AUDITING_CLIENT_TEMPLATE.FAT&amp;display_string=Audit&amp;VAR:KEY=JGHIBMLYBM&amp;VAR:QUERY=RkZfRUJJVERBX09QRVIoUVRSLDQvMS8yMDEwLDYvMzAvMjAxMCwsLFVTRCk=&amp;WINDOW=FIRST_POPUP&amp;HEIGH","T=450&amp;WIDTH=450&amp;START_MAXIMIZED=FALSE&amp;VAR:CALENDAR=US&amp;VAR:SYMBOL=SWY&amp;VAR:INDEX=0"}</definedName>
    <definedName name="_150__FDSAUDITLINK__" localSheetId="0" hidden="1">{"fdsup://directions/FAT Viewer?action=UPDATE&amp;creator=factset&amp;DYN_ARGS=TRUE&amp;DOC_NAME=FAT:FQL_AUDITING_CLIENT_TEMPLATE.FAT&amp;display_string=Audit&amp;VAR:KEY=JGHIBMLYBM&amp;VAR:QUERY=RkZfRUJJVERBX09QRVIoUVRSLDQvMS8yMDEwLDYvMzAvMjAxMCwsLFVTRCk=&amp;WINDOW=FIRST_POPUP&amp;HEIGH","T=450&amp;WIDTH=450&amp;START_MAXIMIZED=FALSE&amp;VAR:CALENDAR=US&amp;VAR:SYMBOL=SWY&amp;VAR:INDEX=0"}</definedName>
    <definedName name="_150__FDSAUDITLINK__" hidden="1">{"fdsup://directions/FAT Viewer?action=UPDATE&amp;creator=factset&amp;DYN_ARGS=TRUE&amp;DOC_NAME=FAT:FQL_AUDITING_CLIENT_TEMPLATE.FAT&amp;display_string=Audit&amp;VAR:KEY=JGHIBMLYBM&amp;VAR:QUERY=RkZfRUJJVERBX09QRVIoUVRSLDQvMS8yMDEwLDYvMzAvMjAxMCwsLFVTRCk=&amp;WINDOW=FIRST_POPUP&amp;HEIGH","T=450&amp;WIDTH=450&amp;START_MAXIMIZED=FALSE&amp;VAR:CALENDAR=US&amp;VAR:SYMBOL=SWY&amp;VAR:INDEX=0"}</definedName>
    <definedName name="_1500__FDSAUDITLINK__" localSheetId="7" hidden="1">{"fdsup://Directions/FactSet Auditing Viewer?action=AUDIT_VALUE&amp;DB=129&amp;ID1=42786610&amp;VALUEID=01001&amp;SDATE=200902&amp;PERIODTYPE=QTR_STD&amp;window=popup_no_bar&amp;width=385&amp;height=120&amp;START_MAXIMIZED=FALSE&amp;creator=factset&amp;display_string=Audit"}</definedName>
    <definedName name="_1500__FDSAUDITLINK__" localSheetId="0" hidden="1">{"fdsup://Directions/FactSet Auditing Viewer?action=AUDIT_VALUE&amp;DB=129&amp;ID1=42786610&amp;VALUEID=01001&amp;SDATE=200902&amp;PERIODTYPE=QTR_STD&amp;window=popup_no_bar&amp;width=385&amp;height=120&amp;START_MAXIMIZED=FALSE&amp;creator=factset&amp;display_string=Audit"}</definedName>
    <definedName name="_1500__FDSAUDITLINK__" hidden="1">{"fdsup://Directions/FactSet Auditing Viewer?action=AUDIT_VALUE&amp;DB=129&amp;ID1=42786610&amp;VALUEID=01001&amp;SDATE=200902&amp;PERIODTYPE=QTR_STD&amp;window=popup_no_bar&amp;width=385&amp;height=120&amp;START_MAXIMIZED=FALSE&amp;creator=factset&amp;display_string=Audit"}</definedName>
    <definedName name="_1501__FDSAUDITLINK__" localSheetId="7" hidden="1">{"fdsup://Directions/FactSet Auditing Viewer?action=AUDIT_VALUE&amp;DB=129&amp;ID1=42786610&amp;VALUEID=01001&amp;SDATE=201002&amp;PERIODTYPE=QTR_STD&amp;window=popup_no_bar&amp;width=385&amp;height=120&amp;START_MAXIMIZED=FALSE&amp;creator=factset&amp;display_string=Audit"}</definedName>
    <definedName name="_1501__FDSAUDITLINK__" localSheetId="0" hidden="1">{"fdsup://Directions/FactSet Auditing Viewer?action=AUDIT_VALUE&amp;DB=129&amp;ID1=42786610&amp;VALUEID=01001&amp;SDATE=201002&amp;PERIODTYPE=QTR_STD&amp;window=popup_no_bar&amp;width=385&amp;height=120&amp;START_MAXIMIZED=FALSE&amp;creator=factset&amp;display_string=Audit"}</definedName>
    <definedName name="_1501__FDSAUDITLINK__" hidden="1">{"fdsup://Directions/FactSet Auditing Viewer?action=AUDIT_VALUE&amp;DB=129&amp;ID1=42786610&amp;VALUEID=01001&amp;SDATE=201002&amp;PERIODTYPE=QTR_STD&amp;window=popup_no_bar&amp;width=385&amp;height=120&amp;START_MAXIMIZED=FALSE&amp;creator=factset&amp;display_string=Audit"}</definedName>
    <definedName name="_1502__FDSAUDITLINK__" localSheetId="7" hidden="1">{"fdsup://Directions/FactSet Auditing Viewer?action=AUDIT_VALUE&amp;DB=129&amp;ID1=44107P10&amp;VALUEID=01001&amp;SDATE=200902&amp;PERIODTYPE=QTR_STD&amp;window=popup_no_bar&amp;width=385&amp;height=120&amp;START_MAXIMIZED=FALSE&amp;creator=factset&amp;display_string=Audit"}</definedName>
    <definedName name="_1502__FDSAUDITLINK__" localSheetId="0" hidden="1">{"fdsup://Directions/FactSet Auditing Viewer?action=AUDIT_VALUE&amp;DB=129&amp;ID1=44107P10&amp;VALUEID=01001&amp;SDATE=200902&amp;PERIODTYPE=QTR_STD&amp;window=popup_no_bar&amp;width=385&amp;height=120&amp;START_MAXIMIZED=FALSE&amp;creator=factset&amp;display_string=Audit"}</definedName>
    <definedName name="_1502__FDSAUDITLINK__" hidden="1">{"fdsup://Directions/FactSet Auditing Viewer?action=AUDIT_VALUE&amp;DB=129&amp;ID1=44107P10&amp;VALUEID=01001&amp;SDATE=200902&amp;PERIODTYPE=QTR_STD&amp;window=popup_no_bar&amp;width=385&amp;height=120&amp;START_MAXIMIZED=FALSE&amp;creator=factset&amp;display_string=Audit"}</definedName>
    <definedName name="_1503__FDSAUDITLINK__" localSheetId="7" hidden="1">{"fdsup://Directions/FactSet Auditing Viewer?action=AUDIT_VALUE&amp;DB=129&amp;ID1=44107P10&amp;VALUEID=01001&amp;SDATE=201002&amp;PERIODTYPE=QTR_STD&amp;window=popup_no_bar&amp;width=385&amp;height=120&amp;START_MAXIMIZED=FALSE&amp;creator=factset&amp;display_string=Audit"}</definedName>
    <definedName name="_1503__FDSAUDITLINK__" localSheetId="0" hidden="1">{"fdsup://Directions/FactSet Auditing Viewer?action=AUDIT_VALUE&amp;DB=129&amp;ID1=44107P10&amp;VALUEID=01001&amp;SDATE=201002&amp;PERIODTYPE=QTR_STD&amp;window=popup_no_bar&amp;width=385&amp;height=120&amp;START_MAXIMIZED=FALSE&amp;creator=factset&amp;display_string=Audit"}</definedName>
    <definedName name="_1503__FDSAUDITLINK__" hidden="1">{"fdsup://Directions/FactSet Auditing Viewer?action=AUDIT_VALUE&amp;DB=129&amp;ID1=44107P10&amp;VALUEID=01001&amp;SDATE=201002&amp;PERIODTYPE=QTR_STD&amp;window=popup_no_bar&amp;width=385&amp;height=120&amp;START_MAXIMIZED=FALSE&amp;creator=factset&amp;display_string=Audit"}</definedName>
    <definedName name="_1504__FDSAUDITLINK__" localSheetId="7" hidden="1">{"fdsup://Directions/FactSet Auditing Viewer?action=AUDIT_VALUE&amp;DB=129&amp;ID1=44106010&amp;VALUEID=01001&amp;SDATE=200902&amp;PERIODTYPE=QTR_STD&amp;window=popup_no_bar&amp;width=385&amp;height=120&amp;START_MAXIMIZED=FALSE&amp;creator=factset&amp;display_string=Audit"}</definedName>
    <definedName name="_1504__FDSAUDITLINK__" localSheetId="0" hidden="1">{"fdsup://Directions/FactSet Auditing Viewer?action=AUDIT_VALUE&amp;DB=129&amp;ID1=44106010&amp;VALUEID=01001&amp;SDATE=200902&amp;PERIODTYPE=QTR_STD&amp;window=popup_no_bar&amp;width=385&amp;height=120&amp;START_MAXIMIZED=FALSE&amp;creator=factset&amp;display_string=Audit"}</definedName>
    <definedName name="_1504__FDSAUDITLINK__" hidden="1">{"fdsup://Directions/FactSet Auditing Viewer?action=AUDIT_VALUE&amp;DB=129&amp;ID1=44106010&amp;VALUEID=01001&amp;SDATE=200902&amp;PERIODTYPE=QTR_STD&amp;window=popup_no_bar&amp;width=385&amp;height=120&amp;START_MAXIMIZED=FALSE&amp;creator=factset&amp;display_string=Audit"}</definedName>
    <definedName name="_1505__FDSAUDITLINK__" localSheetId="7" hidden="1">{"fdsup://Directions/FactSet Auditing Viewer?action=AUDIT_VALUE&amp;DB=129&amp;ID1=44106010&amp;VALUEID=01001&amp;SDATE=201002&amp;PERIODTYPE=QTR_STD&amp;window=popup_no_bar&amp;width=385&amp;height=120&amp;START_MAXIMIZED=FALSE&amp;creator=factset&amp;display_string=Audit"}</definedName>
    <definedName name="_1505__FDSAUDITLINK__" localSheetId="0" hidden="1">{"fdsup://Directions/FactSet Auditing Viewer?action=AUDIT_VALUE&amp;DB=129&amp;ID1=44106010&amp;VALUEID=01001&amp;SDATE=201002&amp;PERIODTYPE=QTR_STD&amp;window=popup_no_bar&amp;width=385&amp;height=120&amp;START_MAXIMIZED=FALSE&amp;creator=factset&amp;display_string=Audit"}</definedName>
    <definedName name="_1505__FDSAUDITLINK__" hidden="1">{"fdsup://Directions/FactSet Auditing Viewer?action=AUDIT_VALUE&amp;DB=129&amp;ID1=44106010&amp;VALUEID=01001&amp;SDATE=201002&amp;PERIODTYPE=QTR_STD&amp;window=popup_no_bar&amp;width=385&amp;height=120&amp;START_MAXIMIZED=FALSE&amp;creator=factset&amp;display_string=Audit"}</definedName>
    <definedName name="_1506__FDSAUDITLINK__" localSheetId="7" hidden="1">{"fdsup://Directions/FactSet Auditing Viewer?action=AUDIT_VALUE&amp;DB=129&amp;ID1=41387510&amp;VALUEID=01001&amp;SDATE=201004&amp;PERIODTYPE=QTR_STD&amp;window=popup_no_bar&amp;width=385&amp;height=120&amp;START_MAXIMIZED=FALSE&amp;creator=factset&amp;display_string=Audit"}</definedName>
    <definedName name="_1506__FDSAUDITLINK__" localSheetId="0" hidden="1">{"fdsup://Directions/FactSet Auditing Viewer?action=AUDIT_VALUE&amp;DB=129&amp;ID1=41387510&amp;VALUEID=01001&amp;SDATE=201004&amp;PERIODTYPE=QTR_STD&amp;window=popup_no_bar&amp;width=385&amp;height=120&amp;START_MAXIMIZED=FALSE&amp;creator=factset&amp;display_string=Audit"}</definedName>
    <definedName name="_1506__FDSAUDITLINK__" hidden="1">{"fdsup://Directions/FactSet Auditing Viewer?action=AUDIT_VALUE&amp;DB=129&amp;ID1=41387510&amp;VALUEID=01001&amp;SDATE=201004&amp;PERIODTYPE=QTR_STD&amp;window=popup_no_bar&amp;width=385&amp;height=120&amp;START_MAXIMIZED=FALSE&amp;creator=factset&amp;display_string=Audit"}</definedName>
    <definedName name="_1507__FDSAUDITLINK__" localSheetId="7" hidden="1">{"fdsup://Directions/FactSet Auditing Viewer?action=AUDIT_VALUE&amp;DB=129&amp;ID1=44045210&amp;VALUEID=01001&amp;SDATE=200902&amp;PERIODTYPE=QTR_STD&amp;window=popup_no_bar&amp;width=385&amp;height=120&amp;START_MAXIMIZED=FALSE&amp;creator=factset&amp;display_string=Audit"}</definedName>
    <definedName name="_1507__FDSAUDITLINK__" localSheetId="0" hidden="1">{"fdsup://Directions/FactSet Auditing Viewer?action=AUDIT_VALUE&amp;DB=129&amp;ID1=44045210&amp;VALUEID=01001&amp;SDATE=200902&amp;PERIODTYPE=QTR_STD&amp;window=popup_no_bar&amp;width=385&amp;height=120&amp;START_MAXIMIZED=FALSE&amp;creator=factset&amp;display_string=Audit"}</definedName>
    <definedName name="_1507__FDSAUDITLINK__" hidden="1">{"fdsup://Directions/FactSet Auditing Viewer?action=AUDIT_VALUE&amp;DB=129&amp;ID1=44045210&amp;VALUEID=01001&amp;SDATE=200902&amp;PERIODTYPE=QTR_STD&amp;window=popup_no_bar&amp;width=385&amp;height=120&amp;START_MAXIMIZED=FALSE&amp;creator=factset&amp;display_string=Audit"}</definedName>
    <definedName name="_1508__FDSAUDITLINK__" localSheetId="7" hidden="1">{"fdsup://Directions/FactSet Auditing Viewer?action=AUDIT_VALUE&amp;DB=129&amp;ID1=44045210&amp;VALUEID=01001&amp;SDATE=201002&amp;PERIODTYPE=QTR_STD&amp;window=popup_no_bar&amp;width=385&amp;height=120&amp;START_MAXIMIZED=FALSE&amp;creator=factset&amp;display_string=Audit"}</definedName>
    <definedName name="_1508__FDSAUDITLINK__" localSheetId="0" hidden="1">{"fdsup://Directions/FactSet Auditing Viewer?action=AUDIT_VALUE&amp;DB=129&amp;ID1=44045210&amp;VALUEID=01001&amp;SDATE=201002&amp;PERIODTYPE=QTR_STD&amp;window=popup_no_bar&amp;width=385&amp;height=120&amp;START_MAXIMIZED=FALSE&amp;creator=factset&amp;display_string=Audit"}</definedName>
    <definedName name="_1508__FDSAUDITLINK__" hidden="1">{"fdsup://Directions/FactSet Auditing Viewer?action=AUDIT_VALUE&amp;DB=129&amp;ID1=44045210&amp;VALUEID=01001&amp;SDATE=201002&amp;PERIODTYPE=QTR_STD&amp;window=popup_no_bar&amp;width=385&amp;height=120&amp;START_MAXIMIZED=FALSE&amp;creator=factset&amp;display_string=Audit"}</definedName>
    <definedName name="_1509__FDSAUDITLINK__" localSheetId="7" hidden="1">{"fdsup://Directions/FactSet Auditing Viewer?action=AUDIT_VALUE&amp;DB=129&amp;ID1=09367110&amp;VALUEID=01001&amp;SDATE=200904&amp;PERIODTYPE=QTR_STD&amp;window=popup_no_bar&amp;width=385&amp;height=120&amp;START_MAXIMIZED=FALSE&amp;creator=factset&amp;display_string=Audit"}</definedName>
    <definedName name="_1509__FDSAUDITLINK__" localSheetId="0" hidden="1">{"fdsup://Directions/FactSet Auditing Viewer?action=AUDIT_VALUE&amp;DB=129&amp;ID1=09367110&amp;VALUEID=01001&amp;SDATE=200904&amp;PERIODTYPE=QTR_STD&amp;window=popup_no_bar&amp;width=385&amp;height=120&amp;START_MAXIMIZED=FALSE&amp;creator=factset&amp;display_string=Audit"}</definedName>
    <definedName name="_1509__FDSAUDITLINK__" hidden="1">{"fdsup://Directions/FactSet Auditing Viewer?action=AUDIT_VALUE&amp;DB=129&amp;ID1=09367110&amp;VALUEID=01001&amp;SDATE=200904&amp;PERIODTYPE=QTR_STD&amp;window=popup_no_bar&amp;width=385&amp;height=120&amp;START_MAXIMIZED=FALSE&amp;creator=factset&amp;display_string=Audit"}</definedName>
    <definedName name="_151__FDSAUDITLINK__" localSheetId="7" hidden="1">{"fdsup://directions/FAT Viewer?action=UPDATE&amp;creator=factset&amp;DYN_ARGS=TRUE&amp;DOC_NAME=FAT:FQL_AUDITING_CLIENT_TEMPLATE.FAT&amp;display_string=Audit&amp;VAR:KEY=DWLALAPQPA&amp;VAR:QUERY=RkZfRUJJVERBX09QRVIoUVRSLDQvMS8yMDA5LDYvMzAvMjAwOSwsLFVTRCk=&amp;WINDOW=FIRST_POPUP&amp;HEIGH","T=450&amp;WIDTH=450&amp;START_MAXIMIZED=FALSE&amp;VAR:CALENDAR=US&amp;VAR:SYMBOL=SWN&amp;VAR:INDEX=0"}</definedName>
    <definedName name="_151__FDSAUDITLINK__" localSheetId="0" hidden="1">{"fdsup://directions/FAT Viewer?action=UPDATE&amp;creator=factset&amp;DYN_ARGS=TRUE&amp;DOC_NAME=FAT:FQL_AUDITING_CLIENT_TEMPLATE.FAT&amp;display_string=Audit&amp;VAR:KEY=DWLALAPQPA&amp;VAR:QUERY=RkZfRUJJVERBX09QRVIoUVRSLDQvMS8yMDA5LDYvMzAvMjAwOSwsLFVTRCk=&amp;WINDOW=FIRST_POPUP&amp;HEIGH","T=450&amp;WIDTH=450&amp;START_MAXIMIZED=FALSE&amp;VAR:CALENDAR=US&amp;VAR:SYMBOL=SWN&amp;VAR:INDEX=0"}</definedName>
    <definedName name="_151__FDSAUDITLINK__" hidden="1">{"fdsup://directions/FAT Viewer?action=UPDATE&amp;creator=factset&amp;DYN_ARGS=TRUE&amp;DOC_NAME=FAT:FQL_AUDITING_CLIENT_TEMPLATE.FAT&amp;display_string=Audit&amp;VAR:KEY=DWLALAPQPA&amp;VAR:QUERY=RkZfRUJJVERBX09QRVIoUVRSLDQvMS8yMDA5LDYvMzAvMjAwOSwsLFVTRCk=&amp;WINDOW=FIRST_POPUP&amp;HEIGH","T=450&amp;WIDTH=450&amp;START_MAXIMIZED=FALSE&amp;VAR:CALENDAR=US&amp;VAR:SYMBOL=SWN&amp;VAR:INDEX=0"}</definedName>
    <definedName name="_1510__FDSAUDITLINK__" localSheetId="7" hidden="1">{"fdsup://Directions/FactSet Auditing Viewer?action=AUDIT_VALUE&amp;DB=129&amp;ID1=42823610&amp;VALUEID=01001&amp;SDATE=200902&amp;PERIODTYPE=QTR_STD&amp;window=popup_no_bar&amp;width=385&amp;height=120&amp;START_MAXIMIZED=FALSE&amp;creator=factset&amp;display_string=Audit"}</definedName>
    <definedName name="_1510__FDSAUDITLINK__" localSheetId="0" hidden="1">{"fdsup://Directions/FactSet Auditing Viewer?action=AUDIT_VALUE&amp;DB=129&amp;ID1=42823610&amp;VALUEID=01001&amp;SDATE=200902&amp;PERIODTYPE=QTR_STD&amp;window=popup_no_bar&amp;width=385&amp;height=120&amp;START_MAXIMIZED=FALSE&amp;creator=factset&amp;display_string=Audit"}</definedName>
    <definedName name="_1510__FDSAUDITLINK__" hidden="1">{"fdsup://Directions/FactSet Auditing Viewer?action=AUDIT_VALUE&amp;DB=129&amp;ID1=42823610&amp;VALUEID=01001&amp;SDATE=200902&amp;PERIODTYPE=QTR_STD&amp;window=popup_no_bar&amp;width=385&amp;height=120&amp;START_MAXIMIZED=FALSE&amp;creator=factset&amp;display_string=Audit"}</definedName>
    <definedName name="_1511__FDSAUDITLINK__" localSheetId="7" hidden="1">{"fdsup://Directions/FactSet Auditing Viewer?action=AUDIT_VALUE&amp;DB=129&amp;ID1=42823610&amp;VALUEID=01001&amp;SDATE=201002&amp;PERIODTYPE=QTR_STD&amp;window=popup_no_bar&amp;width=385&amp;height=120&amp;START_MAXIMIZED=FALSE&amp;creator=factset&amp;display_string=Audit"}</definedName>
    <definedName name="_1511__FDSAUDITLINK__" localSheetId="0" hidden="1">{"fdsup://Directions/FactSet Auditing Viewer?action=AUDIT_VALUE&amp;DB=129&amp;ID1=42823610&amp;VALUEID=01001&amp;SDATE=201002&amp;PERIODTYPE=QTR_STD&amp;window=popup_no_bar&amp;width=385&amp;height=120&amp;START_MAXIMIZED=FALSE&amp;creator=factset&amp;display_string=Audit"}</definedName>
    <definedName name="_1511__FDSAUDITLINK__" hidden="1">{"fdsup://Directions/FactSet Auditing Viewer?action=AUDIT_VALUE&amp;DB=129&amp;ID1=42823610&amp;VALUEID=01001&amp;SDATE=201002&amp;PERIODTYPE=QTR_STD&amp;window=popup_no_bar&amp;width=385&amp;height=120&amp;START_MAXIMIZED=FALSE&amp;creator=factset&amp;display_string=Audit"}</definedName>
    <definedName name="_1512__FDSAUDITLINK__" localSheetId="7" hidden="1">{"fdsup://Directions/FactSet Auditing Viewer?action=AUDIT_VALUE&amp;DB=129&amp;ID1=42345210&amp;VALUEID=01001&amp;SDATE=200903&amp;PERIODTYPE=QTR_STD&amp;window=popup_no_bar&amp;width=385&amp;height=120&amp;START_MAXIMIZED=FALSE&amp;creator=factset&amp;display_string=Audit"}</definedName>
    <definedName name="_1512__FDSAUDITLINK__" localSheetId="0" hidden="1">{"fdsup://Directions/FactSet Auditing Viewer?action=AUDIT_VALUE&amp;DB=129&amp;ID1=42345210&amp;VALUEID=01001&amp;SDATE=200903&amp;PERIODTYPE=QTR_STD&amp;window=popup_no_bar&amp;width=385&amp;height=120&amp;START_MAXIMIZED=FALSE&amp;creator=factset&amp;display_string=Audit"}</definedName>
    <definedName name="_1512__FDSAUDITLINK__" hidden="1">{"fdsup://Directions/FactSet Auditing Viewer?action=AUDIT_VALUE&amp;DB=129&amp;ID1=42345210&amp;VALUEID=01001&amp;SDATE=200903&amp;PERIODTYPE=QTR_STD&amp;window=popup_no_bar&amp;width=385&amp;height=120&amp;START_MAXIMIZED=FALSE&amp;creator=factset&amp;display_string=Audit"}</definedName>
    <definedName name="_1513__FDSAUDITLINK__" localSheetId="7" hidden="1">{"fdsup://Directions/FactSet Auditing Viewer?action=AUDIT_VALUE&amp;DB=129&amp;ID1=42345210&amp;VALUEID=01001&amp;SDATE=201003&amp;PERIODTYPE=QTR_STD&amp;window=popup_no_bar&amp;width=385&amp;height=120&amp;START_MAXIMIZED=FALSE&amp;creator=factset&amp;display_string=Audit"}</definedName>
    <definedName name="_1513__FDSAUDITLINK__" localSheetId="0" hidden="1">{"fdsup://Directions/FactSet Auditing Viewer?action=AUDIT_VALUE&amp;DB=129&amp;ID1=42345210&amp;VALUEID=01001&amp;SDATE=201003&amp;PERIODTYPE=QTR_STD&amp;window=popup_no_bar&amp;width=385&amp;height=120&amp;START_MAXIMIZED=FALSE&amp;creator=factset&amp;display_string=Audit"}</definedName>
    <definedName name="_1513__FDSAUDITLINK__" hidden="1">{"fdsup://Directions/FactSet Auditing Viewer?action=AUDIT_VALUE&amp;DB=129&amp;ID1=42345210&amp;VALUEID=01001&amp;SDATE=201003&amp;PERIODTYPE=QTR_STD&amp;window=popup_no_bar&amp;width=385&amp;height=120&amp;START_MAXIMIZED=FALSE&amp;creator=factset&amp;display_string=Audit"}</definedName>
    <definedName name="_1514__FDSAUDITLINK__" localSheetId="7" hidden="1">{"fdsup://Directions/FactSet Auditing Viewer?action=AUDIT_VALUE&amp;DB=129&amp;ID1=85590A40&amp;VALUEID=01001&amp;SDATE=200902&amp;PERIODTYPE=QTR_STD&amp;window=popup_no_bar&amp;width=385&amp;height=120&amp;START_MAXIMIZED=FALSE&amp;creator=factset&amp;display_string=Audit"}</definedName>
    <definedName name="_1514__FDSAUDITLINK__" localSheetId="0" hidden="1">{"fdsup://Directions/FactSet Auditing Viewer?action=AUDIT_VALUE&amp;DB=129&amp;ID1=85590A40&amp;VALUEID=01001&amp;SDATE=200902&amp;PERIODTYPE=QTR_STD&amp;window=popup_no_bar&amp;width=385&amp;height=120&amp;START_MAXIMIZED=FALSE&amp;creator=factset&amp;display_string=Audit"}</definedName>
    <definedName name="_1514__FDSAUDITLINK__" hidden="1">{"fdsup://Directions/FactSet Auditing Viewer?action=AUDIT_VALUE&amp;DB=129&amp;ID1=85590A40&amp;VALUEID=01001&amp;SDATE=200902&amp;PERIODTYPE=QTR_STD&amp;window=popup_no_bar&amp;width=385&amp;height=120&amp;START_MAXIMIZED=FALSE&amp;creator=factset&amp;display_string=Audit"}</definedName>
    <definedName name="_1515__FDSAUDITLINK__" localSheetId="7" hidden="1">{"fdsup://Directions/FactSet Auditing Viewer?action=AUDIT_VALUE&amp;DB=129&amp;ID1=85590A40&amp;VALUEID=01001&amp;SDATE=201002&amp;PERIODTYPE=QTR_STD&amp;window=popup_no_bar&amp;width=385&amp;height=120&amp;START_MAXIMIZED=FALSE&amp;creator=factset&amp;display_string=Audit"}</definedName>
    <definedName name="_1515__FDSAUDITLINK__" localSheetId="0" hidden="1">{"fdsup://Directions/FactSet Auditing Viewer?action=AUDIT_VALUE&amp;DB=129&amp;ID1=85590A40&amp;VALUEID=01001&amp;SDATE=201002&amp;PERIODTYPE=QTR_STD&amp;window=popup_no_bar&amp;width=385&amp;height=120&amp;START_MAXIMIZED=FALSE&amp;creator=factset&amp;display_string=Audit"}</definedName>
    <definedName name="_1515__FDSAUDITLINK__" hidden="1">{"fdsup://Directions/FactSet Auditing Viewer?action=AUDIT_VALUE&amp;DB=129&amp;ID1=85590A40&amp;VALUEID=01001&amp;SDATE=201002&amp;PERIODTYPE=QTR_STD&amp;window=popup_no_bar&amp;width=385&amp;height=120&amp;START_MAXIMIZED=FALSE&amp;creator=factset&amp;display_string=Audit"}</definedName>
    <definedName name="_1516__FDSAUDITLINK__" localSheetId="7" hidden="1">{"fdsup://Directions/FactSet Auditing Viewer?action=AUDIT_VALUE&amp;DB=129&amp;ID1=43851610&amp;VALUEID=01001&amp;SDATE=200902&amp;PERIODTYPE=QTR_STD&amp;window=popup_no_bar&amp;width=385&amp;height=120&amp;START_MAXIMIZED=FALSE&amp;creator=factset&amp;display_string=Audit"}</definedName>
    <definedName name="_1516__FDSAUDITLINK__" localSheetId="0" hidden="1">{"fdsup://Directions/FactSet Auditing Viewer?action=AUDIT_VALUE&amp;DB=129&amp;ID1=43851610&amp;VALUEID=01001&amp;SDATE=200902&amp;PERIODTYPE=QTR_STD&amp;window=popup_no_bar&amp;width=385&amp;height=120&amp;START_MAXIMIZED=FALSE&amp;creator=factset&amp;display_string=Audit"}</definedName>
    <definedName name="_1516__FDSAUDITLINK__" hidden="1">{"fdsup://Directions/FactSet Auditing Viewer?action=AUDIT_VALUE&amp;DB=129&amp;ID1=43851610&amp;VALUEID=01001&amp;SDATE=200902&amp;PERIODTYPE=QTR_STD&amp;window=popup_no_bar&amp;width=385&amp;height=120&amp;START_MAXIMIZED=FALSE&amp;creator=factset&amp;display_string=Audit"}</definedName>
    <definedName name="_1517__FDSAUDITLINK__" localSheetId="7" hidden="1">{"fdsup://Directions/FactSet Auditing Viewer?action=AUDIT_VALUE&amp;DB=129&amp;ID1=43851610&amp;VALUEID=01001&amp;SDATE=201002&amp;PERIODTYPE=QTR_STD&amp;window=popup_no_bar&amp;width=385&amp;height=120&amp;START_MAXIMIZED=FALSE&amp;creator=factset&amp;display_string=Audit"}</definedName>
    <definedName name="_1517__FDSAUDITLINK__" localSheetId="0" hidden="1">{"fdsup://Directions/FactSet Auditing Viewer?action=AUDIT_VALUE&amp;DB=129&amp;ID1=43851610&amp;VALUEID=01001&amp;SDATE=201002&amp;PERIODTYPE=QTR_STD&amp;window=popup_no_bar&amp;width=385&amp;height=120&amp;START_MAXIMIZED=FALSE&amp;creator=factset&amp;display_string=Audit"}</definedName>
    <definedName name="_1517__FDSAUDITLINK__" hidden="1">{"fdsup://Directions/FactSet Auditing Viewer?action=AUDIT_VALUE&amp;DB=129&amp;ID1=43851610&amp;VALUEID=01001&amp;SDATE=201002&amp;PERIODTYPE=QTR_STD&amp;window=popup_no_bar&amp;width=385&amp;height=120&amp;START_MAXIMIZED=FALSE&amp;creator=factset&amp;display_string=Audit"}</definedName>
    <definedName name="_1518__FDSAUDITLINK__" localSheetId="7" hidden="1">{"fdsup://Directions/FactSet Auditing Viewer?action=AUDIT_VALUE&amp;DB=129&amp;ID1=41282210&amp;VALUEID=01001&amp;SDATE=200902&amp;PERIODTYPE=QTR_STD&amp;window=popup_no_bar&amp;width=385&amp;height=120&amp;START_MAXIMIZED=FALSE&amp;creator=factset&amp;display_string=Audit"}</definedName>
    <definedName name="_1518__FDSAUDITLINK__" localSheetId="0" hidden="1">{"fdsup://Directions/FactSet Auditing Viewer?action=AUDIT_VALUE&amp;DB=129&amp;ID1=41282210&amp;VALUEID=01001&amp;SDATE=200902&amp;PERIODTYPE=QTR_STD&amp;window=popup_no_bar&amp;width=385&amp;height=120&amp;START_MAXIMIZED=FALSE&amp;creator=factset&amp;display_string=Audit"}</definedName>
    <definedName name="_1518__FDSAUDITLINK__" hidden="1">{"fdsup://Directions/FactSet Auditing Viewer?action=AUDIT_VALUE&amp;DB=129&amp;ID1=41282210&amp;VALUEID=01001&amp;SDATE=200902&amp;PERIODTYPE=QTR_STD&amp;window=popup_no_bar&amp;width=385&amp;height=120&amp;START_MAXIMIZED=FALSE&amp;creator=factset&amp;display_string=Audit"}</definedName>
    <definedName name="_1519__FDSAUDITLINK__" localSheetId="7" hidden="1">{"fdsup://Directions/FactSet Auditing Viewer?action=AUDIT_VALUE&amp;DB=129&amp;ID1=41282210&amp;VALUEID=01001&amp;SDATE=201002&amp;PERIODTYPE=QTR_STD&amp;window=popup_no_bar&amp;width=385&amp;height=120&amp;START_MAXIMIZED=FALSE&amp;creator=factset&amp;display_string=Audit"}</definedName>
    <definedName name="_1519__FDSAUDITLINK__" localSheetId="0" hidden="1">{"fdsup://Directions/FactSet Auditing Viewer?action=AUDIT_VALUE&amp;DB=129&amp;ID1=41282210&amp;VALUEID=01001&amp;SDATE=201002&amp;PERIODTYPE=QTR_STD&amp;window=popup_no_bar&amp;width=385&amp;height=120&amp;START_MAXIMIZED=FALSE&amp;creator=factset&amp;display_string=Audit"}</definedName>
    <definedName name="_1519__FDSAUDITLINK__" hidden="1">{"fdsup://Directions/FactSet Auditing Viewer?action=AUDIT_VALUE&amp;DB=129&amp;ID1=41282210&amp;VALUEID=01001&amp;SDATE=201002&amp;PERIODTYPE=QTR_STD&amp;window=popup_no_bar&amp;width=385&amp;height=120&amp;START_MAXIMIZED=FALSE&amp;creator=factset&amp;display_string=Audit"}</definedName>
    <definedName name="_152__FDSAUDITLINK__" localSheetId="7" hidden="1">{"fdsup://directions/FAT Viewer?action=UPDATE&amp;creator=factset&amp;DYN_ARGS=TRUE&amp;DOC_NAME=FAT:FQL_AUDITING_CLIENT_TEMPLATE.FAT&amp;display_string=Audit&amp;VAR:KEY=TSLMFSVQVS&amp;VAR:QUERY=RkZfRUJJVERBX09QRVIoUVRSLDQvMS8yMDEwLDYvMzAvMjAxMCwsLFVTRCk=&amp;WINDOW=FIRST_POPUP&amp;HEIGH","T=450&amp;WIDTH=450&amp;START_MAXIMIZED=FALSE&amp;VAR:CALENDAR=US&amp;VAR:SYMBOL=SWN&amp;VAR:INDEX=0"}</definedName>
    <definedName name="_152__FDSAUDITLINK__" localSheetId="0" hidden="1">{"fdsup://directions/FAT Viewer?action=UPDATE&amp;creator=factset&amp;DYN_ARGS=TRUE&amp;DOC_NAME=FAT:FQL_AUDITING_CLIENT_TEMPLATE.FAT&amp;display_string=Audit&amp;VAR:KEY=TSLMFSVQVS&amp;VAR:QUERY=RkZfRUJJVERBX09QRVIoUVRSLDQvMS8yMDEwLDYvMzAvMjAxMCwsLFVTRCk=&amp;WINDOW=FIRST_POPUP&amp;HEIGH","T=450&amp;WIDTH=450&amp;START_MAXIMIZED=FALSE&amp;VAR:CALENDAR=US&amp;VAR:SYMBOL=SWN&amp;VAR:INDEX=0"}</definedName>
    <definedName name="_152__FDSAUDITLINK__" hidden="1">{"fdsup://directions/FAT Viewer?action=UPDATE&amp;creator=factset&amp;DYN_ARGS=TRUE&amp;DOC_NAME=FAT:FQL_AUDITING_CLIENT_TEMPLATE.FAT&amp;display_string=Audit&amp;VAR:KEY=TSLMFSVQVS&amp;VAR:QUERY=RkZfRUJJVERBX09QRVIoUVRSLDQvMS8yMDEwLDYvMzAvMjAxMCwsLFVTRCk=&amp;WINDOW=FIRST_POPUP&amp;HEIGH","T=450&amp;WIDTH=450&amp;START_MAXIMIZED=FALSE&amp;VAR:CALENDAR=US&amp;VAR:SYMBOL=SWN&amp;VAR:INDEX=0"}</definedName>
    <definedName name="_1520__FDSAUDITLINK__" localSheetId="7" hidden="1">{"fdsup://Directions/FactSet Auditing Viewer?action=AUDIT_VALUE&amp;DB=129&amp;ID1=42307410&amp;VALUEID=01001&amp;SDATE=200804&amp;PERIODTYPE=QTR_STD&amp;window=popup_no_bar&amp;width=385&amp;height=120&amp;START_MAXIMIZED=FALSE&amp;creator=factset&amp;display_string=Audit"}</definedName>
    <definedName name="_1520__FDSAUDITLINK__" localSheetId="0" hidden="1">{"fdsup://Directions/FactSet Auditing Viewer?action=AUDIT_VALUE&amp;DB=129&amp;ID1=42307410&amp;VALUEID=01001&amp;SDATE=200804&amp;PERIODTYPE=QTR_STD&amp;window=popup_no_bar&amp;width=385&amp;height=120&amp;START_MAXIMIZED=FALSE&amp;creator=factset&amp;display_string=Audit"}</definedName>
    <definedName name="_1520__FDSAUDITLINK__" hidden="1">{"fdsup://Directions/FactSet Auditing Viewer?action=AUDIT_VALUE&amp;DB=129&amp;ID1=42307410&amp;VALUEID=01001&amp;SDATE=200804&amp;PERIODTYPE=QTR_STD&amp;window=popup_no_bar&amp;width=385&amp;height=120&amp;START_MAXIMIZED=FALSE&amp;creator=factset&amp;display_string=Audit"}</definedName>
    <definedName name="_1521__FDSAUDITLINK__" localSheetId="7" hidden="1">{"fdsup://Directions/FactSet Auditing Viewer?action=AUDIT_VALUE&amp;DB=129&amp;ID1=42307410&amp;VALUEID=01001&amp;SDATE=200904&amp;PERIODTYPE=QTR_STD&amp;window=popup_no_bar&amp;width=385&amp;height=120&amp;START_MAXIMIZED=FALSE&amp;creator=factset&amp;display_string=Audit"}</definedName>
    <definedName name="_1521__FDSAUDITLINK__" localSheetId="0" hidden="1">{"fdsup://Directions/FactSet Auditing Viewer?action=AUDIT_VALUE&amp;DB=129&amp;ID1=42307410&amp;VALUEID=01001&amp;SDATE=200904&amp;PERIODTYPE=QTR_STD&amp;window=popup_no_bar&amp;width=385&amp;height=120&amp;START_MAXIMIZED=FALSE&amp;creator=factset&amp;display_string=Audit"}</definedName>
    <definedName name="_1521__FDSAUDITLINK__" hidden="1">{"fdsup://Directions/FactSet Auditing Viewer?action=AUDIT_VALUE&amp;DB=129&amp;ID1=42307410&amp;VALUEID=01001&amp;SDATE=200904&amp;PERIODTYPE=QTR_STD&amp;window=popup_no_bar&amp;width=385&amp;height=120&amp;START_MAXIMIZED=FALSE&amp;creator=factset&amp;display_string=Audit"}</definedName>
    <definedName name="_1522__FDSAUDITLINK__" localSheetId="7" hidden="1">{"fdsup://Directions/FactSet Auditing Viewer?action=AUDIT_VALUE&amp;DB=129&amp;ID1=41651510&amp;VALUEID=01001&amp;SDATE=200902&amp;PERIODTYPE=QTR_STD&amp;window=popup_no_bar&amp;width=385&amp;height=120&amp;START_MAXIMIZED=FALSE&amp;creator=factset&amp;display_string=Audit"}</definedName>
    <definedName name="_1522__FDSAUDITLINK__" localSheetId="0" hidden="1">{"fdsup://Directions/FactSet Auditing Viewer?action=AUDIT_VALUE&amp;DB=129&amp;ID1=41651510&amp;VALUEID=01001&amp;SDATE=200902&amp;PERIODTYPE=QTR_STD&amp;window=popup_no_bar&amp;width=385&amp;height=120&amp;START_MAXIMIZED=FALSE&amp;creator=factset&amp;display_string=Audit"}</definedName>
    <definedName name="_1522__FDSAUDITLINK__" hidden="1">{"fdsup://Directions/FactSet Auditing Viewer?action=AUDIT_VALUE&amp;DB=129&amp;ID1=41651510&amp;VALUEID=01001&amp;SDATE=200902&amp;PERIODTYPE=QTR_STD&amp;window=popup_no_bar&amp;width=385&amp;height=120&amp;START_MAXIMIZED=FALSE&amp;creator=factset&amp;display_string=Audit"}</definedName>
    <definedName name="_1523__FDSAUDITLINK__" localSheetId="7" hidden="1">{"fdsup://Directions/FactSet Auditing Viewer?action=AUDIT_VALUE&amp;DB=129&amp;ID1=41651510&amp;VALUEID=01001&amp;SDATE=201002&amp;PERIODTYPE=QTR_STD&amp;window=popup_no_bar&amp;width=385&amp;height=120&amp;START_MAXIMIZED=FALSE&amp;creator=factset&amp;display_string=Audit"}</definedName>
    <definedName name="_1523__FDSAUDITLINK__" localSheetId="0" hidden="1">{"fdsup://Directions/FactSet Auditing Viewer?action=AUDIT_VALUE&amp;DB=129&amp;ID1=41651510&amp;VALUEID=01001&amp;SDATE=201002&amp;PERIODTYPE=QTR_STD&amp;window=popup_no_bar&amp;width=385&amp;height=120&amp;START_MAXIMIZED=FALSE&amp;creator=factset&amp;display_string=Audit"}</definedName>
    <definedName name="_1523__FDSAUDITLINK__" hidden="1">{"fdsup://Directions/FactSet Auditing Viewer?action=AUDIT_VALUE&amp;DB=129&amp;ID1=41651510&amp;VALUEID=01001&amp;SDATE=201002&amp;PERIODTYPE=QTR_STD&amp;window=popup_no_bar&amp;width=385&amp;height=120&amp;START_MAXIMIZED=FALSE&amp;creator=factset&amp;display_string=Audit"}</definedName>
    <definedName name="_1524__FDSAUDITLINK__" localSheetId="7" hidden="1">{"fdsup://Directions/FactSet Auditing Viewer?action=AUDIT_VALUE&amp;DB=129&amp;ID1=42809H10&amp;VALUEID=01001&amp;SDATE=200902&amp;PERIODTYPE=QTR_STD&amp;window=popup_no_bar&amp;width=385&amp;height=120&amp;START_MAXIMIZED=FALSE&amp;creator=factset&amp;display_string=Audit"}</definedName>
    <definedName name="_1524__FDSAUDITLINK__" localSheetId="0" hidden="1">{"fdsup://Directions/FactSet Auditing Viewer?action=AUDIT_VALUE&amp;DB=129&amp;ID1=42809H10&amp;VALUEID=01001&amp;SDATE=200902&amp;PERIODTYPE=QTR_STD&amp;window=popup_no_bar&amp;width=385&amp;height=120&amp;START_MAXIMIZED=FALSE&amp;creator=factset&amp;display_string=Audit"}</definedName>
    <definedName name="_1524__FDSAUDITLINK__" hidden="1">{"fdsup://Directions/FactSet Auditing Viewer?action=AUDIT_VALUE&amp;DB=129&amp;ID1=42809H10&amp;VALUEID=01001&amp;SDATE=200902&amp;PERIODTYPE=QTR_STD&amp;window=popup_no_bar&amp;width=385&amp;height=120&amp;START_MAXIMIZED=FALSE&amp;creator=factset&amp;display_string=Audit"}</definedName>
    <definedName name="_1525__FDSAUDITLINK__" localSheetId="7" hidden="1">{"fdsup://Directions/FactSet Auditing Viewer?action=AUDIT_VALUE&amp;DB=129&amp;ID1=42809H10&amp;VALUEID=01001&amp;SDATE=201002&amp;PERIODTYPE=QTR_STD&amp;window=popup_no_bar&amp;width=385&amp;height=120&amp;START_MAXIMIZED=FALSE&amp;creator=factset&amp;display_string=Audit"}</definedName>
    <definedName name="_1525__FDSAUDITLINK__" localSheetId="0" hidden="1">{"fdsup://Directions/FactSet Auditing Viewer?action=AUDIT_VALUE&amp;DB=129&amp;ID1=42809H10&amp;VALUEID=01001&amp;SDATE=201002&amp;PERIODTYPE=QTR_STD&amp;window=popup_no_bar&amp;width=385&amp;height=120&amp;START_MAXIMIZED=FALSE&amp;creator=factset&amp;display_string=Audit"}</definedName>
    <definedName name="_1525__FDSAUDITLINK__" hidden="1">{"fdsup://Directions/FactSet Auditing Viewer?action=AUDIT_VALUE&amp;DB=129&amp;ID1=42809H10&amp;VALUEID=01001&amp;SDATE=201002&amp;PERIODTYPE=QTR_STD&amp;window=popup_no_bar&amp;width=385&amp;height=120&amp;START_MAXIMIZED=FALSE&amp;creator=factset&amp;display_string=Audit"}</definedName>
    <definedName name="_1526__FDSAUDITLINK__" localSheetId="7" hidden="1">{"fdsup://Directions/FactSet Auditing Viewer?action=AUDIT_VALUE&amp;DB=129&amp;ID1=43707610&amp;VALUEID=01001&amp;SDATE=200901&amp;PERIODTYPE=QTR_STD&amp;window=popup_no_bar&amp;width=385&amp;height=120&amp;START_MAXIMIZED=FALSE&amp;creator=factset&amp;display_string=Audit"}</definedName>
    <definedName name="_1526__FDSAUDITLINK__" localSheetId="0" hidden="1">{"fdsup://Directions/FactSet Auditing Viewer?action=AUDIT_VALUE&amp;DB=129&amp;ID1=43707610&amp;VALUEID=01001&amp;SDATE=200901&amp;PERIODTYPE=QTR_STD&amp;window=popup_no_bar&amp;width=385&amp;height=120&amp;START_MAXIMIZED=FALSE&amp;creator=factset&amp;display_string=Audit"}</definedName>
    <definedName name="_1526__FDSAUDITLINK__" hidden="1">{"fdsup://Directions/FactSet Auditing Viewer?action=AUDIT_VALUE&amp;DB=129&amp;ID1=43707610&amp;VALUEID=01001&amp;SDATE=200901&amp;PERIODTYPE=QTR_STD&amp;window=popup_no_bar&amp;width=385&amp;height=120&amp;START_MAXIMIZED=FALSE&amp;creator=factset&amp;display_string=Audit"}</definedName>
    <definedName name="_1527__FDSAUDITLINK__" localSheetId="7" hidden="1">{"fdsup://Directions/FactSet Auditing Viewer?action=AUDIT_VALUE&amp;DB=129&amp;ID1=43707610&amp;VALUEID=01001&amp;SDATE=201001&amp;PERIODTYPE=QTR_STD&amp;window=popup_no_bar&amp;width=385&amp;height=120&amp;START_MAXIMIZED=FALSE&amp;creator=factset&amp;display_string=Audit"}</definedName>
    <definedName name="_1527__FDSAUDITLINK__" localSheetId="0" hidden="1">{"fdsup://Directions/FactSet Auditing Viewer?action=AUDIT_VALUE&amp;DB=129&amp;ID1=43707610&amp;VALUEID=01001&amp;SDATE=201001&amp;PERIODTYPE=QTR_STD&amp;window=popup_no_bar&amp;width=385&amp;height=120&amp;START_MAXIMIZED=FALSE&amp;creator=factset&amp;display_string=Audit"}</definedName>
    <definedName name="_1527__FDSAUDITLINK__" hidden="1">{"fdsup://Directions/FactSet Auditing Viewer?action=AUDIT_VALUE&amp;DB=129&amp;ID1=43707610&amp;VALUEID=01001&amp;SDATE=201001&amp;PERIODTYPE=QTR_STD&amp;window=popup_no_bar&amp;width=385&amp;height=120&amp;START_MAXIMIZED=FALSE&amp;creator=factset&amp;display_string=Audit"}</definedName>
    <definedName name="_1528__FDSAUDITLINK__" localSheetId="7" hidden="1">{"fdsup://Directions/FactSet Auditing Viewer?action=AUDIT_VALUE&amp;DB=129&amp;ID1=40414L10&amp;VALUEID=01001&amp;SDATE=200902&amp;PERIODTYPE=QTR_STD&amp;window=popup_no_bar&amp;width=385&amp;height=120&amp;START_MAXIMIZED=FALSE&amp;creator=factset&amp;display_string=Audit"}</definedName>
    <definedName name="_1528__FDSAUDITLINK__" localSheetId="0" hidden="1">{"fdsup://Directions/FactSet Auditing Viewer?action=AUDIT_VALUE&amp;DB=129&amp;ID1=40414L10&amp;VALUEID=01001&amp;SDATE=200902&amp;PERIODTYPE=QTR_STD&amp;window=popup_no_bar&amp;width=385&amp;height=120&amp;START_MAXIMIZED=FALSE&amp;creator=factset&amp;display_string=Audit"}</definedName>
    <definedName name="_1528__FDSAUDITLINK__" hidden="1">{"fdsup://Directions/FactSet Auditing Viewer?action=AUDIT_VALUE&amp;DB=129&amp;ID1=40414L10&amp;VALUEID=01001&amp;SDATE=200902&amp;PERIODTYPE=QTR_STD&amp;window=popup_no_bar&amp;width=385&amp;height=120&amp;START_MAXIMIZED=FALSE&amp;creator=factset&amp;display_string=Audit"}</definedName>
    <definedName name="_1529__FDSAUDITLINK__" localSheetId="7" hidden="1">{"fdsup://Directions/FactSet Auditing Viewer?action=AUDIT_VALUE&amp;DB=129&amp;ID1=40414L10&amp;VALUEID=01001&amp;SDATE=201002&amp;PERIODTYPE=QTR_STD&amp;window=popup_no_bar&amp;width=385&amp;height=120&amp;START_MAXIMIZED=FALSE&amp;creator=factset&amp;display_string=Audit"}</definedName>
    <definedName name="_1529__FDSAUDITLINK__" localSheetId="0" hidden="1">{"fdsup://Directions/FactSet Auditing Viewer?action=AUDIT_VALUE&amp;DB=129&amp;ID1=40414L10&amp;VALUEID=01001&amp;SDATE=201002&amp;PERIODTYPE=QTR_STD&amp;window=popup_no_bar&amp;width=385&amp;height=120&amp;START_MAXIMIZED=FALSE&amp;creator=factset&amp;display_string=Audit"}</definedName>
    <definedName name="_1529__FDSAUDITLINK__" hidden="1">{"fdsup://Directions/FactSet Auditing Viewer?action=AUDIT_VALUE&amp;DB=129&amp;ID1=40414L10&amp;VALUEID=01001&amp;SDATE=201002&amp;PERIODTYPE=QTR_STD&amp;window=popup_no_bar&amp;width=385&amp;height=120&amp;START_MAXIMIZED=FALSE&amp;creator=factset&amp;display_string=Audit"}</definedName>
    <definedName name="_153__FDSAUDITLINK__" localSheetId="7" hidden="1">{"fdsup://directions/FAT Viewer?action=UPDATE&amp;creator=factset&amp;DYN_ARGS=TRUE&amp;DOC_NAME=FAT:FQL_AUDITING_CLIENT_TEMPLATE.FAT&amp;display_string=Audit&amp;VAR:KEY=NGVGDYJORE&amp;VAR:QUERY=RkZfRUJJVERBX09QRVIoUVRSLDQvMS8yMDA5LDYvMzAvMjAwOSwsLFVTRCk=&amp;WINDOW=FIRST_POPUP&amp;HEIGH","T=450&amp;WIDTH=450&amp;START_MAXIMIZED=FALSE&amp;VAR:CALENDAR=US&amp;VAR:SYMBOL=SWK&amp;VAR:INDEX=0"}</definedName>
    <definedName name="_153__FDSAUDITLINK__" localSheetId="0" hidden="1">{"fdsup://directions/FAT Viewer?action=UPDATE&amp;creator=factset&amp;DYN_ARGS=TRUE&amp;DOC_NAME=FAT:FQL_AUDITING_CLIENT_TEMPLATE.FAT&amp;display_string=Audit&amp;VAR:KEY=NGVGDYJORE&amp;VAR:QUERY=RkZfRUJJVERBX09QRVIoUVRSLDQvMS8yMDA5LDYvMzAvMjAwOSwsLFVTRCk=&amp;WINDOW=FIRST_POPUP&amp;HEIGH","T=450&amp;WIDTH=450&amp;START_MAXIMIZED=FALSE&amp;VAR:CALENDAR=US&amp;VAR:SYMBOL=SWK&amp;VAR:INDEX=0"}</definedName>
    <definedName name="_153__FDSAUDITLINK__" hidden="1">{"fdsup://directions/FAT Viewer?action=UPDATE&amp;creator=factset&amp;DYN_ARGS=TRUE&amp;DOC_NAME=FAT:FQL_AUDITING_CLIENT_TEMPLATE.FAT&amp;display_string=Audit&amp;VAR:KEY=NGVGDYJORE&amp;VAR:QUERY=RkZfRUJJVERBX09QRVIoUVRSLDQvMS8yMDA5LDYvMzAvMjAwOSwsLFVTRCk=&amp;WINDOW=FIRST_POPUP&amp;HEIGH","T=450&amp;WIDTH=450&amp;START_MAXIMIZED=FALSE&amp;VAR:CALENDAR=US&amp;VAR:SYMBOL=SWK&amp;VAR:INDEX=0"}</definedName>
    <definedName name="_1530__FDSAUDITLINK__" localSheetId="7" hidden="1">{"fdsup://Directions/FactSet Auditing Viewer?action=AUDIT_VALUE&amp;DB=129&amp;ID1=42217K10&amp;VALUEID=01001&amp;SDATE=200902&amp;PERIODTYPE=QTR_STD&amp;window=popup_no_bar&amp;width=385&amp;height=120&amp;START_MAXIMIZED=FALSE&amp;creator=factset&amp;display_string=Audit"}</definedName>
    <definedName name="_1530__FDSAUDITLINK__" localSheetId="0" hidden="1">{"fdsup://Directions/FactSet Auditing Viewer?action=AUDIT_VALUE&amp;DB=129&amp;ID1=42217K10&amp;VALUEID=01001&amp;SDATE=200902&amp;PERIODTYPE=QTR_STD&amp;window=popup_no_bar&amp;width=385&amp;height=120&amp;START_MAXIMIZED=FALSE&amp;creator=factset&amp;display_string=Audit"}</definedName>
    <definedName name="_1530__FDSAUDITLINK__" hidden="1">{"fdsup://Directions/FactSet Auditing Viewer?action=AUDIT_VALUE&amp;DB=129&amp;ID1=42217K10&amp;VALUEID=01001&amp;SDATE=200902&amp;PERIODTYPE=QTR_STD&amp;window=popup_no_bar&amp;width=385&amp;height=120&amp;START_MAXIMIZED=FALSE&amp;creator=factset&amp;display_string=Audit"}</definedName>
    <definedName name="_1531__FDSAUDITLINK__" localSheetId="7" hidden="1">{"fdsup://Directions/FactSet Auditing Viewer?action=AUDIT_VALUE&amp;DB=129&amp;ID1=42217K10&amp;VALUEID=01001&amp;SDATE=201002&amp;PERIODTYPE=QTR_STD&amp;window=popup_no_bar&amp;width=385&amp;height=120&amp;START_MAXIMIZED=FALSE&amp;creator=factset&amp;display_string=Audit"}</definedName>
    <definedName name="_1531__FDSAUDITLINK__" localSheetId="0" hidden="1">{"fdsup://Directions/FactSet Auditing Viewer?action=AUDIT_VALUE&amp;DB=129&amp;ID1=42217K10&amp;VALUEID=01001&amp;SDATE=201002&amp;PERIODTYPE=QTR_STD&amp;window=popup_no_bar&amp;width=385&amp;height=120&amp;START_MAXIMIZED=FALSE&amp;creator=factset&amp;display_string=Audit"}</definedName>
    <definedName name="_1531__FDSAUDITLINK__" hidden="1">{"fdsup://Directions/FactSet Auditing Viewer?action=AUDIT_VALUE&amp;DB=129&amp;ID1=42217K10&amp;VALUEID=01001&amp;SDATE=201002&amp;PERIODTYPE=QTR_STD&amp;window=popup_no_bar&amp;width=385&amp;height=120&amp;START_MAXIMIZED=FALSE&amp;creator=factset&amp;display_string=Audit"}</definedName>
    <definedName name="_1532__FDSAUDITLINK__" localSheetId="7" hidden="1">{"fdsup://Directions/FactSet Auditing Viewer?action=AUDIT_VALUE&amp;DB=129&amp;ID1=41805610&amp;VALUEID=01001&amp;SDATE=200902&amp;PERIODTYPE=QTR_STD&amp;window=popup_no_bar&amp;width=385&amp;height=120&amp;START_MAXIMIZED=FALSE&amp;creator=factset&amp;display_string=Audit"}</definedName>
    <definedName name="_1532__FDSAUDITLINK__" localSheetId="0" hidden="1">{"fdsup://Directions/FactSet Auditing Viewer?action=AUDIT_VALUE&amp;DB=129&amp;ID1=41805610&amp;VALUEID=01001&amp;SDATE=200902&amp;PERIODTYPE=QTR_STD&amp;window=popup_no_bar&amp;width=385&amp;height=120&amp;START_MAXIMIZED=FALSE&amp;creator=factset&amp;display_string=Audit"}</definedName>
    <definedName name="_1532__FDSAUDITLINK__" hidden="1">{"fdsup://Directions/FactSet Auditing Viewer?action=AUDIT_VALUE&amp;DB=129&amp;ID1=41805610&amp;VALUEID=01001&amp;SDATE=200902&amp;PERIODTYPE=QTR_STD&amp;window=popup_no_bar&amp;width=385&amp;height=120&amp;START_MAXIMIZED=FALSE&amp;creator=factset&amp;display_string=Audit"}</definedName>
    <definedName name="_1533__FDSAUDITLINK__" localSheetId="7" hidden="1">{"fdsup://Directions/FactSet Auditing Viewer?action=AUDIT_VALUE&amp;DB=129&amp;ID1=41805610&amp;VALUEID=01001&amp;SDATE=201002&amp;PERIODTYPE=QTR_STD&amp;window=popup_no_bar&amp;width=385&amp;height=120&amp;START_MAXIMIZED=FALSE&amp;creator=factset&amp;display_string=Audit"}</definedName>
    <definedName name="_1533__FDSAUDITLINK__" localSheetId="0" hidden="1">{"fdsup://Directions/FactSet Auditing Viewer?action=AUDIT_VALUE&amp;DB=129&amp;ID1=41805610&amp;VALUEID=01001&amp;SDATE=201002&amp;PERIODTYPE=QTR_STD&amp;window=popup_no_bar&amp;width=385&amp;height=120&amp;START_MAXIMIZED=FALSE&amp;creator=factset&amp;display_string=Audit"}</definedName>
    <definedName name="_1533__FDSAUDITLINK__" hidden="1">{"fdsup://Directions/FactSet Auditing Viewer?action=AUDIT_VALUE&amp;DB=129&amp;ID1=41805610&amp;VALUEID=01001&amp;SDATE=201002&amp;PERIODTYPE=QTR_STD&amp;window=popup_no_bar&amp;width=385&amp;height=120&amp;START_MAXIMIZED=FALSE&amp;creator=factset&amp;display_string=Audit"}</definedName>
    <definedName name="_1534__FDSAUDITLINK__" localSheetId="7" hidden="1">{"fdsup://Directions/FactSet Auditing Viewer?action=AUDIT_VALUE&amp;DB=129&amp;ID1=41308610&amp;VALUEID=01001&amp;SDATE=201004&amp;PERIODTYPE=QTR_STD&amp;window=popup_no_bar&amp;width=385&amp;height=120&amp;START_MAXIMIZED=FALSE&amp;creator=factset&amp;display_string=Audit"}</definedName>
    <definedName name="_1534__FDSAUDITLINK__" localSheetId="0" hidden="1">{"fdsup://Directions/FactSet Auditing Viewer?action=AUDIT_VALUE&amp;DB=129&amp;ID1=41308610&amp;VALUEID=01001&amp;SDATE=201004&amp;PERIODTYPE=QTR_STD&amp;window=popup_no_bar&amp;width=385&amp;height=120&amp;START_MAXIMIZED=FALSE&amp;creator=factset&amp;display_string=Audit"}</definedName>
    <definedName name="_1534__FDSAUDITLINK__" hidden="1">{"fdsup://Directions/FactSet Auditing Viewer?action=AUDIT_VALUE&amp;DB=129&amp;ID1=41308610&amp;VALUEID=01001&amp;SDATE=201004&amp;PERIODTYPE=QTR_STD&amp;window=popup_no_bar&amp;width=385&amp;height=120&amp;START_MAXIMIZED=FALSE&amp;creator=factset&amp;display_string=Audit"}</definedName>
    <definedName name="_1535__FDSAUDITLINK__" localSheetId="7" hidden="1">{"fdsup://Directions/FactSet Auditing Viewer?action=AUDIT_VALUE&amp;DB=129&amp;ID1=40621610&amp;VALUEID=01001&amp;SDATE=201002&amp;PERIODTYPE=QTR_STD&amp;window=popup_no_bar&amp;width=385&amp;height=120&amp;START_MAXIMIZED=FALSE&amp;creator=factset&amp;display_string=Audit"}</definedName>
    <definedName name="_1535__FDSAUDITLINK__" localSheetId="0" hidden="1">{"fdsup://Directions/FactSet Auditing Viewer?action=AUDIT_VALUE&amp;DB=129&amp;ID1=40621610&amp;VALUEID=01001&amp;SDATE=201002&amp;PERIODTYPE=QTR_STD&amp;window=popup_no_bar&amp;width=385&amp;height=120&amp;START_MAXIMIZED=FALSE&amp;creator=factset&amp;display_string=Audit"}</definedName>
    <definedName name="_1535__FDSAUDITLINK__" hidden="1">{"fdsup://Directions/FactSet Auditing Viewer?action=AUDIT_VALUE&amp;DB=129&amp;ID1=40621610&amp;VALUEID=01001&amp;SDATE=201002&amp;PERIODTYPE=QTR_STD&amp;window=popup_no_bar&amp;width=385&amp;height=120&amp;START_MAXIMIZED=FALSE&amp;creator=factset&amp;display_string=Audit"}</definedName>
    <definedName name="_1536__FDSAUDITLINK__" localSheetId="7" hidden="1">{"fdsup://Directions/FactSet Auditing Viewer?action=AUDIT_VALUE&amp;DB=129&amp;ID1=38480210&amp;VALUEID=01001&amp;SDATE=200902&amp;PERIODTYPE=QTR_STD&amp;window=popup_no_bar&amp;width=385&amp;height=120&amp;START_MAXIMIZED=FALSE&amp;creator=factset&amp;display_string=Audit"}</definedName>
    <definedName name="_1536__FDSAUDITLINK__" localSheetId="0" hidden="1">{"fdsup://Directions/FactSet Auditing Viewer?action=AUDIT_VALUE&amp;DB=129&amp;ID1=38480210&amp;VALUEID=01001&amp;SDATE=200902&amp;PERIODTYPE=QTR_STD&amp;window=popup_no_bar&amp;width=385&amp;height=120&amp;START_MAXIMIZED=FALSE&amp;creator=factset&amp;display_string=Audit"}</definedName>
    <definedName name="_1536__FDSAUDITLINK__" hidden="1">{"fdsup://Directions/FactSet Auditing Viewer?action=AUDIT_VALUE&amp;DB=129&amp;ID1=38480210&amp;VALUEID=01001&amp;SDATE=200902&amp;PERIODTYPE=QTR_STD&amp;window=popup_no_bar&amp;width=385&amp;height=120&amp;START_MAXIMIZED=FALSE&amp;creator=factset&amp;display_string=Audit"}</definedName>
    <definedName name="_1537__FDSAUDITLINK__" localSheetId="7" hidden="1">{"fdsup://Directions/FactSet Auditing Viewer?action=AUDIT_VALUE&amp;DB=129&amp;ID1=38480210&amp;VALUEID=01001&amp;SDATE=201002&amp;PERIODTYPE=QTR_STD&amp;window=popup_no_bar&amp;width=385&amp;height=120&amp;START_MAXIMIZED=FALSE&amp;creator=factset&amp;display_string=Audit"}</definedName>
    <definedName name="_1537__FDSAUDITLINK__" localSheetId="0" hidden="1">{"fdsup://Directions/FactSet Auditing Viewer?action=AUDIT_VALUE&amp;DB=129&amp;ID1=38480210&amp;VALUEID=01001&amp;SDATE=201002&amp;PERIODTYPE=QTR_STD&amp;window=popup_no_bar&amp;width=385&amp;height=120&amp;START_MAXIMIZED=FALSE&amp;creator=factset&amp;display_string=Audit"}</definedName>
    <definedName name="_1537__FDSAUDITLINK__" hidden="1">{"fdsup://Directions/FactSet Auditing Viewer?action=AUDIT_VALUE&amp;DB=129&amp;ID1=38480210&amp;VALUEID=01001&amp;SDATE=201002&amp;PERIODTYPE=QTR_STD&amp;window=popup_no_bar&amp;width=385&amp;height=120&amp;START_MAXIMIZED=FALSE&amp;creator=factset&amp;display_string=Audit"}</definedName>
    <definedName name="_1538__FDSAUDITLINK__" localSheetId="7" hidden="1">{"fdsup://Directions/FactSet Auditing Viewer?action=AUDIT_VALUE&amp;DB=129&amp;ID1=38255010&amp;VALUEID=01001&amp;SDATE=200902&amp;PERIODTYPE=QTR_STD&amp;window=popup_no_bar&amp;width=385&amp;height=120&amp;START_MAXIMIZED=FALSE&amp;creator=factset&amp;display_string=Audit"}</definedName>
    <definedName name="_1538__FDSAUDITLINK__" localSheetId="0" hidden="1">{"fdsup://Directions/FactSet Auditing Viewer?action=AUDIT_VALUE&amp;DB=129&amp;ID1=38255010&amp;VALUEID=01001&amp;SDATE=200902&amp;PERIODTYPE=QTR_STD&amp;window=popup_no_bar&amp;width=385&amp;height=120&amp;START_MAXIMIZED=FALSE&amp;creator=factset&amp;display_string=Audit"}</definedName>
    <definedName name="_1538__FDSAUDITLINK__" hidden="1">{"fdsup://Directions/FactSet Auditing Viewer?action=AUDIT_VALUE&amp;DB=129&amp;ID1=38255010&amp;VALUEID=01001&amp;SDATE=200902&amp;PERIODTYPE=QTR_STD&amp;window=popup_no_bar&amp;width=385&amp;height=120&amp;START_MAXIMIZED=FALSE&amp;creator=factset&amp;display_string=Audit"}</definedName>
    <definedName name="_1539__FDSAUDITLINK__" localSheetId="7" hidden="1">{"fdsup://Directions/FactSet Auditing Viewer?action=AUDIT_VALUE&amp;DB=129&amp;ID1=38255010&amp;VALUEID=01001&amp;SDATE=201002&amp;PERIODTYPE=QTR_STD&amp;window=popup_no_bar&amp;width=385&amp;height=120&amp;START_MAXIMIZED=FALSE&amp;creator=factset&amp;display_string=Audit"}</definedName>
    <definedName name="_1539__FDSAUDITLINK__" localSheetId="0" hidden="1">{"fdsup://Directions/FactSet Auditing Viewer?action=AUDIT_VALUE&amp;DB=129&amp;ID1=38255010&amp;VALUEID=01001&amp;SDATE=201002&amp;PERIODTYPE=QTR_STD&amp;window=popup_no_bar&amp;width=385&amp;height=120&amp;START_MAXIMIZED=FALSE&amp;creator=factset&amp;display_string=Audit"}</definedName>
    <definedName name="_1539__FDSAUDITLINK__" hidden="1">{"fdsup://Directions/FactSet Auditing Viewer?action=AUDIT_VALUE&amp;DB=129&amp;ID1=38255010&amp;VALUEID=01001&amp;SDATE=201002&amp;PERIODTYPE=QTR_STD&amp;window=popup_no_bar&amp;width=385&amp;height=120&amp;START_MAXIMIZED=FALSE&amp;creator=factset&amp;display_string=Audit"}</definedName>
    <definedName name="_154__FDSAUDITLINK__" localSheetId="7" hidden="1">{"fdsup://directions/FAT Viewer?action=UPDATE&amp;creator=factset&amp;DYN_ARGS=TRUE&amp;DOC_NAME=FAT:FQL_AUDITING_CLIENT_TEMPLATE.FAT&amp;display_string=Audit&amp;VAR:KEY=JYFSBIXSXC&amp;VAR:QUERY=RkZfRUJJVERBX09QRVIoUVRSLDQvMS8yMDEwLDYvMzAvMjAxMCwsLFVTRCk=&amp;WINDOW=FIRST_POPUP&amp;HEIGH","T=450&amp;WIDTH=450&amp;START_MAXIMIZED=FALSE&amp;VAR:CALENDAR=US&amp;VAR:SYMBOL=SWK&amp;VAR:INDEX=0"}</definedName>
    <definedName name="_154__FDSAUDITLINK__" localSheetId="0" hidden="1">{"fdsup://directions/FAT Viewer?action=UPDATE&amp;creator=factset&amp;DYN_ARGS=TRUE&amp;DOC_NAME=FAT:FQL_AUDITING_CLIENT_TEMPLATE.FAT&amp;display_string=Audit&amp;VAR:KEY=JYFSBIXSXC&amp;VAR:QUERY=RkZfRUJJVERBX09QRVIoUVRSLDQvMS8yMDEwLDYvMzAvMjAxMCwsLFVTRCk=&amp;WINDOW=FIRST_POPUP&amp;HEIGH","T=450&amp;WIDTH=450&amp;START_MAXIMIZED=FALSE&amp;VAR:CALENDAR=US&amp;VAR:SYMBOL=SWK&amp;VAR:INDEX=0"}</definedName>
    <definedName name="_154__FDSAUDITLINK__" hidden="1">{"fdsup://directions/FAT Viewer?action=UPDATE&amp;creator=factset&amp;DYN_ARGS=TRUE&amp;DOC_NAME=FAT:FQL_AUDITING_CLIENT_TEMPLATE.FAT&amp;display_string=Audit&amp;VAR:KEY=JYFSBIXSXC&amp;VAR:QUERY=RkZfRUJJVERBX09QRVIoUVRSLDQvMS8yMDEwLDYvMzAvMjAxMCwsLFVTRCk=&amp;WINDOW=FIRST_POPUP&amp;HEIGH","T=450&amp;WIDTH=450&amp;START_MAXIMIZED=FALSE&amp;VAR:CALENDAR=US&amp;VAR:SYMBOL=SWK&amp;VAR:INDEX=0"}</definedName>
    <definedName name="_1540__FDSAUDITLINK__" localSheetId="7" hidden="1">{"fdsup://Directions/FactSet Auditing Viewer?action=AUDIT_VALUE&amp;DB=129&amp;ID1=38141G10&amp;VALUEID=01001&amp;SDATE=200902&amp;PERIODTYPE=QTR_STD&amp;window=popup_no_bar&amp;width=385&amp;height=120&amp;START_MAXIMIZED=FALSE&amp;creator=factset&amp;display_string=Audit"}</definedName>
    <definedName name="_1540__FDSAUDITLINK__" localSheetId="0" hidden="1">{"fdsup://Directions/FactSet Auditing Viewer?action=AUDIT_VALUE&amp;DB=129&amp;ID1=38141G10&amp;VALUEID=01001&amp;SDATE=200902&amp;PERIODTYPE=QTR_STD&amp;window=popup_no_bar&amp;width=385&amp;height=120&amp;START_MAXIMIZED=FALSE&amp;creator=factset&amp;display_string=Audit"}</definedName>
    <definedName name="_1540__FDSAUDITLINK__" hidden="1">{"fdsup://Directions/FactSet Auditing Viewer?action=AUDIT_VALUE&amp;DB=129&amp;ID1=38141G10&amp;VALUEID=01001&amp;SDATE=200902&amp;PERIODTYPE=QTR_STD&amp;window=popup_no_bar&amp;width=385&amp;height=120&amp;START_MAXIMIZED=FALSE&amp;creator=factset&amp;display_string=Audit"}</definedName>
    <definedName name="_1541__FDSAUDITLINK__" localSheetId="7" hidden="1">{"fdsup://Directions/FactSet Auditing Viewer?action=AUDIT_VALUE&amp;DB=129&amp;ID1=38141G10&amp;VALUEID=01001&amp;SDATE=201002&amp;PERIODTYPE=QTR_STD&amp;window=popup_no_bar&amp;width=385&amp;height=120&amp;START_MAXIMIZED=FALSE&amp;creator=factset&amp;display_string=Audit"}</definedName>
    <definedName name="_1541__FDSAUDITLINK__" localSheetId="0" hidden="1">{"fdsup://Directions/FactSet Auditing Viewer?action=AUDIT_VALUE&amp;DB=129&amp;ID1=38141G10&amp;VALUEID=01001&amp;SDATE=201002&amp;PERIODTYPE=QTR_STD&amp;window=popup_no_bar&amp;width=385&amp;height=120&amp;START_MAXIMIZED=FALSE&amp;creator=factset&amp;display_string=Audit"}</definedName>
    <definedName name="_1541__FDSAUDITLINK__" hidden="1">{"fdsup://Directions/FactSet Auditing Viewer?action=AUDIT_VALUE&amp;DB=129&amp;ID1=38141G10&amp;VALUEID=01001&amp;SDATE=201002&amp;PERIODTYPE=QTR_STD&amp;window=popup_no_bar&amp;width=385&amp;height=120&amp;START_MAXIMIZED=FALSE&amp;creator=factset&amp;display_string=Audit"}</definedName>
    <definedName name="_1542__FDSAUDITLINK__" localSheetId="7" hidden="1">{"fdsup://Directions/FactSet Auditing Viewer?action=AUDIT_VALUE&amp;DB=129&amp;ID1=38238810&amp;VALUEID=01001&amp;SDATE=200902&amp;PERIODTYPE=QTR_STD&amp;window=popup_no_bar&amp;width=385&amp;height=120&amp;START_MAXIMIZED=FALSE&amp;creator=factset&amp;display_string=Audit"}</definedName>
    <definedName name="_1542__FDSAUDITLINK__" localSheetId="0" hidden="1">{"fdsup://Directions/FactSet Auditing Viewer?action=AUDIT_VALUE&amp;DB=129&amp;ID1=38238810&amp;VALUEID=01001&amp;SDATE=200902&amp;PERIODTYPE=QTR_STD&amp;window=popup_no_bar&amp;width=385&amp;height=120&amp;START_MAXIMIZED=FALSE&amp;creator=factset&amp;display_string=Audit"}</definedName>
    <definedName name="_1542__FDSAUDITLINK__" hidden="1">{"fdsup://Directions/FactSet Auditing Viewer?action=AUDIT_VALUE&amp;DB=129&amp;ID1=38238810&amp;VALUEID=01001&amp;SDATE=200902&amp;PERIODTYPE=QTR_STD&amp;window=popup_no_bar&amp;width=385&amp;height=120&amp;START_MAXIMIZED=FALSE&amp;creator=factset&amp;display_string=Audit"}</definedName>
    <definedName name="_1543__FDSAUDITLINK__" localSheetId="7" hidden="1">{"fdsup://Directions/FactSet Auditing Viewer?action=AUDIT_VALUE&amp;DB=129&amp;ID1=38238810&amp;VALUEID=01001&amp;SDATE=201002&amp;PERIODTYPE=QTR_STD&amp;window=popup_no_bar&amp;width=385&amp;height=120&amp;START_MAXIMIZED=FALSE&amp;creator=factset&amp;display_string=Audit"}</definedName>
    <definedName name="_1543__FDSAUDITLINK__" localSheetId="0" hidden="1">{"fdsup://Directions/FactSet Auditing Viewer?action=AUDIT_VALUE&amp;DB=129&amp;ID1=38238810&amp;VALUEID=01001&amp;SDATE=201002&amp;PERIODTYPE=QTR_STD&amp;window=popup_no_bar&amp;width=385&amp;height=120&amp;START_MAXIMIZED=FALSE&amp;creator=factset&amp;display_string=Audit"}</definedName>
    <definedName name="_1543__FDSAUDITLINK__" hidden="1">{"fdsup://Directions/FactSet Auditing Viewer?action=AUDIT_VALUE&amp;DB=129&amp;ID1=38238810&amp;VALUEID=01001&amp;SDATE=201002&amp;PERIODTYPE=QTR_STD&amp;window=popup_no_bar&amp;width=385&amp;height=120&amp;START_MAXIMIZED=FALSE&amp;creator=factset&amp;display_string=Audit"}</definedName>
    <definedName name="_1544__FDSAUDITLINK__" localSheetId="7" hidden="1">{"fdsup://Directions/FactSet Auditing Viewer?action=AUDIT_VALUE&amp;DB=129&amp;ID1=36476010&amp;VALUEID=01001&amp;SDATE=201001&amp;PERIODTYPE=QTR_STD&amp;window=popup_no_bar&amp;width=385&amp;height=120&amp;START_MAXIMIZED=FALSE&amp;creator=factset&amp;display_string=Audit"}</definedName>
    <definedName name="_1544__FDSAUDITLINK__" localSheetId="0" hidden="1">{"fdsup://Directions/FactSet Auditing Viewer?action=AUDIT_VALUE&amp;DB=129&amp;ID1=36476010&amp;VALUEID=01001&amp;SDATE=201001&amp;PERIODTYPE=QTR_STD&amp;window=popup_no_bar&amp;width=385&amp;height=120&amp;START_MAXIMIZED=FALSE&amp;creator=factset&amp;display_string=Audit"}</definedName>
    <definedName name="_1544__FDSAUDITLINK__" hidden="1">{"fdsup://Directions/FactSet Auditing Viewer?action=AUDIT_VALUE&amp;DB=129&amp;ID1=36476010&amp;VALUEID=01001&amp;SDATE=201001&amp;PERIODTYPE=QTR_STD&amp;window=popup_no_bar&amp;width=385&amp;height=120&amp;START_MAXIMIZED=FALSE&amp;creator=factset&amp;display_string=Audit"}</definedName>
    <definedName name="_1545__FDSAUDITLINK__" localSheetId="7" hidden="1">{"fdsup://Directions/FactSet Auditing Viewer?action=AUDIT_VALUE&amp;DB=129&amp;ID1=37246010&amp;VALUEID=01001&amp;SDATE=200902&amp;PERIODTYPE=QTR_STD&amp;window=popup_no_bar&amp;width=385&amp;height=120&amp;START_MAXIMIZED=FALSE&amp;creator=factset&amp;display_string=Audit"}</definedName>
    <definedName name="_1545__FDSAUDITLINK__" localSheetId="0" hidden="1">{"fdsup://Directions/FactSet Auditing Viewer?action=AUDIT_VALUE&amp;DB=129&amp;ID1=37246010&amp;VALUEID=01001&amp;SDATE=200902&amp;PERIODTYPE=QTR_STD&amp;window=popup_no_bar&amp;width=385&amp;height=120&amp;START_MAXIMIZED=FALSE&amp;creator=factset&amp;display_string=Audit"}</definedName>
    <definedName name="_1545__FDSAUDITLINK__" hidden="1">{"fdsup://Directions/FactSet Auditing Viewer?action=AUDIT_VALUE&amp;DB=129&amp;ID1=37246010&amp;VALUEID=01001&amp;SDATE=200902&amp;PERIODTYPE=QTR_STD&amp;window=popup_no_bar&amp;width=385&amp;height=120&amp;START_MAXIMIZED=FALSE&amp;creator=factset&amp;display_string=Audit"}</definedName>
    <definedName name="_1546__FDSAUDITLINK__" localSheetId="7" hidden="1">{"fdsup://Directions/FactSet Auditing Viewer?action=AUDIT_VALUE&amp;DB=129&amp;ID1=37246010&amp;VALUEID=01001&amp;SDATE=201002&amp;PERIODTYPE=QTR_STD&amp;window=popup_no_bar&amp;width=385&amp;height=120&amp;START_MAXIMIZED=FALSE&amp;creator=factset&amp;display_string=Audit"}</definedName>
    <definedName name="_1546__FDSAUDITLINK__" localSheetId="0" hidden="1">{"fdsup://Directions/FactSet Auditing Viewer?action=AUDIT_VALUE&amp;DB=129&amp;ID1=37246010&amp;VALUEID=01001&amp;SDATE=201002&amp;PERIODTYPE=QTR_STD&amp;window=popup_no_bar&amp;width=385&amp;height=120&amp;START_MAXIMIZED=FALSE&amp;creator=factset&amp;display_string=Audit"}</definedName>
    <definedName name="_1546__FDSAUDITLINK__" hidden="1">{"fdsup://Directions/FactSet Auditing Viewer?action=AUDIT_VALUE&amp;DB=129&amp;ID1=37246010&amp;VALUEID=01001&amp;SDATE=201002&amp;PERIODTYPE=QTR_STD&amp;window=popup_no_bar&amp;width=385&amp;height=120&amp;START_MAXIMIZED=FALSE&amp;creator=factset&amp;display_string=Audit"}</definedName>
    <definedName name="_1547__FDSAUDITLINK__" localSheetId="7" hidden="1">{"fdsup://Directions/FactSet Auditing Viewer?action=AUDIT_VALUE&amp;DB=129&amp;ID1=38259P50&amp;VALUEID=01001&amp;SDATE=200902&amp;PERIODTYPE=QTR_STD&amp;window=popup_no_bar&amp;width=385&amp;height=120&amp;START_MAXIMIZED=FALSE&amp;creator=factset&amp;display_string=Audit"}</definedName>
    <definedName name="_1547__FDSAUDITLINK__" localSheetId="0" hidden="1">{"fdsup://Directions/FactSet Auditing Viewer?action=AUDIT_VALUE&amp;DB=129&amp;ID1=38259P50&amp;VALUEID=01001&amp;SDATE=200902&amp;PERIODTYPE=QTR_STD&amp;window=popup_no_bar&amp;width=385&amp;height=120&amp;START_MAXIMIZED=FALSE&amp;creator=factset&amp;display_string=Audit"}</definedName>
    <definedName name="_1547__FDSAUDITLINK__" hidden="1">{"fdsup://Directions/FactSet Auditing Viewer?action=AUDIT_VALUE&amp;DB=129&amp;ID1=38259P50&amp;VALUEID=01001&amp;SDATE=200902&amp;PERIODTYPE=QTR_STD&amp;window=popup_no_bar&amp;width=385&amp;height=120&amp;START_MAXIMIZED=FALSE&amp;creator=factset&amp;display_string=Audit"}</definedName>
    <definedName name="_1548__FDSAUDITLINK__" localSheetId="7" hidden="1">{"fdsup://Directions/FactSet Auditing Viewer?action=AUDIT_VALUE&amp;DB=129&amp;ID1=38259P50&amp;VALUEID=01001&amp;SDATE=201002&amp;PERIODTYPE=QTR_STD&amp;window=popup_no_bar&amp;width=385&amp;height=120&amp;START_MAXIMIZED=FALSE&amp;creator=factset&amp;display_string=Audit"}</definedName>
    <definedName name="_1548__FDSAUDITLINK__" localSheetId="0" hidden="1">{"fdsup://Directions/FactSet Auditing Viewer?action=AUDIT_VALUE&amp;DB=129&amp;ID1=38259P50&amp;VALUEID=01001&amp;SDATE=201002&amp;PERIODTYPE=QTR_STD&amp;window=popup_no_bar&amp;width=385&amp;height=120&amp;START_MAXIMIZED=FALSE&amp;creator=factset&amp;display_string=Audit"}</definedName>
    <definedName name="_1548__FDSAUDITLINK__" hidden="1">{"fdsup://Directions/FactSet Auditing Viewer?action=AUDIT_VALUE&amp;DB=129&amp;ID1=38259P50&amp;VALUEID=01001&amp;SDATE=201002&amp;PERIODTYPE=QTR_STD&amp;window=popup_no_bar&amp;width=385&amp;height=120&amp;START_MAXIMIZED=FALSE&amp;creator=factset&amp;display_string=Audit"}</definedName>
    <definedName name="_1549__FDSAUDITLINK__" localSheetId="7" hidden="1">{"fdsup://Directions/FactSet Auditing Viewer?action=AUDIT_VALUE&amp;DB=129&amp;ID1=37247D10&amp;VALUEID=01001&amp;SDATE=200902&amp;PERIODTYPE=QTR_STD&amp;window=popup_no_bar&amp;width=385&amp;height=120&amp;START_MAXIMIZED=FALSE&amp;creator=factset&amp;display_string=Audit"}</definedName>
    <definedName name="_1549__FDSAUDITLINK__" localSheetId="0" hidden="1">{"fdsup://Directions/FactSet Auditing Viewer?action=AUDIT_VALUE&amp;DB=129&amp;ID1=37247D10&amp;VALUEID=01001&amp;SDATE=200902&amp;PERIODTYPE=QTR_STD&amp;window=popup_no_bar&amp;width=385&amp;height=120&amp;START_MAXIMIZED=FALSE&amp;creator=factset&amp;display_string=Audit"}</definedName>
    <definedName name="_1549__FDSAUDITLINK__" hidden="1">{"fdsup://Directions/FactSet Auditing Viewer?action=AUDIT_VALUE&amp;DB=129&amp;ID1=37247D10&amp;VALUEID=01001&amp;SDATE=200902&amp;PERIODTYPE=QTR_STD&amp;window=popup_no_bar&amp;width=385&amp;height=120&amp;START_MAXIMIZED=FALSE&amp;creator=factset&amp;display_string=Audit"}</definedName>
    <definedName name="_155__FDSAUDITLINK__" localSheetId="7" hidden="1">{"fdsup://directions/FAT Viewer?action=UPDATE&amp;creator=factset&amp;DYN_ARGS=TRUE&amp;DOC_NAME=FAT:FQL_AUDITING_CLIENT_TEMPLATE.FAT&amp;display_string=Audit&amp;VAR:KEY=VQRSTGPKJW&amp;VAR:QUERY=RkZfRUJJVERBX09QRVIoUVRSLDQvMS8yMDA5LDYvMzAvMjAwOSwsLFVTRCk=&amp;WINDOW=FIRST_POPUP&amp;HEIGH","T=450&amp;WIDTH=450&amp;START_MAXIMIZED=FALSE&amp;VAR:CALENDAR=US&amp;VAR:SYMBOL=SVU&amp;VAR:INDEX=0"}</definedName>
    <definedName name="_155__FDSAUDITLINK__" localSheetId="0" hidden="1">{"fdsup://directions/FAT Viewer?action=UPDATE&amp;creator=factset&amp;DYN_ARGS=TRUE&amp;DOC_NAME=FAT:FQL_AUDITING_CLIENT_TEMPLATE.FAT&amp;display_string=Audit&amp;VAR:KEY=VQRSTGPKJW&amp;VAR:QUERY=RkZfRUJJVERBX09QRVIoUVRSLDQvMS8yMDA5LDYvMzAvMjAwOSwsLFVTRCk=&amp;WINDOW=FIRST_POPUP&amp;HEIGH","T=450&amp;WIDTH=450&amp;START_MAXIMIZED=FALSE&amp;VAR:CALENDAR=US&amp;VAR:SYMBOL=SVU&amp;VAR:INDEX=0"}</definedName>
    <definedName name="_155__FDSAUDITLINK__" hidden="1">{"fdsup://directions/FAT Viewer?action=UPDATE&amp;creator=factset&amp;DYN_ARGS=TRUE&amp;DOC_NAME=FAT:FQL_AUDITING_CLIENT_TEMPLATE.FAT&amp;display_string=Audit&amp;VAR:KEY=VQRSTGPKJW&amp;VAR:QUERY=RkZfRUJJVERBX09QRVIoUVRSLDQvMS8yMDA5LDYvMzAvMjAwOSwsLFVTRCk=&amp;WINDOW=FIRST_POPUP&amp;HEIGH","T=450&amp;WIDTH=450&amp;START_MAXIMIZED=FALSE&amp;VAR:CALENDAR=US&amp;VAR:SYMBOL=SVU&amp;VAR:INDEX=0"}</definedName>
    <definedName name="_1550__FDSAUDITLINK__" localSheetId="7" hidden="1">{"fdsup://Directions/FactSet Auditing Viewer?action=AUDIT_VALUE&amp;DB=129&amp;ID1=37247D10&amp;VALUEID=01001&amp;SDATE=201002&amp;PERIODTYPE=QTR_STD&amp;window=popup_no_bar&amp;width=385&amp;height=120&amp;START_MAXIMIZED=FALSE&amp;creator=factset&amp;display_string=Audit"}</definedName>
    <definedName name="_1550__FDSAUDITLINK__" localSheetId="0" hidden="1">{"fdsup://Directions/FactSet Auditing Viewer?action=AUDIT_VALUE&amp;DB=129&amp;ID1=37247D10&amp;VALUEID=01001&amp;SDATE=201002&amp;PERIODTYPE=QTR_STD&amp;window=popup_no_bar&amp;width=385&amp;height=120&amp;START_MAXIMIZED=FALSE&amp;creator=factset&amp;display_string=Audit"}</definedName>
    <definedName name="_1550__FDSAUDITLINK__" hidden="1">{"fdsup://Directions/FactSet Auditing Viewer?action=AUDIT_VALUE&amp;DB=129&amp;ID1=37247D10&amp;VALUEID=01001&amp;SDATE=201002&amp;PERIODTYPE=QTR_STD&amp;window=popup_no_bar&amp;width=385&amp;height=120&amp;START_MAXIMIZED=FALSE&amp;creator=factset&amp;display_string=Audit"}</definedName>
    <definedName name="_1551__FDSAUDITLINK__" localSheetId="7" hidden="1">{"fdsup://Directions/FactSet Auditing Viewer?action=AUDIT_VALUE&amp;DB=129&amp;ID1=36467W10&amp;VALUEID=01001&amp;SDATE=200901&amp;PERIODTYPE=QTR_STD&amp;window=popup_no_bar&amp;width=385&amp;height=120&amp;START_MAXIMIZED=FALSE&amp;creator=factset&amp;display_string=Audit"}</definedName>
    <definedName name="_1551__FDSAUDITLINK__" localSheetId="0" hidden="1">{"fdsup://Directions/FactSet Auditing Viewer?action=AUDIT_VALUE&amp;DB=129&amp;ID1=36467W10&amp;VALUEID=01001&amp;SDATE=200901&amp;PERIODTYPE=QTR_STD&amp;window=popup_no_bar&amp;width=385&amp;height=120&amp;START_MAXIMIZED=FALSE&amp;creator=factset&amp;display_string=Audit"}</definedName>
    <definedName name="_1551__FDSAUDITLINK__" hidden="1">{"fdsup://Directions/FactSet Auditing Viewer?action=AUDIT_VALUE&amp;DB=129&amp;ID1=36467W10&amp;VALUEID=01001&amp;SDATE=200901&amp;PERIODTYPE=QTR_STD&amp;window=popup_no_bar&amp;width=385&amp;height=120&amp;START_MAXIMIZED=FALSE&amp;creator=factset&amp;display_string=Audit"}</definedName>
    <definedName name="_1552__FDSAUDITLINK__" localSheetId="7" hidden="1">{"fdsup://Directions/FactSet Auditing Viewer?action=AUDIT_VALUE&amp;DB=129&amp;ID1=36467W10&amp;VALUEID=01001&amp;SDATE=201001&amp;PERIODTYPE=QTR_STD&amp;window=popup_no_bar&amp;width=385&amp;height=120&amp;START_MAXIMIZED=FALSE&amp;creator=factset&amp;display_string=Audit"}</definedName>
    <definedName name="_1552__FDSAUDITLINK__" localSheetId="0" hidden="1">{"fdsup://Directions/FactSet Auditing Viewer?action=AUDIT_VALUE&amp;DB=129&amp;ID1=36467W10&amp;VALUEID=01001&amp;SDATE=201001&amp;PERIODTYPE=QTR_STD&amp;window=popup_no_bar&amp;width=385&amp;height=120&amp;START_MAXIMIZED=FALSE&amp;creator=factset&amp;display_string=Audit"}</definedName>
    <definedName name="_1552__FDSAUDITLINK__" hidden="1">{"fdsup://Directions/FactSet Auditing Viewer?action=AUDIT_VALUE&amp;DB=129&amp;ID1=36467W10&amp;VALUEID=01001&amp;SDATE=201001&amp;PERIODTYPE=QTR_STD&amp;window=popup_no_bar&amp;width=385&amp;height=120&amp;START_MAXIMIZED=FALSE&amp;creator=factset&amp;display_string=Audit"}</definedName>
    <definedName name="_1553__FDSAUDITLINK__" localSheetId="7" hidden="1">{"fdsup://Directions/FactSet Auditing Viewer?action=AUDIT_VALUE&amp;DB=129&amp;ID1=21935010&amp;VALUEID=01001&amp;SDATE=200902&amp;PERIODTYPE=QTR_STD&amp;window=popup_no_bar&amp;width=385&amp;height=120&amp;START_MAXIMIZED=FALSE&amp;creator=factset&amp;display_string=Audit"}</definedName>
    <definedName name="_1553__FDSAUDITLINK__" localSheetId="0" hidden="1">{"fdsup://Directions/FactSet Auditing Viewer?action=AUDIT_VALUE&amp;DB=129&amp;ID1=21935010&amp;VALUEID=01001&amp;SDATE=200902&amp;PERIODTYPE=QTR_STD&amp;window=popup_no_bar&amp;width=385&amp;height=120&amp;START_MAXIMIZED=FALSE&amp;creator=factset&amp;display_string=Audit"}</definedName>
    <definedName name="_1553__FDSAUDITLINK__" hidden="1">{"fdsup://Directions/FactSet Auditing Viewer?action=AUDIT_VALUE&amp;DB=129&amp;ID1=21935010&amp;VALUEID=01001&amp;SDATE=200902&amp;PERIODTYPE=QTR_STD&amp;window=popup_no_bar&amp;width=385&amp;height=120&amp;START_MAXIMIZED=FALSE&amp;creator=factset&amp;display_string=Audit"}</definedName>
    <definedName name="_1554__FDSAUDITLINK__" localSheetId="7" hidden="1">{"fdsup://Directions/FactSet Auditing Viewer?action=AUDIT_VALUE&amp;DB=129&amp;ID1=21935010&amp;VALUEID=01001&amp;SDATE=201002&amp;PERIODTYPE=QTR_STD&amp;window=popup_no_bar&amp;width=385&amp;height=120&amp;START_MAXIMIZED=FALSE&amp;creator=factset&amp;display_string=Audit"}</definedName>
    <definedName name="_1554__FDSAUDITLINK__" localSheetId="0" hidden="1">{"fdsup://Directions/FactSet Auditing Viewer?action=AUDIT_VALUE&amp;DB=129&amp;ID1=21935010&amp;VALUEID=01001&amp;SDATE=201002&amp;PERIODTYPE=QTR_STD&amp;window=popup_no_bar&amp;width=385&amp;height=120&amp;START_MAXIMIZED=FALSE&amp;creator=factset&amp;display_string=Audit"}</definedName>
    <definedName name="_1554__FDSAUDITLINK__" hidden="1">{"fdsup://Directions/FactSet Auditing Viewer?action=AUDIT_VALUE&amp;DB=129&amp;ID1=21935010&amp;VALUEID=01001&amp;SDATE=201002&amp;PERIODTYPE=QTR_STD&amp;window=popup_no_bar&amp;width=385&amp;height=120&amp;START_MAXIMIZED=FALSE&amp;creator=factset&amp;display_string=Audit"}</definedName>
    <definedName name="_1555__FDSAUDITLINK__" localSheetId="7" hidden="1">{"fdsup://Directions/FactSet Auditing Viewer?action=AUDIT_VALUE&amp;DB=129&amp;ID1=37033410&amp;VALUEID=01001&amp;SDATE=200804&amp;PERIODTYPE=QTR_STD&amp;window=popup_no_bar&amp;width=385&amp;height=120&amp;START_MAXIMIZED=FALSE&amp;creator=factset&amp;display_string=Audit"}</definedName>
    <definedName name="_1555__FDSAUDITLINK__" localSheetId="0" hidden="1">{"fdsup://Directions/FactSet Auditing Viewer?action=AUDIT_VALUE&amp;DB=129&amp;ID1=37033410&amp;VALUEID=01001&amp;SDATE=200804&amp;PERIODTYPE=QTR_STD&amp;window=popup_no_bar&amp;width=385&amp;height=120&amp;START_MAXIMIZED=FALSE&amp;creator=factset&amp;display_string=Audit"}</definedName>
    <definedName name="_1555__FDSAUDITLINK__" hidden="1">{"fdsup://Directions/FactSet Auditing Viewer?action=AUDIT_VALUE&amp;DB=129&amp;ID1=37033410&amp;VALUEID=01001&amp;SDATE=200804&amp;PERIODTYPE=QTR_STD&amp;window=popup_no_bar&amp;width=385&amp;height=120&amp;START_MAXIMIZED=FALSE&amp;creator=factset&amp;display_string=Audit"}</definedName>
    <definedName name="_1556__FDSAUDITLINK__" localSheetId="7" hidden="1">{"fdsup://Directions/FactSet Auditing Viewer?action=AUDIT_VALUE&amp;DB=129&amp;ID1=37033410&amp;VALUEID=01001&amp;SDATE=200904&amp;PERIODTYPE=QTR_STD&amp;window=popup_no_bar&amp;width=385&amp;height=120&amp;START_MAXIMIZED=FALSE&amp;creator=factset&amp;display_string=Audit"}</definedName>
    <definedName name="_1556__FDSAUDITLINK__" localSheetId="0" hidden="1">{"fdsup://Directions/FactSet Auditing Viewer?action=AUDIT_VALUE&amp;DB=129&amp;ID1=37033410&amp;VALUEID=01001&amp;SDATE=200904&amp;PERIODTYPE=QTR_STD&amp;window=popup_no_bar&amp;width=385&amp;height=120&amp;START_MAXIMIZED=FALSE&amp;creator=factset&amp;display_string=Audit"}</definedName>
    <definedName name="_1556__FDSAUDITLINK__" hidden="1">{"fdsup://Directions/FactSet Auditing Viewer?action=AUDIT_VALUE&amp;DB=129&amp;ID1=37033410&amp;VALUEID=01001&amp;SDATE=200904&amp;PERIODTYPE=QTR_STD&amp;window=popup_no_bar&amp;width=385&amp;height=120&amp;START_MAXIMIZED=FALSE&amp;creator=factset&amp;display_string=Audit"}</definedName>
    <definedName name="_1557__FDSAUDITLINK__" localSheetId="7" hidden="1">{"fdsup://Directions/FactSet Auditing Viewer?action=AUDIT_VALUE&amp;DB=129&amp;ID1=37555810&amp;VALUEID=01001&amp;SDATE=200902&amp;PERIODTYPE=QTR_STD&amp;window=popup_no_bar&amp;width=385&amp;height=120&amp;START_MAXIMIZED=FALSE&amp;creator=factset&amp;display_string=Audit"}</definedName>
    <definedName name="_1557__FDSAUDITLINK__" localSheetId="0" hidden="1">{"fdsup://Directions/FactSet Auditing Viewer?action=AUDIT_VALUE&amp;DB=129&amp;ID1=37555810&amp;VALUEID=01001&amp;SDATE=200902&amp;PERIODTYPE=QTR_STD&amp;window=popup_no_bar&amp;width=385&amp;height=120&amp;START_MAXIMIZED=FALSE&amp;creator=factset&amp;display_string=Audit"}</definedName>
    <definedName name="_1557__FDSAUDITLINK__" hidden="1">{"fdsup://Directions/FactSet Auditing Viewer?action=AUDIT_VALUE&amp;DB=129&amp;ID1=37555810&amp;VALUEID=01001&amp;SDATE=200902&amp;PERIODTYPE=QTR_STD&amp;window=popup_no_bar&amp;width=385&amp;height=120&amp;START_MAXIMIZED=FALSE&amp;creator=factset&amp;display_string=Audit"}</definedName>
    <definedName name="_1558__FDSAUDITLINK__" localSheetId="7" hidden="1">{"fdsup://Directions/FactSet Auditing Viewer?action=AUDIT_VALUE&amp;DB=129&amp;ID1=37555810&amp;VALUEID=01001&amp;SDATE=201002&amp;PERIODTYPE=QTR_STD&amp;window=popup_no_bar&amp;width=385&amp;height=120&amp;START_MAXIMIZED=FALSE&amp;creator=factset&amp;display_string=Audit"}</definedName>
    <definedName name="_1558__FDSAUDITLINK__" localSheetId="0" hidden="1">{"fdsup://Directions/FactSet Auditing Viewer?action=AUDIT_VALUE&amp;DB=129&amp;ID1=37555810&amp;VALUEID=01001&amp;SDATE=201002&amp;PERIODTYPE=QTR_STD&amp;window=popup_no_bar&amp;width=385&amp;height=120&amp;START_MAXIMIZED=FALSE&amp;creator=factset&amp;display_string=Audit"}</definedName>
    <definedName name="_1558__FDSAUDITLINK__" hidden="1">{"fdsup://Directions/FactSet Auditing Viewer?action=AUDIT_VALUE&amp;DB=129&amp;ID1=37555810&amp;VALUEID=01001&amp;SDATE=201002&amp;PERIODTYPE=QTR_STD&amp;window=popup_no_bar&amp;width=385&amp;height=120&amp;START_MAXIMIZED=FALSE&amp;creator=factset&amp;display_string=Audit"}</definedName>
    <definedName name="_1559__FDSAUDITLINK__" localSheetId="7" hidden="1">{"fdsup://Directions/FactSet Auditing Viewer?action=AUDIT_VALUE&amp;DB=129&amp;ID1=37291710&amp;VALUEID=01001&amp;SDATE=200902&amp;PERIODTYPE=QTR_STD&amp;window=popup_no_bar&amp;width=385&amp;height=120&amp;START_MAXIMIZED=FALSE&amp;creator=factset&amp;display_string=Audit"}</definedName>
    <definedName name="_1559__FDSAUDITLINK__" localSheetId="0" hidden="1">{"fdsup://Directions/FactSet Auditing Viewer?action=AUDIT_VALUE&amp;DB=129&amp;ID1=37291710&amp;VALUEID=01001&amp;SDATE=200902&amp;PERIODTYPE=QTR_STD&amp;window=popup_no_bar&amp;width=385&amp;height=120&amp;START_MAXIMIZED=FALSE&amp;creator=factset&amp;display_string=Audit"}</definedName>
    <definedName name="_1559__FDSAUDITLINK__" hidden="1">{"fdsup://Directions/FactSet Auditing Viewer?action=AUDIT_VALUE&amp;DB=129&amp;ID1=37291710&amp;VALUEID=01001&amp;SDATE=200902&amp;PERIODTYPE=QTR_STD&amp;window=popup_no_bar&amp;width=385&amp;height=120&amp;START_MAXIMIZED=FALSE&amp;creator=factset&amp;display_string=Audit"}</definedName>
    <definedName name="_156__FDSAUDITLINK__" localSheetId="7" hidden="1">{"fdsup://directions/FAT Viewer?action=UPDATE&amp;creator=factset&amp;DYN_ARGS=TRUE&amp;DOC_NAME=FAT:FQL_AUDITING_CLIENT_TEMPLATE.FAT&amp;display_string=Audit&amp;VAR:KEY=PIDIPEVSTY&amp;VAR:QUERY=RkZfRUJJVERBX09QRVIoUVRSLDQvMS8yMDEwLDYvMzAvMjAxMCwsLFVTRCk=&amp;WINDOW=FIRST_POPUP&amp;HEIGH","T=450&amp;WIDTH=450&amp;START_MAXIMIZED=FALSE&amp;VAR:CALENDAR=US&amp;VAR:SYMBOL=SVU&amp;VAR:INDEX=0"}</definedName>
    <definedName name="_156__FDSAUDITLINK__" localSheetId="0" hidden="1">{"fdsup://directions/FAT Viewer?action=UPDATE&amp;creator=factset&amp;DYN_ARGS=TRUE&amp;DOC_NAME=FAT:FQL_AUDITING_CLIENT_TEMPLATE.FAT&amp;display_string=Audit&amp;VAR:KEY=PIDIPEVSTY&amp;VAR:QUERY=RkZfRUJJVERBX09QRVIoUVRSLDQvMS8yMDEwLDYvMzAvMjAxMCwsLFVTRCk=&amp;WINDOW=FIRST_POPUP&amp;HEIGH","T=450&amp;WIDTH=450&amp;START_MAXIMIZED=FALSE&amp;VAR:CALENDAR=US&amp;VAR:SYMBOL=SVU&amp;VAR:INDEX=0"}</definedName>
    <definedName name="_156__FDSAUDITLINK__" hidden="1">{"fdsup://directions/FAT Viewer?action=UPDATE&amp;creator=factset&amp;DYN_ARGS=TRUE&amp;DOC_NAME=FAT:FQL_AUDITING_CLIENT_TEMPLATE.FAT&amp;display_string=Audit&amp;VAR:KEY=PIDIPEVSTY&amp;VAR:QUERY=RkZfRUJJVERBX09QRVIoUVRSLDQvMS8yMDEwLDYvMzAvMjAxMCwsLFVTRCk=&amp;WINDOW=FIRST_POPUP&amp;HEIGH","T=450&amp;WIDTH=450&amp;START_MAXIMIZED=FALSE&amp;VAR:CALENDAR=US&amp;VAR:SYMBOL=SVU&amp;VAR:INDEX=0"}</definedName>
    <definedName name="_1560__FDSAUDITLINK__" localSheetId="7" hidden="1">{"fdsup://Directions/FactSet Auditing Viewer?action=AUDIT_VALUE&amp;DB=129&amp;ID1=37291710&amp;VALUEID=01001&amp;SDATE=201002&amp;PERIODTYPE=QTR_STD&amp;window=popup_no_bar&amp;width=385&amp;height=120&amp;START_MAXIMIZED=FALSE&amp;creator=factset&amp;display_string=Audit"}</definedName>
    <definedName name="_1560__FDSAUDITLINK__" localSheetId="0" hidden="1">{"fdsup://Directions/FactSet Auditing Viewer?action=AUDIT_VALUE&amp;DB=129&amp;ID1=37291710&amp;VALUEID=01001&amp;SDATE=201002&amp;PERIODTYPE=QTR_STD&amp;window=popup_no_bar&amp;width=385&amp;height=120&amp;START_MAXIMIZED=FALSE&amp;creator=factset&amp;display_string=Audit"}</definedName>
    <definedName name="_1560__FDSAUDITLINK__" hidden="1">{"fdsup://Directions/FactSet Auditing Viewer?action=AUDIT_VALUE&amp;DB=129&amp;ID1=37291710&amp;VALUEID=01001&amp;SDATE=201002&amp;PERIODTYPE=QTR_STD&amp;window=popup_no_bar&amp;width=385&amp;height=120&amp;START_MAXIMIZED=FALSE&amp;creator=factset&amp;display_string=Audit"}</definedName>
    <definedName name="_1561__FDSAUDITLINK__" localSheetId="7" hidden="1">{"fdsup://Directions/FactSet Auditing Viewer?action=AUDIT_VALUE&amp;DB=129&amp;ID1=36960410&amp;VALUEID=01001&amp;SDATE=200902&amp;PERIODTYPE=QTR_STD&amp;window=popup_no_bar&amp;width=385&amp;height=120&amp;START_MAXIMIZED=FALSE&amp;creator=factset&amp;display_string=Audit"}</definedName>
    <definedName name="_1561__FDSAUDITLINK__" localSheetId="0" hidden="1">{"fdsup://Directions/FactSet Auditing Viewer?action=AUDIT_VALUE&amp;DB=129&amp;ID1=36960410&amp;VALUEID=01001&amp;SDATE=200902&amp;PERIODTYPE=QTR_STD&amp;window=popup_no_bar&amp;width=385&amp;height=120&amp;START_MAXIMIZED=FALSE&amp;creator=factset&amp;display_string=Audit"}</definedName>
    <definedName name="_1561__FDSAUDITLINK__" hidden="1">{"fdsup://Directions/FactSet Auditing Viewer?action=AUDIT_VALUE&amp;DB=129&amp;ID1=36960410&amp;VALUEID=01001&amp;SDATE=200902&amp;PERIODTYPE=QTR_STD&amp;window=popup_no_bar&amp;width=385&amp;height=120&amp;START_MAXIMIZED=FALSE&amp;creator=factset&amp;display_string=Audit"}</definedName>
    <definedName name="_1562__FDSAUDITLINK__" localSheetId="7" hidden="1">{"fdsup://Directions/FactSet Auditing Viewer?action=AUDIT_VALUE&amp;DB=129&amp;ID1=36960410&amp;VALUEID=01001&amp;SDATE=201002&amp;PERIODTYPE=QTR_STD&amp;window=popup_no_bar&amp;width=385&amp;height=120&amp;START_MAXIMIZED=FALSE&amp;creator=factset&amp;display_string=Audit"}</definedName>
    <definedName name="_1562__FDSAUDITLINK__" localSheetId="0" hidden="1">{"fdsup://Directions/FactSet Auditing Viewer?action=AUDIT_VALUE&amp;DB=129&amp;ID1=36960410&amp;VALUEID=01001&amp;SDATE=201002&amp;PERIODTYPE=QTR_STD&amp;window=popup_no_bar&amp;width=385&amp;height=120&amp;START_MAXIMIZED=FALSE&amp;creator=factset&amp;display_string=Audit"}</definedName>
    <definedName name="_1562__FDSAUDITLINK__" hidden="1">{"fdsup://Directions/FactSet Auditing Viewer?action=AUDIT_VALUE&amp;DB=129&amp;ID1=36960410&amp;VALUEID=01001&amp;SDATE=201002&amp;PERIODTYPE=QTR_STD&amp;window=popup_no_bar&amp;width=385&amp;height=120&amp;START_MAXIMIZED=FALSE&amp;creator=factset&amp;display_string=Audit"}</definedName>
    <definedName name="_1563__FDSAUDITLINK__" localSheetId="7" hidden="1">{"fdsup://Directions/FactSet Auditing Viewer?action=AUDIT_VALUE&amp;DB=129&amp;ID1=36955010&amp;VALUEID=01001&amp;SDATE=200902&amp;PERIODTYPE=QTR_STD&amp;window=popup_no_bar&amp;width=385&amp;height=120&amp;START_MAXIMIZED=FALSE&amp;creator=factset&amp;display_string=Audit"}</definedName>
    <definedName name="_1563__FDSAUDITLINK__" localSheetId="0" hidden="1">{"fdsup://Directions/FactSet Auditing Viewer?action=AUDIT_VALUE&amp;DB=129&amp;ID1=36955010&amp;VALUEID=01001&amp;SDATE=200902&amp;PERIODTYPE=QTR_STD&amp;window=popup_no_bar&amp;width=385&amp;height=120&amp;START_MAXIMIZED=FALSE&amp;creator=factset&amp;display_string=Audit"}</definedName>
    <definedName name="_1563__FDSAUDITLINK__" hidden="1">{"fdsup://Directions/FactSet Auditing Viewer?action=AUDIT_VALUE&amp;DB=129&amp;ID1=36955010&amp;VALUEID=01001&amp;SDATE=200902&amp;PERIODTYPE=QTR_STD&amp;window=popup_no_bar&amp;width=385&amp;height=120&amp;START_MAXIMIZED=FALSE&amp;creator=factset&amp;display_string=Audit"}</definedName>
    <definedName name="_1564__FDSAUDITLINK__" localSheetId="7" hidden="1">{"fdsup://Directions/FactSet Auditing Viewer?action=AUDIT_VALUE&amp;DB=129&amp;ID1=36955010&amp;VALUEID=01001&amp;SDATE=201002&amp;PERIODTYPE=QTR_STD&amp;window=popup_no_bar&amp;width=385&amp;height=120&amp;START_MAXIMIZED=FALSE&amp;creator=factset&amp;display_string=Audit"}</definedName>
    <definedName name="_1564__FDSAUDITLINK__" localSheetId="0" hidden="1">{"fdsup://Directions/FactSet Auditing Viewer?action=AUDIT_VALUE&amp;DB=129&amp;ID1=36955010&amp;VALUEID=01001&amp;SDATE=201002&amp;PERIODTYPE=QTR_STD&amp;window=popup_no_bar&amp;width=385&amp;height=120&amp;START_MAXIMIZED=FALSE&amp;creator=factset&amp;display_string=Audit"}</definedName>
    <definedName name="_1564__FDSAUDITLINK__" hidden="1">{"fdsup://Directions/FactSet Auditing Viewer?action=AUDIT_VALUE&amp;DB=129&amp;ID1=36955010&amp;VALUEID=01001&amp;SDATE=201002&amp;PERIODTYPE=QTR_STD&amp;window=popup_no_bar&amp;width=385&amp;height=120&amp;START_MAXIMIZED=FALSE&amp;creator=factset&amp;display_string=Audit"}</definedName>
    <definedName name="_1565__FDSAUDITLINK__" localSheetId="7" hidden="1">{"fdsup://Directions/FactSet Auditing Viewer?action=AUDIT_VALUE&amp;DB=129&amp;ID1=36473010&amp;VALUEID=01001&amp;SDATE=200902&amp;PERIODTYPE=QTR_STD&amp;window=popup_no_bar&amp;width=385&amp;height=120&amp;START_MAXIMIZED=FALSE&amp;creator=factset&amp;display_string=Audit"}</definedName>
    <definedName name="_1565__FDSAUDITLINK__" localSheetId="0" hidden="1">{"fdsup://Directions/FactSet Auditing Viewer?action=AUDIT_VALUE&amp;DB=129&amp;ID1=36473010&amp;VALUEID=01001&amp;SDATE=200902&amp;PERIODTYPE=QTR_STD&amp;window=popup_no_bar&amp;width=385&amp;height=120&amp;START_MAXIMIZED=FALSE&amp;creator=factset&amp;display_string=Audit"}</definedName>
    <definedName name="_1565__FDSAUDITLINK__" hidden="1">{"fdsup://Directions/FactSet Auditing Viewer?action=AUDIT_VALUE&amp;DB=129&amp;ID1=36473010&amp;VALUEID=01001&amp;SDATE=200902&amp;PERIODTYPE=QTR_STD&amp;window=popup_no_bar&amp;width=385&amp;height=120&amp;START_MAXIMIZED=FALSE&amp;creator=factset&amp;display_string=Audit"}</definedName>
    <definedName name="_1566__FDSAUDITLINK__" localSheetId="7" hidden="1">{"fdsup://Directions/FactSet Auditing Viewer?action=AUDIT_VALUE&amp;DB=129&amp;ID1=36473010&amp;VALUEID=01001&amp;SDATE=201002&amp;PERIODTYPE=QTR_STD&amp;window=popup_no_bar&amp;width=385&amp;height=120&amp;START_MAXIMIZED=FALSE&amp;creator=factset&amp;display_string=Audit"}</definedName>
    <definedName name="_1566__FDSAUDITLINK__" localSheetId="0" hidden="1">{"fdsup://Directions/FactSet Auditing Viewer?action=AUDIT_VALUE&amp;DB=129&amp;ID1=36473010&amp;VALUEID=01001&amp;SDATE=201002&amp;PERIODTYPE=QTR_STD&amp;window=popup_no_bar&amp;width=385&amp;height=120&amp;START_MAXIMIZED=FALSE&amp;creator=factset&amp;display_string=Audit"}</definedName>
    <definedName name="_1566__FDSAUDITLINK__" hidden="1">{"fdsup://Directions/FactSet Auditing Viewer?action=AUDIT_VALUE&amp;DB=129&amp;ID1=36473010&amp;VALUEID=01001&amp;SDATE=201002&amp;PERIODTYPE=QTR_STD&amp;window=popup_no_bar&amp;width=385&amp;height=120&amp;START_MAXIMIZED=FALSE&amp;creator=factset&amp;display_string=Audit"}</definedName>
    <definedName name="_1567__FDSAUDITLINK__" localSheetId="7" hidden="1">{"fdsup://Directions/FactSet Auditing Viewer?action=AUDIT_VALUE&amp;DB=129&amp;ID1=65408610&amp;VALUEID=01001&amp;SDATE=200902&amp;PERIODTYPE=QTR_STD&amp;window=popup_no_bar&amp;width=385&amp;height=120&amp;START_MAXIMIZED=FALSE&amp;creator=factset&amp;display_string=Audit"}</definedName>
    <definedName name="_1567__FDSAUDITLINK__" localSheetId="0" hidden="1">{"fdsup://Directions/FactSet Auditing Viewer?action=AUDIT_VALUE&amp;DB=129&amp;ID1=65408610&amp;VALUEID=01001&amp;SDATE=200902&amp;PERIODTYPE=QTR_STD&amp;window=popup_no_bar&amp;width=385&amp;height=120&amp;START_MAXIMIZED=FALSE&amp;creator=factset&amp;display_string=Audit"}</definedName>
    <definedName name="_1567__FDSAUDITLINK__" hidden="1">{"fdsup://Directions/FactSet Auditing Viewer?action=AUDIT_VALUE&amp;DB=129&amp;ID1=65408610&amp;VALUEID=01001&amp;SDATE=200902&amp;PERIODTYPE=QTR_STD&amp;window=popup_no_bar&amp;width=385&amp;height=120&amp;START_MAXIMIZED=FALSE&amp;creator=factset&amp;display_string=Audit"}</definedName>
    <definedName name="_1568__FDSAUDITLINK__" localSheetId="7" hidden="1">{"fdsup://Directions/FactSet Auditing Viewer?action=AUDIT_VALUE&amp;DB=129&amp;ID1=65408610&amp;VALUEID=01001&amp;SDATE=201002&amp;PERIODTYPE=QTR_STD&amp;window=popup_no_bar&amp;width=385&amp;height=120&amp;START_MAXIMIZED=FALSE&amp;creator=factset&amp;display_string=Audit"}</definedName>
    <definedName name="_1568__FDSAUDITLINK__" localSheetId="0" hidden="1">{"fdsup://Directions/FactSet Auditing Viewer?action=AUDIT_VALUE&amp;DB=129&amp;ID1=65408610&amp;VALUEID=01001&amp;SDATE=201002&amp;PERIODTYPE=QTR_STD&amp;window=popup_no_bar&amp;width=385&amp;height=120&amp;START_MAXIMIZED=FALSE&amp;creator=factset&amp;display_string=Audit"}</definedName>
    <definedName name="_1568__FDSAUDITLINK__" hidden="1">{"fdsup://Directions/FactSet Auditing Viewer?action=AUDIT_VALUE&amp;DB=129&amp;ID1=65408610&amp;VALUEID=01001&amp;SDATE=201002&amp;PERIODTYPE=QTR_STD&amp;window=popup_no_bar&amp;width=385&amp;height=120&amp;START_MAXIMIZED=FALSE&amp;creator=factset&amp;display_string=Audit"}</definedName>
    <definedName name="_1569__FDSAUDITLINK__" localSheetId="7" hidden="1">{"fdsup://Directions/FactSet Auditing Viewer?action=AUDIT_VALUE&amp;DB=129&amp;ID1=35906A10&amp;VALUEID=01001&amp;SDATE=201002&amp;PERIODTYPE=QTR_STD&amp;window=popup_no_bar&amp;width=385&amp;height=120&amp;START_MAXIMIZED=FALSE&amp;creator=factset&amp;display_string=Audit"}</definedName>
    <definedName name="_1569__FDSAUDITLINK__" localSheetId="0" hidden="1">{"fdsup://Directions/FactSet Auditing Viewer?action=AUDIT_VALUE&amp;DB=129&amp;ID1=35906A10&amp;VALUEID=01001&amp;SDATE=201002&amp;PERIODTYPE=QTR_STD&amp;window=popup_no_bar&amp;width=385&amp;height=120&amp;START_MAXIMIZED=FALSE&amp;creator=factset&amp;display_string=Audit"}</definedName>
    <definedName name="_1569__FDSAUDITLINK__" hidden="1">{"fdsup://Directions/FactSet Auditing Viewer?action=AUDIT_VALUE&amp;DB=129&amp;ID1=35906A10&amp;VALUEID=01001&amp;SDATE=201002&amp;PERIODTYPE=QTR_STD&amp;window=popup_no_bar&amp;width=385&amp;height=120&amp;START_MAXIMIZED=FALSE&amp;creator=factset&amp;display_string=Audit"}</definedName>
    <definedName name="_157__FDSAUDITLINK__" localSheetId="7" hidden="1">{"fdsup://directions/FAT Viewer?action=UPDATE&amp;creator=factset&amp;DYN_ARGS=TRUE&amp;DOC_NAME=FAT:FQL_AUDITING_CLIENT_TEMPLATE.FAT&amp;display_string=Audit&amp;VAR:KEY=DWVUHYBSJM&amp;VAR:QUERY=RkZfRUJJVERBX09QRVIoUVRSLDQvMS8yMDA5LDYvMzAvMjAwOSwsLFVTRCk=&amp;WINDOW=FIRST_POPUP&amp;HEIGH","T=450&amp;WIDTH=450&amp;START_MAXIMIZED=FALSE&amp;VAR:CALENDAR=US&amp;VAR:SYMBOL=SUN&amp;VAR:INDEX=0"}</definedName>
    <definedName name="_157__FDSAUDITLINK__" localSheetId="0" hidden="1">{"fdsup://directions/FAT Viewer?action=UPDATE&amp;creator=factset&amp;DYN_ARGS=TRUE&amp;DOC_NAME=FAT:FQL_AUDITING_CLIENT_TEMPLATE.FAT&amp;display_string=Audit&amp;VAR:KEY=DWVUHYBSJM&amp;VAR:QUERY=RkZfRUJJVERBX09QRVIoUVRSLDQvMS8yMDA5LDYvMzAvMjAwOSwsLFVTRCk=&amp;WINDOW=FIRST_POPUP&amp;HEIGH","T=450&amp;WIDTH=450&amp;START_MAXIMIZED=FALSE&amp;VAR:CALENDAR=US&amp;VAR:SYMBOL=SUN&amp;VAR:INDEX=0"}</definedName>
    <definedName name="_157__FDSAUDITLINK__" hidden="1">{"fdsup://directions/FAT Viewer?action=UPDATE&amp;creator=factset&amp;DYN_ARGS=TRUE&amp;DOC_NAME=FAT:FQL_AUDITING_CLIENT_TEMPLATE.FAT&amp;display_string=Audit&amp;VAR:KEY=DWVUHYBSJM&amp;VAR:QUERY=RkZfRUJJVERBX09QRVIoUVRSLDQvMS8yMDA5LDYvMzAvMjAwOSwsLFVTRCk=&amp;WINDOW=FIRST_POPUP&amp;HEIGH","T=450&amp;WIDTH=450&amp;START_MAXIMIZED=FALSE&amp;VAR:CALENDAR=US&amp;VAR:SYMBOL=SUN&amp;VAR:INDEX=0"}</definedName>
    <definedName name="_1570__FDSAUDITLINK__" localSheetId="7" hidden="1">{"fdsup://Directions/FactSet Auditing Viewer?action=AUDIT_VALUE&amp;DB=129&amp;ID1=30249U10&amp;VALUEID=01001&amp;SDATE=200902&amp;PERIODTYPE=QTR_STD&amp;window=popup_no_bar&amp;width=385&amp;height=120&amp;START_MAXIMIZED=FALSE&amp;creator=factset&amp;display_string=Audit"}</definedName>
    <definedName name="_1570__FDSAUDITLINK__" localSheetId="0" hidden="1">{"fdsup://Directions/FactSet Auditing Viewer?action=AUDIT_VALUE&amp;DB=129&amp;ID1=30249U10&amp;VALUEID=01001&amp;SDATE=200902&amp;PERIODTYPE=QTR_STD&amp;window=popup_no_bar&amp;width=385&amp;height=120&amp;START_MAXIMIZED=FALSE&amp;creator=factset&amp;display_string=Audit"}</definedName>
    <definedName name="_1570__FDSAUDITLINK__" hidden="1">{"fdsup://Directions/FactSet Auditing Viewer?action=AUDIT_VALUE&amp;DB=129&amp;ID1=30249U10&amp;VALUEID=01001&amp;SDATE=200902&amp;PERIODTYPE=QTR_STD&amp;window=popup_no_bar&amp;width=385&amp;height=120&amp;START_MAXIMIZED=FALSE&amp;creator=factset&amp;display_string=Audit"}</definedName>
    <definedName name="_1571__FDSAUDITLINK__" localSheetId="7" hidden="1">{"fdsup://Directions/FactSet Auditing Viewer?action=AUDIT_VALUE&amp;DB=129&amp;ID1=30249U10&amp;VALUEID=01001&amp;SDATE=201002&amp;PERIODTYPE=QTR_STD&amp;window=popup_no_bar&amp;width=385&amp;height=120&amp;START_MAXIMIZED=FALSE&amp;creator=factset&amp;display_string=Audit"}</definedName>
    <definedName name="_1571__FDSAUDITLINK__" localSheetId="0" hidden="1">{"fdsup://Directions/FactSet Auditing Viewer?action=AUDIT_VALUE&amp;DB=129&amp;ID1=30249U10&amp;VALUEID=01001&amp;SDATE=201002&amp;PERIODTYPE=QTR_STD&amp;window=popup_no_bar&amp;width=385&amp;height=120&amp;START_MAXIMIZED=FALSE&amp;creator=factset&amp;display_string=Audit"}</definedName>
    <definedName name="_1571__FDSAUDITLINK__" hidden="1">{"fdsup://Directions/FactSet Auditing Viewer?action=AUDIT_VALUE&amp;DB=129&amp;ID1=30249U10&amp;VALUEID=01001&amp;SDATE=201002&amp;PERIODTYPE=QTR_STD&amp;window=popup_no_bar&amp;width=385&amp;height=120&amp;START_MAXIMIZED=FALSE&amp;creator=factset&amp;display_string=Audit"}</definedName>
    <definedName name="_1572__FDSAUDITLINK__" localSheetId="7" hidden="1">{"fdsup://Directions/FactSet Auditing Viewer?action=AUDIT_VALUE&amp;DB=129&amp;ID1=33643310&amp;VALUEID=01001&amp;SDATE=200902&amp;PERIODTYPE=QTR_STD&amp;window=popup_no_bar&amp;width=385&amp;height=120&amp;START_MAXIMIZED=FALSE&amp;creator=factset&amp;display_string=Audit"}</definedName>
    <definedName name="_1572__FDSAUDITLINK__" localSheetId="0" hidden="1">{"fdsup://Directions/FactSet Auditing Viewer?action=AUDIT_VALUE&amp;DB=129&amp;ID1=33643310&amp;VALUEID=01001&amp;SDATE=200902&amp;PERIODTYPE=QTR_STD&amp;window=popup_no_bar&amp;width=385&amp;height=120&amp;START_MAXIMIZED=FALSE&amp;creator=factset&amp;display_string=Audit"}</definedName>
    <definedName name="_1572__FDSAUDITLINK__" hidden="1">{"fdsup://Directions/FactSet Auditing Viewer?action=AUDIT_VALUE&amp;DB=129&amp;ID1=33643310&amp;VALUEID=01001&amp;SDATE=200902&amp;PERIODTYPE=QTR_STD&amp;window=popup_no_bar&amp;width=385&amp;height=120&amp;START_MAXIMIZED=FALSE&amp;creator=factset&amp;display_string=Audit"}</definedName>
    <definedName name="_1573__FDSAUDITLINK__" localSheetId="7" hidden="1">{"fdsup://Directions/FactSet Auditing Viewer?action=AUDIT_VALUE&amp;DB=129&amp;ID1=33643310&amp;VALUEID=01001&amp;SDATE=201002&amp;PERIODTYPE=QTR_STD&amp;window=popup_no_bar&amp;width=385&amp;height=120&amp;START_MAXIMIZED=FALSE&amp;creator=factset&amp;display_string=Audit"}</definedName>
    <definedName name="_1573__FDSAUDITLINK__" localSheetId="0" hidden="1">{"fdsup://Directions/FactSet Auditing Viewer?action=AUDIT_VALUE&amp;DB=129&amp;ID1=33643310&amp;VALUEID=01001&amp;SDATE=201002&amp;PERIODTYPE=QTR_STD&amp;window=popup_no_bar&amp;width=385&amp;height=120&amp;START_MAXIMIZED=FALSE&amp;creator=factset&amp;display_string=Audit"}</definedName>
    <definedName name="_1573__FDSAUDITLINK__" hidden="1">{"fdsup://Directions/FactSet Auditing Viewer?action=AUDIT_VALUE&amp;DB=129&amp;ID1=33643310&amp;VALUEID=01001&amp;SDATE=201002&amp;PERIODTYPE=QTR_STD&amp;window=popup_no_bar&amp;width=385&amp;height=120&amp;START_MAXIMIZED=FALSE&amp;creator=factset&amp;display_string=Audit"}</definedName>
    <definedName name="_1574__FDSAUDITLINK__" localSheetId="7" hidden="1">{"fdsup://Directions/FactSet Auditing Viewer?action=AUDIT_VALUE&amp;DB=129&amp;ID1=34583810&amp;VALUEID=01001&amp;SDATE=200901&amp;PERIODTYPE=QTR_STD&amp;window=popup_no_bar&amp;width=385&amp;height=120&amp;START_MAXIMIZED=FALSE&amp;creator=factset&amp;display_string=Audit"}</definedName>
    <definedName name="_1574__FDSAUDITLINK__" localSheetId="0" hidden="1">{"fdsup://Directions/FactSet Auditing Viewer?action=AUDIT_VALUE&amp;DB=129&amp;ID1=34583810&amp;VALUEID=01001&amp;SDATE=200901&amp;PERIODTYPE=QTR_STD&amp;window=popup_no_bar&amp;width=385&amp;height=120&amp;START_MAXIMIZED=FALSE&amp;creator=factset&amp;display_string=Audit"}</definedName>
    <definedName name="_1574__FDSAUDITLINK__" hidden="1">{"fdsup://Directions/FactSet Auditing Viewer?action=AUDIT_VALUE&amp;DB=129&amp;ID1=34583810&amp;VALUEID=01001&amp;SDATE=200901&amp;PERIODTYPE=QTR_STD&amp;window=popup_no_bar&amp;width=385&amp;height=120&amp;START_MAXIMIZED=FALSE&amp;creator=factset&amp;display_string=Audit"}</definedName>
    <definedName name="_1575__FDSAUDITLINK__" localSheetId="7" hidden="1">{"fdsup://Directions/FactSet Auditing Viewer?action=AUDIT_VALUE&amp;DB=129&amp;ID1=34583810&amp;VALUEID=01001&amp;SDATE=201001&amp;PERIODTYPE=QTR_STD&amp;window=popup_no_bar&amp;width=385&amp;height=120&amp;START_MAXIMIZED=FALSE&amp;creator=factset&amp;display_string=Audit"}</definedName>
    <definedName name="_1575__FDSAUDITLINK__" localSheetId="0" hidden="1">{"fdsup://Directions/FactSet Auditing Viewer?action=AUDIT_VALUE&amp;DB=129&amp;ID1=34583810&amp;VALUEID=01001&amp;SDATE=201001&amp;PERIODTYPE=QTR_STD&amp;window=popup_no_bar&amp;width=385&amp;height=120&amp;START_MAXIMIZED=FALSE&amp;creator=factset&amp;display_string=Audit"}</definedName>
    <definedName name="_1575__FDSAUDITLINK__" hidden="1">{"fdsup://Directions/FactSet Auditing Viewer?action=AUDIT_VALUE&amp;DB=129&amp;ID1=34583810&amp;VALUEID=01001&amp;SDATE=201001&amp;PERIODTYPE=QTR_STD&amp;window=popup_no_bar&amp;width=385&amp;height=120&amp;START_MAXIMIZED=FALSE&amp;creator=factset&amp;display_string=Audit"}</definedName>
    <definedName name="_1576__FDSAUDITLINK__" localSheetId="7" hidden="1">{"fdsup://Directions/FactSet Auditing Viewer?action=AUDIT_VALUE&amp;DB=129&amp;ID1=34963110&amp;VALUEID=01001&amp;SDATE=200902&amp;PERIODTYPE=QTR_STD&amp;window=popup_no_bar&amp;width=385&amp;height=120&amp;START_MAXIMIZED=FALSE&amp;creator=factset&amp;display_string=Audit"}</definedName>
    <definedName name="_1576__FDSAUDITLINK__" localSheetId="0" hidden="1">{"fdsup://Directions/FactSet Auditing Viewer?action=AUDIT_VALUE&amp;DB=129&amp;ID1=34963110&amp;VALUEID=01001&amp;SDATE=200902&amp;PERIODTYPE=QTR_STD&amp;window=popup_no_bar&amp;width=385&amp;height=120&amp;START_MAXIMIZED=FALSE&amp;creator=factset&amp;display_string=Audit"}</definedName>
    <definedName name="_1576__FDSAUDITLINK__" hidden="1">{"fdsup://Directions/FactSet Auditing Viewer?action=AUDIT_VALUE&amp;DB=129&amp;ID1=34963110&amp;VALUEID=01001&amp;SDATE=200902&amp;PERIODTYPE=QTR_STD&amp;window=popup_no_bar&amp;width=385&amp;height=120&amp;START_MAXIMIZED=FALSE&amp;creator=factset&amp;display_string=Audit"}</definedName>
    <definedName name="_1577__FDSAUDITLINK__" localSheetId="7" hidden="1">{"fdsup://Directions/FactSet Auditing Viewer?action=AUDIT_VALUE&amp;DB=129&amp;ID1=34963110&amp;VALUEID=01001&amp;SDATE=201002&amp;PERIODTYPE=QTR_STD&amp;window=popup_no_bar&amp;width=385&amp;height=120&amp;START_MAXIMIZED=FALSE&amp;creator=factset&amp;display_string=Audit"}</definedName>
    <definedName name="_1577__FDSAUDITLINK__" localSheetId="0" hidden="1">{"fdsup://Directions/FactSet Auditing Viewer?action=AUDIT_VALUE&amp;DB=129&amp;ID1=34963110&amp;VALUEID=01001&amp;SDATE=201002&amp;PERIODTYPE=QTR_STD&amp;window=popup_no_bar&amp;width=385&amp;height=120&amp;START_MAXIMIZED=FALSE&amp;creator=factset&amp;display_string=Audit"}</definedName>
    <definedName name="_1577__FDSAUDITLINK__" hidden="1">{"fdsup://Directions/FactSet Auditing Viewer?action=AUDIT_VALUE&amp;DB=129&amp;ID1=34963110&amp;VALUEID=01001&amp;SDATE=201002&amp;PERIODTYPE=QTR_STD&amp;window=popup_no_bar&amp;width=385&amp;height=120&amp;START_MAXIMIZED=FALSE&amp;creator=factset&amp;display_string=Audit"}</definedName>
    <definedName name="_1578__FDSAUDITLINK__" localSheetId="7" hidden="1">{"fdsup://Directions/FactSet Auditing Viewer?action=AUDIT_VALUE&amp;DB=129&amp;ID1=30249130&amp;VALUEID=01001&amp;SDATE=200902&amp;PERIODTYPE=QTR_STD&amp;window=popup_no_bar&amp;width=385&amp;height=120&amp;START_MAXIMIZED=FALSE&amp;creator=factset&amp;display_string=Audit"}</definedName>
    <definedName name="_1578__FDSAUDITLINK__" localSheetId="0" hidden="1">{"fdsup://Directions/FactSet Auditing Viewer?action=AUDIT_VALUE&amp;DB=129&amp;ID1=30249130&amp;VALUEID=01001&amp;SDATE=200902&amp;PERIODTYPE=QTR_STD&amp;window=popup_no_bar&amp;width=385&amp;height=120&amp;START_MAXIMIZED=FALSE&amp;creator=factset&amp;display_string=Audit"}</definedName>
    <definedName name="_1578__FDSAUDITLINK__" hidden="1">{"fdsup://Directions/FactSet Auditing Viewer?action=AUDIT_VALUE&amp;DB=129&amp;ID1=30249130&amp;VALUEID=01001&amp;SDATE=200902&amp;PERIODTYPE=QTR_STD&amp;window=popup_no_bar&amp;width=385&amp;height=120&amp;START_MAXIMIZED=FALSE&amp;creator=factset&amp;display_string=Audit"}</definedName>
    <definedName name="_1579__FDSAUDITLINK__" localSheetId="7" hidden="1">{"fdsup://Directions/FactSet Auditing Viewer?action=AUDIT_VALUE&amp;DB=129&amp;ID1=30249130&amp;VALUEID=01001&amp;SDATE=201002&amp;PERIODTYPE=QTR_STD&amp;window=popup_no_bar&amp;width=385&amp;height=120&amp;START_MAXIMIZED=FALSE&amp;creator=factset&amp;display_string=Audit"}</definedName>
    <definedName name="_1579__FDSAUDITLINK__" localSheetId="0" hidden="1">{"fdsup://Directions/FactSet Auditing Viewer?action=AUDIT_VALUE&amp;DB=129&amp;ID1=30249130&amp;VALUEID=01001&amp;SDATE=201002&amp;PERIODTYPE=QTR_STD&amp;window=popup_no_bar&amp;width=385&amp;height=120&amp;START_MAXIMIZED=FALSE&amp;creator=factset&amp;display_string=Audit"}</definedName>
    <definedName name="_1579__FDSAUDITLINK__" hidden="1">{"fdsup://Directions/FactSet Auditing Viewer?action=AUDIT_VALUE&amp;DB=129&amp;ID1=30249130&amp;VALUEID=01001&amp;SDATE=201002&amp;PERIODTYPE=QTR_STD&amp;window=popup_no_bar&amp;width=385&amp;height=120&amp;START_MAXIMIZED=FALSE&amp;creator=factset&amp;display_string=Audit"}</definedName>
    <definedName name="_158__FDSAUDITLINK__" localSheetId="7" hidden="1">{"fdsup://directions/FAT Viewer?action=UPDATE&amp;creator=factset&amp;DYN_ARGS=TRUE&amp;DOC_NAME=FAT:FQL_AUDITING_CLIENT_TEMPLATE.FAT&amp;display_string=Audit&amp;VAR:KEY=PMLCNEVKLK&amp;VAR:QUERY=RkZfRUJJVERBX09QRVIoUVRSLDQvMS8yMDEwLDYvMzAvMjAxMCwsLFVTRCk=&amp;WINDOW=FIRST_POPUP&amp;HEIGH","T=450&amp;WIDTH=450&amp;START_MAXIMIZED=FALSE&amp;VAR:CALENDAR=US&amp;VAR:SYMBOL=SUN&amp;VAR:INDEX=0"}</definedName>
    <definedName name="_158__FDSAUDITLINK__" localSheetId="0" hidden="1">{"fdsup://directions/FAT Viewer?action=UPDATE&amp;creator=factset&amp;DYN_ARGS=TRUE&amp;DOC_NAME=FAT:FQL_AUDITING_CLIENT_TEMPLATE.FAT&amp;display_string=Audit&amp;VAR:KEY=PMLCNEVKLK&amp;VAR:QUERY=RkZfRUJJVERBX09QRVIoUVRSLDQvMS8yMDEwLDYvMzAvMjAxMCwsLFVTRCk=&amp;WINDOW=FIRST_POPUP&amp;HEIGH","T=450&amp;WIDTH=450&amp;START_MAXIMIZED=FALSE&amp;VAR:CALENDAR=US&amp;VAR:SYMBOL=SUN&amp;VAR:INDEX=0"}</definedName>
    <definedName name="_158__FDSAUDITLINK__" hidden="1">{"fdsup://directions/FAT Viewer?action=UPDATE&amp;creator=factset&amp;DYN_ARGS=TRUE&amp;DOC_NAME=FAT:FQL_AUDITING_CLIENT_TEMPLATE.FAT&amp;display_string=Audit&amp;VAR:KEY=PMLCNEVKLK&amp;VAR:QUERY=RkZfRUJJVERBX09QRVIoUVRSLDQvMS8yMDEwLDYvMzAvMjAxMCwsLFVTRCk=&amp;WINDOW=FIRST_POPUP&amp;HEIGH","T=450&amp;WIDTH=450&amp;START_MAXIMIZED=FALSE&amp;VAR:CALENDAR=US&amp;VAR:SYMBOL=SUN&amp;VAR:INDEX=0"}</definedName>
    <definedName name="_1580__FDSAUDITLINK__" localSheetId="7" hidden="1">{"fdsup://Directions/FactSet Auditing Viewer?action=AUDIT_VALUE&amp;DB=129&amp;ID1=34354P10&amp;VALUEID=01001&amp;SDATE=200902&amp;PERIODTYPE=QTR_STD&amp;window=popup_no_bar&amp;width=385&amp;height=120&amp;START_MAXIMIZED=FALSE&amp;creator=factset&amp;display_string=Audit"}</definedName>
    <definedName name="_1580__FDSAUDITLINK__" localSheetId="0" hidden="1">{"fdsup://Directions/FactSet Auditing Viewer?action=AUDIT_VALUE&amp;DB=129&amp;ID1=34354P10&amp;VALUEID=01001&amp;SDATE=200902&amp;PERIODTYPE=QTR_STD&amp;window=popup_no_bar&amp;width=385&amp;height=120&amp;START_MAXIMIZED=FALSE&amp;creator=factset&amp;display_string=Audit"}</definedName>
    <definedName name="_1580__FDSAUDITLINK__" hidden="1">{"fdsup://Directions/FactSet Auditing Viewer?action=AUDIT_VALUE&amp;DB=129&amp;ID1=34354P10&amp;VALUEID=01001&amp;SDATE=200902&amp;PERIODTYPE=QTR_STD&amp;window=popup_no_bar&amp;width=385&amp;height=120&amp;START_MAXIMIZED=FALSE&amp;creator=factset&amp;display_string=Audit"}</definedName>
    <definedName name="_1581__FDSAUDITLINK__" localSheetId="7" hidden="1">{"fdsup://Directions/FactSet Auditing Viewer?action=AUDIT_VALUE&amp;DB=129&amp;ID1=34354P10&amp;VALUEID=01001&amp;SDATE=201002&amp;PERIODTYPE=QTR_STD&amp;window=popup_no_bar&amp;width=385&amp;height=120&amp;START_MAXIMIZED=FALSE&amp;creator=factset&amp;display_string=Audit"}</definedName>
    <definedName name="_1581__FDSAUDITLINK__" localSheetId="0" hidden="1">{"fdsup://Directions/FactSet Auditing Viewer?action=AUDIT_VALUE&amp;DB=129&amp;ID1=34354P10&amp;VALUEID=01001&amp;SDATE=201002&amp;PERIODTYPE=QTR_STD&amp;window=popup_no_bar&amp;width=385&amp;height=120&amp;START_MAXIMIZED=FALSE&amp;creator=factset&amp;display_string=Audit"}</definedName>
    <definedName name="_1581__FDSAUDITLINK__" hidden="1">{"fdsup://Directions/FactSet Auditing Viewer?action=AUDIT_VALUE&amp;DB=129&amp;ID1=34354P10&amp;VALUEID=01001&amp;SDATE=201002&amp;PERIODTYPE=QTR_STD&amp;window=popup_no_bar&amp;width=385&amp;height=120&amp;START_MAXIMIZED=FALSE&amp;creator=factset&amp;display_string=Audit"}</definedName>
    <definedName name="_1582__FDSAUDITLINK__" localSheetId="7" hidden="1">{"fdsup://Directions/FactSet Auditing Viewer?action=AUDIT_VALUE&amp;DB=129&amp;ID1=34341210&amp;VALUEID=01001&amp;SDATE=200902&amp;PERIODTYPE=QTR_STD&amp;window=popup_no_bar&amp;width=385&amp;height=120&amp;START_MAXIMIZED=FALSE&amp;creator=factset&amp;display_string=Audit"}</definedName>
    <definedName name="_1582__FDSAUDITLINK__" localSheetId="0" hidden="1">{"fdsup://Directions/FactSet Auditing Viewer?action=AUDIT_VALUE&amp;DB=129&amp;ID1=34341210&amp;VALUEID=01001&amp;SDATE=200902&amp;PERIODTYPE=QTR_STD&amp;window=popup_no_bar&amp;width=385&amp;height=120&amp;START_MAXIMIZED=FALSE&amp;creator=factset&amp;display_string=Audit"}</definedName>
    <definedName name="_1582__FDSAUDITLINK__" hidden="1">{"fdsup://Directions/FactSet Auditing Viewer?action=AUDIT_VALUE&amp;DB=129&amp;ID1=34341210&amp;VALUEID=01001&amp;SDATE=200902&amp;PERIODTYPE=QTR_STD&amp;window=popup_no_bar&amp;width=385&amp;height=120&amp;START_MAXIMIZED=FALSE&amp;creator=factset&amp;display_string=Audit"}</definedName>
    <definedName name="_1583__FDSAUDITLINK__" localSheetId="7" hidden="1">{"fdsup://Directions/FactSet Auditing Viewer?action=AUDIT_VALUE&amp;DB=129&amp;ID1=34341210&amp;VALUEID=01001&amp;SDATE=201002&amp;PERIODTYPE=QTR_STD&amp;window=popup_no_bar&amp;width=385&amp;height=120&amp;START_MAXIMIZED=FALSE&amp;creator=factset&amp;display_string=Audit"}</definedName>
    <definedName name="_1583__FDSAUDITLINK__" localSheetId="0" hidden="1">{"fdsup://Directions/FactSet Auditing Viewer?action=AUDIT_VALUE&amp;DB=129&amp;ID1=34341210&amp;VALUEID=01001&amp;SDATE=201002&amp;PERIODTYPE=QTR_STD&amp;window=popup_no_bar&amp;width=385&amp;height=120&amp;START_MAXIMIZED=FALSE&amp;creator=factset&amp;display_string=Audit"}</definedName>
    <definedName name="_1583__FDSAUDITLINK__" hidden="1">{"fdsup://Directions/FactSet Auditing Viewer?action=AUDIT_VALUE&amp;DB=129&amp;ID1=34341210&amp;VALUEID=01001&amp;SDATE=201002&amp;PERIODTYPE=QTR_STD&amp;window=popup_no_bar&amp;width=385&amp;height=120&amp;START_MAXIMIZED=FALSE&amp;creator=factset&amp;display_string=Audit"}</definedName>
    <definedName name="_1584__FDSAUDITLINK__" localSheetId="7" hidden="1">{"fdsup://Directions/FactSet Auditing Viewer?action=AUDIT_VALUE&amp;DB=129&amp;ID1=30244510&amp;VALUEID=01001&amp;SDATE=200902&amp;PERIODTYPE=QTR_STD&amp;window=popup_no_bar&amp;width=385&amp;height=120&amp;START_MAXIMIZED=FALSE&amp;creator=factset&amp;display_string=Audit"}</definedName>
    <definedName name="_1584__FDSAUDITLINK__" localSheetId="0" hidden="1">{"fdsup://Directions/FactSet Auditing Viewer?action=AUDIT_VALUE&amp;DB=129&amp;ID1=30244510&amp;VALUEID=01001&amp;SDATE=200902&amp;PERIODTYPE=QTR_STD&amp;window=popup_no_bar&amp;width=385&amp;height=120&amp;START_MAXIMIZED=FALSE&amp;creator=factset&amp;display_string=Audit"}</definedName>
    <definedName name="_1584__FDSAUDITLINK__" hidden="1">{"fdsup://Directions/FactSet Auditing Viewer?action=AUDIT_VALUE&amp;DB=129&amp;ID1=30244510&amp;VALUEID=01001&amp;SDATE=200902&amp;PERIODTYPE=QTR_STD&amp;window=popup_no_bar&amp;width=385&amp;height=120&amp;START_MAXIMIZED=FALSE&amp;creator=factset&amp;display_string=Audit"}</definedName>
    <definedName name="_1585__FDSAUDITLINK__" localSheetId="7" hidden="1">{"fdsup://Directions/FactSet Auditing Viewer?action=AUDIT_VALUE&amp;DB=129&amp;ID1=30244510&amp;VALUEID=01001&amp;SDATE=201002&amp;PERIODTYPE=QTR_STD&amp;window=popup_no_bar&amp;width=385&amp;height=120&amp;START_MAXIMIZED=FALSE&amp;creator=factset&amp;display_string=Audit"}</definedName>
    <definedName name="_1585__FDSAUDITLINK__" localSheetId="0" hidden="1">{"fdsup://Directions/FactSet Auditing Viewer?action=AUDIT_VALUE&amp;DB=129&amp;ID1=30244510&amp;VALUEID=01001&amp;SDATE=201002&amp;PERIODTYPE=QTR_STD&amp;window=popup_no_bar&amp;width=385&amp;height=120&amp;START_MAXIMIZED=FALSE&amp;creator=factset&amp;display_string=Audit"}</definedName>
    <definedName name="_1585__FDSAUDITLINK__" hidden="1">{"fdsup://Directions/FactSet Auditing Viewer?action=AUDIT_VALUE&amp;DB=129&amp;ID1=30244510&amp;VALUEID=01001&amp;SDATE=201002&amp;PERIODTYPE=QTR_STD&amp;window=popup_no_bar&amp;width=385&amp;height=120&amp;START_MAXIMIZED=FALSE&amp;creator=factset&amp;display_string=Audit"}</definedName>
    <definedName name="_1586__FDSAUDITLINK__" localSheetId="7" hidden="1">{"fdsup://Directions/FactSet Auditing Viewer?action=AUDIT_VALUE&amp;DB=129&amp;ID1=33773810&amp;VALUEID=01001&amp;SDATE=200902&amp;PERIODTYPE=QTR_STD&amp;window=popup_no_bar&amp;width=385&amp;height=120&amp;START_MAXIMIZED=FALSE&amp;creator=factset&amp;display_string=Audit"}</definedName>
    <definedName name="_1586__FDSAUDITLINK__" localSheetId="0" hidden="1">{"fdsup://Directions/FactSet Auditing Viewer?action=AUDIT_VALUE&amp;DB=129&amp;ID1=33773810&amp;VALUEID=01001&amp;SDATE=200902&amp;PERIODTYPE=QTR_STD&amp;window=popup_no_bar&amp;width=385&amp;height=120&amp;START_MAXIMIZED=FALSE&amp;creator=factset&amp;display_string=Audit"}</definedName>
    <definedName name="_1586__FDSAUDITLINK__" hidden="1">{"fdsup://Directions/FactSet Auditing Viewer?action=AUDIT_VALUE&amp;DB=129&amp;ID1=33773810&amp;VALUEID=01001&amp;SDATE=200902&amp;PERIODTYPE=QTR_STD&amp;window=popup_no_bar&amp;width=385&amp;height=120&amp;START_MAXIMIZED=FALSE&amp;creator=factset&amp;display_string=Audit"}</definedName>
    <definedName name="_1587__FDSAUDITLINK__" localSheetId="7" hidden="1">{"fdsup://Directions/FactSet Auditing Viewer?action=AUDIT_VALUE&amp;DB=129&amp;ID1=33773810&amp;VALUEID=01001&amp;SDATE=201002&amp;PERIODTYPE=QTR_STD&amp;window=popup_no_bar&amp;width=385&amp;height=120&amp;START_MAXIMIZED=FALSE&amp;creator=factset&amp;display_string=Audit"}</definedName>
    <definedName name="_1587__FDSAUDITLINK__" localSheetId="0" hidden="1">{"fdsup://Directions/FactSet Auditing Viewer?action=AUDIT_VALUE&amp;DB=129&amp;ID1=33773810&amp;VALUEID=01001&amp;SDATE=201002&amp;PERIODTYPE=QTR_STD&amp;window=popup_no_bar&amp;width=385&amp;height=120&amp;START_MAXIMIZED=FALSE&amp;creator=factset&amp;display_string=Audit"}</definedName>
    <definedName name="_1587__FDSAUDITLINK__" hidden="1">{"fdsup://Directions/FactSet Auditing Viewer?action=AUDIT_VALUE&amp;DB=129&amp;ID1=33773810&amp;VALUEID=01001&amp;SDATE=201002&amp;PERIODTYPE=QTR_STD&amp;window=popup_no_bar&amp;width=385&amp;height=120&amp;START_MAXIMIZED=FALSE&amp;creator=factset&amp;display_string=Audit"}</definedName>
    <definedName name="_1588__FDSAUDITLINK__" localSheetId="7" hidden="1">{"fdsup://Directions/FactSet Auditing Viewer?action=AUDIT_VALUE&amp;DB=129&amp;ID1=31620M10&amp;VALUEID=01001&amp;SDATE=200902&amp;PERIODTYPE=QTR_STD&amp;window=popup_no_bar&amp;width=385&amp;height=120&amp;START_MAXIMIZED=FALSE&amp;creator=factset&amp;display_string=Audit"}</definedName>
    <definedName name="_1588__FDSAUDITLINK__" localSheetId="0" hidden="1">{"fdsup://Directions/FactSet Auditing Viewer?action=AUDIT_VALUE&amp;DB=129&amp;ID1=31620M10&amp;VALUEID=01001&amp;SDATE=200902&amp;PERIODTYPE=QTR_STD&amp;window=popup_no_bar&amp;width=385&amp;height=120&amp;START_MAXIMIZED=FALSE&amp;creator=factset&amp;display_string=Audit"}</definedName>
    <definedName name="_1588__FDSAUDITLINK__" hidden="1">{"fdsup://Directions/FactSet Auditing Viewer?action=AUDIT_VALUE&amp;DB=129&amp;ID1=31620M10&amp;VALUEID=01001&amp;SDATE=200902&amp;PERIODTYPE=QTR_STD&amp;window=popup_no_bar&amp;width=385&amp;height=120&amp;START_MAXIMIZED=FALSE&amp;creator=factset&amp;display_string=Audit"}</definedName>
    <definedName name="_1589__FDSAUDITLINK__" localSheetId="7" hidden="1">{"fdsup://Directions/FactSet Auditing Viewer?action=AUDIT_VALUE&amp;DB=129&amp;ID1=31620M10&amp;VALUEID=01001&amp;SDATE=201002&amp;PERIODTYPE=QTR_STD&amp;window=popup_no_bar&amp;width=385&amp;height=120&amp;START_MAXIMIZED=FALSE&amp;creator=factset&amp;display_string=Audit"}</definedName>
    <definedName name="_1589__FDSAUDITLINK__" localSheetId="0" hidden="1">{"fdsup://Directions/FactSet Auditing Viewer?action=AUDIT_VALUE&amp;DB=129&amp;ID1=31620M10&amp;VALUEID=01001&amp;SDATE=201002&amp;PERIODTYPE=QTR_STD&amp;window=popup_no_bar&amp;width=385&amp;height=120&amp;START_MAXIMIZED=FALSE&amp;creator=factset&amp;display_string=Audit"}</definedName>
    <definedName name="_1589__FDSAUDITLINK__" hidden="1">{"fdsup://Directions/FactSet Auditing Viewer?action=AUDIT_VALUE&amp;DB=129&amp;ID1=31620M10&amp;VALUEID=01001&amp;SDATE=201002&amp;PERIODTYPE=QTR_STD&amp;window=popup_no_bar&amp;width=385&amp;height=120&amp;START_MAXIMIZED=FALSE&amp;creator=factset&amp;display_string=Audit"}</definedName>
    <definedName name="_159__FDSAUDITLINK__" localSheetId="7" hidden="1">{"fdsup://directions/FAT Viewer?action=UPDATE&amp;creator=factset&amp;DYN_ARGS=TRUE&amp;DOC_NAME=FAT:FQL_AUDITING_CLIENT_TEMPLATE.FAT&amp;display_string=Audit&amp;VAR:KEY=RCPYNCFSLG&amp;VAR:QUERY=RkZfRUJJVERBX09QRVIoUVRSLDQvMS8yMDA5LDYvMzAvMjAwOSwsLFVTRCk=&amp;WINDOW=FIRST_POPUP&amp;HEIGH","T=450&amp;WIDTH=450&amp;START_MAXIMIZED=FALSE&amp;VAR:CALENDAR=US&amp;VAR:SYMBOL=STZ&amp;VAR:INDEX=0"}</definedName>
    <definedName name="_159__FDSAUDITLINK__" localSheetId="0" hidden="1">{"fdsup://directions/FAT Viewer?action=UPDATE&amp;creator=factset&amp;DYN_ARGS=TRUE&amp;DOC_NAME=FAT:FQL_AUDITING_CLIENT_TEMPLATE.FAT&amp;display_string=Audit&amp;VAR:KEY=RCPYNCFSLG&amp;VAR:QUERY=RkZfRUJJVERBX09QRVIoUVRSLDQvMS8yMDA5LDYvMzAvMjAwOSwsLFVTRCk=&amp;WINDOW=FIRST_POPUP&amp;HEIGH","T=450&amp;WIDTH=450&amp;START_MAXIMIZED=FALSE&amp;VAR:CALENDAR=US&amp;VAR:SYMBOL=STZ&amp;VAR:INDEX=0"}</definedName>
    <definedName name="_159__FDSAUDITLINK__" hidden="1">{"fdsup://directions/FAT Viewer?action=UPDATE&amp;creator=factset&amp;DYN_ARGS=TRUE&amp;DOC_NAME=FAT:FQL_AUDITING_CLIENT_TEMPLATE.FAT&amp;display_string=Audit&amp;VAR:KEY=RCPYNCFSLG&amp;VAR:QUERY=RkZfRUJJVERBX09QRVIoUVRSLDQvMS8yMDA5LDYvMzAvMjAwOSwsLFVTRCk=&amp;WINDOW=FIRST_POPUP&amp;HEIGH","T=450&amp;WIDTH=450&amp;START_MAXIMIZED=FALSE&amp;VAR:CALENDAR=US&amp;VAR:SYMBOL=STZ&amp;VAR:INDEX=0"}</definedName>
    <definedName name="_1590__FDSAUDITLINK__" localSheetId="7" hidden="1">{"fdsup://Directions/FactSet Auditing Viewer?action=AUDIT_VALUE&amp;DB=129&amp;ID1=31421110&amp;VALUEID=01001&amp;SDATE=200902&amp;PERIODTYPE=QTR_STD&amp;window=popup_no_bar&amp;width=385&amp;height=120&amp;START_MAXIMIZED=FALSE&amp;creator=factset&amp;display_string=Audit"}</definedName>
    <definedName name="_1590__FDSAUDITLINK__" localSheetId="0" hidden="1">{"fdsup://Directions/FactSet Auditing Viewer?action=AUDIT_VALUE&amp;DB=129&amp;ID1=31421110&amp;VALUEID=01001&amp;SDATE=200902&amp;PERIODTYPE=QTR_STD&amp;window=popup_no_bar&amp;width=385&amp;height=120&amp;START_MAXIMIZED=FALSE&amp;creator=factset&amp;display_string=Audit"}</definedName>
    <definedName name="_1590__FDSAUDITLINK__" hidden="1">{"fdsup://Directions/FactSet Auditing Viewer?action=AUDIT_VALUE&amp;DB=129&amp;ID1=31421110&amp;VALUEID=01001&amp;SDATE=200902&amp;PERIODTYPE=QTR_STD&amp;window=popup_no_bar&amp;width=385&amp;height=120&amp;START_MAXIMIZED=FALSE&amp;creator=factset&amp;display_string=Audit"}</definedName>
    <definedName name="_1591__FDSAUDITLINK__" localSheetId="7" hidden="1">{"fdsup://Directions/FactSet Auditing Viewer?action=AUDIT_VALUE&amp;DB=129&amp;ID1=31421110&amp;VALUEID=01001&amp;SDATE=201002&amp;PERIODTYPE=QTR_STD&amp;window=popup_no_bar&amp;width=385&amp;height=120&amp;START_MAXIMIZED=FALSE&amp;creator=factset&amp;display_string=Audit"}</definedName>
    <definedName name="_1591__FDSAUDITLINK__" localSheetId="0" hidden="1">{"fdsup://Directions/FactSet Auditing Viewer?action=AUDIT_VALUE&amp;DB=129&amp;ID1=31421110&amp;VALUEID=01001&amp;SDATE=201002&amp;PERIODTYPE=QTR_STD&amp;window=popup_no_bar&amp;width=385&amp;height=120&amp;START_MAXIMIZED=FALSE&amp;creator=factset&amp;display_string=Audit"}</definedName>
    <definedName name="_1591__FDSAUDITLINK__" hidden="1">{"fdsup://Directions/FactSet Auditing Viewer?action=AUDIT_VALUE&amp;DB=129&amp;ID1=31421110&amp;VALUEID=01001&amp;SDATE=201002&amp;PERIODTYPE=QTR_STD&amp;window=popup_no_bar&amp;width=385&amp;height=120&amp;START_MAXIMIZED=FALSE&amp;creator=factset&amp;display_string=Audit"}</definedName>
    <definedName name="_1592__FDSAUDITLINK__" localSheetId="7" hidden="1">{"fdsup://Directions/FactSet Auditing Viewer?action=AUDIT_VALUE&amp;DB=129&amp;ID1=33793210&amp;VALUEID=01001&amp;SDATE=201002&amp;PERIODTYPE=QTR_STD&amp;window=popup_no_bar&amp;width=385&amp;height=120&amp;START_MAXIMIZED=FALSE&amp;creator=factset&amp;display_string=Audit"}</definedName>
    <definedName name="_1592__FDSAUDITLINK__" localSheetId="0" hidden="1">{"fdsup://Directions/FactSet Auditing Viewer?action=AUDIT_VALUE&amp;DB=129&amp;ID1=33793210&amp;VALUEID=01001&amp;SDATE=201002&amp;PERIODTYPE=QTR_STD&amp;window=popup_no_bar&amp;width=385&amp;height=120&amp;START_MAXIMIZED=FALSE&amp;creator=factset&amp;display_string=Audit"}</definedName>
    <definedName name="_1592__FDSAUDITLINK__" hidden="1">{"fdsup://Directions/FactSet Auditing Viewer?action=AUDIT_VALUE&amp;DB=129&amp;ID1=33793210&amp;VALUEID=01001&amp;SDATE=201002&amp;PERIODTYPE=QTR_STD&amp;window=popup_no_bar&amp;width=385&amp;height=120&amp;START_MAXIMIZED=FALSE&amp;creator=factset&amp;display_string=Audit"}</definedName>
    <definedName name="_1593__FDSAUDITLINK__" localSheetId="7" hidden="1">{"fdsup://Directions/FactSet Auditing Viewer?action=AUDIT_VALUE&amp;DB=129&amp;ID1=31428X10&amp;VALUEID=01001&amp;SDATE=200804&amp;PERIODTYPE=QTR_STD&amp;window=popup_no_bar&amp;width=385&amp;height=120&amp;START_MAXIMIZED=FALSE&amp;creator=factset&amp;display_string=Audit"}</definedName>
    <definedName name="_1593__FDSAUDITLINK__" localSheetId="0" hidden="1">{"fdsup://Directions/FactSet Auditing Viewer?action=AUDIT_VALUE&amp;DB=129&amp;ID1=31428X10&amp;VALUEID=01001&amp;SDATE=200804&amp;PERIODTYPE=QTR_STD&amp;window=popup_no_bar&amp;width=385&amp;height=120&amp;START_MAXIMIZED=FALSE&amp;creator=factset&amp;display_string=Audit"}</definedName>
    <definedName name="_1593__FDSAUDITLINK__" hidden="1">{"fdsup://Directions/FactSet Auditing Viewer?action=AUDIT_VALUE&amp;DB=129&amp;ID1=31428X10&amp;VALUEID=01001&amp;SDATE=200804&amp;PERIODTYPE=QTR_STD&amp;window=popup_no_bar&amp;width=385&amp;height=120&amp;START_MAXIMIZED=FALSE&amp;creator=factset&amp;display_string=Audit"}</definedName>
    <definedName name="_1594__FDSAUDITLINK__" localSheetId="7" hidden="1">{"fdsup://Directions/FactSet Auditing Viewer?action=AUDIT_VALUE&amp;DB=129&amp;ID1=31428X10&amp;VALUEID=01001&amp;SDATE=200904&amp;PERIODTYPE=QTR_STD&amp;window=popup_no_bar&amp;width=385&amp;height=120&amp;START_MAXIMIZED=FALSE&amp;creator=factset&amp;display_string=Audit"}</definedName>
    <definedName name="_1594__FDSAUDITLINK__" localSheetId="0" hidden="1">{"fdsup://Directions/FactSet Auditing Viewer?action=AUDIT_VALUE&amp;DB=129&amp;ID1=31428X10&amp;VALUEID=01001&amp;SDATE=200904&amp;PERIODTYPE=QTR_STD&amp;window=popup_no_bar&amp;width=385&amp;height=120&amp;START_MAXIMIZED=FALSE&amp;creator=factset&amp;display_string=Audit"}</definedName>
    <definedName name="_1594__FDSAUDITLINK__" hidden="1">{"fdsup://Directions/FactSet Auditing Viewer?action=AUDIT_VALUE&amp;DB=129&amp;ID1=31428X10&amp;VALUEID=01001&amp;SDATE=200904&amp;PERIODTYPE=QTR_STD&amp;window=popup_no_bar&amp;width=385&amp;height=120&amp;START_MAXIMIZED=FALSE&amp;creator=factset&amp;display_string=Audit"}</definedName>
    <definedName name="_1595__FDSAUDITLINK__" localSheetId="7" hidden="1">{"fdsup://Directions/FactSet Auditing Viewer?action=AUDIT_VALUE&amp;DB=129&amp;ID1=30700010&amp;VALUEID=01001&amp;SDATE=200903&amp;PERIODTYPE=QTR_STD&amp;window=popup_no_bar&amp;width=385&amp;height=120&amp;START_MAXIMIZED=FALSE&amp;creator=factset&amp;display_string=Audit"}</definedName>
    <definedName name="_1595__FDSAUDITLINK__" localSheetId="0" hidden="1">{"fdsup://Directions/FactSet Auditing Viewer?action=AUDIT_VALUE&amp;DB=129&amp;ID1=30700010&amp;VALUEID=01001&amp;SDATE=200903&amp;PERIODTYPE=QTR_STD&amp;window=popup_no_bar&amp;width=385&amp;height=120&amp;START_MAXIMIZED=FALSE&amp;creator=factset&amp;display_string=Audit"}</definedName>
    <definedName name="_1595__FDSAUDITLINK__" hidden="1">{"fdsup://Directions/FactSet Auditing Viewer?action=AUDIT_VALUE&amp;DB=129&amp;ID1=30700010&amp;VALUEID=01001&amp;SDATE=200903&amp;PERIODTYPE=QTR_STD&amp;window=popup_no_bar&amp;width=385&amp;height=120&amp;START_MAXIMIZED=FALSE&amp;creator=factset&amp;display_string=Audit"}</definedName>
    <definedName name="_1596__FDSAUDITLINK__" localSheetId="7" hidden="1">{"fdsup://Directions/FactSet Auditing Viewer?action=AUDIT_VALUE&amp;DB=129&amp;ID1=30700010&amp;VALUEID=01001&amp;SDATE=201003&amp;PERIODTYPE=QTR_STD&amp;window=popup_no_bar&amp;width=385&amp;height=120&amp;START_MAXIMIZED=FALSE&amp;creator=factset&amp;display_string=Audit"}</definedName>
    <definedName name="_1596__FDSAUDITLINK__" localSheetId="0" hidden="1">{"fdsup://Directions/FactSet Auditing Viewer?action=AUDIT_VALUE&amp;DB=129&amp;ID1=30700010&amp;VALUEID=01001&amp;SDATE=201003&amp;PERIODTYPE=QTR_STD&amp;window=popup_no_bar&amp;width=385&amp;height=120&amp;START_MAXIMIZED=FALSE&amp;creator=factset&amp;display_string=Audit"}</definedName>
    <definedName name="_1596__FDSAUDITLINK__" hidden="1">{"fdsup://Directions/FactSet Auditing Viewer?action=AUDIT_VALUE&amp;DB=129&amp;ID1=30700010&amp;VALUEID=01001&amp;SDATE=201003&amp;PERIODTYPE=QTR_STD&amp;window=popup_no_bar&amp;width=385&amp;height=120&amp;START_MAXIMIZED=FALSE&amp;creator=factset&amp;display_string=Audit"}</definedName>
    <definedName name="_1597__FDSAUDITLINK__" localSheetId="7" hidden="1">{"fdsup://Directions/FactSet Auditing Viewer?action=AUDIT_VALUE&amp;DB=129&amp;ID1=35671D85&amp;VALUEID=01001&amp;SDATE=200902&amp;PERIODTYPE=QTR_STD&amp;window=popup_no_bar&amp;width=385&amp;height=120&amp;START_MAXIMIZED=FALSE&amp;creator=factset&amp;display_string=Audit"}</definedName>
    <definedName name="_1597__FDSAUDITLINK__" localSheetId="0" hidden="1">{"fdsup://Directions/FactSet Auditing Viewer?action=AUDIT_VALUE&amp;DB=129&amp;ID1=35671D85&amp;VALUEID=01001&amp;SDATE=200902&amp;PERIODTYPE=QTR_STD&amp;window=popup_no_bar&amp;width=385&amp;height=120&amp;START_MAXIMIZED=FALSE&amp;creator=factset&amp;display_string=Audit"}</definedName>
    <definedName name="_1597__FDSAUDITLINK__" hidden="1">{"fdsup://Directions/FactSet Auditing Viewer?action=AUDIT_VALUE&amp;DB=129&amp;ID1=35671D85&amp;VALUEID=01001&amp;SDATE=200902&amp;PERIODTYPE=QTR_STD&amp;window=popup_no_bar&amp;width=385&amp;height=120&amp;START_MAXIMIZED=FALSE&amp;creator=factset&amp;display_string=Audit"}</definedName>
    <definedName name="_1598__FDSAUDITLINK__" localSheetId="7" hidden="1">{"fdsup://Directions/FactSet Auditing Viewer?action=AUDIT_VALUE&amp;DB=129&amp;ID1=35671D85&amp;VALUEID=01001&amp;SDATE=201002&amp;PERIODTYPE=QTR_STD&amp;window=popup_no_bar&amp;width=385&amp;height=120&amp;START_MAXIMIZED=FALSE&amp;creator=factset&amp;display_string=Audit"}</definedName>
    <definedName name="_1598__FDSAUDITLINK__" localSheetId="0" hidden="1">{"fdsup://Directions/FactSet Auditing Viewer?action=AUDIT_VALUE&amp;DB=129&amp;ID1=35671D85&amp;VALUEID=01001&amp;SDATE=201002&amp;PERIODTYPE=QTR_STD&amp;window=popup_no_bar&amp;width=385&amp;height=120&amp;START_MAXIMIZED=FALSE&amp;creator=factset&amp;display_string=Audit"}</definedName>
    <definedName name="_1598__FDSAUDITLINK__" hidden="1">{"fdsup://Directions/FactSet Auditing Viewer?action=AUDIT_VALUE&amp;DB=129&amp;ID1=35671D85&amp;VALUEID=01001&amp;SDATE=201002&amp;PERIODTYPE=QTR_STD&amp;window=popup_no_bar&amp;width=385&amp;height=120&amp;START_MAXIMIZED=FALSE&amp;creator=factset&amp;display_string=Audit"}</definedName>
    <definedName name="_1599__FDSAUDITLINK__" localSheetId="7" hidden="1">{"fdsup://Directions/FactSet Auditing Viewer?action=AUDIT_VALUE&amp;DB=129&amp;ID1=31190010&amp;VALUEID=01001&amp;SDATE=200902&amp;PERIODTYPE=QTR_STD&amp;window=popup_no_bar&amp;width=385&amp;height=120&amp;START_MAXIMIZED=FALSE&amp;creator=factset&amp;display_string=Audit"}</definedName>
    <definedName name="_1599__FDSAUDITLINK__" localSheetId="0" hidden="1">{"fdsup://Directions/FactSet Auditing Viewer?action=AUDIT_VALUE&amp;DB=129&amp;ID1=31190010&amp;VALUEID=01001&amp;SDATE=200902&amp;PERIODTYPE=QTR_STD&amp;window=popup_no_bar&amp;width=385&amp;height=120&amp;START_MAXIMIZED=FALSE&amp;creator=factset&amp;display_string=Audit"}</definedName>
    <definedName name="_1599__FDSAUDITLINK__" hidden="1">{"fdsup://Directions/FactSet Auditing Viewer?action=AUDIT_VALUE&amp;DB=129&amp;ID1=31190010&amp;VALUEID=01001&amp;SDATE=200902&amp;PERIODTYPE=QTR_STD&amp;window=popup_no_bar&amp;width=385&amp;height=120&amp;START_MAXIMIZED=FALSE&amp;creator=factset&amp;display_string=Audit"}</definedName>
    <definedName name="_16__FDSAUDITLINK__" localSheetId="7" hidden="1">{"fdsup://directions/FAT Viewer?action=UPDATE&amp;creator=factset&amp;DYN_ARGS=TRUE&amp;DOC_NAME=FAT:FQL_AUDITING_CLIENT_TEMPLATE.FAT&amp;display_string=Audit&amp;VAR:KEY=HSFCXGHKNC&amp;VAR:QUERY=RkZfRUJJVERBX09QRVIoUVRSLDQvMS8yMDEwLDYvMzAvMjAxMCwsLFVTRCk=&amp;WINDOW=FIRST_POPUP&amp;HEIGH","T=450&amp;WIDTH=450&amp;START_MAXIMIZED=FALSE&amp;VAR:CALENDAR=US&amp;VAR:SYMBOL=XLNX&amp;VAR:INDEX=0"}</definedName>
    <definedName name="_16__FDSAUDITLINK__" localSheetId="0" hidden="1">{"fdsup://directions/FAT Viewer?action=UPDATE&amp;creator=factset&amp;DYN_ARGS=TRUE&amp;DOC_NAME=FAT:FQL_AUDITING_CLIENT_TEMPLATE.FAT&amp;display_string=Audit&amp;VAR:KEY=HSFCXGHKNC&amp;VAR:QUERY=RkZfRUJJVERBX09QRVIoUVRSLDQvMS8yMDEwLDYvMzAvMjAxMCwsLFVTRCk=&amp;WINDOW=FIRST_POPUP&amp;HEIGH","T=450&amp;WIDTH=450&amp;START_MAXIMIZED=FALSE&amp;VAR:CALENDAR=US&amp;VAR:SYMBOL=XLNX&amp;VAR:INDEX=0"}</definedName>
    <definedName name="_16__FDSAUDITLINK__" hidden="1">{"fdsup://directions/FAT Viewer?action=UPDATE&amp;creator=factset&amp;DYN_ARGS=TRUE&amp;DOC_NAME=FAT:FQL_AUDITING_CLIENT_TEMPLATE.FAT&amp;display_string=Audit&amp;VAR:KEY=HSFCXGHKNC&amp;VAR:QUERY=RkZfRUJJVERBX09QRVIoUVRSLDQvMS8yMDEwLDYvMzAvMjAxMCwsLFVTRCk=&amp;WINDOW=FIRST_POPUP&amp;HEIGH","T=450&amp;WIDTH=450&amp;START_MAXIMIZED=FALSE&amp;VAR:CALENDAR=US&amp;VAR:SYMBOL=XLNX&amp;VAR:INDEX=0"}</definedName>
    <definedName name="_160__FDSAUDITLINK__" localSheetId="7" hidden="1">{"fdsup://directions/FAT Viewer?action=UPDATE&amp;creator=factset&amp;DYN_ARGS=TRUE&amp;DOC_NAME=FAT:FQL_AUDITING_CLIENT_TEMPLATE.FAT&amp;display_string=Audit&amp;VAR:KEY=TKTERWJSVS&amp;VAR:QUERY=RkZfRUJJVERBX09QRVIoUVRSLDQvMS8yMDEwLDYvMzAvMjAxMCwsLFVTRCk=&amp;WINDOW=FIRST_POPUP&amp;HEIGH","T=450&amp;WIDTH=450&amp;START_MAXIMIZED=FALSE&amp;VAR:CALENDAR=US&amp;VAR:SYMBOL=STZ&amp;VAR:INDEX=0"}</definedName>
    <definedName name="_160__FDSAUDITLINK__" localSheetId="0" hidden="1">{"fdsup://directions/FAT Viewer?action=UPDATE&amp;creator=factset&amp;DYN_ARGS=TRUE&amp;DOC_NAME=FAT:FQL_AUDITING_CLIENT_TEMPLATE.FAT&amp;display_string=Audit&amp;VAR:KEY=TKTERWJSVS&amp;VAR:QUERY=RkZfRUJJVERBX09QRVIoUVRSLDQvMS8yMDEwLDYvMzAvMjAxMCwsLFVTRCk=&amp;WINDOW=FIRST_POPUP&amp;HEIGH","T=450&amp;WIDTH=450&amp;START_MAXIMIZED=FALSE&amp;VAR:CALENDAR=US&amp;VAR:SYMBOL=STZ&amp;VAR:INDEX=0"}</definedName>
    <definedName name="_160__FDSAUDITLINK__" hidden="1">{"fdsup://directions/FAT Viewer?action=UPDATE&amp;creator=factset&amp;DYN_ARGS=TRUE&amp;DOC_NAME=FAT:FQL_AUDITING_CLIENT_TEMPLATE.FAT&amp;display_string=Audit&amp;VAR:KEY=TKTERWJSVS&amp;VAR:QUERY=RkZfRUJJVERBX09QRVIoUVRSLDQvMS8yMDEwLDYvMzAvMjAxMCwsLFVTRCk=&amp;WINDOW=FIRST_POPUP&amp;HEIGH","T=450&amp;WIDTH=450&amp;START_MAXIMIZED=FALSE&amp;VAR:CALENDAR=US&amp;VAR:SYMBOL=STZ&amp;VAR:INDEX=0"}</definedName>
    <definedName name="_1600__FDSAUDITLINK__" localSheetId="7" hidden="1">{"fdsup://Directions/FactSet Auditing Viewer?action=AUDIT_VALUE&amp;DB=129&amp;ID1=31190010&amp;VALUEID=01001&amp;SDATE=201002&amp;PERIODTYPE=QTR_STD&amp;window=popup_no_bar&amp;width=385&amp;height=120&amp;START_MAXIMIZED=FALSE&amp;creator=factset&amp;display_string=Audit"}</definedName>
    <definedName name="_1600__FDSAUDITLINK__" localSheetId="0" hidden="1">{"fdsup://Directions/FactSet Auditing Viewer?action=AUDIT_VALUE&amp;DB=129&amp;ID1=31190010&amp;VALUEID=01001&amp;SDATE=201002&amp;PERIODTYPE=QTR_STD&amp;window=popup_no_bar&amp;width=385&amp;height=120&amp;START_MAXIMIZED=FALSE&amp;creator=factset&amp;display_string=Audit"}</definedName>
    <definedName name="_1600__FDSAUDITLINK__" hidden="1">{"fdsup://Directions/FactSet Auditing Viewer?action=AUDIT_VALUE&amp;DB=129&amp;ID1=31190010&amp;VALUEID=01001&amp;SDATE=201002&amp;PERIODTYPE=QTR_STD&amp;window=popup_no_bar&amp;width=385&amp;height=120&amp;START_MAXIMIZED=FALSE&amp;creator=factset&amp;display_string=Audit"}</definedName>
    <definedName name="_1601__FDSAUDITLINK__" localSheetId="7" hidden="1">{"fdsup://Directions/FactSet Auditing Viewer?action=AUDIT_VALUE&amp;DB=129&amp;ID1=34537086&amp;VALUEID=01001&amp;SDATE=200902&amp;PERIODTYPE=QTR_STD&amp;window=popup_no_bar&amp;width=385&amp;height=120&amp;START_MAXIMIZED=FALSE&amp;creator=factset&amp;display_string=Audit"}</definedName>
    <definedName name="_1601__FDSAUDITLINK__" localSheetId="0" hidden="1">{"fdsup://Directions/FactSet Auditing Viewer?action=AUDIT_VALUE&amp;DB=129&amp;ID1=34537086&amp;VALUEID=01001&amp;SDATE=200902&amp;PERIODTYPE=QTR_STD&amp;window=popup_no_bar&amp;width=385&amp;height=120&amp;START_MAXIMIZED=FALSE&amp;creator=factset&amp;display_string=Audit"}</definedName>
    <definedName name="_1601__FDSAUDITLINK__" hidden="1">{"fdsup://Directions/FactSet Auditing Viewer?action=AUDIT_VALUE&amp;DB=129&amp;ID1=34537086&amp;VALUEID=01001&amp;SDATE=200902&amp;PERIODTYPE=QTR_STD&amp;window=popup_no_bar&amp;width=385&amp;height=120&amp;START_MAXIMIZED=FALSE&amp;creator=factset&amp;display_string=Audit"}</definedName>
    <definedName name="_1602__FDSAUDITLINK__" localSheetId="7" hidden="1">{"fdsup://Directions/FactSet Auditing Viewer?action=AUDIT_VALUE&amp;DB=129&amp;ID1=34537086&amp;VALUEID=01001&amp;SDATE=201002&amp;PERIODTYPE=QTR_STD&amp;window=popup_no_bar&amp;width=385&amp;height=120&amp;START_MAXIMIZED=FALSE&amp;creator=factset&amp;display_string=Audit"}</definedName>
    <definedName name="_1602__FDSAUDITLINK__" localSheetId="0" hidden="1">{"fdsup://Directions/FactSet Auditing Viewer?action=AUDIT_VALUE&amp;DB=129&amp;ID1=34537086&amp;VALUEID=01001&amp;SDATE=201002&amp;PERIODTYPE=QTR_STD&amp;window=popup_no_bar&amp;width=385&amp;height=120&amp;START_MAXIMIZED=FALSE&amp;creator=factset&amp;display_string=Audit"}</definedName>
    <definedName name="_1602__FDSAUDITLINK__" hidden="1">{"fdsup://Directions/FactSet Auditing Viewer?action=AUDIT_VALUE&amp;DB=129&amp;ID1=34537086&amp;VALUEID=01001&amp;SDATE=201002&amp;PERIODTYPE=QTR_STD&amp;window=popup_no_bar&amp;width=385&amp;height=120&amp;START_MAXIMIZED=FALSE&amp;creator=factset&amp;display_string=Audit"}</definedName>
    <definedName name="_1603__FDSAUDITLINK__" localSheetId="7" hidden="1">{"fdsup://Directions/FactSet Auditing Viewer?action=AUDIT_VALUE&amp;DB=129&amp;ID1=30212P10&amp;VALUEID=01001&amp;SDATE=200902&amp;PERIODTYPE=QTR_STD&amp;window=popup_no_bar&amp;width=385&amp;height=120&amp;START_MAXIMIZED=FALSE&amp;creator=factset&amp;display_string=Audit"}</definedName>
    <definedName name="_1603__FDSAUDITLINK__" localSheetId="0" hidden="1">{"fdsup://Directions/FactSet Auditing Viewer?action=AUDIT_VALUE&amp;DB=129&amp;ID1=30212P10&amp;VALUEID=01001&amp;SDATE=200902&amp;PERIODTYPE=QTR_STD&amp;window=popup_no_bar&amp;width=385&amp;height=120&amp;START_MAXIMIZED=FALSE&amp;creator=factset&amp;display_string=Audit"}</definedName>
    <definedName name="_1603__FDSAUDITLINK__" hidden="1">{"fdsup://Directions/FactSet Auditing Viewer?action=AUDIT_VALUE&amp;DB=129&amp;ID1=30212P10&amp;VALUEID=01001&amp;SDATE=200902&amp;PERIODTYPE=QTR_STD&amp;window=popup_no_bar&amp;width=385&amp;height=120&amp;START_MAXIMIZED=FALSE&amp;creator=factset&amp;display_string=Audit"}</definedName>
    <definedName name="_1604__FDSAUDITLINK__" localSheetId="7" hidden="1">{"fdsup://Directions/FactSet Auditing Viewer?action=AUDIT_VALUE&amp;DB=129&amp;ID1=30212P10&amp;VALUEID=01001&amp;SDATE=201002&amp;PERIODTYPE=QTR_STD&amp;window=popup_no_bar&amp;width=385&amp;height=120&amp;START_MAXIMIZED=FALSE&amp;creator=factset&amp;display_string=Audit"}</definedName>
    <definedName name="_1604__FDSAUDITLINK__" localSheetId="0" hidden="1">{"fdsup://Directions/FactSet Auditing Viewer?action=AUDIT_VALUE&amp;DB=129&amp;ID1=30212P10&amp;VALUEID=01001&amp;SDATE=201002&amp;PERIODTYPE=QTR_STD&amp;window=popup_no_bar&amp;width=385&amp;height=120&amp;START_MAXIMIZED=FALSE&amp;creator=factset&amp;display_string=Audit"}</definedName>
    <definedName name="_1604__FDSAUDITLINK__" hidden="1">{"fdsup://Directions/FactSet Auditing Viewer?action=AUDIT_VALUE&amp;DB=129&amp;ID1=30212P10&amp;VALUEID=01001&amp;SDATE=201002&amp;PERIODTYPE=QTR_STD&amp;window=popup_no_bar&amp;width=385&amp;height=120&amp;START_MAXIMIZED=FALSE&amp;creator=factset&amp;display_string=Audit"}</definedName>
    <definedName name="_1605__FDSAUDITLINK__" localSheetId="7" hidden="1">{"fdsup://Directions/FactSet Auditing Viewer?action=AUDIT_VALUE&amp;DB=129&amp;ID1=30213010&amp;VALUEID=01001&amp;SDATE=200902&amp;PERIODTYPE=QTR_STD&amp;window=popup_no_bar&amp;width=385&amp;height=120&amp;START_MAXIMIZED=FALSE&amp;creator=factset&amp;display_string=Audit"}</definedName>
    <definedName name="_1605__FDSAUDITLINK__" localSheetId="0" hidden="1">{"fdsup://Directions/FactSet Auditing Viewer?action=AUDIT_VALUE&amp;DB=129&amp;ID1=30213010&amp;VALUEID=01001&amp;SDATE=200902&amp;PERIODTYPE=QTR_STD&amp;window=popup_no_bar&amp;width=385&amp;height=120&amp;START_MAXIMIZED=FALSE&amp;creator=factset&amp;display_string=Audit"}</definedName>
    <definedName name="_1605__FDSAUDITLINK__" hidden="1">{"fdsup://Directions/FactSet Auditing Viewer?action=AUDIT_VALUE&amp;DB=129&amp;ID1=30213010&amp;VALUEID=01001&amp;SDATE=200902&amp;PERIODTYPE=QTR_STD&amp;window=popup_no_bar&amp;width=385&amp;height=120&amp;START_MAXIMIZED=FALSE&amp;creator=factset&amp;display_string=Audit"}</definedName>
    <definedName name="_1606__FDSAUDITLINK__" localSheetId="7" hidden="1">{"fdsup://Directions/FactSet Auditing Viewer?action=AUDIT_VALUE&amp;DB=129&amp;ID1=30213010&amp;VALUEID=01001&amp;SDATE=201002&amp;PERIODTYPE=QTR_STD&amp;window=popup_no_bar&amp;width=385&amp;height=120&amp;START_MAXIMIZED=FALSE&amp;creator=factset&amp;display_string=Audit"}</definedName>
    <definedName name="_1606__FDSAUDITLINK__" localSheetId="0" hidden="1">{"fdsup://Directions/FactSet Auditing Viewer?action=AUDIT_VALUE&amp;DB=129&amp;ID1=30213010&amp;VALUEID=01001&amp;SDATE=201002&amp;PERIODTYPE=QTR_STD&amp;window=popup_no_bar&amp;width=385&amp;height=120&amp;START_MAXIMIZED=FALSE&amp;creator=factset&amp;display_string=Audit"}</definedName>
    <definedName name="_1606__FDSAUDITLINK__" hidden="1">{"fdsup://Directions/FactSet Auditing Viewer?action=AUDIT_VALUE&amp;DB=129&amp;ID1=30213010&amp;VALUEID=01001&amp;SDATE=201002&amp;PERIODTYPE=QTR_STD&amp;window=popup_no_bar&amp;width=385&amp;height=120&amp;START_MAXIMIZED=FALSE&amp;creator=factset&amp;display_string=Audit"}</definedName>
    <definedName name="_1607__FDSAUDITLINK__" localSheetId="7" hidden="1">{"fdsup://Directions/FactSet Auditing Viewer?action=AUDIT_VALUE&amp;DB=129&amp;ID1=30161N10&amp;VALUEID=01001&amp;SDATE=200902&amp;PERIODTYPE=QTR_STD&amp;window=popup_no_bar&amp;width=385&amp;height=120&amp;START_MAXIMIZED=FALSE&amp;creator=factset&amp;display_string=Audit"}</definedName>
    <definedName name="_1607__FDSAUDITLINK__" localSheetId="0" hidden="1">{"fdsup://Directions/FactSet Auditing Viewer?action=AUDIT_VALUE&amp;DB=129&amp;ID1=30161N10&amp;VALUEID=01001&amp;SDATE=200902&amp;PERIODTYPE=QTR_STD&amp;window=popup_no_bar&amp;width=385&amp;height=120&amp;START_MAXIMIZED=FALSE&amp;creator=factset&amp;display_string=Audit"}</definedName>
    <definedName name="_1607__FDSAUDITLINK__" hidden="1">{"fdsup://Directions/FactSet Auditing Viewer?action=AUDIT_VALUE&amp;DB=129&amp;ID1=30161N10&amp;VALUEID=01001&amp;SDATE=200902&amp;PERIODTYPE=QTR_STD&amp;window=popup_no_bar&amp;width=385&amp;height=120&amp;START_MAXIMIZED=FALSE&amp;creator=factset&amp;display_string=Audit"}</definedName>
    <definedName name="_1608__FDSAUDITLINK__" localSheetId="7" hidden="1">{"fdsup://Directions/FactSet Auditing Viewer?action=AUDIT_VALUE&amp;DB=129&amp;ID1=30161N10&amp;VALUEID=01001&amp;SDATE=201002&amp;PERIODTYPE=QTR_STD&amp;window=popup_no_bar&amp;width=385&amp;height=120&amp;START_MAXIMIZED=FALSE&amp;creator=factset&amp;display_string=Audit"}</definedName>
    <definedName name="_1608__FDSAUDITLINK__" localSheetId="0" hidden="1">{"fdsup://Directions/FactSet Auditing Viewer?action=AUDIT_VALUE&amp;DB=129&amp;ID1=30161N10&amp;VALUEID=01001&amp;SDATE=201002&amp;PERIODTYPE=QTR_STD&amp;window=popup_no_bar&amp;width=385&amp;height=120&amp;START_MAXIMIZED=FALSE&amp;creator=factset&amp;display_string=Audit"}</definedName>
    <definedName name="_1608__FDSAUDITLINK__" hidden="1">{"fdsup://Directions/FactSet Auditing Viewer?action=AUDIT_VALUE&amp;DB=129&amp;ID1=30161N10&amp;VALUEID=01001&amp;SDATE=201002&amp;PERIODTYPE=QTR_STD&amp;window=popup_no_bar&amp;width=385&amp;height=120&amp;START_MAXIMIZED=FALSE&amp;creator=factset&amp;display_string=Audit"}</definedName>
    <definedName name="_1609__FDSAUDITLINK__" localSheetId="7" hidden="1">{"fdsup://Directions/FactSet Auditing Viewer?action=AUDIT_VALUE&amp;DB=129&amp;ID1=29364G10&amp;VALUEID=01001&amp;SDATE=200902&amp;PERIODTYPE=QTR_STD&amp;window=popup_no_bar&amp;width=385&amp;height=120&amp;START_MAXIMIZED=FALSE&amp;creator=factset&amp;display_string=Audit"}</definedName>
    <definedName name="_1609__FDSAUDITLINK__" localSheetId="0" hidden="1">{"fdsup://Directions/FactSet Auditing Viewer?action=AUDIT_VALUE&amp;DB=129&amp;ID1=29364G10&amp;VALUEID=01001&amp;SDATE=200902&amp;PERIODTYPE=QTR_STD&amp;window=popup_no_bar&amp;width=385&amp;height=120&amp;START_MAXIMIZED=FALSE&amp;creator=factset&amp;display_string=Audit"}</definedName>
    <definedName name="_1609__FDSAUDITLINK__" hidden="1">{"fdsup://Directions/FactSet Auditing Viewer?action=AUDIT_VALUE&amp;DB=129&amp;ID1=29364G10&amp;VALUEID=01001&amp;SDATE=200902&amp;PERIODTYPE=QTR_STD&amp;window=popup_no_bar&amp;width=385&amp;height=120&amp;START_MAXIMIZED=FALSE&amp;creator=factset&amp;display_string=Audit"}</definedName>
    <definedName name="_161__FDSAUDITLINK__" localSheetId="7" hidden="1">{"fdsup://directions/FAT Viewer?action=UPDATE&amp;creator=factset&amp;DYN_ARGS=TRUE&amp;DOC_NAME=FAT:FQL_AUDITING_CLIENT_TEMPLATE.FAT&amp;display_string=Audit&amp;VAR:KEY=ZQHABYBAHQ&amp;VAR:QUERY=RkZfRUJJVERBX09QRVIoUVRSLDQvMS8yMDA5LDYvMzAvMjAwOSwsLFVTRCk=&amp;WINDOW=FIRST_POPUP&amp;HEIGH","T=450&amp;WIDTH=450&amp;START_MAXIMIZED=FALSE&amp;VAR:CALENDAR=US&amp;VAR:SYMBOL=STT&amp;VAR:INDEX=0"}</definedName>
    <definedName name="_161__FDSAUDITLINK__" localSheetId="0" hidden="1">{"fdsup://directions/FAT Viewer?action=UPDATE&amp;creator=factset&amp;DYN_ARGS=TRUE&amp;DOC_NAME=FAT:FQL_AUDITING_CLIENT_TEMPLATE.FAT&amp;display_string=Audit&amp;VAR:KEY=ZQHABYBAHQ&amp;VAR:QUERY=RkZfRUJJVERBX09QRVIoUVRSLDQvMS8yMDA5LDYvMzAvMjAwOSwsLFVTRCk=&amp;WINDOW=FIRST_POPUP&amp;HEIGH","T=450&amp;WIDTH=450&amp;START_MAXIMIZED=FALSE&amp;VAR:CALENDAR=US&amp;VAR:SYMBOL=STT&amp;VAR:INDEX=0"}</definedName>
    <definedName name="_161__FDSAUDITLINK__" hidden="1">{"fdsup://directions/FAT Viewer?action=UPDATE&amp;creator=factset&amp;DYN_ARGS=TRUE&amp;DOC_NAME=FAT:FQL_AUDITING_CLIENT_TEMPLATE.FAT&amp;display_string=Audit&amp;VAR:KEY=ZQHABYBAHQ&amp;VAR:QUERY=RkZfRUJJVERBX09QRVIoUVRSLDQvMS8yMDA5LDYvMzAvMjAwOSwsLFVTRCk=&amp;WINDOW=FIRST_POPUP&amp;HEIGH","T=450&amp;WIDTH=450&amp;START_MAXIMIZED=FALSE&amp;VAR:CALENDAR=US&amp;VAR:SYMBOL=STT&amp;VAR:INDEX=0"}</definedName>
    <definedName name="_1610__FDSAUDITLINK__" localSheetId="7" hidden="1">{"fdsup://Directions/FactSet Auditing Viewer?action=AUDIT_VALUE&amp;DB=129&amp;ID1=29364G10&amp;VALUEID=01001&amp;SDATE=201002&amp;PERIODTYPE=QTR_STD&amp;window=popup_no_bar&amp;width=385&amp;height=120&amp;START_MAXIMIZED=FALSE&amp;creator=factset&amp;display_string=Audit"}</definedName>
    <definedName name="_1610__FDSAUDITLINK__" localSheetId="0" hidden="1">{"fdsup://Directions/FactSet Auditing Viewer?action=AUDIT_VALUE&amp;DB=129&amp;ID1=29364G10&amp;VALUEID=01001&amp;SDATE=201002&amp;PERIODTYPE=QTR_STD&amp;window=popup_no_bar&amp;width=385&amp;height=120&amp;START_MAXIMIZED=FALSE&amp;creator=factset&amp;display_string=Audit"}</definedName>
    <definedName name="_1610__FDSAUDITLINK__" hidden="1">{"fdsup://Directions/FactSet Auditing Viewer?action=AUDIT_VALUE&amp;DB=129&amp;ID1=29364G10&amp;VALUEID=01001&amp;SDATE=201002&amp;PERIODTYPE=QTR_STD&amp;window=popup_no_bar&amp;width=385&amp;height=120&amp;START_MAXIMIZED=FALSE&amp;creator=factset&amp;display_string=Audit"}</definedName>
    <definedName name="_1611__FDSAUDITLINK__" localSheetId="7" hidden="1">{"fdsup://Directions/FactSet Auditing Viewer?action=AUDIT_VALUE&amp;DB=129&amp;ID1=27805810&amp;VALUEID=01001&amp;SDATE=200902&amp;PERIODTYPE=QTR_STD&amp;window=popup_no_bar&amp;width=385&amp;height=120&amp;START_MAXIMIZED=FALSE&amp;creator=factset&amp;display_string=Audit"}</definedName>
    <definedName name="_1611__FDSAUDITLINK__" localSheetId="0" hidden="1">{"fdsup://Directions/FactSet Auditing Viewer?action=AUDIT_VALUE&amp;DB=129&amp;ID1=27805810&amp;VALUEID=01001&amp;SDATE=200902&amp;PERIODTYPE=QTR_STD&amp;window=popup_no_bar&amp;width=385&amp;height=120&amp;START_MAXIMIZED=FALSE&amp;creator=factset&amp;display_string=Audit"}</definedName>
    <definedName name="_1611__FDSAUDITLINK__" hidden="1">{"fdsup://Directions/FactSet Auditing Viewer?action=AUDIT_VALUE&amp;DB=129&amp;ID1=27805810&amp;VALUEID=01001&amp;SDATE=200902&amp;PERIODTYPE=QTR_STD&amp;window=popup_no_bar&amp;width=385&amp;height=120&amp;START_MAXIMIZED=FALSE&amp;creator=factset&amp;display_string=Audit"}</definedName>
    <definedName name="_1612__FDSAUDITLINK__" localSheetId="7" hidden="1">{"fdsup://Directions/FactSet Auditing Viewer?action=AUDIT_VALUE&amp;DB=129&amp;ID1=27805810&amp;VALUEID=01001&amp;SDATE=201002&amp;PERIODTYPE=QTR_STD&amp;window=popup_no_bar&amp;width=385&amp;height=120&amp;START_MAXIMIZED=FALSE&amp;creator=factset&amp;display_string=Audit"}</definedName>
    <definedName name="_1612__FDSAUDITLINK__" localSheetId="0" hidden="1">{"fdsup://Directions/FactSet Auditing Viewer?action=AUDIT_VALUE&amp;DB=129&amp;ID1=27805810&amp;VALUEID=01001&amp;SDATE=201002&amp;PERIODTYPE=QTR_STD&amp;window=popup_no_bar&amp;width=385&amp;height=120&amp;START_MAXIMIZED=FALSE&amp;creator=factset&amp;display_string=Audit"}</definedName>
    <definedName name="_1612__FDSAUDITLINK__" hidden="1">{"fdsup://Directions/FactSet Auditing Viewer?action=AUDIT_VALUE&amp;DB=129&amp;ID1=27805810&amp;VALUEID=01001&amp;SDATE=201002&amp;PERIODTYPE=QTR_STD&amp;window=popup_no_bar&amp;width=385&amp;height=120&amp;START_MAXIMIZED=FALSE&amp;creator=factset&amp;display_string=Audit"}</definedName>
    <definedName name="_1613__FDSAUDITLINK__" localSheetId="7" hidden="1">{"fdsup://Directions/FactSet Auditing Viewer?action=AUDIT_VALUE&amp;DB=129&amp;ID1=26924640&amp;VALUEID=01001&amp;SDATE=200902&amp;PERIODTYPE=QTR_STD&amp;window=popup_no_bar&amp;width=385&amp;height=120&amp;START_MAXIMIZED=FALSE&amp;creator=factset&amp;display_string=Audit"}</definedName>
    <definedName name="_1613__FDSAUDITLINK__" localSheetId="0" hidden="1">{"fdsup://Directions/FactSet Auditing Viewer?action=AUDIT_VALUE&amp;DB=129&amp;ID1=26924640&amp;VALUEID=01001&amp;SDATE=200902&amp;PERIODTYPE=QTR_STD&amp;window=popup_no_bar&amp;width=385&amp;height=120&amp;START_MAXIMIZED=FALSE&amp;creator=factset&amp;display_string=Audit"}</definedName>
    <definedName name="_1613__FDSAUDITLINK__" hidden="1">{"fdsup://Directions/FactSet Auditing Viewer?action=AUDIT_VALUE&amp;DB=129&amp;ID1=26924640&amp;VALUEID=01001&amp;SDATE=200902&amp;PERIODTYPE=QTR_STD&amp;window=popup_no_bar&amp;width=385&amp;height=120&amp;START_MAXIMIZED=FALSE&amp;creator=factset&amp;display_string=Audit"}</definedName>
    <definedName name="_1614__FDSAUDITLINK__" localSheetId="7" hidden="1">{"fdsup://Directions/FactSet Auditing Viewer?action=AUDIT_VALUE&amp;DB=129&amp;ID1=26924640&amp;VALUEID=01001&amp;SDATE=201002&amp;PERIODTYPE=QTR_STD&amp;window=popup_no_bar&amp;width=385&amp;height=120&amp;START_MAXIMIZED=FALSE&amp;creator=factset&amp;display_string=Audit"}</definedName>
    <definedName name="_1614__FDSAUDITLINK__" localSheetId="0" hidden="1">{"fdsup://Directions/FactSet Auditing Viewer?action=AUDIT_VALUE&amp;DB=129&amp;ID1=26924640&amp;VALUEID=01001&amp;SDATE=201002&amp;PERIODTYPE=QTR_STD&amp;window=popup_no_bar&amp;width=385&amp;height=120&amp;START_MAXIMIZED=FALSE&amp;creator=factset&amp;display_string=Audit"}</definedName>
    <definedName name="_1614__FDSAUDITLINK__" hidden="1">{"fdsup://Directions/FactSet Auditing Viewer?action=AUDIT_VALUE&amp;DB=129&amp;ID1=26924640&amp;VALUEID=01001&amp;SDATE=201002&amp;PERIODTYPE=QTR_STD&amp;window=popup_no_bar&amp;width=385&amp;height=120&amp;START_MAXIMIZED=FALSE&amp;creator=factset&amp;display_string=Audit"}</definedName>
    <definedName name="_1615__FDSAUDITLINK__" localSheetId="7" hidden="1">{"fdsup://Directions/FactSet Auditing Viewer?action=AUDIT_VALUE&amp;DB=129&amp;ID1=30218210&amp;VALUEID=01001&amp;SDATE=200902&amp;PERIODTYPE=QTR_STD&amp;window=popup_no_bar&amp;width=385&amp;height=120&amp;START_MAXIMIZED=FALSE&amp;creator=factset&amp;display_string=Audit"}</definedName>
    <definedName name="_1615__FDSAUDITLINK__" localSheetId="0" hidden="1">{"fdsup://Directions/FactSet Auditing Viewer?action=AUDIT_VALUE&amp;DB=129&amp;ID1=30218210&amp;VALUEID=01001&amp;SDATE=200902&amp;PERIODTYPE=QTR_STD&amp;window=popup_no_bar&amp;width=385&amp;height=120&amp;START_MAXIMIZED=FALSE&amp;creator=factset&amp;display_string=Audit"}</definedName>
    <definedName name="_1615__FDSAUDITLINK__" hidden="1">{"fdsup://Directions/FactSet Auditing Viewer?action=AUDIT_VALUE&amp;DB=129&amp;ID1=30218210&amp;VALUEID=01001&amp;SDATE=200902&amp;PERIODTYPE=QTR_STD&amp;window=popup_no_bar&amp;width=385&amp;height=120&amp;START_MAXIMIZED=FALSE&amp;creator=factset&amp;display_string=Audit"}</definedName>
    <definedName name="_1616__FDSAUDITLINK__" localSheetId="7" hidden="1">{"fdsup://Directions/FactSet Auditing Viewer?action=AUDIT_VALUE&amp;DB=129&amp;ID1=30218210&amp;VALUEID=01001&amp;SDATE=201002&amp;PERIODTYPE=QTR_STD&amp;window=popup_no_bar&amp;width=385&amp;height=120&amp;START_MAXIMIZED=FALSE&amp;creator=factset&amp;display_string=Audit"}</definedName>
    <definedName name="_1616__FDSAUDITLINK__" localSheetId="0" hidden="1">{"fdsup://Directions/FactSet Auditing Viewer?action=AUDIT_VALUE&amp;DB=129&amp;ID1=30218210&amp;VALUEID=01001&amp;SDATE=201002&amp;PERIODTYPE=QTR_STD&amp;window=popup_no_bar&amp;width=385&amp;height=120&amp;START_MAXIMIZED=FALSE&amp;creator=factset&amp;display_string=Audit"}</definedName>
    <definedName name="_1616__FDSAUDITLINK__" hidden="1">{"fdsup://Directions/FactSet Auditing Viewer?action=AUDIT_VALUE&amp;DB=129&amp;ID1=30218210&amp;VALUEID=01001&amp;SDATE=201002&amp;PERIODTYPE=QTR_STD&amp;window=popup_no_bar&amp;width=385&amp;height=120&amp;START_MAXIMIZED=FALSE&amp;creator=factset&amp;display_string=Audit"}</definedName>
    <definedName name="_1617__FDSAUDITLINK__" localSheetId="7" hidden="1">{"fdsup://Directions/FactSet Auditing Viewer?action=AUDIT_VALUE&amp;DB=129&amp;ID1=28551210&amp;VALUEID=01001&amp;SDATE=200901&amp;PERIODTYPE=QTR_STD&amp;window=popup_no_bar&amp;width=385&amp;height=120&amp;START_MAXIMIZED=FALSE&amp;creator=factset&amp;display_string=Audit"}</definedName>
    <definedName name="_1617__FDSAUDITLINK__" localSheetId="0" hidden="1">{"fdsup://Directions/FactSet Auditing Viewer?action=AUDIT_VALUE&amp;DB=129&amp;ID1=28551210&amp;VALUEID=01001&amp;SDATE=200901&amp;PERIODTYPE=QTR_STD&amp;window=popup_no_bar&amp;width=385&amp;height=120&amp;START_MAXIMIZED=FALSE&amp;creator=factset&amp;display_string=Audit"}</definedName>
    <definedName name="_1617__FDSAUDITLINK__" hidden="1">{"fdsup://Directions/FactSet Auditing Viewer?action=AUDIT_VALUE&amp;DB=129&amp;ID1=28551210&amp;VALUEID=01001&amp;SDATE=200901&amp;PERIODTYPE=QTR_STD&amp;window=popup_no_bar&amp;width=385&amp;height=120&amp;START_MAXIMIZED=FALSE&amp;creator=factset&amp;display_string=Audit"}</definedName>
    <definedName name="_1618__FDSAUDITLINK__" localSheetId="7" hidden="1">{"fdsup://Directions/FactSet Auditing Viewer?action=AUDIT_VALUE&amp;DB=129&amp;ID1=28551210&amp;VALUEID=01001&amp;SDATE=201001&amp;PERIODTYPE=QTR_STD&amp;window=popup_no_bar&amp;width=385&amp;height=120&amp;START_MAXIMIZED=FALSE&amp;creator=factset&amp;display_string=Audit"}</definedName>
    <definedName name="_1618__FDSAUDITLINK__" localSheetId="0" hidden="1">{"fdsup://Directions/FactSet Auditing Viewer?action=AUDIT_VALUE&amp;DB=129&amp;ID1=28551210&amp;VALUEID=01001&amp;SDATE=201001&amp;PERIODTYPE=QTR_STD&amp;window=popup_no_bar&amp;width=385&amp;height=120&amp;START_MAXIMIZED=FALSE&amp;creator=factset&amp;display_string=Audit"}</definedName>
    <definedName name="_1618__FDSAUDITLINK__" hidden="1">{"fdsup://Directions/FactSet Auditing Viewer?action=AUDIT_VALUE&amp;DB=129&amp;ID1=28551210&amp;VALUEID=01001&amp;SDATE=201001&amp;PERIODTYPE=QTR_STD&amp;window=popup_no_bar&amp;width=385&amp;height=120&amp;START_MAXIMIZED=FALSE&amp;creator=factset&amp;display_string=Audit"}</definedName>
    <definedName name="_1619__FDSAUDITLINK__" localSheetId="7" hidden="1">{"fdsup://Directions/FactSet Auditing Viewer?action=AUDIT_VALUE&amp;DB=129&amp;ID1=26884L10&amp;VALUEID=01001&amp;SDATE=201002&amp;PERIODTYPE=QTR_STD&amp;window=popup_no_bar&amp;width=385&amp;height=120&amp;START_MAXIMIZED=FALSE&amp;creator=factset&amp;display_string=Audit"}</definedName>
    <definedName name="_1619__FDSAUDITLINK__" localSheetId="0" hidden="1">{"fdsup://Directions/FactSet Auditing Viewer?action=AUDIT_VALUE&amp;DB=129&amp;ID1=26884L10&amp;VALUEID=01001&amp;SDATE=201002&amp;PERIODTYPE=QTR_STD&amp;window=popup_no_bar&amp;width=385&amp;height=120&amp;START_MAXIMIZED=FALSE&amp;creator=factset&amp;display_string=Audit"}</definedName>
    <definedName name="_1619__FDSAUDITLINK__" hidden="1">{"fdsup://Directions/FactSet Auditing Viewer?action=AUDIT_VALUE&amp;DB=129&amp;ID1=26884L10&amp;VALUEID=01001&amp;SDATE=201002&amp;PERIODTYPE=QTR_STD&amp;window=popup_no_bar&amp;width=385&amp;height=120&amp;START_MAXIMIZED=FALSE&amp;creator=factset&amp;display_string=Audit"}</definedName>
    <definedName name="_162__FDSAUDITLINK__" localSheetId="7" hidden="1">{"fdsup://directions/FAT Viewer?action=UPDATE&amp;creator=factset&amp;DYN_ARGS=TRUE&amp;DOC_NAME=FAT:FQL_AUDITING_CLIENT_TEMPLATE.FAT&amp;display_string=Audit&amp;VAR:KEY=VMBYTULKJM&amp;VAR:QUERY=RkZfRUJJVERBX09QRVIoUVRSLDQvMS8yMDEwLDYvMzAvMjAxMCwsLFVTRCk=&amp;WINDOW=FIRST_POPUP&amp;HEIGH","T=450&amp;WIDTH=450&amp;START_MAXIMIZED=FALSE&amp;VAR:CALENDAR=US&amp;VAR:SYMBOL=STT&amp;VAR:INDEX=0"}</definedName>
    <definedName name="_162__FDSAUDITLINK__" localSheetId="0" hidden="1">{"fdsup://directions/FAT Viewer?action=UPDATE&amp;creator=factset&amp;DYN_ARGS=TRUE&amp;DOC_NAME=FAT:FQL_AUDITING_CLIENT_TEMPLATE.FAT&amp;display_string=Audit&amp;VAR:KEY=VMBYTULKJM&amp;VAR:QUERY=RkZfRUJJVERBX09QRVIoUVRSLDQvMS8yMDEwLDYvMzAvMjAxMCwsLFVTRCk=&amp;WINDOW=FIRST_POPUP&amp;HEIGH","T=450&amp;WIDTH=450&amp;START_MAXIMIZED=FALSE&amp;VAR:CALENDAR=US&amp;VAR:SYMBOL=STT&amp;VAR:INDEX=0"}</definedName>
    <definedName name="_162__FDSAUDITLINK__" hidden="1">{"fdsup://directions/FAT Viewer?action=UPDATE&amp;creator=factset&amp;DYN_ARGS=TRUE&amp;DOC_NAME=FAT:FQL_AUDITING_CLIENT_TEMPLATE.FAT&amp;display_string=Audit&amp;VAR:KEY=VMBYTULKJM&amp;VAR:QUERY=RkZfRUJJVERBX09QRVIoUVRSLDQvMS8yMDEwLDYvMzAvMjAxMCwsLFVTRCk=&amp;WINDOW=FIRST_POPUP&amp;HEIGH","T=450&amp;WIDTH=450&amp;START_MAXIMIZED=FALSE&amp;VAR:CALENDAR=US&amp;VAR:SYMBOL=STT&amp;VAR:INDEX=0"}</definedName>
    <definedName name="_1620__FDSAUDITLINK__" localSheetId="7" hidden="1">{"fdsup://Directions/FactSet Auditing Viewer?action=AUDIT_VALUE&amp;DB=129&amp;ID1=29476L10&amp;VALUEID=01001&amp;SDATE=200902&amp;PERIODTYPE=QTR_STD&amp;window=popup_no_bar&amp;width=385&amp;height=120&amp;START_MAXIMIZED=FALSE&amp;creator=factset&amp;display_string=Audit"}</definedName>
    <definedName name="_1620__FDSAUDITLINK__" localSheetId="0" hidden="1">{"fdsup://Directions/FactSet Auditing Viewer?action=AUDIT_VALUE&amp;DB=129&amp;ID1=29476L10&amp;VALUEID=01001&amp;SDATE=200902&amp;PERIODTYPE=QTR_STD&amp;window=popup_no_bar&amp;width=385&amp;height=120&amp;START_MAXIMIZED=FALSE&amp;creator=factset&amp;display_string=Audit"}</definedName>
    <definedName name="_1620__FDSAUDITLINK__" hidden="1">{"fdsup://Directions/FactSet Auditing Viewer?action=AUDIT_VALUE&amp;DB=129&amp;ID1=29476L10&amp;VALUEID=01001&amp;SDATE=200902&amp;PERIODTYPE=QTR_STD&amp;window=popup_no_bar&amp;width=385&amp;height=120&amp;START_MAXIMIZED=FALSE&amp;creator=factset&amp;display_string=Audit"}</definedName>
    <definedName name="_1621__FDSAUDITLINK__" localSheetId="7" hidden="1">{"fdsup://Directions/FactSet Auditing Viewer?action=AUDIT_VALUE&amp;DB=129&amp;ID1=29476L10&amp;VALUEID=01001&amp;SDATE=201002&amp;PERIODTYPE=QTR_STD&amp;window=popup_no_bar&amp;width=385&amp;height=120&amp;START_MAXIMIZED=FALSE&amp;creator=factset&amp;display_string=Audit"}</definedName>
    <definedName name="_1621__FDSAUDITLINK__" localSheetId="0" hidden="1">{"fdsup://Directions/FactSet Auditing Viewer?action=AUDIT_VALUE&amp;DB=129&amp;ID1=29476L10&amp;VALUEID=01001&amp;SDATE=201002&amp;PERIODTYPE=QTR_STD&amp;window=popup_no_bar&amp;width=385&amp;height=120&amp;START_MAXIMIZED=FALSE&amp;creator=factset&amp;display_string=Audit"}</definedName>
    <definedName name="_1621__FDSAUDITLINK__" hidden="1">{"fdsup://Directions/FactSet Auditing Viewer?action=AUDIT_VALUE&amp;DB=129&amp;ID1=29476L10&amp;VALUEID=01001&amp;SDATE=201002&amp;PERIODTYPE=QTR_STD&amp;window=popup_no_bar&amp;width=385&amp;height=120&amp;START_MAXIMIZED=FALSE&amp;creator=factset&amp;display_string=Audit"}</definedName>
    <definedName name="_1622__FDSAUDITLINK__" localSheetId="7" hidden="1">{"fdsup://Directions/FactSet Auditing Viewer?action=AUDIT_VALUE&amp;DB=129&amp;ID1=28336L10&amp;VALUEID=01001&amp;SDATE=200902&amp;PERIODTYPE=QTR_STD&amp;window=popup_no_bar&amp;width=385&amp;height=120&amp;START_MAXIMIZED=FALSE&amp;creator=factset&amp;display_string=Audit"}</definedName>
    <definedName name="_1622__FDSAUDITLINK__" localSheetId="0" hidden="1">{"fdsup://Directions/FactSet Auditing Viewer?action=AUDIT_VALUE&amp;DB=129&amp;ID1=28336L10&amp;VALUEID=01001&amp;SDATE=200902&amp;PERIODTYPE=QTR_STD&amp;window=popup_no_bar&amp;width=385&amp;height=120&amp;START_MAXIMIZED=FALSE&amp;creator=factset&amp;display_string=Audit"}</definedName>
    <definedName name="_1622__FDSAUDITLINK__" hidden="1">{"fdsup://Directions/FactSet Auditing Viewer?action=AUDIT_VALUE&amp;DB=129&amp;ID1=28336L10&amp;VALUEID=01001&amp;SDATE=200902&amp;PERIODTYPE=QTR_STD&amp;window=popup_no_bar&amp;width=385&amp;height=120&amp;START_MAXIMIZED=FALSE&amp;creator=factset&amp;display_string=Audit"}</definedName>
    <definedName name="_1623__FDSAUDITLINK__" localSheetId="7" hidden="1">{"fdsup://Directions/FactSet Auditing Viewer?action=AUDIT_VALUE&amp;DB=129&amp;ID1=28336L10&amp;VALUEID=01001&amp;SDATE=201002&amp;PERIODTYPE=QTR_STD&amp;window=popup_no_bar&amp;width=385&amp;height=120&amp;START_MAXIMIZED=FALSE&amp;creator=factset&amp;display_string=Audit"}</definedName>
    <definedName name="_1623__FDSAUDITLINK__" localSheetId="0" hidden="1">{"fdsup://Directions/FactSet Auditing Viewer?action=AUDIT_VALUE&amp;DB=129&amp;ID1=28336L10&amp;VALUEID=01001&amp;SDATE=201002&amp;PERIODTYPE=QTR_STD&amp;window=popup_no_bar&amp;width=385&amp;height=120&amp;START_MAXIMIZED=FALSE&amp;creator=factset&amp;display_string=Audit"}</definedName>
    <definedName name="_1623__FDSAUDITLINK__" hidden="1">{"fdsup://Directions/FactSet Auditing Viewer?action=AUDIT_VALUE&amp;DB=129&amp;ID1=28336L10&amp;VALUEID=01001&amp;SDATE=201002&amp;PERIODTYPE=QTR_STD&amp;window=popup_no_bar&amp;width=385&amp;height=120&amp;START_MAXIMIZED=FALSE&amp;creator=factset&amp;display_string=Audit"}</definedName>
    <definedName name="_1624__FDSAUDITLINK__" localSheetId="7" hidden="1">{"fdsup://Directions/FactSet Auditing Viewer?action=AUDIT_VALUE&amp;DB=129&amp;ID1=26875P10&amp;VALUEID=01001&amp;SDATE=200902&amp;PERIODTYPE=QTR_STD&amp;window=popup_no_bar&amp;width=385&amp;height=120&amp;START_MAXIMIZED=FALSE&amp;creator=factset&amp;display_string=Audit"}</definedName>
    <definedName name="_1624__FDSAUDITLINK__" localSheetId="0" hidden="1">{"fdsup://Directions/FactSet Auditing Viewer?action=AUDIT_VALUE&amp;DB=129&amp;ID1=26875P10&amp;VALUEID=01001&amp;SDATE=200902&amp;PERIODTYPE=QTR_STD&amp;window=popup_no_bar&amp;width=385&amp;height=120&amp;START_MAXIMIZED=FALSE&amp;creator=factset&amp;display_string=Audit"}</definedName>
    <definedName name="_1624__FDSAUDITLINK__" hidden="1">{"fdsup://Directions/FactSet Auditing Viewer?action=AUDIT_VALUE&amp;DB=129&amp;ID1=26875P10&amp;VALUEID=01001&amp;SDATE=200902&amp;PERIODTYPE=QTR_STD&amp;window=popup_no_bar&amp;width=385&amp;height=120&amp;START_MAXIMIZED=FALSE&amp;creator=factset&amp;display_string=Audit"}</definedName>
    <definedName name="_1625__FDSAUDITLINK__" localSheetId="7" hidden="1">{"fdsup://Directions/FactSet Auditing Viewer?action=AUDIT_VALUE&amp;DB=129&amp;ID1=26875P10&amp;VALUEID=01001&amp;SDATE=201002&amp;PERIODTYPE=QTR_STD&amp;window=popup_no_bar&amp;width=385&amp;height=120&amp;START_MAXIMIZED=FALSE&amp;creator=factset&amp;display_string=Audit"}</definedName>
    <definedName name="_1625__FDSAUDITLINK__" localSheetId="0" hidden="1">{"fdsup://Directions/FactSet Auditing Viewer?action=AUDIT_VALUE&amp;DB=129&amp;ID1=26875P10&amp;VALUEID=01001&amp;SDATE=201002&amp;PERIODTYPE=QTR_STD&amp;window=popup_no_bar&amp;width=385&amp;height=120&amp;START_MAXIMIZED=FALSE&amp;creator=factset&amp;display_string=Audit"}</definedName>
    <definedName name="_1625__FDSAUDITLINK__" hidden="1">{"fdsup://Directions/FactSet Auditing Viewer?action=AUDIT_VALUE&amp;DB=129&amp;ID1=26875P10&amp;VALUEID=01001&amp;SDATE=201002&amp;PERIODTYPE=QTR_STD&amp;window=popup_no_bar&amp;width=385&amp;height=120&amp;START_MAXIMIZED=FALSE&amp;creator=factset&amp;display_string=Audit"}</definedName>
    <definedName name="_1626__FDSAUDITLINK__" localSheetId="7" hidden="1">{"fdsup://Directions/FactSet Auditing Viewer?action=AUDIT_VALUE&amp;DB=129&amp;ID1=29101110&amp;VALUEID=01001&amp;SDATE=200903&amp;PERIODTYPE=QTR_STD&amp;window=popup_no_bar&amp;width=385&amp;height=120&amp;START_MAXIMIZED=FALSE&amp;creator=factset&amp;display_string=Audit"}</definedName>
    <definedName name="_1626__FDSAUDITLINK__" localSheetId="0" hidden="1">{"fdsup://Directions/FactSet Auditing Viewer?action=AUDIT_VALUE&amp;DB=129&amp;ID1=29101110&amp;VALUEID=01001&amp;SDATE=200903&amp;PERIODTYPE=QTR_STD&amp;window=popup_no_bar&amp;width=385&amp;height=120&amp;START_MAXIMIZED=FALSE&amp;creator=factset&amp;display_string=Audit"}</definedName>
    <definedName name="_1626__FDSAUDITLINK__" hidden="1">{"fdsup://Directions/FactSet Auditing Viewer?action=AUDIT_VALUE&amp;DB=129&amp;ID1=29101110&amp;VALUEID=01001&amp;SDATE=200903&amp;PERIODTYPE=QTR_STD&amp;window=popup_no_bar&amp;width=385&amp;height=120&amp;START_MAXIMIZED=FALSE&amp;creator=factset&amp;display_string=Audit"}</definedName>
    <definedName name="_1627__FDSAUDITLINK__" localSheetId="7" hidden="1">{"fdsup://Directions/FactSet Auditing Viewer?action=AUDIT_VALUE&amp;DB=129&amp;ID1=29101110&amp;VALUEID=01001&amp;SDATE=201003&amp;PERIODTYPE=QTR_STD&amp;window=popup_no_bar&amp;width=385&amp;height=120&amp;START_MAXIMIZED=FALSE&amp;creator=factset&amp;display_string=Audit"}</definedName>
    <definedName name="_1627__FDSAUDITLINK__" localSheetId="0" hidden="1">{"fdsup://Directions/FactSet Auditing Viewer?action=AUDIT_VALUE&amp;DB=129&amp;ID1=29101110&amp;VALUEID=01001&amp;SDATE=201003&amp;PERIODTYPE=QTR_STD&amp;window=popup_no_bar&amp;width=385&amp;height=120&amp;START_MAXIMIZED=FALSE&amp;creator=factset&amp;display_string=Audit"}</definedName>
    <definedName name="_1627__FDSAUDITLINK__" hidden="1">{"fdsup://Directions/FactSet Auditing Viewer?action=AUDIT_VALUE&amp;DB=129&amp;ID1=29101110&amp;VALUEID=01001&amp;SDATE=201003&amp;PERIODTYPE=QTR_STD&amp;window=popup_no_bar&amp;width=385&amp;height=120&amp;START_MAXIMIZED=FALSE&amp;creator=factset&amp;display_string=Audit"}</definedName>
    <definedName name="_1628__FDSAUDITLINK__" localSheetId="7" hidden="1">{"fdsup://Directions/FactSet Auditing Viewer?action=AUDIT_VALUE&amp;DB=129&amp;ID1=27743210&amp;VALUEID=01001&amp;SDATE=200902&amp;PERIODTYPE=QTR_STD&amp;window=popup_no_bar&amp;width=385&amp;height=120&amp;START_MAXIMIZED=FALSE&amp;creator=factset&amp;display_string=Audit"}</definedName>
    <definedName name="_1628__FDSAUDITLINK__" localSheetId="0" hidden="1">{"fdsup://Directions/FactSet Auditing Viewer?action=AUDIT_VALUE&amp;DB=129&amp;ID1=27743210&amp;VALUEID=01001&amp;SDATE=200902&amp;PERIODTYPE=QTR_STD&amp;window=popup_no_bar&amp;width=385&amp;height=120&amp;START_MAXIMIZED=FALSE&amp;creator=factset&amp;display_string=Audit"}</definedName>
    <definedName name="_1628__FDSAUDITLINK__" hidden="1">{"fdsup://Directions/FactSet Auditing Viewer?action=AUDIT_VALUE&amp;DB=129&amp;ID1=27743210&amp;VALUEID=01001&amp;SDATE=200902&amp;PERIODTYPE=QTR_STD&amp;window=popup_no_bar&amp;width=385&amp;height=120&amp;START_MAXIMIZED=FALSE&amp;creator=factset&amp;display_string=Audit"}</definedName>
    <definedName name="_1629__FDSAUDITLINK__" localSheetId="7" hidden="1">{"fdsup://Directions/FactSet Auditing Viewer?action=AUDIT_VALUE&amp;DB=129&amp;ID1=27743210&amp;VALUEID=01001&amp;SDATE=201002&amp;PERIODTYPE=QTR_STD&amp;window=popup_no_bar&amp;width=385&amp;height=120&amp;START_MAXIMIZED=FALSE&amp;creator=factset&amp;display_string=Audit"}</definedName>
    <definedName name="_1629__FDSAUDITLINK__" localSheetId="0" hidden="1">{"fdsup://Directions/FactSet Auditing Viewer?action=AUDIT_VALUE&amp;DB=129&amp;ID1=27743210&amp;VALUEID=01001&amp;SDATE=201002&amp;PERIODTYPE=QTR_STD&amp;window=popup_no_bar&amp;width=385&amp;height=120&amp;START_MAXIMIZED=FALSE&amp;creator=factset&amp;display_string=Audit"}</definedName>
    <definedName name="_1629__FDSAUDITLINK__" hidden="1">{"fdsup://Directions/FactSet Auditing Viewer?action=AUDIT_VALUE&amp;DB=129&amp;ID1=27743210&amp;VALUEID=01001&amp;SDATE=201002&amp;PERIODTYPE=QTR_STD&amp;window=popup_no_bar&amp;width=385&amp;height=120&amp;START_MAXIMIZED=FALSE&amp;creator=factset&amp;display_string=Audit"}</definedName>
    <definedName name="_163__FDSAUDITLINK__" localSheetId="7" hidden="1">{"fdsup://directions/FAT Viewer?action=UPDATE&amp;creator=factset&amp;DYN_ARGS=TRUE&amp;DOC_NAME=FAT:FQL_AUDITING_CLIENT_TEMPLATE.FAT&amp;display_string=Audit&amp;VAR:KEY=ZSPQZMXIXW&amp;VAR:QUERY=RkZfRUJJVERBX09QRVIoUVRSLDQvMS8yMDA5LDYvMzAvMjAwOSwsLFVTRCk=&amp;WINDOW=FIRST_POPUP&amp;HEIGH","T=450&amp;WIDTH=450&amp;START_MAXIMIZED=FALSE&amp;VAR:CALENDAR=US&amp;VAR:SYMBOL=STJ&amp;VAR:INDEX=0"}</definedName>
    <definedName name="_163__FDSAUDITLINK__" localSheetId="0" hidden="1">{"fdsup://directions/FAT Viewer?action=UPDATE&amp;creator=factset&amp;DYN_ARGS=TRUE&amp;DOC_NAME=FAT:FQL_AUDITING_CLIENT_TEMPLATE.FAT&amp;display_string=Audit&amp;VAR:KEY=ZSPQZMXIXW&amp;VAR:QUERY=RkZfRUJJVERBX09QRVIoUVRSLDQvMS8yMDA5LDYvMzAvMjAwOSwsLFVTRCk=&amp;WINDOW=FIRST_POPUP&amp;HEIGH","T=450&amp;WIDTH=450&amp;START_MAXIMIZED=FALSE&amp;VAR:CALENDAR=US&amp;VAR:SYMBOL=STJ&amp;VAR:INDEX=0"}</definedName>
    <definedName name="_163__FDSAUDITLINK__" hidden="1">{"fdsup://directions/FAT Viewer?action=UPDATE&amp;creator=factset&amp;DYN_ARGS=TRUE&amp;DOC_NAME=FAT:FQL_AUDITING_CLIENT_TEMPLATE.FAT&amp;display_string=Audit&amp;VAR:KEY=ZSPQZMXIXW&amp;VAR:QUERY=RkZfRUJJVERBX09QRVIoUVRSLDQvMS8yMDA5LDYvMzAvMjAwOSwsLFVTRCk=&amp;WINDOW=FIRST_POPUP&amp;HEIGH","T=450&amp;WIDTH=450&amp;START_MAXIMIZED=FALSE&amp;VAR:CALENDAR=US&amp;VAR:SYMBOL=STJ&amp;VAR:INDEX=0"}</definedName>
    <definedName name="_1630__FDSAUDITLINK__" localSheetId="7" hidden="1">{"fdsup://Directions/FactSet Auditing Viewer?action=AUDIT_VALUE&amp;DB=129&amp;ID1=26864810&amp;VALUEID=01001&amp;SDATE=200902&amp;PERIODTYPE=QTR_STD&amp;window=popup_no_bar&amp;width=385&amp;height=120&amp;START_MAXIMIZED=FALSE&amp;creator=factset&amp;display_string=Audit"}</definedName>
    <definedName name="_1630__FDSAUDITLINK__" localSheetId="0" hidden="1">{"fdsup://Directions/FactSet Auditing Viewer?action=AUDIT_VALUE&amp;DB=129&amp;ID1=26864810&amp;VALUEID=01001&amp;SDATE=200902&amp;PERIODTYPE=QTR_STD&amp;window=popup_no_bar&amp;width=385&amp;height=120&amp;START_MAXIMIZED=FALSE&amp;creator=factset&amp;display_string=Audit"}</definedName>
    <definedName name="_1630__FDSAUDITLINK__" hidden="1">{"fdsup://Directions/FactSet Auditing Viewer?action=AUDIT_VALUE&amp;DB=129&amp;ID1=26864810&amp;VALUEID=01001&amp;SDATE=200902&amp;PERIODTYPE=QTR_STD&amp;window=popup_no_bar&amp;width=385&amp;height=120&amp;START_MAXIMIZED=FALSE&amp;creator=factset&amp;display_string=Audit"}</definedName>
    <definedName name="_1631__FDSAUDITLINK__" localSheetId="7" hidden="1">{"fdsup://Directions/FactSet Auditing Viewer?action=AUDIT_VALUE&amp;DB=129&amp;ID1=26864810&amp;VALUEID=01001&amp;SDATE=201002&amp;PERIODTYPE=QTR_STD&amp;window=popup_no_bar&amp;width=385&amp;height=120&amp;START_MAXIMIZED=FALSE&amp;creator=factset&amp;display_string=Audit"}</definedName>
    <definedName name="_1631__FDSAUDITLINK__" localSheetId="0" hidden="1">{"fdsup://Directions/FactSet Auditing Viewer?action=AUDIT_VALUE&amp;DB=129&amp;ID1=26864810&amp;VALUEID=01001&amp;SDATE=201002&amp;PERIODTYPE=QTR_STD&amp;window=popup_no_bar&amp;width=385&amp;height=120&amp;START_MAXIMIZED=FALSE&amp;creator=factset&amp;display_string=Audit"}</definedName>
    <definedName name="_1631__FDSAUDITLINK__" hidden="1">{"fdsup://Directions/FactSet Auditing Viewer?action=AUDIT_VALUE&amp;DB=129&amp;ID1=26864810&amp;VALUEID=01001&amp;SDATE=201002&amp;PERIODTYPE=QTR_STD&amp;window=popup_no_bar&amp;width=385&amp;height=120&amp;START_MAXIMIZED=FALSE&amp;creator=factset&amp;display_string=Audit"}</definedName>
    <definedName name="_1632__FDSAUDITLINK__" localSheetId="7" hidden="1">{"fdsup://Directions/FactSet Auditing Viewer?action=AUDIT_VALUE&amp;DB=129&amp;ID1=51843910&amp;VALUEID=01001&amp;SDATE=201004&amp;PERIODTYPE=QTR_STD&amp;window=popup_no_bar&amp;width=385&amp;height=120&amp;START_MAXIMIZED=FALSE&amp;creator=factset&amp;display_string=Audit"}</definedName>
    <definedName name="_1632__FDSAUDITLINK__" localSheetId="0" hidden="1">{"fdsup://Directions/FactSet Auditing Viewer?action=AUDIT_VALUE&amp;DB=129&amp;ID1=51843910&amp;VALUEID=01001&amp;SDATE=201004&amp;PERIODTYPE=QTR_STD&amp;window=popup_no_bar&amp;width=385&amp;height=120&amp;START_MAXIMIZED=FALSE&amp;creator=factset&amp;display_string=Audit"}</definedName>
    <definedName name="_1632__FDSAUDITLINK__" hidden="1">{"fdsup://Directions/FactSet Auditing Viewer?action=AUDIT_VALUE&amp;DB=129&amp;ID1=51843910&amp;VALUEID=01001&amp;SDATE=201004&amp;PERIODTYPE=QTR_STD&amp;window=popup_no_bar&amp;width=385&amp;height=120&amp;START_MAXIMIZED=FALSE&amp;creator=factset&amp;display_string=Audit"}</definedName>
    <definedName name="_1633__FDSAUDITLINK__" localSheetId="7" hidden="1">{"fdsup://Directions/FactSet Auditing Viewer?action=AUDIT_VALUE&amp;DB=129&amp;ID1=27746110&amp;VALUEID=01001&amp;SDATE=200902&amp;PERIODTYPE=QTR_STD&amp;window=popup_no_bar&amp;width=385&amp;height=120&amp;START_MAXIMIZED=FALSE&amp;creator=factset&amp;display_string=Audit"}</definedName>
    <definedName name="_1633__FDSAUDITLINK__" localSheetId="0" hidden="1">{"fdsup://Directions/FactSet Auditing Viewer?action=AUDIT_VALUE&amp;DB=129&amp;ID1=27746110&amp;VALUEID=01001&amp;SDATE=200902&amp;PERIODTYPE=QTR_STD&amp;window=popup_no_bar&amp;width=385&amp;height=120&amp;START_MAXIMIZED=FALSE&amp;creator=factset&amp;display_string=Audit"}</definedName>
    <definedName name="_1633__FDSAUDITLINK__" hidden="1">{"fdsup://Directions/FactSet Auditing Viewer?action=AUDIT_VALUE&amp;DB=129&amp;ID1=27746110&amp;VALUEID=01001&amp;SDATE=200902&amp;PERIODTYPE=QTR_STD&amp;window=popup_no_bar&amp;width=385&amp;height=120&amp;START_MAXIMIZED=FALSE&amp;creator=factset&amp;display_string=Audit"}</definedName>
    <definedName name="_1634__FDSAUDITLINK__" localSheetId="7" hidden="1">{"fdsup://Directions/FactSet Auditing Viewer?action=AUDIT_VALUE&amp;DB=129&amp;ID1=27746110&amp;VALUEID=01001&amp;SDATE=201002&amp;PERIODTYPE=QTR_STD&amp;window=popup_no_bar&amp;width=385&amp;height=120&amp;START_MAXIMIZED=FALSE&amp;creator=factset&amp;display_string=Audit"}</definedName>
    <definedName name="_1634__FDSAUDITLINK__" localSheetId="0" hidden="1">{"fdsup://Directions/FactSet Auditing Viewer?action=AUDIT_VALUE&amp;DB=129&amp;ID1=27746110&amp;VALUEID=01001&amp;SDATE=201002&amp;PERIODTYPE=QTR_STD&amp;window=popup_no_bar&amp;width=385&amp;height=120&amp;START_MAXIMIZED=FALSE&amp;creator=factset&amp;display_string=Audit"}</definedName>
    <definedName name="_1634__FDSAUDITLINK__" hidden="1">{"fdsup://Directions/FactSet Auditing Viewer?action=AUDIT_VALUE&amp;DB=129&amp;ID1=27746110&amp;VALUEID=01001&amp;SDATE=201002&amp;PERIODTYPE=QTR_STD&amp;window=popup_no_bar&amp;width=385&amp;height=120&amp;START_MAXIMIZED=FALSE&amp;creator=factset&amp;display_string=Audit"}</definedName>
    <definedName name="_1635__FDSAUDITLINK__" localSheetId="7" hidden="1">{"fdsup://Directions/FactSet Auditing Viewer?action=AUDIT_VALUE&amp;DB=129&amp;ID1=28102010&amp;VALUEID=01001&amp;SDATE=200902&amp;PERIODTYPE=QTR_STD&amp;window=popup_no_bar&amp;width=385&amp;height=120&amp;START_MAXIMIZED=FALSE&amp;creator=factset&amp;display_string=Audit"}</definedName>
    <definedName name="_1635__FDSAUDITLINK__" localSheetId="0" hidden="1">{"fdsup://Directions/FactSet Auditing Viewer?action=AUDIT_VALUE&amp;DB=129&amp;ID1=28102010&amp;VALUEID=01001&amp;SDATE=200902&amp;PERIODTYPE=QTR_STD&amp;window=popup_no_bar&amp;width=385&amp;height=120&amp;START_MAXIMIZED=FALSE&amp;creator=factset&amp;display_string=Audit"}</definedName>
    <definedName name="_1635__FDSAUDITLINK__" hidden="1">{"fdsup://Directions/FactSet Auditing Viewer?action=AUDIT_VALUE&amp;DB=129&amp;ID1=28102010&amp;VALUEID=01001&amp;SDATE=200902&amp;PERIODTYPE=QTR_STD&amp;window=popup_no_bar&amp;width=385&amp;height=120&amp;START_MAXIMIZED=FALSE&amp;creator=factset&amp;display_string=Audit"}</definedName>
    <definedName name="_1636__FDSAUDITLINK__" localSheetId="7" hidden="1">{"fdsup://Directions/FactSet Auditing Viewer?action=AUDIT_VALUE&amp;DB=129&amp;ID1=28102010&amp;VALUEID=01001&amp;SDATE=201002&amp;PERIODTYPE=QTR_STD&amp;window=popup_no_bar&amp;width=385&amp;height=120&amp;START_MAXIMIZED=FALSE&amp;creator=factset&amp;display_string=Audit"}</definedName>
    <definedName name="_1636__FDSAUDITLINK__" localSheetId="0" hidden="1">{"fdsup://Directions/FactSet Auditing Viewer?action=AUDIT_VALUE&amp;DB=129&amp;ID1=28102010&amp;VALUEID=01001&amp;SDATE=201002&amp;PERIODTYPE=QTR_STD&amp;window=popup_no_bar&amp;width=385&amp;height=120&amp;START_MAXIMIZED=FALSE&amp;creator=factset&amp;display_string=Audit"}</definedName>
    <definedName name="_1636__FDSAUDITLINK__" hidden="1">{"fdsup://Directions/FactSet Auditing Viewer?action=AUDIT_VALUE&amp;DB=129&amp;ID1=28102010&amp;VALUEID=01001&amp;SDATE=201002&amp;PERIODTYPE=QTR_STD&amp;window=popup_no_bar&amp;width=385&amp;height=120&amp;START_MAXIMIZED=FALSE&amp;creator=factset&amp;display_string=Audit"}</definedName>
    <definedName name="_1637__FDSAUDITLINK__" localSheetId="7" hidden="1">{"fdsup://Directions/FactSet Auditing Viewer?action=AUDIT_VALUE&amp;DB=129&amp;ID1=29442910&amp;VALUEID=01001&amp;SDATE=200902&amp;PERIODTYPE=QTR_STD&amp;window=popup_no_bar&amp;width=385&amp;height=120&amp;START_MAXIMIZED=FALSE&amp;creator=factset&amp;display_string=Audit"}</definedName>
    <definedName name="_1637__FDSAUDITLINK__" localSheetId="0" hidden="1">{"fdsup://Directions/FactSet Auditing Viewer?action=AUDIT_VALUE&amp;DB=129&amp;ID1=29442910&amp;VALUEID=01001&amp;SDATE=200902&amp;PERIODTYPE=QTR_STD&amp;window=popup_no_bar&amp;width=385&amp;height=120&amp;START_MAXIMIZED=FALSE&amp;creator=factset&amp;display_string=Audit"}</definedName>
    <definedName name="_1637__FDSAUDITLINK__" hidden="1">{"fdsup://Directions/FactSet Auditing Viewer?action=AUDIT_VALUE&amp;DB=129&amp;ID1=29442910&amp;VALUEID=01001&amp;SDATE=200902&amp;PERIODTYPE=QTR_STD&amp;window=popup_no_bar&amp;width=385&amp;height=120&amp;START_MAXIMIZED=FALSE&amp;creator=factset&amp;display_string=Audit"}</definedName>
    <definedName name="_1638__FDSAUDITLINK__" localSheetId="7" hidden="1">{"fdsup://Directions/FactSet Auditing Viewer?action=AUDIT_VALUE&amp;DB=129&amp;ID1=29442910&amp;VALUEID=01001&amp;SDATE=201002&amp;PERIODTYPE=QTR_STD&amp;window=popup_no_bar&amp;width=385&amp;height=120&amp;START_MAXIMIZED=FALSE&amp;creator=factset&amp;display_string=Audit"}</definedName>
    <definedName name="_1638__FDSAUDITLINK__" localSheetId="0" hidden="1">{"fdsup://Directions/FactSet Auditing Viewer?action=AUDIT_VALUE&amp;DB=129&amp;ID1=29442910&amp;VALUEID=01001&amp;SDATE=201002&amp;PERIODTYPE=QTR_STD&amp;window=popup_no_bar&amp;width=385&amp;height=120&amp;START_MAXIMIZED=FALSE&amp;creator=factset&amp;display_string=Audit"}</definedName>
    <definedName name="_1638__FDSAUDITLINK__" hidden="1">{"fdsup://Directions/FactSet Auditing Viewer?action=AUDIT_VALUE&amp;DB=129&amp;ID1=29442910&amp;VALUEID=01001&amp;SDATE=201002&amp;PERIODTYPE=QTR_STD&amp;window=popup_no_bar&amp;width=385&amp;height=120&amp;START_MAXIMIZED=FALSE&amp;creator=factset&amp;display_string=Audit"}</definedName>
    <definedName name="_1639__FDSAUDITLINK__" localSheetId="7" hidden="1">{"fdsup://Directions/FactSet Auditing Viewer?action=AUDIT_VALUE&amp;DB=129&amp;ID1=20911510&amp;VALUEID=01001&amp;SDATE=200902&amp;PERIODTYPE=QTR_STD&amp;window=popup_no_bar&amp;width=385&amp;height=120&amp;START_MAXIMIZED=FALSE&amp;creator=factset&amp;display_string=Audit"}</definedName>
    <definedName name="_1639__FDSAUDITLINK__" localSheetId="0" hidden="1">{"fdsup://Directions/FactSet Auditing Viewer?action=AUDIT_VALUE&amp;DB=129&amp;ID1=20911510&amp;VALUEID=01001&amp;SDATE=200902&amp;PERIODTYPE=QTR_STD&amp;window=popup_no_bar&amp;width=385&amp;height=120&amp;START_MAXIMIZED=FALSE&amp;creator=factset&amp;display_string=Audit"}</definedName>
    <definedName name="_1639__FDSAUDITLINK__" hidden="1">{"fdsup://Directions/FactSet Auditing Viewer?action=AUDIT_VALUE&amp;DB=129&amp;ID1=20911510&amp;VALUEID=01001&amp;SDATE=200902&amp;PERIODTYPE=QTR_STD&amp;window=popup_no_bar&amp;width=385&amp;height=120&amp;START_MAXIMIZED=FALSE&amp;creator=factset&amp;display_string=Audit"}</definedName>
    <definedName name="_164__FDSAUDITLINK__" localSheetId="7" hidden="1">{"fdsup://directions/FAT Viewer?action=UPDATE&amp;creator=factset&amp;DYN_ARGS=TRUE&amp;DOC_NAME=FAT:FQL_AUDITING_CLIENT_TEMPLATE.FAT&amp;display_string=Audit&amp;VAR:KEY=XEVYNCHCJK&amp;VAR:QUERY=RkZfRUJJVERBX09QRVIoUVRSLDQvMS8yMDEwLDYvMzAvMjAxMCwsLFVTRCk=&amp;WINDOW=FIRST_POPUP&amp;HEIGH","T=450&amp;WIDTH=450&amp;START_MAXIMIZED=FALSE&amp;VAR:CALENDAR=US&amp;VAR:SYMBOL=STJ&amp;VAR:INDEX=0"}</definedName>
    <definedName name="_164__FDSAUDITLINK__" localSheetId="0" hidden="1">{"fdsup://directions/FAT Viewer?action=UPDATE&amp;creator=factset&amp;DYN_ARGS=TRUE&amp;DOC_NAME=FAT:FQL_AUDITING_CLIENT_TEMPLATE.FAT&amp;display_string=Audit&amp;VAR:KEY=XEVYNCHCJK&amp;VAR:QUERY=RkZfRUJJVERBX09QRVIoUVRSLDQvMS8yMDEwLDYvMzAvMjAxMCwsLFVTRCk=&amp;WINDOW=FIRST_POPUP&amp;HEIGH","T=450&amp;WIDTH=450&amp;START_MAXIMIZED=FALSE&amp;VAR:CALENDAR=US&amp;VAR:SYMBOL=STJ&amp;VAR:INDEX=0"}</definedName>
    <definedName name="_164__FDSAUDITLINK__" hidden="1">{"fdsup://directions/FAT Viewer?action=UPDATE&amp;creator=factset&amp;DYN_ARGS=TRUE&amp;DOC_NAME=FAT:FQL_AUDITING_CLIENT_TEMPLATE.FAT&amp;display_string=Audit&amp;VAR:KEY=XEVYNCHCJK&amp;VAR:QUERY=RkZfRUJJVERBX09QRVIoUVRSLDQvMS8yMDEwLDYvMzAvMjAxMCwsLFVTRCk=&amp;WINDOW=FIRST_POPUP&amp;HEIGH","T=450&amp;WIDTH=450&amp;START_MAXIMIZED=FALSE&amp;VAR:CALENDAR=US&amp;VAR:SYMBOL=STJ&amp;VAR:INDEX=0"}</definedName>
    <definedName name="_1640__FDSAUDITLINK__" localSheetId="7" hidden="1">{"fdsup://Directions/FactSet Auditing Viewer?action=AUDIT_VALUE&amp;DB=129&amp;ID1=20911510&amp;VALUEID=01001&amp;SDATE=201002&amp;PERIODTYPE=QTR_STD&amp;window=popup_no_bar&amp;width=385&amp;height=120&amp;START_MAXIMIZED=FALSE&amp;creator=factset&amp;display_string=Audit"}</definedName>
    <definedName name="_1640__FDSAUDITLINK__" localSheetId="0" hidden="1">{"fdsup://Directions/FactSet Auditing Viewer?action=AUDIT_VALUE&amp;DB=129&amp;ID1=20911510&amp;VALUEID=01001&amp;SDATE=201002&amp;PERIODTYPE=QTR_STD&amp;window=popup_no_bar&amp;width=385&amp;height=120&amp;START_MAXIMIZED=FALSE&amp;creator=factset&amp;display_string=Audit"}</definedName>
    <definedName name="_1640__FDSAUDITLINK__" hidden="1">{"fdsup://Directions/FactSet Auditing Viewer?action=AUDIT_VALUE&amp;DB=129&amp;ID1=20911510&amp;VALUEID=01001&amp;SDATE=201002&amp;PERIODTYPE=QTR_STD&amp;window=popup_no_bar&amp;width=385&amp;height=120&amp;START_MAXIMIZED=FALSE&amp;creator=factset&amp;display_string=Audit"}</definedName>
    <definedName name="_1641__FDSAUDITLINK__" localSheetId="7" hidden="1">{"fdsup://Directions/FactSet Auditing Viewer?action=AUDIT_VALUE&amp;DB=129&amp;ID1=27886510&amp;VALUEID=01001&amp;SDATE=200902&amp;PERIODTYPE=QTR_STD&amp;window=popup_no_bar&amp;width=385&amp;height=120&amp;START_MAXIMIZED=FALSE&amp;creator=factset&amp;display_string=Audit"}</definedName>
    <definedName name="_1641__FDSAUDITLINK__" localSheetId="0" hidden="1">{"fdsup://Directions/FactSet Auditing Viewer?action=AUDIT_VALUE&amp;DB=129&amp;ID1=27886510&amp;VALUEID=01001&amp;SDATE=200902&amp;PERIODTYPE=QTR_STD&amp;window=popup_no_bar&amp;width=385&amp;height=120&amp;START_MAXIMIZED=FALSE&amp;creator=factset&amp;display_string=Audit"}</definedName>
    <definedName name="_1641__FDSAUDITLINK__" hidden="1">{"fdsup://Directions/FactSet Auditing Viewer?action=AUDIT_VALUE&amp;DB=129&amp;ID1=27886510&amp;VALUEID=01001&amp;SDATE=200902&amp;PERIODTYPE=QTR_STD&amp;window=popup_no_bar&amp;width=385&amp;height=120&amp;START_MAXIMIZED=FALSE&amp;creator=factset&amp;display_string=Audit"}</definedName>
    <definedName name="_1642__FDSAUDITLINK__" localSheetId="7" hidden="1">{"fdsup://Directions/FactSet Auditing Viewer?action=AUDIT_VALUE&amp;DB=129&amp;ID1=27886510&amp;VALUEID=01001&amp;SDATE=201002&amp;PERIODTYPE=QTR_STD&amp;window=popup_no_bar&amp;width=385&amp;height=120&amp;START_MAXIMIZED=FALSE&amp;creator=factset&amp;display_string=Audit"}</definedName>
    <definedName name="_1642__FDSAUDITLINK__" localSheetId="0" hidden="1">{"fdsup://Directions/FactSet Auditing Viewer?action=AUDIT_VALUE&amp;DB=129&amp;ID1=27886510&amp;VALUEID=01001&amp;SDATE=201002&amp;PERIODTYPE=QTR_STD&amp;window=popup_no_bar&amp;width=385&amp;height=120&amp;START_MAXIMIZED=FALSE&amp;creator=factset&amp;display_string=Audit"}</definedName>
    <definedName name="_1642__FDSAUDITLINK__" hidden="1">{"fdsup://Directions/FactSet Auditing Viewer?action=AUDIT_VALUE&amp;DB=129&amp;ID1=27886510&amp;VALUEID=01001&amp;SDATE=201002&amp;PERIODTYPE=QTR_STD&amp;window=popup_no_bar&amp;width=385&amp;height=120&amp;START_MAXIMIZED=FALSE&amp;creator=factset&amp;display_string=Audit"}</definedName>
    <definedName name="_1643__FDSAUDITLINK__" localSheetId="7" hidden="1">{"fdsup://Directions/FactSet Auditing Viewer?action=AUDIT_VALUE&amp;DB=129&amp;ID1=27864210&amp;VALUEID=01001&amp;SDATE=200902&amp;PERIODTYPE=QTR_STD&amp;window=popup_no_bar&amp;width=385&amp;height=120&amp;START_MAXIMIZED=FALSE&amp;creator=factset&amp;display_string=Audit"}</definedName>
    <definedName name="_1643__FDSAUDITLINK__" localSheetId="0" hidden="1">{"fdsup://Directions/FactSet Auditing Viewer?action=AUDIT_VALUE&amp;DB=129&amp;ID1=27864210&amp;VALUEID=01001&amp;SDATE=200902&amp;PERIODTYPE=QTR_STD&amp;window=popup_no_bar&amp;width=385&amp;height=120&amp;START_MAXIMIZED=FALSE&amp;creator=factset&amp;display_string=Audit"}</definedName>
    <definedName name="_1643__FDSAUDITLINK__" hidden="1">{"fdsup://Directions/FactSet Auditing Viewer?action=AUDIT_VALUE&amp;DB=129&amp;ID1=27864210&amp;VALUEID=01001&amp;SDATE=200902&amp;PERIODTYPE=QTR_STD&amp;window=popup_no_bar&amp;width=385&amp;height=120&amp;START_MAXIMIZED=FALSE&amp;creator=factset&amp;display_string=Audit"}</definedName>
    <definedName name="_1644__FDSAUDITLINK__" localSheetId="7" hidden="1">{"fdsup://Directions/FactSet Auditing Viewer?action=AUDIT_VALUE&amp;DB=129&amp;ID1=27864210&amp;VALUEID=01001&amp;SDATE=201002&amp;PERIODTYPE=QTR_STD&amp;window=popup_no_bar&amp;width=385&amp;height=120&amp;START_MAXIMIZED=FALSE&amp;creator=factset&amp;display_string=Audit"}</definedName>
    <definedName name="_1644__FDSAUDITLINK__" localSheetId="0" hidden="1">{"fdsup://Directions/FactSet Auditing Viewer?action=AUDIT_VALUE&amp;DB=129&amp;ID1=27864210&amp;VALUEID=01001&amp;SDATE=201002&amp;PERIODTYPE=QTR_STD&amp;window=popup_no_bar&amp;width=385&amp;height=120&amp;START_MAXIMIZED=FALSE&amp;creator=factset&amp;display_string=Audit"}</definedName>
    <definedName name="_1644__FDSAUDITLINK__" hidden="1">{"fdsup://Directions/FactSet Auditing Viewer?action=AUDIT_VALUE&amp;DB=129&amp;ID1=27864210&amp;VALUEID=01001&amp;SDATE=201002&amp;PERIODTYPE=QTR_STD&amp;window=popup_no_bar&amp;width=385&amp;height=120&amp;START_MAXIMIZED=FALSE&amp;creator=factset&amp;display_string=Audit"}</definedName>
    <definedName name="_1645__FDSAUDITLINK__" localSheetId="7" hidden="1">{"fdsup://Directions/FactSet Auditing Viewer?action=AUDIT_VALUE&amp;DB=129&amp;ID1=25179M10&amp;VALUEID=01001&amp;SDATE=200902&amp;PERIODTYPE=QTR_STD&amp;window=popup_no_bar&amp;width=385&amp;height=120&amp;START_MAXIMIZED=FALSE&amp;creator=factset&amp;display_string=Audit"}</definedName>
    <definedName name="_1645__FDSAUDITLINK__" localSheetId="0" hidden="1">{"fdsup://Directions/FactSet Auditing Viewer?action=AUDIT_VALUE&amp;DB=129&amp;ID1=25179M10&amp;VALUEID=01001&amp;SDATE=200902&amp;PERIODTYPE=QTR_STD&amp;window=popup_no_bar&amp;width=385&amp;height=120&amp;START_MAXIMIZED=FALSE&amp;creator=factset&amp;display_string=Audit"}</definedName>
    <definedName name="_1645__FDSAUDITLINK__" hidden="1">{"fdsup://Directions/FactSet Auditing Viewer?action=AUDIT_VALUE&amp;DB=129&amp;ID1=25179M10&amp;VALUEID=01001&amp;SDATE=200902&amp;PERIODTYPE=QTR_STD&amp;window=popup_no_bar&amp;width=385&amp;height=120&amp;START_MAXIMIZED=FALSE&amp;creator=factset&amp;display_string=Audit"}</definedName>
    <definedName name="_1646__FDSAUDITLINK__" localSheetId="7" hidden="1">{"fdsup://Directions/FactSet Auditing Viewer?action=AUDIT_VALUE&amp;DB=129&amp;ID1=25179M10&amp;VALUEID=01001&amp;SDATE=201002&amp;PERIODTYPE=QTR_STD&amp;window=popup_no_bar&amp;width=385&amp;height=120&amp;START_MAXIMIZED=FALSE&amp;creator=factset&amp;display_string=Audit"}</definedName>
    <definedName name="_1646__FDSAUDITLINK__" localSheetId="0" hidden="1">{"fdsup://Directions/FactSet Auditing Viewer?action=AUDIT_VALUE&amp;DB=129&amp;ID1=25179M10&amp;VALUEID=01001&amp;SDATE=201002&amp;PERIODTYPE=QTR_STD&amp;window=popup_no_bar&amp;width=385&amp;height=120&amp;START_MAXIMIZED=FALSE&amp;creator=factset&amp;display_string=Audit"}</definedName>
    <definedName name="_1646__FDSAUDITLINK__" hidden="1">{"fdsup://Directions/FactSet Auditing Viewer?action=AUDIT_VALUE&amp;DB=129&amp;ID1=25179M10&amp;VALUEID=01001&amp;SDATE=201002&amp;PERIODTYPE=QTR_STD&amp;window=popup_no_bar&amp;width=385&amp;height=120&amp;START_MAXIMIZED=FALSE&amp;creator=factset&amp;display_string=Audit"}</definedName>
    <definedName name="_1647__FDSAUDITLINK__" localSheetId="7" hidden="1">{"fdsup://Directions/FactSet Auditing Viewer?action=AUDIT_VALUE&amp;DB=129&amp;ID1=23918K10&amp;VALUEID=01001&amp;SDATE=200902&amp;PERIODTYPE=QTR_STD&amp;window=popup_no_bar&amp;width=385&amp;height=120&amp;START_MAXIMIZED=FALSE&amp;creator=factset&amp;display_string=Audit"}</definedName>
    <definedName name="_1647__FDSAUDITLINK__" localSheetId="0" hidden="1">{"fdsup://Directions/FactSet Auditing Viewer?action=AUDIT_VALUE&amp;DB=129&amp;ID1=23918K10&amp;VALUEID=01001&amp;SDATE=200902&amp;PERIODTYPE=QTR_STD&amp;window=popup_no_bar&amp;width=385&amp;height=120&amp;START_MAXIMIZED=FALSE&amp;creator=factset&amp;display_string=Audit"}</definedName>
    <definedName name="_1647__FDSAUDITLINK__" hidden="1">{"fdsup://Directions/FactSet Auditing Viewer?action=AUDIT_VALUE&amp;DB=129&amp;ID1=23918K10&amp;VALUEID=01001&amp;SDATE=200902&amp;PERIODTYPE=QTR_STD&amp;window=popup_no_bar&amp;width=385&amp;height=120&amp;START_MAXIMIZED=FALSE&amp;creator=factset&amp;display_string=Audit"}</definedName>
    <definedName name="_1648__FDSAUDITLINK__" localSheetId="7" hidden="1">{"fdsup://Directions/FactSet Auditing Viewer?action=AUDIT_VALUE&amp;DB=129&amp;ID1=23918K10&amp;VALUEID=01001&amp;SDATE=201002&amp;PERIODTYPE=QTR_STD&amp;window=popup_no_bar&amp;width=385&amp;height=120&amp;START_MAXIMIZED=FALSE&amp;creator=factset&amp;display_string=Audit"}</definedName>
    <definedName name="_1648__FDSAUDITLINK__" localSheetId="0" hidden="1">{"fdsup://Directions/FactSet Auditing Viewer?action=AUDIT_VALUE&amp;DB=129&amp;ID1=23918K10&amp;VALUEID=01001&amp;SDATE=201002&amp;PERIODTYPE=QTR_STD&amp;window=popup_no_bar&amp;width=385&amp;height=120&amp;START_MAXIMIZED=FALSE&amp;creator=factset&amp;display_string=Audit"}</definedName>
    <definedName name="_1648__FDSAUDITLINK__" hidden="1">{"fdsup://Directions/FactSet Auditing Viewer?action=AUDIT_VALUE&amp;DB=129&amp;ID1=23918K10&amp;VALUEID=01001&amp;SDATE=201002&amp;PERIODTYPE=QTR_STD&amp;window=popup_no_bar&amp;width=385&amp;height=120&amp;START_MAXIMIZED=FALSE&amp;creator=factset&amp;display_string=Audit"}</definedName>
    <definedName name="_1649__FDSAUDITLINK__" localSheetId="7" hidden="1">{"fdsup://Directions/FactSet Auditing Viewer?action=AUDIT_VALUE&amp;DB=129&amp;ID1=25189310&amp;VALUEID=01001&amp;SDATE=201004&amp;PERIODTYPE=QTR_STD&amp;window=popup_no_bar&amp;width=385&amp;height=120&amp;START_MAXIMIZED=FALSE&amp;creator=factset&amp;display_string=Audit"}</definedName>
    <definedName name="_1649__FDSAUDITLINK__" localSheetId="0" hidden="1">{"fdsup://Directions/FactSet Auditing Viewer?action=AUDIT_VALUE&amp;DB=129&amp;ID1=25189310&amp;VALUEID=01001&amp;SDATE=201004&amp;PERIODTYPE=QTR_STD&amp;window=popup_no_bar&amp;width=385&amp;height=120&amp;START_MAXIMIZED=FALSE&amp;creator=factset&amp;display_string=Audit"}</definedName>
    <definedName name="_1649__FDSAUDITLINK__" hidden="1">{"fdsup://Directions/FactSet Auditing Viewer?action=AUDIT_VALUE&amp;DB=129&amp;ID1=25189310&amp;VALUEID=01001&amp;SDATE=201004&amp;PERIODTYPE=QTR_STD&amp;window=popup_no_bar&amp;width=385&amp;height=120&amp;START_MAXIMIZED=FALSE&amp;creator=factset&amp;display_string=Audit"}</definedName>
    <definedName name="_165__FDSAUDITLINK__" localSheetId="7" hidden="1">{"fdsup://directions/FAT Viewer?action=UPDATE&amp;creator=factset&amp;DYN_ARGS=TRUE&amp;DOC_NAME=FAT:FQL_AUDITING_CLIENT_TEMPLATE.FAT&amp;display_string=Audit&amp;VAR:KEY=BEPYBYLYPU&amp;VAR:QUERY=RkZfRUJJVERBX09QRVIoUVRSLDQvMS8yMDA5LDYvMzAvMjAwOSwsLFVTRCk=&amp;WINDOW=FIRST_POPUP&amp;HEIGH","T=450&amp;WIDTH=450&amp;START_MAXIMIZED=FALSE&amp;VAR:CALENDAR=US&amp;VAR:SYMBOL=STI&amp;VAR:INDEX=0"}</definedName>
    <definedName name="_165__FDSAUDITLINK__" localSheetId="0" hidden="1">{"fdsup://directions/FAT Viewer?action=UPDATE&amp;creator=factset&amp;DYN_ARGS=TRUE&amp;DOC_NAME=FAT:FQL_AUDITING_CLIENT_TEMPLATE.FAT&amp;display_string=Audit&amp;VAR:KEY=BEPYBYLYPU&amp;VAR:QUERY=RkZfRUJJVERBX09QRVIoUVRSLDQvMS8yMDA5LDYvMzAvMjAwOSwsLFVTRCk=&amp;WINDOW=FIRST_POPUP&amp;HEIGH","T=450&amp;WIDTH=450&amp;START_MAXIMIZED=FALSE&amp;VAR:CALENDAR=US&amp;VAR:SYMBOL=STI&amp;VAR:INDEX=0"}</definedName>
    <definedName name="_165__FDSAUDITLINK__" hidden="1">{"fdsup://directions/FAT Viewer?action=UPDATE&amp;creator=factset&amp;DYN_ARGS=TRUE&amp;DOC_NAME=FAT:FQL_AUDITING_CLIENT_TEMPLATE.FAT&amp;display_string=Audit&amp;VAR:KEY=BEPYBYLYPU&amp;VAR:QUERY=RkZfRUJJVERBX09QRVIoUVRSLDQvMS8yMDA5LDYvMzAvMjAwOSwsLFVTRCk=&amp;WINDOW=FIRST_POPUP&amp;HEIGH","T=450&amp;WIDTH=450&amp;START_MAXIMIZED=FALSE&amp;VAR:CALENDAR=US&amp;VAR:SYMBOL=STI&amp;VAR:INDEX=0"}</definedName>
    <definedName name="_1650__FDSAUDITLINK__" localSheetId="7" hidden="1">{"fdsup://Directions/FactSet Auditing Viewer?action=AUDIT_VALUE&amp;DB=129&amp;ID1=26441C10&amp;VALUEID=01001&amp;SDATE=200902&amp;PERIODTYPE=QTR_STD&amp;window=popup_no_bar&amp;width=385&amp;height=120&amp;START_MAXIMIZED=FALSE&amp;creator=factset&amp;display_string=Audit"}</definedName>
    <definedName name="_1650__FDSAUDITLINK__" localSheetId="0" hidden="1">{"fdsup://Directions/FactSet Auditing Viewer?action=AUDIT_VALUE&amp;DB=129&amp;ID1=26441C10&amp;VALUEID=01001&amp;SDATE=200902&amp;PERIODTYPE=QTR_STD&amp;window=popup_no_bar&amp;width=385&amp;height=120&amp;START_MAXIMIZED=FALSE&amp;creator=factset&amp;display_string=Audit"}</definedName>
    <definedName name="_1650__FDSAUDITLINK__" hidden="1">{"fdsup://Directions/FactSet Auditing Viewer?action=AUDIT_VALUE&amp;DB=129&amp;ID1=26441C10&amp;VALUEID=01001&amp;SDATE=200902&amp;PERIODTYPE=QTR_STD&amp;window=popup_no_bar&amp;width=385&amp;height=120&amp;START_MAXIMIZED=FALSE&amp;creator=factset&amp;display_string=Audit"}</definedName>
    <definedName name="_1651__FDSAUDITLINK__" localSheetId="7" hidden="1">{"fdsup://Directions/FactSet Auditing Viewer?action=AUDIT_VALUE&amp;DB=129&amp;ID1=26441C10&amp;VALUEID=01001&amp;SDATE=201002&amp;PERIODTYPE=QTR_STD&amp;window=popup_no_bar&amp;width=385&amp;height=120&amp;START_MAXIMIZED=FALSE&amp;creator=factset&amp;display_string=Audit"}</definedName>
    <definedName name="_1651__FDSAUDITLINK__" localSheetId="0" hidden="1">{"fdsup://Directions/FactSet Auditing Viewer?action=AUDIT_VALUE&amp;DB=129&amp;ID1=26441C10&amp;VALUEID=01001&amp;SDATE=201002&amp;PERIODTYPE=QTR_STD&amp;window=popup_no_bar&amp;width=385&amp;height=120&amp;START_MAXIMIZED=FALSE&amp;creator=factset&amp;display_string=Audit"}</definedName>
    <definedName name="_1651__FDSAUDITLINK__" hidden="1">{"fdsup://Directions/FactSet Auditing Viewer?action=AUDIT_VALUE&amp;DB=129&amp;ID1=26441C10&amp;VALUEID=01001&amp;SDATE=201002&amp;PERIODTYPE=QTR_STD&amp;window=popup_no_bar&amp;width=385&amp;height=120&amp;START_MAXIMIZED=FALSE&amp;creator=factset&amp;display_string=Audit"}</definedName>
    <definedName name="_1652__FDSAUDITLINK__" localSheetId="7" hidden="1">{"fdsup://Directions/FactSet Auditing Viewer?action=AUDIT_VALUE&amp;DB=129&amp;ID1=25490A10&amp;VALUEID=01001&amp;SDATE=200902&amp;PERIODTYPE=QTR_STD&amp;window=popup_no_bar&amp;width=385&amp;height=120&amp;START_MAXIMIZED=FALSE&amp;creator=factset&amp;display_string=Audit"}</definedName>
    <definedName name="_1652__FDSAUDITLINK__" localSheetId="0" hidden="1">{"fdsup://Directions/FactSet Auditing Viewer?action=AUDIT_VALUE&amp;DB=129&amp;ID1=25490A10&amp;VALUEID=01001&amp;SDATE=200902&amp;PERIODTYPE=QTR_STD&amp;window=popup_no_bar&amp;width=385&amp;height=120&amp;START_MAXIMIZED=FALSE&amp;creator=factset&amp;display_string=Audit"}</definedName>
    <definedName name="_1652__FDSAUDITLINK__" hidden="1">{"fdsup://Directions/FactSet Auditing Viewer?action=AUDIT_VALUE&amp;DB=129&amp;ID1=25490A10&amp;VALUEID=01001&amp;SDATE=200902&amp;PERIODTYPE=QTR_STD&amp;window=popup_no_bar&amp;width=385&amp;height=120&amp;START_MAXIMIZED=FALSE&amp;creator=factset&amp;display_string=Audit"}</definedName>
    <definedName name="_1653__FDSAUDITLINK__" localSheetId="7" hidden="1">{"fdsup://Directions/FactSet Auditing Viewer?action=AUDIT_VALUE&amp;DB=129&amp;ID1=25490A10&amp;VALUEID=01001&amp;SDATE=201002&amp;PERIODTYPE=QTR_STD&amp;window=popup_no_bar&amp;width=385&amp;height=120&amp;START_MAXIMIZED=FALSE&amp;creator=factset&amp;display_string=Audit"}</definedName>
    <definedName name="_1653__FDSAUDITLINK__" localSheetId="0" hidden="1">{"fdsup://Directions/FactSet Auditing Viewer?action=AUDIT_VALUE&amp;DB=129&amp;ID1=25490A10&amp;VALUEID=01001&amp;SDATE=201002&amp;PERIODTYPE=QTR_STD&amp;window=popup_no_bar&amp;width=385&amp;height=120&amp;START_MAXIMIZED=FALSE&amp;creator=factset&amp;display_string=Audit"}</definedName>
    <definedName name="_1653__FDSAUDITLINK__" hidden="1">{"fdsup://Directions/FactSet Auditing Viewer?action=AUDIT_VALUE&amp;DB=129&amp;ID1=25490A10&amp;VALUEID=01001&amp;SDATE=201002&amp;PERIODTYPE=QTR_STD&amp;window=popup_no_bar&amp;width=385&amp;height=120&amp;START_MAXIMIZED=FALSE&amp;creator=factset&amp;display_string=Audit"}</definedName>
    <definedName name="_1654__FDSAUDITLINK__" localSheetId="7" hidden="1">{"fdsup://Directions/FactSet Auditing Viewer?action=AUDIT_VALUE&amp;DB=129&amp;ID1=23333110&amp;VALUEID=01001&amp;SDATE=200902&amp;PERIODTYPE=QTR_STD&amp;window=popup_no_bar&amp;width=385&amp;height=120&amp;START_MAXIMIZED=FALSE&amp;creator=factset&amp;display_string=Audit"}</definedName>
    <definedName name="_1654__FDSAUDITLINK__" localSheetId="0" hidden="1">{"fdsup://Directions/FactSet Auditing Viewer?action=AUDIT_VALUE&amp;DB=129&amp;ID1=23333110&amp;VALUEID=01001&amp;SDATE=200902&amp;PERIODTYPE=QTR_STD&amp;window=popup_no_bar&amp;width=385&amp;height=120&amp;START_MAXIMIZED=FALSE&amp;creator=factset&amp;display_string=Audit"}</definedName>
    <definedName name="_1654__FDSAUDITLINK__" hidden="1">{"fdsup://Directions/FactSet Auditing Viewer?action=AUDIT_VALUE&amp;DB=129&amp;ID1=23333110&amp;VALUEID=01001&amp;SDATE=200902&amp;PERIODTYPE=QTR_STD&amp;window=popup_no_bar&amp;width=385&amp;height=120&amp;START_MAXIMIZED=FALSE&amp;creator=factset&amp;display_string=Audit"}</definedName>
    <definedName name="_1655__FDSAUDITLINK__" localSheetId="7" hidden="1">{"fdsup://Directions/FactSet Auditing Viewer?action=AUDIT_VALUE&amp;DB=129&amp;ID1=23333110&amp;VALUEID=01001&amp;SDATE=201002&amp;PERIODTYPE=QTR_STD&amp;window=popup_no_bar&amp;width=385&amp;height=120&amp;START_MAXIMIZED=FALSE&amp;creator=factset&amp;display_string=Audit"}</definedName>
    <definedName name="_1655__FDSAUDITLINK__" localSheetId="0" hidden="1">{"fdsup://Directions/FactSet Auditing Viewer?action=AUDIT_VALUE&amp;DB=129&amp;ID1=23333110&amp;VALUEID=01001&amp;SDATE=201002&amp;PERIODTYPE=QTR_STD&amp;window=popup_no_bar&amp;width=385&amp;height=120&amp;START_MAXIMIZED=FALSE&amp;creator=factset&amp;display_string=Audit"}</definedName>
    <definedName name="_1655__FDSAUDITLINK__" hidden="1">{"fdsup://Directions/FactSet Auditing Viewer?action=AUDIT_VALUE&amp;DB=129&amp;ID1=23333110&amp;VALUEID=01001&amp;SDATE=201002&amp;PERIODTYPE=QTR_STD&amp;window=popup_no_bar&amp;width=385&amp;height=120&amp;START_MAXIMIZED=FALSE&amp;creator=factset&amp;display_string=Audit"}</definedName>
    <definedName name="_1656__FDSAUDITLINK__" localSheetId="7" hidden="1">{"fdsup://Directions/FactSet Auditing Viewer?action=AUDIT_VALUE&amp;DB=129&amp;ID1=23719410&amp;VALUEID=01001&amp;SDATE=200804&amp;PERIODTYPE=QTR_STD&amp;window=popup_no_bar&amp;width=385&amp;height=120&amp;START_MAXIMIZED=FALSE&amp;creator=factset&amp;display_string=Audit"}</definedName>
    <definedName name="_1656__FDSAUDITLINK__" localSheetId="0" hidden="1">{"fdsup://Directions/FactSet Auditing Viewer?action=AUDIT_VALUE&amp;DB=129&amp;ID1=23719410&amp;VALUEID=01001&amp;SDATE=200804&amp;PERIODTYPE=QTR_STD&amp;window=popup_no_bar&amp;width=385&amp;height=120&amp;START_MAXIMIZED=FALSE&amp;creator=factset&amp;display_string=Audit"}</definedName>
    <definedName name="_1656__FDSAUDITLINK__" hidden="1">{"fdsup://Directions/FactSet Auditing Viewer?action=AUDIT_VALUE&amp;DB=129&amp;ID1=23719410&amp;VALUEID=01001&amp;SDATE=200804&amp;PERIODTYPE=QTR_STD&amp;window=popup_no_bar&amp;width=385&amp;height=120&amp;START_MAXIMIZED=FALSE&amp;creator=factset&amp;display_string=Audit"}</definedName>
    <definedName name="_1657__FDSAUDITLINK__" localSheetId="7" hidden="1">{"fdsup://Directions/FactSet Auditing Viewer?action=AUDIT_VALUE&amp;DB=129&amp;ID1=23719410&amp;VALUEID=01001&amp;SDATE=200904&amp;PERIODTYPE=QTR_STD&amp;window=popup_no_bar&amp;width=385&amp;height=120&amp;START_MAXIMIZED=FALSE&amp;creator=factset&amp;display_string=Audit"}</definedName>
    <definedName name="_1657__FDSAUDITLINK__" localSheetId="0" hidden="1">{"fdsup://Directions/FactSet Auditing Viewer?action=AUDIT_VALUE&amp;DB=129&amp;ID1=23719410&amp;VALUEID=01001&amp;SDATE=200904&amp;PERIODTYPE=QTR_STD&amp;window=popup_no_bar&amp;width=385&amp;height=120&amp;START_MAXIMIZED=FALSE&amp;creator=factset&amp;display_string=Audit"}</definedName>
    <definedName name="_1657__FDSAUDITLINK__" hidden="1">{"fdsup://Directions/FactSet Auditing Viewer?action=AUDIT_VALUE&amp;DB=129&amp;ID1=23719410&amp;VALUEID=01001&amp;SDATE=200904&amp;PERIODTYPE=QTR_STD&amp;window=popup_no_bar&amp;width=385&amp;height=120&amp;START_MAXIMIZED=FALSE&amp;creator=factset&amp;display_string=Audit"}</definedName>
    <definedName name="_1658__FDSAUDITLINK__" localSheetId="7" hidden="1">{"fdsup://Directions/FactSet Auditing Viewer?action=AUDIT_VALUE&amp;DB=129&amp;ID1=26138E10&amp;VALUEID=01001&amp;SDATE=200902&amp;PERIODTYPE=QTR_STD&amp;window=popup_no_bar&amp;width=385&amp;height=120&amp;START_MAXIMIZED=FALSE&amp;creator=factset&amp;display_string=Audit"}</definedName>
    <definedName name="_1658__FDSAUDITLINK__" localSheetId="0" hidden="1">{"fdsup://Directions/FactSet Auditing Viewer?action=AUDIT_VALUE&amp;DB=129&amp;ID1=26138E10&amp;VALUEID=01001&amp;SDATE=200902&amp;PERIODTYPE=QTR_STD&amp;window=popup_no_bar&amp;width=385&amp;height=120&amp;START_MAXIMIZED=FALSE&amp;creator=factset&amp;display_string=Audit"}</definedName>
    <definedName name="_1658__FDSAUDITLINK__" hidden="1">{"fdsup://Directions/FactSet Auditing Viewer?action=AUDIT_VALUE&amp;DB=129&amp;ID1=26138E10&amp;VALUEID=01001&amp;SDATE=200902&amp;PERIODTYPE=QTR_STD&amp;window=popup_no_bar&amp;width=385&amp;height=120&amp;START_MAXIMIZED=FALSE&amp;creator=factset&amp;display_string=Audit"}</definedName>
    <definedName name="_1659__FDSAUDITLINK__" localSheetId="7" hidden="1">{"fdsup://Directions/FactSet Auditing Viewer?action=AUDIT_VALUE&amp;DB=129&amp;ID1=26138E10&amp;VALUEID=01001&amp;SDATE=201002&amp;PERIODTYPE=QTR_STD&amp;window=popup_no_bar&amp;width=385&amp;height=120&amp;START_MAXIMIZED=FALSE&amp;creator=factset&amp;display_string=Audit"}</definedName>
    <definedName name="_1659__FDSAUDITLINK__" localSheetId="0" hidden="1">{"fdsup://Directions/FactSet Auditing Viewer?action=AUDIT_VALUE&amp;DB=129&amp;ID1=26138E10&amp;VALUEID=01001&amp;SDATE=201002&amp;PERIODTYPE=QTR_STD&amp;window=popup_no_bar&amp;width=385&amp;height=120&amp;START_MAXIMIZED=FALSE&amp;creator=factset&amp;display_string=Audit"}</definedName>
    <definedName name="_1659__FDSAUDITLINK__" hidden="1">{"fdsup://Directions/FactSet Auditing Viewer?action=AUDIT_VALUE&amp;DB=129&amp;ID1=26138E10&amp;VALUEID=01001&amp;SDATE=201002&amp;PERIODTYPE=QTR_STD&amp;window=popup_no_bar&amp;width=385&amp;height=120&amp;START_MAXIMIZED=FALSE&amp;creator=factset&amp;display_string=Audit"}</definedName>
    <definedName name="_166__FDSAUDITLINK__" localSheetId="7" hidden="1">{"fdsup://directions/FAT Viewer?action=UPDATE&amp;creator=factset&amp;DYN_ARGS=TRUE&amp;DOC_NAME=FAT:FQL_AUDITING_CLIENT_TEMPLATE.FAT&amp;display_string=Audit&amp;VAR:KEY=JMBWLQJOPA&amp;VAR:QUERY=RkZfRUJJVERBX09QRVIoUVRSLDQvMS8yMDEwLDYvMzAvMjAxMCwsLFVTRCk=&amp;WINDOW=FIRST_POPUP&amp;HEIGH","T=450&amp;WIDTH=450&amp;START_MAXIMIZED=FALSE&amp;VAR:CALENDAR=US&amp;VAR:SYMBOL=STI&amp;VAR:INDEX=0"}</definedName>
    <definedName name="_166__FDSAUDITLINK__" localSheetId="0" hidden="1">{"fdsup://directions/FAT Viewer?action=UPDATE&amp;creator=factset&amp;DYN_ARGS=TRUE&amp;DOC_NAME=FAT:FQL_AUDITING_CLIENT_TEMPLATE.FAT&amp;display_string=Audit&amp;VAR:KEY=JMBWLQJOPA&amp;VAR:QUERY=RkZfRUJJVERBX09QRVIoUVRSLDQvMS8yMDEwLDYvMzAvMjAxMCwsLFVTRCk=&amp;WINDOW=FIRST_POPUP&amp;HEIGH","T=450&amp;WIDTH=450&amp;START_MAXIMIZED=FALSE&amp;VAR:CALENDAR=US&amp;VAR:SYMBOL=STI&amp;VAR:INDEX=0"}</definedName>
    <definedName name="_166__FDSAUDITLINK__" hidden="1">{"fdsup://directions/FAT Viewer?action=UPDATE&amp;creator=factset&amp;DYN_ARGS=TRUE&amp;DOC_NAME=FAT:FQL_AUDITING_CLIENT_TEMPLATE.FAT&amp;display_string=Audit&amp;VAR:KEY=JMBWLQJOPA&amp;VAR:QUERY=RkZfRUJJVERBX09QRVIoUVRSLDQvMS8yMDEwLDYvMzAvMjAxMCwsLFVTRCk=&amp;WINDOW=FIRST_POPUP&amp;HEIGH","T=450&amp;WIDTH=450&amp;START_MAXIMIZED=FALSE&amp;VAR:CALENDAR=US&amp;VAR:SYMBOL=STI&amp;VAR:INDEX=0"}</definedName>
    <definedName name="_1660__FDSAUDITLINK__" localSheetId="7" hidden="1">{"fdsup://Directions/FactSet Auditing Viewer?action=AUDIT_VALUE&amp;DB=129&amp;ID1=26054310&amp;VALUEID=01001&amp;SDATE=200902&amp;PERIODTYPE=QTR_STD&amp;window=popup_no_bar&amp;width=385&amp;height=120&amp;START_MAXIMIZED=FALSE&amp;creator=factset&amp;display_string=Audit"}</definedName>
    <definedName name="_1660__FDSAUDITLINK__" localSheetId="0" hidden="1">{"fdsup://Directions/FactSet Auditing Viewer?action=AUDIT_VALUE&amp;DB=129&amp;ID1=26054310&amp;VALUEID=01001&amp;SDATE=200902&amp;PERIODTYPE=QTR_STD&amp;window=popup_no_bar&amp;width=385&amp;height=120&amp;START_MAXIMIZED=FALSE&amp;creator=factset&amp;display_string=Audit"}</definedName>
    <definedName name="_1660__FDSAUDITLINK__" hidden="1">{"fdsup://Directions/FactSet Auditing Viewer?action=AUDIT_VALUE&amp;DB=129&amp;ID1=26054310&amp;VALUEID=01001&amp;SDATE=200902&amp;PERIODTYPE=QTR_STD&amp;window=popup_no_bar&amp;width=385&amp;height=120&amp;START_MAXIMIZED=FALSE&amp;creator=factset&amp;display_string=Audit"}</definedName>
    <definedName name="_1661__FDSAUDITLINK__" localSheetId="7" hidden="1">{"fdsup://Directions/FactSet Auditing Viewer?action=AUDIT_VALUE&amp;DB=129&amp;ID1=26054310&amp;VALUEID=01001&amp;SDATE=201002&amp;PERIODTYPE=QTR_STD&amp;window=popup_no_bar&amp;width=385&amp;height=120&amp;START_MAXIMIZED=FALSE&amp;creator=factset&amp;display_string=Audit"}</definedName>
    <definedName name="_1661__FDSAUDITLINK__" localSheetId="0" hidden="1">{"fdsup://Directions/FactSet Auditing Viewer?action=AUDIT_VALUE&amp;DB=129&amp;ID1=26054310&amp;VALUEID=01001&amp;SDATE=201002&amp;PERIODTYPE=QTR_STD&amp;window=popup_no_bar&amp;width=385&amp;height=120&amp;START_MAXIMIZED=FALSE&amp;creator=factset&amp;display_string=Audit"}</definedName>
    <definedName name="_1661__FDSAUDITLINK__" hidden="1">{"fdsup://Directions/FactSet Auditing Viewer?action=AUDIT_VALUE&amp;DB=129&amp;ID1=26054310&amp;VALUEID=01001&amp;SDATE=201002&amp;PERIODTYPE=QTR_STD&amp;window=popup_no_bar&amp;width=385&amp;height=120&amp;START_MAXIMIZED=FALSE&amp;creator=factset&amp;display_string=Audit"}</definedName>
    <definedName name="_1662__FDSAUDITLINK__" localSheetId="7" hidden="1">{"fdsup://Directions/FactSet Auditing Viewer?action=AUDIT_VALUE&amp;DB=129&amp;ID1=26000310&amp;VALUEID=01001&amp;SDATE=200902&amp;PERIODTYPE=QTR_STD&amp;window=popup_no_bar&amp;width=385&amp;height=120&amp;START_MAXIMIZED=FALSE&amp;creator=factset&amp;display_string=Audit"}</definedName>
    <definedName name="_1662__FDSAUDITLINK__" localSheetId="0" hidden="1">{"fdsup://Directions/FactSet Auditing Viewer?action=AUDIT_VALUE&amp;DB=129&amp;ID1=26000310&amp;VALUEID=01001&amp;SDATE=200902&amp;PERIODTYPE=QTR_STD&amp;window=popup_no_bar&amp;width=385&amp;height=120&amp;START_MAXIMIZED=FALSE&amp;creator=factset&amp;display_string=Audit"}</definedName>
    <definedName name="_1662__FDSAUDITLINK__" hidden="1">{"fdsup://Directions/FactSet Auditing Viewer?action=AUDIT_VALUE&amp;DB=129&amp;ID1=26000310&amp;VALUEID=01001&amp;SDATE=200902&amp;PERIODTYPE=QTR_STD&amp;window=popup_no_bar&amp;width=385&amp;height=120&amp;START_MAXIMIZED=FALSE&amp;creator=factset&amp;display_string=Audit"}</definedName>
    <definedName name="_1663__FDSAUDITLINK__" localSheetId="7" hidden="1">{"fdsup://Directions/FactSet Auditing Viewer?action=AUDIT_VALUE&amp;DB=129&amp;ID1=26000310&amp;VALUEID=01001&amp;SDATE=201002&amp;PERIODTYPE=QTR_STD&amp;window=popup_no_bar&amp;width=385&amp;height=120&amp;START_MAXIMIZED=FALSE&amp;creator=factset&amp;display_string=Audit"}</definedName>
    <definedName name="_1663__FDSAUDITLINK__" localSheetId="0" hidden="1">{"fdsup://Directions/FactSet Auditing Viewer?action=AUDIT_VALUE&amp;DB=129&amp;ID1=26000310&amp;VALUEID=01001&amp;SDATE=201002&amp;PERIODTYPE=QTR_STD&amp;window=popup_no_bar&amp;width=385&amp;height=120&amp;START_MAXIMIZED=FALSE&amp;creator=factset&amp;display_string=Audit"}</definedName>
    <definedName name="_1663__FDSAUDITLINK__" hidden="1">{"fdsup://Directions/FactSet Auditing Viewer?action=AUDIT_VALUE&amp;DB=129&amp;ID1=26000310&amp;VALUEID=01001&amp;SDATE=201002&amp;PERIODTYPE=QTR_STD&amp;window=popup_no_bar&amp;width=385&amp;height=120&amp;START_MAXIMIZED=FALSE&amp;creator=factset&amp;display_string=Audit"}</definedName>
    <definedName name="_1664__FDSAUDITLINK__" localSheetId="7" hidden="1">{"fdsup://Directions/FactSet Auditing Viewer?action=AUDIT_VALUE&amp;DB=129&amp;ID1=25271C10&amp;VALUEID=01001&amp;SDATE=200902&amp;PERIODTYPE=QTR_STD&amp;window=popup_no_bar&amp;width=385&amp;height=120&amp;START_MAXIMIZED=FALSE&amp;creator=factset&amp;display_string=Audit"}</definedName>
    <definedName name="_1664__FDSAUDITLINK__" localSheetId="0" hidden="1">{"fdsup://Directions/FactSet Auditing Viewer?action=AUDIT_VALUE&amp;DB=129&amp;ID1=25271C10&amp;VALUEID=01001&amp;SDATE=200902&amp;PERIODTYPE=QTR_STD&amp;window=popup_no_bar&amp;width=385&amp;height=120&amp;START_MAXIMIZED=FALSE&amp;creator=factset&amp;display_string=Audit"}</definedName>
    <definedName name="_1664__FDSAUDITLINK__" hidden="1">{"fdsup://Directions/FactSet Auditing Viewer?action=AUDIT_VALUE&amp;DB=129&amp;ID1=25271C10&amp;VALUEID=01001&amp;SDATE=200902&amp;PERIODTYPE=QTR_STD&amp;window=popup_no_bar&amp;width=385&amp;height=120&amp;START_MAXIMIZED=FALSE&amp;creator=factset&amp;display_string=Audit"}</definedName>
    <definedName name="_1665__FDSAUDITLINK__" localSheetId="7" hidden="1">{"fdsup://Directions/FactSet Auditing Viewer?action=AUDIT_VALUE&amp;DB=129&amp;ID1=25271C10&amp;VALUEID=01001&amp;SDATE=201002&amp;PERIODTYPE=QTR_STD&amp;window=popup_no_bar&amp;width=385&amp;height=120&amp;START_MAXIMIZED=FALSE&amp;creator=factset&amp;display_string=Audit"}</definedName>
    <definedName name="_1665__FDSAUDITLINK__" localSheetId="0" hidden="1">{"fdsup://Directions/FactSet Auditing Viewer?action=AUDIT_VALUE&amp;DB=129&amp;ID1=25271C10&amp;VALUEID=01001&amp;SDATE=201002&amp;PERIODTYPE=QTR_STD&amp;window=popup_no_bar&amp;width=385&amp;height=120&amp;START_MAXIMIZED=FALSE&amp;creator=factset&amp;display_string=Audit"}</definedName>
    <definedName name="_1665__FDSAUDITLINK__" hidden="1">{"fdsup://Directions/FactSet Auditing Viewer?action=AUDIT_VALUE&amp;DB=129&amp;ID1=25271C10&amp;VALUEID=01001&amp;SDATE=201002&amp;PERIODTYPE=QTR_STD&amp;window=popup_no_bar&amp;width=385&amp;height=120&amp;START_MAXIMIZED=FALSE&amp;creator=factset&amp;display_string=Audit"}</definedName>
    <definedName name="_1666__FDSAUDITLINK__" localSheetId="7" hidden="1">{"fdsup://Directions/FactSet Auditing Viewer?action=AUDIT_VALUE&amp;DB=129&amp;ID1=24791620&amp;VALUEID=01001&amp;SDATE=200902&amp;PERIODTYPE=QTR_STD&amp;window=popup_no_bar&amp;width=385&amp;height=120&amp;START_MAXIMIZED=FALSE&amp;creator=factset&amp;display_string=Audit"}</definedName>
    <definedName name="_1666__FDSAUDITLINK__" localSheetId="0" hidden="1">{"fdsup://Directions/FactSet Auditing Viewer?action=AUDIT_VALUE&amp;DB=129&amp;ID1=24791620&amp;VALUEID=01001&amp;SDATE=200902&amp;PERIODTYPE=QTR_STD&amp;window=popup_no_bar&amp;width=385&amp;height=120&amp;START_MAXIMIZED=FALSE&amp;creator=factset&amp;display_string=Audit"}</definedName>
    <definedName name="_1666__FDSAUDITLINK__" hidden="1">{"fdsup://Directions/FactSet Auditing Viewer?action=AUDIT_VALUE&amp;DB=129&amp;ID1=24791620&amp;VALUEID=01001&amp;SDATE=200902&amp;PERIODTYPE=QTR_STD&amp;window=popup_no_bar&amp;width=385&amp;height=120&amp;START_MAXIMIZED=FALSE&amp;creator=factset&amp;display_string=Audit"}</definedName>
    <definedName name="_1667__FDSAUDITLINK__" localSheetId="7" hidden="1">{"fdsup://Directions/FactSet Auditing Viewer?action=AUDIT_VALUE&amp;DB=129&amp;ID1=24791620&amp;VALUEID=01001&amp;SDATE=201002&amp;PERIODTYPE=QTR_STD&amp;window=popup_no_bar&amp;width=385&amp;height=120&amp;START_MAXIMIZED=FALSE&amp;creator=factset&amp;display_string=Audit"}</definedName>
    <definedName name="_1667__FDSAUDITLINK__" localSheetId="0" hidden="1">{"fdsup://Directions/FactSet Auditing Viewer?action=AUDIT_VALUE&amp;DB=129&amp;ID1=24791620&amp;VALUEID=01001&amp;SDATE=201002&amp;PERIODTYPE=QTR_STD&amp;window=popup_no_bar&amp;width=385&amp;height=120&amp;START_MAXIMIZED=FALSE&amp;creator=factset&amp;display_string=Audit"}</definedName>
    <definedName name="_1667__FDSAUDITLINK__" hidden="1">{"fdsup://Directions/FactSet Auditing Viewer?action=AUDIT_VALUE&amp;DB=129&amp;ID1=24791620&amp;VALUEID=01001&amp;SDATE=201002&amp;PERIODTYPE=QTR_STD&amp;window=popup_no_bar&amp;width=385&amp;height=120&amp;START_MAXIMIZED=FALSE&amp;creator=factset&amp;display_string=Audit"}</definedName>
    <definedName name="_1668__FDSAUDITLINK__" localSheetId="7" hidden="1">{"fdsup://Directions/FactSet Auditing Viewer?action=AUDIT_VALUE&amp;DB=129&amp;ID1=26483E10&amp;VALUEID=01001&amp;SDATE=200902&amp;PERIODTYPE=QTR_STD&amp;window=popup_no_bar&amp;width=385&amp;height=120&amp;START_MAXIMIZED=FALSE&amp;creator=factset&amp;display_string=Audit"}</definedName>
    <definedName name="_1668__FDSAUDITLINK__" localSheetId="0" hidden="1">{"fdsup://Directions/FactSet Auditing Viewer?action=AUDIT_VALUE&amp;DB=129&amp;ID1=26483E10&amp;VALUEID=01001&amp;SDATE=200902&amp;PERIODTYPE=QTR_STD&amp;window=popup_no_bar&amp;width=385&amp;height=120&amp;START_MAXIMIZED=FALSE&amp;creator=factset&amp;display_string=Audit"}</definedName>
    <definedName name="_1668__FDSAUDITLINK__" hidden="1">{"fdsup://Directions/FactSet Auditing Viewer?action=AUDIT_VALUE&amp;DB=129&amp;ID1=26483E10&amp;VALUEID=01001&amp;SDATE=200902&amp;PERIODTYPE=QTR_STD&amp;window=popup_no_bar&amp;width=385&amp;height=120&amp;START_MAXIMIZED=FALSE&amp;creator=factset&amp;display_string=Audit"}</definedName>
    <definedName name="_1669__FDSAUDITLINK__" localSheetId="7" hidden="1">{"fdsup://Directions/FactSet Auditing Viewer?action=AUDIT_VALUE&amp;DB=129&amp;ID1=26483E10&amp;VALUEID=01001&amp;SDATE=201002&amp;PERIODTYPE=QTR_STD&amp;window=popup_no_bar&amp;width=385&amp;height=120&amp;START_MAXIMIZED=FALSE&amp;creator=factset&amp;display_string=Audit"}</definedName>
    <definedName name="_1669__FDSAUDITLINK__" localSheetId="0" hidden="1">{"fdsup://Directions/FactSet Auditing Viewer?action=AUDIT_VALUE&amp;DB=129&amp;ID1=26483E10&amp;VALUEID=01001&amp;SDATE=201002&amp;PERIODTYPE=QTR_STD&amp;window=popup_no_bar&amp;width=385&amp;height=120&amp;START_MAXIMIZED=FALSE&amp;creator=factset&amp;display_string=Audit"}</definedName>
    <definedName name="_1669__FDSAUDITLINK__" hidden="1">{"fdsup://Directions/FactSet Auditing Viewer?action=AUDIT_VALUE&amp;DB=129&amp;ID1=26483E10&amp;VALUEID=01001&amp;SDATE=201002&amp;PERIODTYPE=QTR_STD&amp;window=popup_no_bar&amp;width=385&amp;height=120&amp;START_MAXIMIZED=FALSE&amp;creator=factset&amp;display_string=Audit"}</definedName>
    <definedName name="_167__FDSAUDITLINK__" localSheetId="7" hidden="1">{"fdsup://directions/FAT Viewer?action=UPDATE&amp;creator=factset&amp;DYN_ARGS=TRUE&amp;DOC_NAME=FAT:FQL_AUDITING_CLIENT_TEMPLATE.FAT&amp;display_string=Audit&amp;VAR:KEY=ZEJKFOZUBY&amp;VAR:QUERY=RkZfRUJJVERBX09QRVIoUVRSLDQvMS8yMDA5LDYvMzAvMjAwOSwsLFVTRCk=&amp;WINDOW=FIRST_POPUP&amp;HEIGH","T=450&amp;WIDTH=450&amp;START_MAXIMIZED=FALSE&amp;VAR:CALENDAR=US&amp;VAR:SYMBOL=SRE&amp;VAR:INDEX=0"}</definedName>
    <definedName name="_167__FDSAUDITLINK__" localSheetId="0" hidden="1">{"fdsup://directions/FAT Viewer?action=UPDATE&amp;creator=factset&amp;DYN_ARGS=TRUE&amp;DOC_NAME=FAT:FQL_AUDITING_CLIENT_TEMPLATE.FAT&amp;display_string=Audit&amp;VAR:KEY=ZEJKFOZUBY&amp;VAR:QUERY=RkZfRUJJVERBX09QRVIoUVRSLDQvMS8yMDA5LDYvMzAvMjAwOSwsLFVTRCk=&amp;WINDOW=FIRST_POPUP&amp;HEIGH","T=450&amp;WIDTH=450&amp;START_MAXIMIZED=FALSE&amp;VAR:CALENDAR=US&amp;VAR:SYMBOL=SRE&amp;VAR:INDEX=0"}</definedName>
    <definedName name="_167__FDSAUDITLINK__" hidden="1">{"fdsup://directions/FAT Viewer?action=UPDATE&amp;creator=factset&amp;DYN_ARGS=TRUE&amp;DOC_NAME=FAT:FQL_AUDITING_CLIENT_TEMPLATE.FAT&amp;display_string=Audit&amp;VAR:KEY=ZEJKFOZUBY&amp;VAR:QUERY=RkZfRUJJVERBX09QRVIoUVRSLDQvMS8yMDA5LDYvMzAvMjAwOSwsLFVTRCk=&amp;WINDOW=FIRST_POPUP&amp;HEIGH","T=450&amp;WIDTH=450&amp;START_MAXIMIZED=FALSE&amp;VAR:CALENDAR=US&amp;VAR:SYMBOL=SRE&amp;VAR:INDEX=0"}</definedName>
    <definedName name="_1670__FDSAUDITLINK__" localSheetId="7" hidden="1">{"fdsup://Directions/FactSet Auditing Viewer?action=AUDIT_VALUE&amp;DB=129&amp;ID1=25470F10&amp;VALUEID=01001&amp;SDATE=200902&amp;PERIODTYPE=QTR_STD&amp;window=popup_no_bar&amp;width=385&amp;height=120&amp;START_MAXIMIZED=FALSE&amp;creator=factset&amp;display_string=Audit"}</definedName>
    <definedName name="_1670__FDSAUDITLINK__" localSheetId="0" hidden="1">{"fdsup://Directions/FactSet Auditing Viewer?action=AUDIT_VALUE&amp;DB=129&amp;ID1=25470F10&amp;VALUEID=01001&amp;SDATE=200902&amp;PERIODTYPE=QTR_STD&amp;window=popup_no_bar&amp;width=385&amp;height=120&amp;START_MAXIMIZED=FALSE&amp;creator=factset&amp;display_string=Audit"}</definedName>
    <definedName name="_1670__FDSAUDITLINK__" hidden="1">{"fdsup://Directions/FactSet Auditing Viewer?action=AUDIT_VALUE&amp;DB=129&amp;ID1=25470F10&amp;VALUEID=01001&amp;SDATE=200902&amp;PERIODTYPE=QTR_STD&amp;window=popup_no_bar&amp;width=385&amp;height=120&amp;START_MAXIMIZED=FALSE&amp;creator=factset&amp;display_string=Audit"}</definedName>
    <definedName name="_1671__FDSAUDITLINK__" localSheetId="7" hidden="1">{"fdsup://Directions/FactSet Auditing Viewer?action=AUDIT_VALUE&amp;DB=129&amp;ID1=25470F10&amp;VALUEID=01001&amp;SDATE=201002&amp;PERIODTYPE=QTR_STD&amp;window=popup_no_bar&amp;width=385&amp;height=120&amp;START_MAXIMIZED=FALSE&amp;creator=factset&amp;display_string=Audit"}</definedName>
    <definedName name="_1671__FDSAUDITLINK__" localSheetId="0" hidden="1">{"fdsup://Directions/FactSet Auditing Viewer?action=AUDIT_VALUE&amp;DB=129&amp;ID1=25470F10&amp;VALUEID=01001&amp;SDATE=201002&amp;PERIODTYPE=QTR_STD&amp;window=popup_no_bar&amp;width=385&amp;height=120&amp;START_MAXIMIZED=FALSE&amp;creator=factset&amp;display_string=Audit"}</definedName>
    <definedName name="_1671__FDSAUDITLINK__" hidden="1">{"fdsup://Directions/FactSet Auditing Viewer?action=AUDIT_VALUE&amp;DB=129&amp;ID1=25470F10&amp;VALUEID=01001&amp;SDATE=201002&amp;PERIODTYPE=QTR_STD&amp;window=popup_no_bar&amp;width=385&amp;height=120&amp;START_MAXIMIZED=FALSE&amp;creator=factset&amp;display_string=Audit"}</definedName>
    <definedName name="_1672__FDSAUDITLINK__" localSheetId="7" hidden="1">{"fdsup://Directions/FactSet Auditing Viewer?action=AUDIT_VALUE&amp;DB=129&amp;ID1=25468710&amp;VALUEID=01001&amp;SDATE=200903&amp;PERIODTYPE=QTR_STD&amp;window=popup_no_bar&amp;width=385&amp;height=120&amp;START_MAXIMIZED=FALSE&amp;creator=factset&amp;display_string=Audit"}</definedName>
    <definedName name="_1672__FDSAUDITLINK__" localSheetId="0" hidden="1">{"fdsup://Directions/FactSet Auditing Viewer?action=AUDIT_VALUE&amp;DB=129&amp;ID1=25468710&amp;VALUEID=01001&amp;SDATE=200903&amp;PERIODTYPE=QTR_STD&amp;window=popup_no_bar&amp;width=385&amp;height=120&amp;START_MAXIMIZED=FALSE&amp;creator=factset&amp;display_string=Audit"}</definedName>
    <definedName name="_1672__FDSAUDITLINK__" hidden="1">{"fdsup://Directions/FactSet Auditing Viewer?action=AUDIT_VALUE&amp;DB=129&amp;ID1=25468710&amp;VALUEID=01001&amp;SDATE=200903&amp;PERIODTYPE=QTR_STD&amp;window=popup_no_bar&amp;width=385&amp;height=120&amp;START_MAXIMIZED=FALSE&amp;creator=factset&amp;display_string=Audit"}</definedName>
    <definedName name="_1673__FDSAUDITLINK__" localSheetId="7" hidden="1">{"fdsup://Directions/FactSet Auditing Viewer?action=AUDIT_VALUE&amp;DB=129&amp;ID1=25468710&amp;VALUEID=01001&amp;SDATE=201003&amp;PERIODTYPE=QTR_STD&amp;window=popup_no_bar&amp;width=385&amp;height=120&amp;START_MAXIMIZED=FALSE&amp;creator=factset&amp;display_string=Audit"}</definedName>
    <definedName name="_1673__FDSAUDITLINK__" localSheetId="0" hidden="1">{"fdsup://Directions/FactSet Auditing Viewer?action=AUDIT_VALUE&amp;DB=129&amp;ID1=25468710&amp;VALUEID=01001&amp;SDATE=201003&amp;PERIODTYPE=QTR_STD&amp;window=popup_no_bar&amp;width=385&amp;height=120&amp;START_MAXIMIZED=FALSE&amp;creator=factset&amp;display_string=Audit"}</definedName>
    <definedName name="_1673__FDSAUDITLINK__" hidden="1">{"fdsup://Directions/FactSet Auditing Viewer?action=AUDIT_VALUE&amp;DB=129&amp;ID1=25468710&amp;VALUEID=01001&amp;SDATE=201003&amp;PERIODTYPE=QTR_STD&amp;window=popup_no_bar&amp;width=385&amp;height=120&amp;START_MAXIMIZED=FALSE&amp;creator=factset&amp;display_string=Audit"}</definedName>
    <definedName name="_1674__FDSAUDITLINK__" localSheetId="7" hidden="1">{"fdsup://Directions/FactSet Auditing Viewer?action=AUDIT_VALUE&amp;DB=129&amp;ID1=23585110&amp;VALUEID=01001&amp;SDATE=200902&amp;PERIODTYPE=QTR_STD&amp;window=popup_no_bar&amp;width=385&amp;height=120&amp;START_MAXIMIZED=FALSE&amp;creator=factset&amp;display_string=Audit"}</definedName>
    <definedName name="_1674__FDSAUDITLINK__" localSheetId="0" hidden="1">{"fdsup://Directions/FactSet Auditing Viewer?action=AUDIT_VALUE&amp;DB=129&amp;ID1=23585110&amp;VALUEID=01001&amp;SDATE=200902&amp;PERIODTYPE=QTR_STD&amp;window=popup_no_bar&amp;width=385&amp;height=120&amp;START_MAXIMIZED=FALSE&amp;creator=factset&amp;display_string=Audit"}</definedName>
    <definedName name="_1674__FDSAUDITLINK__" hidden="1">{"fdsup://Directions/FactSet Auditing Viewer?action=AUDIT_VALUE&amp;DB=129&amp;ID1=23585110&amp;VALUEID=01001&amp;SDATE=200902&amp;PERIODTYPE=QTR_STD&amp;window=popup_no_bar&amp;width=385&amp;height=120&amp;START_MAXIMIZED=FALSE&amp;creator=factset&amp;display_string=Audit"}</definedName>
    <definedName name="_1675__FDSAUDITLINK__" localSheetId="7" hidden="1">{"fdsup://Directions/FactSet Auditing Viewer?action=AUDIT_VALUE&amp;DB=129&amp;ID1=23585110&amp;VALUEID=01001&amp;SDATE=201002&amp;PERIODTYPE=QTR_STD&amp;window=popup_no_bar&amp;width=385&amp;height=120&amp;START_MAXIMIZED=FALSE&amp;creator=factset&amp;display_string=Audit"}</definedName>
    <definedName name="_1675__FDSAUDITLINK__" localSheetId="0" hidden="1">{"fdsup://Directions/FactSet Auditing Viewer?action=AUDIT_VALUE&amp;DB=129&amp;ID1=23585110&amp;VALUEID=01001&amp;SDATE=201002&amp;PERIODTYPE=QTR_STD&amp;window=popup_no_bar&amp;width=385&amp;height=120&amp;START_MAXIMIZED=FALSE&amp;creator=factset&amp;display_string=Audit"}</definedName>
    <definedName name="_1675__FDSAUDITLINK__" hidden="1">{"fdsup://Directions/FactSet Auditing Viewer?action=AUDIT_VALUE&amp;DB=129&amp;ID1=23585110&amp;VALUEID=01001&amp;SDATE=201002&amp;PERIODTYPE=QTR_STD&amp;window=popup_no_bar&amp;width=385&amp;height=120&amp;START_MAXIMIZED=FALSE&amp;creator=factset&amp;display_string=Audit"}</definedName>
    <definedName name="_1676__FDSAUDITLINK__" localSheetId="7" hidden="1">{"fdsup://Directions/FactSet Auditing Viewer?action=AUDIT_VALUE&amp;DB=129&amp;ID1=23331A10&amp;VALUEID=01001&amp;SDATE=200903&amp;PERIODTYPE=QTR_STD&amp;window=popup_no_bar&amp;width=385&amp;height=120&amp;START_MAXIMIZED=FALSE&amp;creator=factset&amp;display_string=Audit"}</definedName>
    <definedName name="_1676__FDSAUDITLINK__" localSheetId="0" hidden="1">{"fdsup://Directions/FactSet Auditing Viewer?action=AUDIT_VALUE&amp;DB=129&amp;ID1=23331A10&amp;VALUEID=01001&amp;SDATE=200903&amp;PERIODTYPE=QTR_STD&amp;window=popup_no_bar&amp;width=385&amp;height=120&amp;START_MAXIMIZED=FALSE&amp;creator=factset&amp;display_string=Audit"}</definedName>
    <definedName name="_1676__FDSAUDITLINK__" hidden="1">{"fdsup://Directions/FactSet Auditing Viewer?action=AUDIT_VALUE&amp;DB=129&amp;ID1=23331A10&amp;VALUEID=01001&amp;SDATE=200903&amp;PERIODTYPE=QTR_STD&amp;window=popup_no_bar&amp;width=385&amp;height=120&amp;START_MAXIMIZED=FALSE&amp;creator=factset&amp;display_string=Audit"}</definedName>
    <definedName name="_1677__FDSAUDITLINK__" localSheetId="7" hidden="1">{"fdsup://Directions/FactSet Auditing Viewer?action=AUDIT_VALUE&amp;DB=129&amp;ID1=23331A10&amp;VALUEID=01001&amp;SDATE=201003&amp;PERIODTYPE=QTR_STD&amp;window=popup_no_bar&amp;width=385&amp;height=120&amp;START_MAXIMIZED=FALSE&amp;creator=factset&amp;display_string=Audit"}</definedName>
    <definedName name="_1677__FDSAUDITLINK__" localSheetId="0" hidden="1">{"fdsup://Directions/FactSet Auditing Viewer?action=AUDIT_VALUE&amp;DB=129&amp;ID1=23331A10&amp;VALUEID=01001&amp;SDATE=201003&amp;PERIODTYPE=QTR_STD&amp;window=popup_no_bar&amp;width=385&amp;height=120&amp;START_MAXIMIZED=FALSE&amp;creator=factset&amp;display_string=Audit"}</definedName>
    <definedName name="_1677__FDSAUDITLINK__" hidden="1">{"fdsup://Directions/FactSet Auditing Viewer?action=AUDIT_VALUE&amp;DB=129&amp;ID1=23331A10&amp;VALUEID=01001&amp;SDATE=201003&amp;PERIODTYPE=QTR_STD&amp;window=popup_no_bar&amp;width=385&amp;height=120&amp;START_MAXIMIZED=FALSE&amp;creator=factset&amp;display_string=Audit"}</definedName>
    <definedName name="_1678__FDSAUDITLINK__" localSheetId="7" hidden="1">{"fdsup://Directions/FactSet Auditing Viewer?action=AUDIT_VALUE&amp;DB=129&amp;ID1=74834L10&amp;VALUEID=01001&amp;SDATE=200902&amp;PERIODTYPE=QTR_STD&amp;window=popup_no_bar&amp;width=385&amp;height=120&amp;START_MAXIMIZED=FALSE&amp;creator=factset&amp;display_string=Audit"}</definedName>
    <definedName name="_1678__FDSAUDITLINK__" localSheetId="0" hidden="1">{"fdsup://Directions/FactSet Auditing Viewer?action=AUDIT_VALUE&amp;DB=129&amp;ID1=74834L10&amp;VALUEID=01001&amp;SDATE=200902&amp;PERIODTYPE=QTR_STD&amp;window=popup_no_bar&amp;width=385&amp;height=120&amp;START_MAXIMIZED=FALSE&amp;creator=factset&amp;display_string=Audit"}</definedName>
    <definedName name="_1678__FDSAUDITLINK__" hidden="1">{"fdsup://Directions/FactSet Auditing Viewer?action=AUDIT_VALUE&amp;DB=129&amp;ID1=74834L10&amp;VALUEID=01001&amp;SDATE=200902&amp;PERIODTYPE=QTR_STD&amp;window=popup_no_bar&amp;width=385&amp;height=120&amp;START_MAXIMIZED=FALSE&amp;creator=factset&amp;display_string=Audit"}</definedName>
    <definedName name="_1679__FDSAUDITLINK__" localSheetId="7" hidden="1">{"fdsup://Directions/FactSet Auditing Viewer?action=AUDIT_VALUE&amp;DB=129&amp;ID1=74834L10&amp;VALUEID=01001&amp;SDATE=201002&amp;PERIODTYPE=QTR_STD&amp;window=popup_no_bar&amp;width=385&amp;height=120&amp;START_MAXIMIZED=FALSE&amp;creator=factset&amp;display_string=Audit"}</definedName>
    <definedName name="_1679__FDSAUDITLINK__" localSheetId="0" hidden="1">{"fdsup://Directions/FactSet Auditing Viewer?action=AUDIT_VALUE&amp;DB=129&amp;ID1=74834L10&amp;VALUEID=01001&amp;SDATE=201002&amp;PERIODTYPE=QTR_STD&amp;window=popup_no_bar&amp;width=385&amp;height=120&amp;START_MAXIMIZED=FALSE&amp;creator=factset&amp;display_string=Audit"}</definedName>
    <definedName name="_1679__FDSAUDITLINK__" hidden="1">{"fdsup://Directions/FactSet Auditing Viewer?action=AUDIT_VALUE&amp;DB=129&amp;ID1=74834L10&amp;VALUEID=01001&amp;SDATE=201002&amp;PERIODTYPE=QTR_STD&amp;window=popup_no_bar&amp;width=385&amp;height=120&amp;START_MAXIMIZED=FALSE&amp;creator=factset&amp;display_string=Audit"}</definedName>
    <definedName name="_168__FDSAUDITLINK__" localSheetId="7" hidden="1">{"fdsup://directions/FAT Viewer?action=UPDATE&amp;creator=factset&amp;DYN_ARGS=TRUE&amp;DOC_NAME=FAT:FQL_AUDITING_CLIENT_TEMPLATE.FAT&amp;display_string=Audit&amp;VAR:KEY=ZABITWPSVC&amp;VAR:QUERY=RkZfRUJJVERBX09QRVIoUVRSLDQvMS8yMDEwLDYvMzAvMjAxMCwsLFVTRCk=&amp;WINDOW=FIRST_POPUP&amp;HEIGH","T=450&amp;WIDTH=450&amp;START_MAXIMIZED=FALSE&amp;VAR:CALENDAR=US&amp;VAR:SYMBOL=SRE&amp;VAR:INDEX=0"}</definedName>
    <definedName name="_168__FDSAUDITLINK__" localSheetId="0" hidden="1">{"fdsup://directions/FAT Viewer?action=UPDATE&amp;creator=factset&amp;DYN_ARGS=TRUE&amp;DOC_NAME=FAT:FQL_AUDITING_CLIENT_TEMPLATE.FAT&amp;display_string=Audit&amp;VAR:KEY=ZABITWPSVC&amp;VAR:QUERY=RkZfRUJJVERBX09QRVIoUVRSLDQvMS8yMDEwLDYvMzAvMjAxMCwsLFVTRCk=&amp;WINDOW=FIRST_POPUP&amp;HEIGH","T=450&amp;WIDTH=450&amp;START_MAXIMIZED=FALSE&amp;VAR:CALENDAR=US&amp;VAR:SYMBOL=SRE&amp;VAR:INDEX=0"}</definedName>
    <definedName name="_168__FDSAUDITLINK__" hidden="1">{"fdsup://directions/FAT Viewer?action=UPDATE&amp;creator=factset&amp;DYN_ARGS=TRUE&amp;DOC_NAME=FAT:FQL_AUDITING_CLIENT_TEMPLATE.FAT&amp;display_string=Audit&amp;VAR:KEY=ZABITWPSVC&amp;VAR:QUERY=RkZfRUJJVERBX09QRVIoUVRSLDQvMS8yMDEwLDYvMzAvMjAxMCwsLFVTRCk=&amp;WINDOW=FIRST_POPUP&amp;HEIGH","T=450&amp;WIDTH=450&amp;START_MAXIMIZED=FALSE&amp;VAR:CALENDAR=US&amp;VAR:SYMBOL=SRE&amp;VAR:INDEX=0"}</definedName>
    <definedName name="_1680__FDSAUDITLINK__" localSheetId="7" hidden="1">{"fdsup://Directions/FactSet Auditing Viewer?action=AUDIT_VALUE&amp;DB=129&amp;ID1=25470910&amp;VALUEID=01001&amp;SDATE=201002&amp;PERIODTYPE=QTR_STD&amp;window=popup_no_bar&amp;width=385&amp;height=120&amp;START_MAXIMIZED=FALSE&amp;creator=factset&amp;display_string=Audit"}</definedName>
    <definedName name="_1680__FDSAUDITLINK__" localSheetId="0" hidden="1">{"fdsup://Directions/FactSet Auditing Viewer?action=AUDIT_VALUE&amp;DB=129&amp;ID1=25470910&amp;VALUEID=01001&amp;SDATE=201002&amp;PERIODTYPE=QTR_STD&amp;window=popup_no_bar&amp;width=385&amp;height=120&amp;START_MAXIMIZED=FALSE&amp;creator=factset&amp;display_string=Audit"}</definedName>
    <definedName name="_1680__FDSAUDITLINK__" hidden="1">{"fdsup://Directions/FactSet Auditing Viewer?action=AUDIT_VALUE&amp;DB=129&amp;ID1=25470910&amp;VALUEID=01001&amp;SDATE=201002&amp;PERIODTYPE=QTR_STD&amp;window=popup_no_bar&amp;width=385&amp;height=120&amp;START_MAXIMIZED=FALSE&amp;creator=factset&amp;display_string=Audit"}</definedName>
    <definedName name="_1681__FDSAUDITLINK__" localSheetId="7" hidden="1">{"fdsup://Directions/FactSet Auditing Viewer?action=AUDIT_VALUE&amp;DB=129&amp;ID1=24237010&amp;VALUEID=01001&amp;SDATE=200902&amp;PERIODTYPE=QTR_STD&amp;window=popup_no_bar&amp;width=385&amp;height=120&amp;START_MAXIMIZED=FALSE&amp;creator=factset&amp;display_string=Audit"}</definedName>
    <definedName name="_1681__FDSAUDITLINK__" localSheetId="0" hidden="1">{"fdsup://Directions/FactSet Auditing Viewer?action=AUDIT_VALUE&amp;DB=129&amp;ID1=24237010&amp;VALUEID=01001&amp;SDATE=200902&amp;PERIODTYPE=QTR_STD&amp;window=popup_no_bar&amp;width=385&amp;height=120&amp;START_MAXIMIZED=FALSE&amp;creator=factset&amp;display_string=Audit"}</definedName>
    <definedName name="_1681__FDSAUDITLINK__" hidden="1">{"fdsup://Directions/FactSet Auditing Viewer?action=AUDIT_VALUE&amp;DB=129&amp;ID1=24237010&amp;VALUEID=01001&amp;SDATE=200902&amp;PERIODTYPE=QTR_STD&amp;window=popup_no_bar&amp;width=385&amp;height=120&amp;START_MAXIMIZED=FALSE&amp;creator=factset&amp;display_string=Audit"}</definedName>
    <definedName name="_1682__FDSAUDITLINK__" localSheetId="7" hidden="1">{"fdsup://Directions/FactSet Auditing Viewer?action=AUDIT_VALUE&amp;DB=129&amp;ID1=24237010&amp;VALUEID=01001&amp;SDATE=201002&amp;PERIODTYPE=QTR_STD&amp;window=popup_no_bar&amp;width=385&amp;height=120&amp;START_MAXIMIZED=FALSE&amp;creator=factset&amp;display_string=Audit"}</definedName>
    <definedName name="_1682__FDSAUDITLINK__" localSheetId="0" hidden="1">{"fdsup://Directions/FactSet Auditing Viewer?action=AUDIT_VALUE&amp;DB=129&amp;ID1=24237010&amp;VALUEID=01001&amp;SDATE=201002&amp;PERIODTYPE=QTR_STD&amp;window=popup_no_bar&amp;width=385&amp;height=120&amp;START_MAXIMIZED=FALSE&amp;creator=factset&amp;display_string=Audit"}</definedName>
    <definedName name="_1682__FDSAUDITLINK__" hidden="1">{"fdsup://Directions/FactSet Auditing Viewer?action=AUDIT_VALUE&amp;DB=129&amp;ID1=24237010&amp;VALUEID=01001&amp;SDATE=201002&amp;PERIODTYPE=QTR_STD&amp;window=popup_no_bar&amp;width=385&amp;height=120&amp;START_MAXIMIZED=FALSE&amp;creator=factset&amp;display_string=Audit"}</definedName>
    <definedName name="_1683__FDSAUDITLINK__" localSheetId="7" hidden="1">{"fdsup://Directions/FactSet Auditing Viewer?action=AUDIT_VALUE&amp;DB=129&amp;ID1=24702R10&amp;VALUEID=01001&amp;SDATE=201001&amp;PERIODTYPE=QTR_STD&amp;window=popup_no_bar&amp;width=385&amp;height=120&amp;START_MAXIMIZED=FALSE&amp;creator=factset&amp;display_string=Audit"}</definedName>
    <definedName name="_1683__FDSAUDITLINK__" localSheetId="0" hidden="1">{"fdsup://Directions/FactSet Auditing Viewer?action=AUDIT_VALUE&amp;DB=129&amp;ID1=24702R10&amp;VALUEID=01001&amp;SDATE=201001&amp;PERIODTYPE=QTR_STD&amp;window=popup_no_bar&amp;width=385&amp;height=120&amp;START_MAXIMIZED=FALSE&amp;creator=factset&amp;display_string=Audit"}</definedName>
    <definedName name="_1683__FDSAUDITLINK__" hidden="1">{"fdsup://Directions/FactSet Auditing Viewer?action=AUDIT_VALUE&amp;DB=129&amp;ID1=24702R10&amp;VALUEID=01001&amp;SDATE=201001&amp;PERIODTYPE=QTR_STD&amp;window=popup_no_bar&amp;width=385&amp;height=120&amp;START_MAXIMIZED=FALSE&amp;creator=factset&amp;display_string=Audit"}</definedName>
    <definedName name="_1684__FDSAUDITLINK__" localSheetId="7" hidden="1">{"fdsup://Directions/FactSet Auditing Viewer?action=AUDIT_VALUE&amp;DB=129&amp;ID1=24419910&amp;VALUEID=01001&amp;SDATE=200902&amp;PERIODTYPE=QTR_STD&amp;window=popup_no_bar&amp;width=385&amp;height=120&amp;START_MAXIMIZED=FALSE&amp;creator=factset&amp;display_string=Audit"}</definedName>
    <definedName name="_1684__FDSAUDITLINK__" localSheetId="0" hidden="1">{"fdsup://Directions/FactSet Auditing Viewer?action=AUDIT_VALUE&amp;DB=129&amp;ID1=24419910&amp;VALUEID=01001&amp;SDATE=200902&amp;PERIODTYPE=QTR_STD&amp;window=popup_no_bar&amp;width=385&amp;height=120&amp;START_MAXIMIZED=FALSE&amp;creator=factset&amp;display_string=Audit"}</definedName>
    <definedName name="_1684__FDSAUDITLINK__" hidden="1">{"fdsup://Directions/FactSet Auditing Viewer?action=AUDIT_VALUE&amp;DB=129&amp;ID1=24419910&amp;VALUEID=01001&amp;SDATE=200902&amp;PERIODTYPE=QTR_STD&amp;window=popup_no_bar&amp;width=385&amp;height=120&amp;START_MAXIMIZED=FALSE&amp;creator=factset&amp;display_string=Audit"}</definedName>
    <definedName name="_1685__FDSAUDITLINK__" localSheetId="7" hidden="1">{"fdsup://Directions/FactSet Auditing Viewer?action=AUDIT_VALUE&amp;DB=129&amp;ID1=24419910&amp;VALUEID=01001&amp;SDATE=201002&amp;PERIODTYPE=QTR_STD&amp;window=popup_no_bar&amp;width=385&amp;height=120&amp;START_MAXIMIZED=FALSE&amp;creator=factset&amp;display_string=Audit"}</definedName>
    <definedName name="_1685__FDSAUDITLINK__" localSheetId="0" hidden="1">{"fdsup://Directions/FactSet Auditing Viewer?action=AUDIT_VALUE&amp;DB=129&amp;ID1=24419910&amp;VALUEID=01001&amp;SDATE=201002&amp;PERIODTYPE=QTR_STD&amp;window=popup_no_bar&amp;width=385&amp;height=120&amp;START_MAXIMIZED=FALSE&amp;creator=factset&amp;display_string=Audit"}</definedName>
    <definedName name="_1685__FDSAUDITLINK__" hidden="1">{"fdsup://Directions/FactSet Auditing Viewer?action=AUDIT_VALUE&amp;DB=129&amp;ID1=24419910&amp;VALUEID=01001&amp;SDATE=201002&amp;PERIODTYPE=QTR_STD&amp;window=popup_no_bar&amp;width=385&amp;height=120&amp;START_MAXIMIZED=FALSE&amp;creator=factset&amp;display_string=Audit"}</definedName>
    <definedName name="_1686__FDSAUDITLINK__" localSheetId="7" hidden="1">{"fdsup://Directions/FactSet Auditing Viewer?action=AUDIT_VALUE&amp;DB=129&amp;ID1=26353410&amp;VALUEID=01001&amp;SDATE=200902&amp;PERIODTYPE=QTR_STD&amp;window=popup_no_bar&amp;width=385&amp;height=120&amp;START_MAXIMIZED=FALSE&amp;creator=factset&amp;display_string=Audit"}</definedName>
    <definedName name="_1686__FDSAUDITLINK__" localSheetId="0" hidden="1">{"fdsup://Directions/FactSet Auditing Viewer?action=AUDIT_VALUE&amp;DB=129&amp;ID1=26353410&amp;VALUEID=01001&amp;SDATE=200902&amp;PERIODTYPE=QTR_STD&amp;window=popup_no_bar&amp;width=385&amp;height=120&amp;START_MAXIMIZED=FALSE&amp;creator=factset&amp;display_string=Audit"}</definedName>
    <definedName name="_1686__FDSAUDITLINK__" hidden="1">{"fdsup://Directions/FactSet Auditing Viewer?action=AUDIT_VALUE&amp;DB=129&amp;ID1=26353410&amp;VALUEID=01001&amp;SDATE=200902&amp;PERIODTYPE=QTR_STD&amp;window=popup_no_bar&amp;width=385&amp;height=120&amp;START_MAXIMIZED=FALSE&amp;creator=factset&amp;display_string=Audit"}</definedName>
    <definedName name="_1687__FDSAUDITLINK__" localSheetId="7" hidden="1">{"fdsup://Directions/FactSet Auditing Viewer?action=AUDIT_VALUE&amp;DB=129&amp;ID1=26353410&amp;VALUEID=01001&amp;SDATE=201002&amp;PERIODTYPE=QTR_STD&amp;window=popup_no_bar&amp;width=385&amp;height=120&amp;START_MAXIMIZED=FALSE&amp;creator=factset&amp;display_string=Audit"}</definedName>
    <definedName name="_1687__FDSAUDITLINK__" localSheetId="0" hidden="1">{"fdsup://Directions/FactSet Auditing Viewer?action=AUDIT_VALUE&amp;DB=129&amp;ID1=26353410&amp;VALUEID=01001&amp;SDATE=201002&amp;PERIODTYPE=QTR_STD&amp;window=popup_no_bar&amp;width=385&amp;height=120&amp;START_MAXIMIZED=FALSE&amp;creator=factset&amp;display_string=Audit"}</definedName>
    <definedName name="_1687__FDSAUDITLINK__" hidden="1">{"fdsup://Directions/FactSet Auditing Viewer?action=AUDIT_VALUE&amp;DB=129&amp;ID1=26353410&amp;VALUEID=01001&amp;SDATE=201002&amp;PERIODTYPE=QTR_STD&amp;window=popup_no_bar&amp;width=385&amp;height=120&amp;START_MAXIMIZED=FALSE&amp;creator=factset&amp;display_string=Audit"}</definedName>
    <definedName name="_1688__FDSAUDITLINK__" localSheetId="7" hidden="1">{"fdsup://Directions/FactSet Auditing Viewer?action=AUDIT_VALUE&amp;DB=129&amp;ID1=25746U10&amp;VALUEID=01001&amp;SDATE=200902&amp;PERIODTYPE=QTR_STD&amp;window=popup_no_bar&amp;width=385&amp;height=120&amp;START_MAXIMIZED=FALSE&amp;creator=factset&amp;display_string=Audit"}</definedName>
    <definedName name="_1688__FDSAUDITLINK__" localSheetId="0" hidden="1">{"fdsup://Directions/FactSet Auditing Viewer?action=AUDIT_VALUE&amp;DB=129&amp;ID1=25746U10&amp;VALUEID=01001&amp;SDATE=200902&amp;PERIODTYPE=QTR_STD&amp;window=popup_no_bar&amp;width=385&amp;height=120&amp;START_MAXIMIZED=FALSE&amp;creator=factset&amp;display_string=Audit"}</definedName>
    <definedName name="_1688__FDSAUDITLINK__" hidden="1">{"fdsup://Directions/FactSet Auditing Viewer?action=AUDIT_VALUE&amp;DB=129&amp;ID1=25746U10&amp;VALUEID=01001&amp;SDATE=200902&amp;PERIODTYPE=QTR_STD&amp;window=popup_no_bar&amp;width=385&amp;height=120&amp;START_MAXIMIZED=FALSE&amp;creator=factset&amp;display_string=Audit"}</definedName>
    <definedName name="_1689__FDSAUDITLINK__" localSheetId="7" hidden="1">{"fdsup://Directions/FactSet Auditing Viewer?action=AUDIT_VALUE&amp;DB=129&amp;ID1=25746U10&amp;VALUEID=01001&amp;SDATE=201002&amp;PERIODTYPE=QTR_STD&amp;window=popup_no_bar&amp;width=385&amp;height=120&amp;START_MAXIMIZED=FALSE&amp;creator=factset&amp;display_string=Audit"}</definedName>
    <definedName name="_1689__FDSAUDITLINK__" localSheetId="0" hidden="1">{"fdsup://Directions/FactSet Auditing Viewer?action=AUDIT_VALUE&amp;DB=129&amp;ID1=25746U10&amp;VALUEID=01001&amp;SDATE=201002&amp;PERIODTYPE=QTR_STD&amp;window=popup_no_bar&amp;width=385&amp;height=120&amp;START_MAXIMIZED=FALSE&amp;creator=factset&amp;display_string=Audit"}</definedName>
    <definedName name="_1689__FDSAUDITLINK__" hidden="1">{"fdsup://Directions/FactSet Auditing Viewer?action=AUDIT_VALUE&amp;DB=129&amp;ID1=25746U10&amp;VALUEID=01001&amp;SDATE=201002&amp;PERIODTYPE=QTR_STD&amp;window=popup_no_bar&amp;width=385&amp;height=120&amp;START_MAXIMIZED=FALSE&amp;creator=factset&amp;display_string=Audit"}</definedName>
    <definedName name="_169__FDSAUDITLINK__" localSheetId="7" hidden="1">{"fdsup://directions/FAT Viewer?action=UPDATE&amp;creator=factset&amp;DYN_ARGS=TRUE&amp;DOC_NAME=FAT:FQL_AUDITING_CLIENT_TEMPLATE.FAT&amp;display_string=Audit&amp;VAR:KEY=BYXCZQLCDW&amp;VAR:QUERY=RkZfRUJJVERBX09QRVIoUVRSLDQvMS8yMDA5LDYvMzAvMjAwOSwsLFVTRCk=&amp;WINDOW=FIRST_POPUP&amp;HEIGH","T=450&amp;WIDTH=450&amp;START_MAXIMIZED=FALSE&amp;VAR:CALENDAR=US&amp;VAR:SYMBOL=SRCL&amp;VAR:INDEX=0"}</definedName>
    <definedName name="_169__FDSAUDITLINK__" localSheetId="0" hidden="1">{"fdsup://directions/FAT Viewer?action=UPDATE&amp;creator=factset&amp;DYN_ARGS=TRUE&amp;DOC_NAME=FAT:FQL_AUDITING_CLIENT_TEMPLATE.FAT&amp;display_string=Audit&amp;VAR:KEY=BYXCZQLCDW&amp;VAR:QUERY=RkZfRUJJVERBX09QRVIoUVRSLDQvMS8yMDA5LDYvMzAvMjAwOSwsLFVTRCk=&amp;WINDOW=FIRST_POPUP&amp;HEIGH","T=450&amp;WIDTH=450&amp;START_MAXIMIZED=FALSE&amp;VAR:CALENDAR=US&amp;VAR:SYMBOL=SRCL&amp;VAR:INDEX=0"}</definedName>
    <definedName name="_169__FDSAUDITLINK__" hidden="1">{"fdsup://directions/FAT Viewer?action=UPDATE&amp;creator=factset&amp;DYN_ARGS=TRUE&amp;DOC_NAME=FAT:FQL_AUDITING_CLIENT_TEMPLATE.FAT&amp;display_string=Audit&amp;VAR:KEY=BYXCZQLCDW&amp;VAR:QUERY=RkZfRUJJVERBX09QRVIoUVRSLDQvMS8yMDA5LDYvMzAvMjAwOSwsLFVTRCk=&amp;WINDOW=FIRST_POPUP&amp;HEIGH","T=450&amp;WIDTH=450&amp;START_MAXIMIZED=FALSE&amp;VAR:CALENDAR=US&amp;VAR:SYMBOL=SRCL&amp;VAR:INDEX=0"}</definedName>
    <definedName name="_1690__FDSAUDITLINK__" localSheetId="7" hidden="1">{"fdsup://Directions/FactSet Auditing Viewer?action=AUDIT_VALUE&amp;DB=129&amp;ID1=16676410&amp;VALUEID=01001&amp;SDATE=200902&amp;PERIODTYPE=QTR_STD&amp;window=popup_no_bar&amp;width=385&amp;height=120&amp;START_MAXIMIZED=FALSE&amp;creator=factset&amp;display_string=Audit"}</definedName>
    <definedName name="_1690__FDSAUDITLINK__" localSheetId="0" hidden="1">{"fdsup://Directions/FactSet Auditing Viewer?action=AUDIT_VALUE&amp;DB=129&amp;ID1=16676410&amp;VALUEID=01001&amp;SDATE=200902&amp;PERIODTYPE=QTR_STD&amp;window=popup_no_bar&amp;width=385&amp;height=120&amp;START_MAXIMIZED=FALSE&amp;creator=factset&amp;display_string=Audit"}</definedName>
    <definedName name="_1690__FDSAUDITLINK__" hidden="1">{"fdsup://Directions/FactSet Auditing Viewer?action=AUDIT_VALUE&amp;DB=129&amp;ID1=16676410&amp;VALUEID=01001&amp;SDATE=200902&amp;PERIODTYPE=QTR_STD&amp;window=popup_no_bar&amp;width=385&amp;height=120&amp;START_MAXIMIZED=FALSE&amp;creator=factset&amp;display_string=Audit"}</definedName>
    <definedName name="_1691__FDSAUDITLINK__" localSheetId="7" hidden="1">{"fdsup://Directions/FactSet Auditing Viewer?action=AUDIT_VALUE&amp;DB=129&amp;ID1=16676410&amp;VALUEID=01001&amp;SDATE=201002&amp;PERIODTYPE=QTR_STD&amp;window=popup_no_bar&amp;width=385&amp;height=120&amp;START_MAXIMIZED=FALSE&amp;creator=factset&amp;display_string=Audit"}</definedName>
    <definedName name="_1691__FDSAUDITLINK__" localSheetId="0" hidden="1">{"fdsup://Directions/FactSet Auditing Viewer?action=AUDIT_VALUE&amp;DB=129&amp;ID1=16676410&amp;VALUEID=01001&amp;SDATE=201002&amp;PERIODTYPE=QTR_STD&amp;window=popup_no_bar&amp;width=385&amp;height=120&amp;START_MAXIMIZED=FALSE&amp;creator=factset&amp;display_string=Audit"}</definedName>
    <definedName name="_1691__FDSAUDITLINK__" hidden="1">{"fdsup://Directions/FactSet Auditing Viewer?action=AUDIT_VALUE&amp;DB=129&amp;ID1=16676410&amp;VALUEID=01001&amp;SDATE=201002&amp;PERIODTYPE=QTR_STD&amp;window=popup_no_bar&amp;width=385&amp;height=120&amp;START_MAXIMIZED=FALSE&amp;creator=factset&amp;display_string=Audit"}</definedName>
    <definedName name="_1692__FDSAUDITLINK__" localSheetId="7" hidden="1">{"fdsup://Directions/FactSet Auditing Viewer?action=AUDIT_VALUE&amp;DB=129&amp;ID1=12665010&amp;VALUEID=01001&amp;SDATE=200902&amp;PERIODTYPE=QTR_STD&amp;window=popup_no_bar&amp;width=385&amp;height=120&amp;START_MAXIMIZED=FALSE&amp;creator=factset&amp;display_string=Audit"}</definedName>
    <definedName name="_1692__FDSAUDITLINK__" localSheetId="0" hidden="1">{"fdsup://Directions/FactSet Auditing Viewer?action=AUDIT_VALUE&amp;DB=129&amp;ID1=12665010&amp;VALUEID=01001&amp;SDATE=200902&amp;PERIODTYPE=QTR_STD&amp;window=popup_no_bar&amp;width=385&amp;height=120&amp;START_MAXIMIZED=FALSE&amp;creator=factset&amp;display_string=Audit"}</definedName>
    <definedName name="_1692__FDSAUDITLINK__" hidden="1">{"fdsup://Directions/FactSet Auditing Viewer?action=AUDIT_VALUE&amp;DB=129&amp;ID1=12665010&amp;VALUEID=01001&amp;SDATE=200902&amp;PERIODTYPE=QTR_STD&amp;window=popup_no_bar&amp;width=385&amp;height=120&amp;START_MAXIMIZED=FALSE&amp;creator=factset&amp;display_string=Audit"}</definedName>
    <definedName name="_1693__FDSAUDITLINK__" localSheetId="7" hidden="1">{"fdsup://Directions/FactSet Auditing Viewer?action=AUDIT_VALUE&amp;DB=129&amp;ID1=12665010&amp;VALUEID=01001&amp;SDATE=201002&amp;PERIODTYPE=QTR_STD&amp;window=popup_no_bar&amp;width=385&amp;height=120&amp;START_MAXIMIZED=FALSE&amp;creator=factset&amp;display_string=Audit"}</definedName>
    <definedName name="_1693__FDSAUDITLINK__" localSheetId="0" hidden="1">{"fdsup://Directions/FactSet Auditing Viewer?action=AUDIT_VALUE&amp;DB=129&amp;ID1=12665010&amp;VALUEID=01001&amp;SDATE=201002&amp;PERIODTYPE=QTR_STD&amp;window=popup_no_bar&amp;width=385&amp;height=120&amp;START_MAXIMIZED=FALSE&amp;creator=factset&amp;display_string=Audit"}</definedName>
    <definedName name="_1693__FDSAUDITLINK__" hidden="1">{"fdsup://Directions/FactSet Auditing Viewer?action=AUDIT_VALUE&amp;DB=129&amp;ID1=12665010&amp;VALUEID=01001&amp;SDATE=201002&amp;PERIODTYPE=QTR_STD&amp;window=popup_no_bar&amp;width=385&amp;height=120&amp;START_MAXIMIZED=FALSE&amp;creator=factset&amp;display_string=Audit"}</definedName>
    <definedName name="_1694__FDSAUDITLINK__" localSheetId="7" hidden="1">{"fdsup://Directions/FactSet Auditing Viewer?action=AUDIT_VALUE&amp;DB=129&amp;ID1=22286210&amp;VALUEID=01001&amp;SDATE=200902&amp;PERIODTYPE=QTR_STD&amp;window=popup_no_bar&amp;width=385&amp;height=120&amp;START_MAXIMIZED=FALSE&amp;creator=factset&amp;display_string=Audit"}</definedName>
    <definedName name="_1694__FDSAUDITLINK__" localSheetId="0" hidden="1">{"fdsup://Directions/FactSet Auditing Viewer?action=AUDIT_VALUE&amp;DB=129&amp;ID1=22286210&amp;VALUEID=01001&amp;SDATE=200902&amp;PERIODTYPE=QTR_STD&amp;window=popup_no_bar&amp;width=385&amp;height=120&amp;START_MAXIMIZED=FALSE&amp;creator=factset&amp;display_string=Audit"}</definedName>
    <definedName name="_1694__FDSAUDITLINK__" hidden="1">{"fdsup://Directions/FactSet Auditing Viewer?action=AUDIT_VALUE&amp;DB=129&amp;ID1=22286210&amp;VALUEID=01001&amp;SDATE=200902&amp;PERIODTYPE=QTR_STD&amp;window=popup_no_bar&amp;width=385&amp;height=120&amp;START_MAXIMIZED=FALSE&amp;creator=factset&amp;display_string=Audit"}</definedName>
    <definedName name="_1695__FDSAUDITLINK__" localSheetId="7" hidden="1">{"fdsup://Directions/FactSet Auditing Viewer?action=AUDIT_VALUE&amp;DB=129&amp;ID1=22286210&amp;VALUEID=01001&amp;SDATE=201002&amp;PERIODTYPE=QTR_STD&amp;window=popup_no_bar&amp;width=385&amp;height=120&amp;START_MAXIMIZED=FALSE&amp;creator=factset&amp;display_string=Audit"}</definedName>
    <definedName name="_1695__FDSAUDITLINK__" localSheetId="0" hidden="1">{"fdsup://Directions/FactSet Auditing Viewer?action=AUDIT_VALUE&amp;DB=129&amp;ID1=22286210&amp;VALUEID=01001&amp;SDATE=201002&amp;PERIODTYPE=QTR_STD&amp;window=popup_no_bar&amp;width=385&amp;height=120&amp;START_MAXIMIZED=FALSE&amp;creator=factset&amp;display_string=Audit"}</definedName>
    <definedName name="_1695__FDSAUDITLINK__" hidden="1">{"fdsup://Directions/FactSet Auditing Viewer?action=AUDIT_VALUE&amp;DB=129&amp;ID1=22286210&amp;VALUEID=01001&amp;SDATE=201002&amp;PERIODTYPE=QTR_STD&amp;window=popup_no_bar&amp;width=385&amp;height=120&amp;START_MAXIMIZED=FALSE&amp;creator=factset&amp;display_string=Audit"}</definedName>
    <definedName name="_1696__FDSAUDITLINK__" localSheetId="7" hidden="1">{"fdsup://Directions/FactSet Auditing Viewer?action=AUDIT_VALUE&amp;DB=129&amp;ID1=17737610&amp;VALUEID=01001&amp;SDATE=200902&amp;PERIODTYPE=QTR_STD&amp;window=popup_no_bar&amp;width=385&amp;height=120&amp;START_MAXIMIZED=FALSE&amp;creator=factset&amp;display_string=Audit"}</definedName>
    <definedName name="_1696__FDSAUDITLINK__" localSheetId="0" hidden="1">{"fdsup://Directions/FactSet Auditing Viewer?action=AUDIT_VALUE&amp;DB=129&amp;ID1=17737610&amp;VALUEID=01001&amp;SDATE=200902&amp;PERIODTYPE=QTR_STD&amp;window=popup_no_bar&amp;width=385&amp;height=120&amp;START_MAXIMIZED=FALSE&amp;creator=factset&amp;display_string=Audit"}</definedName>
    <definedName name="_1696__FDSAUDITLINK__" hidden="1">{"fdsup://Directions/FactSet Auditing Viewer?action=AUDIT_VALUE&amp;DB=129&amp;ID1=17737610&amp;VALUEID=01001&amp;SDATE=200902&amp;PERIODTYPE=QTR_STD&amp;window=popup_no_bar&amp;width=385&amp;height=120&amp;START_MAXIMIZED=FALSE&amp;creator=factset&amp;display_string=Audit"}</definedName>
    <definedName name="_1697__FDSAUDITLINK__" localSheetId="7" hidden="1">{"fdsup://Directions/FactSet Auditing Viewer?action=AUDIT_VALUE&amp;DB=129&amp;ID1=17737610&amp;VALUEID=01001&amp;SDATE=201002&amp;PERIODTYPE=QTR_STD&amp;window=popup_no_bar&amp;width=385&amp;height=120&amp;START_MAXIMIZED=FALSE&amp;creator=factset&amp;display_string=Audit"}</definedName>
    <definedName name="_1697__FDSAUDITLINK__" localSheetId="0" hidden="1">{"fdsup://Directions/FactSet Auditing Viewer?action=AUDIT_VALUE&amp;DB=129&amp;ID1=17737610&amp;VALUEID=01001&amp;SDATE=201002&amp;PERIODTYPE=QTR_STD&amp;window=popup_no_bar&amp;width=385&amp;height=120&amp;START_MAXIMIZED=FALSE&amp;creator=factset&amp;display_string=Audit"}</definedName>
    <definedName name="_1697__FDSAUDITLINK__" hidden="1">{"fdsup://Directions/FactSet Auditing Viewer?action=AUDIT_VALUE&amp;DB=129&amp;ID1=17737610&amp;VALUEID=01001&amp;SDATE=201002&amp;PERIODTYPE=QTR_STD&amp;window=popup_no_bar&amp;width=385&amp;height=120&amp;START_MAXIMIZED=FALSE&amp;creator=factset&amp;display_string=Audit"}</definedName>
    <definedName name="_1698__FDSAUDITLINK__" localSheetId="7" hidden="1">{"fdsup://Directions/FactSet Auditing Viewer?action=AUDIT_VALUE&amp;DB=129&amp;ID1=19244610&amp;VALUEID=01001&amp;SDATE=200902&amp;PERIODTYPE=QTR_STD&amp;window=popup_no_bar&amp;width=385&amp;height=120&amp;START_MAXIMIZED=FALSE&amp;creator=factset&amp;display_string=Audit"}</definedName>
    <definedName name="_1698__FDSAUDITLINK__" localSheetId="0" hidden="1">{"fdsup://Directions/FactSet Auditing Viewer?action=AUDIT_VALUE&amp;DB=129&amp;ID1=19244610&amp;VALUEID=01001&amp;SDATE=200902&amp;PERIODTYPE=QTR_STD&amp;window=popup_no_bar&amp;width=385&amp;height=120&amp;START_MAXIMIZED=FALSE&amp;creator=factset&amp;display_string=Audit"}</definedName>
    <definedName name="_1698__FDSAUDITLINK__" hidden="1">{"fdsup://Directions/FactSet Auditing Viewer?action=AUDIT_VALUE&amp;DB=129&amp;ID1=19244610&amp;VALUEID=01001&amp;SDATE=200902&amp;PERIODTYPE=QTR_STD&amp;window=popup_no_bar&amp;width=385&amp;height=120&amp;START_MAXIMIZED=FALSE&amp;creator=factset&amp;display_string=Audit"}</definedName>
    <definedName name="_1699__FDSAUDITLINK__" localSheetId="7" hidden="1">{"fdsup://Directions/FactSet Auditing Viewer?action=AUDIT_VALUE&amp;DB=129&amp;ID1=19244610&amp;VALUEID=01001&amp;SDATE=201002&amp;PERIODTYPE=QTR_STD&amp;window=popup_no_bar&amp;width=385&amp;height=120&amp;START_MAXIMIZED=FALSE&amp;creator=factset&amp;display_string=Audit"}</definedName>
    <definedName name="_1699__FDSAUDITLINK__" localSheetId="0" hidden="1">{"fdsup://Directions/FactSet Auditing Viewer?action=AUDIT_VALUE&amp;DB=129&amp;ID1=19244610&amp;VALUEID=01001&amp;SDATE=201002&amp;PERIODTYPE=QTR_STD&amp;window=popup_no_bar&amp;width=385&amp;height=120&amp;START_MAXIMIZED=FALSE&amp;creator=factset&amp;display_string=Audit"}</definedName>
    <definedName name="_1699__FDSAUDITLINK__" hidden="1">{"fdsup://Directions/FactSet Auditing Viewer?action=AUDIT_VALUE&amp;DB=129&amp;ID1=19244610&amp;VALUEID=01001&amp;SDATE=201002&amp;PERIODTYPE=QTR_STD&amp;window=popup_no_bar&amp;width=385&amp;height=120&amp;START_MAXIMIZED=FALSE&amp;creator=factset&amp;display_string=Audit"}</definedName>
    <definedName name="_17__FDSAUDITLINK__" localSheetId="7" hidden="1">{"fdsup://directions/FAT Viewer?action=UPDATE&amp;creator=factset&amp;DYN_ARGS=TRUE&amp;DOC_NAME=FAT:FQL_AUDITING_CLIENT_TEMPLATE.FAT&amp;display_string=Audit&amp;VAR:KEY=VSXADOBIVQ&amp;VAR:QUERY=RkZfRUJJVERBX09QRVIoUVRSLDQvMS8yMDA5LDYvMzAvMjAwOSwsLFVTRCk=&amp;WINDOW=FIRST_POPUP&amp;HEIGH","T=450&amp;WIDTH=450&amp;START_MAXIMIZED=FALSE&amp;VAR:CALENDAR=US&amp;VAR:SYMBOL=XL&amp;VAR:INDEX=0"}</definedName>
    <definedName name="_17__FDSAUDITLINK__" localSheetId="0" hidden="1">{"fdsup://directions/FAT Viewer?action=UPDATE&amp;creator=factset&amp;DYN_ARGS=TRUE&amp;DOC_NAME=FAT:FQL_AUDITING_CLIENT_TEMPLATE.FAT&amp;display_string=Audit&amp;VAR:KEY=VSXADOBIVQ&amp;VAR:QUERY=RkZfRUJJVERBX09QRVIoUVRSLDQvMS8yMDA5LDYvMzAvMjAwOSwsLFVTRCk=&amp;WINDOW=FIRST_POPUP&amp;HEIGH","T=450&amp;WIDTH=450&amp;START_MAXIMIZED=FALSE&amp;VAR:CALENDAR=US&amp;VAR:SYMBOL=XL&amp;VAR:INDEX=0"}</definedName>
    <definedName name="_17__FDSAUDITLINK__" hidden="1">{"fdsup://directions/FAT Viewer?action=UPDATE&amp;creator=factset&amp;DYN_ARGS=TRUE&amp;DOC_NAME=FAT:FQL_AUDITING_CLIENT_TEMPLATE.FAT&amp;display_string=Audit&amp;VAR:KEY=VSXADOBIVQ&amp;VAR:QUERY=RkZfRUJJVERBX09QRVIoUVRSLDQvMS8yMDA5LDYvMzAvMjAwOSwsLFVTRCk=&amp;WINDOW=FIRST_POPUP&amp;HEIGH","T=450&amp;WIDTH=450&amp;START_MAXIMIZED=FALSE&amp;VAR:CALENDAR=US&amp;VAR:SYMBOL=XL&amp;VAR:INDEX=0"}</definedName>
    <definedName name="_170__FDSAUDITLINK__" localSheetId="7" hidden="1">{"fdsup://directions/FAT Viewer?action=UPDATE&amp;creator=factset&amp;DYN_ARGS=TRUE&amp;DOC_NAME=FAT:FQL_AUDITING_CLIENT_TEMPLATE.FAT&amp;display_string=Audit&amp;VAR:KEY=ZMVWFQNGJE&amp;VAR:QUERY=RkZfRUJJVERBX09QRVIoUVRSLDQvMS8yMDEwLDYvMzAvMjAxMCwsLFVTRCk=&amp;WINDOW=FIRST_POPUP&amp;HEIGH","T=450&amp;WIDTH=450&amp;START_MAXIMIZED=FALSE&amp;VAR:CALENDAR=US&amp;VAR:SYMBOL=SRCL&amp;VAR:INDEX=0"}</definedName>
    <definedName name="_170__FDSAUDITLINK__" localSheetId="0" hidden="1">{"fdsup://directions/FAT Viewer?action=UPDATE&amp;creator=factset&amp;DYN_ARGS=TRUE&amp;DOC_NAME=FAT:FQL_AUDITING_CLIENT_TEMPLATE.FAT&amp;display_string=Audit&amp;VAR:KEY=ZMVWFQNGJE&amp;VAR:QUERY=RkZfRUJJVERBX09QRVIoUVRSLDQvMS8yMDEwLDYvMzAvMjAxMCwsLFVTRCk=&amp;WINDOW=FIRST_POPUP&amp;HEIGH","T=450&amp;WIDTH=450&amp;START_MAXIMIZED=FALSE&amp;VAR:CALENDAR=US&amp;VAR:SYMBOL=SRCL&amp;VAR:INDEX=0"}</definedName>
    <definedName name="_170__FDSAUDITLINK__" hidden="1">{"fdsup://directions/FAT Viewer?action=UPDATE&amp;creator=factset&amp;DYN_ARGS=TRUE&amp;DOC_NAME=FAT:FQL_AUDITING_CLIENT_TEMPLATE.FAT&amp;display_string=Audit&amp;VAR:KEY=ZMVWFQNGJE&amp;VAR:QUERY=RkZfRUJJVERBX09QRVIoUVRSLDQvMS8yMDEwLDYvMzAvMjAxMCwsLFVTRCk=&amp;WINDOW=FIRST_POPUP&amp;HEIGH","T=450&amp;WIDTH=450&amp;START_MAXIMIZED=FALSE&amp;VAR:CALENDAR=US&amp;VAR:SYMBOL=SRCL&amp;VAR:INDEX=0"}</definedName>
    <definedName name="_1700__FDSAUDITLINK__" localSheetId="7" hidden="1">{"fdsup://Directions/FactSet Auditing Viewer?action=AUDIT_VALUE&amp;DB=129&amp;ID1=15670010&amp;VALUEID=01001&amp;SDATE=200902&amp;PERIODTYPE=QTR_STD&amp;window=popup_no_bar&amp;width=385&amp;height=120&amp;START_MAXIMIZED=FALSE&amp;creator=factset&amp;display_string=Audit"}</definedName>
    <definedName name="_1700__FDSAUDITLINK__" localSheetId="0" hidden="1">{"fdsup://Directions/FactSet Auditing Viewer?action=AUDIT_VALUE&amp;DB=129&amp;ID1=15670010&amp;VALUEID=01001&amp;SDATE=200902&amp;PERIODTYPE=QTR_STD&amp;window=popup_no_bar&amp;width=385&amp;height=120&amp;START_MAXIMIZED=FALSE&amp;creator=factset&amp;display_string=Audit"}</definedName>
    <definedName name="_1700__FDSAUDITLINK__" hidden="1">{"fdsup://Directions/FactSet Auditing Viewer?action=AUDIT_VALUE&amp;DB=129&amp;ID1=15670010&amp;VALUEID=01001&amp;SDATE=200902&amp;PERIODTYPE=QTR_STD&amp;window=popup_no_bar&amp;width=385&amp;height=120&amp;START_MAXIMIZED=FALSE&amp;creator=factset&amp;display_string=Audit"}</definedName>
    <definedName name="_1701__FDSAUDITLINK__" localSheetId="7" hidden="1">{"fdsup://Directions/FactSet Auditing Viewer?action=AUDIT_VALUE&amp;DB=129&amp;ID1=15670010&amp;VALUEID=01001&amp;SDATE=201002&amp;PERIODTYPE=QTR_STD&amp;window=popup_no_bar&amp;width=385&amp;height=120&amp;START_MAXIMIZED=FALSE&amp;creator=factset&amp;display_string=Audit"}</definedName>
    <definedName name="_1701__FDSAUDITLINK__" localSheetId="0" hidden="1">{"fdsup://Directions/FactSet Auditing Viewer?action=AUDIT_VALUE&amp;DB=129&amp;ID1=15670010&amp;VALUEID=01001&amp;SDATE=201002&amp;PERIODTYPE=QTR_STD&amp;window=popup_no_bar&amp;width=385&amp;height=120&amp;START_MAXIMIZED=FALSE&amp;creator=factset&amp;display_string=Audit"}</definedName>
    <definedName name="_1701__FDSAUDITLINK__" hidden="1">{"fdsup://Directions/FactSet Auditing Viewer?action=AUDIT_VALUE&amp;DB=129&amp;ID1=15670010&amp;VALUEID=01001&amp;SDATE=201002&amp;PERIODTYPE=QTR_STD&amp;window=popup_no_bar&amp;width=385&amp;height=120&amp;START_MAXIMIZED=FALSE&amp;creator=factset&amp;display_string=Audit"}</definedName>
    <definedName name="_1702__FDSAUDITLINK__" localSheetId="7" hidden="1">{"fdsup://Directions/FactSet Auditing Viewer?action=AUDIT_VALUE&amp;DB=129&amp;ID1=17290810&amp;VALUEID=01001&amp;SDATE=200904&amp;PERIODTYPE=QTR_STD&amp;window=popup_no_bar&amp;width=385&amp;height=120&amp;START_MAXIMIZED=FALSE&amp;creator=factset&amp;display_string=Audit"}</definedName>
    <definedName name="_1702__FDSAUDITLINK__" localSheetId="0" hidden="1">{"fdsup://Directions/FactSet Auditing Viewer?action=AUDIT_VALUE&amp;DB=129&amp;ID1=17290810&amp;VALUEID=01001&amp;SDATE=200904&amp;PERIODTYPE=QTR_STD&amp;window=popup_no_bar&amp;width=385&amp;height=120&amp;START_MAXIMIZED=FALSE&amp;creator=factset&amp;display_string=Audit"}</definedName>
    <definedName name="_1702__FDSAUDITLINK__" hidden="1">{"fdsup://Directions/FactSet Auditing Viewer?action=AUDIT_VALUE&amp;DB=129&amp;ID1=17290810&amp;VALUEID=01001&amp;SDATE=200904&amp;PERIODTYPE=QTR_STD&amp;window=popup_no_bar&amp;width=385&amp;height=120&amp;START_MAXIMIZED=FALSE&amp;creator=factset&amp;display_string=Audit"}</definedName>
    <definedName name="_1703__FDSAUDITLINK__" localSheetId="7" hidden="1">{"fdsup://Directions/FactSet Auditing Viewer?action=AUDIT_VALUE&amp;DB=129&amp;ID1=12640810&amp;VALUEID=01001&amp;SDATE=201002&amp;PERIODTYPE=QTR_STD&amp;window=popup_no_bar&amp;width=385&amp;height=120&amp;START_MAXIMIZED=FALSE&amp;creator=factset&amp;display_string=Audit"}</definedName>
    <definedName name="_1703__FDSAUDITLINK__" localSheetId="0" hidden="1">{"fdsup://Directions/FactSet Auditing Viewer?action=AUDIT_VALUE&amp;DB=129&amp;ID1=12640810&amp;VALUEID=01001&amp;SDATE=201002&amp;PERIODTYPE=QTR_STD&amp;window=popup_no_bar&amp;width=385&amp;height=120&amp;START_MAXIMIZED=FALSE&amp;creator=factset&amp;display_string=Audit"}</definedName>
    <definedName name="_1703__FDSAUDITLINK__" hidden="1">{"fdsup://Directions/FactSet Auditing Viewer?action=AUDIT_VALUE&amp;DB=129&amp;ID1=12640810&amp;VALUEID=01001&amp;SDATE=201002&amp;PERIODTYPE=QTR_STD&amp;window=popup_no_bar&amp;width=385&amp;height=120&amp;START_MAXIMIZED=FALSE&amp;creator=factset&amp;display_string=Audit"}</definedName>
    <definedName name="_1704__FDSAUDITLINK__" localSheetId="7" hidden="1">{"fdsup://Directions/FactSet Auditing Viewer?action=AUDIT_VALUE&amp;DB=129&amp;ID1=17275R10&amp;VALUEID=01001&amp;SDATE=200903&amp;PERIODTYPE=QTR_STD&amp;window=popup_no_bar&amp;width=385&amp;height=120&amp;START_MAXIMIZED=FALSE&amp;creator=factset&amp;display_string=Audit"}</definedName>
    <definedName name="_1704__FDSAUDITLINK__" localSheetId="0" hidden="1">{"fdsup://Directions/FactSet Auditing Viewer?action=AUDIT_VALUE&amp;DB=129&amp;ID1=17275R10&amp;VALUEID=01001&amp;SDATE=200903&amp;PERIODTYPE=QTR_STD&amp;window=popup_no_bar&amp;width=385&amp;height=120&amp;START_MAXIMIZED=FALSE&amp;creator=factset&amp;display_string=Audit"}</definedName>
    <definedName name="_1704__FDSAUDITLINK__" hidden="1">{"fdsup://Directions/FactSet Auditing Viewer?action=AUDIT_VALUE&amp;DB=129&amp;ID1=17275R10&amp;VALUEID=01001&amp;SDATE=200903&amp;PERIODTYPE=QTR_STD&amp;window=popup_no_bar&amp;width=385&amp;height=120&amp;START_MAXIMIZED=FALSE&amp;creator=factset&amp;display_string=Audit"}</definedName>
    <definedName name="_1705__FDSAUDITLINK__" localSheetId="7" hidden="1">{"fdsup://Directions/FactSet Auditing Viewer?action=AUDIT_VALUE&amp;DB=129&amp;ID1=17275R10&amp;VALUEID=01001&amp;SDATE=201003&amp;PERIODTYPE=QTR_STD&amp;window=popup_no_bar&amp;width=385&amp;height=120&amp;START_MAXIMIZED=FALSE&amp;creator=factset&amp;display_string=Audit"}</definedName>
    <definedName name="_1705__FDSAUDITLINK__" localSheetId="0" hidden="1">{"fdsup://Directions/FactSet Auditing Viewer?action=AUDIT_VALUE&amp;DB=129&amp;ID1=17275R10&amp;VALUEID=01001&amp;SDATE=201003&amp;PERIODTYPE=QTR_STD&amp;window=popup_no_bar&amp;width=385&amp;height=120&amp;START_MAXIMIZED=FALSE&amp;creator=factset&amp;display_string=Audit"}</definedName>
    <definedName name="_1705__FDSAUDITLINK__" hidden="1">{"fdsup://Directions/FactSet Auditing Viewer?action=AUDIT_VALUE&amp;DB=129&amp;ID1=17275R10&amp;VALUEID=01001&amp;SDATE=201003&amp;PERIODTYPE=QTR_STD&amp;window=popup_no_bar&amp;width=385&amp;height=120&amp;START_MAXIMIZED=FALSE&amp;creator=factset&amp;display_string=Audit"}</definedName>
    <definedName name="_1706__FDSAUDITLINK__" localSheetId="7" hidden="1">{"fdsup://Directions/FactSet Auditing Viewer?action=AUDIT_VALUE&amp;DB=129&amp;ID1=20536310&amp;VALUEID=01001&amp;SDATE=200901&amp;PERIODTYPE=QTR_STD&amp;window=popup_no_bar&amp;width=385&amp;height=120&amp;START_MAXIMIZED=FALSE&amp;creator=factset&amp;display_string=Audit"}</definedName>
    <definedName name="_1706__FDSAUDITLINK__" localSheetId="0" hidden="1">{"fdsup://Directions/FactSet Auditing Viewer?action=AUDIT_VALUE&amp;DB=129&amp;ID1=20536310&amp;VALUEID=01001&amp;SDATE=200901&amp;PERIODTYPE=QTR_STD&amp;window=popup_no_bar&amp;width=385&amp;height=120&amp;START_MAXIMIZED=FALSE&amp;creator=factset&amp;display_string=Audit"}</definedName>
    <definedName name="_1706__FDSAUDITLINK__" hidden="1">{"fdsup://Directions/FactSet Auditing Viewer?action=AUDIT_VALUE&amp;DB=129&amp;ID1=20536310&amp;VALUEID=01001&amp;SDATE=200901&amp;PERIODTYPE=QTR_STD&amp;window=popup_no_bar&amp;width=385&amp;height=120&amp;START_MAXIMIZED=FALSE&amp;creator=factset&amp;display_string=Audit"}</definedName>
    <definedName name="_1707__FDSAUDITLINK__" localSheetId="7" hidden="1">{"fdsup://Directions/FactSet Auditing Viewer?action=AUDIT_VALUE&amp;DB=129&amp;ID1=20536310&amp;VALUEID=01001&amp;SDATE=201001&amp;PERIODTYPE=QTR_STD&amp;window=popup_no_bar&amp;width=385&amp;height=120&amp;START_MAXIMIZED=FALSE&amp;creator=factset&amp;display_string=Audit"}</definedName>
    <definedName name="_1707__FDSAUDITLINK__" localSheetId="0" hidden="1">{"fdsup://Directions/FactSet Auditing Viewer?action=AUDIT_VALUE&amp;DB=129&amp;ID1=20536310&amp;VALUEID=01001&amp;SDATE=201001&amp;PERIODTYPE=QTR_STD&amp;window=popup_no_bar&amp;width=385&amp;height=120&amp;START_MAXIMIZED=FALSE&amp;creator=factset&amp;display_string=Audit"}</definedName>
    <definedName name="_1707__FDSAUDITLINK__" hidden="1">{"fdsup://Directions/FactSet Auditing Viewer?action=AUDIT_VALUE&amp;DB=129&amp;ID1=20536310&amp;VALUEID=01001&amp;SDATE=201001&amp;PERIODTYPE=QTR_STD&amp;window=popup_no_bar&amp;width=385&amp;height=120&amp;START_MAXIMIZED=FALSE&amp;creator=factset&amp;display_string=Audit"}</definedName>
    <definedName name="_1708__FDSAUDITLINK__" localSheetId="7" hidden="1">{"fdsup://Directions/FactSet Auditing Viewer?action=AUDIT_VALUE&amp;DB=129&amp;ID1=79466L30&amp;VALUEID=01001&amp;SDATE=201001&amp;PERIODTYPE=QTR_STD&amp;window=popup_no_bar&amp;width=385&amp;height=120&amp;START_MAXIMIZED=FALSE&amp;creator=factset&amp;display_string=Audit"}</definedName>
    <definedName name="_1708__FDSAUDITLINK__" localSheetId="0" hidden="1">{"fdsup://Directions/FactSet Auditing Viewer?action=AUDIT_VALUE&amp;DB=129&amp;ID1=79466L30&amp;VALUEID=01001&amp;SDATE=201001&amp;PERIODTYPE=QTR_STD&amp;window=popup_no_bar&amp;width=385&amp;height=120&amp;START_MAXIMIZED=FALSE&amp;creator=factset&amp;display_string=Audit"}</definedName>
    <definedName name="_1708__FDSAUDITLINK__" hidden="1">{"fdsup://Directions/FactSet Auditing Viewer?action=AUDIT_VALUE&amp;DB=129&amp;ID1=79466L30&amp;VALUEID=01001&amp;SDATE=201001&amp;PERIODTYPE=QTR_STD&amp;window=popup_no_bar&amp;width=385&amp;height=120&amp;START_MAXIMIZED=FALSE&amp;creator=factset&amp;display_string=Audit"}</definedName>
    <definedName name="_1709__FDSAUDITLINK__" localSheetId="7" hidden="1">{"fdsup://Directions/FactSet Auditing Viewer?action=AUDIT_VALUE&amp;DB=129&amp;ID1=20563810&amp;VALUEID=01001&amp;SDATE=200901&amp;PERIODTYPE=QTR_STD&amp;window=popup_no_bar&amp;width=385&amp;height=120&amp;START_MAXIMIZED=FALSE&amp;creator=factset&amp;display_string=Audit"}</definedName>
    <definedName name="_1709__FDSAUDITLINK__" localSheetId="0" hidden="1">{"fdsup://Directions/FactSet Auditing Viewer?action=AUDIT_VALUE&amp;DB=129&amp;ID1=20563810&amp;VALUEID=01001&amp;SDATE=200901&amp;PERIODTYPE=QTR_STD&amp;window=popup_no_bar&amp;width=385&amp;height=120&amp;START_MAXIMIZED=FALSE&amp;creator=factset&amp;display_string=Audit"}</definedName>
    <definedName name="_1709__FDSAUDITLINK__" hidden="1">{"fdsup://Directions/FactSet Auditing Viewer?action=AUDIT_VALUE&amp;DB=129&amp;ID1=20563810&amp;VALUEID=01001&amp;SDATE=200901&amp;PERIODTYPE=QTR_STD&amp;window=popup_no_bar&amp;width=385&amp;height=120&amp;START_MAXIMIZED=FALSE&amp;creator=factset&amp;display_string=Audit"}</definedName>
    <definedName name="_171__FDSAUDITLINK__" localSheetId="7" hidden="1">{"fdsup://directions/FAT Viewer?action=UPDATE&amp;creator=factset&amp;DYN_ARGS=TRUE&amp;DOC_NAME=FAT:FQL_AUDITING_CLIENT_TEMPLATE.FAT&amp;display_string=Audit&amp;VAR:KEY=HQVGTMNGXE&amp;VAR:QUERY=RkZfRUJJVERBX09QRVIoUVRSLDQvMS8yMDA5LDYvMzAvMjAwOSwsLFVTRCk=&amp;WINDOW=FIRST_POPUP&amp;HEIGH","T=450&amp;WIDTH=450&amp;START_MAXIMIZED=FALSE&amp;VAR:CALENDAR=US&amp;VAR:SYMBOL=SPLS&amp;VAR:INDEX=0"}</definedName>
    <definedName name="_171__FDSAUDITLINK__" localSheetId="0" hidden="1">{"fdsup://directions/FAT Viewer?action=UPDATE&amp;creator=factset&amp;DYN_ARGS=TRUE&amp;DOC_NAME=FAT:FQL_AUDITING_CLIENT_TEMPLATE.FAT&amp;display_string=Audit&amp;VAR:KEY=HQVGTMNGXE&amp;VAR:QUERY=RkZfRUJJVERBX09QRVIoUVRSLDQvMS8yMDA5LDYvMzAvMjAwOSwsLFVTRCk=&amp;WINDOW=FIRST_POPUP&amp;HEIGH","T=450&amp;WIDTH=450&amp;START_MAXIMIZED=FALSE&amp;VAR:CALENDAR=US&amp;VAR:SYMBOL=SPLS&amp;VAR:INDEX=0"}</definedName>
    <definedName name="_171__FDSAUDITLINK__" hidden="1">{"fdsup://directions/FAT Viewer?action=UPDATE&amp;creator=factset&amp;DYN_ARGS=TRUE&amp;DOC_NAME=FAT:FQL_AUDITING_CLIENT_TEMPLATE.FAT&amp;display_string=Audit&amp;VAR:KEY=HQVGTMNGXE&amp;VAR:QUERY=RkZfRUJJVERBX09QRVIoUVRSLDQvMS8yMDA5LDYvMzAvMjAwOSwsLFVTRCk=&amp;WINDOW=FIRST_POPUP&amp;HEIGH","T=450&amp;WIDTH=450&amp;START_MAXIMIZED=FALSE&amp;VAR:CALENDAR=US&amp;VAR:SYMBOL=SPLS&amp;VAR:INDEX=0"}</definedName>
    <definedName name="_1710__FDSAUDITLINK__" localSheetId="7" hidden="1">{"fdsup://Directions/FactSet Auditing Viewer?action=AUDIT_VALUE&amp;DB=129&amp;ID1=20563810&amp;VALUEID=01001&amp;SDATE=201001&amp;PERIODTYPE=QTR_STD&amp;window=popup_no_bar&amp;width=385&amp;height=120&amp;START_MAXIMIZED=FALSE&amp;creator=factset&amp;display_string=Audit"}</definedName>
    <definedName name="_1710__FDSAUDITLINK__" localSheetId="0" hidden="1">{"fdsup://Directions/FactSet Auditing Viewer?action=AUDIT_VALUE&amp;DB=129&amp;ID1=20563810&amp;VALUEID=01001&amp;SDATE=201001&amp;PERIODTYPE=QTR_STD&amp;window=popup_no_bar&amp;width=385&amp;height=120&amp;START_MAXIMIZED=FALSE&amp;creator=factset&amp;display_string=Audit"}</definedName>
    <definedName name="_1710__FDSAUDITLINK__" hidden="1">{"fdsup://Directions/FactSet Auditing Viewer?action=AUDIT_VALUE&amp;DB=129&amp;ID1=20563810&amp;VALUEID=01001&amp;SDATE=201001&amp;PERIODTYPE=QTR_STD&amp;window=popup_no_bar&amp;width=385&amp;height=120&amp;START_MAXIMIZED=FALSE&amp;creator=factset&amp;display_string=Audit"}</definedName>
    <definedName name="_1711__FDSAUDITLINK__" localSheetId="7" hidden="1">{"fdsup://Directions/FactSet Auditing Viewer?action=AUDIT_VALUE&amp;DB=129&amp;ID1=13442910&amp;VALUEID=01001&amp;SDATE=200903&amp;PERIODTYPE=QTR_STD&amp;window=popup_no_bar&amp;width=385&amp;height=120&amp;START_MAXIMIZED=FALSE&amp;creator=factset&amp;display_string=Audit"}</definedName>
    <definedName name="_1711__FDSAUDITLINK__" localSheetId="0" hidden="1">{"fdsup://Directions/FactSet Auditing Viewer?action=AUDIT_VALUE&amp;DB=129&amp;ID1=13442910&amp;VALUEID=01001&amp;SDATE=200903&amp;PERIODTYPE=QTR_STD&amp;window=popup_no_bar&amp;width=385&amp;height=120&amp;START_MAXIMIZED=FALSE&amp;creator=factset&amp;display_string=Audit"}</definedName>
    <definedName name="_1711__FDSAUDITLINK__" hidden="1">{"fdsup://Directions/FactSet Auditing Viewer?action=AUDIT_VALUE&amp;DB=129&amp;ID1=13442910&amp;VALUEID=01001&amp;SDATE=200903&amp;PERIODTYPE=QTR_STD&amp;window=popup_no_bar&amp;width=385&amp;height=120&amp;START_MAXIMIZED=FALSE&amp;creator=factset&amp;display_string=Audit"}</definedName>
    <definedName name="_1712__FDSAUDITLINK__" localSheetId="7" hidden="1">{"fdsup://Directions/FactSet Auditing Viewer?action=AUDIT_VALUE&amp;DB=129&amp;ID1=13442910&amp;VALUEID=01001&amp;SDATE=201003&amp;PERIODTYPE=QTR_STD&amp;window=popup_no_bar&amp;width=385&amp;height=120&amp;START_MAXIMIZED=FALSE&amp;creator=factset&amp;display_string=Audit"}</definedName>
    <definedName name="_1712__FDSAUDITLINK__" localSheetId="0" hidden="1">{"fdsup://Directions/FactSet Auditing Viewer?action=AUDIT_VALUE&amp;DB=129&amp;ID1=13442910&amp;VALUEID=01001&amp;SDATE=201003&amp;PERIODTYPE=QTR_STD&amp;window=popup_no_bar&amp;width=385&amp;height=120&amp;START_MAXIMIZED=FALSE&amp;creator=factset&amp;display_string=Audit"}</definedName>
    <definedName name="_1712__FDSAUDITLINK__" hidden="1">{"fdsup://Directions/FactSet Auditing Viewer?action=AUDIT_VALUE&amp;DB=129&amp;ID1=13442910&amp;VALUEID=01001&amp;SDATE=201003&amp;PERIODTYPE=QTR_STD&amp;window=popup_no_bar&amp;width=385&amp;height=120&amp;START_MAXIMIZED=FALSE&amp;creator=factset&amp;display_string=Audit"}</definedName>
    <definedName name="_1713__FDSAUDITLINK__" localSheetId="7" hidden="1">{"fdsup://Directions/FactSet Auditing Viewer?action=AUDIT_VALUE&amp;DB=129&amp;ID1=22160K10&amp;VALUEID=01001&amp;SDATE=200903&amp;PERIODTYPE=QTR_STD&amp;window=popup_no_bar&amp;width=385&amp;height=120&amp;START_MAXIMIZED=FALSE&amp;creator=factset&amp;display_string=Audit"}</definedName>
    <definedName name="_1713__FDSAUDITLINK__" localSheetId="0" hidden="1">{"fdsup://Directions/FactSet Auditing Viewer?action=AUDIT_VALUE&amp;DB=129&amp;ID1=22160K10&amp;VALUEID=01001&amp;SDATE=200903&amp;PERIODTYPE=QTR_STD&amp;window=popup_no_bar&amp;width=385&amp;height=120&amp;START_MAXIMIZED=FALSE&amp;creator=factset&amp;display_string=Audit"}</definedName>
    <definedName name="_1713__FDSAUDITLINK__" hidden="1">{"fdsup://Directions/FactSet Auditing Viewer?action=AUDIT_VALUE&amp;DB=129&amp;ID1=22160K10&amp;VALUEID=01001&amp;SDATE=200903&amp;PERIODTYPE=QTR_STD&amp;window=popup_no_bar&amp;width=385&amp;height=120&amp;START_MAXIMIZED=FALSE&amp;creator=factset&amp;display_string=Audit"}</definedName>
    <definedName name="_1714__FDSAUDITLINK__" localSheetId="7" hidden="1">{"fdsup://Directions/FactSet Auditing Viewer?action=AUDIT_VALUE&amp;DB=129&amp;ID1=22160K10&amp;VALUEID=01001&amp;SDATE=201003&amp;PERIODTYPE=QTR_STD&amp;window=popup_no_bar&amp;width=385&amp;height=120&amp;START_MAXIMIZED=FALSE&amp;creator=factset&amp;display_string=Audit"}</definedName>
    <definedName name="_1714__FDSAUDITLINK__" localSheetId="0" hidden="1">{"fdsup://Directions/FactSet Auditing Viewer?action=AUDIT_VALUE&amp;DB=129&amp;ID1=22160K10&amp;VALUEID=01001&amp;SDATE=201003&amp;PERIODTYPE=QTR_STD&amp;window=popup_no_bar&amp;width=385&amp;height=120&amp;START_MAXIMIZED=FALSE&amp;creator=factset&amp;display_string=Audit"}</definedName>
    <definedName name="_1714__FDSAUDITLINK__" hidden="1">{"fdsup://Directions/FactSet Auditing Viewer?action=AUDIT_VALUE&amp;DB=129&amp;ID1=22160K10&amp;VALUEID=01001&amp;SDATE=201003&amp;PERIODTYPE=QTR_STD&amp;window=popup_no_bar&amp;width=385&amp;height=120&amp;START_MAXIMIZED=FALSE&amp;creator=factset&amp;display_string=Audit"}</definedName>
    <definedName name="_1715__FDSAUDITLINK__" localSheetId="7" hidden="1">{"fdsup://Directions/FactSet Auditing Viewer?action=AUDIT_VALUE&amp;DB=129&amp;ID1=20825C10&amp;VALUEID=01001&amp;SDATE=200902&amp;PERIODTYPE=QTR_STD&amp;window=popup_no_bar&amp;width=385&amp;height=120&amp;START_MAXIMIZED=FALSE&amp;creator=factset&amp;display_string=Audit"}</definedName>
    <definedName name="_1715__FDSAUDITLINK__" localSheetId="0" hidden="1">{"fdsup://Directions/FactSet Auditing Viewer?action=AUDIT_VALUE&amp;DB=129&amp;ID1=20825C10&amp;VALUEID=01001&amp;SDATE=200902&amp;PERIODTYPE=QTR_STD&amp;window=popup_no_bar&amp;width=385&amp;height=120&amp;START_MAXIMIZED=FALSE&amp;creator=factset&amp;display_string=Audit"}</definedName>
    <definedName name="_1715__FDSAUDITLINK__" hidden="1">{"fdsup://Directions/FactSet Auditing Viewer?action=AUDIT_VALUE&amp;DB=129&amp;ID1=20825C10&amp;VALUEID=01001&amp;SDATE=200902&amp;PERIODTYPE=QTR_STD&amp;window=popup_no_bar&amp;width=385&amp;height=120&amp;START_MAXIMIZED=FALSE&amp;creator=factset&amp;display_string=Audit"}</definedName>
    <definedName name="_1716__FDSAUDITLINK__" localSheetId="7" hidden="1">{"fdsup://Directions/FactSet Auditing Viewer?action=AUDIT_VALUE&amp;DB=129&amp;ID1=20825C10&amp;VALUEID=01001&amp;SDATE=201002&amp;PERIODTYPE=QTR_STD&amp;window=popup_no_bar&amp;width=385&amp;height=120&amp;START_MAXIMIZED=FALSE&amp;creator=factset&amp;display_string=Audit"}</definedName>
    <definedName name="_1716__FDSAUDITLINK__" localSheetId="0" hidden="1">{"fdsup://Directions/FactSet Auditing Viewer?action=AUDIT_VALUE&amp;DB=129&amp;ID1=20825C10&amp;VALUEID=01001&amp;SDATE=201002&amp;PERIODTYPE=QTR_STD&amp;window=popup_no_bar&amp;width=385&amp;height=120&amp;START_MAXIMIZED=FALSE&amp;creator=factset&amp;display_string=Audit"}</definedName>
    <definedName name="_1716__FDSAUDITLINK__" hidden="1">{"fdsup://Directions/FactSet Auditing Viewer?action=AUDIT_VALUE&amp;DB=129&amp;ID1=20825C10&amp;VALUEID=01001&amp;SDATE=201002&amp;PERIODTYPE=QTR_STD&amp;window=popup_no_bar&amp;width=385&amp;height=120&amp;START_MAXIMIZED=FALSE&amp;creator=factset&amp;display_string=Audit"}</definedName>
    <definedName name="_1717__FDSAUDITLINK__" localSheetId="7" hidden="1">{"fdsup://Directions/FactSet Auditing Viewer?action=AUDIT_VALUE&amp;DB=129&amp;ID1=77434110&amp;VALUEID=01001&amp;SDATE=200903&amp;PERIODTYPE=QTR_STD&amp;window=popup_no_bar&amp;width=385&amp;height=120&amp;START_MAXIMIZED=FALSE&amp;creator=factset&amp;display_string=Audit"}</definedName>
    <definedName name="_1717__FDSAUDITLINK__" localSheetId="0" hidden="1">{"fdsup://Directions/FactSet Auditing Viewer?action=AUDIT_VALUE&amp;DB=129&amp;ID1=77434110&amp;VALUEID=01001&amp;SDATE=200903&amp;PERIODTYPE=QTR_STD&amp;window=popup_no_bar&amp;width=385&amp;height=120&amp;START_MAXIMIZED=FALSE&amp;creator=factset&amp;display_string=Audit"}</definedName>
    <definedName name="_1717__FDSAUDITLINK__" hidden="1">{"fdsup://Directions/FactSet Auditing Viewer?action=AUDIT_VALUE&amp;DB=129&amp;ID1=77434110&amp;VALUEID=01001&amp;SDATE=200903&amp;PERIODTYPE=QTR_STD&amp;window=popup_no_bar&amp;width=385&amp;height=120&amp;START_MAXIMIZED=FALSE&amp;creator=factset&amp;display_string=Audit"}</definedName>
    <definedName name="_1718__FDSAUDITLINK__" localSheetId="7" hidden="1">{"fdsup://Directions/FactSet Auditing Viewer?action=AUDIT_VALUE&amp;DB=129&amp;ID1=77434110&amp;VALUEID=01001&amp;SDATE=201003&amp;PERIODTYPE=QTR_STD&amp;window=popup_no_bar&amp;width=385&amp;height=120&amp;START_MAXIMIZED=FALSE&amp;creator=factset&amp;display_string=Audit"}</definedName>
    <definedName name="_1718__FDSAUDITLINK__" localSheetId="0" hidden="1">{"fdsup://Directions/FactSet Auditing Viewer?action=AUDIT_VALUE&amp;DB=129&amp;ID1=77434110&amp;VALUEID=01001&amp;SDATE=201003&amp;PERIODTYPE=QTR_STD&amp;window=popup_no_bar&amp;width=385&amp;height=120&amp;START_MAXIMIZED=FALSE&amp;creator=factset&amp;display_string=Audit"}</definedName>
    <definedName name="_1718__FDSAUDITLINK__" hidden="1">{"fdsup://Directions/FactSet Auditing Viewer?action=AUDIT_VALUE&amp;DB=129&amp;ID1=77434110&amp;VALUEID=01001&amp;SDATE=201003&amp;PERIODTYPE=QTR_STD&amp;window=popup_no_bar&amp;width=385&amp;height=120&amp;START_MAXIMIZED=FALSE&amp;creator=factset&amp;display_string=Audit"}</definedName>
    <definedName name="_1719__FDSAUDITLINK__" localSheetId="7" hidden="1">{"fdsup://Directions/FactSet Auditing Viewer?action=AUDIT_VALUE&amp;DB=129&amp;ID1=18975410&amp;VALUEID=01001&amp;SDATE=201004&amp;PERIODTYPE=QTR_STD&amp;window=popup_no_bar&amp;width=385&amp;height=120&amp;START_MAXIMIZED=FALSE&amp;creator=factset&amp;display_string=Audit"}</definedName>
    <definedName name="_1719__FDSAUDITLINK__" localSheetId="0" hidden="1">{"fdsup://Directions/FactSet Auditing Viewer?action=AUDIT_VALUE&amp;DB=129&amp;ID1=18975410&amp;VALUEID=01001&amp;SDATE=201004&amp;PERIODTYPE=QTR_STD&amp;window=popup_no_bar&amp;width=385&amp;height=120&amp;START_MAXIMIZED=FALSE&amp;creator=factset&amp;display_string=Audit"}</definedName>
    <definedName name="_1719__FDSAUDITLINK__" hidden="1">{"fdsup://Directions/FactSet Auditing Viewer?action=AUDIT_VALUE&amp;DB=129&amp;ID1=18975410&amp;VALUEID=01001&amp;SDATE=201004&amp;PERIODTYPE=QTR_STD&amp;window=popup_no_bar&amp;width=385&amp;height=120&amp;START_MAXIMIZED=FALSE&amp;creator=factset&amp;display_string=Audit"}</definedName>
    <definedName name="_172__FDSAUDITLINK__" localSheetId="7" hidden="1">{"fdsup://directions/FAT Viewer?action=UPDATE&amp;creator=factset&amp;DYN_ARGS=TRUE&amp;DOC_NAME=FAT:FQL_AUDITING_CLIENT_TEMPLATE.FAT&amp;display_string=Audit&amp;VAR:KEY=NGVWJSTYJQ&amp;VAR:QUERY=RkZfRUJJVERBX09QRVIoUVRSLDQvMS8yMDEwLDYvMzAvMjAxMCwsLFVTRCk=&amp;WINDOW=FIRST_POPUP&amp;HEIGH","T=450&amp;WIDTH=450&amp;START_MAXIMIZED=FALSE&amp;VAR:CALENDAR=US&amp;VAR:SYMBOL=SPLS&amp;VAR:INDEX=0"}</definedName>
    <definedName name="_172__FDSAUDITLINK__" localSheetId="0" hidden="1">{"fdsup://directions/FAT Viewer?action=UPDATE&amp;creator=factset&amp;DYN_ARGS=TRUE&amp;DOC_NAME=FAT:FQL_AUDITING_CLIENT_TEMPLATE.FAT&amp;display_string=Audit&amp;VAR:KEY=NGVWJSTYJQ&amp;VAR:QUERY=RkZfRUJJVERBX09QRVIoUVRSLDQvMS8yMDEwLDYvMzAvMjAxMCwsLFVTRCk=&amp;WINDOW=FIRST_POPUP&amp;HEIGH","T=450&amp;WIDTH=450&amp;START_MAXIMIZED=FALSE&amp;VAR:CALENDAR=US&amp;VAR:SYMBOL=SPLS&amp;VAR:INDEX=0"}</definedName>
    <definedName name="_172__FDSAUDITLINK__" hidden="1">{"fdsup://directions/FAT Viewer?action=UPDATE&amp;creator=factset&amp;DYN_ARGS=TRUE&amp;DOC_NAME=FAT:FQL_AUDITING_CLIENT_TEMPLATE.FAT&amp;display_string=Audit&amp;VAR:KEY=NGVWJSTYJQ&amp;VAR:QUERY=RkZfRUJJVERBX09QRVIoUVRSLDQvMS8yMDEwLDYvMzAvMjAxMCwsLFVTRCk=&amp;WINDOW=FIRST_POPUP&amp;HEIGH","T=450&amp;WIDTH=450&amp;START_MAXIMIZED=FALSE&amp;VAR:CALENDAR=US&amp;VAR:SYMBOL=SPLS&amp;VAR:INDEX=0"}</definedName>
    <definedName name="_1720__FDSAUDITLINK__" localSheetId="7" hidden="1">{"fdsup://Directions/FactSet Auditing Viewer?action=AUDIT_VALUE&amp;DB=129&amp;ID1=12709710&amp;VALUEID=01001&amp;SDATE=200902&amp;PERIODTYPE=QTR_STD&amp;window=popup_no_bar&amp;width=385&amp;height=120&amp;START_MAXIMIZED=FALSE&amp;creator=factset&amp;display_string=Audit"}</definedName>
    <definedName name="_1720__FDSAUDITLINK__" localSheetId="0" hidden="1">{"fdsup://Directions/FactSet Auditing Viewer?action=AUDIT_VALUE&amp;DB=129&amp;ID1=12709710&amp;VALUEID=01001&amp;SDATE=200902&amp;PERIODTYPE=QTR_STD&amp;window=popup_no_bar&amp;width=385&amp;height=120&amp;START_MAXIMIZED=FALSE&amp;creator=factset&amp;display_string=Audit"}</definedName>
    <definedName name="_1720__FDSAUDITLINK__" hidden="1">{"fdsup://Directions/FactSet Auditing Viewer?action=AUDIT_VALUE&amp;DB=129&amp;ID1=12709710&amp;VALUEID=01001&amp;SDATE=200902&amp;PERIODTYPE=QTR_STD&amp;window=popup_no_bar&amp;width=385&amp;height=120&amp;START_MAXIMIZED=FALSE&amp;creator=factset&amp;display_string=Audit"}</definedName>
    <definedName name="_1721__FDSAUDITLINK__" localSheetId="7" hidden="1">{"fdsup://Directions/FactSet Auditing Viewer?action=AUDIT_VALUE&amp;DB=129&amp;ID1=12709710&amp;VALUEID=01001&amp;SDATE=201002&amp;PERIODTYPE=QTR_STD&amp;window=popup_no_bar&amp;width=385&amp;height=120&amp;START_MAXIMIZED=FALSE&amp;creator=factset&amp;display_string=Audit"}</definedName>
    <definedName name="_1721__FDSAUDITLINK__" localSheetId="0" hidden="1">{"fdsup://Directions/FactSet Auditing Viewer?action=AUDIT_VALUE&amp;DB=129&amp;ID1=12709710&amp;VALUEID=01001&amp;SDATE=201002&amp;PERIODTYPE=QTR_STD&amp;window=popup_no_bar&amp;width=385&amp;height=120&amp;START_MAXIMIZED=FALSE&amp;creator=factset&amp;display_string=Audit"}</definedName>
    <definedName name="_1721__FDSAUDITLINK__" hidden="1">{"fdsup://Directions/FactSet Auditing Viewer?action=AUDIT_VALUE&amp;DB=129&amp;ID1=12709710&amp;VALUEID=01001&amp;SDATE=201002&amp;PERIODTYPE=QTR_STD&amp;window=popup_no_bar&amp;width=385&amp;height=120&amp;START_MAXIMIZED=FALSE&amp;creator=factset&amp;display_string=Audit"}</definedName>
    <definedName name="_1722__FDSAUDITLINK__" localSheetId="7" hidden="1">{"fdsup://Directions/FactSet Auditing Viewer?action=AUDIT_VALUE&amp;DB=129&amp;ID1=14040H10&amp;VALUEID=01001&amp;SDATE=200902&amp;PERIODTYPE=QTR_STD&amp;window=popup_no_bar&amp;width=385&amp;height=120&amp;START_MAXIMIZED=FALSE&amp;creator=factset&amp;display_string=Audit"}</definedName>
    <definedName name="_1722__FDSAUDITLINK__" localSheetId="0" hidden="1">{"fdsup://Directions/FactSet Auditing Viewer?action=AUDIT_VALUE&amp;DB=129&amp;ID1=14040H10&amp;VALUEID=01001&amp;SDATE=200902&amp;PERIODTYPE=QTR_STD&amp;window=popup_no_bar&amp;width=385&amp;height=120&amp;START_MAXIMIZED=FALSE&amp;creator=factset&amp;display_string=Audit"}</definedName>
    <definedName name="_1722__FDSAUDITLINK__" hidden="1">{"fdsup://Directions/FactSet Auditing Viewer?action=AUDIT_VALUE&amp;DB=129&amp;ID1=14040H10&amp;VALUEID=01001&amp;SDATE=200902&amp;PERIODTYPE=QTR_STD&amp;window=popup_no_bar&amp;width=385&amp;height=120&amp;START_MAXIMIZED=FALSE&amp;creator=factset&amp;display_string=Audit"}</definedName>
    <definedName name="_1723__FDSAUDITLINK__" localSheetId="7" hidden="1">{"fdsup://Directions/FactSet Auditing Viewer?action=AUDIT_VALUE&amp;DB=129&amp;ID1=20854P10&amp;VALUEID=01001&amp;SDATE=200902&amp;PERIODTYPE=QTR_STD&amp;window=popup_no_bar&amp;width=385&amp;height=120&amp;START_MAXIMIZED=FALSE&amp;creator=factset&amp;display_string=Audit"}</definedName>
    <definedName name="_1723__FDSAUDITLINK__" localSheetId="0" hidden="1">{"fdsup://Directions/FactSet Auditing Viewer?action=AUDIT_VALUE&amp;DB=129&amp;ID1=20854P10&amp;VALUEID=01001&amp;SDATE=200902&amp;PERIODTYPE=QTR_STD&amp;window=popup_no_bar&amp;width=385&amp;height=120&amp;START_MAXIMIZED=FALSE&amp;creator=factset&amp;display_string=Audit"}</definedName>
    <definedName name="_1723__FDSAUDITLINK__" hidden="1">{"fdsup://Directions/FactSet Auditing Viewer?action=AUDIT_VALUE&amp;DB=129&amp;ID1=20854P10&amp;VALUEID=01001&amp;SDATE=200902&amp;PERIODTYPE=QTR_STD&amp;window=popup_no_bar&amp;width=385&amp;height=120&amp;START_MAXIMIZED=FALSE&amp;creator=factset&amp;display_string=Audit"}</definedName>
    <definedName name="_1724__FDSAUDITLINK__" localSheetId="7" hidden="1">{"fdsup://Directions/FactSet Auditing Viewer?action=AUDIT_VALUE&amp;DB=129&amp;ID1=20854P10&amp;VALUEID=01001&amp;SDATE=201002&amp;PERIODTYPE=QTR_STD&amp;window=popup_no_bar&amp;width=385&amp;height=120&amp;START_MAXIMIZED=FALSE&amp;creator=factset&amp;display_string=Audit"}</definedName>
    <definedName name="_1724__FDSAUDITLINK__" localSheetId="0" hidden="1">{"fdsup://Directions/FactSet Auditing Viewer?action=AUDIT_VALUE&amp;DB=129&amp;ID1=20854P10&amp;VALUEID=01001&amp;SDATE=201002&amp;PERIODTYPE=QTR_STD&amp;window=popup_no_bar&amp;width=385&amp;height=120&amp;START_MAXIMIZED=FALSE&amp;creator=factset&amp;display_string=Audit"}</definedName>
    <definedName name="_1724__FDSAUDITLINK__" hidden="1">{"fdsup://Directions/FactSet Auditing Viewer?action=AUDIT_VALUE&amp;DB=129&amp;ID1=20854P10&amp;VALUEID=01001&amp;SDATE=201002&amp;PERIODTYPE=QTR_STD&amp;window=popup_no_bar&amp;width=385&amp;height=120&amp;START_MAXIMIZED=FALSE&amp;creator=factset&amp;display_string=Audit"}</definedName>
    <definedName name="_1725__FDSAUDITLINK__" localSheetId="7" hidden="1">{"fdsup://Directions/FactSet Auditing Viewer?action=AUDIT_VALUE&amp;DB=129&amp;ID1=15189T10&amp;VALUEID=01001&amp;SDATE=200902&amp;PERIODTYPE=QTR_STD&amp;window=popup_no_bar&amp;width=385&amp;height=120&amp;START_MAXIMIZED=FALSE&amp;creator=factset&amp;display_string=Audit"}</definedName>
    <definedName name="_1725__FDSAUDITLINK__" localSheetId="0" hidden="1">{"fdsup://Directions/FactSet Auditing Viewer?action=AUDIT_VALUE&amp;DB=129&amp;ID1=15189T10&amp;VALUEID=01001&amp;SDATE=200902&amp;PERIODTYPE=QTR_STD&amp;window=popup_no_bar&amp;width=385&amp;height=120&amp;START_MAXIMIZED=FALSE&amp;creator=factset&amp;display_string=Audit"}</definedName>
    <definedName name="_1725__FDSAUDITLINK__" hidden="1">{"fdsup://Directions/FactSet Auditing Viewer?action=AUDIT_VALUE&amp;DB=129&amp;ID1=15189T10&amp;VALUEID=01001&amp;SDATE=200902&amp;PERIODTYPE=QTR_STD&amp;window=popup_no_bar&amp;width=385&amp;height=120&amp;START_MAXIMIZED=FALSE&amp;creator=factset&amp;display_string=Audit"}</definedName>
    <definedName name="_1726__FDSAUDITLINK__" localSheetId="7" hidden="1">{"fdsup://Directions/FactSet Auditing Viewer?action=AUDIT_VALUE&amp;DB=129&amp;ID1=15189T10&amp;VALUEID=01001&amp;SDATE=201002&amp;PERIODTYPE=QTR_STD&amp;window=popup_no_bar&amp;width=385&amp;height=120&amp;START_MAXIMIZED=FALSE&amp;creator=factset&amp;display_string=Audit"}</definedName>
    <definedName name="_1726__FDSAUDITLINK__" localSheetId="0" hidden="1">{"fdsup://Directions/FactSet Auditing Viewer?action=AUDIT_VALUE&amp;DB=129&amp;ID1=15189T10&amp;VALUEID=01001&amp;SDATE=201002&amp;PERIODTYPE=QTR_STD&amp;window=popup_no_bar&amp;width=385&amp;height=120&amp;START_MAXIMIZED=FALSE&amp;creator=factset&amp;display_string=Audit"}</definedName>
    <definedName name="_1726__FDSAUDITLINK__" hidden="1">{"fdsup://Directions/FactSet Auditing Viewer?action=AUDIT_VALUE&amp;DB=129&amp;ID1=15189T10&amp;VALUEID=01001&amp;SDATE=201002&amp;PERIODTYPE=QTR_STD&amp;window=popup_no_bar&amp;width=385&amp;height=120&amp;START_MAXIMIZED=FALSE&amp;creator=factset&amp;display_string=Audit"}</definedName>
    <definedName name="_1727__FDSAUDITLINK__" localSheetId="7" hidden="1">{"fdsup://Directions/FactSet Auditing Viewer?action=AUDIT_VALUE&amp;DB=129&amp;ID1=12589610&amp;VALUEID=01001&amp;SDATE=200902&amp;PERIODTYPE=QTR_STD&amp;window=popup_no_bar&amp;width=385&amp;height=120&amp;START_MAXIMIZED=FALSE&amp;creator=factset&amp;display_string=Audit"}</definedName>
    <definedName name="_1727__FDSAUDITLINK__" localSheetId="0" hidden="1">{"fdsup://Directions/FactSet Auditing Viewer?action=AUDIT_VALUE&amp;DB=129&amp;ID1=12589610&amp;VALUEID=01001&amp;SDATE=200902&amp;PERIODTYPE=QTR_STD&amp;window=popup_no_bar&amp;width=385&amp;height=120&amp;START_MAXIMIZED=FALSE&amp;creator=factset&amp;display_string=Audit"}</definedName>
    <definedName name="_1727__FDSAUDITLINK__" hidden="1">{"fdsup://Directions/FactSet Auditing Viewer?action=AUDIT_VALUE&amp;DB=129&amp;ID1=12589610&amp;VALUEID=01001&amp;SDATE=200902&amp;PERIODTYPE=QTR_STD&amp;window=popup_no_bar&amp;width=385&amp;height=120&amp;START_MAXIMIZED=FALSE&amp;creator=factset&amp;display_string=Audit"}</definedName>
    <definedName name="_1728__FDSAUDITLINK__" localSheetId="7" hidden="1">{"fdsup://Directions/FactSet Auditing Viewer?action=AUDIT_VALUE&amp;DB=129&amp;ID1=12589610&amp;VALUEID=01001&amp;SDATE=201002&amp;PERIODTYPE=QTR_STD&amp;window=popup_no_bar&amp;width=385&amp;height=120&amp;START_MAXIMIZED=FALSE&amp;creator=factset&amp;display_string=Audit"}</definedName>
    <definedName name="_1728__FDSAUDITLINK__" localSheetId="0" hidden="1">{"fdsup://Directions/FactSet Auditing Viewer?action=AUDIT_VALUE&amp;DB=129&amp;ID1=12589610&amp;VALUEID=01001&amp;SDATE=201002&amp;PERIODTYPE=QTR_STD&amp;window=popup_no_bar&amp;width=385&amp;height=120&amp;START_MAXIMIZED=FALSE&amp;creator=factset&amp;display_string=Audit"}</definedName>
    <definedName name="_1728__FDSAUDITLINK__" hidden="1">{"fdsup://Directions/FactSet Auditing Viewer?action=AUDIT_VALUE&amp;DB=129&amp;ID1=12589610&amp;VALUEID=01001&amp;SDATE=201002&amp;PERIODTYPE=QTR_STD&amp;window=popup_no_bar&amp;width=385&amp;height=120&amp;START_MAXIMIZED=FALSE&amp;creator=factset&amp;display_string=Audit"}</definedName>
    <definedName name="_1729__FDSAUDITLINK__" localSheetId="7" hidden="1">{"fdsup://Directions/FactSet Auditing Viewer?action=AUDIT_VALUE&amp;DB=129&amp;ID1=23102110&amp;VALUEID=01001&amp;SDATE=200902&amp;PERIODTYPE=QTR_STD&amp;window=popup_no_bar&amp;width=385&amp;height=120&amp;START_MAXIMIZED=FALSE&amp;creator=factset&amp;display_string=Audit"}</definedName>
    <definedName name="_1729__FDSAUDITLINK__" localSheetId="0" hidden="1">{"fdsup://Directions/FactSet Auditing Viewer?action=AUDIT_VALUE&amp;DB=129&amp;ID1=23102110&amp;VALUEID=01001&amp;SDATE=200902&amp;PERIODTYPE=QTR_STD&amp;window=popup_no_bar&amp;width=385&amp;height=120&amp;START_MAXIMIZED=FALSE&amp;creator=factset&amp;display_string=Audit"}</definedName>
    <definedName name="_1729__FDSAUDITLINK__" hidden="1">{"fdsup://Directions/FactSet Auditing Viewer?action=AUDIT_VALUE&amp;DB=129&amp;ID1=23102110&amp;VALUEID=01001&amp;SDATE=200902&amp;PERIODTYPE=QTR_STD&amp;window=popup_no_bar&amp;width=385&amp;height=120&amp;START_MAXIMIZED=FALSE&amp;creator=factset&amp;display_string=Audit"}</definedName>
    <definedName name="_173__FDSAUDITLINK__" localSheetId="7" hidden="1">{"fdsup://directions/FAT Viewer?action=UPDATE&amp;creator=factset&amp;DYN_ARGS=TRUE&amp;DOC_NAME=FAT:FQL_AUDITING_CLIENT_TEMPLATE.FAT&amp;display_string=Audit&amp;VAR:KEY=ZMNCJOFIFO&amp;VAR:QUERY=RkZfRUJJVERBX09QRVIoUVRSLDQvMS8yMDA5LDYvMzAvMjAwOSwsLFVTRCk=&amp;WINDOW=FIRST_POPUP&amp;HEIGH","T=450&amp;WIDTH=450&amp;START_MAXIMIZED=FALSE&amp;VAR:CALENDAR=US&amp;VAR:SYMBOL=SPG&amp;VAR:INDEX=0"}</definedName>
    <definedName name="_173__FDSAUDITLINK__" localSheetId="0" hidden="1">{"fdsup://directions/FAT Viewer?action=UPDATE&amp;creator=factset&amp;DYN_ARGS=TRUE&amp;DOC_NAME=FAT:FQL_AUDITING_CLIENT_TEMPLATE.FAT&amp;display_string=Audit&amp;VAR:KEY=ZMNCJOFIFO&amp;VAR:QUERY=RkZfRUJJVERBX09QRVIoUVRSLDQvMS8yMDA5LDYvMzAvMjAwOSwsLFVTRCk=&amp;WINDOW=FIRST_POPUP&amp;HEIGH","T=450&amp;WIDTH=450&amp;START_MAXIMIZED=FALSE&amp;VAR:CALENDAR=US&amp;VAR:SYMBOL=SPG&amp;VAR:INDEX=0"}</definedName>
    <definedName name="_173__FDSAUDITLINK__" hidden="1">{"fdsup://directions/FAT Viewer?action=UPDATE&amp;creator=factset&amp;DYN_ARGS=TRUE&amp;DOC_NAME=FAT:FQL_AUDITING_CLIENT_TEMPLATE.FAT&amp;display_string=Audit&amp;VAR:KEY=ZMNCJOFIFO&amp;VAR:QUERY=RkZfRUJJVERBX09QRVIoUVRSLDQvMS8yMDA5LDYvMzAvMjAwOSwsLFVTRCk=&amp;WINDOW=FIRST_POPUP&amp;HEIGH","T=450&amp;WIDTH=450&amp;START_MAXIMIZED=FALSE&amp;VAR:CALENDAR=US&amp;VAR:SYMBOL=SPG&amp;VAR:INDEX=0"}</definedName>
    <definedName name="_1730__FDSAUDITLINK__" localSheetId="7" hidden="1">{"fdsup://Directions/FactSet Auditing Viewer?action=AUDIT_VALUE&amp;DB=129&amp;ID1=23102110&amp;VALUEID=01001&amp;SDATE=201002&amp;PERIODTYPE=QTR_STD&amp;window=popup_no_bar&amp;width=385&amp;height=120&amp;START_MAXIMIZED=FALSE&amp;creator=factset&amp;display_string=Audit"}</definedName>
    <definedName name="_1730__FDSAUDITLINK__" localSheetId="0" hidden="1">{"fdsup://Directions/FactSet Auditing Viewer?action=AUDIT_VALUE&amp;DB=129&amp;ID1=23102110&amp;VALUEID=01001&amp;SDATE=201002&amp;PERIODTYPE=QTR_STD&amp;window=popup_no_bar&amp;width=385&amp;height=120&amp;START_MAXIMIZED=FALSE&amp;creator=factset&amp;display_string=Audit"}</definedName>
    <definedName name="_1730__FDSAUDITLINK__" hidden="1">{"fdsup://Directions/FactSet Auditing Viewer?action=AUDIT_VALUE&amp;DB=129&amp;ID1=23102110&amp;VALUEID=01001&amp;SDATE=201002&amp;PERIODTYPE=QTR_STD&amp;window=popup_no_bar&amp;width=385&amp;height=120&amp;START_MAXIMIZED=FALSE&amp;creator=factset&amp;display_string=Audit"}</definedName>
    <definedName name="_1731__FDSAUDITLINK__" localSheetId="7" hidden="1">{"fdsup://Directions/FactSet Auditing Viewer?action=AUDIT_VALUE&amp;DB=129&amp;ID1=12572Q10&amp;VALUEID=01001&amp;SDATE=200902&amp;PERIODTYPE=QTR_STD&amp;window=popup_no_bar&amp;width=385&amp;height=120&amp;START_MAXIMIZED=FALSE&amp;creator=factset&amp;display_string=Audit"}</definedName>
    <definedName name="_1731__FDSAUDITLINK__" localSheetId="0" hidden="1">{"fdsup://Directions/FactSet Auditing Viewer?action=AUDIT_VALUE&amp;DB=129&amp;ID1=12572Q10&amp;VALUEID=01001&amp;SDATE=200902&amp;PERIODTYPE=QTR_STD&amp;window=popup_no_bar&amp;width=385&amp;height=120&amp;START_MAXIMIZED=FALSE&amp;creator=factset&amp;display_string=Audit"}</definedName>
    <definedName name="_1731__FDSAUDITLINK__" hidden="1">{"fdsup://Directions/FactSet Auditing Viewer?action=AUDIT_VALUE&amp;DB=129&amp;ID1=12572Q10&amp;VALUEID=01001&amp;SDATE=200902&amp;PERIODTYPE=QTR_STD&amp;window=popup_no_bar&amp;width=385&amp;height=120&amp;START_MAXIMIZED=FALSE&amp;creator=factset&amp;display_string=Audit"}</definedName>
    <definedName name="_1732__FDSAUDITLINK__" localSheetId="7" hidden="1">{"fdsup://Directions/FactSet Auditing Viewer?action=AUDIT_VALUE&amp;DB=129&amp;ID1=12572Q10&amp;VALUEID=01001&amp;SDATE=201002&amp;PERIODTYPE=QTR_STD&amp;window=popup_no_bar&amp;width=385&amp;height=120&amp;START_MAXIMIZED=FALSE&amp;creator=factset&amp;display_string=Audit"}</definedName>
    <definedName name="_1732__FDSAUDITLINK__" localSheetId="0" hidden="1">{"fdsup://Directions/FactSet Auditing Viewer?action=AUDIT_VALUE&amp;DB=129&amp;ID1=12572Q10&amp;VALUEID=01001&amp;SDATE=201002&amp;PERIODTYPE=QTR_STD&amp;window=popup_no_bar&amp;width=385&amp;height=120&amp;START_MAXIMIZED=FALSE&amp;creator=factset&amp;display_string=Audit"}</definedName>
    <definedName name="_1732__FDSAUDITLINK__" hidden="1">{"fdsup://Directions/FactSet Auditing Viewer?action=AUDIT_VALUE&amp;DB=129&amp;ID1=12572Q10&amp;VALUEID=01001&amp;SDATE=201002&amp;PERIODTYPE=QTR_STD&amp;window=popup_no_bar&amp;width=385&amp;height=120&amp;START_MAXIMIZED=FALSE&amp;creator=factset&amp;display_string=Audit"}</definedName>
    <definedName name="_1733__FDSAUDITLINK__" localSheetId="7" hidden="1">{"fdsup://Directions/FactSet Auditing Viewer?action=AUDIT_VALUE&amp;DB=129&amp;ID1=20030N10&amp;VALUEID=01001&amp;SDATE=200902&amp;PERIODTYPE=QTR_STD&amp;window=popup_no_bar&amp;width=385&amp;height=120&amp;START_MAXIMIZED=FALSE&amp;creator=factset&amp;display_string=Audit"}</definedName>
    <definedName name="_1733__FDSAUDITLINK__" localSheetId="0" hidden="1">{"fdsup://Directions/FactSet Auditing Viewer?action=AUDIT_VALUE&amp;DB=129&amp;ID1=20030N10&amp;VALUEID=01001&amp;SDATE=200902&amp;PERIODTYPE=QTR_STD&amp;window=popup_no_bar&amp;width=385&amp;height=120&amp;START_MAXIMIZED=FALSE&amp;creator=factset&amp;display_string=Audit"}</definedName>
    <definedName name="_1733__FDSAUDITLINK__" hidden="1">{"fdsup://Directions/FactSet Auditing Viewer?action=AUDIT_VALUE&amp;DB=129&amp;ID1=20030N10&amp;VALUEID=01001&amp;SDATE=200902&amp;PERIODTYPE=QTR_STD&amp;window=popup_no_bar&amp;width=385&amp;height=120&amp;START_MAXIMIZED=FALSE&amp;creator=factset&amp;display_string=Audit"}</definedName>
    <definedName name="_1734__FDSAUDITLINK__" localSheetId="7" hidden="1">{"fdsup://Directions/FactSet Auditing Viewer?action=AUDIT_VALUE&amp;DB=129&amp;ID1=20030N10&amp;VALUEID=01001&amp;SDATE=201002&amp;PERIODTYPE=QTR_STD&amp;window=popup_no_bar&amp;width=385&amp;height=120&amp;START_MAXIMIZED=FALSE&amp;creator=factset&amp;display_string=Audit"}</definedName>
    <definedName name="_1734__FDSAUDITLINK__" localSheetId="0" hidden="1">{"fdsup://Directions/FactSet Auditing Viewer?action=AUDIT_VALUE&amp;DB=129&amp;ID1=20030N10&amp;VALUEID=01001&amp;SDATE=201002&amp;PERIODTYPE=QTR_STD&amp;window=popup_no_bar&amp;width=385&amp;height=120&amp;START_MAXIMIZED=FALSE&amp;creator=factset&amp;display_string=Audit"}</definedName>
    <definedName name="_1734__FDSAUDITLINK__" hidden="1">{"fdsup://Directions/FactSet Auditing Viewer?action=AUDIT_VALUE&amp;DB=129&amp;ID1=20030N10&amp;VALUEID=01001&amp;SDATE=201002&amp;PERIODTYPE=QTR_STD&amp;window=popup_no_bar&amp;width=385&amp;height=120&amp;START_MAXIMIZED=FALSE&amp;creator=factset&amp;display_string=Audit"}</definedName>
    <definedName name="_1735__FDSAUDITLINK__" localSheetId="7" hidden="1">{"fdsup://Directions/FactSet Auditing Viewer?action=AUDIT_VALUE&amp;DB=129&amp;ID1=18905410&amp;VALUEID=01001&amp;SDATE=200904&amp;PERIODTYPE=QTR_STD&amp;window=popup_no_bar&amp;width=385&amp;height=120&amp;START_MAXIMIZED=FALSE&amp;creator=factset&amp;display_string=Audit"}</definedName>
    <definedName name="_1735__FDSAUDITLINK__" localSheetId="0" hidden="1">{"fdsup://Directions/FactSet Auditing Viewer?action=AUDIT_VALUE&amp;DB=129&amp;ID1=18905410&amp;VALUEID=01001&amp;SDATE=200904&amp;PERIODTYPE=QTR_STD&amp;window=popup_no_bar&amp;width=385&amp;height=120&amp;START_MAXIMIZED=FALSE&amp;creator=factset&amp;display_string=Audit"}</definedName>
    <definedName name="_1735__FDSAUDITLINK__" hidden="1">{"fdsup://Directions/FactSet Auditing Viewer?action=AUDIT_VALUE&amp;DB=129&amp;ID1=18905410&amp;VALUEID=01001&amp;SDATE=200904&amp;PERIODTYPE=QTR_STD&amp;window=popup_no_bar&amp;width=385&amp;height=120&amp;START_MAXIMIZED=FALSE&amp;creator=factset&amp;display_string=Audit"}</definedName>
    <definedName name="_1736__FDSAUDITLINK__" localSheetId="7" hidden="1">{"fdsup://Directions/FactSet Auditing Viewer?action=AUDIT_VALUE&amp;DB=129&amp;ID1=18905410&amp;VALUEID=01001&amp;SDATE=201004&amp;PERIODTYPE=QTR_STD&amp;window=popup_no_bar&amp;width=385&amp;height=120&amp;START_MAXIMIZED=FALSE&amp;creator=factset&amp;display_string=Audit"}</definedName>
    <definedName name="_1736__FDSAUDITLINK__" localSheetId="0" hidden="1">{"fdsup://Directions/FactSet Auditing Viewer?action=AUDIT_VALUE&amp;DB=129&amp;ID1=18905410&amp;VALUEID=01001&amp;SDATE=201004&amp;PERIODTYPE=QTR_STD&amp;window=popup_no_bar&amp;width=385&amp;height=120&amp;START_MAXIMIZED=FALSE&amp;creator=factset&amp;display_string=Audit"}</definedName>
    <definedName name="_1736__FDSAUDITLINK__" hidden="1">{"fdsup://Directions/FactSet Auditing Viewer?action=AUDIT_VALUE&amp;DB=129&amp;ID1=18905410&amp;VALUEID=01001&amp;SDATE=201004&amp;PERIODTYPE=QTR_STD&amp;window=popup_no_bar&amp;width=385&amp;height=120&amp;START_MAXIMIZED=FALSE&amp;creator=factset&amp;display_string=Audit"}</definedName>
    <definedName name="_1737__FDSAUDITLINK__" localSheetId="7" hidden="1">{"fdsup://Directions/FactSet Auditing Viewer?action=AUDIT_VALUE&amp;DB=129&amp;ID1=18683K10&amp;VALUEID=01001&amp;SDATE=200902&amp;PERIODTYPE=QTR_STD&amp;window=popup_no_bar&amp;width=385&amp;height=120&amp;START_MAXIMIZED=FALSE&amp;creator=factset&amp;display_string=Audit"}</definedName>
    <definedName name="_1737__FDSAUDITLINK__" localSheetId="0" hidden="1">{"fdsup://Directions/FactSet Auditing Viewer?action=AUDIT_VALUE&amp;DB=129&amp;ID1=18683K10&amp;VALUEID=01001&amp;SDATE=200902&amp;PERIODTYPE=QTR_STD&amp;window=popup_no_bar&amp;width=385&amp;height=120&amp;START_MAXIMIZED=FALSE&amp;creator=factset&amp;display_string=Audit"}</definedName>
    <definedName name="_1737__FDSAUDITLINK__" hidden="1">{"fdsup://Directions/FactSet Auditing Viewer?action=AUDIT_VALUE&amp;DB=129&amp;ID1=18683K10&amp;VALUEID=01001&amp;SDATE=200902&amp;PERIODTYPE=QTR_STD&amp;window=popup_no_bar&amp;width=385&amp;height=120&amp;START_MAXIMIZED=FALSE&amp;creator=factset&amp;display_string=Audit"}</definedName>
    <definedName name="_1738__FDSAUDITLINK__" localSheetId="7" hidden="1">{"fdsup://Directions/FactSet Auditing Viewer?action=AUDIT_VALUE&amp;DB=129&amp;ID1=18683K10&amp;VALUEID=01001&amp;SDATE=201002&amp;PERIODTYPE=QTR_STD&amp;window=popup_no_bar&amp;width=385&amp;height=120&amp;START_MAXIMIZED=FALSE&amp;creator=factset&amp;display_string=Audit"}</definedName>
    <definedName name="_1738__FDSAUDITLINK__" localSheetId="0" hidden="1">{"fdsup://Directions/FactSet Auditing Viewer?action=AUDIT_VALUE&amp;DB=129&amp;ID1=18683K10&amp;VALUEID=01001&amp;SDATE=201002&amp;PERIODTYPE=QTR_STD&amp;window=popup_no_bar&amp;width=385&amp;height=120&amp;START_MAXIMIZED=FALSE&amp;creator=factset&amp;display_string=Audit"}</definedName>
    <definedName name="_1738__FDSAUDITLINK__" hidden="1">{"fdsup://Directions/FactSet Auditing Viewer?action=AUDIT_VALUE&amp;DB=129&amp;ID1=18683K10&amp;VALUEID=01001&amp;SDATE=201002&amp;PERIODTYPE=QTR_STD&amp;window=popup_no_bar&amp;width=385&amp;height=120&amp;START_MAXIMIZED=FALSE&amp;creator=factset&amp;display_string=Audit"}</definedName>
    <definedName name="_1739__FDSAUDITLINK__" localSheetId="7" hidden="1">{"fdsup://Directions/FactSet Auditing Viewer?action=AUDIT_VALUE&amp;DB=129&amp;ID1=19416210&amp;VALUEID=01001&amp;SDATE=200902&amp;PERIODTYPE=QTR_STD&amp;window=popup_no_bar&amp;width=385&amp;height=120&amp;START_MAXIMIZED=FALSE&amp;creator=factset&amp;display_string=Audit"}</definedName>
    <definedName name="_1739__FDSAUDITLINK__" localSheetId="0" hidden="1">{"fdsup://Directions/FactSet Auditing Viewer?action=AUDIT_VALUE&amp;DB=129&amp;ID1=19416210&amp;VALUEID=01001&amp;SDATE=200902&amp;PERIODTYPE=QTR_STD&amp;window=popup_no_bar&amp;width=385&amp;height=120&amp;START_MAXIMIZED=FALSE&amp;creator=factset&amp;display_string=Audit"}</definedName>
    <definedName name="_1739__FDSAUDITLINK__" hidden="1">{"fdsup://Directions/FactSet Auditing Viewer?action=AUDIT_VALUE&amp;DB=129&amp;ID1=19416210&amp;VALUEID=01001&amp;SDATE=200902&amp;PERIODTYPE=QTR_STD&amp;window=popup_no_bar&amp;width=385&amp;height=120&amp;START_MAXIMIZED=FALSE&amp;creator=factset&amp;display_string=Audit"}</definedName>
    <definedName name="_174__FDSAUDITLINK__" localSheetId="7" hidden="1">{"fdsup://directions/FAT Viewer?action=UPDATE&amp;creator=factset&amp;DYN_ARGS=TRUE&amp;DOC_NAME=FAT:FQL_AUDITING_CLIENT_TEMPLATE.FAT&amp;display_string=Audit&amp;VAR:KEY=LYZEXSBEPA&amp;VAR:QUERY=RkZfRUJJVERBX09QRVIoUVRSLDQvMS8yMDEwLDYvMzAvMjAxMCwsLFVTRCk=&amp;WINDOW=FIRST_POPUP&amp;HEIGH","T=450&amp;WIDTH=450&amp;START_MAXIMIZED=FALSE&amp;VAR:CALENDAR=US&amp;VAR:SYMBOL=SPG&amp;VAR:INDEX=0"}</definedName>
    <definedName name="_174__FDSAUDITLINK__" localSheetId="0" hidden="1">{"fdsup://directions/FAT Viewer?action=UPDATE&amp;creator=factset&amp;DYN_ARGS=TRUE&amp;DOC_NAME=FAT:FQL_AUDITING_CLIENT_TEMPLATE.FAT&amp;display_string=Audit&amp;VAR:KEY=LYZEXSBEPA&amp;VAR:QUERY=RkZfRUJJVERBX09QRVIoUVRSLDQvMS8yMDEwLDYvMzAvMjAxMCwsLFVTRCk=&amp;WINDOW=FIRST_POPUP&amp;HEIGH","T=450&amp;WIDTH=450&amp;START_MAXIMIZED=FALSE&amp;VAR:CALENDAR=US&amp;VAR:SYMBOL=SPG&amp;VAR:INDEX=0"}</definedName>
    <definedName name="_174__FDSAUDITLINK__" hidden="1">{"fdsup://directions/FAT Viewer?action=UPDATE&amp;creator=factset&amp;DYN_ARGS=TRUE&amp;DOC_NAME=FAT:FQL_AUDITING_CLIENT_TEMPLATE.FAT&amp;display_string=Audit&amp;VAR:KEY=LYZEXSBEPA&amp;VAR:QUERY=RkZfRUJJVERBX09QRVIoUVRSLDQvMS8yMDEwLDYvMzAvMjAxMCwsLFVTRCk=&amp;WINDOW=FIRST_POPUP&amp;HEIGH","T=450&amp;WIDTH=450&amp;START_MAXIMIZED=FALSE&amp;VAR:CALENDAR=US&amp;VAR:SYMBOL=SPG&amp;VAR:INDEX=0"}</definedName>
    <definedName name="_1740__FDSAUDITLINK__" localSheetId="7" hidden="1">{"fdsup://Directions/FactSet Auditing Viewer?action=AUDIT_VALUE&amp;DB=129&amp;ID1=19416210&amp;VALUEID=01001&amp;SDATE=201002&amp;PERIODTYPE=QTR_STD&amp;window=popup_no_bar&amp;width=385&amp;height=120&amp;START_MAXIMIZED=FALSE&amp;creator=factset&amp;display_string=Audit"}</definedName>
    <definedName name="_1740__FDSAUDITLINK__" localSheetId="0" hidden="1">{"fdsup://Directions/FactSet Auditing Viewer?action=AUDIT_VALUE&amp;DB=129&amp;ID1=19416210&amp;VALUEID=01001&amp;SDATE=201002&amp;PERIODTYPE=QTR_STD&amp;window=popup_no_bar&amp;width=385&amp;height=120&amp;START_MAXIMIZED=FALSE&amp;creator=factset&amp;display_string=Audit"}</definedName>
    <definedName name="_1740__FDSAUDITLINK__" hidden="1">{"fdsup://Directions/FactSet Auditing Viewer?action=AUDIT_VALUE&amp;DB=129&amp;ID1=19416210&amp;VALUEID=01001&amp;SDATE=201002&amp;PERIODTYPE=QTR_STD&amp;window=popup_no_bar&amp;width=385&amp;height=120&amp;START_MAXIMIZED=FALSE&amp;creator=factset&amp;display_string=Audit"}</definedName>
    <definedName name="_1741__FDSAUDITLINK__" localSheetId="7" hidden="1">{"fdsup://Directions/FactSet Auditing Viewer?action=AUDIT_VALUE&amp;DB=129&amp;ID1=17206210&amp;VALUEID=01001&amp;SDATE=200902&amp;PERIODTYPE=QTR_STD&amp;window=popup_no_bar&amp;width=385&amp;height=120&amp;START_MAXIMIZED=FALSE&amp;creator=factset&amp;display_string=Audit"}</definedName>
    <definedName name="_1741__FDSAUDITLINK__" localSheetId="0" hidden="1">{"fdsup://Directions/FactSet Auditing Viewer?action=AUDIT_VALUE&amp;DB=129&amp;ID1=17206210&amp;VALUEID=01001&amp;SDATE=200902&amp;PERIODTYPE=QTR_STD&amp;window=popup_no_bar&amp;width=385&amp;height=120&amp;START_MAXIMIZED=FALSE&amp;creator=factset&amp;display_string=Audit"}</definedName>
    <definedName name="_1741__FDSAUDITLINK__" hidden="1">{"fdsup://Directions/FactSet Auditing Viewer?action=AUDIT_VALUE&amp;DB=129&amp;ID1=17206210&amp;VALUEID=01001&amp;SDATE=200902&amp;PERIODTYPE=QTR_STD&amp;window=popup_no_bar&amp;width=385&amp;height=120&amp;START_MAXIMIZED=FALSE&amp;creator=factset&amp;display_string=Audit"}</definedName>
    <definedName name="_1742__FDSAUDITLINK__" localSheetId="7" hidden="1">{"fdsup://Directions/FactSet Auditing Viewer?action=AUDIT_VALUE&amp;DB=129&amp;ID1=17206210&amp;VALUEID=01001&amp;SDATE=201002&amp;PERIODTYPE=QTR_STD&amp;window=popup_no_bar&amp;width=385&amp;height=120&amp;START_MAXIMIZED=FALSE&amp;creator=factset&amp;display_string=Audit"}</definedName>
    <definedName name="_1742__FDSAUDITLINK__" localSheetId="0" hidden="1">{"fdsup://Directions/FactSet Auditing Viewer?action=AUDIT_VALUE&amp;DB=129&amp;ID1=17206210&amp;VALUEID=01001&amp;SDATE=201002&amp;PERIODTYPE=QTR_STD&amp;window=popup_no_bar&amp;width=385&amp;height=120&amp;START_MAXIMIZED=FALSE&amp;creator=factset&amp;display_string=Audit"}</definedName>
    <definedName name="_1742__FDSAUDITLINK__" hidden="1">{"fdsup://Directions/FactSet Auditing Viewer?action=AUDIT_VALUE&amp;DB=129&amp;ID1=17206210&amp;VALUEID=01001&amp;SDATE=201002&amp;PERIODTYPE=QTR_STD&amp;window=popup_no_bar&amp;width=385&amp;height=120&amp;START_MAXIMIZED=FALSE&amp;creator=factset&amp;display_string=Audit"}</definedName>
    <definedName name="_1743__FDSAUDITLINK__" localSheetId="7" hidden="1">{"fdsup://Directions/FactSet Auditing Viewer?action=AUDIT_VALUE&amp;DB=129&amp;ID1=12550910&amp;VALUEID=01001&amp;SDATE=200902&amp;PERIODTYPE=QTR_STD&amp;window=popup_no_bar&amp;width=385&amp;height=120&amp;START_MAXIMIZED=FALSE&amp;creator=factset&amp;display_string=Audit"}</definedName>
    <definedName name="_1743__FDSAUDITLINK__" localSheetId="0" hidden="1">{"fdsup://Directions/FactSet Auditing Viewer?action=AUDIT_VALUE&amp;DB=129&amp;ID1=12550910&amp;VALUEID=01001&amp;SDATE=200902&amp;PERIODTYPE=QTR_STD&amp;window=popup_no_bar&amp;width=385&amp;height=120&amp;START_MAXIMIZED=FALSE&amp;creator=factset&amp;display_string=Audit"}</definedName>
    <definedName name="_1743__FDSAUDITLINK__" hidden="1">{"fdsup://Directions/FactSet Auditing Viewer?action=AUDIT_VALUE&amp;DB=129&amp;ID1=12550910&amp;VALUEID=01001&amp;SDATE=200902&amp;PERIODTYPE=QTR_STD&amp;window=popup_no_bar&amp;width=385&amp;height=120&amp;START_MAXIMIZED=FALSE&amp;creator=factset&amp;display_string=Audit"}</definedName>
    <definedName name="_1744__FDSAUDITLINK__" localSheetId="7" hidden="1">{"fdsup://Directions/FactSet Auditing Viewer?action=AUDIT_VALUE&amp;DB=129&amp;ID1=12550910&amp;VALUEID=01001&amp;SDATE=201002&amp;PERIODTYPE=QTR_STD&amp;window=popup_no_bar&amp;width=385&amp;height=120&amp;START_MAXIMIZED=FALSE&amp;creator=factset&amp;display_string=Audit"}</definedName>
    <definedName name="_1744__FDSAUDITLINK__" localSheetId="0" hidden="1">{"fdsup://Directions/FactSet Auditing Viewer?action=AUDIT_VALUE&amp;DB=129&amp;ID1=12550910&amp;VALUEID=01001&amp;SDATE=201002&amp;PERIODTYPE=QTR_STD&amp;window=popup_no_bar&amp;width=385&amp;height=120&amp;START_MAXIMIZED=FALSE&amp;creator=factset&amp;display_string=Audit"}</definedName>
    <definedName name="_1744__FDSAUDITLINK__" hidden="1">{"fdsup://Directions/FactSet Auditing Viewer?action=AUDIT_VALUE&amp;DB=129&amp;ID1=12550910&amp;VALUEID=01001&amp;SDATE=201002&amp;PERIODTYPE=QTR_STD&amp;window=popup_no_bar&amp;width=385&amp;height=120&amp;START_MAXIMIZED=FALSE&amp;creator=factset&amp;display_string=Audit"}</definedName>
    <definedName name="_1745__FDSAUDITLINK__" localSheetId="7" hidden="1">{"fdsup://Directions/FactSet Auditing Viewer?action=AUDIT_VALUE&amp;DB=129&amp;ID1=12541W20&amp;VALUEID=01001&amp;SDATE=200902&amp;PERIODTYPE=QTR_STD&amp;window=popup_no_bar&amp;width=385&amp;height=120&amp;START_MAXIMIZED=FALSE&amp;creator=factset&amp;display_string=Audit"}</definedName>
    <definedName name="_1745__FDSAUDITLINK__" localSheetId="0" hidden="1">{"fdsup://Directions/FactSet Auditing Viewer?action=AUDIT_VALUE&amp;DB=129&amp;ID1=12541W20&amp;VALUEID=01001&amp;SDATE=200902&amp;PERIODTYPE=QTR_STD&amp;window=popup_no_bar&amp;width=385&amp;height=120&amp;START_MAXIMIZED=FALSE&amp;creator=factset&amp;display_string=Audit"}</definedName>
    <definedName name="_1745__FDSAUDITLINK__" hidden="1">{"fdsup://Directions/FactSet Auditing Viewer?action=AUDIT_VALUE&amp;DB=129&amp;ID1=12541W20&amp;VALUEID=01001&amp;SDATE=200902&amp;PERIODTYPE=QTR_STD&amp;window=popup_no_bar&amp;width=385&amp;height=120&amp;START_MAXIMIZED=FALSE&amp;creator=factset&amp;display_string=Audit"}</definedName>
    <definedName name="_1746__FDSAUDITLINK__" localSheetId="7" hidden="1">{"fdsup://Directions/FactSet Auditing Viewer?action=AUDIT_VALUE&amp;DB=129&amp;ID1=12541W20&amp;VALUEID=01001&amp;SDATE=201002&amp;PERIODTYPE=QTR_STD&amp;window=popup_no_bar&amp;width=385&amp;height=120&amp;START_MAXIMIZED=FALSE&amp;creator=factset&amp;display_string=Audit"}</definedName>
    <definedName name="_1746__FDSAUDITLINK__" localSheetId="0" hidden="1">{"fdsup://Directions/FactSet Auditing Viewer?action=AUDIT_VALUE&amp;DB=129&amp;ID1=12541W20&amp;VALUEID=01001&amp;SDATE=201002&amp;PERIODTYPE=QTR_STD&amp;window=popup_no_bar&amp;width=385&amp;height=120&amp;START_MAXIMIZED=FALSE&amp;creator=factset&amp;display_string=Audit"}</definedName>
    <definedName name="_1746__FDSAUDITLINK__" hidden="1">{"fdsup://Directions/FactSet Auditing Viewer?action=AUDIT_VALUE&amp;DB=129&amp;ID1=12541W20&amp;VALUEID=01001&amp;SDATE=201002&amp;PERIODTYPE=QTR_STD&amp;window=popup_no_bar&amp;width=385&amp;height=120&amp;START_MAXIMIZED=FALSE&amp;creator=factset&amp;display_string=Audit"}</definedName>
    <definedName name="_1747__FDSAUDITLINK__" localSheetId="7" hidden="1">{"fdsup://Directions/FactSet Auditing Viewer?action=AUDIT_VALUE&amp;DB=129&amp;ID1=16516710&amp;VALUEID=01001&amp;SDATE=200902&amp;PERIODTYPE=QTR_STD&amp;window=popup_no_bar&amp;width=385&amp;height=120&amp;START_MAXIMIZED=FALSE&amp;creator=factset&amp;display_string=Audit"}</definedName>
    <definedName name="_1747__FDSAUDITLINK__" localSheetId="0" hidden="1">{"fdsup://Directions/FactSet Auditing Viewer?action=AUDIT_VALUE&amp;DB=129&amp;ID1=16516710&amp;VALUEID=01001&amp;SDATE=200902&amp;PERIODTYPE=QTR_STD&amp;window=popup_no_bar&amp;width=385&amp;height=120&amp;START_MAXIMIZED=FALSE&amp;creator=factset&amp;display_string=Audit"}</definedName>
    <definedName name="_1747__FDSAUDITLINK__" hidden="1">{"fdsup://Directions/FactSet Auditing Viewer?action=AUDIT_VALUE&amp;DB=129&amp;ID1=16516710&amp;VALUEID=01001&amp;SDATE=200902&amp;PERIODTYPE=QTR_STD&amp;window=popup_no_bar&amp;width=385&amp;height=120&amp;START_MAXIMIZED=FALSE&amp;creator=factset&amp;display_string=Audit"}</definedName>
    <definedName name="_1748__FDSAUDITLINK__" localSheetId="7" hidden="1">{"fdsup://Directions/FactSet Auditing Viewer?action=AUDIT_VALUE&amp;DB=129&amp;ID1=16516710&amp;VALUEID=01001&amp;SDATE=201002&amp;PERIODTYPE=QTR_STD&amp;window=popup_no_bar&amp;width=385&amp;height=120&amp;START_MAXIMIZED=FALSE&amp;creator=factset&amp;display_string=Audit"}</definedName>
    <definedName name="_1748__FDSAUDITLINK__" localSheetId="0" hidden="1">{"fdsup://Directions/FactSet Auditing Viewer?action=AUDIT_VALUE&amp;DB=129&amp;ID1=16516710&amp;VALUEID=01001&amp;SDATE=201002&amp;PERIODTYPE=QTR_STD&amp;window=popup_no_bar&amp;width=385&amp;height=120&amp;START_MAXIMIZED=FALSE&amp;creator=factset&amp;display_string=Audit"}</definedName>
    <definedName name="_1748__FDSAUDITLINK__" hidden="1">{"fdsup://Directions/FactSet Auditing Viewer?action=AUDIT_VALUE&amp;DB=129&amp;ID1=16516710&amp;VALUEID=01001&amp;SDATE=201002&amp;PERIODTYPE=QTR_STD&amp;window=popup_no_bar&amp;width=385&amp;height=120&amp;START_MAXIMIZED=FALSE&amp;creator=factset&amp;display_string=Audit"}</definedName>
    <definedName name="_1749__FDSAUDITLINK__" localSheetId="7" hidden="1">{"fdsup://Directions/FactSet Auditing Viewer?action=AUDIT_VALUE&amp;DB=129&amp;ID1=14170T10&amp;VALUEID=01001&amp;SDATE=201004&amp;PERIODTYPE=QTR_STD&amp;window=popup_no_bar&amp;width=385&amp;height=120&amp;START_MAXIMIZED=FALSE&amp;creator=factset&amp;display_string=Audit"}</definedName>
    <definedName name="_1749__FDSAUDITLINK__" localSheetId="0" hidden="1">{"fdsup://Directions/FactSet Auditing Viewer?action=AUDIT_VALUE&amp;DB=129&amp;ID1=14170T10&amp;VALUEID=01001&amp;SDATE=201004&amp;PERIODTYPE=QTR_STD&amp;window=popup_no_bar&amp;width=385&amp;height=120&amp;START_MAXIMIZED=FALSE&amp;creator=factset&amp;display_string=Audit"}</definedName>
    <definedName name="_1749__FDSAUDITLINK__" hidden="1">{"fdsup://Directions/FactSet Auditing Viewer?action=AUDIT_VALUE&amp;DB=129&amp;ID1=14170T10&amp;VALUEID=01001&amp;SDATE=201004&amp;PERIODTYPE=QTR_STD&amp;window=popup_no_bar&amp;width=385&amp;height=120&amp;START_MAXIMIZED=FALSE&amp;creator=factset&amp;display_string=Audit"}</definedName>
    <definedName name="_175__FDSAUDITLINK__" localSheetId="7" hidden="1">{"fdsup://directions/FAT Viewer?action=UPDATE&amp;creator=factset&amp;DYN_ARGS=TRUE&amp;DOC_NAME=FAT:FQL_AUDITING_CLIENT_TEMPLATE.FAT&amp;display_string=Audit&amp;VAR:KEY=TABENGFCVQ&amp;VAR:QUERY=RkZfRUJJVERBX09QRVIoUVRSLDQvMS8yMDA5LDYvMzAvMjAwOSwsLFVTRCk=&amp;WINDOW=FIRST_POPUP&amp;HEIGH","T=450&amp;WIDTH=450&amp;START_MAXIMIZED=FALSE&amp;VAR:CALENDAR=US&amp;VAR:SYMBOL=SO&amp;VAR:INDEX=0"}</definedName>
    <definedName name="_175__FDSAUDITLINK__" localSheetId="0" hidden="1">{"fdsup://directions/FAT Viewer?action=UPDATE&amp;creator=factset&amp;DYN_ARGS=TRUE&amp;DOC_NAME=FAT:FQL_AUDITING_CLIENT_TEMPLATE.FAT&amp;display_string=Audit&amp;VAR:KEY=TABENGFCVQ&amp;VAR:QUERY=RkZfRUJJVERBX09QRVIoUVRSLDQvMS8yMDA5LDYvMzAvMjAwOSwsLFVTRCk=&amp;WINDOW=FIRST_POPUP&amp;HEIGH","T=450&amp;WIDTH=450&amp;START_MAXIMIZED=FALSE&amp;VAR:CALENDAR=US&amp;VAR:SYMBOL=SO&amp;VAR:INDEX=0"}</definedName>
    <definedName name="_175__FDSAUDITLINK__" hidden="1">{"fdsup://directions/FAT Viewer?action=UPDATE&amp;creator=factset&amp;DYN_ARGS=TRUE&amp;DOC_NAME=FAT:FQL_AUDITING_CLIENT_TEMPLATE.FAT&amp;display_string=Audit&amp;VAR:KEY=TABENGFCVQ&amp;VAR:QUERY=RkZfRUJJVERBX09QRVIoUVRSLDQvMS8yMDA5LDYvMzAvMjAwOSwsLFVTRCk=&amp;WINDOW=FIRST_POPUP&amp;HEIGH","T=450&amp;WIDTH=450&amp;START_MAXIMIZED=FALSE&amp;VAR:CALENDAR=US&amp;VAR:SYMBOL=SO&amp;VAR:INDEX=0"}</definedName>
    <definedName name="_1750__FDSAUDITLINK__" localSheetId="7" hidden="1">{"fdsup://Directions/FactSet Auditing Viewer?action=AUDIT_VALUE&amp;DB=129&amp;ID1=12526910&amp;VALUEID=01001&amp;SDATE=200902&amp;PERIODTYPE=QTR_STD&amp;window=popup_no_bar&amp;width=385&amp;height=120&amp;START_MAXIMIZED=FALSE&amp;creator=factset&amp;display_string=Audit"}</definedName>
    <definedName name="_1750__FDSAUDITLINK__" localSheetId="0" hidden="1">{"fdsup://Directions/FactSet Auditing Viewer?action=AUDIT_VALUE&amp;DB=129&amp;ID1=12526910&amp;VALUEID=01001&amp;SDATE=200902&amp;PERIODTYPE=QTR_STD&amp;window=popup_no_bar&amp;width=385&amp;height=120&amp;START_MAXIMIZED=FALSE&amp;creator=factset&amp;display_string=Audit"}</definedName>
    <definedName name="_1750__FDSAUDITLINK__" hidden="1">{"fdsup://Directions/FactSet Auditing Viewer?action=AUDIT_VALUE&amp;DB=129&amp;ID1=12526910&amp;VALUEID=01001&amp;SDATE=200902&amp;PERIODTYPE=QTR_STD&amp;window=popup_no_bar&amp;width=385&amp;height=120&amp;START_MAXIMIZED=FALSE&amp;creator=factset&amp;display_string=Audit"}</definedName>
    <definedName name="_1751__FDSAUDITLINK__" localSheetId="7" hidden="1">{"fdsup://Directions/FactSet Auditing Viewer?action=AUDIT_VALUE&amp;DB=129&amp;ID1=12526910&amp;VALUEID=01001&amp;SDATE=201002&amp;PERIODTYPE=QTR_STD&amp;window=popup_no_bar&amp;width=385&amp;height=120&amp;START_MAXIMIZED=FALSE&amp;creator=factset&amp;display_string=Audit"}</definedName>
    <definedName name="_1751__FDSAUDITLINK__" localSheetId="0" hidden="1">{"fdsup://Directions/FactSet Auditing Viewer?action=AUDIT_VALUE&amp;DB=129&amp;ID1=12526910&amp;VALUEID=01001&amp;SDATE=201002&amp;PERIODTYPE=QTR_STD&amp;window=popup_no_bar&amp;width=385&amp;height=120&amp;START_MAXIMIZED=FALSE&amp;creator=factset&amp;display_string=Audit"}</definedName>
    <definedName name="_1751__FDSAUDITLINK__" hidden="1">{"fdsup://Directions/FactSet Auditing Viewer?action=AUDIT_VALUE&amp;DB=129&amp;ID1=12526910&amp;VALUEID=01001&amp;SDATE=201002&amp;PERIODTYPE=QTR_STD&amp;window=popup_no_bar&amp;width=385&amp;height=120&amp;START_MAXIMIZED=FALSE&amp;creator=factset&amp;display_string=Audit"}</definedName>
    <definedName name="_1752__FDSAUDITLINK__" localSheetId="7" hidden="1">{"fdsup://Directions/FactSet Auditing Viewer?action=AUDIT_VALUE&amp;DB=129&amp;ID1=15678210&amp;VALUEID=01001&amp;SDATE=200902&amp;PERIODTYPE=QTR_STD&amp;window=popup_no_bar&amp;width=385&amp;height=120&amp;START_MAXIMIZED=FALSE&amp;creator=factset&amp;display_string=Audit"}</definedName>
    <definedName name="_1752__FDSAUDITLINK__" localSheetId="0" hidden="1">{"fdsup://Directions/FactSet Auditing Viewer?action=AUDIT_VALUE&amp;DB=129&amp;ID1=15678210&amp;VALUEID=01001&amp;SDATE=200902&amp;PERIODTYPE=QTR_STD&amp;window=popup_no_bar&amp;width=385&amp;height=120&amp;START_MAXIMIZED=FALSE&amp;creator=factset&amp;display_string=Audit"}</definedName>
    <definedName name="_1752__FDSAUDITLINK__" hidden="1">{"fdsup://Directions/FactSet Auditing Viewer?action=AUDIT_VALUE&amp;DB=129&amp;ID1=15678210&amp;VALUEID=01001&amp;SDATE=200902&amp;PERIODTYPE=QTR_STD&amp;window=popup_no_bar&amp;width=385&amp;height=120&amp;START_MAXIMIZED=FALSE&amp;creator=factset&amp;display_string=Audit"}</definedName>
    <definedName name="_1753__FDSAUDITLINK__" localSheetId="7" hidden="1">{"fdsup://Directions/FactSet Auditing Viewer?action=AUDIT_VALUE&amp;DB=129&amp;ID1=15678210&amp;VALUEID=01001&amp;SDATE=201002&amp;PERIODTYPE=QTR_STD&amp;window=popup_no_bar&amp;width=385&amp;height=120&amp;START_MAXIMIZED=FALSE&amp;creator=factset&amp;display_string=Audit"}</definedName>
    <definedName name="_1753__FDSAUDITLINK__" localSheetId="0" hidden="1">{"fdsup://Directions/FactSet Auditing Viewer?action=AUDIT_VALUE&amp;DB=129&amp;ID1=15678210&amp;VALUEID=01001&amp;SDATE=201002&amp;PERIODTYPE=QTR_STD&amp;window=popup_no_bar&amp;width=385&amp;height=120&amp;START_MAXIMIZED=FALSE&amp;creator=factset&amp;display_string=Audit"}</definedName>
    <definedName name="_1753__FDSAUDITLINK__" hidden="1">{"fdsup://Directions/FactSet Auditing Viewer?action=AUDIT_VALUE&amp;DB=129&amp;ID1=15678210&amp;VALUEID=01001&amp;SDATE=201002&amp;PERIODTYPE=QTR_STD&amp;window=popup_no_bar&amp;width=385&amp;height=120&amp;START_MAXIMIZED=FALSE&amp;creator=factset&amp;display_string=Audit"}</definedName>
    <definedName name="_1754__FDSAUDITLINK__" localSheetId="7" hidden="1">{"fdsup://Directions/FactSet Auditing Viewer?action=AUDIT_VALUE&amp;DB=129&amp;ID1=15670810&amp;VALUEID=01001&amp;SDATE=200902&amp;PERIODTYPE=QTR_STD&amp;window=popup_no_bar&amp;width=385&amp;height=120&amp;START_MAXIMIZED=FALSE&amp;creator=factset&amp;display_string=Audit"}</definedName>
    <definedName name="_1754__FDSAUDITLINK__" localSheetId="0" hidden="1">{"fdsup://Directions/FactSet Auditing Viewer?action=AUDIT_VALUE&amp;DB=129&amp;ID1=15670810&amp;VALUEID=01001&amp;SDATE=200902&amp;PERIODTYPE=QTR_STD&amp;window=popup_no_bar&amp;width=385&amp;height=120&amp;START_MAXIMIZED=FALSE&amp;creator=factset&amp;display_string=Audit"}</definedName>
    <definedName name="_1754__FDSAUDITLINK__" hidden="1">{"fdsup://Directions/FactSet Auditing Viewer?action=AUDIT_VALUE&amp;DB=129&amp;ID1=15670810&amp;VALUEID=01001&amp;SDATE=200902&amp;PERIODTYPE=QTR_STD&amp;window=popup_no_bar&amp;width=385&amp;height=120&amp;START_MAXIMIZED=FALSE&amp;creator=factset&amp;display_string=Audit"}</definedName>
    <definedName name="_1755__FDSAUDITLINK__" localSheetId="7" hidden="1">{"fdsup://Directions/FactSet Auditing Viewer?action=AUDIT_VALUE&amp;DB=129&amp;ID1=15670810&amp;VALUEID=01001&amp;SDATE=201002&amp;PERIODTYPE=QTR_STD&amp;window=popup_no_bar&amp;width=385&amp;height=120&amp;START_MAXIMIZED=FALSE&amp;creator=factset&amp;display_string=Audit"}</definedName>
    <definedName name="_1755__FDSAUDITLINK__" localSheetId="0" hidden="1">{"fdsup://Directions/FactSet Auditing Viewer?action=AUDIT_VALUE&amp;DB=129&amp;ID1=15670810&amp;VALUEID=01001&amp;SDATE=201002&amp;PERIODTYPE=QTR_STD&amp;window=popup_no_bar&amp;width=385&amp;height=120&amp;START_MAXIMIZED=FALSE&amp;creator=factset&amp;display_string=Audit"}</definedName>
    <definedName name="_1755__FDSAUDITLINK__" hidden="1">{"fdsup://Directions/FactSet Auditing Viewer?action=AUDIT_VALUE&amp;DB=129&amp;ID1=15670810&amp;VALUEID=01001&amp;SDATE=201002&amp;PERIODTYPE=QTR_STD&amp;window=popup_no_bar&amp;width=385&amp;height=120&amp;START_MAXIMIZED=FALSE&amp;creator=factset&amp;display_string=Audit"}</definedName>
    <definedName name="_1756__FDSAUDITLINK__" localSheetId="7" hidden="1">{"fdsup://Directions/FactSet Auditing Viewer?action=AUDIT_VALUE&amp;DB=129&amp;ID1=15102010&amp;VALUEID=01001&amp;SDATE=200902&amp;PERIODTYPE=QTR_STD&amp;window=popup_no_bar&amp;width=385&amp;height=120&amp;START_MAXIMIZED=FALSE&amp;creator=factset&amp;display_string=Audit"}</definedName>
    <definedName name="_1756__FDSAUDITLINK__" localSheetId="0" hidden="1">{"fdsup://Directions/FactSet Auditing Viewer?action=AUDIT_VALUE&amp;DB=129&amp;ID1=15102010&amp;VALUEID=01001&amp;SDATE=200902&amp;PERIODTYPE=QTR_STD&amp;window=popup_no_bar&amp;width=385&amp;height=120&amp;START_MAXIMIZED=FALSE&amp;creator=factset&amp;display_string=Audit"}</definedName>
    <definedName name="_1756__FDSAUDITLINK__" hidden="1">{"fdsup://Directions/FactSet Auditing Viewer?action=AUDIT_VALUE&amp;DB=129&amp;ID1=15102010&amp;VALUEID=01001&amp;SDATE=200902&amp;PERIODTYPE=QTR_STD&amp;window=popup_no_bar&amp;width=385&amp;height=120&amp;START_MAXIMIZED=FALSE&amp;creator=factset&amp;display_string=Audit"}</definedName>
    <definedName name="_1757__FDSAUDITLINK__" localSheetId="7" hidden="1">{"fdsup://Directions/FactSet Auditing Viewer?action=AUDIT_VALUE&amp;DB=129&amp;ID1=15102010&amp;VALUEID=01001&amp;SDATE=201002&amp;PERIODTYPE=QTR_STD&amp;window=popup_no_bar&amp;width=385&amp;height=120&amp;START_MAXIMIZED=FALSE&amp;creator=factset&amp;display_string=Audit"}</definedName>
    <definedName name="_1757__FDSAUDITLINK__" localSheetId="0" hidden="1">{"fdsup://Directions/FactSet Auditing Viewer?action=AUDIT_VALUE&amp;DB=129&amp;ID1=15102010&amp;VALUEID=01001&amp;SDATE=201002&amp;PERIODTYPE=QTR_STD&amp;window=popup_no_bar&amp;width=385&amp;height=120&amp;START_MAXIMIZED=FALSE&amp;creator=factset&amp;display_string=Audit"}</definedName>
    <definedName name="_1757__FDSAUDITLINK__" hidden="1">{"fdsup://Directions/FactSet Auditing Viewer?action=AUDIT_VALUE&amp;DB=129&amp;ID1=15102010&amp;VALUEID=01001&amp;SDATE=201002&amp;PERIODTYPE=QTR_STD&amp;window=popup_no_bar&amp;width=385&amp;height=120&amp;START_MAXIMIZED=FALSE&amp;creator=factset&amp;display_string=Audit"}</definedName>
    <definedName name="_1758__FDSAUDITLINK__" localSheetId="7" hidden="1">{"fdsup://Directions/FactSet Auditing Viewer?action=AUDIT_VALUE&amp;DB=129&amp;ID1=21037110&amp;VALUEID=01001&amp;SDATE=200902&amp;PERIODTYPE=QTR_STD&amp;window=popup_no_bar&amp;width=385&amp;height=120&amp;START_MAXIMIZED=FALSE&amp;creator=factset&amp;display_string=Audit"}</definedName>
    <definedName name="_1758__FDSAUDITLINK__" localSheetId="0" hidden="1">{"fdsup://Directions/FactSet Auditing Viewer?action=AUDIT_VALUE&amp;DB=129&amp;ID1=21037110&amp;VALUEID=01001&amp;SDATE=200902&amp;PERIODTYPE=QTR_STD&amp;window=popup_no_bar&amp;width=385&amp;height=120&amp;START_MAXIMIZED=FALSE&amp;creator=factset&amp;display_string=Audit"}</definedName>
    <definedName name="_1758__FDSAUDITLINK__" hidden="1">{"fdsup://Directions/FactSet Auditing Viewer?action=AUDIT_VALUE&amp;DB=129&amp;ID1=21037110&amp;VALUEID=01001&amp;SDATE=200902&amp;PERIODTYPE=QTR_STD&amp;window=popup_no_bar&amp;width=385&amp;height=120&amp;START_MAXIMIZED=FALSE&amp;creator=factset&amp;display_string=Audit"}</definedName>
    <definedName name="_1759__FDSAUDITLINK__" localSheetId="7" hidden="1">{"fdsup://Directions/FactSet Auditing Viewer?action=AUDIT_VALUE&amp;DB=129&amp;ID1=21037110&amp;VALUEID=01001&amp;SDATE=201002&amp;PERIODTYPE=QTR_STD&amp;window=popup_no_bar&amp;width=385&amp;height=120&amp;START_MAXIMIZED=FALSE&amp;creator=factset&amp;display_string=Audit"}</definedName>
    <definedName name="_1759__FDSAUDITLINK__" localSheetId="0" hidden="1">{"fdsup://Directions/FactSet Auditing Viewer?action=AUDIT_VALUE&amp;DB=129&amp;ID1=21037110&amp;VALUEID=01001&amp;SDATE=201002&amp;PERIODTYPE=QTR_STD&amp;window=popup_no_bar&amp;width=385&amp;height=120&amp;START_MAXIMIZED=FALSE&amp;creator=factset&amp;display_string=Audit"}</definedName>
    <definedName name="_1759__FDSAUDITLINK__" hidden="1">{"fdsup://Directions/FactSet Auditing Viewer?action=AUDIT_VALUE&amp;DB=129&amp;ID1=21037110&amp;VALUEID=01001&amp;SDATE=201002&amp;PERIODTYPE=QTR_STD&amp;window=popup_no_bar&amp;width=385&amp;height=120&amp;START_MAXIMIZED=FALSE&amp;creator=factset&amp;display_string=Audit"}</definedName>
    <definedName name="_176__FDSAUDITLINK__" localSheetId="7" hidden="1">{"fdsup://directions/FAT Viewer?action=UPDATE&amp;creator=factset&amp;DYN_ARGS=TRUE&amp;DOC_NAME=FAT:FQL_AUDITING_CLIENT_TEMPLATE.FAT&amp;display_string=Audit&amp;VAR:KEY=RUBKFCPCRU&amp;VAR:QUERY=RkZfRUJJVERBX09QRVIoUVRSLDQvMS8yMDEwLDYvMzAvMjAxMCwsLFVTRCk=&amp;WINDOW=FIRST_POPUP&amp;HEIGH","T=450&amp;WIDTH=450&amp;START_MAXIMIZED=FALSE&amp;VAR:CALENDAR=US&amp;VAR:SYMBOL=SO&amp;VAR:INDEX=0"}</definedName>
    <definedName name="_176__FDSAUDITLINK__" localSheetId="0" hidden="1">{"fdsup://directions/FAT Viewer?action=UPDATE&amp;creator=factset&amp;DYN_ARGS=TRUE&amp;DOC_NAME=FAT:FQL_AUDITING_CLIENT_TEMPLATE.FAT&amp;display_string=Audit&amp;VAR:KEY=RUBKFCPCRU&amp;VAR:QUERY=RkZfRUJJVERBX09QRVIoUVRSLDQvMS8yMDEwLDYvMzAvMjAxMCwsLFVTRCk=&amp;WINDOW=FIRST_POPUP&amp;HEIGH","T=450&amp;WIDTH=450&amp;START_MAXIMIZED=FALSE&amp;VAR:CALENDAR=US&amp;VAR:SYMBOL=SO&amp;VAR:INDEX=0"}</definedName>
    <definedName name="_176__FDSAUDITLINK__" hidden="1">{"fdsup://directions/FAT Viewer?action=UPDATE&amp;creator=factset&amp;DYN_ARGS=TRUE&amp;DOC_NAME=FAT:FQL_AUDITING_CLIENT_TEMPLATE.FAT&amp;display_string=Audit&amp;VAR:KEY=RUBKFCPCRU&amp;VAR:QUERY=RkZfRUJJVERBX09QRVIoUVRSLDQvMS8yMDEwLDYvMzAvMjAxMCwsLFVTRCk=&amp;WINDOW=FIRST_POPUP&amp;HEIGH","T=450&amp;WIDTH=450&amp;START_MAXIMIZED=FALSE&amp;VAR:CALENDAR=US&amp;VAR:SYMBOL=SO&amp;VAR:INDEX=0"}</definedName>
    <definedName name="_1760__FDSAUDITLINK__" localSheetId="7" hidden="1">{"fdsup://Directions/FactSet Auditing Viewer?action=AUDIT_VALUE&amp;DB=129&amp;ID1=14365830&amp;VALUEID=01001&amp;SDATE=200902&amp;PERIODTYPE=QTR_STD&amp;window=popup_no_bar&amp;width=385&amp;height=120&amp;START_MAXIMIZED=FALSE&amp;creator=factset&amp;display_string=Audit"}</definedName>
    <definedName name="_1760__FDSAUDITLINK__" localSheetId="0" hidden="1">{"fdsup://Directions/FactSet Auditing Viewer?action=AUDIT_VALUE&amp;DB=129&amp;ID1=14365830&amp;VALUEID=01001&amp;SDATE=200902&amp;PERIODTYPE=QTR_STD&amp;window=popup_no_bar&amp;width=385&amp;height=120&amp;START_MAXIMIZED=FALSE&amp;creator=factset&amp;display_string=Audit"}</definedName>
    <definedName name="_1760__FDSAUDITLINK__" hidden="1">{"fdsup://Directions/FactSet Auditing Viewer?action=AUDIT_VALUE&amp;DB=129&amp;ID1=14365830&amp;VALUEID=01001&amp;SDATE=200902&amp;PERIODTYPE=QTR_STD&amp;window=popup_no_bar&amp;width=385&amp;height=120&amp;START_MAXIMIZED=FALSE&amp;creator=factset&amp;display_string=Audit"}</definedName>
    <definedName name="_1761__FDSAUDITLINK__" localSheetId="7" hidden="1">{"fdsup://Directions/FactSet Auditing Viewer?action=AUDIT_VALUE&amp;DB=129&amp;ID1=14365830&amp;VALUEID=01001&amp;SDATE=201002&amp;PERIODTYPE=QTR_STD&amp;window=popup_no_bar&amp;width=385&amp;height=120&amp;START_MAXIMIZED=FALSE&amp;creator=factset&amp;display_string=Audit"}</definedName>
    <definedName name="_1761__FDSAUDITLINK__" localSheetId="0" hidden="1">{"fdsup://Directions/FactSet Auditing Viewer?action=AUDIT_VALUE&amp;DB=129&amp;ID1=14365830&amp;VALUEID=01001&amp;SDATE=201002&amp;PERIODTYPE=QTR_STD&amp;window=popup_no_bar&amp;width=385&amp;height=120&amp;START_MAXIMIZED=FALSE&amp;creator=factset&amp;display_string=Audit"}</definedName>
    <definedName name="_1761__FDSAUDITLINK__" hidden="1">{"fdsup://Directions/FactSet Auditing Viewer?action=AUDIT_VALUE&amp;DB=129&amp;ID1=14365830&amp;VALUEID=01001&amp;SDATE=201002&amp;PERIODTYPE=QTR_STD&amp;window=popup_no_bar&amp;width=385&amp;height=120&amp;START_MAXIMIZED=FALSE&amp;creator=factset&amp;display_string=Audit"}</definedName>
    <definedName name="_1762__FDSAUDITLINK__" localSheetId="7" hidden="1">{"fdsup://Directions/FactSet Auditing Viewer?action=AUDIT_VALUE&amp;DB=129&amp;ID1=19121910&amp;VALUEID=01001&amp;SDATE=200902&amp;PERIODTYPE=QTR_STD&amp;window=popup_no_bar&amp;width=385&amp;height=120&amp;START_MAXIMIZED=FALSE&amp;creator=factset&amp;display_string=Audit"}</definedName>
    <definedName name="_1762__FDSAUDITLINK__" localSheetId="0" hidden="1">{"fdsup://Directions/FactSet Auditing Viewer?action=AUDIT_VALUE&amp;DB=129&amp;ID1=19121910&amp;VALUEID=01001&amp;SDATE=200902&amp;PERIODTYPE=QTR_STD&amp;window=popup_no_bar&amp;width=385&amp;height=120&amp;START_MAXIMIZED=FALSE&amp;creator=factset&amp;display_string=Audit"}</definedName>
    <definedName name="_1762__FDSAUDITLINK__" hidden="1">{"fdsup://Directions/FactSet Auditing Viewer?action=AUDIT_VALUE&amp;DB=129&amp;ID1=19121910&amp;VALUEID=01001&amp;SDATE=200902&amp;PERIODTYPE=QTR_STD&amp;window=popup_no_bar&amp;width=385&amp;height=120&amp;START_MAXIMIZED=FALSE&amp;creator=factset&amp;display_string=Audit"}</definedName>
    <definedName name="_1763__FDSAUDITLINK__" localSheetId="7" hidden="1">{"fdsup://Directions/FactSet Auditing Viewer?action=AUDIT_VALUE&amp;DB=129&amp;ID1=19121910&amp;VALUEID=01001&amp;SDATE=201002&amp;PERIODTYPE=QTR_STD&amp;window=popup_no_bar&amp;width=385&amp;height=120&amp;START_MAXIMIZED=FALSE&amp;creator=factset&amp;display_string=Audit"}</definedName>
    <definedName name="_1763__FDSAUDITLINK__" localSheetId="0" hidden="1">{"fdsup://Directions/FactSet Auditing Viewer?action=AUDIT_VALUE&amp;DB=129&amp;ID1=19121910&amp;VALUEID=01001&amp;SDATE=201002&amp;PERIODTYPE=QTR_STD&amp;window=popup_no_bar&amp;width=385&amp;height=120&amp;START_MAXIMIZED=FALSE&amp;creator=factset&amp;display_string=Audit"}</definedName>
    <definedName name="_1763__FDSAUDITLINK__" hidden="1">{"fdsup://Directions/FactSet Auditing Viewer?action=AUDIT_VALUE&amp;DB=129&amp;ID1=19121910&amp;VALUEID=01001&amp;SDATE=201002&amp;PERIODTYPE=QTR_STD&amp;window=popup_no_bar&amp;width=385&amp;height=120&amp;START_MAXIMIZED=FALSE&amp;creator=factset&amp;display_string=Audit"}</definedName>
    <definedName name="_1764__FDSAUDITLINK__" localSheetId="7" hidden="1">{"fdsup://Directions/FactSet Auditing Viewer?action=AUDIT_VALUE&amp;DB=129&amp;ID1=12485720&amp;VALUEID=01001&amp;SDATE=200902&amp;PERIODTYPE=QTR_STD&amp;window=popup_no_bar&amp;width=385&amp;height=120&amp;START_MAXIMIZED=FALSE&amp;creator=factset&amp;display_string=Audit"}</definedName>
    <definedName name="_1764__FDSAUDITLINK__" localSheetId="0" hidden="1">{"fdsup://Directions/FactSet Auditing Viewer?action=AUDIT_VALUE&amp;DB=129&amp;ID1=12485720&amp;VALUEID=01001&amp;SDATE=200902&amp;PERIODTYPE=QTR_STD&amp;window=popup_no_bar&amp;width=385&amp;height=120&amp;START_MAXIMIZED=FALSE&amp;creator=factset&amp;display_string=Audit"}</definedName>
    <definedName name="_1764__FDSAUDITLINK__" hidden="1">{"fdsup://Directions/FactSet Auditing Viewer?action=AUDIT_VALUE&amp;DB=129&amp;ID1=12485720&amp;VALUEID=01001&amp;SDATE=200902&amp;PERIODTYPE=QTR_STD&amp;window=popup_no_bar&amp;width=385&amp;height=120&amp;START_MAXIMIZED=FALSE&amp;creator=factset&amp;display_string=Audit"}</definedName>
    <definedName name="_1765__FDSAUDITLINK__" localSheetId="7" hidden="1">{"fdsup://Directions/FactSet Auditing Viewer?action=AUDIT_VALUE&amp;DB=129&amp;ID1=12485720&amp;VALUEID=01001&amp;SDATE=201002&amp;PERIODTYPE=QTR_STD&amp;window=popup_no_bar&amp;width=385&amp;height=120&amp;START_MAXIMIZED=FALSE&amp;creator=factset&amp;display_string=Audit"}</definedName>
    <definedName name="_1765__FDSAUDITLINK__" localSheetId="0" hidden="1">{"fdsup://Directions/FactSet Auditing Viewer?action=AUDIT_VALUE&amp;DB=129&amp;ID1=12485720&amp;VALUEID=01001&amp;SDATE=201002&amp;PERIODTYPE=QTR_STD&amp;window=popup_no_bar&amp;width=385&amp;height=120&amp;START_MAXIMIZED=FALSE&amp;creator=factset&amp;display_string=Audit"}</definedName>
    <definedName name="_1765__FDSAUDITLINK__" hidden="1">{"fdsup://Directions/FactSet Auditing Viewer?action=AUDIT_VALUE&amp;DB=129&amp;ID1=12485720&amp;VALUEID=01001&amp;SDATE=201002&amp;PERIODTYPE=QTR_STD&amp;window=popup_no_bar&amp;width=385&amp;height=120&amp;START_MAXIMIZED=FALSE&amp;creator=factset&amp;display_string=Audit"}</definedName>
    <definedName name="_1766__FDSAUDITLINK__" localSheetId="7" hidden="1">{"fdsup://Directions/FactSet Auditing Viewer?action=AUDIT_VALUE&amp;DB=129&amp;ID1=12497T10&amp;VALUEID=01001&amp;SDATE=200902&amp;PERIODTYPE=QTR_STD&amp;window=popup_no_bar&amp;width=385&amp;height=120&amp;START_MAXIMIZED=FALSE&amp;creator=factset&amp;display_string=Audit"}</definedName>
    <definedName name="_1766__FDSAUDITLINK__" localSheetId="0" hidden="1">{"fdsup://Directions/FactSet Auditing Viewer?action=AUDIT_VALUE&amp;DB=129&amp;ID1=12497T10&amp;VALUEID=01001&amp;SDATE=200902&amp;PERIODTYPE=QTR_STD&amp;window=popup_no_bar&amp;width=385&amp;height=120&amp;START_MAXIMIZED=FALSE&amp;creator=factset&amp;display_string=Audit"}</definedName>
    <definedName name="_1766__FDSAUDITLINK__" hidden="1">{"fdsup://Directions/FactSet Auditing Viewer?action=AUDIT_VALUE&amp;DB=129&amp;ID1=12497T10&amp;VALUEID=01001&amp;SDATE=200902&amp;PERIODTYPE=QTR_STD&amp;window=popup_no_bar&amp;width=385&amp;height=120&amp;START_MAXIMIZED=FALSE&amp;creator=factset&amp;display_string=Audit"}</definedName>
    <definedName name="_1767__FDSAUDITLINK__" localSheetId="7" hidden="1">{"fdsup://Directions/FactSet Auditing Viewer?action=AUDIT_VALUE&amp;DB=129&amp;ID1=12497T10&amp;VALUEID=01001&amp;SDATE=201002&amp;PERIODTYPE=QTR_STD&amp;window=popup_no_bar&amp;width=385&amp;height=120&amp;START_MAXIMIZED=FALSE&amp;creator=factset&amp;display_string=Audit"}</definedName>
    <definedName name="_1767__FDSAUDITLINK__" localSheetId="0" hidden="1">{"fdsup://Directions/FactSet Auditing Viewer?action=AUDIT_VALUE&amp;DB=129&amp;ID1=12497T10&amp;VALUEID=01001&amp;SDATE=201002&amp;PERIODTYPE=QTR_STD&amp;window=popup_no_bar&amp;width=385&amp;height=120&amp;START_MAXIMIZED=FALSE&amp;creator=factset&amp;display_string=Audit"}</definedName>
    <definedName name="_1767__FDSAUDITLINK__" hidden="1">{"fdsup://Directions/FactSet Auditing Viewer?action=AUDIT_VALUE&amp;DB=129&amp;ID1=12497T10&amp;VALUEID=01001&amp;SDATE=201002&amp;PERIODTYPE=QTR_STD&amp;window=popup_no_bar&amp;width=385&amp;height=120&amp;START_MAXIMIZED=FALSE&amp;creator=factset&amp;display_string=Audit"}</definedName>
    <definedName name="_1768__FDSAUDITLINK__" localSheetId="7" hidden="1">{"fdsup://Directions/FactSet Auditing Viewer?action=AUDIT_VALUE&amp;DB=129&amp;ID1=17123210&amp;VALUEID=01001&amp;SDATE=200902&amp;PERIODTYPE=QTR_STD&amp;window=popup_no_bar&amp;width=385&amp;height=120&amp;START_MAXIMIZED=FALSE&amp;creator=factset&amp;display_string=Audit"}</definedName>
    <definedName name="_1768__FDSAUDITLINK__" localSheetId="0" hidden="1">{"fdsup://Directions/FactSet Auditing Viewer?action=AUDIT_VALUE&amp;DB=129&amp;ID1=17123210&amp;VALUEID=01001&amp;SDATE=200902&amp;PERIODTYPE=QTR_STD&amp;window=popup_no_bar&amp;width=385&amp;height=120&amp;START_MAXIMIZED=FALSE&amp;creator=factset&amp;display_string=Audit"}</definedName>
    <definedName name="_1768__FDSAUDITLINK__" hidden="1">{"fdsup://Directions/FactSet Auditing Viewer?action=AUDIT_VALUE&amp;DB=129&amp;ID1=17123210&amp;VALUEID=01001&amp;SDATE=200902&amp;PERIODTYPE=QTR_STD&amp;window=popup_no_bar&amp;width=385&amp;height=120&amp;START_MAXIMIZED=FALSE&amp;creator=factset&amp;display_string=Audit"}</definedName>
    <definedName name="_1769__FDSAUDITLINK__" localSheetId="7" hidden="1">{"fdsup://Directions/FactSet Auditing Viewer?action=AUDIT_VALUE&amp;DB=129&amp;ID1=17123210&amp;VALUEID=01001&amp;SDATE=201002&amp;PERIODTYPE=QTR_STD&amp;window=popup_no_bar&amp;width=385&amp;height=120&amp;START_MAXIMIZED=FALSE&amp;creator=factset&amp;display_string=Audit"}</definedName>
    <definedName name="_1769__FDSAUDITLINK__" localSheetId="0" hidden="1">{"fdsup://Directions/FactSet Auditing Viewer?action=AUDIT_VALUE&amp;DB=129&amp;ID1=17123210&amp;VALUEID=01001&amp;SDATE=201002&amp;PERIODTYPE=QTR_STD&amp;window=popup_no_bar&amp;width=385&amp;height=120&amp;START_MAXIMIZED=FALSE&amp;creator=factset&amp;display_string=Audit"}</definedName>
    <definedName name="_1769__FDSAUDITLINK__" hidden="1">{"fdsup://Directions/FactSet Auditing Viewer?action=AUDIT_VALUE&amp;DB=129&amp;ID1=17123210&amp;VALUEID=01001&amp;SDATE=201002&amp;PERIODTYPE=QTR_STD&amp;window=popup_no_bar&amp;width=385&amp;height=120&amp;START_MAXIMIZED=FALSE&amp;creator=factset&amp;display_string=Audit"}</definedName>
    <definedName name="_177__FDSAUDITLINK__" localSheetId="7" hidden="1">{"fdsup://directions/FAT Viewer?action=UPDATE&amp;creator=factset&amp;DYN_ARGS=TRUE&amp;DOC_NAME=FAT:FQL_AUDITING_CLIENT_TEMPLATE.FAT&amp;display_string=Audit&amp;VAR:KEY=JUNKNQHYBK&amp;VAR:QUERY=RkZfRUJJVERBX09QRVIoUVRSLDQvMS8yMDA5LDYvMzAvMjAwOSwsLFVTRCk=&amp;WINDOW=FIRST_POPUP&amp;HEIGH","T=450&amp;WIDTH=450&amp;START_MAXIMIZED=FALSE&amp;VAR:CALENDAR=US&amp;VAR:SYMBOL=SNI&amp;VAR:INDEX=0"}</definedName>
    <definedName name="_177__FDSAUDITLINK__" localSheetId="0" hidden="1">{"fdsup://directions/FAT Viewer?action=UPDATE&amp;creator=factset&amp;DYN_ARGS=TRUE&amp;DOC_NAME=FAT:FQL_AUDITING_CLIENT_TEMPLATE.FAT&amp;display_string=Audit&amp;VAR:KEY=JUNKNQHYBK&amp;VAR:QUERY=RkZfRUJJVERBX09QRVIoUVRSLDQvMS8yMDA5LDYvMzAvMjAwOSwsLFVTRCk=&amp;WINDOW=FIRST_POPUP&amp;HEIGH","T=450&amp;WIDTH=450&amp;START_MAXIMIZED=FALSE&amp;VAR:CALENDAR=US&amp;VAR:SYMBOL=SNI&amp;VAR:INDEX=0"}</definedName>
    <definedName name="_177__FDSAUDITLINK__" hidden="1">{"fdsup://directions/FAT Viewer?action=UPDATE&amp;creator=factset&amp;DYN_ARGS=TRUE&amp;DOC_NAME=FAT:FQL_AUDITING_CLIENT_TEMPLATE.FAT&amp;display_string=Audit&amp;VAR:KEY=JUNKNQHYBK&amp;VAR:QUERY=RkZfRUJJVERBX09QRVIoUVRSLDQvMS8yMDA5LDYvMzAvMjAwOSwsLFVTRCk=&amp;WINDOW=FIRST_POPUP&amp;HEIGH","T=450&amp;WIDTH=450&amp;START_MAXIMIZED=FALSE&amp;VAR:CALENDAR=US&amp;VAR:SYMBOL=SNI&amp;VAR:INDEX=0"}</definedName>
    <definedName name="_1770__FDSAUDITLINK__" localSheetId="7" hidden="1">{"fdsup://Directions/FactSet Auditing Viewer?action=AUDIT_VALUE&amp;DB=129&amp;ID1=14912310&amp;VALUEID=01001&amp;SDATE=201002&amp;PERIODTYPE=QTR_STD&amp;window=popup_no_bar&amp;width=385&amp;height=120&amp;START_MAXIMIZED=FALSE&amp;creator=factset&amp;display_string=Audit"}</definedName>
    <definedName name="_1770__FDSAUDITLINK__" localSheetId="0" hidden="1">{"fdsup://Directions/FactSet Auditing Viewer?action=AUDIT_VALUE&amp;DB=129&amp;ID1=14912310&amp;VALUEID=01001&amp;SDATE=201002&amp;PERIODTYPE=QTR_STD&amp;window=popup_no_bar&amp;width=385&amp;height=120&amp;START_MAXIMIZED=FALSE&amp;creator=factset&amp;display_string=Audit"}</definedName>
    <definedName name="_1770__FDSAUDITLINK__" hidden="1">{"fdsup://Directions/FactSet Auditing Viewer?action=AUDIT_VALUE&amp;DB=129&amp;ID1=14912310&amp;VALUEID=01001&amp;SDATE=201002&amp;PERIODTYPE=QTR_STD&amp;window=popup_no_bar&amp;width=385&amp;height=120&amp;START_MAXIMIZED=FALSE&amp;creator=factset&amp;display_string=Audit"}</definedName>
    <definedName name="_1771__FDSAUDITLINK__" localSheetId="7" hidden="1">{"fdsup://Directions/FactSet Auditing Viewer?action=AUDIT_VALUE&amp;DB=129&amp;ID1=13342B10&amp;VALUEID=01001&amp;SDATE=200902&amp;PERIODTYPE=QTR_STD&amp;window=popup_no_bar&amp;width=385&amp;height=120&amp;START_MAXIMIZED=FALSE&amp;creator=factset&amp;display_string=Audit"}</definedName>
    <definedName name="_1771__FDSAUDITLINK__" localSheetId="0" hidden="1">{"fdsup://Directions/FactSet Auditing Viewer?action=AUDIT_VALUE&amp;DB=129&amp;ID1=13342B10&amp;VALUEID=01001&amp;SDATE=200902&amp;PERIODTYPE=QTR_STD&amp;window=popup_no_bar&amp;width=385&amp;height=120&amp;START_MAXIMIZED=FALSE&amp;creator=factset&amp;display_string=Audit"}</definedName>
    <definedName name="_1771__FDSAUDITLINK__" hidden="1">{"fdsup://Directions/FactSet Auditing Viewer?action=AUDIT_VALUE&amp;DB=129&amp;ID1=13342B10&amp;VALUEID=01001&amp;SDATE=200902&amp;PERIODTYPE=QTR_STD&amp;window=popup_no_bar&amp;width=385&amp;height=120&amp;START_MAXIMIZED=FALSE&amp;creator=factset&amp;display_string=Audit"}</definedName>
    <definedName name="_1772__FDSAUDITLINK__" localSheetId="7" hidden="1">{"fdsup://Directions/FactSet Auditing Viewer?action=AUDIT_VALUE&amp;DB=129&amp;ID1=13342B10&amp;VALUEID=01001&amp;SDATE=201002&amp;PERIODTYPE=QTR_STD&amp;window=popup_no_bar&amp;width=385&amp;height=120&amp;START_MAXIMIZED=FALSE&amp;creator=factset&amp;display_string=Audit"}</definedName>
    <definedName name="_1772__FDSAUDITLINK__" localSheetId="0" hidden="1">{"fdsup://Directions/FactSet Auditing Viewer?action=AUDIT_VALUE&amp;DB=129&amp;ID1=13342B10&amp;VALUEID=01001&amp;SDATE=201002&amp;PERIODTYPE=QTR_STD&amp;window=popup_no_bar&amp;width=385&amp;height=120&amp;START_MAXIMIZED=FALSE&amp;creator=factset&amp;display_string=Audit"}</definedName>
    <definedName name="_1772__FDSAUDITLINK__" hidden="1">{"fdsup://Directions/FactSet Auditing Viewer?action=AUDIT_VALUE&amp;DB=129&amp;ID1=13342B10&amp;VALUEID=01001&amp;SDATE=201002&amp;PERIODTYPE=QTR_STD&amp;window=popup_no_bar&amp;width=385&amp;height=120&amp;START_MAXIMIZED=FALSE&amp;creator=factset&amp;display_string=Audit"}</definedName>
    <definedName name="_1773__FDSAUDITLINK__" localSheetId="7" hidden="1">{"fdsup://Directions/FactSet Auditing Viewer?action=AUDIT_VALUE&amp;DB=129&amp;ID1=14149Y10&amp;VALUEID=01001&amp;SDATE=201004&amp;PERIODTYPE=QTR_STD&amp;window=popup_no_bar&amp;width=385&amp;height=120&amp;START_MAXIMIZED=FALSE&amp;creator=factset&amp;display_string=Audit"}</definedName>
    <definedName name="_1773__FDSAUDITLINK__" localSheetId="0" hidden="1">{"fdsup://Directions/FactSet Auditing Viewer?action=AUDIT_VALUE&amp;DB=129&amp;ID1=14149Y10&amp;VALUEID=01001&amp;SDATE=201004&amp;PERIODTYPE=QTR_STD&amp;window=popup_no_bar&amp;width=385&amp;height=120&amp;START_MAXIMIZED=FALSE&amp;creator=factset&amp;display_string=Audit"}</definedName>
    <definedName name="_1773__FDSAUDITLINK__" hidden="1">{"fdsup://Directions/FactSet Auditing Viewer?action=AUDIT_VALUE&amp;DB=129&amp;ID1=14149Y10&amp;VALUEID=01001&amp;SDATE=201004&amp;PERIODTYPE=QTR_STD&amp;window=popup_no_bar&amp;width=385&amp;height=120&amp;START_MAXIMIZED=FALSE&amp;creator=factset&amp;display_string=Audit"}</definedName>
    <definedName name="_1774__FDSAUDITLINK__" localSheetId="7" hidden="1">{"fdsup://Directions/FactSet Auditing Viewer?action=AUDIT_VALUE&amp;DB=129&amp;ID1=20588710&amp;VALUEID=01001&amp;SDATE=200804&amp;PERIODTYPE=QTR_STD&amp;window=popup_no_bar&amp;width=385&amp;height=120&amp;START_MAXIMIZED=FALSE&amp;creator=factset&amp;display_string=Audit"}</definedName>
    <definedName name="_1774__FDSAUDITLINK__" localSheetId="0" hidden="1">{"fdsup://Directions/FactSet Auditing Viewer?action=AUDIT_VALUE&amp;DB=129&amp;ID1=20588710&amp;VALUEID=01001&amp;SDATE=200804&amp;PERIODTYPE=QTR_STD&amp;window=popup_no_bar&amp;width=385&amp;height=120&amp;START_MAXIMIZED=FALSE&amp;creator=factset&amp;display_string=Audit"}</definedName>
    <definedName name="_1774__FDSAUDITLINK__" hidden="1">{"fdsup://Directions/FactSet Auditing Viewer?action=AUDIT_VALUE&amp;DB=129&amp;ID1=20588710&amp;VALUEID=01001&amp;SDATE=200804&amp;PERIODTYPE=QTR_STD&amp;window=popup_no_bar&amp;width=385&amp;height=120&amp;START_MAXIMIZED=FALSE&amp;creator=factset&amp;display_string=Audit"}</definedName>
    <definedName name="_1775__FDSAUDITLINK__" localSheetId="7" hidden="1">{"fdsup://Directions/FactSet Auditing Viewer?action=AUDIT_VALUE&amp;DB=129&amp;ID1=20588710&amp;VALUEID=01001&amp;SDATE=200904&amp;PERIODTYPE=QTR_STD&amp;window=popup_no_bar&amp;width=385&amp;height=120&amp;START_MAXIMIZED=FALSE&amp;creator=factset&amp;display_string=Audit"}</definedName>
    <definedName name="_1775__FDSAUDITLINK__" localSheetId="0" hidden="1">{"fdsup://Directions/FactSet Auditing Viewer?action=AUDIT_VALUE&amp;DB=129&amp;ID1=20588710&amp;VALUEID=01001&amp;SDATE=200904&amp;PERIODTYPE=QTR_STD&amp;window=popup_no_bar&amp;width=385&amp;height=120&amp;START_MAXIMIZED=FALSE&amp;creator=factset&amp;display_string=Audit"}</definedName>
    <definedName name="_1775__FDSAUDITLINK__" hidden="1">{"fdsup://Directions/FactSet Auditing Viewer?action=AUDIT_VALUE&amp;DB=129&amp;ID1=20588710&amp;VALUEID=01001&amp;SDATE=200904&amp;PERIODTYPE=QTR_STD&amp;window=popup_no_bar&amp;width=385&amp;height=120&amp;START_MAXIMIZED=FALSE&amp;creator=factset&amp;display_string=Audit"}</definedName>
    <definedName name="_1776__FDSAUDITLINK__" localSheetId="7" hidden="1">{"fdsup://Directions/FactSet Auditing Viewer?action=AUDIT_VALUE&amp;DB=129&amp;ID1=12673P10&amp;VALUEID=01001&amp;SDATE=200901&amp;PERIODTYPE=QTR_STD&amp;window=popup_no_bar&amp;width=385&amp;height=120&amp;START_MAXIMIZED=FALSE&amp;creator=factset&amp;display_string=Audit"}</definedName>
    <definedName name="_1776__FDSAUDITLINK__" localSheetId="0" hidden="1">{"fdsup://Directions/FactSet Auditing Viewer?action=AUDIT_VALUE&amp;DB=129&amp;ID1=12673P10&amp;VALUEID=01001&amp;SDATE=200901&amp;PERIODTYPE=QTR_STD&amp;window=popup_no_bar&amp;width=385&amp;height=120&amp;START_MAXIMIZED=FALSE&amp;creator=factset&amp;display_string=Audit"}</definedName>
    <definedName name="_1776__FDSAUDITLINK__" hidden="1">{"fdsup://Directions/FactSet Auditing Viewer?action=AUDIT_VALUE&amp;DB=129&amp;ID1=12673P10&amp;VALUEID=01001&amp;SDATE=200901&amp;PERIODTYPE=QTR_STD&amp;window=popup_no_bar&amp;width=385&amp;height=120&amp;START_MAXIMIZED=FALSE&amp;creator=factset&amp;display_string=Audit"}</definedName>
    <definedName name="_1777__FDSAUDITLINK__" localSheetId="7" hidden="1">{"fdsup://Directions/FactSet Auditing Viewer?action=AUDIT_VALUE&amp;DB=129&amp;ID1=12673P10&amp;VALUEID=01001&amp;SDATE=201001&amp;PERIODTYPE=QTR_STD&amp;window=popup_no_bar&amp;width=385&amp;height=120&amp;START_MAXIMIZED=FALSE&amp;creator=factset&amp;display_string=Audit"}</definedName>
    <definedName name="_1777__FDSAUDITLINK__" localSheetId="0" hidden="1">{"fdsup://Directions/FactSet Auditing Viewer?action=AUDIT_VALUE&amp;DB=129&amp;ID1=12673P10&amp;VALUEID=01001&amp;SDATE=201001&amp;PERIODTYPE=QTR_STD&amp;window=popup_no_bar&amp;width=385&amp;height=120&amp;START_MAXIMIZED=FALSE&amp;creator=factset&amp;display_string=Audit"}</definedName>
    <definedName name="_1777__FDSAUDITLINK__" hidden="1">{"fdsup://Directions/FactSet Auditing Viewer?action=AUDIT_VALUE&amp;DB=129&amp;ID1=12673P10&amp;VALUEID=01001&amp;SDATE=201001&amp;PERIODTYPE=QTR_STD&amp;window=popup_no_bar&amp;width=385&amp;height=120&amp;START_MAXIMIZED=FALSE&amp;creator=factset&amp;display_string=Audit"}</definedName>
    <definedName name="_1778__FDSAUDITLINK__" localSheetId="7" hidden="1">{"fdsup://Directions/FactSet Auditing Viewer?action=AUDIT_VALUE&amp;DB=129&amp;ID1=70454910&amp;VALUEID=01001&amp;SDATE=200902&amp;PERIODTYPE=QTR_STD&amp;window=popup_no_bar&amp;width=385&amp;height=120&amp;START_MAXIMIZED=FALSE&amp;creator=factset&amp;display_string=Audit"}</definedName>
    <definedName name="_1778__FDSAUDITLINK__" localSheetId="0" hidden="1">{"fdsup://Directions/FactSet Auditing Viewer?action=AUDIT_VALUE&amp;DB=129&amp;ID1=70454910&amp;VALUEID=01001&amp;SDATE=200902&amp;PERIODTYPE=QTR_STD&amp;window=popup_no_bar&amp;width=385&amp;height=120&amp;START_MAXIMIZED=FALSE&amp;creator=factset&amp;display_string=Audit"}</definedName>
    <definedName name="_1778__FDSAUDITLINK__" hidden="1">{"fdsup://Directions/FactSet Auditing Viewer?action=AUDIT_VALUE&amp;DB=129&amp;ID1=70454910&amp;VALUEID=01001&amp;SDATE=200902&amp;PERIODTYPE=QTR_STD&amp;window=popup_no_bar&amp;width=385&amp;height=120&amp;START_MAXIMIZED=FALSE&amp;creator=factset&amp;display_string=Audit"}</definedName>
    <definedName name="_1779__FDSAUDITLINK__" localSheetId="7" hidden="1">{"fdsup://Directions/FactSet Auditing Viewer?action=AUDIT_VALUE&amp;DB=129&amp;ID1=70454910&amp;VALUEID=01001&amp;SDATE=201002&amp;PERIODTYPE=QTR_STD&amp;window=popup_no_bar&amp;width=385&amp;height=120&amp;START_MAXIMIZED=FALSE&amp;creator=factset&amp;display_string=Audit"}</definedName>
    <definedName name="_1779__FDSAUDITLINK__" localSheetId="0" hidden="1">{"fdsup://Directions/FactSet Auditing Viewer?action=AUDIT_VALUE&amp;DB=129&amp;ID1=70454910&amp;VALUEID=01001&amp;SDATE=201002&amp;PERIODTYPE=QTR_STD&amp;window=popup_no_bar&amp;width=385&amp;height=120&amp;START_MAXIMIZED=FALSE&amp;creator=factset&amp;display_string=Audit"}</definedName>
    <definedName name="_1779__FDSAUDITLINK__" hidden="1">{"fdsup://Directions/FactSet Auditing Viewer?action=AUDIT_VALUE&amp;DB=129&amp;ID1=70454910&amp;VALUEID=01001&amp;SDATE=201002&amp;PERIODTYPE=QTR_STD&amp;window=popup_no_bar&amp;width=385&amp;height=120&amp;START_MAXIMIZED=FALSE&amp;creator=factset&amp;display_string=Audit"}</definedName>
    <definedName name="_178__FDSAUDITLINK__" localSheetId="7" hidden="1">{"fdsup://directions/FAT Viewer?action=UPDATE&amp;creator=factset&amp;DYN_ARGS=TRUE&amp;DOC_NAME=FAT:FQL_AUDITING_CLIENT_TEMPLATE.FAT&amp;display_string=Audit&amp;VAR:KEY=DQTUROXOHC&amp;VAR:QUERY=RkZfRUJJVERBX09QRVIoUVRSLDQvMS8yMDEwLDYvMzAvMjAxMCwsLFVTRCk=&amp;WINDOW=FIRST_POPUP&amp;HEIGH","T=450&amp;WIDTH=450&amp;START_MAXIMIZED=FALSE&amp;VAR:CALENDAR=US&amp;VAR:SYMBOL=SNI&amp;VAR:INDEX=0"}</definedName>
    <definedName name="_178__FDSAUDITLINK__" localSheetId="0" hidden="1">{"fdsup://directions/FAT Viewer?action=UPDATE&amp;creator=factset&amp;DYN_ARGS=TRUE&amp;DOC_NAME=FAT:FQL_AUDITING_CLIENT_TEMPLATE.FAT&amp;display_string=Audit&amp;VAR:KEY=DQTUROXOHC&amp;VAR:QUERY=RkZfRUJJVERBX09QRVIoUVRSLDQvMS8yMDEwLDYvMzAvMjAxMCwsLFVTRCk=&amp;WINDOW=FIRST_POPUP&amp;HEIGH","T=450&amp;WIDTH=450&amp;START_MAXIMIZED=FALSE&amp;VAR:CALENDAR=US&amp;VAR:SYMBOL=SNI&amp;VAR:INDEX=0"}</definedName>
    <definedName name="_178__FDSAUDITLINK__" hidden="1">{"fdsup://directions/FAT Viewer?action=UPDATE&amp;creator=factset&amp;DYN_ARGS=TRUE&amp;DOC_NAME=FAT:FQL_AUDITING_CLIENT_TEMPLATE.FAT&amp;display_string=Audit&amp;VAR:KEY=DQTUROXOHC&amp;VAR:QUERY=RkZfRUJJVERBX09QRVIoUVRSLDQvMS8yMDEwLDYvMzAvMjAxMCwsLFVTRCk=&amp;WINDOW=FIRST_POPUP&amp;HEIGH","T=450&amp;WIDTH=450&amp;START_MAXIMIZED=FALSE&amp;VAR:CALENDAR=US&amp;VAR:SYMBOL=SNI&amp;VAR:INDEX=0"}</definedName>
    <definedName name="_1780__FDSAUDITLINK__" localSheetId="7" hidden="1">{"fdsup://Directions/FactSet Auditing Viewer?action=AUDIT_VALUE&amp;DB=129&amp;ID1=10113710&amp;VALUEID=01001&amp;SDATE=200902&amp;PERIODTYPE=QTR_STD&amp;window=popup_no_bar&amp;width=385&amp;height=120&amp;START_MAXIMIZED=FALSE&amp;creator=factset&amp;display_string=Audit"}</definedName>
    <definedName name="_1780__FDSAUDITLINK__" localSheetId="0" hidden="1">{"fdsup://Directions/FactSet Auditing Viewer?action=AUDIT_VALUE&amp;DB=129&amp;ID1=10113710&amp;VALUEID=01001&amp;SDATE=200902&amp;PERIODTYPE=QTR_STD&amp;window=popup_no_bar&amp;width=385&amp;height=120&amp;START_MAXIMIZED=FALSE&amp;creator=factset&amp;display_string=Audit"}</definedName>
    <definedName name="_1780__FDSAUDITLINK__" hidden="1">{"fdsup://Directions/FactSet Auditing Viewer?action=AUDIT_VALUE&amp;DB=129&amp;ID1=10113710&amp;VALUEID=01001&amp;SDATE=200902&amp;PERIODTYPE=QTR_STD&amp;window=popup_no_bar&amp;width=385&amp;height=120&amp;START_MAXIMIZED=FALSE&amp;creator=factset&amp;display_string=Audit"}</definedName>
    <definedName name="_1781__FDSAUDITLINK__" localSheetId="7" hidden="1">{"fdsup://Directions/FactSet Auditing Viewer?action=AUDIT_VALUE&amp;DB=129&amp;ID1=10113710&amp;VALUEID=01001&amp;SDATE=201002&amp;PERIODTYPE=QTR_STD&amp;window=popup_no_bar&amp;width=385&amp;height=120&amp;START_MAXIMIZED=FALSE&amp;creator=factset&amp;display_string=Audit"}</definedName>
    <definedName name="_1781__FDSAUDITLINK__" localSheetId="0" hidden="1">{"fdsup://Directions/FactSet Auditing Viewer?action=AUDIT_VALUE&amp;DB=129&amp;ID1=10113710&amp;VALUEID=01001&amp;SDATE=201002&amp;PERIODTYPE=QTR_STD&amp;window=popup_no_bar&amp;width=385&amp;height=120&amp;START_MAXIMIZED=FALSE&amp;creator=factset&amp;display_string=Audit"}</definedName>
    <definedName name="_1781__FDSAUDITLINK__" hidden="1">{"fdsup://Directions/FactSet Auditing Viewer?action=AUDIT_VALUE&amp;DB=129&amp;ID1=10113710&amp;VALUEID=01001&amp;SDATE=201002&amp;PERIODTYPE=QTR_STD&amp;window=popup_no_bar&amp;width=385&amp;height=120&amp;START_MAXIMIZED=FALSE&amp;creator=factset&amp;display_string=Audit"}</definedName>
    <definedName name="_1782__FDSAUDITLINK__" localSheetId="7" hidden="1">{"fdsup://Directions/FactSet Auditing Viewer?action=AUDIT_VALUE&amp;DB=129&amp;ID1=08467070&amp;VALUEID=01001&amp;SDATE=200902&amp;PERIODTYPE=QTR_STD&amp;window=popup_no_bar&amp;width=385&amp;height=120&amp;START_MAXIMIZED=FALSE&amp;creator=factset&amp;display_string=Audit"}</definedName>
    <definedName name="_1782__FDSAUDITLINK__" localSheetId="0" hidden="1">{"fdsup://Directions/FactSet Auditing Viewer?action=AUDIT_VALUE&amp;DB=129&amp;ID1=08467070&amp;VALUEID=01001&amp;SDATE=200902&amp;PERIODTYPE=QTR_STD&amp;window=popup_no_bar&amp;width=385&amp;height=120&amp;START_MAXIMIZED=FALSE&amp;creator=factset&amp;display_string=Audit"}</definedName>
    <definedName name="_1782__FDSAUDITLINK__" hidden="1">{"fdsup://Directions/FactSet Auditing Viewer?action=AUDIT_VALUE&amp;DB=129&amp;ID1=08467070&amp;VALUEID=01001&amp;SDATE=200902&amp;PERIODTYPE=QTR_STD&amp;window=popup_no_bar&amp;width=385&amp;height=120&amp;START_MAXIMIZED=FALSE&amp;creator=factset&amp;display_string=Audit"}</definedName>
    <definedName name="_1783__FDSAUDITLINK__" localSheetId="7" hidden="1">{"fdsup://Directions/FactSet Auditing Viewer?action=AUDIT_VALUE&amp;DB=129&amp;ID1=08467070&amp;VALUEID=01001&amp;SDATE=201002&amp;PERIODTYPE=QTR_STD&amp;window=popup_no_bar&amp;width=385&amp;height=120&amp;START_MAXIMIZED=FALSE&amp;creator=factset&amp;display_string=Audit"}</definedName>
    <definedName name="_1783__FDSAUDITLINK__" localSheetId="0" hidden="1">{"fdsup://Directions/FactSet Auditing Viewer?action=AUDIT_VALUE&amp;DB=129&amp;ID1=08467070&amp;VALUEID=01001&amp;SDATE=201002&amp;PERIODTYPE=QTR_STD&amp;window=popup_no_bar&amp;width=385&amp;height=120&amp;START_MAXIMIZED=FALSE&amp;creator=factset&amp;display_string=Audit"}</definedName>
    <definedName name="_1783__FDSAUDITLINK__" hidden="1">{"fdsup://Directions/FactSet Auditing Viewer?action=AUDIT_VALUE&amp;DB=129&amp;ID1=08467070&amp;VALUEID=01001&amp;SDATE=201002&amp;PERIODTYPE=QTR_STD&amp;window=popup_no_bar&amp;width=385&amp;height=120&amp;START_MAXIMIZED=FALSE&amp;creator=factset&amp;display_string=Audit"}</definedName>
    <definedName name="_1784__FDSAUDITLINK__" localSheetId="7" hidden="1">{"fdsup://Directions/FactSet Auditing Viewer?action=AUDIT_VALUE&amp;DB=129&amp;ID1=11132010&amp;VALUEID=01001&amp;SDATE=200902&amp;PERIODTYPE=QTR_STD&amp;window=popup_no_bar&amp;width=385&amp;height=120&amp;START_MAXIMIZED=FALSE&amp;creator=factset&amp;display_string=Audit"}</definedName>
    <definedName name="_1784__FDSAUDITLINK__" localSheetId="0" hidden="1">{"fdsup://Directions/FactSet Auditing Viewer?action=AUDIT_VALUE&amp;DB=129&amp;ID1=11132010&amp;VALUEID=01001&amp;SDATE=200902&amp;PERIODTYPE=QTR_STD&amp;window=popup_no_bar&amp;width=385&amp;height=120&amp;START_MAXIMIZED=FALSE&amp;creator=factset&amp;display_string=Audit"}</definedName>
    <definedName name="_1784__FDSAUDITLINK__" hidden="1">{"fdsup://Directions/FactSet Auditing Viewer?action=AUDIT_VALUE&amp;DB=129&amp;ID1=11132010&amp;VALUEID=01001&amp;SDATE=200902&amp;PERIODTYPE=QTR_STD&amp;window=popup_no_bar&amp;width=385&amp;height=120&amp;START_MAXIMIZED=FALSE&amp;creator=factset&amp;display_string=Audit"}</definedName>
    <definedName name="_1785__FDSAUDITLINK__" localSheetId="7" hidden="1">{"fdsup://Directions/FactSet Auditing Viewer?action=AUDIT_VALUE&amp;DB=129&amp;ID1=11132010&amp;VALUEID=01001&amp;SDATE=201002&amp;PERIODTYPE=QTR_STD&amp;window=popup_no_bar&amp;width=385&amp;height=120&amp;START_MAXIMIZED=FALSE&amp;creator=factset&amp;display_string=Audit"}</definedName>
    <definedName name="_1785__FDSAUDITLINK__" localSheetId="0" hidden="1">{"fdsup://Directions/FactSet Auditing Viewer?action=AUDIT_VALUE&amp;DB=129&amp;ID1=11132010&amp;VALUEID=01001&amp;SDATE=201002&amp;PERIODTYPE=QTR_STD&amp;window=popup_no_bar&amp;width=385&amp;height=120&amp;START_MAXIMIZED=FALSE&amp;creator=factset&amp;display_string=Audit"}</definedName>
    <definedName name="_1785__FDSAUDITLINK__" hidden="1">{"fdsup://Directions/FactSet Auditing Viewer?action=AUDIT_VALUE&amp;DB=129&amp;ID1=11132010&amp;VALUEID=01001&amp;SDATE=201002&amp;PERIODTYPE=QTR_STD&amp;window=popup_no_bar&amp;width=385&amp;height=120&amp;START_MAXIMIZED=FALSE&amp;creator=factset&amp;display_string=Audit"}</definedName>
    <definedName name="_1786__FDSAUDITLINK__" localSheetId="7" hidden="1">{"fdsup://Directions/FactSet Auditing Viewer?action=AUDIT_VALUE&amp;DB=129&amp;ID1=11012210&amp;VALUEID=01001&amp;SDATE=200902&amp;PERIODTYPE=QTR_STD&amp;window=popup_no_bar&amp;width=385&amp;height=120&amp;START_MAXIMIZED=FALSE&amp;creator=factset&amp;display_string=Audit"}</definedName>
    <definedName name="_1786__FDSAUDITLINK__" localSheetId="0" hidden="1">{"fdsup://Directions/FactSet Auditing Viewer?action=AUDIT_VALUE&amp;DB=129&amp;ID1=11012210&amp;VALUEID=01001&amp;SDATE=200902&amp;PERIODTYPE=QTR_STD&amp;window=popup_no_bar&amp;width=385&amp;height=120&amp;START_MAXIMIZED=FALSE&amp;creator=factset&amp;display_string=Audit"}</definedName>
    <definedName name="_1786__FDSAUDITLINK__" hidden="1">{"fdsup://Directions/FactSet Auditing Viewer?action=AUDIT_VALUE&amp;DB=129&amp;ID1=11012210&amp;VALUEID=01001&amp;SDATE=200902&amp;PERIODTYPE=QTR_STD&amp;window=popup_no_bar&amp;width=385&amp;height=120&amp;START_MAXIMIZED=FALSE&amp;creator=factset&amp;display_string=Audit"}</definedName>
    <definedName name="_1787__FDSAUDITLINK__" localSheetId="7" hidden="1">{"fdsup://Directions/FactSet Auditing Viewer?action=AUDIT_VALUE&amp;DB=129&amp;ID1=11012210&amp;VALUEID=01001&amp;SDATE=201002&amp;PERIODTYPE=QTR_STD&amp;window=popup_no_bar&amp;width=385&amp;height=120&amp;START_MAXIMIZED=FALSE&amp;creator=factset&amp;display_string=Audit"}</definedName>
    <definedName name="_1787__FDSAUDITLINK__" localSheetId="0" hidden="1">{"fdsup://Directions/FactSet Auditing Viewer?action=AUDIT_VALUE&amp;DB=129&amp;ID1=11012210&amp;VALUEID=01001&amp;SDATE=201002&amp;PERIODTYPE=QTR_STD&amp;window=popup_no_bar&amp;width=385&amp;height=120&amp;START_MAXIMIZED=FALSE&amp;creator=factset&amp;display_string=Audit"}</definedName>
    <definedName name="_1787__FDSAUDITLINK__" hidden="1">{"fdsup://Directions/FactSet Auditing Viewer?action=AUDIT_VALUE&amp;DB=129&amp;ID1=11012210&amp;VALUEID=01001&amp;SDATE=201002&amp;PERIODTYPE=QTR_STD&amp;window=popup_no_bar&amp;width=385&amp;height=120&amp;START_MAXIMIZED=FALSE&amp;creator=factset&amp;display_string=Audit"}</definedName>
    <definedName name="_1788__FDSAUDITLINK__" localSheetId="7" hidden="1">{"fdsup://Directions/FactSet Auditing Viewer?action=AUDIT_VALUE&amp;DB=129&amp;ID1=08143710&amp;VALUEID=01001&amp;SDATE=200902&amp;PERIODTYPE=QTR_STD&amp;window=popup_no_bar&amp;width=385&amp;height=120&amp;START_MAXIMIZED=FALSE&amp;creator=factset&amp;display_string=Audit"}</definedName>
    <definedName name="_1788__FDSAUDITLINK__" localSheetId="0" hidden="1">{"fdsup://Directions/FactSet Auditing Viewer?action=AUDIT_VALUE&amp;DB=129&amp;ID1=08143710&amp;VALUEID=01001&amp;SDATE=200902&amp;PERIODTYPE=QTR_STD&amp;window=popup_no_bar&amp;width=385&amp;height=120&amp;START_MAXIMIZED=FALSE&amp;creator=factset&amp;display_string=Audit"}</definedName>
    <definedName name="_1788__FDSAUDITLINK__" hidden="1">{"fdsup://Directions/FactSet Auditing Viewer?action=AUDIT_VALUE&amp;DB=129&amp;ID1=08143710&amp;VALUEID=01001&amp;SDATE=200902&amp;PERIODTYPE=QTR_STD&amp;window=popup_no_bar&amp;width=385&amp;height=120&amp;START_MAXIMIZED=FALSE&amp;creator=factset&amp;display_string=Audit"}</definedName>
    <definedName name="_1789__FDSAUDITLINK__" localSheetId="7" hidden="1">{"fdsup://Directions/FactSet Auditing Viewer?action=AUDIT_VALUE&amp;DB=129&amp;ID1=08143710&amp;VALUEID=01001&amp;SDATE=201002&amp;PERIODTYPE=QTR_STD&amp;window=popup_no_bar&amp;width=385&amp;height=120&amp;START_MAXIMIZED=FALSE&amp;creator=factset&amp;display_string=Audit"}</definedName>
    <definedName name="_1789__FDSAUDITLINK__" localSheetId="0" hidden="1">{"fdsup://Directions/FactSet Auditing Viewer?action=AUDIT_VALUE&amp;DB=129&amp;ID1=08143710&amp;VALUEID=01001&amp;SDATE=201002&amp;PERIODTYPE=QTR_STD&amp;window=popup_no_bar&amp;width=385&amp;height=120&amp;START_MAXIMIZED=FALSE&amp;creator=factset&amp;display_string=Audit"}</definedName>
    <definedName name="_1789__FDSAUDITLINK__" hidden="1">{"fdsup://Directions/FactSet Auditing Viewer?action=AUDIT_VALUE&amp;DB=129&amp;ID1=08143710&amp;VALUEID=01001&amp;SDATE=201002&amp;PERIODTYPE=QTR_STD&amp;window=popup_no_bar&amp;width=385&amp;height=120&amp;START_MAXIMIZED=FALSE&amp;creator=factset&amp;display_string=Audit"}</definedName>
    <definedName name="_179__FDSAUDITLINK__" localSheetId="7" hidden="1">{"fdsup://directions/FAT Viewer?action=UPDATE&amp;creator=factset&amp;DYN_ARGS=TRUE&amp;DOC_NAME=FAT:FQL_AUDITING_CLIENT_TEMPLATE.FAT&amp;display_string=Audit&amp;VAR:KEY=NCLCLONQJA&amp;VAR:QUERY=RkZfRUJJVERBX09QRVIoUVRSLDQvMS8yMDA5LDYvMzAvMjAwOSwsLFVTRCk=&amp;WINDOW=FIRST_POPUP&amp;HEIGH","T=450&amp;WIDTH=450&amp;START_MAXIMIZED=FALSE&amp;VAR:CALENDAR=US&amp;VAR:SYMBOL=SNDK&amp;VAR:INDEX=0"}</definedName>
    <definedName name="_179__FDSAUDITLINK__" localSheetId="0" hidden="1">{"fdsup://directions/FAT Viewer?action=UPDATE&amp;creator=factset&amp;DYN_ARGS=TRUE&amp;DOC_NAME=FAT:FQL_AUDITING_CLIENT_TEMPLATE.FAT&amp;display_string=Audit&amp;VAR:KEY=NCLCLONQJA&amp;VAR:QUERY=RkZfRUJJVERBX09QRVIoUVRSLDQvMS8yMDA5LDYvMzAvMjAwOSwsLFVTRCk=&amp;WINDOW=FIRST_POPUP&amp;HEIGH","T=450&amp;WIDTH=450&amp;START_MAXIMIZED=FALSE&amp;VAR:CALENDAR=US&amp;VAR:SYMBOL=SNDK&amp;VAR:INDEX=0"}</definedName>
    <definedName name="_179__FDSAUDITLINK__" hidden="1">{"fdsup://directions/FAT Viewer?action=UPDATE&amp;creator=factset&amp;DYN_ARGS=TRUE&amp;DOC_NAME=FAT:FQL_AUDITING_CLIENT_TEMPLATE.FAT&amp;display_string=Audit&amp;VAR:KEY=NCLCLONQJA&amp;VAR:QUERY=RkZfRUJJVERBX09QRVIoUVRSLDQvMS8yMDA5LDYvMzAvMjAwOSwsLFVTRCk=&amp;WINDOW=FIRST_POPUP&amp;HEIGH","T=450&amp;WIDTH=450&amp;START_MAXIMIZED=FALSE&amp;VAR:CALENDAR=US&amp;VAR:SYMBOL=SNDK&amp;VAR:INDEX=0"}</definedName>
    <definedName name="_1790__FDSAUDITLINK__" localSheetId="7" hidden="1">{"fdsup://Directions/FactSet Auditing Viewer?action=AUDIT_VALUE&amp;DB=129&amp;ID1=05592110&amp;VALUEID=01001&amp;SDATE=200901&amp;PERIODTYPE=QTR_STD&amp;window=popup_no_bar&amp;width=385&amp;height=120&amp;START_MAXIMIZED=FALSE&amp;creator=factset&amp;display_string=Audit"}</definedName>
    <definedName name="_1790__FDSAUDITLINK__" localSheetId="0" hidden="1">{"fdsup://Directions/FactSet Auditing Viewer?action=AUDIT_VALUE&amp;DB=129&amp;ID1=05592110&amp;VALUEID=01001&amp;SDATE=200901&amp;PERIODTYPE=QTR_STD&amp;window=popup_no_bar&amp;width=385&amp;height=120&amp;START_MAXIMIZED=FALSE&amp;creator=factset&amp;display_string=Audit"}</definedName>
    <definedName name="_1790__FDSAUDITLINK__" hidden="1">{"fdsup://Directions/FactSet Auditing Viewer?action=AUDIT_VALUE&amp;DB=129&amp;ID1=05592110&amp;VALUEID=01001&amp;SDATE=200901&amp;PERIODTYPE=QTR_STD&amp;window=popup_no_bar&amp;width=385&amp;height=120&amp;START_MAXIMIZED=FALSE&amp;creator=factset&amp;display_string=Audit"}</definedName>
    <definedName name="_1791__FDSAUDITLINK__" localSheetId="7" hidden="1">{"fdsup://Directions/FactSet Auditing Viewer?action=AUDIT_VALUE&amp;DB=129&amp;ID1=05592110&amp;VALUEID=01001&amp;SDATE=201001&amp;PERIODTYPE=QTR_STD&amp;window=popup_no_bar&amp;width=385&amp;height=120&amp;START_MAXIMIZED=FALSE&amp;creator=factset&amp;display_string=Audit"}</definedName>
    <definedName name="_1791__FDSAUDITLINK__" localSheetId="0" hidden="1">{"fdsup://Directions/FactSet Auditing Viewer?action=AUDIT_VALUE&amp;DB=129&amp;ID1=05592110&amp;VALUEID=01001&amp;SDATE=201001&amp;PERIODTYPE=QTR_STD&amp;window=popup_no_bar&amp;width=385&amp;height=120&amp;START_MAXIMIZED=FALSE&amp;creator=factset&amp;display_string=Audit"}</definedName>
    <definedName name="_1791__FDSAUDITLINK__" hidden="1">{"fdsup://Directions/FactSet Auditing Viewer?action=AUDIT_VALUE&amp;DB=129&amp;ID1=05592110&amp;VALUEID=01001&amp;SDATE=201001&amp;PERIODTYPE=QTR_STD&amp;window=popup_no_bar&amp;width=385&amp;height=120&amp;START_MAXIMIZED=FALSE&amp;creator=factset&amp;display_string=Audit"}</definedName>
    <definedName name="_1792__FDSAUDITLINK__" localSheetId="7" hidden="1">{"fdsup://Directions/FactSet Auditing Viewer?action=AUDIT_VALUE&amp;DB=129&amp;ID1=05849810&amp;VALUEID=01001&amp;SDATE=200902&amp;PERIODTYPE=QTR_STD&amp;window=popup_no_bar&amp;width=385&amp;height=120&amp;START_MAXIMIZED=FALSE&amp;creator=factset&amp;display_string=Audit"}</definedName>
    <definedName name="_1792__FDSAUDITLINK__" localSheetId="0" hidden="1">{"fdsup://Directions/FactSet Auditing Viewer?action=AUDIT_VALUE&amp;DB=129&amp;ID1=05849810&amp;VALUEID=01001&amp;SDATE=200902&amp;PERIODTYPE=QTR_STD&amp;window=popup_no_bar&amp;width=385&amp;height=120&amp;START_MAXIMIZED=FALSE&amp;creator=factset&amp;display_string=Audit"}</definedName>
    <definedName name="_1792__FDSAUDITLINK__" hidden="1">{"fdsup://Directions/FactSet Auditing Viewer?action=AUDIT_VALUE&amp;DB=129&amp;ID1=05849810&amp;VALUEID=01001&amp;SDATE=200902&amp;PERIODTYPE=QTR_STD&amp;window=popup_no_bar&amp;width=385&amp;height=120&amp;START_MAXIMIZED=FALSE&amp;creator=factset&amp;display_string=Audit"}</definedName>
    <definedName name="_1793__FDSAUDITLINK__" localSheetId="7" hidden="1">{"fdsup://Directions/FactSet Auditing Viewer?action=AUDIT_VALUE&amp;DB=129&amp;ID1=05849810&amp;VALUEID=01001&amp;SDATE=201002&amp;PERIODTYPE=QTR_STD&amp;window=popup_no_bar&amp;width=385&amp;height=120&amp;START_MAXIMIZED=FALSE&amp;creator=factset&amp;display_string=Audit"}</definedName>
    <definedName name="_1793__FDSAUDITLINK__" localSheetId="0" hidden="1">{"fdsup://Directions/FactSet Auditing Viewer?action=AUDIT_VALUE&amp;DB=129&amp;ID1=05849810&amp;VALUEID=01001&amp;SDATE=201002&amp;PERIODTYPE=QTR_STD&amp;window=popup_no_bar&amp;width=385&amp;height=120&amp;START_MAXIMIZED=FALSE&amp;creator=factset&amp;display_string=Audit"}</definedName>
    <definedName name="_1793__FDSAUDITLINK__" hidden="1">{"fdsup://Directions/FactSet Auditing Viewer?action=AUDIT_VALUE&amp;DB=129&amp;ID1=05849810&amp;VALUEID=01001&amp;SDATE=201002&amp;PERIODTYPE=QTR_STD&amp;window=popup_no_bar&amp;width=385&amp;height=120&amp;START_MAXIMIZED=FALSE&amp;creator=factset&amp;display_string=Audit"}</definedName>
    <definedName name="_1794__FDSAUDITLINK__" localSheetId="7" hidden="1">{"fdsup://Directions/FactSet Auditing Viewer?action=AUDIT_VALUE&amp;DB=129&amp;ID1=09062X10&amp;VALUEID=01001&amp;SDATE=200902&amp;PERIODTYPE=QTR_STD&amp;window=popup_no_bar&amp;width=385&amp;height=120&amp;START_MAXIMIZED=FALSE&amp;creator=factset&amp;display_string=Audit"}</definedName>
    <definedName name="_1794__FDSAUDITLINK__" localSheetId="0" hidden="1">{"fdsup://Directions/FactSet Auditing Viewer?action=AUDIT_VALUE&amp;DB=129&amp;ID1=09062X10&amp;VALUEID=01001&amp;SDATE=200902&amp;PERIODTYPE=QTR_STD&amp;window=popup_no_bar&amp;width=385&amp;height=120&amp;START_MAXIMIZED=FALSE&amp;creator=factset&amp;display_string=Audit"}</definedName>
    <definedName name="_1794__FDSAUDITLINK__" hidden="1">{"fdsup://Directions/FactSet Auditing Viewer?action=AUDIT_VALUE&amp;DB=129&amp;ID1=09062X10&amp;VALUEID=01001&amp;SDATE=200902&amp;PERIODTYPE=QTR_STD&amp;window=popup_no_bar&amp;width=385&amp;height=120&amp;START_MAXIMIZED=FALSE&amp;creator=factset&amp;display_string=Audit"}</definedName>
    <definedName name="_1795__FDSAUDITLINK__" localSheetId="7" hidden="1">{"fdsup://Directions/FactSet Auditing Viewer?action=AUDIT_VALUE&amp;DB=129&amp;ID1=09062X10&amp;VALUEID=01001&amp;SDATE=201002&amp;PERIODTYPE=QTR_STD&amp;window=popup_no_bar&amp;width=385&amp;height=120&amp;START_MAXIMIZED=FALSE&amp;creator=factset&amp;display_string=Audit"}</definedName>
    <definedName name="_1795__FDSAUDITLINK__" localSheetId="0" hidden="1">{"fdsup://Directions/FactSet Auditing Viewer?action=AUDIT_VALUE&amp;DB=129&amp;ID1=09062X10&amp;VALUEID=01001&amp;SDATE=201002&amp;PERIODTYPE=QTR_STD&amp;window=popup_no_bar&amp;width=385&amp;height=120&amp;START_MAXIMIZED=FALSE&amp;creator=factset&amp;display_string=Audit"}</definedName>
    <definedName name="_1795__FDSAUDITLINK__" hidden="1">{"fdsup://Directions/FactSet Auditing Viewer?action=AUDIT_VALUE&amp;DB=129&amp;ID1=09062X10&amp;VALUEID=01001&amp;SDATE=201002&amp;PERIODTYPE=QTR_STD&amp;window=popup_no_bar&amp;width=385&amp;height=120&amp;START_MAXIMIZED=FALSE&amp;creator=factset&amp;display_string=Audit"}</definedName>
    <definedName name="_1796__FDSAUDITLINK__" localSheetId="7" hidden="1">{"fdsup://Directions/FactSet Auditing Viewer?action=AUDIT_VALUE&amp;DB=129&amp;ID1=08930210&amp;VALUEID=01001&amp;SDATE=200901&amp;PERIODTYPE=QTR_STD&amp;window=popup_no_bar&amp;width=385&amp;height=120&amp;START_MAXIMIZED=FALSE&amp;creator=factset&amp;display_string=Audit"}</definedName>
    <definedName name="_1796__FDSAUDITLINK__" localSheetId="0" hidden="1">{"fdsup://Directions/FactSet Auditing Viewer?action=AUDIT_VALUE&amp;DB=129&amp;ID1=08930210&amp;VALUEID=01001&amp;SDATE=200901&amp;PERIODTYPE=QTR_STD&amp;window=popup_no_bar&amp;width=385&amp;height=120&amp;START_MAXIMIZED=FALSE&amp;creator=factset&amp;display_string=Audit"}</definedName>
    <definedName name="_1796__FDSAUDITLINK__" hidden="1">{"fdsup://Directions/FactSet Auditing Viewer?action=AUDIT_VALUE&amp;DB=129&amp;ID1=08930210&amp;VALUEID=01001&amp;SDATE=200901&amp;PERIODTYPE=QTR_STD&amp;window=popup_no_bar&amp;width=385&amp;height=120&amp;START_MAXIMIZED=FALSE&amp;creator=factset&amp;display_string=Audit"}</definedName>
    <definedName name="_1797__FDSAUDITLINK__" localSheetId="7" hidden="1">{"fdsup://Directions/FactSet Auditing Viewer?action=AUDIT_VALUE&amp;DB=129&amp;ID1=08930210&amp;VALUEID=01001&amp;SDATE=201001&amp;PERIODTYPE=QTR_STD&amp;window=popup_no_bar&amp;width=385&amp;height=120&amp;START_MAXIMIZED=FALSE&amp;creator=factset&amp;display_string=Audit"}</definedName>
    <definedName name="_1797__FDSAUDITLINK__" localSheetId="0" hidden="1">{"fdsup://Directions/FactSet Auditing Viewer?action=AUDIT_VALUE&amp;DB=129&amp;ID1=08930210&amp;VALUEID=01001&amp;SDATE=201001&amp;PERIODTYPE=QTR_STD&amp;window=popup_no_bar&amp;width=385&amp;height=120&amp;START_MAXIMIZED=FALSE&amp;creator=factset&amp;display_string=Audit"}</definedName>
    <definedName name="_1797__FDSAUDITLINK__" hidden="1">{"fdsup://Directions/FactSet Auditing Viewer?action=AUDIT_VALUE&amp;DB=129&amp;ID1=08930210&amp;VALUEID=01001&amp;SDATE=201001&amp;PERIODTYPE=QTR_STD&amp;window=popup_no_bar&amp;width=385&amp;height=120&amp;START_MAXIMIZED=FALSE&amp;creator=factset&amp;display_string=Audit"}</definedName>
    <definedName name="_1798__FDSAUDITLINK__" localSheetId="7" hidden="1">{"fdsup://Directions/FactSet Auditing Viewer?action=AUDIT_VALUE&amp;DB=129&amp;ID1=05722410&amp;VALUEID=01001&amp;SDATE=200902&amp;PERIODTYPE=QTR_STD&amp;window=popup_no_bar&amp;width=385&amp;height=120&amp;START_MAXIMIZED=FALSE&amp;creator=factset&amp;display_string=Audit"}</definedName>
    <definedName name="_1798__FDSAUDITLINK__" localSheetId="0" hidden="1">{"fdsup://Directions/FactSet Auditing Viewer?action=AUDIT_VALUE&amp;DB=129&amp;ID1=05722410&amp;VALUEID=01001&amp;SDATE=200902&amp;PERIODTYPE=QTR_STD&amp;window=popup_no_bar&amp;width=385&amp;height=120&amp;START_MAXIMIZED=FALSE&amp;creator=factset&amp;display_string=Audit"}</definedName>
    <definedName name="_1798__FDSAUDITLINK__" hidden="1">{"fdsup://Directions/FactSet Auditing Viewer?action=AUDIT_VALUE&amp;DB=129&amp;ID1=05722410&amp;VALUEID=01001&amp;SDATE=200902&amp;PERIODTYPE=QTR_STD&amp;window=popup_no_bar&amp;width=385&amp;height=120&amp;START_MAXIMIZED=FALSE&amp;creator=factset&amp;display_string=Audit"}</definedName>
    <definedName name="_1799__FDSAUDITLINK__" localSheetId="7" hidden="1">{"fdsup://Directions/FactSet Auditing Viewer?action=AUDIT_VALUE&amp;DB=129&amp;ID1=05722410&amp;VALUEID=01001&amp;SDATE=201002&amp;PERIODTYPE=QTR_STD&amp;window=popup_no_bar&amp;width=385&amp;height=120&amp;START_MAXIMIZED=FALSE&amp;creator=factset&amp;display_string=Audit"}</definedName>
    <definedName name="_1799__FDSAUDITLINK__" localSheetId="0" hidden="1">{"fdsup://Directions/FactSet Auditing Viewer?action=AUDIT_VALUE&amp;DB=129&amp;ID1=05722410&amp;VALUEID=01001&amp;SDATE=201002&amp;PERIODTYPE=QTR_STD&amp;window=popup_no_bar&amp;width=385&amp;height=120&amp;START_MAXIMIZED=FALSE&amp;creator=factset&amp;display_string=Audit"}</definedName>
    <definedName name="_1799__FDSAUDITLINK__" hidden="1">{"fdsup://Directions/FactSet Auditing Viewer?action=AUDIT_VALUE&amp;DB=129&amp;ID1=05722410&amp;VALUEID=01001&amp;SDATE=201002&amp;PERIODTYPE=QTR_STD&amp;window=popup_no_bar&amp;width=385&amp;height=120&amp;START_MAXIMIZED=FALSE&amp;creator=factset&amp;display_string=Audit"}</definedName>
    <definedName name="_17h1_" localSheetId="7" hidden="1">{"'표지'!$B$5"}</definedName>
    <definedName name="_17h1_" localSheetId="0" hidden="1">{"'표지'!$B$5"}</definedName>
    <definedName name="_17h1_" hidden="1">{"'표지'!$B$5"}</definedName>
    <definedName name="_18__FDSAUDITLINK__" localSheetId="7" hidden="1">{"fdsup://directions/FAT Viewer?action=UPDATE&amp;creator=factset&amp;DYN_ARGS=TRUE&amp;DOC_NAME=FAT:FQL_AUDITING_CLIENT_TEMPLATE.FAT&amp;display_string=Audit&amp;VAR:KEY=VSRGLEROZK&amp;VAR:QUERY=RkZfRUJJVERBX09QRVIoUVRSLDQvMS8yMDEwLDYvMzAvMjAxMCwsLFVTRCk=&amp;WINDOW=FIRST_POPUP&amp;HEIGH","T=450&amp;WIDTH=450&amp;START_MAXIMIZED=FALSE&amp;VAR:CALENDAR=US&amp;VAR:SYMBOL=XL&amp;VAR:INDEX=0"}</definedName>
    <definedName name="_18__FDSAUDITLINK__" localSheetId="0" hidden="1">{"fdsup://directions/FAT Viewer?action=UPDATE&amp;creator=factset&amp;DYN_ARGS=TRUE&amp;DOC_NAME=FAT:FQL_AUDITING_CLIENT_TEMPLATE.FAT&amp;display_string=Audit&amp;VAR:KEY=VSRGLEROZK&amp;VAR:QUERY=RkZfRUJJVERBX09QRVIoUVRSLDQvMS8yMDEwLDYvMzAvMjAxMCwsLFVTRCk=&amp;WINDOW=FIRST_POPUP&amp;HEIGH","T=450&amp;WIDTH=450&amp;START_MAXIMIZED=FALSE&amp;VAR:CALENDAR=US&amp;VAR:SYMBOL=XL&amp;VAR:INDEX=0"}</definedName>
    <definedName name="_18__FDSAUDITLINK__" hidden="1">{"fdsup://directions/FAT Viewer?action=UPDATE&amp;creator=factset&amp;DYN_ARGS=TRUE&amp;DOC_NAME=FAT:FQL_AUDITING_CLIENT_TEMPLATE.FAT&amp;display_string=Audit&amp;VAR:KEY=VSRGLEROZK&amp;VAR:QUERY=RkZfRUJJVERBX09QRVIoUVRSLDQvMS8yMDEwLDYvMzAvMjAxMCwsLFVTRCk=&amp;WINDOW=FIRST_POPUP&amp;HEIGH","T=450&amp;WIDTH=450&amp;START_MAXIMIZED=FALSE&amp;VAR:CALENDAR=US&amp;VAR:SYMBOL=XL&amp;VAR:INDEX=0"}</definedName>
    <definedName name="_180__FDSAUDITLINK__" localSheetId="7" hidden="1">{"fdsup://directions/FAT Viewer?action=UPDATE&amp;creator=factset&amp;DYN_ARGS=TRUE&amp;DOC_NAME=FAT:FQL_AUDITING_CLIENT_TEMPLATE.FAT&amp;display_string=Audit&amp;VAR:KEY=TWVINYNEFC&amp;VAR:QUERY=RkZfRUJJVERBX09QRVIoUVRSLDQvMS8yMDEwLDYvMzAvMjAxMCwsLFVTRCk=&amp;WINDOW=FIRST_POPUP&amp;HEIGH","T=450&amp;WIDTH=450&amp;START_MAXIMIZED=FALSE&amp;VAR:CALENDAR=US&amp;VAR:SYMBOL=SNDK&amp;VAR:INDEX=0"}</definedName>
    <definedName name="_180__FDSAUDITLINK__" localSheetId="0" hidden="1">{"fdsup://directions/FAT Viewer?action=UPDATE&amp;creator=factset&amp;DYN_ARGS=TRUE&amp;DOC_NAME=FAT:FQL_AUDITING_CLIENT_TEMPLATE.FAT&amp;display_string=Audit&amp;VAR:KEY=TWVINYNEFC&amp;VAR:QUERY=RkZfRUJJVERBX09QRVIoUVRSLDQvMS8yMDEwLDYvMzAvMjAxMCwsLFVTRCk=&amp;WINDOW=FIRST_POPUP&amp;HEIGH","T=450&amp;WIDTH=450&amp;START_MAXIMIZED=FALSE&amp;VAR:CALENDAR=US&amp;VAR:SYMBOL=SNDK&amp;VAR:INDEX=0"}</definedName>
    <definedName name="_180__FDSAUDITLINK__" hidden="1">{"fdsup://directions/FAT Viewer?action=UPDATE&amp;creator=factset&amp;DYN_ARGS=TRUE&amp;DOC_NAME=FAT:FQL_AUDITING_CLIENT_TEMPLATE.FAT&amp;display_string=Audit&amp;VAR:KEY=TWVINYNEFC&amp;VAR:QUERY=RkZfRUJJVERBX09QRVIoUVRSLDQvMS8yMDEwLDYvMzAvMjAxMCwsLFVTRCk=&amp;WINDOW=FIRST_POPUP&amp;HEIGH","T=450&amp;WIDTH=450&amp;START_MAXIMIZED=FALSE&amp;VAR:CALENDAR=US&amp;VAR:SYMBOL=SNDK&amp;VAR:INDEX=0"}</definedName>
    <definedName name="_1800__FDSAUDITLINK__" localSheetId="7" hidden="1">{"fdsup://Directions/FactSet Auditing Viewer?action=AUDIT_VALUE&amp;DB=129&amp;ID1=11563720&amp;VALUEID=01001&amp;SDATE=200904&amp;PERIODTYPE=QTR_STD&amp;window=popup_no_bar&amp;width=385&amp;height=120&amp;START_MAXIMIZED=FALSE&amp;creator=factset&amp;display_string=Audit"}</definedName>
    <definedName name="_1800__FDSAUDITLINK__" localSheetId="0" hidden="1">{"fdsup://Directions/FactSet Auditing Viewer?action=AUDIT_VALUE&amp;DB=129&amp;ID1=11563720&amp;VALUEID=01001&amp;SDATE=200904&amp;PERIODTYPE=QTR_STD&amp;window=popup_no_bar&amp;width=385&amp;height=120&amp;START_MAXIMIZED=FALSE&amp;creator=factset&amp;display_string=Audit"}</definedName>
    <definedName name="_1800__FDSAUDITLINK__" hidden="1">{"fdsup://Directions/FactSet Auditing Viewer?action=AUDIT_VALUE&amp;DB=129&amp;ID1=11563720&amp;VALUEID=01001&amp;SDATE=200904&amp;PERIODTYPE=QTR_STD&amp;window=popup_no_bar&amp;width=385&amp;height=120&amp;START_MAXIMIZED=FALSE&amp;creator=factset&amp;display_string=Audit"}</definedName>
    <definedName name="_1801__FDSAUDITLINK__" localSheetId="7" hidden="1">{"fdsup://Directions/FactSet Auditing Viewer?action=AUDIT_VALUE&amp;DB=129&amp;ID1=35461310&amp;VALUEID=01001&amp;SDATE=200903&amp;PERIODTYPE=QTR_STD&amp;window=popup_no_bar&amp;width=385&amp;height=120&amp;START_MAXIMIZED=FALSE&amp;creator=factset&amp;display_string=Audit"}</definedName>
    <definedName name="_1801__FDSAUDITLINK__" localSheetId="0" hidden="1">{"fdsup://Directions/FactSet Auditing Viewer?action=AUDIT_VALUE&amp;DB=129&amp;ID1=35461310&amp;VALUEID=01001&amp;SDATE=200903&amp;PERIODTYPE=QTR_STD&amp;window=popup_no_bar&amp;width=385&amp;height=120&amp;START_MAXIMIZED=FALSE&amp;creator=factset&amp;display_string=Audit"}</definedName>
    <definedName name="_1801__FDSAUDITLINK__" hidden="1">{"fdsup://Directions/FactSet Auditing Viewer?action=AUDIT_VALUE&amp;DB=129&amp;ID1=35461310&amp;VALUEID=01001&amp;SDATE=200903&amp;PERIODTYPE=QTR_STD&amp;window=popup_no_bar&amp;width=385&amp;height=120&amp;START_MAXIMIZED=FALSE&amp;creator=factset&amp;display_string=Audit"}</definedName>
    <definedName name="_1802__FDSAUDITLINK__" localSheetId="7" hidden="1">{"fdsup://Directions/FactSet Auditing Viewer?action=AUDIT_VALUE&amp;DB=129&amp;ID1=35461310&amp;VALUEID=01001&amp;SDATE=201003&amp;PERIODTYPE=QTR_STD&amp;window=popup_no_bar&amp;width=385&amp;height=120&amp;START_MAXIMIZED=FALSE&amp;creator=factset&amp;display_string=Audit"}</definedName>
    <definedName name="_1802__FDSAUDITLINK__" localSheetId="0" hidden="1">{"fdsup://Directions/FactSet Auditing Viewer?action=AUDIT_VALUE&amp;DB=129&amp;ID1=35461310&amp;VALUEID=01001&amp;SDATE=201003&amp;PERIODTYPE=QTR_STD&amp;window=popup_no_bar&amp;width=385&amp;height=120&amp;START_MAXIMIZED=FALSE&amp;creator=factset&amp;display_string=Audit"}</definedName>
    <definedName name="_1802__FDSAUDITLINK__" hidden="1">{"fdsup://Directions/FactSet Auditing Viewer?action=AUDIT_VALUE&amp;DB=129&amp;ID1=35461310&amp;VALUEID=01001&amp;SDATE=201003&amp;PERIODTYPE=QTR_STD&amp;window=popup_no_bar&amp;width=385&amp;height=120&amp;START_MAXIMIZED=FALSE&amp;creator=factset&amp;display_string=Audit"}</definedName>
    <definedName name="_1803__FDSAUDITLINK__" localSheetId="7" hidden="1">{"fdsup://Directions/FactSet Auditing Viewer?action=AUDIT_VALUE&amp;DB=129&amp;ID1=07588710&amp;VALUEID=01001&amp;SDATE=200903&amp;PERIODTYPE=QTR_STD&amp;window=popup_no_bar&amp;width=385&amp;height=120&amp;START_MAXIMIZED=FALSE&amp;creator=factset&amp;display_string=Audit"}</definedName>
    <definedName name="_1803__FDSAUDITLINK__" localSheetId="0" hidden="1">{"fdsup://Directions/FactSet Auditing Viewer?action=AUDIT_VALUE&amp;DB=129&amp;ID1=07588710&amp;VALUEID=01001&amp;SDATE=200903&amp;PERIODTYPE=QTR_STD&amp;window=popup_no_bar&amp;width=385&amp;height=120&amp;START_MAXIMIZED=FALSE&amp;creator=factset&amp;display_string=Audit"}</definedName>
    <definedName name="_1803__FDSAUDITLINK__" hidden="1">{"fdsup://Directions/FactSet Auditing Viewer?action=AUDIT_VALUE&amp;DB=129&amp;ID1=07588710&amp;VALUEID=01001&amp;SDATE=200903&amp;PERIODTYPE=QTR_STD&amp;window=popup_no_bar&amp;width=385&amp;height=120&amp;START_MAXIMIZED=FALSE&amp;creator=factset&amp;display_string=Audit"}</definedName>
    <definedName name="_1804__FDSAUDITLINK__" localSheetId="7" hidden="1">{"fdsup://Directions/FactSet Auditing Viewer?action=AUDIT_VALUE&amp;DB=129&amp;ID1=07588710&amp;VALUEID=01001&amp;SDATE=201003&amp;PERIODTYPE=QTR_STD&amp;window=popup_no_bar&amp;width=385&amp;height=120&amp;START_MAXIMIZED=FALSE&amp;creator=factset&amp;display_string=Audit"}</definedName>
    <definedName name="_1804__FDSAUDITLINK__" localSheetId="0" hidden="1">{"fdsup://Directions/FactSet Auditing Viewer?action=AUDIT_VALUE&amp;DB=129&amp;ID1=07588710&amp;VALUEID=01001&amp;SDATE=201003&amp;PERIODTYPE=QTR_STD&amp;window=popup_no_bar&amp;width=385&amp;height=120&amp;START_MAXIMIZED=FALSE&amp;creator=factset&amp;display_string=Audit"}</definedName>
    <definedName name="_1804__FDSAUDITLINK__" hidden="1">{"fdsup://Directions/FactSet Auditing Viewer?action=AUDIT_VALUE&amp;DB=129&amp;ID1=07588710&amp;VALUEID=01001&amp;SDATE=201003&amp;PERIODTYPE=QTR_STD&amp;window=popup_no_bar&amp;width=385&amp;height=120&amp;START_MAXIMIZED=FALSE&amp;creator=factset&amp;display_string=Audit"}</definedName>
    <definedName name="_1805__FDSAUDITLINK__" localSheetId="7" hidden="1">{"fdsup://Directions/FactSet Auditing Viewer?action=AUDIT_VALUE&amp;DB=129&amp;ID1=06738310&amp;VALUEID=01001&amp;SDATE=200902&amp;PERIODTYPE=QTR_STD&amp;window=popup_no_bar&amp;width=385&amp;height=120&amp;START_MAXIMIZED=FALSE&amp;creator=factset&amp;display_string=Audit"}</definedName>
    <definedName name="_1805__FDSAUDITLINK__" localSheetId="0" hidden="1">{"fdsup://Directions/FactSet Auditing Viewer?action=AUDIT_VALUE&amp;DB=129&amp;ID1=06738310&amp;VALUEID=01001&amp;SDATE=200902&amp;PERIODTYPE=QTR_STD&amp;window=popup_no_bar&amp;width=385&amp;height=120&amp;START_MAXIMIZED=FALSE&amp;creator=factset&amp;display_string=Audit"}</definedName>
    <definedName name="_1805__FDSAUDITLINK__" hidden="1">{"fdsup://Directions/FactSet Auditing Viewer?action=AUDIT_VALUE&amp;DB=129&amp;ID1=06738310&amp;VALUEID=01001&amp;SDATE=200902&amp;PERIODTYPE=QTR_STD&amp;window=popup_no_bar&amp;width=385&amp;height=120&amp;START_MAXIMIZED=FALSE&amp;creator=factset&amp;display_string=Audit"}</definedName>
    <definedName name="_1806__FDSAUDITLINK__" localSheetId="7" hidden="1">{"fdsup://Directions/FactSet Auditing Viewer?action=AUDIT_VALUE&amp;DB=129&amp;ID1=06738310&amp;VALUEID=01001&amp;SDATE=201002&amp;PERIODTYPE=QTR_STD&amp;window=popup_no_bar&amp;width=385&amp;height=120&amp;START_MAXIMIZED=FALSE&amp;creator=factset&amp;display_string=Audit"}</definedName>
    <definedName name="_1806__FDSAUDITLINK__" localSheetId="0" hidden="1">{"fdsup://Directions/FactSet Auditing Viewer?action=AUDIT_VALUE&amp;DB=129&amp;ID1=06738310&amp;VALUEID=01001&amp;SDATE=201002&amp;PERIODTYPE=QTR_STD&amp;window=popup_no_bar&amp;width=385&amp;height=120&amp;START_MAXIMIZED=FALSE&amp;creator=factset&amp;display_string=Audit"}</definedName>
    <definedName name="_1806__FDSAUDITLINK__" hidden="1">{"fdsup://Directions/FactSet Auditing Viewer?action=AUDIT_VALUE&amp;DB=129&amp;ID1=06738310&amp;VALUEID=01001&amp;SDATE=201002&amp;PERIODTYPE=QTR_STD&amp;window=popup_no_bar&amp;width=385&amp;height=120&amp;START_MAXIMIZED=FALSE&amp;creator=factset&amp;display_string=Audit"}</definedName>
    <definedName name="_1807__FDSAUDITLINK__" localSheetId="7" hidden="1">{"fdsup://Directions/FactSet Auditing Viewer?action=AUDIT_VALUE&amp;DB=129&amp;ID1=08651610&amp;VALUEID=01001&amp;SDATE=200901&amp;PERIODTYPE=QTR_STD&amp;window=popup_no_bar&amp;width=385&amp;height=120&amp;START_MAXIMIZED=FALSE&amp;creator=factset&amp;display_string=Audit"}</definedName>
    <definedName name="_1807__FDSAUDITLINK__" localSheetId="0" hidden="1">{"fdsup://Directions/FactSet Auditing Viewer?action=AUDIT_VALUE&amp;DB=129&amp;ID1=08651610&amp;VALUEID=01001&amp;SDATE=200901&amp;PERIODTYPE=QTR_STD&amp;window=popup_no_bar&amp;width=385&amp;height=120&amp;START_MAXIMIZED=FALSE&amp;creator=factset&amp;display_string=Audit"}</definedName>
    <definedName name="_1807__FDSAUDITLINK__" hidden="1">{"fdsup://Directions/FactSet Auditing Viewer?action=AUDIT_VALUE&amp;DB=129&amp;ID1=08651610&amp;VALUEID=01001&amp;SDATE=200901&amp;PERIODTYPE=QTR_STD&amp;window=popup_no_bar&amp;width=385&amp;height=120&amp;START_MAXIMIZED=FALSE&amp;creator=factset&amp;display_string=Audit"}</definedName>
    <definedName name="_1808__FDSAUDITLINK__" localSheetId="7" hidden="1">{"fdsup://Directions/FactSet Auditing Viewer?action=AUDIT_VALUE&amp;DB=129&amp;ID1=08651610&amp;VALUEID=01001&amp;SDATE=201001&amp;PERIODTYPE=QTR_STD&amp;window=popup_no_bar&amp;width=385&amp;height=120&amp;START_MAXIMIZED=FALSE&amp;creator=factset&amp;display_string=Audit"}</definedName>
    <definedName name="_1808__FDSAUDITLINK__" localSheetId="0" hidden="1">{"fdsup://Directions/FactSet Auditing Viewer?action=AUDIT_VALUE&amp;DB=129&amp;ID1=08651610&amp;VALUEID=01001&amp;SDATE=201001&amp;PERIODTYPE=QTR_STD&amp;window=popup_no_bar&amp;width=385&amp;height=120&amp;START_MAXIMIZED=FALSE&amp;creator=factset&amp;display_string=Audit"}</definedName>
    <definedName name="_1808__FDSAUDITLINK__" hidden="1">{"fdsup://Directions/FactSet Auditing Viewer?action=AUDIT_VALUE&amp;DB=129&amp;ID1=08651610&amp;VALUEID=01001&amp;SDATE=201001&amp;PERIODTYPE=QTR_STD&amp;window=popup_no_bar&amp;width=385&amp;height=120&amp;START_MAXIMIZED=FALSE&amp;creator=factset&amp;display_string=Audit"}</definedName>
    <definedName name="_1809__FDSAUDITLINK__" localSheetId="7" hidden="1">{"fdsup://Directions/FactSet Auditing Viewer?action=AUDIT_VALUE&amp;DB=129&amp;ID1=07589610&amp;VALUEID=01001&amp;SDATE=200901&amp;PERIODTYPE=QTR_STD&amp;window=popup_no_bar&amp;width=385&amp;height=120&amp;START_MAXIMIZED=FALSE&amp;creator=factset&amp;display_string=Audit"}</definedName>
    <definedName name="_1809__FDSAUDITLINK__" localSheetId="0" hidden="1">{"fdsup://Directions/FactSet Auditing Viewer?action=AUDIT_VALUE&amp;DB=129&amp;ID1=07589610&amp;VALUEID=01001&amp;SDATE=200901&amp;PERIODTYPE=QTR_STD&amp;window=popup_no_bar&amp;width=385&amp;height=120&amp;START_MAXIMIZED=FALSE&amp;creator=factset&amp;display_string=Audit"}</definedName>
    <definedName name="_1809__FDSAUDITLINK__" hidden="1">{"fdsup://Directions/FactSet Auditing Viewer?action=AUDIT_VALUE&amp;DB=129&amp;ID1=07589610&amp;VALUEID=01001&amp;SDATE=200901&amp;PERIODTYPE=QTR_STD&amp;window=popup_no_bar&amp;width=385&amp;height=120&amp;START_MAXIMIZED=FALSE&amp;creator=factset&amp;display_string=Audit"}</definedName>
    <definedName name="_181__FDSAUDITLINK__" localSheetId="7" hidden="1">{"fdsup://directions/FAT Viewer?action=UPDATE&amp;creator=factset&amp;DYN_ARGS=TRUE&amp;DOC_NAME=FAT:FQL_AUDITING_CLIENT_TEMPLATE.FAT&amp;display_string=Audit&amp;VAR:KEY=HITQNWJMRG&amp;VAR:QUERY=RkZfRUJJVERBX09QRVIoUVRSLDQvMS8yMDA5LDYvMzAvMjAwOSwsLFVTRCk=&amp;WINDOW=FIRST_POPUP&amp;HEIGH","T=450&amp;WIDTH=450&amp;START_MAXIMIZED=FALSE&amp;VAR:CALENDAR=US&amp;VAR:SYMBOL=SNA&amp;VAR:INDEX=0"}</definedName>
    <definedName name="_181__FDSAUDITLINK__" localSheetId="0" hidden="1">{"fdsup://directions/FAT Viewer?action=UPDATE&amp;creator=factset&amp;DYN_ARGS=TRUE&amp;DOC_NAME=FAT:FQL_AUDITING_CLIENT_TEMPLATE.FAT&amp;display_string=Audit&amp;VAR:KEY=HITQNWJMRG&amp;VAR:QUERY=RkZfRUJJVERBX09QRVIoUVRSLDQvMS8yMDA5LDYvMzAvMjAwOSwsLFVTRCk=&amp;WINDOW=FIRST_POPUP&amp;HEIGH","T=450&amp;WIDTH=450&amp;START_MAXIMIZED=FALSE&amp;VAR:CALENDAR=US&amp;VAR:SYMBOL=SNA&amp;VAR:INDEX=0"}</definedName>
    <definedName name="_181__FDSAUDITLINK__" hidden="1">{"fdsup://directions/FAT Viewer?action=UPDATE&amp;creator=factset&amp;DYN_ARGS=TRUE&amp;DOC_NAME=FAT:FQL_AUDITING_CLIENT_TEMPLATE.FAT&amp;display_string=Audit&amp;VAR:KEY=HITQNWJMRG&amp;VAR:QUERY=RkZfRUJJVERBX09QRVIoUVRSLDQvMS8yMDA5LDYvMzAvMjAwOSwsLFVTRCk=&amp;WINDOW=FIRST_POPUP&amp;HEIGH","T=450&amp;WIDTH=450&amp;START_MAXIMIZED=FALSE&amp;VAR:CALENDAR=US&amp;VAR:SYMBOL=SNA&amp;VAR:INDEX=0"}</definedName>
    <definedName name="_1810__FDSAUDITLINK__" localSheetId="7" hidden="1">{"fdsup://Directions/FactSet Auditing Viewer?action=AUDIT_VALUE&amp;DB=129&amp;ID1=07589610&amp;VALUEID=01001&amp;SDATE=201001&amp;PERIODTYPE=QTR_STD&amp;window=popup_no_bar&amp;width=385&amp;height=120&amp;START_MAXIMIZED=FALSE&amp;creator=factset&amp;display_string=Audit"}</definedName>
    <definedName name="_1810__FDSAUDITLINK__" localSheetId="0" hidden="1">{"fdsup://Directions/FactSet Auditing Viewer?action=AUDIT_VALUE&amp;DB=129&amp;ID1=07589610&amp;VALUEID=01001&amp;SDATE=201001&amp;PERIODTYPE=QTR_STD&amp;window=popup_no_bar&amp;width=385&amp;height=120&amp;START_MAXIMIZED=FALSE&amp;creator=factset&amp;display_string=Audit"}</definedName>
    <definedName name="_1810__FDSAUDITLINK__" hidden="1">{"fdsup://Directions/FactSet Auditing Viewer?action=AUDIT_VALUE&amp;DB=129&amp;ID1=07589610&amp;VALUEID=01001&amp;SDATE=201001&amp;PERIODTYPE=QTR_STD&amp;window=popup_no_bar&amp;width=385&amp;height=120&amp;START_MAXIMIZED=FALSE&amp;creator=factset&amp;display_string=Audit"}</definedName>
    <definedName name="_1811__FDSAUDITLINK__" localSheetId="7" hidden="1">{"fdsup://Directions/FactSet Auditing Viewer?action=AUDIT_VALUE&amp;DB=129&amp;ID1=07181310&amp;VALUEID=01001&amp;SDATE=200902&amp;PERIODTYPE=QTR_STD&amp;window=popup_no_bar&amp;width=385&amp;height=120&amp;START_MAXIMIZED=FALSE&amp;creator=factset&amp;display_string=Audit"}</definedName>
    <definedName name="_1811__FDSAUDITLINK__" localSheetId="0" hidden="1">{"fdsup://Directions/FactSet Auditing Viewer?action=AUDIT_VALUE&amp;DB=129&amp;ID1=07181310&amp;VALUEID=01001&amp;SDATE=200902&amp;PERIODTYPE=QTR_STD&amp;window=popup_no_bar&amp;width=385&amp;height=120&amp;START_MAXIMIZED=FALSE&amp;creator=factset&amp;display_string=Audit"}</definedName>
    <definedName name="_1811__FDSAUDITLINK__" hidden="1">{"fdsup://Directions/FactSet Auditing Viewer?action=AUDIT_VALUE&amp;DB=129&amp;ID1=07181310&amp;VALUEID=01001&amp;SDATE=200902&amp;PERIODTYPE=QTR_STD&amp;window=popup_no_bar&amp;width=385&amp;height=120&amp;START_MAXIMIZED=FALSE&amp;creator=factset&amp;display_string=Audit"}</definedName>
    <definedName name="_1812__FDSAUDITLINK__" localSheetId="7" hidden="1">{"fdsup://Directions/FactSet Auditing Viewer?action=AUDIT_VALUE&amp;DB=129&amp;ID1=07181310&amp;VALUEID=01001&amp;SDATE=201002&amp;PERIODTYPE=QTR_STD&amp;window=popup_no_bar&amp;width=385&amp;height=120&amp;START_MAXIMIZED=FALSE&amp;creator=factset&amp;display_string=Audit"}</definedName>
    <definedName name="_1812__FDSAUDITLINK__" localSheetId="0" hidden="1">{"fdsup://Directions/FactSet Auditing Viewer?action=AUDIT_VALUE&amp;DB=129&amp;ID1=07181310&amp;VALUEID=01001&amp;SDATE=201002&amp;PERIODTYPE=QTR_STD&amp;window=popup_no_bar&amp;width=385&amp;height=120&amp;START_MAXIMIZED=FALSE&amp;creator=factset&amp;display_string=Audit"}</definedName>
    <definedName name="_1812__FDSAUDITLINK__" hidden="1">{"fdsup://Directions/FactSet Auditing Viewer?action=AUDIT_VALUE&amp;DB=129&amp;ID1=07181310&amp;VALUEID=01001&amp;SDATE=201002&amp;PERIODTYPE=QTR_STD&amp;window=popup_no_bar&amp;width=385&amp;height=120&amp;START_MAXIMIZED=FALSE&amp;creator=factset&amp;display_string=Audit"}</definedName>
    <definedName name="_1813__FDSAUDITLINK__" localSheetId="7" hidden="1">{"fdsup://Directions/FactSet Auditing Viewer?action=AUDIT_VALUE&amp;DB=129&amp;ID1=09702310&amp;VALUEID=01001&amp;SDATE=200902&amp;PERIODTYPE=QTR_STD&amp;window=popup_no_bar&amp;width=385&amp;height=120&amp;START_MAXIMIZED=FALSE&amp;creator=factset&amp;display_string=Audit"}</definedName>
    <definedName name="_1813__FDSAUDITLINK__" localSheetId="0" hidden="1">{"fdsup://Directions/FactSet Auditing Viewer?action=AUDIT_VALUE&amp;DB=129&amp;ID1=09702310&amp;VALUEID=01001&amp;SDATE=200902&amp;PERIODTYPE=QTR_STD&amp;window=popup_no_bar&amp;width=385&amp;height=120&amp;START_MAXIMIZED=FALSE&amp;creator=factset&amp;display_string=Audit"}</definedName>
    <definedName name="_1813__FDSAUDITLINK__" hidden="1">{"fdsup://Directions/FactSet Auditing Viewer?action=AUDIT_VALUE&amp;DB=129&amp;ID1=09702310&amp;VALUEID=01001&amp;SDATE=200902&amp;PERIODTYPE=QTR_STD&amp;window=popup_no_bar&amp;width=385&amp;height=120&amp;START_MAXIMIZED=FALSE&amp;creator=factset&amp;display_string=Audit"}</definedName>
    <definedName name="_1814__FDSAUDITLINK__" localSheetId="7" hidden="1">{"fdsup://Directions/FactSet Auditing Viewer?action=AUDIT_VALUE&amp;DB=129&amp;ID1=09702310&amp;VALUEID=01001&amp;SDATE=201002&amp;PERIODTYPE=QTR_STD&amp;window=popup_no_bar&amp;width=385&amp;height=120&amp;START_MAXIMIZED=FALSE&amp;creator=factset&amp;display_string=Audit"}</definedName>
    <definedName name="_1814__FDSAUDITLINK__" localSheetId="0" hidden="1">{"fdsup://Directions/FactSet Auditing Viewer?action=AUDIT_VALUE&amp;DB=129&amp;ID1=09702310&amp;VALUEID=01001&amp;SDATE=201002&amp;PERIODTYPE=QTR_STD&amp;window=popup_no_bar&amp;width=385&amp;height=120&amp;START_MAXIMIZED=FALSE&amp;creator=factset&amp;display_string=Audit"}</definedName>
    <definedName name="_1814__FDSAUDITLINK__" hidden="1">{"fdsup://Directions/FactSet Auditing Viewer?action=AUDIT_VALUE&amp;DB=129&amp;ID1=09702310&amp;VALUEID=01001&amp;SDATE=201002&amp;PERIODTYPE=QTR_STD&amp;window=popup_no_bar&amp;width=385&amp;height=120&amp;START_MAXIMIZED=FALSE&amp;creator=factset&amp;display_string=Audit"}</definedName>
    <definedName name="_1815__FDSAUDITLINK__" localSheetId="7" hidden="1">{"fdsup://Directions/FactSet Auditing Viewer?action=AUDIT_VALUE&amp;DB=129&amp;ID1=05333210&amp;VALUEID=01001&amp;SDATE=200903&amp;PERIODTYPE=QTR_STD&amp;window=popup_no_bar&amp;width=385&amp;height=120&amp;START_MAXIMIZED=FALSE&amp;creator=factset&amp;display_string=Audit"}</definedName>
    <definedName name="_1815__FDSAUDITLINK__" localSheetId="0" hidden="1">{"fdsup://Directions/FactSet Auditing Viewer?action=AUDIT_VALUE&amp;DB=129&amp;ID1=05333210&amp;VALUEID=01001&amp;SDATE=200903&amp;PERIODTYPE=QTR_STD&amp;window=popup_no_bar&amp;width=385&amp;height=120&amp;START_MAXIMIZED=FALSE&amp;creator=factset&amp;display_string=Audit"}</definedName>
    <definedName name="_1815__FDSAUDITLINK__" hidden="1">{"fdsup://Directions/FactSet Auditing Viewer?action=AUDIT_VALUE&amp;DB=129&amp;ID1=05333210&amp;VALUEID=01001&amp;SDATE=200903&amp;PERIODTYPE=QTR_STD&amp;window=popup_no_bar&amp;width=385&amp;height=120&amp;START_MAXIMIZED=FALSE&amp;creator=factset&amp;display_string=Audit"}</definedName>
    <definedName name="_1816__FDSAUDITLINK__" localSheetId="7" hidden="1">{"fdsup://Directions/FactSet Auditing Viewer?action=AUDIT_VALUE&amp;DB=129&amp;ID1=05333210&amp;VALUEID=01001&amp;SDATE=201003&amp;PERIODTYPE=QTR_STD&amp;window=popup_no_bar&amp;width=385&amp;height=120&amp;START_MAXIMIZED=FALSE&amp;creator=factset&amp;display_string=Audit"}</definedName>
    <definedName name="_1816__FDSAUDITLINK__" localSheetId="0" hidden="1">{"fdsup://Directions/FactSet Auditing Viewer?action=AUDIT_VALUE&amp;DB=129&amp;ID1=05333210&amp;VALUEID=01001&amp;SDATE=201003&amp;PERIODTYPE=QTR_STD&amp;window=popup_no_bar&amp;width=385&amp;height=120&amp;START_MAXIMIZED=FALSE&amp;creator=factset&amp;display_string=Audit"}</definedName>
    <definedName name="_1816__FDSAUDITLINK__" hidden="1">{"fdsup://Directions/FactSet Auditing Viewer?action=AUDIT_VALUE&amp;DB=129&amp;ID1=05333210&amp;VALUEID=01001&amp;SDATE=201003&amp;PERIODTYPE=QTR_STD&amp;window=popup_no_bar&amp;width=385&amp;height=120&amp;START_MAXIMIZED=FALSE&amp;creator=factset&amp;display_string=Audit"}</definedName>
    <definedName name="_1817__FDSAUDITLINK__" localSheetId="7" hidden="1">{"fdsup://Directions/FactSet Auditing Viewer?action=AUDIT_VALUE&amp;DB=129&amp;ID1=01736110&amp;VALUEID=01001&amp;SDATE=200902&amp;PERIODTYPE=QTR_STD&amp;window=popup_no_bar&amp;width=385&amp;height=120&amp;START_MAXIMIZED=FALSE&amp;creator=factset&amp;display_string=Audit"}</definedName>
    <definedName name="_1817__FDSAUDITLINK__" localSheetId="0" hidden="1">{"fdsup://Directions/FactSet Auditing Viewer?action=AUDIT_VALUE&amp;DB=129&amp;ID1=01736110&amp;VALUEID=01001&amp;SDATE=200902&amp;PERIODTYPE=QTR_STD&amp;window=popup_no_bar&amp;width=385&amp;height=120&amp;START_MAXIMIZED=FALSE&amp;creator=factset&amp;display_string=Audit"}</definedName>
    <definedName name="_1817__FDSAUDITLINK__" hidden="1">{"fdsup://Directions/FactSet Auditing Viewer?action=AUDIT_VALUE&amp;DB=129&amp;ID1=01736110&amp;VALUEID=01001&amp;SDATE=200902&amp;PERIODTYPE=QTR_STD&amp;window=popup_no_bar&amp;width=385&amp;height=120&amp;START_MAXIMIZED=FALSE&amp;creator=factset&amp;display_string=Audit"}</definedName>
    <definedName name="_1818__FDSAUDITLINK__" localSheetId="7" hidden="1">{"fdsup://Directions/FactSet Auditing Viewer?action=AUDIT_VALUE&amp;DB=129&amp;ID1=01736110&amp;VALUEID=01001&amp;SDATE=201002&amp;PERIODTYPE=QTR_STD&amp;window=popup_no_bar&amp;width=385&amp;height=120&amp;START_MAXIMIZED=FALSE&amp;creator=factset&amp;display_string=Audit"}</definedName>
    <definedName name="_1818__FDSAUDITLINK__" localSheetId="0" hidden="1">{"fdsup://Directions/FactSet Auditing Viewer?action=AUDIT_VALUE&amp;DB=129&amp;ID1=01736110&amp;VALUEID=01001&amp;SDATE=201002&amp;PERIODTYPE=QTR_STD&amp;window=popup_no_bar&amp;width=385&amp;height=120&amp;START_MAXIMIZED=FALSE&amp;creator=factset&amp;display_string=Audit"}</definedName>
    <definedName name="_1818__FDSAUDITLINK__" hidden="1">{"fdsup://Directions/FactSet Auditing Viewer?action=AUDIT_VALUE&amp;DB=129&amp;ID1=01736110&amp;VALUEID=01001&amp;SDATE=201002&amp;PERIODTYPE=QTR_STD&amp;window=popup_no_bar&amp;width=385&amp;height=120&amp;START_MAXIMIZED=FALSE&amp;creator=factset&amp;display_string=Audit"}</definedName>
    <definedName name="_1819__FDSAUDITLINK__" localSheetId="7" hidden="1">{"fdsup://Directions/FactSet Auditing Viewer?action=AUDIT_VALUE&amp;DB=129&amp;ID1=02581610&amp;VALUEID=01001&amp;SDATE=200902&amp;PERIODTYPE=QTR_STD&amp;window=popup_no_bar&amp;width=385&amp;height=120&amp;START_MAXIMIZED=FALSE&amp;creator=factset&amp;display_string=Audit"}</definedName>
    <definedName name="_1819__FDSAUDITLINK__" localSheetId="0" hidden="1">{"fdsup://Directions/FactSet Auditing Viewer?action=AUDIT_VALUE&amp;DB=129&amp;ID1=02581610&amp;VALUEID=01001&amp;SDATE=200902&amp;PERIODTYPE=QTR_STD&amp;window=popup_no_bar&amp;width=385&amp;height=120&amp;START_MAXIMIZED=FALSE&amp;creator=factset&amp;display_string=Audit"}</definedName>
    <definedName name="_1819__FDSAUDITLINK__" hidden="1">{"fdsup://Directions/FactSet Auditing Viewer?action=AUDIT_VALUE&amp;DB=129&amp;ID1=02581610&amp;VALUEID=01001&amp;SDATE=200902&amp;PERIODTYPE=QTR_STD&amp;window=popup_no_bar&amp;width=385&amp;height=120&amp;START_MAXIMIZED=FALSE&amp;creator=factset&amp;display_string=Audit"}</definedName>
    <definedName name="_182__FDSAUDITLINK__" localSheetId="7" hidden="1">{"fdsup://directions/FAT Viewer?action=UPDATE&amp;creator=factset&amp;DYN_ARGS=TRUE&amp;DOC_NAME=FAT:FQL_AUDITING_CLIENT_TEMPLATE.FAT&amp;display_string=Audit&amp;VAR:KEY=DMDCZWFOPY&amp;VAR:QUERY=RkZfRUJJVERBX09QRVIoUVRSLDQvMS8yMDEwLDYvMzAvMjAxMCwsLFVTRCk=&amp;WINDOW=FIRST_POPUP&amp;HEIGH","T=450&amp;WIDTH=450&amp;START_MAXIMIZED=FALSE&amp;VAR:CALENDAR=US&amp;VAR:SYMBOL=SNA&amp;VAR:INDEX=0"}</definedName>
    <definedName name="_182__FDSAUDITLINK__" localSheetId="0" hidden="1">{"fdsup://directions/FAT Viewer?action=UPDATE&amp;creator=factset&amp;DYN_ARGS=TRUE&amp;DOC_NAME=FAT:FQL_AUDITING_CLIENT_TEMPLATE.FAT&amp;display_string=Audit&amp;VAR:KEY=DMDCZWFOPY&amp;VAR:QUERY=RkZfRUJJVERBX09QRVIoUVRSLDQvMS8yMDEwLDYvMzAvMjAxMCwsLFVTRCk=&amp;WINDOW=FIRST_POPUP&amp;HEIGH","T=450&amp;WIDTH=450&amp;START_MAXIMIZED=FALSE&amp;VAR:CALENDAR=US&amp;VAR:SYMBOL=SNA&amp;VAR:INDEX=0"}</definedName>
    <definedName name="_182__FDSAUDITLINK__" hidden="1">{"fdsup://directions/FAT Viewer?action=UPDATE&amp;creator=factset&amp;DYN_ARGS=TRUE&amp;DOC_NAME=FAT:FQL_AUDITING_CLIENT_TEMPLATE.FAT&amp;display_string=Audit&amp;VAR:KEY=DMDCZWFOPY&amp;VAR:QUERY=RkZfRUJJVERBX09QRVIoUVRSLDQvMS8yMDEwLDYvMzAvMjAxMCwsLFVTRCk=&amp;WINDOW=FIRST_POPUP&amp;HEIGH","T=450&amp;WIDTH=450&amp;START_MAXIMIZED=FALSE&amp;VAR:CALENDAR=US&amp;VAR:SYMBOL=SNA&amp;VAR:INDEX=0"}</definedName>
    <definedName name="_1820__FDSAUDITLINK__" localSheetId="7" hidden="1">{"fdsup://Directions/FactSet Auditing Viewer?action=AUDIT_VALUE&amp;DB=129&amp;ID1=02581610&amp;VALUEID=01001&amp;SDATE=201002&amp;PERIODTYPE=QTR_STD&amp;window=popup_no_bar&amp;width=385&amp;height=120&amp;START_MAXIMIZED=FALSE&amp;creator=factset&amp;display_string=Audit"}</definedName>
    <definedName name="_1820__FDSAUDITLINK__" localSheetId="0" hidden="1">{"fdsup://Directions/FactSet Auditing Viewer?action=AUDIT_VALUE&amp;DB=129&amp;ID1=02581610&amp;VALUEID=01001&amp;SDATE=201002&amp;PERIODTYPE=QTR_STD&amp;window=popup_no_bar&amp;width=385&amp;height=120&amp;START_MAXIMIZED=FALSE&amp;creator=factset&amp;display_string=Audit"}</definedName>
    <definedName name="_1820__FDSAUDITLINK__" hidden="1">{"fdsup://Directions/FactSet Auditing Viewer?action=AUDIT_VALUE&amp;DB=129&amp;ID1=02581610&amp;VALUEID=01001&amp;SDATE=201002&amp;PERIODTYPE=QTR_STD&amp;window=popup_no_bar&amp;width=385&amp;height=120&amp;START_MAXIMIZED=FALSE&amp;creator=factset&amp;display_string=Audit"}</definedName>
    <definedName name="_1821__FDSAUDITLINK__" localSheetId="7" hidden="1">{"fdsup://Directions/FactSet Auditing Viewer?action=AUDIT_VALUE&amp;DB=129&amp;ID1=05361110&amp;VALUEID=01001&amp;SDATE=200902&amp;PERIODTYPE=QTR_STD&amp;window=popup_no_bar&amp;width=385&amp;height=120&amp;START_MAXIMIZED=FALSE&amp;creator=factset&amp;display_string=Audit"}</definedName>
    <definedName name="_1821__FDSAUDITLINK__" localSheetId="0" hidden="1">{"fdsup://Directions/FactSet Auditing Viewer?action=AUDIT_VALUE&amp;DB=129&amp;ID1=05361110&amp;VALUEID=01001&amp;SDATE=200902&amp;PERIODTYPE=QTR_STD&amp;window=popup_no_bar&amp;width=385&amp;height=120&amp;START_MAXIMIZED=FALSE&amp;creator=factset&amp;display_string=Audit"}</definedName>
    <definedName name="_1821__FDSAUDITLINK__" hidden="1">{"fdsup://Directions/FactSet Auditing Viewer?action=AUDIT_VALUE&amp;DB=129&amp;ID1=05361110&amp;VALUEID=01001&amp;SDATE=200902&amp;PERIODTYPE=QTR_STD&amp;window=popup_no_bar&amp;width=385&amp;height=120&amp;START_MAXIMIZED=FALSE&amp;creator=factset&amp;display_string=Audit"}</definedName>
    <definedName name="_1822__FDSAUDITLINK__" localSheetId="7" hidden="1">{"fdsup://Directions/FactSet Auditing Viewer?action=AUDIT_VALUE&amp;DB=129&amp;ID1=05361110&amp;VALUEID=01001&amp;SDATE=201002&amp;PERIODTYPE=QTR_STD&amp;window=popup_no_bar&amp;width=385&amp;height=120&amp;START_MAXIMIZED=FALSE&amp;creator=factset&amp;display_string=Audit"}</definedName>
    <definedName name="_1822__FDSAUDITLINK__" localSheetId="0" hidden="1">{"fdsup://Directions/FactSet Auditing Viewer?action=AUDIT_VALUE&amp;DB=129&amp;ID1=05361110&amp;VALUEID=01001&amp;SDATE=201002&amp;PERIODTYPE=QTR_STD&amp;window=popup_no_bar&amp;width=385&amp;height=120&amp;START_MAXIMIZED=FALSE&amp;creator=factset&amp;display_string=Audit"}</definedName>
    <definedName name="_1822__FDSAUDITLINK__" hidden="1">{"fdsup://Directions/FactSet Auditing Viewer?action=AUDIT_VALUE&amp;DB=129&amp;ID1=05361110&amp;VALUEID=01001&amp;SDATE=201002&amp;PERIODTYPE=QTR_STD&amp;window=popup_no_bar&amp;width=385&amp;height=120&amp;START_MAXIMIZED=FALSE&amp;creator=factset&amp;display_string=Audit"}</definedName>
    <definedName name="_1823__FDSAUDITLINK__" localSheetId="7" hidden="1">{"fdsup://Directions/FactSet Auditing Viewer?action=AUDIT_VALUE&amp;DB=129&amp;ID1=05430310&amp;VALUEID=01001&amp;SDATE=200902&amp;PERIODTYPE=QTR_STD&amp;window=popup_no_bar&amp;width=385&amp;height=120&amp;START_MAXIMIZED=FALSE&amp;creator=factset&amp;display_string=Audit"}</definedName>
    <definedName name="_1823__FDSAUDITLINK__" localSheetId="0" hidden="1">{"fdsup://Directions/FactSet Auditing Viewer?action=AUDIT_VALUE&amp;DB=129&amp;ID1=05430310&amp;VALUEID=01001&amp;SDATE=200902&amp;PERIODTYPE=QTR_STD&amp;window=popup_no_bar&amp;width=385&amp;height=120&amp;START_MAXIMIZED=FALSE&amp;creator=factset&amp;display_string=Audit"}</definedName>
    <definedName name="_1823__FDSAUDITLINK__" hidden="1">{"fdsup://Directions/FactSet Auditing Viewer?action=AUDIT_VALUE&amp;DB=129&amp;ID1=05430310&amp;VALUEID=01001&amp;SDATE=200902&amp;PERIODTYPE=QTR_STD&amp;window=popup_no_bar&amp;width=385&amp;height=120&amp;START_MAXIMIZED=FALSE&amp;creator=factset&amp;display_string=Audit"}</definedName>
    <definedName name="_1824__FDSAUDITLINK__" localSheetId="7" hidden="1">{"fdsup://Directions/FactSet Auditing Viewer?action=AUDIT_VALUE&amp;DB=129&amp;ID1=05430310&amp;VALUEID=01001&amp;SDATE=201002&amp;PERIODTYPE=QTR_STD&amp;window=popup_no_bar&amp;width=385&amp;height=120&amp;START_MAXIMIZED=FALSE&amp;creator=factset&amp;display_string=Audit"}</definedName>
    <definedName name="_1824__FDSAUDITLINK__" localSheetId="0" hidden="1">{"fdsup://Directions/FactSet Auditing Viewer?action=AUDIT_VALUE&amp;DB=129&amp;ID1=05430310&amp;VALUEID=01001&amp;SDATE=201002&amp;PERIODTYPE=QTR_STD&amp;window=popup_no_bar&amp;width=385&amp;height=120&amp;START_MAXIMIZED=FALSE&amp;creator=factset&amp;display_string=Audit"}</definedName>
    <definedName name="_1824__FDSAUDITLINK__" hidden="1">{"fdsup://Directions/FactSet Auditing Viewer?action=AUDIT_VALUE&amp;DB=129&amp;ID1=05430310&amp;VALUEID=01001&amp;SDATE=201002&amp;PERIODTYPE=QTR_STD&amp;window=popup_no_bar&amp;width=385&amp;height=120&amp;START_MAXIMIZED=FALSE&amp;creator=factset&amp;display_string=Audit"}</definedName>
    <definedName name="_1825__FDSAUDITLINK__" localSheetId="7" hidden="1">{"fdsup://Directions/FactSet Auditing Viewer?action=AUDIT_VALUE&amp;DB=129&amp;ID1=05348410&amp;VALUEID=01001&amp;SDATE=200902&amp;PERIODTYPE=QTR_STD&amp;window=popup_no_bar&amp;width=385&amp;height=120&amp;START_MAXIMIZED=FALSE&amp;creator=factset&amp;display_string=Audit"}</definedName>
    <definedName name="_1825__FDSAUDITLINK__" localSheetId="0" hidden="1">{"fdsup://Directions/FactSet Auditing Viewer?action=AUDIT_VALUE&amp;DB=129&amp;ID1=05348410&amp;VALUEID=01001&amp;SDATE=200902&amp;PERIODTYPE=QTR_STD&amp;window=popup_no_bar&amp;width=385&amp;height=120&amp;START_MAXIMIZED=FALSE&amp;creator=factset&amp;display_string=Audit"}</definedName>
    <definedName name="_1825__FDSAUDITLINK__" hidden="1">{"fdsup://Directions/FactSet Auditing Viewer?action=AUDIT_VALUE&amp;DB=129&amp;ID1=05348410&amp;VALUEID=01001&amp;SDATE=200902&amp;PERIODTYPE=QTR_STD&amp;window=popup_no_bar&amp;width=385&amp;height=120&amp;START_MAXIMIZED=FALSE&amp;creator=factset&amp;display_string=Audit"}</definedName>
    <definedName name="_1826__FDSAUDITLINK__" localSheetId="7" hidden="1">{"fdsup://Directions/FactSet Auditing Viewer?action=AUDIT_VALUE&amp;DB=129&amp;ID1=05348410&amp;VALUEID=01001&amp;SDATE=201002&amp;PERIODTYPE=QTR_STD&amp;window=popup_no_bar&amp;width=385&amp;height=120&amp;START_MAXIMIZED=FALSE&amp;creator=factset&amp;display_string=Audit"}</definedName>
    <definedName name="_1826__FDSAUDITLINK__" localSheetId="0" hidden="1">{"fdsup://Directions/FactSet Auditing Viewer?action=AUDIT_VALUE&amp;DB=129&amp;ID1=05348410&amp;VALUEID=01001&amp;SDATE=201002&amp;PERIODTYPE=QTR_STD&amp;window=popup_no_bar&amp;width=385&amp;height=120&amp;START_MAXIMIZED=FALSE&amp;creator=factset&amp;display_string=Audit"}</definedName>
    <definedName name="_1826__FDSAUDITLINK__" hidden="1">{"fdsup://Directions/FactSet Auditing Viewer?action=AUDIT_VALUE&amp;DB=129&amp;ID1=05348410&amp;VALUEID=01001&amp;SDATE=201002&amp;PERIODTYPE=QTR_STD&amp;window=popup_no_bar&amp;width=385&amp;height=120&amp;START_MAXIMIZED=FALSE&amp;creator=factset&amp;display_string=Audit"}</definedName>
    <definedName name="_1827__FDSAUDITLINK__" localSheetId="7" hidden="1">{"fdsup://Directions/FactSet Auditing Viewer?action=AUDIT_VALUE&amp;DB=129&amp;ID1=01741R10&amp;VALUEID=01001&amp;SDATE=200902&amp;PERIODTYPE=QTR_STD&amp;window=popup_no_bar&amp;width=385&amp;height=120&amp;START_MAXIMIZED=FALSE&amp;creator=factset&amp;display_string=Audit"}</definedName>
    <definedName name="_1827__FDSAUDITLINK__" localSheetId="0" hidden="1">{"fdsup://Directions/FactSet Auditing Viewer?action=AUDIT_VALUE&amp;DB=129&amp;ID1=01741R10&amp;VALUEID=01001&amp;SDATE=200902&amp;PERIODTYPE=QTR_STD&amp;window=popup_no_bar&amp;width=385&amp;height=120&amp;START_MAXIMIZED=FALSE&amp;creator=factset&amp;display_string=Audit"}</definedName>
    <definedName name="_1827__FDSAUDITLINK__" hidden="1">{"fdsup://Directions/FactSet Auditing Viewer?action=AUDIT_VALUE&amp;DB=129&amp;ID1=01741R10&amp;VALUEID=01001&amp;SDATE=200902&amp;PERIODTYPE=QTR_STD&amp;window=popup_no_bar&amp;width=385&amp;height=120&amp;START_MAXIMIZED=FALSE&amp;creator=factset&amp;display_string=Audit"}</definedName>
    <definedName name="_1828__FDSAUDITLINK__" localSheetId="7" hidden="1">{"fdsup://Directions/FactSet Auditing Viewer?action=AUDIT_VALUE&amp;DB=129&amp;ID1=01741R10&amp;VALUEID=01001&amp;SDATE=201002&amp;PERIODTYPE=QTR_STD&amp;window=popup_no_bar&amp;width=385&amp;height=120&amp;START_MAXIMIZED=FALSE&amp;creator=factset&amp;display_string=Audit"}</definedName>
    <definedName name="_1828__FDSAUDITLINK__" localSheetId="0" hidden="1">{"fdsup://Directions/FactSet Auditing Viewer?action=AUDIT_VALUE&amp;DB=129&amp;ID1=01741R10&amp;VALUEID=01001&amp;SDATE=201002&amp;PERIODTYPE=QTR_STD&amp;window=popup_no_bar&amp;width=385&amp;height=120&amp;START_MAXIMIZED=FALSE&amp;creator=factset&amp;display_string=Audit"}</definedName>
    <definedName name="_1828__FDSAUDITLINK__" hidden="1">{"fdsup://Directions/FactSet Auditing Viewer?action=AUDIT_VALUE&amp;DB=129&amp;ID1=01741R10&amp;VALUEID=01001&amp;SDATE=201002&amp;PERIODTYPE=QTR_STD&amp;window=popup_no_bar&amp;width=385&amp;height=120&amp;START_MAXIMIZED=FALSE&amp;creator=factset&amp;display_string=Audit"}</definedName>
    <definedName name="_1829__FDSAUDITLINK__" localSheetId="7" hidden="1">{"fdsup://Directions/FactSet Auditing Viewer?action=AUDIT_VALUE&amp;DB=129&amp;ID1=00936310&amp;VALUEID=01001&amp;SDATE=200901&amp;PERIODTYPE=QTR_STD&amp;window=popup_no_bar&amp;width=385&amp;height=120&amp;START_MAXIMIZED=FALSE&amp;creator=factset&amp;display_string=Audit"}</definedName>
    <definedName name="_1829__FDSAUDITLINK__" localSheetId="0" hidden="1">{"fdsup://Directions/FactSet Auditing Viewer?action=AUDIT_VALUE&amp;DB=129&amp;ID1=00936310&amp;VALUEID=01001&amp;SDATE=200901&amp;PERIODTYPE=QTR_STD&amp;window=popup_no_bar&amp;width=385&amp;height=120&amp;START_MAXIMIZED=FALSE&amp;creator=factset&amp;display_string=Audit"}</definedName>
    <definedName name="_1829__FDSAUDITLINK__" hidden="1">{"fdsup://Directions/FactSet Auditing Viewer?action=AUDIT_VALUE&amp;DB=129&amp;ID1=00936310&amp;VALUEID=01001&amp;SDATE=200901&amp;PERIODTYPE=QTR_STD&amp;window=popup_no_bar&amp;width=385&amp;height=120&amp;START_MAXIMIZED=FALSE&amp;creator=factset&amp;display_string=Audit"}</definedName>
    <definedName name="_183__FDSAUDITLINK__" localSheetId="7" hidden="1">{"fdsup://directions/FAT Viewer?action=UPDATE&amp;creator=factset&amp;DYN_ARGS=TRUE&amp;DOC_NAME=FAT:FQL_AUDITING_CLIENT_TEMPLATE.FAT&amp;display_string=Audit&amp;VAR:KEY=TWZWZYHAHE&amp;VAR:QUERY=RkZfRUJJVERBX09QRVIoUVRSLDQvMS8yMDA5LDYvMzAvMjAwOSwsLFVTRCk=&amp;WINDOW=FIRST_POPUP&amp;HEIGH","T=450&amp;WIDTH=450&amp;START_MAXIMIZED=FALSE&amp;VAR:CALENDAR=US&amp;VAR:SYMBOL=SLM&amp;VAR:INDEX=0"}</definedName>
    <definedName name="_183__FDSAUDITLINK__" localSheetId="0" hidden="1">{"fdsup://directions/FAT Viewer?action=UPDATE&amp;creator=factset&amp;DYN_ARGS=TRUE&amp;DOC_NAME=FAT:FQL_AUDITING_CLIENT_TEMPLATE.FAT&amp;display_string=Audit&amp;VAR:KEY=TWZWZYHAHE&amp;VAR:QUERY=RkZfRUJJVERBX09QRVIoUVRSLDQvMS8yMDA5LDYvMzAvMjAwOSwsLFVTRCk=&amp;WINDOW=FIRST_POPUP&amp;HEIGH","T=450&amp;WIDTH=450&amp;START_MAXIMIZED=FALSE&amp;VAR:CALENDAR=US&amp;VAR:SYMBOL=SLM&amp;VAR:INDEX=0"}</definedName>
    <definedName name="_183__FDSAUDITLINK__" hidden="1">{"fdsup://directions/FAT Viewer?action=UPDATE&amp;creator=factset&amp;DYN_ARGS=TRUE&amp;DOC_NAME=FAT:FQL_AUDITING_CLIENT_TEMPLATE.FAT&amp;display_string=Audit&amp;VAR:KEY=TWZWZYHAHE&amp;VAR:QUERY=RkZfRUJJVERBX09QRVIoUVRSLDQvMS8yMDA5LDYvMzAvMjAwOSwsLFVTRCk=&amp;WINDOW=FIRST_POPUP&amp;HEIGH","T=450&amp;WIDTH=450&amp;START_MAXIMIZED=FALSE&amp;VAR:CALENDAR=US&amp;VAR:SYMBOL=SLM&amp;VAR:INDEX=0"}</definedName>
    <definedName name="_1830__FDSAUDITLINK__" localSheetId="7" hidden="1">{"fdsup://Directions/FactSet Auditing Viewer?action=AUDIT_VALUE&amp;DB=129&amp;ID1=00936310&amp;VALUEID=01001&amp;SDATE=201001&amp;PERIODTYPE=QTR_STD&amp;window=popup_no_bar&amp;width=385&amp;height=120&amp;START_MAXIMIZED=FALSE&amp;creator=factset&amp;display_string=Audit"}</definedName>
    <definedName name="_1830__FDSAUDITLINK__" localSheetId="0" hidden="1">{"fdsup://Directions/FactSet Auditing Viewer?action=AUDIT_VALUE&amp;DB=129&amp;ID1=00936310&amp;VALUEID=01001&amp;SDATE=201001&amp;PERIODTYPE=QTR_STD&amp;window=popup_no_bar&amp;width=385&amp;height=120&amp;START_MAXIMIZED=FALSE&amp;creator=factset&amp;display_string=Audit"}</definedName>
    <definedName name="_1830__FDSAUDITLINK__" hidden="1">{"fdsup://Directions/FactSet Auditing Viewer?action=AUDIT_VALUE&amp;DB=129&amp;ID1=00936310&amp;VALUEID=01001&amp;SDATE=201001&amp;PERIODTYPE=QTR_STD&amp;window=popup_no_bar&amp;width=385&amp;height=120&amp;START_MAXIMIZED=FALSE&amp;creator=factset&amp;display_string=Audit"}</definedName>
    <definedName name="_1831__FDSAUDITLINK__" localSheetId="7" hidden="1">{"fdsup://Directions/FactSet Auditing Viewer?action=AUDIT_VALUE&amp;DB=129&amp;ID1=03760410&amp;VALUEID=01001&amp;SDATE=200903&amp;PERIODTYPE=QTR_STD&amp;window=popup_no_bar&amp;width=385&amp;height=120&amp;START_MAXIMIZED=FALSE&amp;creator=factset&amp;display_string=Audit"}</definedName>
    <definedName name="_1831__FDSAUDITLINK__" localSheetId="0" hidden="1">{"fdsup://Directions/FactSet Auditing Viewer?action=AUDIT_VALUE&amp;DB=129&amp;ID1=03760410&amp;VALUEID=01001&amp;SDATE=200903&amp;PERIODTYPE=QTR_STD&amp;window=popup_no_bar&amp;width=385&amp;height=120&amp;START_MAXIMIZED=FALSE&amp;creator=factset&amp;display_string=Audit"}</definedName>
    <definedName name="_1831__FDSAUDITLINK__" hidden="1">{"fdsup://Directions/FactSet Auditing Viewer?action=AUDIT_VALUE&amp;DB=129&amp;ID1=03760410&amp;VALUEID=01001&amp;SDATE=200903&amp;PERIODTYPE=QTR_STD&amp;window=popup_no_bar&amp;width=385&amp;height=120&amp;START_MAXIMIZED=FALSE&amp;creator=factset&amp;display_string=Audit"}</definedName>
    <definedName name="_1832__FDSAUDITLINK__" localSheetId="7" hidden="1">{"fdsup://Directions/FactSet Auditing Viewer?action=AUDIT_VALUE&amp;DB=129&amp;ID1=03760410&amp;VALUEID=01001&amp;SDATE=201003&amp;PERIODTYPE=QTR_STD&amp;window=popup_no_bar&amp;width=385&amp;height=120&amp;START_MAXIMIZED=FALSE&amp;creator=factset&amp;display_string=Audit"}</definedName>
    <definedName name="_1832__FDSAUDITLINK__" localSheetId="0" hidden="1">{"fdsup://Directions/FactSet Auditing Viewer?action=AUDIT_VALUE&amp;DB=129&amp;ID1=03760410&amp;VALUEID=01001&amp;SDATE=201003&amp;PERIODTYPE=QTR_STD&amp;window=popup_no_bar&amp;width=385&amp;height=120&amp;START_MAXIMIZED=FALSE&amp;creator=factset&amp;display_string=Audit"}</definedName>
    <definedName name="_1832__FDSAUDITLINK__" hidden="1">{"fdsup://Directions/FactSet Auditing Viewer?action=AUDIT_VALUE&amp;DB=129&amp;ID1=03760410&amp;VALUEID=01001&amp;SDATE=201003&amp;PERIODTYPE=QTR_STD&amp;window=popup_no_bar&amp;width=385&amp;height=120&amp;START_MAXIMIZED=FALSE&amp;creator=factset&amp;display_string=Audit"}</definedName>
    <definedName name="_1833__FDSAUDITLINK__" localSheetId="7" hidden="1">{"fdsup://Directions/FactSet Auditing Viewer?action=AUDIT_VALUE&amp;DB=129&amp;ID1=03209510&amp;VALUEID=01001&amp;SDATE=200902&amp;PERIODTYPE=QTR_STD&amp;window=popup_no_bar&amp;width=385&amp;height=120&amp;START_MAXIMIZED=FALSE&amp;creator=factset&amp;display_string=Audit"}</definedName>
    <definedName name="_1833__FDSAUDITLINK__" localSheetId="0" hidden="1">{"fdsup://Directions/FactSet Auditing Viewer?action=AUDIT_VALUE&amp;DB=129&amp;ID1=03209510&amp;VALUEID=01001&amp;SDATE=200902&amp;PERIODTYPE=QTR_STD&amp;window=popup_no_bar&amp;width=385&amp;height=120&amp;START_MAXIMIZED=FALSE&amp;creator=factset&amp;display_string=Audit"}</definedName>
    <definedName name="_1833__FDSAUDITLINK__" hidden="1">{"fdsup://Directions/FactSet Auditing Viewer?action=AUDIT_VALUE&amp;DB=129&amp;ID1=03209510&amp;VALUEID=01001&amp;SDATE=200902&amp;PERIODTYPE=QTR_STD&amp;window=popup_no_bar&amp;width=385&amp;height=120&amp;START_MAXIMIZED=FALSE&amp;creator=factset&amp;display_string=Audit"}</definedName>
    <definedName name="_1834__FDSAUDITLINK__" localSheetId="7" hidden="1">{"fdsup://Directions/FactSet Auditing Viewer?action=AUDIT_VALUE&amp;DB=129&amp;ID1=03209510&amp;VALUEID=01001&amp;SDATE=201002&amp;PERIODTYPE=QTR_STD&amp;window=popup_no_bar&amp;width=385&amp;height=120&amp;START_MAXIMIZED=FALSE&amp;creator=factset&amp;display_string=Audit"}</definedName>
    <definedName name="_1834__FDSAUDITLINK__" localSheetId="0" hidden="1">{"fdsup://Directions/FactSet Auditing Viewer?action=AUDIT_VALUE&amp;DB=129&amp;ID1=03209510&amp;VALUEID=01001&amp;SDATE=201002&amp;PERIODTYPE=QTR_STD&amp;window=popup_no_bar&amp;width=385&amp;height=120&amp;START_MAXIMIZED=FALSE&amp;creator=factset&amp;display_string=Audit"}</definedName>
    <definedName name="_1834__FDSAUDITLINK__" hidden="1">{"fdsup://Directions/FactSet Auditing Viewer?action=AUDIT_VALUE&amp;DB=129&amp;ID1=03209510&amp;VALUEID=01001&amp;SDATE=201002&amp;PERIODTYPE=QTR_STD&amp;window=popup_no_bar&amp;width=385&amp;height=120&amp;START_MAXIMIZED=FALSE&amp;creator=factset&amp;display_string=Audit"}</definedName>
    <definedName name="_1835__FDSAUDITLINK__" localSheetId="7" hidden="1">{"fdsup://Directions/FactSet Auditing Viewer?action=AUDIT_VALUE&amp;DB=129&amp;ID1=00915810&amp;VALUEID=01001&amp;SDATE=200903&amp;PERIODTYPE=QTR_STD&amp;window=popup_no_bar&amp;width=385&amp;height=120&amp;START_MAXIMIZED=FALSE&amp;creator=factset&amp;display_string=Audit"}</definedName>
    <definedName name="_1835__FDSAUDITLINK__" localSheetId="0" hidden="1">{"fdsup://Directions/FactSet Auditing Viewer?action=AUDIT_VALUE&amp;DB=129&amp;ID1=00915810&amp;VALUEID=01001&amp;SDATE=200903&amp;PERIODTYPE=QTR_STD&amp;window=popup_no_bar&amp;width=385&amp;height=120&amp;START_MAXIMIZED=FALSE&amp;creator=factset&amp;display_string=Audit"}</definedName>
    <definedName name="_1835__FDSAUDITLINK__" hidden="1">{"fdsup://Directions/FactSet Auditing Viewer?action=AUDIT_VALUE&amp;DB=129&amp;ID1=00915810&amp;VALUEID=01001&amp;SDATE=200903&amp;PERIODTYPE=QTR_STD&amp;window=popup_no_bar&amp;width=385&amp;height=120&amp;START_MAXIMIZED=FALSE&amp;creator=factset&amp;display_string=Audit"}</definedName>
    <definedName name="_1836__FDSAUDITLINK__" localSheetId="7" hidden="1">{"fdsup://Directions/FactSet Auditing Viewer?action=AUDIT_VALUE&amp;DB=129&amp;ID1=00915810&amp;VALUEID=01001&amp;SDATE=201003&amp;PERIODTYPE=QTR_STD&amp;window=popup_no_bar&amp;width=385&amp;height=120&amp;START_MAXIMIZED=FALSE&amp;creator=factset&amp;display_string=Audit"}</definedName>
    <definedName name="_1836__FDSAUDITLINK__" localSheetId="0" hidden="1">{"fdsup://Directions/FactSet Auditing Viewer?action=AUDIT_VALUE&amp;DB=129&amp;ID1=00915810&amp;VALUEID=01001&amp;SDATE=201003&amp;PERIODTYPE=QTR_STD&amp;window=popup_no_bar&amp;width=385&amp;height=120&amp;START_MAXIMIZED=FALSE&amp;creator=factset&amp;display_string=Audit"}</definedName>
    <definedName name="_1836__FDSAUDITLINK__" hidden="1">{"fdsup://Directions/FactSet Auditing Viewer?action=AUDIT_VALUE&amp;DB=129&amp;ID1=00915810&amp;VALUEID=01001&amp;SDATE=201003&amp;PERIODTYPE=QTR_STD&amp;window=popup_no_bar&amp;width=385&amp;height=120&amp;START_MAXIMIZED=FALSE&amp;creator=factset&amp;display_string=Audit"}</definedName>
    <definedName name="_1837__FDSAUDITLINK__" localSheetId="7" hidden="1">{"fdsup://Directions/FactSet Auditing Viewer?action=AUDIT_VALUE&amp;DB=129&amp;ID1=03251110&amp;VALUEID=01001&amp;SDATE=200902&amp;PERIODTYPE=QTR_STD&amp;window=popup_no_bar&amp;width=385&amp;height=120&amp;START_MAXIMIZED=FALSE&amp;creator=factset&amp;display_string=Audit"}</definedName>
    <definedName name="_1837__FDSAUDITLINK__" localSheetId="0" hidden="1">{"fdsup://Directions/FactSet Auditing Viewer?action=AUDIT_VALUE&amp;DB=129&amp;ID1=03251110&amp;VALUEID=01001&amp;SDATE=200902&amp;PERIODTYPE=QTR_STD&amp;window=popup_no_bar&amp;width=385&amp;height=120&amp;START_MAXIMIZED=FALSE&amp;creator=factset&amp;display_string=Audit"}</definedName>
    <definedName name="_1837__FDSAUDITLINK__" hidden="1">{"fdsup://Directions/FactSet Auditing Viewer?action=AUDIT_VALUE&amp;DB=129&amp;ID1=03251110&amp;VALUEID=01001&amp;SDATE=200902&amp;PERIODTYPE=QTR_STD&amp;window=popup_no_bar&amp;width=385&amp;height=120&amp;START_MAXIMIZED=FALSE&amp;creator=factset&amp;display_string=Audit"}</definedName>
    <definedName name="_1838__FDSAUDITLINK__" localSheetId="7" hidden="1">{"fdsup://Directions/FactSet Auditing Viewer?action=AUDIT_VALUE&amp;DB=129&amp;ID1=03251110&amp;VALUEID=01001&amp;SDATE=201002&amp;PERIODTYPE=QTR_STD&amp;window=popup_no_bar&amp;width=385&amp;height=120&amp;START_MAXIMIZED=FALSE&amp;creator=factset&amp;display_string=Audit"}</definedName>
    <definedName name="_1838__FDSAUDITLINK__" localSheetId="0" hidden="1">{"fdsup://Directions/FactSet Auditing Viewer?action=AUDIT_VALUE&amp;DB=129&amp;ID1=03251110&amp;VALUEID=01001&amp;SDATE=201002&amp;PERIODTYPE=QTR_STD&amp;window=popup_no_bar&amp;width=385&amp;height=120&amp;START_MAXIMIZED=FALSE&amp;creator=factset&amp;display_string=Audit"}</definedName>
    <definedName name="_1838__FDSAUDITLINK__" hidden="1">{"fdsup://Directions/FactSet Auditing Viewer?action=AUDIT_VALUE&amp;DB=129&amp;ID1=03251110&amp;VALUEID=01001&amp;SDATE=201002&amp;PERIODTYPE=QTR_STD&amp;window=popup_no_bar&amp;width=385&amp;height=120&amp;START_MAXIMIZED=FALSE&amp;creator=factset&amp;display_string=Audit"}</definedName>
    <definedName name="_1839__FDSAUDITLINK__" localSheetId="7" hidden="1">{"fdsup://Directions/FactSet Auditing Viewer?action=AUDIT_VALUE&amp;DB=129&amp;ID1=03741110&amp;VALUEID=01001&amp;SDATE=200902&amp;PERIODTYPE=QTR_STD&amp;window=popup_no_bar&amp;width=385&amp;height=120&amp;START_MAXIMIZED=FALSE&amp;creator=factset&amp;display_string=Audit"}</definedName>
    <definedName name="_1839__FDSAUDITLINK__" localSheetId="0" hidden="1">{"fdsup://Directions/FactSet Auditing Viewer?action=AUDIT_VALUE&amp;DB=129&amp;ID1=03741110&amp;VALUEID=01001&amp;SDATE=200902&amp;PERIODTYPE=QTR_STD&amp;window=popup_no_bar&amp;width=385&amp;height=120&amp;START_MAXIMIZED=FALSE&amp;creator=factset&amp;display_string=Audit"}</definedName>
    <definedName name="_1839__FDSAUDITLINK__" hidden="1">{"fdsup://Directions/FactSet Auditing Viewer?action=AUDIT_VALUE&amp;DB=129&amp;ID1=03741110&amp;VALUEID=01001&amp;SDATE=200902&amp;PERIODTYPE=QTR_STD&amp;window=popup_no_bar&amp;width=385&amp;height=120&amp;START_MAXIMIZED=FALSE&amp;creator=factset&amp;display_string=Audit"}</definedName>
    <definedName name="_184__FDSAUDITLINK__" localSheetId="7" hidden="1">{"fdsup://directions/FAT Viewer?action=UPDATE&amp;creator=factset&amp;DYN_ARGS=TRUE&amp;DOC_NAME=FAT:FQL_AUDITING_CLIENT_TEMPLATE.FAT&amp;display_string=Audit&amp;VAR:KEY=BEBELCHIHU&amp;VAR:QUERY=RkZfRUJJVERBX09QRVIoUVRSLDQvMS8yMDEwLDYvMzAvMjAxMCwsLFVTRCk=&amp;WINDOW=FIRST_POPUP&amp;HEIGH","T=450&amp;WIDTH=450&amp;START_MAXIMIZED=FALSE&amp;VAR:CALENDAR=US&amp;VAR:SYMBOL=SLM&amp;VAR:INDEX=0"}</definedName>
    <definedName name="_184__FDSAUDITLINK__" localSheetId="0" hidden="1">{"fdsup://directions/FAT Viewer?action=UPDATE&amp;creator=factset&amp;DYN_ARGS=TRUE&amp;DOC_NAME=FAT:FQL_AUDITING_CLIENT_TEMPLATE.FAT&amp;display_string=Audit&amp;VAR:KEY=BEBELCHIHU&amp;VAR:QUERY=RkZfRUJJVERBX09QRVIoUVRSLDQvMS8yMDEwLDYvMzAvMjAxMCwsLFVTRCk=&amp;WINDOW=FIRST_POPUP&amp;HEIGH","T=450&amp;WIDTH=450&amp;START_MAXIMIZED=FALSE&amp;VAR:CALENDAR=US&amp;VAR:SYMBOL=SLM&amp;VAR:INDEX=0"}</definedName>
    <definedName name="_184__FDSAUDITLINK__" hidden="1">{"fdsup://directions/FAT Viewer?action=UPDATE&amp;creator=factset&amp;DYN_ARGS=TRUE&amp;DOC_NAME=FAT:FQL_AUDITING_CLIENT_TEMPLATE.FAT&amp;display_string=Audit&amp;VAR:KEY=BEBELCHIHU&amp;VAR:QUERY=RkZfRUJJVERBX09QRVIoUVRSLDQvMS8yMDEwLDYvMzAvMjAxMCwsLFVTRCk=&amp;WINDOW=FIRST_POPUP&amp;HEIGH","T=450&amp;WIDTH=450&amp;START_MAXIMIZED=FALSE&amp;VAR:CALENDAR=US&amp;VAR:SYMBOL=SLM&amp;VAR:INDEX=0"}</definedName>
    <definedName name="_1840__FDSAUDITLINK__" localSheetId="7" hidden="1">{"fdsup://Directions/FactSet Auditing Viewer?action=AUDIT_VALUE&amp;DB=129&amp;ID1=03741110&amp;VALUEID=01001&amp;SDATE=201002&amp;PERIODTYPE=QTR_STD&amp;window=popup_no_bar&amp;width=385&amp;height=120&amp;START_MAXIMIZED=FALSE&amp;creator=factset&amp;display_string=Audit"}</definedName>
    <definedName name="_1840__FDSAUDITLINK__" localSheetId="0" hidden="1">{"fdsup://Directions/FactSet Auditing Viewer?action=AUDIT_VALUE&amp;DB=129&amp;ID1=03741110&amp;VALUEID=01001&amp;SDATE=201002&amp;PERIODTYPE=QTR_STD&amp;window=popup_no_bar&amp;width=385&amp;height=120&amp;START_MAXIMIZED=FALSE&amp;creator=factset&amp;display_string=Audit"}</definedName>
    <definedName name="_1840__FDSAUDITLINK__" hidden="1">{"fdsup://Directions/FactSet Auditing Viewer?action=AUDIT_VALUE&amp;DB=129&amp;ID1=03741110&amp;VALUEID=01001&amp;SDATE=201002&amp;PERIODTYPE=QTR_STD&amp;window=popup_no_bar&amp;width=385&amp;height=120&amp;START_MAXIMIZED=FALSE&amp;creator=factset&amp;display_string=Audit"}</definedName>
    <definedName name="_1841__FDSAUDITLINK__" localSheetId="7" hidden="1">{"fdsup://Directions/FactSet Auditing Viewer?action=AUDIT_VALUE&amp;DB=129&amp;ID1=03738910&amp;VALUEID=01001&amp;SDATE=200902&amp;PERIODTYPE=QTR_STD&amp;window=popup_no_bar&amp;width=385&amp;height=120&amp;START_MAXIMIZED=FALSE&amp;creator=factset&amp;display_string=Audit"}</definedName>
    <definedName name="_1841__FDSAUDITLINK__" localSheetId="0" hidden="1">{"fdsup://Directions/FactSet Auditing Viewer?action=AUDIT_VALUE&amp;DB=129&amp;ID1=03738910&amp;VALUEID=01001&amp;SDATE=200902&amp;PERIODTYPE=QTR_STD&amp;window=popup_no_bar&amp;width=385&amp;height=120&amp;START_MAXIMIZED=FALSE&amp;creator=factset&amp;display_string=Audit"}</definedName>
    <definedName name="_1841__FDSAUDITLINK__" hidden="1">{"fdsup://Directions/FactSet Auditing Viewer?action=AUDIT_VALUE&amp;DB=129&amp;ID1=03738910&amp;VALUEID=01001&amp;SDATE=200902&amp;PERIODTYPE=QTR_STD&amp;window=popup_no_bar&amp;width=385&amp;height=120&amp;START_MAXIMIZED=FALSE&amp;creator=factset&amp;display_string=Audit"}</definedName>
    <definedName name="_1842__FDSAUDITLINK__" localSheetId="7" hidden="1">{"fdsup://Directions/FactSet Auditing Viewer?action=AUDIT_VALUE&amp;DB=129&amp;ID1=03738910&amp;VALUEID=01001&amp;SDATE=201002&amp;PERIODTYPE=QTR_STD&amp;window=popup_no_bar&amp;width=385&amp;height=120&amp;START_MAXIMIZED=FALSE&amp;creator=factset&amp;display_string=Audit"}</definedName>
    <definedName name="_1842__FDSAUDITLINK__" localSheetId="0" hidden="1">{"fdsup://Directions/FactSet Auditing Viewer?action=AUDIT_VALUE&amp;DB=129&amp;ID1=03738910&amp;VALUEID=01001&amp;SDATE=201002&amp;PERIODTYPE=QTR_STD&amp;window=popup_no_bar&amp;width=385&amp;height=120&amp;START_MAXIMIZED=FALSE&amp;creator=factset&amp;display_string=Audit"}</definedName>
    <definedName name="_1842__FDSAUDITLINK__" hidden="1">{"fdsup://Directions/FactSet Auditing Viewer?action=AUDIT_VALUE&amp;DB=129&amp;ID1=03738910&amp;VALUEID=01001&amp;SDATE=201002&amp;PERIODTYPE=QTR_STD&amp;window=popup_no_bar&amp;width=385&amp;height=120&amp;START_MAXIMIZED=FALSE&amp;creator=factset&amp;display_string=Audit"}</definedName>
    <definedName name="_1843__FDSAUDITLINK__" localSheetId="7" hidden="1">{"fdsup://Directions/FactSet Auditing Viewer?action=AUDIT_VALUE&amp;DB=129&amp;ID1=00289620&amp;VALUEID=01001&amp;SDATE=201001&amp;PERIODTYPE=QTR_STD&amp;window=popup_no_bar&amp;width=385&amp;height=120&amp;START_MAXIMIZED=FALSE&amp;creator=factset&amp;display_string=Audit"}</definedName>
    <definedName name="_1843__FDSAUDITLINK__" localSheetId="0" hidden="1">{"fdsup://Directions/FactSet Auditing Viewer?action=AUDIT_VALUE&amp;DB=129&amp;ID1=00289620&amp;VALUEID=01001&amp;SDATE=201001&amp;PERIODTYPE=QTR_STD&amp;window=popup_no_bar&amp;width=385&amp;height=120&amp;START_MAXIMIZED=FALSE&amp;creator=factset&amp;display_string=Audit"}</definedName>
    <definedName name="_1843__FDSAUDITLINK__" hidden="1">{"fdsup://Directions/FactSet Auditing Viewer?action=AUDIT_VALUE&amp;DB=129&amp;ID1=00289620&amp;VALUEID=01001&amp;SDATE=201001&amp;PERIODTYPE=QTR_STD&amp;window=popup_no_bar&amp;width=385&amp;height=120&amp;START_MAXIMIZED=FALSE&amp;creator=factset&amp;display_string=Audit"}</definedName>
    <definedName name="_1844__FDSAUDITLINK__" localSheetId="7" hidden="1">{"fdsup://Directions/FactSet Auditing Viewer?action=AUDIT_VALUE&amp;DB=129&amp;ID1=05329W10&amp;VALUEID=01001&amp;SDATE=200902&amp;PERIODTYPE=QTR_STD&amp;window=popup_no_bar&amp;width=385&amp;height=120&amp;START_MAXIMIZED=FALSE&amp;creator=factset&amp;display_string=Audit"}</definedName>
    <definedName name="_1844__FDSAUDITLINK__" localSheetId="0" hidden="1">{"fdsup://Directions/FactSet Auditing Viewer?action=AUDIT_VALUE&amp;DB=129&amp;ID1=05329W10&amp;VALUEID=01001&amp;SDATE=200902&amp;PERIODTYPE=QTR_STD&amp;window=popup_no_bar&amp;width=385&amp;height=120&amp;START_MAXIMIZED=FALSE&amp;creator=factset&amp;display_string=Audit"}</definedName>
    <definedName name="_1844__FDSAUDITLINK__" hidden="1">{"fdsup://Directions/FactSet Auditing Viewer?action=AUDIT_VALUE&amp;DB=129&amp;ID1=05329W10&amp;VALUEID=01001&amp;SDATE=200902&amp;PERIODTYPE=QTR_STD&amp;window=popup_no_bar&amp;width=385&amp;height=120&amp;START_MAXIMIZED=FALSE&amp;creator=factset&amp;display_string=Audit"}</definedName>
    <definedName name="_1845__FDSAUDITLINK__" localSheetId="7" hidden="1">{"fdsup://Directions/FactSet Auditing Viewer?action=AUDIT_VALUE&amp;DB=129&amp;ID1=05329W10&amp;VALUEID=01001&amp;SDATE=201002&amp;PERIODTYPE=QTR_STD&amp;window=popup_no_bar&amp;width=385&amp;height=120&amp;START_MAXIMIZED=FALSE&amp;creator=factset&amp;display_string=Audit"}</definedName>
    <definedName name="_1845__FDSAUDITLINK__" localSheetId="0" hidden="1">{"fdsup://Directions/FactSet Auditing Viewer?action=AUDIT_VALUE&amp;DB=129&amp;ID1=05329W10&amp;VALUEID=01001&amp;SDATE=201002&amp;PERIODTYPE=QTR_STD&amp;window=popup_no_bar&amp;width=385&amp;height=120&amp;START_MAXIMIZED=FALSE&amp;creator=factset&amp;display_string=Audit"}</definedName>
    <definedName name="_1845__FDSAUDITLINK__" hidden="1">{"fdsup://Directions/FactSet Auditing Viewer?action=AUDIT_VALUE&amp;DB=129&amp;ID1=05329W10&amp;VALUEID=01001&amp;SDATE=201002&amp;PERIODTYPE=QTR_STD&amp;window=popup_no_bar&amp;width=385&amp;height=120&amp;START_MAXIMIZED=FALSE&amp;creator=factset&amp;display_string=Audit"}</definedName>
    <definedName name="_1846__FDSAUDITLINK__" localSheetId="7" hidden="1">{"fdsup://Directions/FactSet Auditing Viewer?action=AUDIT_VALUE&amp;DB=129&amp;ID1=02313510&amp;VALUEID=01001&amp;SDATE=200902&amp;PERIODTYPE=QTR_STD&amp;window=popup_no_bar&amp;width=385&amp;height=120&amp;START_MAXIMIZED=FALSE&amp;creator=factset&amp;display_string=Audit"}</definedName>
    <definedName name="_1846__FDSAUDITLINK__" localSheetId="0" hidden="1">{"fdsup://Directions/FactSet Auditing Viewer?action=AUDIT_VALUE&amp;DB=129&amp;ID1=02313510&amp;VALUEID=01001&amp;SDATE=200902&amp;PERIODTYPE=QTR_STD&amp;window=popup_no_bar&amp;width=385&amp;height=120&amp;START_MAXIMIZED=FALSE&amp;creator=factset&amp;display_string=Audit"}</definedName>
    <definedName name="_1846__FDSAUDITLINK__" hidden="1">{"fdsup://Directions/FactSet Auditing Viewer?action=AUDIT_VALUE&amp;DB=129&amp;ID1=02313510&amp;VALUEID=01001&amp;SDATE=200902&amp;PERIODTYPE=QTR_STD&amp;window=popup_no_bar&amp;width=385&amp;height=120&amp;START_MAXIMIZED=FALSE&amp;creator=factset&amp;display_string=Audit"}</definedName>
    <definedName name="_1847__FDSAUDITLINK__" localSheetId="7" hidden="1">{"fdsup://Directions/FactSet Auditing Viewer?action=AUDIT_VALUE&amp;DB=129&amp;ID1=02313510&amp;VALUEID=01001&amp;SDATE=201002&amp;PERIODTYPE=QTR_STD&amp;window=popup_no_bar&amp;width=385&amp;height=120&amp;START_MAXIMIZED=FALSE&amp;creator=factset&amp;display_string=Audit"}</definedName>
    <definedName name="_1847__FDSAUDITLINK__" localSheetId="0" hidden="1">{"fdsup://Directions/FactSet Auditing Viewer?action=AUDIT_VALUE&amp;DB=129&amp;ID1=02313510&amp;VALUEID=01001&amp;SDATE=201002&amp;PERIODTYPE=QTR_STD&amp;window=popup_no_bar&amp;width=385&amp;height=120&amp;START_MAXIMIZED=FALSE&amp;creator=factset&amp;display_string=Audit"}</definedName>
    <definedName name="_1847__FDSAUDITLINK__" hidden="1">{"fdsup://Directions/FactSet Auditing Viewer?action=AUDIT_VALUE&amp;DB=129&amp;ID1=02313510&amp;VALUEID=01001&amp;SDATE=201002&amp;PERIODTYPE=QTR_STD&amp;window=popup_no_bar&amp;width=385&amp;height=120&amp;START_MAXIMIZED=FALSE&amp;creator=factset&amp;display_string=Audit"}</definedName>
    <definedName name="_1848__FDSAUDITLINK__" localSheetId="7" hidden="1">{"fdsup://Directions/FactSet Auditing Viewer?action=AUDIT_VALUE&amp;DB=129&amp;ID1=02991220&amp;VALUEID=01001&amp;SDATE=200902&amp;PERIODTYPE=QTR_STD&amp;window=popup_no_bar&amp;width=385&amp;height=120&amp;START_MAXIMIZED=FALSE&amp;creator=factset&amp;display_string=Audit"}</definedName>
    <definedName name="_1848__FDSAUDITLINK__" localSheetId="0" hidden="1">{"fdsup://Directions/FactSet Auditing Viewer?action=AUDIT_VALUE&amp;DB=129&amp;ID1=02991220&amp;VALUEID=01001&amp;SDATE=200902&amp;PERIODTYPE=QTR_STD&amp;window=popup_no_bar&amp;width=385&amp;height=120&amp;START_MAXIMIZED=FALSE&amp;creator=factset&amp;display_string=Audit"}</definedName>
    <definedName name="_1848__FDSAUDITLINK__" hidden="1">{"fdsup://Directions/FactSet Auditing Viewer?action=AUDIT_VALUE&amp;DB=129&amp;ID1=02991220&amp;VALUEID=01001&amp;SDATE=200902&amp;PERIODTYPE=QTR_STD&amp;window=popup_no_bar&amp;width=385&amp;height=120&amp;START_MAXIMIZED=FALSE&amp;creator=factset&amp;display_string=Audit"}</definedName>
    <definedName name="_1849__FDSAUDITLINK__" localSheetId="7" hidden="1">{"fdsup://Directions/FactSet Auditing Viewer?action=AUDIT_VALUE&amp;DB=129&amp;ID1=02991220&amp;VALUEID=01001&amp;SDATE=201002&amp;PERIODTYPE=QTR_STD&amp;window=popup_no_bar&amp;width=385&amp;height=120&amp;START_MAXIMIZED=FALSE&amp;creator=factset&amp;display_string=Audit"}</definedName>
    <definedName name="_1849__FDSAUDITLINK__" localSheetId="0" hidden="1">{"fdsup://Directions/FactSet Auditing Viewer?action=AUDIT_VALUE&amp;DB=129&amp;ID1=02991220&amp;VALUEID=01001&amp;SDATE=201002&amp;PERIODTYPE=QTR_STD&amp;window=popup_no_bar&amp;width=385&amp;height=120&amp;START_MAXIMIZED=FALSE&amp;creator=factset&amp;display_string=Audit"}</definedName>
    <definedName name="_1849__FDSAUDITLINK__" hidden="1">{"fdsup://Directions/FactSet Auditing Viewer?action=AUDIT_VALUE&amp;DB=129&amp;ID1=02991220&amp;VALUEID=01001&amp;SDATE=201002&amp;PERIODTYPE=QTR_STD&amp;window=popup_no_bar&amp;width=385&amp;height=120&amp;START_MAXIMIZED=FALSE&amp;creator=factset&amp;display_string=Audit"}</definedName>
    <definedName name="_185__FDSAUDITLINK__" localSheetId="7" hidden="1">{"fdsup://directions/FAT Viewer?action=UPDATE&amp;creator=factset&amp;DYN_ARGS=TRUE&amp;DOC_NAME=FAT:FQL_AUDITING_CLIENT_TEMPLATE.FAT&amp;display_string=Audit&amp;VAR:KEY=PERGZWPWVQ&amp;VAR:QUERY=RkZfRUJJVERBX09QRVIoUVRSLDQvMS8yMDA5LDYvMzAvMjAwOSwsLFVTRCk=&amp;WINDOW=FIRST_POPUP&amp;HEIGH","T=450&amp;WIDTH=450&amp;START_MAXIMIZED=FALSE&amp;VAR:CALENDAR=US&amp;VAR:SYMBOL=SLE&amp;VAR:INDEX=0"}</definedName>
    <definedName name="_185__FDSAUDITLINK__" localSheetId="0" hidden="1">{"fdsup://directions/FAT Viewer?action=UPDATE&amp;creator=factset&amp;DYN_ARGS=TRUE&amp;DOC_NAME=FAT:FQL_AUDITING_CLIENT_TEMPLATE.FAT&amp;display_string=Audit&amp;VAR:KEY=PERGZWPWVQ&amp;VAR:QUERY=RkZfRUJJVERBX09QRVIoUVRSLDQvMS8yMDA5LDYvMzAvMjAwOSwsLFVTRCk=&amp;WINDOW=FIRST_POPUP&amp;HEIGH","T=450&amp;WIDTH=450&amp;START_MAXIMIZED=FALSE&amp;VAR:CALENDAR=US&amp;VAR:SYMBOL=SLE&amp;VAR:INDEX=0"}</definedName>
    <definedName name="_185__FDSAUDITLINK__" hidden="1">{"fdsup://directions/FAT Viewer?action=UPDATE&amp;creator=factset&amp;DYN_ARGS=TRUE&amp;DOC_NAME=FAT:FQL_AUDITING_CLIENT_TEMPLATE.FAT&amp;display_string=Audit&amp;VAR:KEY=PERGZWPWVQ&amp;VAR:QUERY=RkZfRUJJVERBX09QRVIoUVRSLDQvMS8yMDA5LDYvMzAvMjAwOSwsLFVTRCk=&amp;WINDOW=FIRST_POPUP&amp;HEIGH","T=450&amp;WIDTH=450&amp;START_MAXIMIZED=FALSE&amp;VAR:CALENDAR=US&amp;VAR:SYMBOL=SLE&amp;VAR:INDEX=0"}</definedName>
    <definedName name="_1850__FDSAUDITLINK__" localSheetId="7" hidden="1">{"fdsup://Directions/FactSet Auditing Viewer?action=AUDIT_VALUE&amp;DB=129&amp;ID1=03076C10&amp;VALUEID=01001&amp;SDATE=200902&amp;PERIODTYPE=QTR_STD&amp;window=popup_no_bar&amp;width=385&amp;height=120&amp;START_MAXIMIZED=FALSE&amp;creator=factset&amp;display_string=Audit"}</definedName>
    <definedName name="_1850__FDSAUDITLINK__" localSheetId="0" hidden="1">{"fdsup://Directions/FactSet Auditing Viewer?action=AUDIT_VALUE&amp;DB=129&amp;ID1=03076C10&amp;VALUEID=01001&amp;SDATE=200902&amp;PERIODTYPE=QTR_STD&amp;window=popup_no_bar&amp;width=385&amp;height=120&amp;START_MAXIMIZED=FALSE&amp;creator=factset&amp;display_string=Audit"}</definedName>
    <definedName name="_1850__FDSAUDITLINK__" hidden="1">{"fdsup://Directions/FactSet Auditing Viewer?action=AUDIT_VALUE&amp;DB=129&amp;ID1=03076C10&amp;VALUEID=01001&amp;SDATE=200902&amp;PERIODTYPE=QTR_STD&amp;window=popup_no_bar&amp;width=385&amp;height=120&amp;START_MAXIMIZED=FALSE&amp;creator=factset&amp;display_string=Audit"}</definedName>
    <definedName name="_1851__FDSAUDITLINK__" localSheetId="7" hidden="1">{"fdsup://Directions/FactSet Auditing Viewer?action=AUDIT_VALUE&amp;DB=129&amp;ID1=03076C10&amp;VALUEID=01001&amp;SDATE=201002&amp;PERIODTYPE=QTR_STD&amp;window=popup_no_bar&amp;width=385&amp;height=120&amp;START_MAXIMIZED=FALSE&amp;creator=factset&amp;display_string=Audit"}</definedName>
    <definedName name="_1851__FDSAUDITLINK__" localSheetId="0" hidden="1">{"fdsup://Directions/FactSet Auditing Viewer?action=AUDIT_VALUE&amp;DB=129&amp;ID1=03076C10&amp;VALUEID=01001&amp;SDATE=201002&amp;PERIODTYPE=QTR_STD&amp;window=popup_no_bar&amp;width=385&amp;height=120&amp;START_MAXIMIZED=FALSE&amp;creator=factset&amp;display_string=Audit"}</definedName>
    <definedName name="_1851__FDSAUDITLINK__" hidden="1">{"fdsup://Directions/FactSet Auditing Viewer?action=AUDIT_VALUE&amp;DB=129&amp;ID1=03076C10&amp;VALUEID=01001&amp;SDATE=201002&amp;PERIODTYPE=QTR_STD&amp;window=popup_no_bar&amp;width=385&amp;height=120&amp;START_MAXIMIZED=FALSE&amp;creator=factset&amp;display_string=Audit"}</definedName>
    <definedName name="_1852__FDSAUDITLINK__" localSheetId="7" hidden="1">{"fdsup://Directions/FactSet Auditing Viewer?action=AUDIT_VALUE&amp;DB=129&amp;ID1=03116210&amp;VALUEID=01001&amp;SDATE=200902&amp;PERIODTYPE=QTR_STD&amp;window=popup_no_bar&amp;width=385&amp;height=120&amp;START_MAXIMIZED=FALSE&amp;creator=factset&amp;display_string=Audit"}</definedName>
    <definedName name="_1852__FDSAUDITLINK__" localSheetId="0" hidden="1">{"fdsup://Directions/FactSet Auditing Viewer?action=AUDIT_VALUE&amp;DB=129&amp;ID1=03116210&amp;VALUEID=01001&amp;SDATE=200902&amp;PERIODTYPE=QTR_STD&amp;window=popup_no_bar&amp;width=385&amp;height=120&amp;START_MAXIMIZED=FALSE&amp;creator=factset&amp;display_string=Audit"}</definedName>
    <definedName name="_1852__FDSAUDITLINK__" hidden="1">{"fdsup://Directions/FactSet Auditing Viewer?action=AUDIT_VALUE&amp;DB=129&amp;ID1=03116210&amp;VALUEID=01001&amp;SDATE=200902&amp;PERIODTYPE=QTR_STD&amp;window=popup_no_bar&amp;width=385&amp;height=120&amp;START_MAXIMIZED=FALSE&amp;creator=factset&amp;display_string=Audit"}</definedName>
    <definedName name="_1853__FDSAUDITLINK__" localSheetId="7" hidden="1">{"fdsup://Directions/FactSet Auditing Viewer?action=AUDIT_VALUE&amp;DB=129&amp;ID1=03116210&amp;VALUEID=01001&amp;SDATE=201002&amp;PERIODTYPE=QTR_STD&amp;window=popup_no_bar&amp;width=385&amp;height=120&amp;START_MAXIMIZED=FALSE&amp;creator=factset&amp;display_string=Audit"}</definedName>
    <definedName name="_1853__FDSAUDITLINK__" localSheetId="0" hidden="1">{"fdsup://Directions/FactSet Auditing Viewer?action=AUDIT_VALUE&amp;DB=129&amp;ID1=03116210&amp;VALUEID=01001&amp;SDATE=201002&amp;PERIODTYPE=QTR_STD&amp;window=popup_no_bar&amp;width=385&amp;height=120&amp;START_MAXIMIZED=FALSE&amp;creator=factset&amp;display_string=Audit"}</definedName>
    <definedName name="_1853__FDSAUDITLINK__" hidden="1">{"fdsup://Directions/FactSet Auditing Viewer?action=AUDIT_VALUE&amp;DB=129&amp;ID1=03116210&amp;VALUEID=01001&amp;SDATE=201002&amp;PERIODTYPE=QTR_STD&amp;window=popup_no_bar&amp;width=385&amp;height=120&amp;START_MAXIMIZED=FALSE&amp;creator=factset&amp;display_string=Audit"}</definedName>
    <definedName name="_1854__FDSAUDITLINK__" localSheetId="7" hidden="1">{"fdsup://Directions/FactSet Auditing Viewer?action=AUDIT_VALUE&amp;DB=129&amp;ID1=00790310&amp;VALUEID=01001&amp;SDATE=200902&amp;PERIODTYPE=QTR_STD&amp;window=popup_no_bar&amp;width=385&amp;height=120&amp;START_MAXIMIZED=FALSE&amp;creator=factset&amp;display_string=Audit"}</definedName>
    <definedName name="_1854__FDSAUDITLINK__" localSheetId="0" hidden="1">{"fdsup://Directions/FactSet Auditing Viewer?action=AUDIT_VALUE&amp;DB=129&amp;ID1=00790310&amp;VALUEID=01001&amp;SDATE=200902&amp;PERIODTYPE=QTR_STD&amp;window=popup_no_bar&amp;width=385&amp;height=120&amp;START_MAXIMIZED=FALSE&amp;creator=factset&amp;display_string=Audit"}</definedName>
    <definedName name="_1854__FDSAUDITLINK__" hidden="1">{"fdsup://Directions/FactSet Auditing Viewer?action=AUDIT_VALUE&amp;DB=129&amp;ID1=00790310&amp;VALUEID=01001&amp;SDATE=200902&amp;PERIODTYPE=QTR_STD&amp;window=popup_no_bar&amp;width=385&amp;height=120&amp;START_MAXIMIZED=FALSE&amp;creator=factset&amp;display_string=Audit"}</definedName>
    <definedName name="_1855__FDSAUDITLINK__" localSheetId="7" hidden="1">{"fdsup://Directions/FactSet Auditing Viewer?action=AUDIT_VALUE&amp;DB=129&amp;ID1=00790310&amp;VALUEID=01001&amp;SDATE=201002&amp;PERIODTYPE=QTR_STD&amp;window=popup_no_bar&amp;width=385&amp;height=120&amp;START_MAXIMIZED=FALSE&amp;creator=factset&amp;display_string=Audit"}</definedName>
    <definedName name="_1855__FDSAUDITLINK__" localSheetId="0" hidden="1">{"fdsup://Directions/FactSet Auditing Viewer?action=AUDIT_VALUE&amp;DB=129&amp;ID1=00790310&amp;VALUEID=01001&amp;SDATE=201002&amp;PERIODTYPE=QTR_STD&amp;window=popup_no_bar&amp;width=385&amp;height=120&amp;START_MAXIMIZED=FALSE&amp;creator=factset&amp;display_string=Audit"}</definedName>
    <definedName name="_1855__FDSAUDITLINK__" hidden="1">{"fdsup://Directions/FactSet Auditing Viewer?action=AUDIT_VALUE&amp;DB=129&amp;ID1=00790310&amp;VALUEID=01001&amp;SDATE=201002&amp;PERIODTYPE=QTR_STD&amp;window=popup_no_bar&amp;width=385&amp;height=120&amp;START_MAXIMIZED=FALSE&amp;creator=factset&amp;display_string=Audit"}</definedName>
    <definedName name="_1856__FDSAUDITLINK__" localSheetId="7" hidden="1">{"fdsup://Directions/FactSet Auditing Viewer?action=AUDIT_VALUE&amp;DB=129&amp;ID1=03822210&amp;VALUEID=01001&amp;SDATE=200902&amp;PERIODTYPE=QTR_STD&amp;window=popup_no_bar&amp;width=385&amp;height=120&amp;START_MAXIMIZED=FALSE&amp;creator=factset&amp;display_string=Audit"}</definedName>
    <definedName name="_1856__FDSAUDITLINK__" localSheetId="0" hidden="1">{"fdsup://Directions/FactSet Auditing Viewer?action=AUDIT_VALUE&amp;DB=129&amp;ID1=03822210&amp;VALUEID=01001&amp;SDATE=200902&amp;PERIODTYPE=QTR_STD&amp;window=popup_no_bar&amp;width=385&amp;height=120&amp;START_MAXIMIZED=FALSE&amp;creator=factset&amp;display_string=Audit"}</definedName>
    <definedName name="_1856__FDSAUDITLINK__" hidden="1">{"fdsup://Directions/FactSet Auditing Viewer?action=AUDIT_VALUE&amp;DB=129&amp;ID1=03822210&amp;VALUEID=01001&amp;SDATE=200902&amp;PERIODTYPE=QTR_STD&amp;window=popup_no_bar&amp;width=385&amp;height=120&amp;START_MAXIMIZED=FALSE&amp;creator=factset&amp;display_string=Audit"}</definedName>
    <definedName name="_1857__FDSAUDITLINK__" localSheetId="7" hidden="1">{"fdsup://Directions/FactSet Auditing Viewer?action=AUDIT_VALUE&amp;DB=129&amp;ID1=03822210&amp;VALUEID=01001&amp;SDATE=201002&amp;PERIODTYPE=QTR_STD&amp;window=popup_no_bar&amp;width=385&amp;height=120&amp;START_MAXIMIZED=FALSE&amp;creator=factset&amp;display_string=Audit"}</definedName>
    <definedName name="_1857__FDSAUDITLINK__" localSheetId="0" hidden="1">{"fdsup://Directions/FactSet Auditing Viewer?action=AUDIT_VALUE&amp;DB=129&amp;ID1=03822210&amp;VALUEID=01001&amp;SDATE=201002&amp;PERIODTYPE=QTR_STD&amp;window=popup_no_bar&amp;width=385&amp;height=120&amp;START_MAXIMIZED=FALSE&amp;creator=factset&amp;display_string=Audit"}</definedName>
    <definedName name="_1857__FDSAUDITLINK__" hidden="1">{"fdsup://Directions/FactSet Auditing Viewer?action=AUDIT_VALUE&amp;DB=129&amp;ID1=03822210&amp;VALUEID=01001&amp;SDATE=201002&amp;PERIODTYPE=QTR_STD&amp;window=popup_no_bar&amp;width=385&amp;height=120&amp;START_MAXIMIZED=FALSE&amp;creator=factset&amp;display_string=Audit"}</definedName>
    <definedName name="_1858__FDSAUDITLINK__" localSheetId="7" hidden="1">{"fdsup://Directions/FactSet Auditing Viewer?action=AUDIT_VALUE&amp;DB=129&amp;ID1=02144110&amp;VALUEID=01001&amp;SDATE=200902&amp;PERIODTYPE=QTR_STD&amp;window=popup_no_bar&amp;width=385&amp;height=120&amp;START_MAXIMIZED=FALSE&amp;creator=factset&amp;display_string=Audit"}</definedName>
    <definedName name="_1858__FDSAUDITLINK__" localSheetId="0" hidden="1">{"fdsup://Directions/FactSet Auditing Viewer?action=AUDIT_VALUE&amp;DB=129&amp;ID1=02144110&amp;VALUEID=01001&amp;SDATE=200902&amp;PERIODTYPE=QTR_STD&amp;window=popup_no_bar&amp;width=385&amp;height=120&amp;START_MAXIMIZED=FALSE&amp;creator=factset&amp;display_string=Audit"}</definedName>
    <definedName name="_1858__FDSAUDITLINK__" hidden="1">{"fdsup://Directions/FactSet Auditing Viewer?action=AUDIT_VALUE&amp;DB=129&amp;ID1=02144110&amp;VALUEID=01001&amp;SDATE=200902&amp;PERIODTYPE=QTR_STD&amp;window=popup_no_bar&amp;width=385&amp;height=120&amp;START_MAXIMIZED=FALSE&amp;creator=factset&amp;display_string=Audit"}</definedName>
    <definedName name="_1859__FDSAUDITLINK__" localSheetId="7" hidden="1">{"fdsup://Directions/FactSet Auditing Viewer?action=AUDIT_VALUE&amp;DB=129&amp;ID1=02144110&amp;VALUEID=01001&amp;SDATE=201002&amp;PERIODTYPE=QTR_STD&amp;window=popup_no_bar&amp;width=385&amp;height=120&amp;START_MAXIMIZED=FALSE&amp;creator=factset&amp;display_string=Audit"}</definedName>
    <definedName name="_1859__FDSAUDITLINK__" localSheetId="0" hidden="1">{"fdsup://Directions/FactSet Auditing Viewer?action=AUDIT_VALUE&amp;DB=129&amp;ID1=02144110&amp;VALUEID=01001&amp;SDATE=201002&amp;PERIODTYPE=QTR_STD&amp;window=popup_no_bar&amp;width=385&amp;height=120&amp;START_MAXIMIZED=FALSE&amp;creator=factset&amp;display_string=Audit"}</definedName>
    <definedName name="_1859__FDSAUDITLINK__" hidden="1">{"fdsup://Directions/FactSet Auditing Viewer?action=AUDIT_VALUE&amp;DB=129&amp;ID1=02144110&amp;VALUEID=01001&amp;SDATE=201002&amp;PERIODTYPE=QTR_STD&amp;window=popup_no_bar&amp;width=385&amp;height=120&amp;START_MAXIMIZED=FALSE&amp;creator=factset&amp;display_string=Audit"}</definedName>
    <definedName name="_186__FDSAUDITLINK__" localSheetId="7" hidden="1">{"fdsup://directions/FAT Viewer?action=UPDATE&amp;creator=factset&amp;DYN_ARGS=TRUE&amp;DOC_NAME=FAT:FQL_AUDITING_CLIENT_TEMPLATE.FAT&amp;display_string=Audit&amp;VAR:KEY=TQJQRSXSHA&amp;VAR:QUERY=RkZfRUJJVERBX09QRVIoUVRSLDQvMS8yMDEwLDYvMzAvMjAxMCwsLFVTRCk=&amp;WINDOW=FIRST_POPUP&amp;HEIGH","T=450&amp;WIDTH=450&amp;START_MAXIMIZED=FALSE&amp;VAR:CALENDAR=US&amp;VAR:SYMBOL=SLE&amp;VAR:INDEX=0"}</definedName>
    <definedName name="_186__FDSAUDITLINK__" localSheetId="0" hidden="1">{"fdsup://directions/FAT Viewer?action=UPDATE&amp;creator=factset&amp;DYN_ARGS=TRUE&amp;DOC_NAME=FAT:FQL_AUDITING_CLIENT_TEMPLATE.FAT&amp;display_string=Audit&amp;VAR:KEY=TQJQRSXSHA&amp;VAR:QUERY=RkZfRUJJVERBX09QRVIoUVRSLDQvMS8yMDEwLDYvMzAvMjAxMCwsLFVTRCk=&amp;WINDOW=FIRST_POPUP&amp;HEIGH","T=450&amp;WIDTH=450&amp;START_MAXIMIZED=FALSE&amp;VAR:CALENDAR=US&amp;VAR:SYMBOL=SLE&amp;VAR:INDEX=0"}</definedName>
    <definedName name="_186__FDSAUDITLINK__" hidden="1">{"fdsup://directions/FAT Viewer?action=UPDATE&amp;creator=factset&amp;DYN_ARGS=TRUE&amp;DOC_NAME=FAT:FQL_AUDITING_CLIENT_TEMPLATE.FAT&amp;display_string=Audit&amp;VAR:KEY=TQJQRSXSHA&amp;VAR:QUERY=RkZfRUJJVERBX09QRVIoUVRSLDQvMS8yMDEwLDYvMzAvMjAxMCwsLFVTRCk=&amp;WINDOW=FIRST_POPUP&amp;HEIGH","T=450&amp;WIDTH=450&amp;START_MAXIMIZED=FALSE&amp;VAR:CALENDAR=US&amp;VAR:SYMBOL=SLE&amp;VAR:INDEX=0"}</definedName>
    <definedName name="_1860__FDSAUDITLINK__" localSheetId="7" hidden="1">{"fdsup://Directions/FactSet Auditing Viewer?action=AUDIT_VALUE&amp;DB=129&amp;ID1=02000210&amp;VALUEID=01001&amp;SDATE=200902&amp;PERIODTYPE=QTR_STD&amp;window=popup_no_bar&amp;width=385&amp;height=120&amp;START_MAXIMIZED=FALSE&amp;creator=factset&amp;display_string=Audit"}</definedName>
    <definedName name="_1860__FDSAUDITLINK__" localSheetId="0" hidden="1">{"fdsup://Directions/FactSet Auditing Viewer?action=AUDIT_VALUE&amp;DB=129&amp;ID1=02000210&amp;VALUEID=01001&amp;SDATE=200902&amp;PERIODTYPE=QTR_STD&amp;window=popup_no_bar&amp;width=385&amp;height=120&amp;START_MAXIMIZED=FALSE&amp;creator=factset&amp;display_string=Audit"}</definedName>
    <definedName name="_1860__FDSAUDITLINK__" hidden="1">{"fdsup://Directions/FactSet Auditing Viewer?action=AUDIT_VALUE&amp;DB=129&amp;ID1=02000210&amp;VALUEID=01001&amp;SDATE=200902&amp;PERIODTYPE=QTR_STD&amp;window=popup_no_bar&amp;width=385&amp;height=120&amp;START_MAXIMIZED=FALSE&amp;creator=factset&amp;display_string=Audit"}</definedName>
    <definedName name="_1861__FDSAUDITLINK__" localSheetId="7" hidden="1">{"fdsup://Directions/FactSet Auditing Viewer?action=AUDIT_VALUE&amp;DB=129&amp;ID1=02000210&amp;VALUEID=01001&amp;SDATE=201002&amp;PERIODTYPE=QTR_STD&amp;window=popup_no_bar&amp;width=385&amp;height=120&amp;START_MAXIMIZED=FALSE&amp;creator=factset&amp;display_string=Audit"}</definedName>
    <definedName name="_1861__FDSAUDITLINK__" localSheetId="0" hidden="1">{"fdsup://Directions/FactSet Auditing Viewer?action=AUDIT_VALUE&amp;DB=129&amp;ID1=02000210&amp;VALUEID=01001&amp;SDATE=201002&amp;PERIODTYPE=QTR_STD&amp;window=popup_no_bar&amp;width=385&amp;height=120&amp;START_MAXIMIZED=FALSE&amp;creator=factset&amp;display_string=Audit"}</definedName>
    <definedName name="_1861__FDSAUDITLINK__" hidden="1">{"fdsup://Directions/FactSet Auditing Viewer?action=AUDIT_VALUE&amp;DB=129&amp;ID1=02000210&amp;VALUEID=01001&amp;SDATE=201002&amp;PERIODTYPE=QTR_STD&amp;window=popup_no_bar&amp;width=385&amp;height=120&amp;START_MAXIMIZED=FALSE&amp;creator=factset&amp;display_string=Audit"}</definedName>
    <definedName name="_1862__FDSAUDITLINK__" localSheetId="7" hidden="1">{"fdsup://Directions/FactSet Auditing Viewer?action=AUDIT_VALUE&amp;DB=129&amp;ID1=00154710&amp;VALUEID=01001&amp;SDATE=200902&amp;PERIODTYPE=QTR_STD&amp;window=popup_no_bar&amp;width=385&amp;height=120&amp;START_MAXIMIZED=FALSE&amp;creator=factset&amp;display_string=Audit"}</definedName>
    <definedName name="_1862__FDSAUDITLINK__" localSheetId="0" hidden="1">{"fdsup://Directions/FactSet Auditing Viewer?action=AUDIT_VALUE&amp;DB=129&amp;ID1=00154710&amp;VALUEID=01001&amp;SDATE=200902&amp;PERIODTYPE=QTR_STD&amp;window=popup_no_bar&amp;width=385&amp;height=120&amp;START_MAXIMIZED=FALSE&amp;creator=factset&amp;display_string=Audit"}</definedName>
    <definedName name="_1862__FDSAUDITLINK__" hidden="1">{"fdsup://Directions/FactSet Auditing Viewer?action=AUDIT_VALUE&amp;DB=129&amp;ID1=00154710&amp;VALUEID=01001&amp;SDATE=200902&amp;PERIODTYPE=QTR_STD&amp;window=popup_no_bar&amp;width=385&amp;height=120&amp;START_MAXIMIZED=FALSE&amp;creator=factset&amp;display_string=Audit"}</definedName>
    <definedName name="_1863__FDSAUDITLINK__" localSheetId="7" hidden="1">{"fdsup://Directions/FactSet Auditing Viewer?action=AUDIT_VALUE&amp;DB=129&amp;ID1=00154710&amp;VALUEID=01001&amp;SDATE=201002&amp;PERIODTYPE=QTR_STD&amp;window=popup_no_bar&amp;width=385&amp;height=120&amp;START_MAXIMIZED=FALSE&amp;creator=factset&amp;display_string=Audit"}</definedName>
    <definedName name="_1863__FDSAUDITLINK__" localSheetId="0" hidden="1">{"fdsup://Directions/FactSet Auditing Viewer?action=AUDIT_VALUE&amp;DB=129&amp;ID1=00154710&amp;VALUEID=01001&amp;SDATE=201002&amp;PERIODTYPE=QTR_STD&amp;window=popup_no_bar&amp;width=385&amp;height=120&amp;START_MAXIMIZED=FALSE&amp;creator=factset&amp;display_string=Audit"}</definedName>
    <definedName name="_1863__FDSAUDITLINK__" hidden="1">{"fdsup://Directions/FactSet Auditing Viewer?action=AUDIT_VALUE&amp;DB=129&amp;ID1=00154710&amp;VALUEID=01001&amp;SDATE=201002&amp;PERIODTYPE=QTR_STD&amp;window=popup_no_bar&amp;width=385&amp;height=120&amp;START_MAXIMIZED=FALSE&amp;creator=factset&amp;display_string=Audit"}</definedName>
    <definedName name="_1864__FDSAUDITLINK__" localSheetId="7" hidden="1">{"fdsup://Directions/FactSet Auditing Viewer?action=AUDIT_VALUE&amp;DB=129&amp;ID1=00971T10&amp;VALUEID=01001&amp;SDATE=200902&amp;PERIODTYPE=QTR_STD&amp;window=popup_no_bar&amp;width=385&amp;height=120&amp;START_MAXIMIZED=FALSE&amp;creator=factset&amp;display_string=Audit"}</definedName>
    <definedName name="_1864__FDSAUDITLINK__" localSheetId="0" hidden="1">{"fdsup://Directions/FactSet Auditing Viewer?action=AUDIT_VALUE&amp;DB=129&amp;ID1=00971T10&amp;VALUEID=01001&amp;SDATE=200902&amp;PERIODTYPE=QTR_STD&amp;window=popup_no_bar&amp;width=385&amp;height=120&amp;START_MAXIMIZED=FALSE&amp;creator=factset&amp;display_string=Audit"}</definedName>
    <definedName name="_1864__FDSAUDITLINK__" hidden="1">{"fdsup://Directions/FactSet Auditing Viewer?action=AUDIT_VALUE&amp;DB=129&amp;ID1=00971T10&amp;VALUEID=01001&amp;SDATE=200902&amp;PERIODTYPE=QTR_STD&amp;window=popup_no_bar&amp;width=385&amp;height=120&amp;START_MAXIMIZED=FALSE&amp;creator=factset&amp;display_string=Audit"}</definedName>
    <definedName name="_1865__FDSAUDITLINK__" localSheetId="7" hidden="1">{"fdsup://Directions/FactSet Auditing Viewer?action=AUDIT_VALUE&amp;DB=129&amp;ID1=00971T10&amp;VALUEID=01001&amp;SDATE=201002&amp;PERIODTYPE=QTR_STD&amp;window=popup_no_bar&amp;width=385&amp;height=120&amp;START_MAXIMIZED=FALSE&amp;creator=factset&amp;display_string=Audit"}</definedName>
    <definedName name="_1865__FDSAUDITLINK__" localSheetId="0" hidden="1">{"fdsup://Directions/FactSet Auditing Viewer?action=AUDIT_VALUE&amp;DB=129&amp;ID1=00971T10&amp;VALUEID=01001&amp;SDATE=201002&amp;PERIODTYPE=QTR_STD&amp;window=popup_no_bar&amp;width=385&amp;height=120&amp;START_MAXIMIZED=FALSE&amp;creator=factset&amp;display_string=Audit"}</definedName>
    <definedName name="_1865__FDSAUDITLINK__" hidden="1">{"fdsup://Directions/FactSet Auditing Viewer?action=AUDIT_VALUE&amp;DB=129&amp;ID1=00971T10&amp;VALUEID=01001&amp;SDATE=201002&amp;PERIODTYPE=QTR_STD&amp;window=popup_no_bar&amp;width=385&amp;height=120&amp;START_MAXIMIZED=FALSE&amp;creator=factset&amp;display_string=Audit"}</definedName>
    <definedName name="_1866__FDSAUDITLINK__" localSheetId="7" hidden="1">{"fdsup://Directions/FactSet Auditing Viewer?action=AUDIT_VALUE&amp;DB=129&amp;ID1=04621X10&amp;VALUEID=01001&amp;SDATE=200902&amp;PERIODTYPE=QTR_STD&amp;window=popup_no_bar&amp;width=385&amp;height=120&amp;START_MAXIMIZED=FALSE&amp;creator=factset&amp;display_string=Audit"}</definedName>
    <definedName name="_1866__FDSAUDITLINK__" localSheetId="0" hidden="1">{"fdsup://Directions/FactSet Auditing Viewer?action=AUDIT_VALUE&amp;DB=129&amp;ID1=04621X10&amp;VALUEID=01001&amp;SDATE=200902&amp;PERIODTYPE=QTR_STD&amp;window=popup_no_bar&amp;width=385&amp;height=120&amp;START_MAXIMIZED=FALSE&amp;creator=factset&amp;display_string=Audit"}</definedName>
    <definedName name="_1866__FDSAUDITLINK__" hidden="1">{"fdsup://Directions/FactSet Auditing Viewer?action=AUDIT_VALUE&amp;DB=129&amp;ID1=04621X10&amp;VALUEID=01001&amp;SDATE=200902&amp;PERIODTYPE=QTR_STD&amp;window=popup_no_bar&amp;width=385&amp;height=120&amp;START_MAXIMIZED=FALSE&amp;creator=factset&amp;display_string=Audit"}</definedName>
    <definedName name="_1867__FDSAUDITLINK__" localSheetId="7" hidden="1">{"fdsup://Directions/FactSet Auditing Viewer?action=AUDIT_VALUE&amp;DB=129&amp;ID1=04621X10&amp;VALUEID=01001&amp;SDATE=201002&amp;PERIODTYPE=QTR_STD&amp;window=popup_no_bar&amp;width=385&amp;height=120&amp;START_MAXIMIZED=FALSE&amp;creator=factset&amp;display_string=Audit"}</definedName>
    <definedName name="_1867__FDSAUDITLINK__" localSheetId="0" hidden="1">{"fdsup://Directions/FactSet Auditing Viewer?action=AUDIT_VALUE&amp;DB=129&amp;ID1=04621X10&amp;VALUEID=01001&amp;SDATE=201002&amp;PERIODTYPE=QTR_STD&amp;window=popup_no_bar&amp;width=385&amp;height=120&amp;START_MAXIMIZED=FALSE&amp;creator=factset&amp;display_string=Audit"}</definedName>
    <definedName name="_1867__FDSAUDITLINK__" hidden="1">{"fdsup://Directions/FactSet Auditing Viewer?action=AUDIT_VALUE&amp;DB=129&amp;ID1=04621X10&amp;VALUEID=01001&amp;SDATE=201002&amp;PERIODTYPE=QTR_STD&amp;window=popup_no_bar&amp;width=385&amp;height=120&amp;START_MAXIMIZED=FALSE&amp;creator=factset&amp;display_string=Audit"}</definedName>
    <definedName name="_1868__FDSAUDITLINK__" localSheetId="7" hidden="1">{"fdsup://Directions/FactSet Auditing Viewer?action=AUDIT_VALUE&amp;DB=129&amp;ID1=03748R10&amp;VALUEID=01001&amp;SDATE=200902&amp;PERIODTYPE=QTR_STD&amp;window=popup_no_bar&amp;width=385&amp;height=120&amp;START_MAXIMIZED=FALSE&amp;creator=factset&amp;display_string=Audit"}</definedName>
    <definedName name="_1868__FDSAUDITLINK__" localSheetId="0" hidden="1">{"fdsup://Directions/FactSet Auditing Viewer?action=AUDIT_VALUE&amp;DB=129&amp;ID1=03748R10&amp;VALUEID=01001&amp;SDATE=200902&amp;PERIODTYPE=QTR_STD&amp;window=popup_no_bar&amp;width=385&amp;height=120&amp;START_MAXIMIZED=FALSE&amp;creator=factset&amp;display_string=Audit"}</definedName>
    <definedName name="_1868__FDSAUDITLINK__" hidden="1">{"fdsup://Directions/FactSet Auditing Viewer?action=AUDIT_VALUE&amp;DB=129&amp;ID1=03748R10&amp;VALUEID=01001&amp;SDATE=200902&amp;PERIODTYPE=QTR_STD&amp;window=popup_no_bar&amp;width=385&amp;height=120&amp;START_MAXIMIZED=FALSE&amp;creator=factset&amp;display_string=Audit"}</definedName>
    <definedName name="_1869__FDSAUDITLINK__" localSheetId="7" hidden="1">{"fdsup://Directions/FactSet Auditing Viewer?action=AUDIT_VALUE&amp;DB=129&amp;ID1=03748R10&amp;VALUEID=01001&amp;SDATE=201002&amp;PERIODTYPE=QTR_STD&amp;window=popup_no_bar&amp;width=385&amp;height=120&amp;START_MAXIMIZED=FALSE&amp;creator=factset&amp;display_string=Audit"}</definedName>
    <definedName name="_1869__FDSAUDITLINK__" localSheetId="0" hidden="1">{"fdsup://Directions/FactSet Auditing Viewer?action=AUDIT_VALUE&amp;DB=129&amp;ID1=03748R10&amp;VALUEID=01001&amp;SDATE=201002&amp;PERIODTYPE=QTR_STD&amp;window=popup_no_bar&amp;width=385&amp;height=120&amp;START_MAXIMIZED=FALSE&amp;creator=factset&amp;display_string=Audit"}</definedName>
    <definedName name="_1869__FDSAUDITLINK__" hidden="1">{"fdsup://Directions/FactSet Auditing Viewer?action=AUDIT_VALUE&amp;DB=129&amp;ID1=03748R10&amp;VALUEID=01001&amp;SDATE=201002&amp;PERIODTYPE=QTR_STD&amp;window=popup_no_bar&amp;width=385&amp;height=120&amp;START_MAXIMIZED=FALSE&amp;creator=factset&amp;display_string=Audit"}</definedName>
    <definedName name="_187__FDSAUDITLINK__" localSheetId="7" hidden="1">{"fdsup://directions/FAT Viewer?action=UPDATE&amp;creator=factset&amp;DYN_ARGS=TRUE&amp;DOC_NAME=FAT:FQL_AUDITING_CLIENT_TEMPLATE.FAT&amp;display_string=Audit&amp;VAR:KEY=NIBYJQBCTS&amp;VAR:QUERY=RkZfRUJJVERBX09QRVIoUVRSLDQvMS8yMDA5LDYvMzAvMjAwOSwsLFVTRCk=&amp;WINDOW=FIRST_POPUP&amp;HEIGH","T=450&amp;WIDTH=450&amp;START_MAXIMIZED=FALSE&amp;VAR:CALENDAR=US&amp;VAR:SYMBOL=SLB&amp;VAR:INDEX=0"}</definedName>
    <definedName name="_187__FDSAUDITLINK__" localSheetId="0" hidden="1">{"fdsup://directions/FAT Viewer?action=UPDATE&amp;creator=factset&amp;DYN_ARGS=TRUE&amp;DOC_NAME=FAT:FQL_AUDITING_CLIENT_TEMPLATE.FAT&amp;display_string=Audit&amp;VAR:KEY=NIBYJQBCTS&amp;VAR:QUERY=RkZfRUJJVERBX09QRVIoUVRSLDQvMS8yMDA5LDYvMzAvMjAwOSwsLFVTRCk=&amp;WINDOW=FIRST_POPUP&amp;HEIGH","T=450&amp;WIDTH=450&amp;START_MAXIMIZED=FALSE&amp;VAR:CALENDAR=US&amp;VAR:SYMBOL=SLB&amp;VAR:INDEX=0"}</definedName>
    <definedName name="_187__FDSAUDITLINK__" hidden="1">{"fdsup://directions/FAT Viewer?action=UPDATE&amp;creator=factset&amp;DYN_ARGS=TRUE&amp;DOC_NAME=FAT:FQL_AUDITING_CLIENT_TEMPLATE.FAT&amp;display_string=Audit&amp;VAR:KEY=NIBYJQBCTS&amp;VAR:QUERY=RkZfRUJJVERBX09QRVIoUVRSLDQvMS8yMDA5LDYvMzAvMjAwOSwsLFVTRCk=&amp;WINDOW=FIRST_POPUP&amp;HEIGH","T=450&amp;WIDTH=450&amp;START_MAXIMIZED=FALSE&amp;VAR:CALENDAR=US&amp;VAR:SYMBOL=SLB&amp;VAR:INDEX=0"}</definedName>
    <definedName name="_1870__FDSAUDITLINK__" localSheetId="7" hidden="1">{"fdsup://Directions/FactSet Auditing Viewer?action=AUDIT_VALUE&amp;DB=129&amp;ID1=02687478&amp;VALUEID=01001&amp;SDATE=200902&amp;PERIODTYPE=QTR_STD&amp;window=popup_no_bar&amp;width=385&amp;height=120&amp;START_MAXIMIZED=FALSE&amp;creator=factset&amp;display_string=Audit"}</definedName>
    <definedName name="_1870__FDSAUDITLINK__" localSheetId="0" hidden="1">{"fdsup://Directions/FactSet Auditing Viewer?action=AUDIT_VALUE&amp;DB=129&amp;ID1=02687478&amp;VALUEID=01001&amp;SDATE=200902&amp;PERIODTYPE=QTR_STD&amp;window=popup_no_bar&amp;width=385&amp;height=120&amp;START_MAXIMIZED=FALSE&amp;creator=factset&amp;display_string=Audit"}</definedName>
    <definedName name="_1870__FDSAUDITLINK__" hidden="1">{"fdsup://Directions/FactSet Auditing Viewer?action=AUDIT_VALUE&amp;DB=129&amp;ID1=02687478&amp;VALUEID=01001&amp;SDATE=200902&amp;PERIODTYPE=QTR_STD&amp;window=popup_no_bar&amp;width=385&amp;height=120&amp;START_MAXIMIZED=FALSE&amp;creator=factset&amp;display_string=Audit"}</definedName>
    <definedName name="_1871__FDSAUDITLINK__" localSheetId="7" hidden="1">{"fdsup://Directions/FactSet Auditing Viewer?action=AUDIT_VALUE&amp;DB=129&amp;ID1=02687478&amp;VALUEID=01001&amp;SDATE=201002&amp;PERIODTYPE=QTR_STD&amp;window=popup_no_bar&amp;width=385&amp;height=120&amp;START_MAXIMIZED=FALSE&amp;creator=factset&amp;display_string=Audit"}</definedName>
    <definedName name="_1871__FDSAUDITLINK__" localSheetId="0" hidden="1">{"fdsup://Directions/FactSet Auditing Viewer?action=AUDIT_VALUE&amp;DB=129&amp;ID1=02687478&amp;VALUEID=01001&amp;SDATE=201002&amp;PERIODTYPE=QTR_STD&amp;window=popup_no_bar&amp;width=385&amp;height=120&amp;START_MAXIMIZED=FALSE&amp;creator=factset&amp;display_string=Audit"}</definedName>
    <definedName name="_1871__FDSAUDITLINK__" hidden="1">{"fdsup://Directions/FactSet Auditing Viewer?action=AUDIT_VALUE&amp;DB=129&amp;ID1=02687478&amp;VALUEID=01001&amp;SDATE=201002&amp;PERIODTYPE=QTR_STD&amp;window=popup_no_bar&amp;width=385&amp;height=120&amp;START_MAXIMIZED=FALSE&amp;creator=factset&amp;display_string=Audit"}</definedName>
    <definedName name="_1872__FDSAUDITLINK__" localSheetId="7" hidden="1">{"fdsup://Directions/FactSet Auditing Viewer?action=AUDIT_VALUE&amp;DB=129&amp;ID1=01849010&amp;VALUEID=01001&amp;SDATE=200902&amp;PERIODTYPE=QTR_STD&amp;window=popup_no_bar&amp;width=385&amp;height=120&amp;START_MAXIMIZED=FALSE&amp;creator=factset&amp;display_string=Audit"}</definedName>
    <definedName name="_1872__FDSAUDITLINK__" localSheetId="0" hidden="1">{"fdsup://Directions/FactSet Auditing Viewer?action=AUDIT_VALUE&amp;DB=129&amp;ID1=01849010&amp;VALUEID=01001&amp;SDATE=200902&amp;PERIODTYPE=QTR_STD&amp;window=popup_no_bar&amp;width=385&amp;height=120&amp;START_MAXIMIZED=FALSE&amp;creator=factset&amp;display_string=Audit"}</definedName>
    <definedName name="_1872__FDSAUDITLINK__" hidden="1">{"fdsup://Directions/FactSet Auditing Viewer?action=AUDIT_VALUE&amp;DB=129&amp;ID1=01849010&amp;VALUEID=01001&amp;SDATE=200902&amp;PERIODTYPE=QTR_STD&amp;window=popup_no_bar&amp;width=385&amp;height=120&amp;START_MAXIMIZED=FALSE&amp;creator=factset&amp;display_string=Audit"}</definedName>
    <definedName name="_1873__FDSAUDITLINK__" localSheetId="7" hidden="1">{"fdsup://Directions/FactSet Auditing Viewer?action=AUDIT_VALUE&amp;DB=129&amp;ID1=01849010&amp;VALUEID=01001&amp;SDATE=201002&amp;PERIODTYPE=QTR_STD&amp;window=popup_no_bar&amp;width=385&amp;height=120&amp;START_MAXIMIZED=FALSE&amp;creator=factset&amp;display_string=Audit"}</definedName>
    <definedName name="_1873__FDSAUDITLINK__" localSheetId="0" hidden="1">{"fdsup://Directions/FactSet Auditing Viewer?action=AUDIT_VALUE&amp;DB=129&amp;ID1=01849010&amp;VALUEID=01001&amp;SDATE=201002&amp;PERIODTYPE=QTR_STD&amp;window=popup_no_bar&amp;width=385&amp;height=120&amp;START_MAXIMIZED=FALSE&amp;creator=factset&amp;display_string=Audit"}</definedName>
    <definedName name="_1873__FDSAUDITLINK__" hidden="1">{"fdsup://Directions/FactSet Auditing Viewer?action=AUDIT_VALUE&amp;DB=129&amp;ID1=01849010&amp;VALUEID=01001&amp;SDATE=201002&amp;PERIODTYPE=QTR_STD&amp;window=popup_no_bar&amp;width=385&amp;height=120&amp;START_MAXIMIZED=FALSE&amp;creator=factset&amp;display_string=Audit"}</definedName>
    <definedName name="_1874__FDSAUDITLINK__" localSheetId="7" hidden="1">{"fdsup://Directions/FactSet Auditing Viewer?action=AUDIT_VALUE&amp;DB=129&amp;ID1=00105510&amp;VALUEID=01001&amp;SDATE=200902&amp;PERIODTYPE=QTR_STD&amp;window=popup_no_bar&amp;width=385&amp;height=120&amp;START_MAXIMIZED=FALSE&amp;creator=factset&amp;display_string=Audit"}</definedName>
    <definedName name="_1874__FDSAUDITLINK__" localSheetId="0" hidden="1">{"fdsup://Directions/FactSet Auditing Viewer?action=AUDIT_VALUE&amp;DB=129&amp;ID1=00105510&amp;VALUEID=01001&amp;SDATE=200902&amp;PERIODTYPE=QTR_STD&amp;window=popup_no_bar&amp;width=385&amp;height=120&amp;START_MAXIMIZED=FALSE&amp;creator=factset&amp;display_string=Audit"}</definedName>
    <definedName name="_1874__FDSAUDITLINK__" hidden="1">{"fdsup://Directions/FactSet Auditing Viewer?action=AUDIT_VALUE&amp;DB=129&amp;ID1=00105510&amp;VALUEID=01001&amp;SDATE=200902&amp;PERIODTYPE=QTR_STD&amp;window=popup_no_bar&amp;width=385&amp;height=120&amp;START_MAXIMIZED=FALSE&amp;creator=factset&amp;display_string=Audit"}</definedName>
    <definedName name="_1875__FDSAUDITLINK__" localSheetId="7" hidden="1">{"fdsup://Directions/FactSet Auditing Viewer?action=AUDIT_VALUE&amp;DB=129&amp;ID1=00105510&amp;VALUEID=01001&amp;SDATE=201002&amp;PERIODTYPE=QTR_STD&amp;window=popup_no_bar&amp;width=385&amp;height=120&amp;START_MAXIMIZED=FALSE&amp;creator=factset&amp;display_string=Audit"}</definedName>
    <definedName name="_1875__FDSAUDITLINK__" localSheetId="0" hidden="1">{"fdsup://Directions/FactSet Auditing Viewer?action=AUDIT_VALUE&amp;DB=129&amp;ID1=00105510&amp;VALUEID=01001&amp;SDATE=201002&amp;PERIODTYPE=QTR_STD&amp;window=popup_no_bar&amp;width=385&amp;height=120&amp;START_MAXIMIZED=FALSE&amp;creator=factset&amp;display_string=Audit"}</definedName>
    <definedName name="_1875__FDSAUDITLINK__" hidden="1">{"fdsup://Directions/FactSet Auditing Viewer?action=AUDIT_VALUE&amp;DB=129&amp;ID1=00105510&amp;VALUEID=01001&amp;SDATE=201002&amp;PERIODTYPE=QTR_STD&amp;window=popup_no_bar&amp;width=385&amp;height=120&amp;START_MAXIMIZED=FALSE&amp;creator=factset&amp;display_string=Audit"}</definedName>
    <definedName name="_1876__FDSAUDITLINK__" localSheetId="7" hidden="1">{"fdsup://Directions/FactSet Auditing Viewer?action=AUDIT_VALUE&amp;DB=129&amp;ID1=00817Y10&amp;VALUEID=01001&amp;SDATE=201002&amp;PERIODTYPE=QTR_STD&amp;window=popup_no_bar&amp;width=385&amp;height=120&amp;START_MAXIMIZED=FALSE&amp;creator=factset&amp;display_string=Audit"}</definedName>
    <definedName name="_1876__FDSAUDITLINK__" localSheetId="0" hidden="1">{"fdsup://Directions/FactSet Auditing Viewer?action=AUDIT_VALUE&amp;DB=129&amp;ID1=00817Y10&amp;VALUEID=01001&amp;SDATE=201002&amp;PERIODTYPE=QTR_STD&amp;window=popup_no_bar&amp;width=385&amp;height=120&amp;START_MAXIMIZED=FALSE&amp;creator=factset&amp;display_string=Audit"}</definedName>
    <definedName name="_1876__FDSAUDITLINK__" hidden="1">{"fdsup://Directions/FactSet Auditing Viewer?action=AUDIT_VALUE&amp;DB=129&amp;ID1=00817Y10&amp;VALUEID=01001&amp;SDATE=201002&amp;PERIODTYPE=QTR_STD&amp;window=popup_no_bar&amp;width=385&amp;height=120&amp;START_MAXIMIZED=FALSE&amp;creator=factset&amp;display_string=Audit"}</definedName>
    <definedName name="_1877__FDSAUDITLINK__" localSheetId="7" hidden="1">{"fdsup://Directions/FactSet Auditing Viewer?action=AUDIT_VALUE&amp;DB=129&amp;ID1=00130H10&amp;VALUEID=01001&amp;SDATE=200902&amp;PERIODTYPE=QTR_STD&amp;window=popup_no_bar&amp;width=385&amp;height=120&amp;START_MAXIMIZED=FALSE&amp;creator=factset&amp;display_string=Audit"}</definedName>
    <definedName name="_1877__FDSAUDITLINK__" localSheetId="0" hidden="1">{"fdsup://Directions/FactSet Auditing Viewer?action=AUDIT_VALUE&amp;DB=129&amp;ID1=00130H10&amp;VALUEID=01001&amp;SDATE=200902&amp;PERIODTYPE=QTR_STD&amp;window=popup_no_bar&amp;width=385&amp;height=120&amp;START_MAXIMIZED=FALSE&amp;creator=factset&amp;display_string=Audit"}</definedName>
    <definedName name="_1877__FDSAUDITLINK__" hidden="1">{"fdsup://Directions/FactSet Auditing Viewer?action=AUDIT_VALUE&amp;DB=129&amp;ID1=00130H10&amp;VALUEID=01001&amp;SDATE=200902&amp;PERIODTYPE=QTR_STD&amp;window=popup_no_bar&amp;width=385&amp;height=120&amp;START_MAXIMIZED=FALSE&amp;creator=factset&amp;display_string=Audit"}</definedName>
    <definedName name="_1878__FDSAUDITLINK__" localSheetId="7" hidden="1">{"fdsup://Directions/FactSet Auditing Viewer?action=AUDIT_VALUE&amp;DB=129&amp;ID1=00130H10&amp;VALUEID=01001&amp;SDATE=201002&amp;PERIODTYPE=QTR_STD&amp;window=popup_no_bar&amp;width=385&amp;height=120&amp;START_MAXIMIZED=FALSE&amp;creator=factset&amp;display_string=Audit"}</definedName>
    <definedName name="_1878__FDSAUDITLINK__" localSheetId="0" hidden="1">{"fdsup://Directions/FactSet Auditing Viewer?action=AUDIT_VALUE&amp;DB=129&amp;ID1=00130H10&amp;VALUEID=01001&amp;SDATE=201002&amp;PERIODTYPE=QTR_STD&amp;window=popup_no_bar&amp;width=385&amp;height=120&amp;START_MAXIMIZED=FALSE&amp;creator=factset&amp;display_string=Audit"}</definedName>
    <definedName name="_1878__FDSAUDITLINK__" hidden="1">{"fdsup://Directions/FactSet Auditing Viewer?action=AUDIT_VALUE&amp;DB=129&amp;ID1=00130H10&amp;VALUEID=01001&amp;SDATE=201002&amp;PERIODTYPE=QTR_STD&amp;window=popup_no_bar&amp;width=385&amp;height=120&amp;START_MAXIMIZED=FALSE&amp;creator=factset&amp;display_string=Audit"}</definedName>
    <definedName name="_1879__FDSAUDITLINK__" localSheetId="7" hidden="1">{"fdsup://Directions/FactSet Auditing Viewer?action=AUDIT_VALUE&amp;DB=129&amp;ID1=02553710&amp;VALUEID=01001&amp;SDATE=200902&amp;PERIODTYPE=QTR_STD&amp;window=popup_no_bar&amp;width=385&amp;height=120&amp;START_MAXIMIZED=FALSE&amp;creator=factset&amp;display_string=Audit"}</definedName>
    <definedName name="_1879__FDSAUDITLINK__" localSheetId="0" hidden="1">{"fdsup://Directions/FactSet Auditing Viewer?action=AUDIT_VALUE&amp;DB=129&amp;ID1=02553710&amp;VALUEID=01001&amp;SDATE=200902&amp;PERIODTYPE=QTR_STD&amp;window=popup_no_bar&amp;width=385&amp;height=120&amp;START_MAXIMIZED=FALSE&amp;creator=factset&amp;display_string=Audit"}</definedName>
    <definedName name="_1879__FDSAUDITLINK__" hidden="1">{"fdsup://Directions/FactSet Auditing Viewer?action=AUDIT_VALUE&amp;DB=129&amp;ID1=02553710&amp;VALUEID=01001&amp;SDATE=200902&amp;PERIODTYPE=QTR_STD&amp;window=popup_no_bar&amp;width=385&amp;height=120&amp;START_MAXIMIZED=FALSE&amp;creator=factset&amp;display_string=Audit"}</definedName>
    <definedName name="_188__FDSAUDITLINK__" localSheetId="7" hidden="1">{"fdsup://directions/FAT Viewer?action=UPDATE&amp;creator=factset&amp;DYN_ARGS=TRUE&amp;DOC_NAME=FAT:FQL_AUDITING_CLIENT_TEMPLATE.FAT&amp;display_string=Audit&amp;VAR:KEY=XMJCHQTGFI&amp;VAR:QUERY=RkZfRUJJVERBX09QRVIoUVRSLDQvMS8yMDEwLDYvMzAvMjAxMCwsLFVTRCk=&amp;WINDOW=FIRST_POPUP&amp;HEIGH","T=450&amp;WIDTH=450&amp;START_MAXIMIZED=FALSE&amp;VAR:CALENDAR=US&amp;VAR:SYMBOL=SLB&amp;VAR:INDEX=0"}</definedName>
    <definedName name="_188__FDSAUDITLINK__" localSheetId="0" hidden="1">{"fdsup://directions/FAT Viewer?action=UPDATE&amp;creator=factset&amp;DYN_ARGS=TRUE&amp;DOC_NAME=FAT:FQL_AUDITING_CLIENT_TEMPLATE.FAT&amp;display_string=Audit&amp;VAR:KEY=XMJCHQTGFI&amp;VAR:QUERY=RkZfRUJJVERBX09QRVIoUVRSLDQvMS8yMDEwLDYvMzAvMjAxMCwsLFVTRCk=&amp;WINDOW=FIRST_POPUP&amp;HEIGH","T=450&amp;WIDTH=450&amp;START_MAXIMIZED=FALSE&amp;VAR:CALENDAR=US&amp;VAR:SYMBOL=SLB&amp;VAR:INDEX=0"}</definedName>
    <definedName name="_188__FDSAUDITLINK__" hidden="1">{"fdsup://directions/FAT Viewer?action=UPDATE&amp;creator=factset&amp;DYN_ARGS=TRUE&amp;DOC_NAME=FAT:FQL_AUDITING_CLIENT_TEMPLATE.FAT&amp;display_string=Audit&amp;VAR:KEY=XMJCHQTGFI&amp;VAR:QUERY=RkZfRUJJVERBX09QRVIoUVRSLDQvMS8yMDEwLDYvMzAvMjAxMCwsLFVTRCk=&amp;WINDOW=FIRST_POPUP&amp;HEIGH","T=450&amp;WIDTH=450&amp;START_MAXIMIZED=FALSE&amp;VAR:CALENDAR=US&amp;VAR:SYMBOL=SLB&amp;VAR:INDEX=0"}</definedName>
    <definedName name="_1880__FDSAUDITLINK__" localSheetId="7" hidden="1">{"fdsup://Directions/FactSet Auditing Viewer?action=AUDIT_VALUE&amp;DB=129&amp;ID1=02553710&amp;VALUEID=01001&amp;SDATE=201002&amp;PERIODTYPE=QTR_STD&amp;window=popup_no_bar&amp;width=385&amp;height=120&amp;START_MAXIMIZED=FALSE&amp;creator=factset&amp;display_string=Audit"}</definedName>
    <definedName name="_1880__FDSAUDITLINK__" localSheetId="0" hidden="1">{"fdsup://Directions/FactSet Auditing Viewer?action=AUDIT_VALUE&amp;DB=129&amp;ID1=02553710&amp;VALUEID=01001&amp;SDATE=201002&amp;PERIODTYPE=QTR_STD&amp;window=popup_no_bar&amp;width=385&amp;height=120&amp;START_MAXIMIZED=FALSE&amp;creator=factset&amp;display_string=Audit"}</definedName>
    <definedName name="_1880__FDSAUDITLINK__" hidden="1">{"fdsup://Directions/FactSet Auditing Viewer?action=AUDIT_VALUE&amp;DB=129&amp;ID1=02553710&amp;VALUEID=01001&amp;SDATE=201002&amp;PERIODTYPE=QTR_STD&amp;window=popup_no_bar&amp;width=385&amp;height=120&amp;START_MAXIMIZED=FALSE&amp;creator=factset&amp;display_string=Audit"}</definedName>
    <definedName name="_1881__FDSAUDITLINK__" localSheetId="7" hidden="1">{"fdsup://Directions/FactSet Auditing Viewer?action=AUDIT_VALUE&amp;DB=129&amp;ID1=02360810&amp;VALUEID=01001&amp;SDATE=200902&amp;PERIODTYPE=QTR_STD&amp;window=popup_no_bar&amp;width=385&amp;height=120&amp;START_MAXIMIZED=FALSE&amp;creator=factset&amp;display_string=Audit"}</definedName>
    <definedName name="_1881__FDSAUDITLINK__" localSheetId="0" hidden="1">{"fdsup://Directions/FactSet Auditing Viewer?action=AUDIT_VALUE&amp;DB=129&amp;ID1=02360810&amp;VALUEID=01001&amp;SDATE=200902&amp;PERIODTYPE=QTR_STD&amp;window=popup_no_bar&amp;width=385&amp;height=120&amp;START_MAXIMIZED=FALSE&amp;creator=factset&amp;display_string=Audit"}</definedName>
    <definedName name="_1881__FDSAUDITLINK__" hidden="1">{"fdsup://Directions/FactSet Auditing Viewer?action=AUDIT_VALUE&amp;DB=129&amp;ID1=02360810&amp;VALUEID=01001&amp;SDATE=200902&amp;PERIODTYPE=QTR_STD&amp;window=popup_no_bar&amp;width=385&amp;height=120&amp;START_MAXIMIZED=FALSE&amp;creator=factset&amp;display_string=Audit"}</definedName>
    <definedName name="_1882__FDSAUDITLINK__" localSheetId="7" hidden="1">{"fdsup://Directions/FactSet Auditing Viewer?action=AUDIT_VALUE&amp;DB=129&amp;ID1=02360810&amp;VALUEID=01001&amp;SDATE=201002&amp;PERIODTYPE=QTR_STD&amp;window=popup_no_bar&amp;width=385&amp;height=120&amp;START_MAXIMIZED=FALSE&amp;creator=factset&amp;display_string=Audit"}</definedName>
    <definedName name="_1882__FDSAUDITLINK__" localSheetId="0" hidden="1">{"fdsup://Directions/FactSet Auditing Viewer?action=AUDIT_VALUE&amp;DB=129&amp;ID1=02360810&amp;VALUEID=01001&amp;SDATE=201002&amp;PERIODTYPE=QTR_STD&amp;window=popup_no_bar&amp;width=385&amp;height=120&amp;START_MAXIMIZED=FALSE&amp;creator=factset&amp;display_string=Audit"}</definedName>
    <definedName name="_1882__FDSAUDITLINK__" hidden="1">{"fdsup://Directions/FactSet Auditing Viewer?action=AUDIT_VALUE&amp;DB=129&amp;ID1=02360810&amp;VALUEID=01001&amp;SDATE=201002&amp;PERIODTYPE=QTR_STD&amp;window=popup_no_bar&amp;width=385&amp;height=120&amp;START_MAXIMIZED=FALSE&amp;creator=factset&amp;display_string=Audit"}</definedName>
    <definedName name="_1883__FDSAUDITLINK__" localSheetId="7" hidden="1">{"fdsup://Directions/FactSet Auditing Viewer?action=AUDIT_VALUE&amp;DB=129&amp;ID1=05276910&amp;VALUEID=01001&amp;SDATE=201001&amp;PERIODTYPE=QTR_STD&amp;window=popup_no_bar&amp;width=385&amp;height=120&amp;START_MAXIMIZED=FALSE&amp;creator=factset&amp;display_string=Audit"}</definedName>
    <definedName name="_1883__FDSAUDITLINK__" localSheetId="0" hidden="1">{"fdsup://Directions/FactSet Auditing Viewer?action=AUDIT_VALUE&amp;DB=129&amp;ID1=05276910&amp;VALUEID=01001&amp;SDATE=201001&amp;PERIODTYPE=QTR_STD&amp;window=popup_no_bar&amp;width=385&amp;height=120&amp;START_MAXIMIZED=FALSE&amp;creator=factset&amp;display_string=Audit"}</definedName>
    <definedName name="_1883__FDSAUDITLINK__" hidden="1">{"fdsup://Directions/FactSet Auditing Viewer?action=AUDIT_VALUE&amp;DB=129&amp;ID1=05276910&amp;VALUEID=01001&amp;SDATE=201001&amp;PERIODTYPE=QTR_STD&amp;window=popup_no_bar&amp;width=385&amp;height=120&amp;START_MAXIMIZED=FALSE&amp;creator=factset&amp;display_string=Audit"}</definedName>
    <definedName name="_1884__FDSAUDITLINK__" localSheetId="7" hidden="1">{"fdsup://Directions/FactSet Auditing Viewer?action=AUDIT_VALUE&amp;DB=129&amp;ID1=05301510&amp;VALUEID=01001&amp;SDATE=200904&amp;PERIODTYPE=QTR_STD&amp;window=popup_no_bar&amp;width=385&amp;height=120&amp;START_MAXIMIZED=FALSE&amp;creator=factset&amp;display_string=Audit"}</definedName>
    <definedName name="_1884__FDSAUDITLINK__" localSheetId="0" hidden="1">{"fdsup://Directions/FactSet Auditing Viewer?action=AUDIT_VALUE&amp;DB=129&amp;ID1=05301510&amp;VALUEID=01001&amp;SDATE=200904&amp;PERIODTYPE=QTR_STD&amp;window=popup_no_bar&amp;width=385&amp;height=120&amp;START_MAXIMIZED=FALSE&amp;creator=factset&amp;display_string=Audit"}</definedName>
    <definedName name="_1884__FDSAUDITLINK__" hidden="1">{"fdsup://Directions/FactSet Auditing Viewer?action=AUDIT_VALUE&amp;DB=129&amp;ID1=05301510&amp;VALUEID=01001&amp;SDATE=200904&amp;PERIODTYPE=QTR_STD&amp;window=popup_no_bar&amp;width=385&amp;height=120&amp;START_MAXIMIZED=FALSE&amp;creator=factset&amp;display_string=Audit"}</definedName>
    <definedName name="_1885__FDSAUDITLINK__" localSheetId="7" hidden="1">{"fdsup://Directions/FactSet Auditing Viewer?action=AUDIT_VALUE&amp;DB=129&amp;ID1=05301510&amp;VALUEID=01001&amp;SDATE=201004&amp;PERIODTYPE=QTR_STD&amp;window=popup_no_bar&amp;width=385&amp;height=120&amp;START_MAXIMIZED=FALSE&amp;creator=factset&amp;display_string=Audit"}</definedName>
    <definedName name="_1885__FDSAUDITLINK__" localSheetId="0" hidden="1">{"fdsup://Directions/FactSet Auditing Viewer?action=AUDIT_VALUE&amp;DB=129&amp;ID1=05301510&amp;VALUEID=01001&amp;SDATE=201004&amp;PERIODTYPE=QTR_STD&amp;window=popup_no_bar&amp;width=385&amp;height=120&amp;START_MAXIMIZED=FALSE&amp;creator=factset&amp;display_string=Audit"}</definedName>
    <definedName name="_1885__FDSAUDITLINK__" hidden="1">{"fdsup://Directions/FactSet Auditing Viewer?action=AUDIT_VALUE&amp;DB=129&amp;ID1=05301510&amp;VALUEID=01001&amp;SDATE=201004&amp;PERIODTYPE=QTR_STD&amp;window=popup_no_bar&amp;width=385&amp;height=120&amp;START_MAXIMIZED=FALSE&amp;creator=factset&amp;display_string=Audit"}</definedName>
    <definedName name="_1886__FDSAUDITLINK__" localSheetId="7" hidden="1">{"fdsup://Directions/FactSet Auditing Viewer?action=AUDIT_VALUE&amp;DB=129&amp;ID1=03948310&amp;VALUEID=01001&amp;SDATE=201004&amp;PERIODTYPE=QTR_STD&amp;window=popup_no_bar&amp;width=385&amp;height=120&amp;START_MAXIMIZED=FALSE&amp;creator=factset&amp;display_string=Audit"}</definedName>
    <definedName name="_1886__FDSAUDITLINK__" localSheetId="0" hidden="1">{"fdsup://Directions/FactSet Auditing Viewer?action=AUDIT_VALUE&amp;DB=129&amp;ID1=03948310&amp;VALUEID=01001&amp;SDATE=201004&amp;PERIODTYPE=QTR_STD&amp;window=popup_no_bar&amp;width=385&amp;height=120&amp;START_MAXIMIZED=FALSE&amp;creator=factset&amp;display_string=Audit"}</definedName>
    <definedName name="_1886__FDSAUDITLINK__" hidden="1">{"fdsup://Directions/FactSet Auditing Viewer?action=AUDIT_VALUE&amp;DB=129&amp;ID1=03948310&amp;VALUEID=01001&amp;SDATE=201004&amp;PERIODTYPE=QTR_STD&amp;window=popup_no_bar&amp;width=385&amp;height=120&amp;START_MAXIMIZED=FALSE&amp;creator=factset&amp;display_string=Audit"}</definedName>
    <definedName name="_1887__FDSAUDITLINK__" localSheetId="7" hidden="1">{"fdsup://Directions/FactSet Auditing Viewer?action=AUDIT_VALUE&amp;DB=129&amp;ID1=03265410&amp;VALUEID=01001&amp;SDATE=201002&amp;PERIODTYPE=QTR_STD&amp;window=popup_no_bar&amp;width=385&amp;height=120&amp;START_MAXIMIZED=FALSE&amp;creator=factset&amp;display_string=Audit"}</definedName>
    <definedName name="_1887__FDSAUDITLINK__" localSheetId="0" hidden="1">{"fdsup://Directions/FactSet Auditing Viewer?action=AUDIT_VALUE&amp;DB=129&amp;ID1=03265410&amp;VALUEID=01001&amp;SDATE=201002&amp;PERIODTYPE=QTR_STD&amp;window=popup_no_bar&amp;width=385&amp;height=120&amp;START_MAXIMIZED=FALSE&amp;creator=factset&amp;display_string=Audit"}</definedName>
    <definedName name="_1887__FDSAUDITLINK__" hidden="1">{"fdsup://Directions/FactSet Auditing Viewer?action=AUDIT_VALUE&amp;DB=129&amp;ID1=03265410&amp;VALUEID=01001&amp;SDATE=201002&amp;PERIODTYPE=QTR_STD&amp;window=popup_no_bar&amp;width=385&amp;height=120&amp;START_MAXIMIZED=FALSE&amp;creator=factset&amp;display_string=Audit"}</definedName>
    <definedName name="_1888__FDSAUDITLINK__" localSheetId="7" hidden="1">{"fdsup://Directions/FactSet Auditing Viewer?action=AUDIT_VALUE&amp;DB=129&amp;ID1=00724F10&amp;VALUEID=01001&amp;SDATE=200902&amp;PERIODTYPE=QTR_STD&amp;window=popup_no_bar&amp;width=385&amp;height=120&amp;START_MAXIMIZED=FALSE&amp;creator=factset&amp;display_string=Audit"}</definedName>
    <definedName name="_1888__FDSAUDITLINK__" localSheetId="0" hidden="1">{"fdsup://Directions/FactSet Auditing Viewer?action=AUDIT_VALUE&amp;DB=129&amp;ID1=00724F10&amp;VALUEID=01001&amp;SDATE=200902&amp;PERIODTYPE=QTR_STD&amp;window=popup_no_bar&amp;width=385&amp;height=120&amp;START_MAXIMIZED=FALSE&amp;creator=factset&amp;display_string=Audit"}</definedName>
    <definedName name="_1888__FDSAUDITLINK__" hidden="1">{"fdsup://Directions/FactSet Auditing Viewer?action=AUDIT_VALUE&amp;DB=129&amp;ID1=00724F10&amp;VALUEID=01001&amp;SDATE=200902&amp;PERIODTYPE=QTR_STD&amp;window=popup_no_bar&amp;width=385&amp;height=120&amp;START_MAXIMIZED=FALSE&amp;creator=factset&amp;display_string=Audit"}</definedName>
    <definedName name="_1889__FDSAUDITLINK__" localSheetId="7" hidden="1">{"fdsup://Directions/FactSet Auditing Viewer?action=AUDIT_VALUE&amp;DB=129&amp;ID1=00724F10&amp;VALUEID=01001&amp;SDATE=201002&amp;PERIODTYPE=QTR_STD&amp;window=popup_no_bar&amp;width=385&amp;height=120&amp;START_MAXIMIZED=FALSE&amp;creator=factset&amp;display_string=Audit"}</definedName>
    <definedName name="_1889__FDSAUDITLINK__" localSheetId="0" hidden="1">{"fdsup://Directions/FactSet Auditing Viewer?action=AUDIT_VALUE&amp;DB=129&amp;ID1=00724F10&amp;VALUEID=01001&amp;SDATE=201002&amp;PERIODTYPE=QTR_STD&amp;window=popup_no_bar&amp;width=385&amp;height=120&amp;START_MAXIMIZED=FALSE&amp;creator=factset&amp;display_string=Audit"}</definedName>
    <definedName name="_1889__FDSAUDITLINK__" hidden="1">{"fdsup://Directions/FactSet Auditing Viewer?action=AUDIT_VALUE&amp;DB=129&amp;ID1=00724F10&amp;VALUEID=01001&amp;SDATE=201002&amp;PERIODTYPE=QTR_STD&amp;window=popup_no_bar&amp;width=385&amp;height=120&amp;START_MAXIMIZED=FALSE&amp;creator=factset&amp;display_string=Audit"}</definedName>
    <definedName name="_189__FDSAUDITLINK__" localSheetId="7" hidden="1">{"fdsup://directions/FAT Viewer?action=UPDATE&amp;creator=factset&amp;DYN_ARGS=TRUE&amp;DOC_NAME=FAT:FQL_AUDITING_CLIENT_TEMPLATE.FAT&amp;display_string=Audit&amp;VAR:KEY=LYRKBCXMTW&amp;VAR:QUERY=RkZfRUJJVERBX09QRVIoUVRSLDQvMS8yMDA5LDYvMzAvMjAwOSwsLFVTRCk=&amp;WINDOW=FIRST_POPUP&amp;HEIGH","T=450&amp;WIDTH=450&amp;START_MAXIMIZED=FALSE&amp;VAR:CALENDAR=US&amp;VAR:SYMBOL=SJM&amp;VAR:INDEX=0"}</definedName>
    <definedName name="_189__FDSAUDITLINK__" localSheetId="0" hidden="1">{"fdsup://directions/FAT Viewer?action=UPDATE&amp;creator=factset&amp;DYN_ARGS=TRUE&amp;DOC_NAME=FAT:FQL_AUDITING_CLIENT_TEMPLATE.FAT&amp;display_string=Audit&amp;VAR:KEY=LYRKBCXMTW&amp;VAR:QUERY=RkZfRUJJVERBX09QRVIoUVRSLDQvMS8yMDA5LDYvMzAvMjAwOSwsLFVTRCk=&amp;WINDOW=FIRST_POPUP&amp;HEIGH","T=450&amp;WIDTH=450&amp;START_MAXIMIZED=FALSE&amp;VAR:CALENDAR=US&amp;VAR:SYMBOL=SJM&amp;VAR:INDEX=0"}</definedName>
    <definedName name="_189__FDSAUDITLINK__" hidden="1">{"fdsup://directions/FAT Viewer?action=UPDATE&amp;creator=factset&amp;DYN_ARGS=TRUE&amp;DOC_NAME=FAT:FQL_AUDITING_CLIENT_TEMPLATE.FAT&amp;display_string=Audit&amp;VAR:KEY=LYRKBCXMTW&amp;VAR:QUERY=RkZfRUJJVERBX09QRVIoUVRSLDQvMS8yMDA5LDYvMzAvMjAwOSwsLFVTRCk=&amp;WINDOW=FIRST_POPUP&amp;HEIGH","T=450&amp;WIDTH=450&amp;START_MAXIMIZED=FALSE&amp;VAR:CALENDAR=US&amp;VAR:SYMBOL=SJM&amp;VAR:INDEX=0"}</definedName>
    <definedName name="_1890__FDSAUDITLINK__" localSheetId="7" hidden="1">{"fdsup://Directions/FactSet Auditing Viewer?action=AUDIT_VALUE&amp;DB=129&amp;ID1=H0023R10&amp;VALUEID=01001&amp;SDATE=200902&amp;PERIODTYPE=QTR_STD&amp;window=popup_no_bar&amp;width=385&amp;height=120&amp;START_MAXIMIZED=FALSE&amp;creator=factset&amp;display_string=Audit"}</definedName>
    <definedName name="_1890__FDSAUDITLINK__" localSheetId="0" hidden="1">{"fdsup://Directions/FactSet Auditing Viewer?action=AUDIT_VALUE&amp;DB=129&amp;ID1=H0023R10&amp;VALUEID=01001&amp;SDATE=200902&amp;PERIODTYPE=QTR_STD&amp;window=popup_no_bar&amp;width=385&amp;height=120&amp;START_MAXIMIZED=FALSE&amp;creator=factset&amp;display_string=Audit"}</definedName>
    <definedName name="_1890__FDSAUDITLINK__" hidden="1">{"fdsup://Directions/FactSet Auditing Viewer?action=AUDIT_VALUE&amp;DB=129&amp;ID1=H0023R10&amp;VALUEID=01001&amp;SDATE=200902&amp;PERIODTYPE=QTR_STD&amp;window=popup_no_bar&amp;width=385&amp;height=120&amp;START_MAXIMIZED=FALSE&amp;creator=factset&amp;display_string=Audit"}</definedName>
    <definedName name="_1891__FDSAUDITLINK__" localSheetId="7" hidden="1">{"fdsup://Directions/FactSet Auditing Viewer?action=AUDIT_VALUE&amp;DB=129&amp;ID1=H0023R10&amp;VALUEID=01001&amp;SDATE=201002&amp;PERIODTYPE=QTR_STD&amp;window=popup_no_bar&amp;width=385&amp;height=120&amp;START_MAXIMIZED=FALSE&amp;creator=factset&amp;display_string=Audit"}</definedName>
    <definedName name="_1891__FDSAUDITLINK__" localSheetId="0" hidden="1">{"fdsup://Directions/FactSet Auditing Viewer?action=AUDIT_VALUE&amp;DB=129&amp;ID1=H0023R10&amp;VALUEID=01001&amp;SDATE=201002&amp;PERIODTYPE=QTR_STD&amp;window=popup_no_bar&amp;width=385&amp;height=120&amp;START_MAXIMIZED=FALSE&amp;creator=factset&amp;display_string=Audit"}</definedName>
    <definedName name="_1891__FDSAUDITLINK__" hidden="1">{"fdsup://Directions/FactSet Auditing Viewer?action=AUDIT_VALUE&amp;DB=129&amp;ID1=H0023R10&amp;VALUEID=01001&amp;SDATE=201002&amp;PERIODTYPE=QTR_STD&amp;window=popup_no_bar&amp;width=385&amp;height=120&amp;START_MAXIMIZED=FALSE&amp;creator=factset&amp;display_string=Audit"}</definedName>
    <definedName name="_1892__FDSAUDITLINK__" localSheetId="7" hidden="1">{"fdsup://Directions/FactSet Auditing Viewer?action=AUDIT_VALUE&amp;DB=129&amp;ID1=00282410&amp;VALUEID=01001&amp;SDATE=200902&amp;PERIODTYPE=QTR_STD&amp;window=popup_no_bar&amp;width=385&amp;height=120&amp;START_MAXIMIZED=FALSE&amp;creator=factset&amp;display_string=Audit"}</definedName>
    <definedName name="_1892__FDSAUDITLINK__" localSheetId="0" hidden="1">{"fdsup://Directions/FactSet Auditing Viewer?action=AUDIT_VALUE&amp;DB=129&amp;ID1=00282410&amp;VALUEID=01001&amp;SDATE=200902&amp;PERIODTYPE=QTR_STD&amp;window=popup_no_bar&amp;width=385&amp;height=120&amp;START_MAXIMIZED=FALSE&amp;creator=factset&amp;display_string=Audit"}</definedName>
    <definedName name="_1892__FDSAUDITLINK__" hidden="1">{"fdsup://Directions/FactSet Auditing Viewer?action=AUDIT_VALUE&amp;DB=129&amp;ID1=00282410&amp;VALUEID=01001&amp;SDATE=200902&amp;PERIODTYPE=QTR_STD&amp;window=popup_no_bar&amp;width=385&amp;height=120&amp;START_MAXIMIZED=FALSE&amp;creator=factset&amp;display_string=Audit"}</definedName>
    <definedName name="_1893__FDSAUDITLINK__" localSheetId="7" hidden="1">{"fdsup://Directions/FactSet Auditing Viewer?action=AUDIT_VALUE&amp;DB=129&amp;ID1=00282410&amp;VALUEID=01001&amp;SDATE=201002&amp;PERIODTYPE=QTR_STD&amp;window=popup_no_bar&amp;width=385&amp;height=120&amp;START_MAXIMIZED=FALSE&amp;creator=factset&amp;display_string=Audit"}</definedName>
    <definedName name="_1893__FDSAUDITLINK__" localSheetId="0" hidden="1">{"fdsup://Directions/FactSet Auditing Viewer?action=AUDIT_VALUE&amp;DB=129&amp;ID1=00282410&amp;VALUEID=01001&amp;SDATE=201002&amp;PERIODTYPE=QTR_STD&amp;window=popup_no_bar&amp;width=385&amp;height=120&amp;START_MAXIMIZED=FALSE&amp;creator=factset&amp;display_string=Audit"}</definedName>
    <definedName name="_1893__FDSAUDITLINK__" hidden="1">{"fdsup://Directions/FactSet Auditing Viewer?action=AUDIT_VALUE&amp;DB=129&amp;ID1=00282410&amp;VALUEID=01001&amp;SDATE=201002&amp;PERIODTYPE=QTR_STD&amp;window=popup_no_bar&amp;width=385&amp;height=120&amp;START_MAXIMIZED=FALSE&amp;creator=factset&amp;display_string=Audit"}</definedName>
    <definedName name="_1894__FDSAUDITLINK__" localSheetId="7" hidden="1">{"fdsup://Directions/FactSet Auditing Viewer?action=AUDIT_VALUE&amp;DB=129&amp;ID1=03073E10&amp;VALUEID=01001&amp;SDATE=200903&amp;PERIODTYPE=QTR_STD&amp;window=popup_no_bar&amp;width=385&amp;height=120&amp;START_MAXIMIZED=FALSE&amp;creator=factset&amp;display_string=Audit"}</definedName>
    <definedName name="_1894__FDSAUDITLINK__" localSheetId="0" hidden="1">{"fdsup://Directions/FactSet Auditing Viewer?action=AUDIT_VALUE&amp;DB=129&amp;ID1=03073E10&amp;VALUEID=01001&amp;SDATE=200903&amp;PERIODTYPE=QTR_STD&amp;window=popup_no_bar&amp;width=385&amp;height=120&amp;START_MAXIMIZED=FALSE&amp;creator=factset&amp;display_string=Audit"}</definedName>
    <definedName name="_1894__FDSAUDITLINK__" hidden="1">{"fdsup://Directions/FactSet Auditing Viewer?action=AUDIT_VALUE&amp;DB=129&amp;ID1=03073E10&amp;VALUEID=01001&amp;SDATE=200903&amp;PERIODTYPE=QTR_STD&amp;window=popup_no_bar&amp;width=385&amp;height=120&amp;START_MAXIMIZED=FALSE&amp;creator=factset&amp;display_string=Audit"}</definedName>
    <definedName name="_1895__FDSAUDITLINK__" localSheetId="7" hidden="1">{"fdsup://Directions/FactSet Auditing Viewer?action=AUDIT_VALUE&amp;DB=129&amp;ID1=03073E10&amp;VALUEID=01001&amp;SDATE=201003&amp;PERIODTYPE=QTR_STD&amp;window=popup_no_bar&amp;width=385&amp;height=120&amp;START_MAXIMIZED=FALSE&amp;creator=factset&amp;display_string=Audit"}</definedName>
    <definedName name="_1895__FDSAUDITLINK__" localSheetId="0" hidden="1">{"fdsup://Directions/FactSet Auditing Viewer?action=AUDIT_VALUE&amp;DB=129&amp;ID1=03073E10&amp;VALUEID=01001&amp;SDATE=201003&amp;PERIODTYPE=QTR_STD&amp;window=popup_no_bar&amp;width=385&amp;height=120&amp;START_MAXIMIZED=FALSE&amp;creator=factset&amp;display_string=Audit"}</definedName>
    <definedName name="_1895__FDSAUDITLINK__" hidden="1">{"fdsup://Directions/FactSet Auditing Viewer?action=AUDIT_VALUE&amp;DB=129&amp;ID1=03073E10&amp;VALUEID=01001&amp;SDATE=201003&amp;PERIODTYPE=QTR_STD&amp;window=popup_no_bar&amp;width=385&amp;height=120&amp;START_MAXIMIZED=FALSE&amp;creator=factset&amp;display_string=Audit"}</definedName>
    <definedName name="_1896__FDSAUDITLINK__" localSheetId="7" hidden="1">{"fdsup://Directions/FactSet Auditing Viewer?action=AUDIT_VALUE&amp;DB=129&amp;ID1=03783310&amp;VALUEID=01001&amp;SDATE=200903&amp;PERIODTYPE=QTR_STD&amp;window=popup_no_bar&amp;width=385&amp;height=120&amp;START_MAXIMIZED=FALSE&amp;creator=factset&amp;display_string=Audit"}</definedName>
    <definedName name="_1896__FDSAUDITLINK__" localSheetId="0" hidden="1">{"fdsup://Directions/FactSet Auditing Viewer?action=AUDIT_VALUE&amp;DB=129&amp;ID1=03783310&amp;VALUEID=01001&amp;SDATE=200903&amp;PERIODTYPE=QTR_STD&amp;window=popup_no_bar&amp;width=385&amp;height=120&amp;START_MAXIMIZED=FALSE&amp;creator=factset&amp;display_string=Audit"}</definedName>
    <definedName name="_1896__FDSAUDITLINK__" hidden="1">{"fdsup://Directions/FactSet Auditing Viewer?action=AUDIT_VALUE&amp;DB=129&amp;ID1=03783310&amp;VALUEID=01001&amp;SDATE=200903&amp;PERIODTYPE=QTR_STD&amp;window=popup_no_bar&amp;width=385&amp;height=120&amp;START_MAXIMIZED=FALSE&amp;creator=factset&amp;display_string=Audit"}</definedName>
    <definedName name="_1897__FDSAUDITLINK__" localSheetId="7" hidden="1">{"fdsup://Directions/FactSet Auditing Viewer?action=AUDIT_VALUE&amp;DB=129&amp;ID1=03783310&amp;VALUEID=01001&amp;SDATE=201003&amp;PERIODTYPE=QTR_STD&amp;window=popup_no_bar&amp;width=385&amp;height=120&amp;START_MAXIMIZED=FALSE&amp;creator=factset&amp;display_string=Audit"}</definedName>
    <definedName name="_1897__FDSAUDITLINK__" localSheetId="0" hidden="1">{"fdsup://Directions/FactSet Auditing Viewer?action=AUDIT_VALUE&amp;DB=129&amp;ID1=03783310&amp;VALUEID=01001&amp;SDATE=201003&amp;PERIODTYPE=QTR_STD&amp;window=popup_no_bar&amp;width=385&amp;height=120&amp;START_MAXIMIZED=FALSE&amp;creator=factset&amp;display_string=Audit"}</definedName>
    <definedName name="_1897__FDSAUDITLINK__" hidden="1">{"fdsup://Directions/FactSet Auditing Viewer?action=AUDIT_VALUE&amp;DB=129&amp;ID1=03783310&amp;VALUEID=01001&amp;SDATE=201003&amp;PERIODTYPE=QTR_STD&amp;window=popup_no_bar&amp;width=385&amp;height=120&amp;START_MAXIMIZED=FALSE&amp;creator=factset&amp;display_string=Audit"}</definedName>
    <definedName name="_1898__FDSAUDITLINK__" localSheetId="7" hidden="1">{"fdsup://Directions/FactSet Auditing Viewer?action=AUDIT_VALUE&amp;DB=129&amp;ID1=01381710&amp;VALUEID=01001&amp;SDATE=200902&amp;PERIODTYPE=QTR_STD&amp;window=popup_no_bar&amp;width=385&amp;height=120&amp;START_MAXIMIZED=FALSE&amp;creator=factset&amp;display_string=Audit"}</definedName>
    <definedName name="_1898__FDSAUDITLINK__" localSheetId="0" hidden="1">{"fdsup://Directions/FactSet Auditing Viewer?action=AUDIT_VALUE&amp;DB=129&amp;ID1=01381710&amp;VALUEID=01001&amp;SDATE=200902&amp;PERIODTYPE=QTR_STD&amp;window=popup_no_bar&amp;width=385&amp;height=120&amp;START_MAXIMIZED=FALSE&amp;creator=factset&amp;display_string=Audit"}</definedName>
    <definedName name="_1898__FDSAUDITLINK__" hidden="1">{"fdsup://Directions/FactSet Auditing Viewer?action=AUDIT_VALUE&amp;DB=129&amp;ID1=01381710&amp;VALUEID=01001&amp;SDATE=200902&amp;PERIODTYPE=QTR_STD&amp;window=popup_no_bar&amp;width=385&amp;height=120&amp;START_MAXIMIZED=FALSE&amp;creator=factset&amp;display_string=Audit"}</definedName>
    <definedName name="_1899__FDSAUDITLINK__" localSheetId="7" hidden="1">{"fdsup://Directions/FactSet Auditing Viewer?action=AUDIT_VALUE&amp;DB=129&amp;ID1=01381710&amp;VALUEID=01001&amp;SDATE=201002&amp;PERIODTYPE=QTR_STD&amp;window=popup_no_bar&amp;width=385&amp;height=120&amp;START_MAXIMIZED=FALSE&amp;creator=factset&amp;display_string=Audit"}</definedName>
    <definedName name="_1899__FDSAUDITLINK__" localSheetId="0" hidden="1">{"fdsup://Directions/FactSet Auditing Viewer?action=AUDIT_VALUE&amp;DB=129&amp;ID1=01381710&amp;VALUEID=01001&amp;SDATE=201002&amp;PERIODTYPE=QTR_STD&amp;window=popup_no_bar&amp;width=385&amp;height=120&amp;START_MAXIMIZED=FALSE&amp;creator=factset&amp;display_string=Audit"}</definedName>
    <definedName name="_1899__FDSAUDITLINK__" hidden="1">{"fdsup://Directions/FactSet Auditing Viewer?action=AUDIT_VALUE&amp;DB=129&amp;ID1=01381710&amp;VALUEID=01001&amp;SDATE=201002&amp;PERIODTYPE=QTR_STD&amp;window=popup_no_bar&amp;width=385&amp;height=120&amp;START_MAXIMIZED=FALSE&amp;creator=factset&amp;display_string=Audit"}</definedName>
    <definedName name="_19__123Graph_AMARKET_SIZE" hidden="1">#REF!</definedName>
    <definedName name="_19__FDSAUDITLINK__" localSheetId="7" hidden="1">{"fdsup://directions/FAT Viewer?action=UPDATE&amp;creator=factset&amp;DYN_ARGS=TRUE&amp;DOC_NAME=FAT:FQL_AUDITING_CLIENT_TEMPLATE.FAT&amp;display_string=Audit&amp;VAR:KEY=LQFIVAVIRA&amp;VAR:QUERY=RkZfRUJJVERBX09QRVIoUVRSLDQvMS8yMDA5LDYvMzAvMjAwOSwsLFVTRCk=&amp;WINDOW=FIRST_POPUP&amp;HEIGH","T=450&amp;WIDTH=450&amp;START_MAXIMIZED=FALSE&amp;VAR:CALENDAR=US&amp;VAR:SYMBOL=XEL&amp;VAR:INDEX=0"}</definedName>
    <definedName name="_19__FDSAUDITLINK__" localSheetId="0" hidden="1">{"fdsup://directions/FAT Viewer?action=UPDATE&amp;creator=factset&amp;DYN_ARGS=TRUE&amp;DOC_NAME=FAT:FQL_AUDITING_CLIENT_TEMPLATE.FAT&amp;display_string=Audit&amp;VAR:KEY=LQFIVAVIRA&amp;VAR:QUERY=RkZfRUJJVERBX09QRVIoUVRSLDQvMS8yMDA5LDYvMzAvMjAwOSwsLFVTRCk=&amp;WINDOW=FIRST_POPUP&amp;HEIGH","T=450&amp;WIDTH=450&amp;START_MAXIMIZED=FALSE&amp;VAR:CALENDAR=US&amp;VAR:SYMBOL=XEL&amp;VAR:INDEX=0"}</definedName>
    <definedName name="_19__FDSAUDITLINK__" hidden="1">{"fdsup://directions/FAT Viewer?action=UPDATE&amp;creator=factset&amp;DYN_ARGS=TRUE&amp;DOC_NAME=FAT:FQL_AUDITING_CLIENT_TEMPLATE.FAT&amp;display_string=Audit&amp;VAR:KEY=LQFIVAVIRA&amp;VAR:QUERY=RkZfRUJJVERBX09QRVIoUVRSLDQvMS8yMDA5LDYvMzAvMjAwOSwsLFVTRCk=&amp;WINDOW=FIRST_POPUP&amp;HEIGH","T=450&amp;WIDTH=450&amp;START_MAXIMIZED=FALSE&amp;VAR:CALENDAR=US&amp;VAR:SYMBOL=XEL&amp;VAR:INDEX=0"}</definedName>
    <definedName name="_190__FDSAUDITLINK__" localSheetId="7" hidden="1">{"fdsup://directions/FAT Viewer?action=UPDATE&amp;creator=factset&amp;DYN_ARGS=TRUE&amp;DOC_NAME=FAT:FQL_AUDITING_CLIENT_TEMPLATE.FAT&amp;display_string=Audit&amp;VAR:KEY=HIPYTYRUBC&amp;VAR:QUERY=RkZfRUJJVERBX09QRVIoUVRSLDQvMS8yMDEwLDYvMzAvMjAxMCwsLFVTRCk=&amp;WINDOW=FIRST_POPUP&amp;HEIGH","T=450&amp;WIDTH=450&amp;START_MAXIMIZED=FALSE&amp;VAR:CALENDAR=US&amp;VAR:SYMBOL=SJM&amp;VAR:INDEX=0"}</definedName>
    <definedName name="_190__FDSAUDITLINK__" localSheetId="0" hidden="1">{"fdsup://directions/FAT Viewer?action=UPDATE&amp;creator=factset&amp;DYN_ARGS=TRUE&amp;DOC_NAME=FAT:FQL_AUDITING_CLIENT_TEMPLATE.FAT&amp;display_string=Audit&amp;VAR:KEY=HIPYTYRUBC&amp;VAR:QUERY=RkZfRUJJVERBX09QRVIoUVRSLDQvMS8yMDEwLDYvMzAvMjAxMCwsLFVTRCk=&amp;WINDOW=FIRST_POPUP&amp;HEIGH","T=450&amp;WIDTH=450&amp;START_MAXIMIZED=FALSE&amp;VAR:CALENDAR=US&amp;VAR:SYMBOL=SJM&amp;VAR:INDEX=0"}</definedName>
    <definedName name="_190__FDSAUDITLINK__" hidden="1">{"fdsup://directions/FAT Viewer?action=UPDATE&amp;creator=factset&amp;DYN_ARGS=TRUE&amp;DOC_NAME=FAT:FQL_AUDITING_CLIENT_TEMPLATE.FAT&amp;display_string=Audit&amp;VAR:KEY=HIPYTYRUBC&amp;VAR:QUERY=RkZfRUJJVERBX09QRVIoUVRSLDQvMS8yMDEwLDYvMzAvMjAxMCwsLFVTRCk=&amp;WINDOW=FIRST_POPUP&amp;HEIGH","T=450&amp;WIDTH=450&amp;START_MAXIMIZED=FALSE&amp;VAR:CALENDAR=US&amp;VAR:SYMBOL=SJM&amp;VAR:INDEX=0"}</definedName>
    <definedName name="_1900__FDSAUDITLINK__" localSheetId="7" hidden="1">{"fdsup://Directions/FactSet Auditing Viewer?action=AUDIT_VALUE&amp;DB=129&amp;ID1=00846U10&amp;VALUEID=01001&amp;SDATE=200902&amp;PERIODTYPE=QTR_STD&amp;window=popup_no_bar&amp;width=385&amp;height=120&amp;START_MAXIMIZED=FALSE&amp;creator=factset&amp;display_string=Audit"}</definedName>
    <definedName name="_1900__FDSAUDITLINK__" localSheetId="0" hidden="1">{"fdsup://Directions/FactSet Auditing Viewer?action=AUDIT_VALUE&amp;DB=129&amp;ID1=00846U10&amp;VALUEID=01001&amp;SDATE=200902&amp;PERIODTYPE=QTR_STD&amp;window=popup_no_bar&amp;width=385&amp;height=120&amp;START_MAXIMIZED=FALSE&amp;creator=factset&amp;display_string=Audit"}</definedName>
    <definedName name="_1900__FDSAUDITLINK__" hidden="1">{"fdsup://Directions/FactSet Auditing Viewer?action=AUDIT_VALUE&amp;DB=129&amp;ID1=00846U10&amp;VALUEID=01001&amp;SDATE=200902&amp;PERIODTYPE=QTR_STD&amp;window=popup_no_bar&amp;width=385&amp;height=120&amp;START_MAXIMIZED=FALSE&amp;creator=factset&amp;display_string=Audit"}</definedName>
    <definedName name="_1901__FDSAUDITLINK__" localSheetId="7" hidden="1">{"fdsup://Directions/FactSet Auditing Viewer?action=AUDIT_VALUE&amp;DB=129&amp;ID1=00846U10&amp;VALUEID=01001&amp;SDATE=201002&amp;PERIODTYPE=QTR_STD&amp;window=popup_no_bar&amp;width=385&amp;height=120&amp;START_MAXIMIZED=FALSE&amp;creator=factset&amp;display_string=Audit"}</definedName>
    <definedName name="_1901__FDSAUDITLINK__" localSheetId="0" hidden="1">{"fdsup://Directions/FactSet Auditing Viewer?action=AUDIT_VALUE&amp;DB=129&amp;ID1=00846U10&amp;VALUEID=01001&amp;SDATE=201002&amp;PERIODTYPE=QTR_STD&amp;window=popup_no_bar&amp;width=385&amp;height=120&amp;START_MAXIMIZED=FALSE&amp;creator=factset&amp;display_string=Audit"}</definedName>
    <definedName name="_1901__FDSAUDITLINK__" hidden="1">{"fdsup://Directions/FactSet Auditing Viewer?action=AUDIT_VALUE&amp;DB=129&amp;ID1=00846U10&amp;VALUEID=01001&amp;SDATE=201002&amp;PERIODTYPE=QTR_STD&amp;window=popup_no_bar&amp;width=385&amp;height=120&amp;START_MAXIMIZED=FALSE&amp;creator=factset&amp;display_string=Audit"}</definedName>
    <definedName name="_191__FDSAUDITLINK__" localSheetId="7" hidden="1">{"fdsup://directions/FAT Viewer?action=UPDATE&amp;creator=factset&amp;DYN_ARGS=TRUE&amp;DOC_NAME=FAT:FQL_AUDITING_CLIENT_TEMPLATE.FAT&amp;display_string=Audit&amp;VAR:KEY=FOFABKDYZA&amp;VAR:QUERY=RkZfRUJJVERBX09QRVIoUVRSLDQvMS8yMDA5LDYvMzAvMjAwOSwsLFVTRCk=&amp;WINDOW=FIRST_POPUP&amp;HEIGH","T=450&amp;WIDTH=450&amp;START_MAXIMIZED=FALSE&amp;VAR:CALENDAR=US&amp;VAR:SYMBOL=SIAL&amp;VAR:INDEX=0"}</definedName>
    <definedName name="_191__FDSAUDITLINK__" localSheetId="0" hidden="1">{"fdsup://directions/FAT Viewer?action=UPDATE&amp;creator=factset&amp;DYN_ARGS=TRUE&amp;DOC_NAME=FAT:FQL_AUDITING_CLIENT_TEMPLATE.FAT&amp;display_string=Audit&amp;VAR:KEY=FOFABKDYZA&amp;VAR:QUERY=RkZfRUJJVERBX09QRVIoUVRSLDQvMS8yMDA5LDYvMzAvMjAwOSwsLFVTRCk=&amp;WINDOW=FIRST_POPUP&amp;HEIGH","T=450&amp;WIDTH=450&amp;START_MAXIMIZED=FALSE&amp;VAR:CALENDAR=US&amp;VAR:SYMBOL=SIAL&amp;VAR:INDEX=0"}</definedName>
    <definedName name="_191__FDSAUDITLINK__" hidden="1">{"fdsup://directions/FAT Viewer?action=UPDATE&amp;creator=factset&amp;DYN_ARGS=TRUE&amp;DOC_NAME=FAT:FQL_AUDITING_CLIENT_TEMPLATE.FAT&amp;display_string=Audit&amp;VAR:KEY=FOFABKDYZA&amp;VAR:QUERY=RkZfRUJJVERBX09QRVIoUVRSLDQvMS8yMDA5LDYvMzAvMjAwOSwsLFVTRCk=&amp;WINDOW=FIRST_POPUP&amp;HEIGH","T=450&amp;WIDTH=450&amp;START_MAXIMIZED=FALSE&amp;VAR:CALENDAR=US&amp;VAR:SYMBOL=SIAL&amp;VAR:INDEX=0"}</definedName>
    <definedName name="_192__FDSAUDITLINK__" localSheetId="7" hidden="1">{"fdsup://directions/FAT Viewer?action=UPDATE&amp;creator=factset&amp;DYN_ARGS=TRUE&amp;DOC_NAME=FAT:FQL_AUDITING_CLIENT_TEMPLATE.FAT&amp;display_string=Audit&amp;VAR:KEY=HMJIHUHGXA&amp;VAR:QUERY=RkZfRUJJVERBX09QRVIoUVRSLDQvMS8yMDEwLDYvMzAvMjAxMCwsLFVTRCk=&amp;WINDOW=FIRST_POPUP&amp;HEIGH","T=450&amp;WIDTH=450&amp;START_MAXIMIZED=FALSE&amp;VAR:CALENDAR=US&amp;VAR:SYMBOL=SIAL&amp;VAR:INDEX=0"}</definedName>
    <definedName name="_192__FDSAUDITLINK__" localSheetId="0" hidden="1">{"fdsup://directions/FAT Viewer?action=UPDATE&amp;creator=factset&amp;DYN_ARGS=TRUE&amp;DOC_NAME=FAT:FQL_AUDITING_CLIENT_TEMPLATE.FAT&amp;display_string=Audit&amp;VAR:KEY=HMJIHUHGXA&amp;VAR:QUERY=RkZfRUJJVERBX09QRVIoUVRSLDQvMS8yMDEwLDYvMzAvMjAxMCwsLFVTRCk=&amp;WINDOW=FIRST_POPUP&amp;HEIGH","T=450&amp;WIDTH=450&amp;START_MAXIMIZED=FALSE&amp;VAR:CALENDAR=US&amp;VAR:SYMBOL=SIAL&amp;VAR:INDEX=0"}</definedName>
    <definedName name="_192__FDSAUDITLINK__" hidden="1">{"fdsup://directions/FAT Viewer?action=UPDATE&amp;creator=factset&amp;DYN_ARGS=TRUE&amp;DOC_NAME=FAT:FQL_AUDITING_CLIENT_TEMPLATE.FAT&amp;display_string=Audit&amp;VAR:KEY=HMJIHUHGXA&amp;VAR:QUERY=RkZfRUJJVERBX09QRVIoUVRSLDQvMS8yMDEwLDYvMzAvMjAxMCwsLFVTRCk=&amp;WINDOW=FIRST_POPUP&amp;HEIGH","T=450&amp;WIDTH=450&amp;START_MAXIMIZED=FALSE&amp;VAR:CALENDAR=US&amp;VAR:SYMBOL=SIAL&amp;VAR:INDEX=0"}</definedName>
    <definedName name="_193__FDSAUDITLINK__" localSheetId="7" hidden="1">{"fdsup://directions/FAT Viewer?action=UPDATE&amp;creator=factset&amp;DYN_ARGS=TRUE&amp;DOC_NAME=FAT:FQL_AUDITING_CLIENT_TEMPLATE.FAT&amp;display_string=Audit&amp;VAR:KEY=NOXOVYBIVS&amp;VAR:QUERY=RkZfRUJJVERBX09QRVIoUVRSLDQvMS8yMDA5LDYvMzAvMjAwOSwsLFVTRCk=&amp;WINDOW=FIRST_POPUP&amp;HEIGH","T=450&amp;WIDTH=450&amp;START_MAXIMIZED=FALSE&amp;VAR:CALENDAR=US&amp;VAR:SYMBOL=SHW&amp;VAR:INDEX=0"}</definedName>
    <definedName name="_193__FDSAUDITLINK__" localSheetId="0" hidden="1">{"fdsup://directions/FAT Viewer?action=UPDATE&amp;creator=factset&amp;DYN_ARGS=TRUE&amp;DOC_NAME=FAT:FQL_AUDITING_CLIENT_TEMPLATE.FAT&amp;display_string=Audit&amp;VAR:KEY=NOXOVYBIVS&amp;VAR:QUERY=RkZfRUJJVERBX09QRVIoUVRSLDQvMS8yMDA5LDYvMzAvMjAwOSwsLFVTRCk=&amp;WINDOW=FIRST_POPUP&amp;HEIGH","T=450&amp;WIDTH=450&amp;START_MAXIMIZED=FALSE&amp;VAR:CALENDAR=US&amp;VAR:SYMBOL=SHW&amp;VAR:INDEX=0"}</definedName>
    <definedName name="_193__FDSAUDITLINK__" hidden="1">{"fdsup://directions/FAT Viewer?action=UPDATE&amp;creator=factset&amp;DYN_ARGS=TRUE&amp;DOC_NAME=FAT:FQL_AUDITING_CLIENT_TEMPLATE.FAT&amp;display_string=Audit&amp;VAR:KEY=NOXOVYBIVS&amp;VAR:QUERY=RkZfRUJJVERBX09QRVIoUVRSLDQvMS8yMDA5LDYvMzAvMjAwOSwsLFVTRCk=&amp;WINDOW=FIRST_POPUP&amp;HEIGH","T=450&amp;WIDTH=450&amp;START_MAXIMIZED=FALSE&amp;VAR:CALENDAR=US&amp;VAR:SYMBOL=SHW&amp;VAR:INDEX=0"}</definedName>
    <definedName name="_194__FDSAUDITLINK__" localSheetId="7" hidden="1">{"fdsup://directions/FAT Viewer?action=UPDATE&amp;creator=factset&amp;DYN_ARGS=TRUE&amp;DOC_NAME=FAT:FQL_AUDITING_CLIENT_TEMPLATE.FAT&amp;display_string=Audit&amp;VAR:KEY=LALEVWNALE&amp;VAR:QUERY=RkZfRUJJVERBX09QRVIoUVRSLDQvMS8yMDEwLDYvMzAvMjAxMCwsLFVTRCk=&amp;WINDOW=FIRST_POPUP&amp;HEIGH","T=450&amp;WIDTH=450&amp;START_MAXIMIZED=FALSE&amp;VAR:CALENDAR=US&amp;VAR:SYMBOL=SHW&amp;VAR:INDEX=0"}</definedName>
    <definedName name="_194__FDSAUDITLINK__" localSheetId="0" hidden="1">{"fdsup://directions/FAT Viewer?action=UPDATE&amp;creator=factset&amp;DYN_ARGS=TRUE&amp;DOC_NAME=FAT:FQL_AUDITING_CLIENT_TEMPLATE.FAT&amp;display_string=Audit&amp;VAR:KEY=LALEVWNALE&amp;VAR:QUERY=RkZfRUJJVERBX09QRVIoUVRSLDQvMS8yMDEwLDYvMzAvMjAxMCwsLFVTRCk=&amp;WINDOW=FIRST_POPUP&amp;HEIGH","T=450&amp;WIDTH=450&amp;START_MAXIMIZED=FALSE&amp;VAR:CALENDAR=US&amp;VAR:SYMBOL=SHW&amp;VAR:INDEX=0"}</definedName>
    <definedName name="_194__FDSAUDITLINK__" hidden="1">{"fdsup://directions/FAT Viewer?action=UPDATE&amp;creator=factset&amp;DYN_ARGS=TRUE&amp;DOC_NAME=FAT:FQL_AUDITING_CLIENT_TEMPLATE.FAT&amp;display_string=Audit&amp;VAR:KEY=LALEVWNALE&amp;VAR:QUERY=RkZfRUJJVERBX09QRVIoUVRSLDQvMS8yMDEwLDYvMzAvMjAxMCwsLFVTRCk=&amp;WINDOW=FIRST_POPUP&amp;HEIGH","T=450&amp;WIDTH=450&amp;START_MAXIMIZED=FALSE&amp;VAR:CALENDAR=US&amp;VAR:SYMBOL=SHW&amp;VAR:INDEX=0"}</definedName>
    <definedName name="_195__FDSAUDITLINK__" localSheetId="7" hidden="1">{"fdsup://directions/FAT Viewer?action=UPDATE&amp;creator=factset&amp;DYN_ARGS=TRUE&amp;DOC_NAME=FAT:FQL_AUDITING_CLIENT_TEMPLATE.FAT&amp;display_string=Audit&amp;VAR:KEY=BWRWPCJELG&amp;VAR:QUERY=RkZfRUJJVERBX09QRVIoUVRSLDQvMS8yMDA5LDYvMzAvMjAwOSwsLFVTRCk=&amp;WINDOW=FIRST_POPUP&amp;HEIGH","T=450&amp;WIDTH=450&amp;START_MAXIMIZED=FALSE&amp;VAR:CALENDAR=US&amp;VAR:SYMBOL=SHLD&amp;VAR:INDEX=0"}</definedName>
    <definedName name="_195__FDSAUDITLINK__" localSheetId="0" hidden="1">{"fdsup://directions/FAT Viewer?action=UPDATE&amp;creator=factset&amp;DYN_ARGS=TRUE&amp;DOC_NAME=FAT:FQL_AUDITING_CLIENT_TEMPLATE.FAT&amp;display_string=Audit&amp;VAR:KEY=BWRWPCJELG&amp;VAR:QUERY=RkZfRUJJVERBX09QRVIoUVRSLDQvMS8yMDA5LDYvMzAvMjAwOSwsLFVTRCk=&amp;WINDOW=FIRST_POPUP&amp;HEIGH","T=450&amp;WIDTH=450&amp;START_MAXIMIZED=FALSE&amp;VAR:CALENDAR=US&amp;VAR:SYMBOL=SHLD&amp;VAR:INDEX=0"}</definedName>
    <definedName name="_195__FDSAUDITLINK__" hidden="1">{"fdsup://directions/FAT Viewer?action=UPDATE&amp;creator=factset&amp;DYN_ARGS=TRUE&amp;DOC_NAME=FAT:FQL_AUDITING_CLIENT_TEMPLATE.FAT&amp;display_string=Audit&amp;VAR:KEY=BWRWPCJELG&amp;VAR:QUERY=RkZfRUJJVERBX09QRVIoUVRSLDQvMS8yMDA5LDYvMzAvMjAwOSwsLFVTRCk=&amp;WINDOW=FIRST_POPUP&amp;HEIGH","T=450&amp;WIDTH=450&amp;START_MAXIMIZED=FALSE&amp;VAR:CALENDAR=US&amp;VAR:SYMBOL=SHLD&amp;VAR:INDEX=0"}</definedName>
    <definedName name="_196__FDSAUDITLINK__" localSheetId="7" hidden="1">{"fdsup://directions/FAT Viewer?action=UPDATE&amp;creator=factset&amp;DYN_ARGS=TRUE&amp;DOC_NAME=FAT:FQL_AUDITING_CLIENT_TEMPLATE.FAT&amp;display_string=Audit&amp;VAR:KEY=TIJURCVMNO&amp;VAR:QUERY=RkZfRUJJVERBX09QRVIoUVRSLDQvMS8yMDEwLDYvMzAvMjAxMCwsLFVTRCk=&amp;WINDOW=FIRST_POPUP&amp;HEIGH","T=450&amp;WIDTH=450&amp;START_MAXIMIZED=FALSE&amp;VAR:CALENDAR=US&amp;VAR:SYMBOL=SHLD&amp;VAR:INDEX=0"}</definedName>
    <definedName name="_196__FDSAUDITLINK__" localSheetId="0" hidden="1">{"fdsup://directions/FAT Viewer?action=UPDATE&amp;creator=factset&amp;DYN_ARGS=TRUE&amp;DOC_NAME=FAT:FQL_AUDITING_CLIENT_TEMPLATE.FAT&amp;display_string=Audit&amp;VAR:KEY=TIJURCVMNO&amp;VAR:QUERY=RkZfRUJJVERBX09QRVIoUVRSLDQvMS8yMDEwLDYvMzAvMjAxMCwsLFVTRCk=&amp;WINDOW=FIRST_POPUP&amp;HEIGH","T=450&amp;WIDTH=450&amp;START_MAXIMIZED=FALSE&amp;VAR:CALENDAR=US&amp;VAR:SYMBOL=SHLD&amp;VAR:INDEX=0"}</definedName>
    <definedName name="_196__FDSAUDITLINK__" hidden="1">{"fdsup://directions/FAT Viewer?action=UPDATE&amp;creator=factset&amp;DYN_ARGS=TRUE&amp;DOC_NAME=FAT:FQL_AUDITING_CLIENT_TEMPLATE.FAT&amp;display_string=Audit&amp;VAR:KEY=TIJURCVMNO&amp;VAR:QUERY=RkZfRUJJVERBX09QRVIoUVRSLDQvMS8yMDEwLDYvMzAvMjAxMCwsLFVTRCk=&amp;WINDOW=FIRST_POPUP&amp;HEIGH","T=450&amp;WIDTH=450&amp;START_MAXIMIZED=FALSE&amp;VAR:CALENDAR=US&amp;VAR:SYMBOL=SHLD&amp;VAR:INDEX=0"}</definedName>
    <definedName name="_197__FDSAUDITLINK__" localSheetId="7" hidden="1">{"fdsup://directions/FAT Viewer?action=UPDATE&amp;creator=factset&amp;DYN_ARGS=TRUE&amp;DOC_NAME=FAT:FQL_AUDITING_CLIENT_TEMPLATE.FAT&amp;display_string=Audit&amp;VAR:KEY=HSJUPEXEBS&amp;VAR:QUERY=RkZfRUJJVERBX09QRVIoUVRSLDQvMS8yMDA5LDYvMzAvMjAwOSwsLFVTRCk=&amp;WINDOW=FIRST_POPUP&amp;HEIGH","T=450&amp;WIDTH=450&amp;START_MAXIMIZED=FALSE&amp;VAR:CALENDAR=US&amp;VAR:SYMBOL=SEE&amp;VAR:INDEX=0"}</definedName>
    <definedName name="_197__FDSAUDITLINK__" localSheetId="0" hidden="1">{"fdsup://directions/FAT Viewer?action=UPDATE&amp;creator=factset&amp;DYN_ARGS=TRUE&amp;DOC_NAME=FAT:FQL_AUDITING_CLIENT_TEMPLATE.FAT&amp;display_string=Audit&amp;VAR:KEY=HSJUPEXEBS&amp;VAR:QUERY=RkZfRUJJVERBX09QRVIoUVRSLDQvMS8yMDA5LDYvMzAvMjAwOSwsLFVTRCk=&amp;WINDOW=FIRST_POPUP&amp;HEIGH","T=450&amp;WIDTH=450&amp;START_MAXIMIZED=FALSE&amp;VAR:CALENDAR=US&amp;VAR:SYMBOL=SEE&amp;VAR:INDEX=0"}</definedName>
    <definedName name="_197__FDSAUDITLINK__" hidden="1">{"fdsup://directions/FAT Viewer?action=UPDATE&amp;creator=factset&amp;DYN_ARGS=TRUE&amp;DOC_NAME=FAT:FQL_AUDITING_CLIENT_TEMPLATE.FAT&amp;display_string=Audit&amp;VAR:KEY=HSJUPEXEBS&amp;VAR:QUERY=RkZfRUJJVERBX09QRVIoUVRSLDQvMS8yMDA5LDYvMzAvMjAwOSwsLFVTRCk=&amp;WINDOW=FIRST_POPUP&amp;HEIGH","T=450&amp;WIDTH=450&amp;START_MAXIMIZED=FALSE&amp;VAR:CALENDAR=US&amp;VAR:SYMBOL=SEE&amp;VAR:INDEX=0"}</definedName>
    <definedName name="_198__FDSAUDITLINK__" localSheetId="7" hidden="1">{"fdsup://directions/FAT Viewer?action=UPDATE&amp;creator=factset&amp;DYN_ARGS=TRUE&amp;DOC_NAME=FAT:FQL_AUDITING_CLIENT_TEMPLATE.FAT&amp;display_string=Audit&amp;VAR:KEY=RMDYXIHQFI&amp;VAR:QUERY=RkZfRUJJVERBX09QRVIoUVRSLDQvMS8yMDEwLDYvMzAvMjAxMCwsLFVTRCk=&amp;WINDOW=FIRST_POPUP&amp;HEIGH","T=450&amp;WIDTH=450&amp;START_MAXIMIZED=FALSE&amp;VAR:CALENDAR=US&amp;VAR:SYMBOL=SEE&amp;VAR:INDEX=0"}</definedName>
    <definedName name="_198__FDSAUDITLINK__" localSheetId="0" hidden="1">{"fdsup://directions/FAT Viewer?action=UPDATE&amp;creator=factset&amp;DYN_ARGS=TRUE&amp;DOC_NAME=FAT:FQL_AUDITING_CLIENT_TEMPLATE.FAT&amp;display_string=Audit&amp;VAR:KEY=RMDYXIHQFI&amp;VAR:QUERY=RkZfRUJJVERBX09QRVIoUVRSLDQvMS8yMDEwLDYvMzAvMjAxMCwsLFVTRCk=&amp;WINDOW=FIRST_POPUP&amp;HEIGH","T=450&amp;WIDTH=450&amp;START_MAXIMIZED=FALSE&amp;VAR:CALENDAR=US&amp;VAR:SYMBOL=SEE&amp;VAR:INDEX=0"}</definedName>
    <definedName name="_198__FDSAUDITLINK__" hidden="1">{"fdsup://directions/FAT Viewer?action=UPDATE&amp;creator=factset&amp;DYN_ARGS=TRUE&amp;DOC_NAME=FAT:FQL_AUDITING_CLIENT_TEMPLATE.FAT&amp;display_string=Audit&amp;VAR:KEY=RMDYXIHQFI&amp;VAR:QUERY=RkZfRUJJVERBX09QRVIoUVRSLDQvMS8yMDEwLDYvMzAvMjAxMCwsLFVTRCk=&amp;WINDOW=FIRST_POPUP&amp;HEIGH","T=450&amp;WIDTH=450&amp;START_MAXIMIZED=FALSE&amp;VAR:CALENDAR=US&amp;VAR:SYMBOL=SEE&amp;VAR:INDEX=0"}</definedName>
    <definedName name="_199__FDSAUDITLINK__" localSheetId="7" hidden="1">{"fdsup://directions/FAT Viewer?action=UPDATE&amp;creator=factset&amp;DYN_ARGS=TRUE&amp;DOC_NAME=FAT:FQL_AUDITING_CLIENT_TEMPLATE.FAT&amp;display_string=Audit&amp;VAR:KEY=JCHMDCTUFM&amp;VAR:QUERY=RkZfRUJJVERBX09QRVIoUVRSLDQvMS8yMDA5LDYvMzAvMjAwOSwsLFVTRCk=&amp;WINDOW=FIRST_POPUP&amp;HEIGH","T=450&amp;WIDTH=450&amp;START_MAXIMIZED=FALSE&amp;VAR:CALENDAR=US&amp;VAR:SYMBOL=SE&amp;VAR:INDEX=0"}</definedName>
    <definedName name="_199__FDSAUDITLINK__" localSheetId="0" hidden="1">{"fdsup://directions/FAT Viewer?action=UPDATE&amp;creator=factset&amp;DYN_ARGS=TRUE&amp;DOC_NAME=FAT:FQL_AUDITING_CLIENT_TEMPLATE.FAT&amp;display_string=Audit&amp;VAR:KEY=JCHMDCTUFM&amp;VAR:QUERY=RkZfRUJJVERBX09QRVIoUVRSLDQvMS8yMDA5LDYvMzAvMjAwOSwsLFVTRCk=&amp;WINDOW=FIRST_POPUP&amp;HEIGH","T=450&amp;WIDTH=450&amp;START_MAXIMIZED=FALSE&amp;VAR:CALENDAR=US&amp;VAR:SYMBOL=SE&amp;VAR:INDEX=0"}</definedName>
    <definedName name="_199__FDSAUDITLINK__" hidden="1">{"fdsup://directions/FAT Viewer?action=UPDATE&amp;creator=factset&amp;DYN_ARGS=TRUE&amp;DOC_NAME=FAT:FQL_AUDITING_CLIENT_TEMPLATE.FAT&amp;display_string=Audit&amp;VAR:KEY=JCHMDCTUFM&amp;VAR:QUERY=RkZfRUJJVERBX09QRVIoUVRSLDQvMS8yMDA5LDYvMzAvMjAwOSwsLFVTRCk=&amp;WINDOW=FIRST_POPUP&amp;HEIGH","T=450&amp;WIDTH=450&amp;START_MAXIMIZED=FALSE&amp;VAR:CALENDAR=US&amp;VAR:SYMBOL=SE&amp;VAR:INDEX=0"}</definedName>
    <definedName name="_2__123Graph_ACHART_1" hidden="1">#REF!</definedName>
    <definedName name="_2__123Graph_ALIQUIDS" hidden="1">#REF!</definedName>
    <definedName name="_2__123Graph_Aｸﾞﾗﾌ_1" hidden="1">#REF!</definedName>
    <definedName name="_2__FDSAUDITLINK__" localSheetId="7" hidden="1">{"fdsup://directions/FAT Viewer?action=UPDATE&amp;creator=factset&amp;DYN_ARGS=TRUE&amp;DOC_NAME=FAT:FQL_AUDITING_CLIENT_TEMPLATE.FAT&amp;display_string=Audit&amp;VAR:KEY=BWLABMHOFO&amp;VAR:QUERY=RkZfRUJJVERBX09QRVIoUVRSLDQvMS8yMDEwLDYvMzAvMjAxMCwsLFVTRCk=&amp;WINDOW=FIRST_POPUP&amp;HEIGH","T=450&amp;WIDTH=450&amp;START_MAXIMIZED=FALSE&amp;VAR:CALENDAR=US&amp;VAR:SYMBOL=ZMH&amp;VAR:INDEX=0"}</definedName>
    <definedName name="_2__FDSAUDITLINK__" localSheetId="0" hidden="1">{"fdsup://directions/FAT Viewer?action=UPDATE&amp;creator=factset&amp;DYN_ARGS=TRUE&amp;DOC_NAME=FAT:FQL_AUDITING_CLIENT_TEMPLATE.FAT&amp;display_string=Audit&amp;VAR:KEY=BWLABMHOFO&amp;VAR:QUERY=RkZfRUJJVERBX09QRVIoUVRSLDQvMS8yMDEwLDYvMzAvMjAxMCwsLFVTRCk=&amp;WINDOW=FIRST_POPUP&amp;HEIGH","T=450&amp;WIDTH=450&amp;START_MAXIMIZED=FALSE&amp;VAR:CALENDAR=US&amp;VAR:SYMBOL=ZMH&amp;VAR:INDEX=0"}</definedName>
    <definedName name="_2__FDSAUDITLINK__" hidden="1">{"fdsup://directions/FAT Viewer?action=UPDATE&amp;creator=factset&amp;DYN_ARGS=TRUE&amp;DOC_NAME=FAT:FQL_AUDITING_CLIENT_TEMPLATE.FAT&amp;display_string=Audit&amp;VAR:KEY=BWLABMHOFO&amp;VAR:QUERY=RkZfRUJJVERBX09QRVIoUVRSLDQvMS8yMDEwLDYvMzAvMjAxMCwsLFVTRCk=&amp;WINDOW=FIRST_POPUP&amp;HEIGH","T=450&amp;WIDTH=450&amp;START_MAXIMIZED=FALSE&amp;VAR:CALENDAR=US&amp;VAR:SYMBOL=ZMH&amp;VAR:INDEX=0"}</definedName>
    <definedName name="_20__123Graph_BMARKET_SIZE" hidden="1">#REF!</definedName>
    <definedName name="_20__FDSAUDITLINK__" localSheetId="7" hidden="1">{"fdsup://directions/FAT Viewer?action=UPDATE&amp;creator=factset&amp;DYN_ARGS=TRUE&amp;DOC_NAME=FAT:FQL_AUDITING_CLIENT_TEMPLATE.FAT&amp;display_string=Audit&amp;VAR:KEY=NEVSZIZQHY&amp;VAR:QUERY=RkZfRUJJVERBX09QRVIoUVRSLDQvMS8yMDEwLDYvMzAvMjAxMCwsLFVTRCk=&amp;WINDOW=FIRST_POPUP&amp;HEIGH","T=450&amp;WIDTH=450&amp;START_MAXIMIZED=FALSE&amp;VAR:CALENDAR=US&amp;VAR:SYMBOL=XEL&amp;VAR:INDEX=0"}</definedName>
    <definedName name="_20__FDSAUDITLINK__" localSheetId="0" hidden="1">{"fdsup://directions/FAT Viewer?action=UPDATE&amp;creator=factset&amp;DYN_ARGS=TRUE&amp;DOC_NAME=FAT:FQL_AUDITING_CLIENT_TEMPLATE.FAT&amp;display_string=Audit&amp;VAR:KEY=NEVSZIZQHY&amp;VAR:QUERY=RkZfRUJJVERBX09QRVIoUVRSLDQvMS8yMDEwLDYvMzAvMjAxMCwsLFVTRCk=&amp;WINDOW=FIRST_POPUP&amp;HEIGH","T=450&amp;WIDTH=450&amp;START_MAXIMIZED=FALSE&amp;VAR:CALENDAR=US&amp;VAR:SYMBOL=XEL&amp;VAR:INDEX=0"}</definedName>
    <definedName name="_20__FDSAUDITLINK__" hidden="1">{"fdsup://directions/FAT Viewer?action=UPDATE&amp;creator=factset&amp;DYN_ARGS=TRUE&amp;DOC_NAME=FAT:FQL_AUDITING_CLIENT_TEMPLATE.FAT&amp;display_string=Audit&amp;VAR:KEY=NEVSZIZQHY&amp;VAR:QUERY=RkZfRUJJVERBX09QRVIoUVRSLDQvMS8yMDEwLDYvMzAvMjAxMCwsLFVTRCk=&amp;WINDOW=FIRST_POPUP&amp;HEIGH","T=450&amp;WIDTH=450&amp;START_MAXIMIZED=FALSE&amp;VAR:CALENDAR=US&amp;VAR:SYMBOL=XEL&amp;VAR:INDEX=0"}</definedName>
    <definedName name="_200__FDSAUDITLINK__" localSheetId="7" hidden="1">{"fdsup://directions/FAT Viewer?action=UPDATE&amp;creator=factset&amp;DYN_ARGS=TRUE&amp;DOC_NAME=FAT:FQL_AUDITING_CLIENT_TEMPLATE.FAT&amp;display_string=Audit&amp;VAR:KEY=PAVUDCPSRE&amp;VAR:QUERY=RkZfRUJJVERBX09QRVIoUVRSLDQvMS8yMDEwLDYvMzAvMjAxMCwsLFVTRCk=&amp;WINDOW=FIRST_POPUP&amp;HEIGH","T=450&amp;WIDTH=450&amp;START_MAXIMIZED=FALSE&amp;VAR:CALENDAR=US&amp;VAR:SYMBOL=SE&amp;VAR:INDEX=0"}</definedName>
    <definedName name="_200__FDSAUDITLINK__" localSheetId="0" hidden="1">{"fdsup://directions/FAT Viewer?action=UPDATE&amp;creator=factset&amp;DYN_ARGS=TRUE&amp;DOC_NAME=FAT:FQL_AUDITING_CLIENT_TEMPLATE.FAT&amp;display_string=Audit&amp;VAR:KEY=PAVUDCPSRE&amp;VAR:QUERY=RkZfRUJJVERBX09QRVIoUVRSLDQvMS8yMDEwLDYvMzAvMjAxMCwsLFVTRCk=&amp;WINDOW=FIRST_POPUP&amp;HEIGH","T=450&amp;WIDTH=450&amp;START_MAXIMIZED=FALSE&amp;VAR:CALENDAR=US&amp;VAR:SYMBOL=SE&amp;VAR:INDEX=0"}</definedName>
    <definedName name="_200__FDSAUDITLINK__" hidden="1">{"fdsup://directions/FAT Viewer?action=UPDATE&amp;creator=factset&amp;DYN_ARGS=TRUE&amp;DOC_NAME=FAT:FQL_AUDITING_CLIENT_TEMPLATE.FAT&amp;display_string=Audit&amp;VAR:KEY=PAVUDCPSRE&amp;VAR:QUERY=RkZfRUJJVERBX09QRVIoUVRSLDQvMS8yMDEwLDYvMzAvMjAxMCwsLFVTRCk=&amp;WINDOW=FIRST_POPUP&amp;HEIGH","T=450&amp;WIDTH=450&amp;START_MAXIMIZED=FALSE&amp;VAR:CALENDAR=US&amp;VAR:SYMBOL=SE&amp;VAR:INDEX=0"}</definedName>
    <definedName name="_201__FDSAUDITLINK__" localSheetId="7" hidden="1">{"fdsup://directions/FAT Viewer?action=UPDATE&amp;creator=factset&amp;DYN_ARGS=TRUE&amp;DOC_NAME=FAT:FQL_AUDITING_CLIENT_TEMPLATE.FAT&amp;display_string=Audit&amp;VAR:KEY=VSJODOHYLS&amp;VAR:QUERY=RkZfRUJJVERBX09QRVIoUVRSLDQvMS8yMDA5LDYvMzAvMjAwOSwsLFVTRCk=&amp;WINDOW=FIRST_POPUP&amp;HEIGH","T=450&amp;WIDTH=450&amp;START_MAXIMIZED=FALSE&amp;VAR:CALENDAR=US&amp;VAR:SYMBOL=SCHW&amp;VAR:INDEX=0"}</definedName>
    <definedName name="_201__FDSAUDITLINK__" localSheetId="0" hidden="1">{"fdsup://directions/FAT Viewer?action=UPDATE&amp;creator=factset&amp;DYN_ARGS=TRUE&amp;DOC_NAME=FAT:FQL_AUDITING_CLIENT_TEMPLATE.FAT&amp;display_string=Audit&amp;VAR:KEY=VSJODOHYLS&amp;VAR:QUERY=RkZfRUJJVERBX09QRVIoUVRSLDQvMS8yMDA5LDYvMzAvMjAwOSwsLFVTRCk=&amp;WINDOW=FIRST_POPUP&amp;HEIGH","T=450&amp;WIDTH=450&amp;START_MAXIMIZED=FALSE&amp;VAR:CALENDAR=US&amp;VAR:SYMBOL=SCHW&amp;VAR:INDEX=0"}</definedName>
    <definedName name="_201__FDSAUDITLINK__" hidden="1">{"fdsup://directions/FAT Viewer?action=UPDATE&amp;creator=factset&amp;DYN_ARGS=TRUE&amp;DOC_NAME=FAT:FQL_AUDITING_CLIENT_TEMPLATE.FAT&amp;display_string=Audit&amp;VAR:KEY=VSJODOHYLS&amp;VAR:QUERY=RkZfRUJJVERBX09QRVIoUVRSLDQvMS8yMDA5LDYvMzAvMjAwOSwsLFVTRCk=&amp;WINDOW=FIRST_POPUP&amp;HEIGH","T=450&amp;WIDTH=450&amp;START_MAXIMIZED=FALSE&amp;VAR:CALENDAR=US&amp;VAR:SYMBOL=SCHW&amp;VAR:INDEX=0"}</definedName>
    <definedName name="_202__FDSAUDITLINK__" localSheetId="7" hidden="1">{"fdsup://directions/FAT Viewer?action=UPDATE&amp;creator=factset&amp;DYN_ARGS=TRUE&amp;DOC_NAME=FAT:FQL_AUDITING_CLIENT_TEMPLATE.FAT&amp;display_string=Audit&amp;VAR:KEY=LSRMTSZEFM&amp;VAR:QUERY=RkZfRUJJVERBX09QRVIoUVRSLDQvMS8yMDEwLDYvMzAvMjAxMCwsLFVTRCk=&amp;WINDOW=FIRST_POPUP&amp;HEIGH","T=450&amp;WIDTH=450&amp;START_MAXIMIZED=FALSE&amp;VAR:CALENDAR=US&amp;VAR:SYMBOL=SCHW&amp;VAR:INDEX=0"}</definedName>
    <definedName name="_202__FDSAUDITLINK__" localSheetId="0" hidden="1">{"fdsup://directions/FAT Viewer?action=UPDATE&amp;creator=factset&amp;DYN_ARGS=TRUE&amp;DOC_NAME=FAT:FQL_AUDITING_CLIENT_TEMPLATE.FAT&amp;display_string=Audit&amp;VAR:KEY=LSRMTSZEFM&amp;VAR:QUERY=RkZfRUJJVERBX09QRVIoUVRSLDQvMS8yMDEwLDYvMzAvMjAxMCwsLFVTRCk=&amp;WINDOW=FIRST_POPUP&amp;HEIGH","T=450&amp;WIDTH=450&amp;START_MAXIMIZED=FALSE&amp;VAR:CALENDAR=US&amp;VAR:SYMBOL=SCHW&amp;VAR:INDEX=0"}</definedName>
    <definedName name="_202__FDSAUDITLINK__" hidden="1">{"fdsup://directions/FAT Viewer?action=UPDATE&amp;creator=factset&amp;DYN_ARGS=TRUE&amp;DOC_NAME=FAT:FQL_AUDITING_CLIENT_TEMPLATE.FAT&amp;display_string=Audit&amp;VAR:KEY=LSRMTSZEFM&amp;VAR:QUERY=RkZfRUJJVERBX09QRVIoUVRSLDQvMS8yMDEwLDYvMzAvMjAxMCwsLFVTRCk=&amp;WINDOW=FIRST_POPUP&amp;HEIGH","T=450&amp;WIDTH=450&amp;START_MAXIMIZED=FALSE&amp;VAR:CALENDAR=US&amp;VAR:SYMBOL=SCHW&amp;VAR:INDEX=0"}</definedName>
    <definedName name="_203__FDSAUDITLINK__" localSheetId="7" hidden="1">{"fdsup://directions/FAT Viewer?action=UPDATE&amp;creator=factset&amp;DYN_ARGS=TRUE&amp;DOC_NAME=FAT:FQL_AUDITING_CLIENT_TEMPLATE.FAT&amp;display_string=Audit&amp;VAR:KEY=XQPQTEJAXO&amp;VAR:QUERY=RkZfRUJJVERBX09QRVIoUVRSLDQvMS8yMDA5LDYvMzAvMjAwOSwsLFVTRCk=&amp;WINDOW=FIRST_POPUP&amp;HEIGH","T=450&amp;WIDTH=450&amp;START_MAXIMIZED=FALSE&amp;VAR:CALENDAR=US&amp;VAR:SYMBOL=SCG&amp;VAR:INDEX=0"}</definedName>
    <definedName name="_203__FDSAUDITLINK__" localSheetId="0" hidden="1">{"fdsup://directions/FAT Viewer?action=UPDATE&amp;creator=factset&amp;DYN_ARGS=TRUE&amp;DOC_NAME=FAT:FQL_AUDITING_CLIENT_TEMPLATE.FAT&amp;display_string=Audit&amp;VAR:KEY=XQPQTEJAXO&amp;VAR:QUERY=RkZfRUJJVERBX09QRVIoUVRSLDQvMS8yMDA5LDYvMzAvMjAwOSwsLFVTRCk=&amp;WINDOW=FIRST_POPUP&amp;HEIGH","T=450&amp;WIDTH=450&amp;START_MAXIMIZED=FALSE&amp;VAR:CALENDAR=US&amp;VAR:SYMBOL=SCG&amp;VAR:INDEX=0"}</definedName>
    <definedName name="_203__FDSAUDITLINK__" hidden="1">{"fdsup://directions/FAT Viewer?action=UPDATE&amp;creator=factset&amp;DYN_ARGS=TRUE&amp;DOC_NAME=FAT:FQL_AUDITING_CLIENT_TEMPLATE.FAT&amp;display_string=Audit&amp;VAR:KEY=XQPQTEJAXO&amp;VAR:QUERY=RkZfRUJJVERBX09QRVIoUVRSLDQvMS8yMDA5LDYvMzAvMjAwOSwsLFVTRCk=&amp;WINDOW=FIRST_POPUP&amp;HEIGH","T=450&amp;WIDTH=450&amp;START_MAXIMIZED=FALSE&amp;VAR:CALENDAR=US&amp;VAR:SYMBOL=SCG&amp;VAR:INDEX=0"}</definedName>
    <definedName name="_204__FDSAUDITLINK__" localSheetId="7" hidden="1">{"fdsup://directions/FAT Viewer?action=UPDATE&amp;creator=factset&amp;DYN_ARGS=TRUE&amp;DOC_NAME=FAT:FQL_AUDITING_CLIENT_TEMPLATE.FAT&amp;display_string=Audit&amp;VAR:KEY=VOFIPILIZY&amp;VAR:QUERY=RkZfRUJJVERBX09QRVIoUVRSLDQvMS8yMDEwLDYvMzAvMjAxMCwsLFVTRCk=&amp;WINDOW=FIRST_POPUP&amp;HEIGH","T=450&amp;WIDTH=450&amp;START_MAXIMIZED=FALSE&amp;VAR:CALENDAR=US&amp;VAR:SYMBOL=SCG&amp;VAR:INDEX=0"}</definedName>
    <definedName name="_204__FDSAUDITLINK__" localSheetId="0" hidden="1">{"fdsup://directions/FAT Viewer?action=UPDATE&amp;creator=factset&amp;DYN_ARGS=TRUE&amp;DOC_NAME=FAT:FQL_AUDITING_CLIENT_TEMPLATE.FAT&amp;display_string=Audit&amp;VAR:KEY=VOFIPILIZY&amp;VAR:QUERY=RkZfRUJJVERBX09QRVIoUVRSLDQvMS8yMDEwLDYvMzAvMjAxMCwsLFVTRCk=&amp;WINDOW=FIRST_POPUP&amp;HEIGH","T=450&amp;WIDTH=450&amp;START_MAXIMIZED=FALSE&amp;VAR:CALENDAR=US&amp;VAR:SYMBOL=SCG&amp;VAR:INDEX=0"}</definedName>
    <definedName name="_204__FDSAUDITLINK__" hidden="1">{"fdsup://directions/FAT Viewer?action=UPDATE&amp;creator=factset&amp;DYN_ARGS=TRUE&amp;DOC_NAME=FAT:FQL_AUDITING_CLIENT_TEMPLATE.FAT&amp;display_string=Audit&amp;VAR:KEY=VOFIPILIZY&amp;VAR:QUERY=RkZfRUJJVERBX09QRVIoUVRSLDQvMS8yMDEwLDYvMzAvMjAxMCwsLFVTRCk=&amp;WINDOW=FIRST_POPUP&amp;HEIGH","T=450&amp;WIDTH=450&amp;START_MAXIMIZED=FALSE&amp;VAR:CALENDAR=US&amp;VAR:SYMBOL=SCG&amp;VAR:INDEX=0"}</definedName>
    <definedName name="_205__FDSAUDITLINK__" localSheetId="7" hidden="1">{"fdsup://directions/FAT Viewer?action=UPDATE&amp;creator=factset&amp;DYN_ARGS=TRUE&amp;DOC_NAME=FAT:FQL_AUDITING_CLIENT_TEMPLATE.FAT&amp;display_string=Audit&amp;VAR:KEY=VOFKTUNUFC&amp;VAR:QUERY=RkZfRUJJVERBX09QRVIoUVRSLDQvMS8yMDA5LDYvMzAvMjAwOSwsLFVTRCk=&amp;WINDOW=FIRST_POPUP&amp;HEIGH","T=450&amp;WIDTH=450&amp;START_MAXIMIZED=FALSE&amp;VAR:CALENDAR=US&amp;VAR:SYMBOL=SBUX&amp;VAR:INDEX=0"}</definedName>
    <definedName name="_205__FDSAUDITLINK__" localSheetId="0" hidden="1">{"fdsup://directions/FAT Viewer?action=UPDATE&amp;creator=factset&amp;DYN_ARGS=TRUE&amp;DOC_NAME=FAT:FQL_AUDITING_CLIENT_TEMPLATE.FAT&amp;display_string=Audit&amp;VAR:KEY=VOFKTUNUFC&amp;VAR:QUERY=RkZfRUJJVERBX09QRVIoUVRSLDQvMS8yMDA5LDYvMzAvMjAwOSwsLFVTRCk=&amp;WINDOW=FIRST_POPUP&amp;HEIGH","T=450&amp;WIDTH=450&amp;START_MAXIMIZED=FALSE&amp;VAR:CALENDAR=US&amp;VAR:SYMBOL=SBUX&amp;VAR:INDEX=0"}</definedName>
    <definedName name="_205__FDSAUDITLINK__" hidden="1">{"fdsup://directions/FAT Viewer?action=UPDATE&amp;creator=factset&amp;DYN_ARGS=TRUE&amp;DOC_NAME=FAT:FQL_AUDITING_CLIENT_TEMPLATE.FAT&amp;display_string=Audit&amp;VAR:KEY=VOFKTUNUFC&amp;VAR:QUERY=RkZfRUJJVERBX09QRVIoUVRSLDQvMS8yMDA5LDYvMzAvMjAwOSwsLFVTRCk=&amp;WINDOW=FIRST_POPUP&amp;HEIGH","T=450&amp;WIDTH=450&amp;START_MAXIMIZED=FALSE&amp;VAR:CALENDAR=US&amp;VAR:SYMBOL=SBUX&amp;VAR:INDEX=0"}</definedName>
    <definedName name="_206__FDSAUDITLINK__" localSheetId="7" hidden="1">{"fdsup://directions/FAT Viewer?action=UPDATE&amp;creator=factset&amp;DYN_ARGS=TRUE&amp;DOC_NAME=FAT:FQL_AUDITING_CLIENT_TEMPLATE.FAT&amp;display_string=Audit&amp;VAR:KEY=LMJGFMDADY&amp;VAR:QUERY=RkZfRUJJVERBX09QRVIoUVRSLDQvMS8yMDEwLDYvMzAvMjAxMCwsLFVTRCk=&amp;WINDOW=FIRST_POPUP&amp;HEIGH","T=450&amp;WIDTH=450&amp;START_MAXIMIZED=FALSE&amp;VAR:CALENDAR=US&amp;VAR:SYMBOL=SBUX&amp;VAR:INDEX=0"}</definedName>
    <definedName name="_206__FDSAUDITLINK__" localSheetId="0" hidden="1">{"fdsup://directions/FAT Viewer?action=UPDATE&amp;creator=factset&amp;DYN_ARGS=TRUE&amp;DOC_NAME=FAT:FQL_AUDITING_CLIENT_TEMPLATE.FAT&amp;display_string=Audit&amp;VAR:KEY=LMJGFMDADY&amp;VAR:QUERY=RkZfRUJJVERBX09QRVIoUVRSLDQvMS8yMDEwLDYvMzAvMjAxMCwsLFVTRCk=&amp;WINDOW=FIRST_POPUP&amp;HEIGH","T=450&amp;WIDTH=450&amp;START_MAXIMIZED=FALSE&amp;VAR:CALENDAR=US&amp;VAR:SYMBOL=SBUX&amp;VAR:INDEX=0"}</definedName>
    <definedName name="_206__FDSAUDITLINK__" hidden="1">{"fdsup://directions/FAT Viewer?action=UPDATE&amp;creator=factset&amp;DYN_ARGS=TRUE&amp;DOC_NAME=FAT:FQL_AUDITING_CLIENT_TEMPLATE.FAT&amp;display_string=Audit&amp;VAR:KEY=LMJGFMDADY&amp;VAR:QUERY=RkZfRUJJVERBX09QRVIoUVRSLDQvMS8yMDEwLDYvMzAvMjAxMCwsLFVTRCk=&amp;WINDOW=FIRST_POPUP&amp;HEIGH","T=450&amp;WIDTH=450&amp;START_MAXIMIZED=FALSE&amp;VAR:CALENDAR=US&amp;VAR:SYMBOL=SBUX&amp;VAR:INDEX=0"}</definedName>
    <definedName name="_207__FDSAUDITLINK__" localSheetId="7" hidden="1">{"fdsup://directions/FAT Viewer?action=UPDATE&amp;creator=factset&amp;DYN_ARGS=TRUE&amp;DOC_NAME=FAT:FQL_AUDITING_CLIENT_TEMPLATE.FAT&amp;display_string=Audit&amp;VAR:KEY=RYHUPELOVO&amp;VAR:QUERY=RkZfRUJJVERBX09QRVIoUVRSLDQvMS8yMDA5LDYvMzAvMjAwOSwsLFVTRCk=&amp;WINDOW=FIRST_POPUP&amp;HEIGH","T=450&amp;WIDTH=450&amp;START_MAXIMIZED=FALSE&amp;VAR:CALENDAR=US&amp;VAR:SYMBOL=SAI&amp;VAR:INDEX=0"}</definedName>
    <definedName name="_207__FDSAUDITLINK__" localSheetId="0" hidden="1">{"fdsup://directions/FAT Viewer?action=UPDATE&amp;creator=factset&amp;DYN_ARGS=TRUE&amp;DOC_NAME=FAT:FQL_AUDITING_CLIENT_TEMPLATE.FAT&amp;display_string=Audit&amp;VAR:KEY=RYHUPELOVO&amp;VAR:QUERY=RkZfRUJJVERBX09QRVIoUVRSLDQvMS8yMDA5LDYvMzAvMjAwOSwsLFVTRCk=&amp;WINDOW=FIRST_POPUP&amp;HEIGH","T=450&amp;WIDTH=450&amp;START_MAXIMIZED=FALSE&amp;VAR:CALENDAR=US&amp;VAR:SYMBOL=SAI&amp;VAR:INDEX=0"}</definedName>
    <definedName name="_207__FDSAUDITLINK__" hidden="1">{"fdsup://directions/FAT Viewer?action=UPDATE&amp;creator=factset&amp;DYN_ARGS=TRUE&amp;DOC_NAME=FAT:FQL_AUDITING_CLIENT_TEMPLATE.FAT&amp;display_string=Audit&amp;VAR:KEY=RYHUPELOVO&amp;VAR:QUERY=RkZfRUJJVERBX09QRVIoUVRSLDQvMS8yMDA5LDYvMzAvMjAwOSwsLFVTRCk=&amp;WINDOW=FIRST_POPUP&amp;HEIGH","T=450&amp;WIDTH=450&amp;START_MAXIMIZED=FALSE&amp;VAR:CALENDAR=US&amp;VAR:SYMBOL=SAI&amp;VAR:INDEX=0"}</definedName>
    <definedName name="_208__FDSAUDITLINK__" localSheetId="7" hidden="1">{"fdsup://directions/FAT Viewer?action=UPDATE&amp;creator=factset&amp;DYN_ARGS=TRUE&amp;DOC_NAME=FAT:FQL_AUDITING_CLIENT_TEMPLATE.FAT&amp;display_string=Audit&amp;VAR:KEY=VOHITUVEVS&amp;VAR:QUERY=RkZfRUJJVERBX09QRVIoUVRSLDQvMS8yMDEwLDYvMzAvMjAxMCwsLFVTRCk=&amp;WINDOW=FIRST_POPUP&amp;HEIGH","T=450&amp;WIDTH=450&amp;START_MAXIMIZED=FALSE&amp;VAR:CALENDAR=US&amp;VAR:SYMBOL=SAI&amp;VAR:INDEX=0"}</definedName>
    <definedName name="_208__FDSAUDITLINK__" localSheetId="0" hidden="1">{"fdsup://directions/FAT Viewer?action=UPDATE&amp;creator=factset&amp;DYN_ARGS=TRUE&amp;DOC_NAME=FAT:FQL_AUDITING_CLIENT_TEMPLATE.FAT&amp;display_string=Audit&amp;VAR:KEY=VOHITUVEVS&amp;VAR:QUERY=RkZfRUJJVERBX09QRVIoUVRSLDQvMS8yMDEwLDYvMzAvMjAxMCwsLFVTRCk=&amp;WINDOW=FIRST_POPUP&amp;HEIGH","T=450&amp;WIDTH=450&amp;START_MAXIMIZED=FALSE&amp;VAR:CALENDAR=US&amp;VAR:SYMBOL=SAI&amp;VAR:INDEX=0"}</definedName>
    <definedName name="_208__FDSAUDITLINK__" hidden="1">{"fdsup://directions/FAT Viewer?action=UPDATE&amp;creator=factset&amp;DYN_ARGS=TRUE&amp;DOC_NAME=FAT:FQL_AUDITING_CLIENT_TEMPLATE.FAT&amp;display_string=Audit&amp;VAR:KEY=VOHITUVEVS&amp;VAR:QUERY=RkZfRUJJVERBX09QRVIoUVRSLDQvMS8yMDEwLDYvMzAvMjAxMCwsLFVTRCk=&amp;WINDOW=FIRST_POPUP&amp;HEIGH","T=450&amp;WIDTH=450&amp;START_MAXIMIZED=FALSE&amp;VAR:CALENDAR=US&amp;VAR:SYMBOL=SAI&amp;VAR:INDEX=0"}</definedName>
    <definedName name="_209__FDSAUDITLINK__" localSheetId="7" hidden="1">{"fdsup://directions/FAT Viewer?action=UPDATE&amp;creator=factset&amp;DYN_ARGS=TRUE&amp;DOC_NAME=FAT:FQL_AUDITING_CLIENT_TEMPLATE.FAT&amp;display_string=Audit&amp;VAR:KEY=FOTOZMLGDA&amp;VAR:QUERY=RkZfRUJJVERBX09QRVIoUVRSLDQvMS8yMDA5LDYvMzAvMjAwOSwsLFVTRCk=&amp;WINDOW=FIRST_POPUP&amp;HEIGH","T=450&amp;WIDTH=450&amp;START_MAXIMIZED=FALSE&amp;VAR:CALENDAR=US&amp;VAR:SYMBOL=S&amp;VAR:INDEX=0"}</definedName>
    <definedName name="_209__FDSAUDITLINK__" localSheetId="0" hidden="1">{"fdsup://directions/FAT Viewer?action=UPDATE&amp;creator=factset&amp;DYN_ARGS=TRUE&amp;DOC_NAME=FAT:FQL_AUDITING_CLIENT_TEMPLATE.FAT&amp;display_string=Audit&amp;VAR:KEY=FOTOZMLGDA&amp;VAR:QUERY=RkZfRUJJVERBX09QRVIoUVRSLDQvMS8yMDA5LDYvMzAvMjAwOSwsLFVTRCk=&amp;WINDOW=FIRST_POPUP&amp;HEIGH","T=450&amp;WIDTH=450&amp;START_MAXIMIZED=FALSE&amp;VAR:CALENDAR=US&amp;VAR:SYMBOL=S&amp;VAR:INDEX=0"}</definedName>
    <definedName name="_209__FDSAUDITLINK__" hidden="1">{"fdsup://directions/FAT Viewer?action=UPDATE&amp;creator=factset&amp;DYN_ARGS=TRUE&amp;DOC_NAME=FAT:FQL_AUDITING_CLIENT_TEMPLATE.FAT&amp;display_string=Audit&amp;VAR:KEY=FOTOZMLGDA&amp;VAR:QUERY=RkZfRUJJVERBX09QRVIoUVRSLDQvMS8yMDA5LDYvMzAvMjAwOSwsLFVTRCk=&amp;WINDOW=FIRST_POPUP&amp;HEIGH","T=450&amp;WIDTH=450&amp;START_MAXIMIZED=FALSE&amp;VAR:CALENDAR=US&amp;VAR:SYMBOL=S&amp;VAR:INDEX=0"}</definedName>
    <definedName name="_20h2_" localSheetId="7" hidden="1">{"'표지'!$B$5"}</definedName>
    <definedName name="_20h2_" localSheetId="0" hidden="1">{"'표지'!$B$5"}</definedName>
    <definedName name="_20h2_" hidden="1">{"'표지'!$B$5"}</definedName>
    <definedName name="_21__123Graph_XMARKET_SIZE" hidden="1">#REF!</definedName>
    <definedName name="_21__FDSAUDITLINK__" localSheetId="7" hidden="1">{"fdsup://directions/FAT Viewer?action=UPDATE&amp;creator=factset&amp;DYN_ARGS=TRUE&amp;DOC_NAME=FAT:FQL_AUDITING_CLIENT_TEMPLATE.FAT&amp;display_string=Audit&amp;VAR:KEY=NUDGVWTODA&amp;VAR:QUERY=RkZfRUJJVERBX09QRVIoUVRSLDQvMS8yMDA5LDYvMzAvMjAwOSwsLFVTRCk=&amp;WINDOW=FIRST_POPUP&amp;HEIGH","T=450&amp;WIDTH=450&amp;START_MAXIMIZED=FALSE&amp;VAR:CALENDAR=US&amp;VAR:SYMBOL=X&amp;VAR:INDEX=0"}</definedName>
    <definedName name="_21__FDSAUDITLINK__" localSheetId="0" hidden="1">{"fdsup://directions/FAT Viewer?action=UPDATE&amp;creator=factset&amp;DYN_ARGS=TRUE&amp;DOC_NAME=FAT:FQL_AUDITING_CLIENT_TEMPLATE.FAT&amp;display_string=Audit&amp;VAR:KEY=NUDGVWTODA&amp;VAR:QUERY=RkZfRUJJVERBX09QRVIoUVRSLDQvMS8yMDA5LDYvMzAvMjAwOSwsLFVTRCk=&amp;WINDOW=FIRST_POPUP&amp;HEIGH","T=450&amp;WIDTH=450&amp;START_MAXIMIZED=FALSE&amp;VAR:CALENDAR=US&amp;VAR:SYMBOL=X&amp;VAR:INDEX=0"}</definedName>
    <definedName name="_21__FDSAUDITLINK__" hidden="1">{"fdsup://directions/FAT Viewer?action=UPDATE&amp;creator=factset&amp;DYN_ARGS=TRUE&amp;DOC_NAME=FAT:FQL_AUDITING_CLIENT_TEMPLATE.FAT&amp;display_string=Audit&amp;VAR:KEY=NUDGVWTODA&amp;VAR:QUERY=RkZfRUJJVERBX09QRVIoUVRSLDQvMS8yMDA5LDYvMzAvMjAwOSwsLFVTRCk=&amp;WINDOW=FIRST_POPUP&amp;HEIGH","T=450&amp;WIDTH=450&amp;START_MAXIMIZED=FALSE&amp;VAR:CALENDAR=US&amp;VAR:SYMBOL=X&amp;VAR:INDEX=0"}</definedName>
    <definedName name="_210__FDSAUDITLINK__" localSheetId="7" hidden="1">{"fdsup://directions/FAT Viewer?action=UPDATE&amp;creator=factset&amp;DYN_ARGS=TRUE&amp;DOC_NAME=FAT:FQL_AUDITING_CLIENT_TEMPLATE.FAT&amp;display_string=Audit&amp;VAR:KEY=HCZADMXGZA&amp;VAR:QUERY=RkZfRUJJVERBX09QRVIoUVRSLDQvMS8yMDEwLDYvMzAvMjAxMCwsLFVTRCk=&amp;WINDOW=FIRST_POPUP&amp;HEIGH","T=450&amp;WIDTH=450&amp;START_MAXIMIZED=FALSE&amp;VAR:CALENDAR=US&amp;VAR:SYMBOL=S&amp;VAR:INDEX=0"}</definedName>
    <definedName name="_210__FDSAUDITLINK__" localSheetId="0" hidden="1">{"fdsup://directions/FAT Viewer?action=UPDATE&amp;creator=factset&amp;DYN_ARGS=TRUE&amp;DOC_NAME=FAT:FQL_AUDITING_CLIENT_TEMPLATE.FAT&amp;display_string=Audit&amp;VAR:KEY=HCZADMXGZA&amp;VAR:QUERY=RkZfRUJJVERBX09QRVIoUVRSLDQvMS8yMDEwLDYvMzAvMjAxMCwsLFVTRCk=&amp;WINDOW=FIRST_POPUP&amp;HEIGH","T=450&amp;WIDTH=450&amp;START_MAXIMIZED=FALSE&amp;VAR:CALENDAR=US&amp;VAR:SYMBOL=S&amp;VAR:INDEX=0"}</definedName>
    <definedName name="_210__FDSAUDITLINK__" hidden="1">{"fdsup://directions/FAT Viewer?action=UPDATE&amp;creator=factset&amp;DYN_ARGS=TRUE&amp;DOC_NAME=FAT:FQL_AUDITING_CLIENT_TEMPLATE.FAT&amp;display_string=Audit&amp;VAR:KEY=HCZADMXGZA&amp;VAR:QUERY=RkZfRUJJVERBX09QRVIoUVRSLDQvMS8yMDEwLDYvMzAvMjAxMCwsLFVTRCk=&amp;WINDOW=FIRST_POPUP&amp;HEIGH","T=450&amp;WIDTH=450&amp;START_MAXIMIZED=FALSE&amp;VAR:CALENDAR=US&amp;VAR:SYMBOL=S&amp;VAR:INDEX=0"}</definedName>
    <definedName name="_211__FDSAUDITLINK__" localSheetId="7" hidden="1">{"fdsup://directions/FAT Viewer?action=UPDATE&amp;creator=factset&amp;DYN_ARGS=TRUE&amp;DOC_NAME=FAT:FQL_AUDITING_CLIENT_TEMPLATE.FAT&amp;display_string=Audit&amp;VAR:KEY=FKFMFOBOLU&amp;VAR:QUERY=RkZfRUJJVERBX09QRVIoUVRSLDQvMS8yMDA5LDYvMzAvMjAwOSwsLFVTRCk=&amp;WINDOW=FIRST_POPUP&amp;HEIGH","T=450&amp;WIDTH=450&amp;START_MAXIMIZED=FALSE&amp;VAR:CALENDAR=US&amp;VAR:SYMBOL=RTN&amp;VAR:INDEX=0"}</definedName>
    <definedName name="_211__FDSAUDITLINK__" localSheetId="0" hidden="1">{"fdsup://directions/FAT Viewer?action=UPDATE&amp;creator=factset&amp;DYN_ARGS=TRUE&amp;DOC_NAME=FAT:FQL_AUDITING_CLIENT_TEMPLATE.FAT&amp;display_string=Audit&amp;VAR:KEY=FKFMFOBOLU&amp;VAR:QUERY=RkZfRUJJVERBX09QRVIoUVRSLDQvMS8yMDA5LDYvMzAvMjAwOSwsLFVTRCk=&amp;WINDOW=FIRST_POPUP&amp;HEIGH","T=450&amp;WIDTH=450&amp;START_MAXIMIZED=FALSE&amp;VAR:CALENDAR=US&amp;VAR:SYMBOL=RTN&amp;VAR:INDEX=0"}</definedName>
    <definedName name="_211__FDSAUDITLINK__" hidden="1">{"fdsup://directions/FAT Viewer?action=UPDATE&amp;creator=factset&amp;DYN_ARGS=TRUE&amp;DOC_NAME=FAT:FQL_AUDITING_CLIENT_TEMPLATE.FAT&amp;display_string=Audit&amp;VAR:KEY=FKFMFOBOLU&amp;VAR:QUERY=RkZfRUJJVERBX09QRVIoUVRSLDQvMS8yMDA5LDYvMzAvMjAwOSwsLFVTRCk=&amp;WINDOW=FIRST_POPUP&amp;HEIGH","T=450&amp;WIDTH=450&amp;START_MAXIMIZED=FALSE&amp;VAR:CALENDAR=US&amp;VAR:SYMBOL=RTN&amp;VAR:INDEX=0"}</definedName>
    <definedName name="_212__FDSAUDITLINK__" localSheetId="7" hidden="1">{"fdsup://directions/FAT Viewer?action=UPDATE&amp;creator=factset&amp;DYN_ARGS=TRUE&amp;DOC_NAME=FAT:FQL_AUDITING_CLIENT_TEMPLATE.FAT&amp;display_string=Audit&amp;VAR:KEY=XYJADKHUBC&amp;VAR:QUERY=RkZfRUJJVERBX09QRVIoUVRSLDQvMS8yMDEwLDYvMzAvMjAxMCwsLFVTRCk=&amp;WINDOW=FIRST_POPUP&amp;HEIGH","T=450&amp;WIDTH=450&amp;START_MAXIMIZED=FALSE&amp;VAR:CALENDAR=US&amp;VAR:SYMBOL=RTN&amp;VAR:INDEX=0"}</definedName>
    <definedName name="_212__FDSAUDITLINK__" localSheetId="0" hidden="1">{"fdsup://directions/FAT Viewer?action=UPDATE&amp;creator=factset&amp;DYN_ARGS=TRUE&amp;DOC_NAME=FAT:FQL_AUDITING_CLIENT_TEMPLATE.FAT&amp;display_string=Audit&amp;VAR:KEY=XYJADKHUBC&amp;VAR:QUERY=RkZfRUJJVERBX09QRVIoUVRSLDQvMS8yMDEwLDYvMzAvMjAxMCwsLFVTRCk=&amp;WINDOW=FIRST_POPUP&amp;HEIGH","T=450&amp;WIDTH=450&amp;START_MAXIMIZED=FALSE&amp;VAR:CALENDAR=US&amp;VAR:SYMBOL=RTN&amp;VAR:INDEX=0"}</definedName>
    <definedName name="_212__FDSAUDITLINK__" hidden="1">{"fdsup://directions/FAT Viewer?action=UPDATE&amp;creator=factset&amp;DYN_ARGS=TRUE&amp;DOC_NAME=FAT:FQL_AUDITING_CLIENT_TEMPLATE.FAT&amp;display_string=Audit&amp;VAR:KEY=XYJADKHUBC&amp;VAR:QUERY=RkZfRUJJVERBX09QRVIoUVRSLDQvMS8yMDEwLDYvMzAvMjAxMCwsLFVTRCk=&amp;WINDOW=FIRST_POPUP&amp;HEIGH","T=450&amp;WIDTH=450&amp;START_MAXIMIZED=FALSE&amp;VAR:CALENDAR=US&amp;VAR:SYMBOL=RTN&amp;VAR:INDEX=0"}</definedName>
    <definedName name="_213__FDSAUDITLINK__" localSheetId="7" hidden="1">{"fdsup://directions/FAT Viewer?action=UPDATE&amp;creator=factset&amp;DYN_ARGS=TRUE&amp;DOC_NAME=FAT:FQL_AUDITING_CLIENT_TEMPLATE.FAT&amp;display_string=Audit&amp;VAR:KEY=DCVUZETEHK&amp;VAR:QUERY=RkZfRUJJVERBX09QRVIoUVRSLDQvMS8yMDA5LDYvMzAvMjAwOSwsLFVTRCk=&amp;WINDOW=FIRST_POPUP&amp;HEIGH","T=450&amp;WIDTH=450&amp;START_MAXIMIZED=FALSE&amp;VAR:CALENDAR=US&amp;VAR:SYMBOL=RSH&amp;VAR:INDEX=0"}</definedName>
    <definedName name="_213__FDSAUDITLINK__" localSheetId="0" hidden="1">{"fdsup://directions/FAT Viewer?action=UPDATE&amp;creator=factset&amp;DYN_ARGS=TRUE&amp;DOC_NAME=FAT:FQL_AUDITING_CLIENT_TEMPLATE.FAT&amp;display_string=Audit&amp;VAR:KEY=DCVUZETEHK&amp;VAR:QUERY=RkZfRUJJVERBX09QRVIoUVRSLDQvMS8yMDA5LDYvMzAvMjAwOSwsLFVTRCk=&amp;WINDOW=FIRST_POPUP&amp;HEIGH","T=450&amp;WIDTH=450&amp;START_MAXIMIZED=FALSE&amp;VAR:CALENDAR=US&amp;VAR:SYMBOL=RSH&amp;VAR:INDEX=0"}</definedName>
    <definedName name="_213__FDSAUDITLINK__" hidden="1">{"fdsup://directions/FAT Viewer?action=UPDATE&amp;creator=factset&amp;DYN_ARGS=TRUE&amp;DOC_NAME=FAT:FQL_AUDITING_CLIENT_TEMPLATE.FAT&amp;display_string=Audit&amp;VAR:KEY=DCVUZETEHK&amp;VAR:QUERY=RkZfRUJJVERBX09QRVIoUVRSLDQvMS8yMDA5LDYvMzAvMjAwOSwsLFVTRCk=&amp;WINDOW=FIRST_POPUP&amp;HEIGH","T=450&amp;WIDTH=450&amp;START_MAXIMIZED=FALSE&amp;VAR:CALENDAR=US&amp;VAR:SYMBOL=RSH&amp;VAR:INDEX=0"}</definedName>
    <definedName name="_214__FDSAUDITLINK__" localSheetId="7" hidden="1">{"fdsup://directions/FAT Viewer?action=UPDATE&amp;creator=factset&amp;DYN_ARGS=TRUE&amp;DOC_NAME=FAT:FQL_AUDITING_CLIENT_TEMPLATE.FAT&amp;display_string=Audit&amp;VAR:KEY=PAHYRYDELM&amp;VAR:QUERY=RkZfRUJJVERBX09QRVIoUVRSLDQvMS8yMDEwLDYvMzAvMjAxMCwsLFVTRCk=&amp;WINDOW=FIRST_POPUP&amp;HEIGH","T=450&amp;WIDTH=450&amp;START_MAXIMIZED=FALSE&amp;VAR:CALENDAR=US&amp;VAR:SYMBOL=RSH&amp;VAR:INDEX=0"}</definedName>
    <definedName name="_214__FDSAUDITLINK__" localSheetId="0" hidden="1">{"fdsup://directions/FAT Viewer?action=UPDATE&amp;creator=factset&amp;DYN_ARGS=TRUE&amp;DOC_NAME=FAT:FQL_AUDITING_CLIENT_TEMPLATE.FAT&amp;display_string=Audit&amp;VAR:KEY=PAHYRYDELM&amp;VAR:QUERY=RkZfRUJJVERBX09QRVIoUVRSLDQvMS8yMDEwLDYvMzAvMjAxMCwsLFVTRCk=&amp;WINDOW=FIRST_POPUP&amp;HEIGH","T=450&amp;WIDTH=450&amp;START_MAXIMIZED=FALSE&amp;VAR:CALENDAR=US&amp;VAR:SYMBOL=RSH&amp;VAR:INDEX=0"}</definedName>
    <definedName name="_214__FDSAUDITLINK__" hidden="1">{"fdsup://directions/FAT Viewer?action=UPDATE&amp;creator=factset&amp;DYN_ARGS=TRUE&amp;DOC_NAME=FAT:FQL_AUDITING_CLIENT_TEMPLATE.FAT&amp;display_string=Audit&amp;VAR:KEY=PAHYRYDELM&amp;VAR:QUERY=RkZfRUJJVERBX09QRVIoUVRSLDQvMS8yMDEwLDYvMzAvMjAxMCwsLFVTRCk=&amp;WINDOW=FIRST_POPUP&amp;HEIGH","T=450&amp;WIDTH=450&amp;START_MAXIMIZED=FALSE&amp;VAR:CALENDAR=US&amp;VAR:SYMBOL=RSH&amp;VAR:INDEX=0"}</definedName>
    <definedName name="_215__FDSAUDITLINK__" localSheetId="7" hidden="1">{"fdsup://directions/FAT Viewer?action=UPDATE&amp;creator=factset&amp;DYN_ARGS=TRUE&amp;DOC_NAME=FAT:FQL_AUDITING_CLIENT_TEMPLATE.FAT&amp;display_string=Audit&amp;VAR:KEY=BGTULIBOLS&amp;VAR:QUERY=RkZfRUJJVERBX09QRVIoUVRSLDQvMS8yMDA5LDYvMzAvMjAwOSwsLFVTRCk=&amp;WINDOW=FIRST_POPUP&amp;HEIGH","T=450&amp;WIDTH=450&amp;START_MAXIMIZED=FALSE&amp;VAR:CALENDAR=US&amp;VAR:SYMBOL=RSG&amp;VAR:INDEX=0"}</definedName>
    <definedName name="_215__FDSAUDITLINK__" localSheetId="0" hidden="1">{"fdsup://directions/FAT Viewer?action=UPDATE&amp;creator=factset&amp;DYN_ARGS=TRUE&amp;DOC_NAME=FAT:FQL_AUDITING_CLIENT_TEMPLATE.FAT&amp;display_string=Audit&amp;VAR:KEY=BGTULIBOLS&amp;VAR:QUERY=RkZfRUJJVERBX09QRVIoUVRSLDQvMS8yMDA5LDYvMzAvMjAwOSwsLFVTRCk=&amp;WINDOW=FIRST_POPUP&amp;HEIGH","T=450&amp;WIDTH=450&amp;START_MAXIMIZED=FALSE&amp;VAR:CALENDAR=US&amp;VAR:SYMBOL=RSG&amp;VAR:INDEX=0"}</definedName>
    <definedName name="_215__FDSAUDITLINK__" hidden="1">{"fdsup://directions/FAT Viewer?action=UPDATE&amp;creator=factset&amp;DYN_ARGS=TRUE&amp;DOC_NAME=FAT:FQL_AUDITING_CLIENT_TEMPLATE.FAT&amp;display_string=Audit&amp;VAR:KEY=BGTULIBOLS&amp;VAR:QUERY=RkZfRUJJVERBX09QRVIoUVRSLDQvMS8yMDA5LDYvMzAvMjAwOSwsLFVTRCk=&amp;WINDOW=FIRST_POPUP&amp;HEIGH","T=450&amp;WIDTH=450&amp;START_MAXIMIZED=FALSE&amp;VAR:CALENDAR=US&amp;VAR:SYMBOL=RSG&amp;VAR:INDEX=0"}</definedName>
    <definedName name="_216__FDSAUDITLINK__" localSheetId="7" hidden="1">{"fdsup://directions/FAT Viewer?action=UPDATE&amp;creator=factset&amp;DYN_ARGS=TRUE&amp;DOC_NAME=FAT:FQL_AUDITING_CLIENT_TEMPLATE.FAT&amp;display_string=Audit&amp;VAR:KEY=HWNOVORCDM&amp;VAR:QUERY=RkZfRUJJVERBX09QRVIoUVRSLDQvMS8yMDEwLDYvMzAvMjAxMCwsLFVTRCk=&amp;WINDOW=FIRST_POPUP&amp;HEIGH","T=450&amp;WIDTH=450&amp;START_MAXIMIZED=FALSE&amp;VAR:CALENDAR=US&amp;VAR:SYMBOL=RSG&amp;VAR:INDEX=0"}</definedName>
    <definedName name="_216__FDSAUDITLINK__" localSheetId="0" hidden="1">{"fdsup://directions/FAT Viewer?action=UPDATE&amp;creator=factset&amp;DYN_ARGS=TRUE&amp;DOC_NAME=FAT:FQL_AUDITING_CLIENT_TEMPLATE.FAT&amp;display_string=Audit&amp;VAR:KEY=HWNOVORCDM&amp;VAR:QUERY=RkZfRUJJVERBX09QRVIoUVRSLDQvMS8yMDEwLDYvMzAvMjAxMCwsLFVTRCk=&amp;WINDOW=FIRST_POPUP&amp;HEIGH","T=450&amp;WIDTH=450&amp;START_MAXIMIZED=FALSE&amp;VAR:CALENDAR=US&amp;VAR:SYMBOL=RSG&amp;VAR:INDEX=0"}</definedName>
    <definedName name="_216__FDSAUDITLINK__" hidden="1">{"fdsup://directions/FAT Viewer?action=UPDATE&amp;creator=factset&amp;DYN_ARGS=TRUE&amp;DOC_NAME=FAT:FQL_AUDITING_CLIENT_TEMPLATE.FAT&amp;display_string=Audit&amp;VAR:KEY=HWNOVORCDM&amp;VAR:QUERY=RkZfRUJJVERBX09QRVIoUVRSLDQvMS8yMDEwLDYvMzAvMjAxMCwsLFVTRCk=&amp;WINDOW=FIRST_POPUP&amp;HEIGH","T=450&amp;WIDTH=450&amp;START_MAXIMIZED=FALSE&amp;VAR:CALENDAR=US&amp;VAR:SYMBOL=RSG&amp;VAR:INDEX=0"}</definedName>
    <definedName name="_217__FDSAUDITLINK__" localSheetId="7" hidden="1">{"fdsup://directions/FAT Viewer?action=UPDATE&amp;creator=factset&amp;DYN_ARGS=TRUE&amp;DOC_NAME=FAT:FQL_AUDITING_CLIENT_TEMPLATE.FAT&amp;display_string=Audit&amp;VAR:KEY=XAFCPMLMFU&amp;VAR:QUERY=RkZfRUJJVERBX09QRVIoUVRSLDQvMS8yMDA5LDYvMzAvMjAwOSwsLFVTRCk=&amp;WINDOW=FIRST_POPUP&amp;HEIGH","T=450&amp;WIDTH=450&amp;START_MAXIMIZED=FALSE&amp;VAR:CALENDAR=US&amp;VAR:SYMBOL=RRD&amp;VAR:INDEX=0"}</definedName>
    <definedName name="_217__FDSAUDITLINK__" localSheetId="0" hidden="1">{"fdsup://directions/FAT Viewer?action=UPDATE&amp;creator=factset&amp;DYN_ARGS=TRUE&amp;DOC_NAME=FAT:FQL_AUDITING_CLIENT_TEMPLATE.FAT&amp;display_string=Audit&amp;VAR:KEY=XAFCPMLMFU&amp;VAR:QUERY=RkZfRUJJVERBX09QRVIoUVRSLDQvMS8yMDA5LDYvMzAvMjAwOSwsLFVTRCk=&amp;WINDOW=FIRST_POPUP&amp;HEIGH","T=450&amp;WIDTH=450&amp;START_MAXIMIZED=FALSE&amp;VAR:CALENDAR=US&amp;VAR:SYMBOL=RRD&amp;VAR:INDEX=0"}</definedName>
    <definedName name="_217__FDSAUDITLINK__" hidden="1">{"fdsup://directions/FAT Viewer?action=UPDATE&amp;creator=factset&amp;DYN_ARGS=TRUE&amp;DOC_NAME=FAT:FQL_AUDITING_CLIENT_TEMPLATE.FAT&amp;display_string=Audit&amp;VAR:KEY=XAFCPMLMFU&amp;VAR:QUERY=RkZfRUJJVERBX09QRVIoUVRSLDQvMS8yMDA5LDYvMzAvMjAwOSwsLFVTRCk=&amp;WINDOW=FIRST_POPUP&amp;HEIGH","T=450&amp;WIDTH=450&amp;START_MAXIMIZED=FALSE&amp;VAR:CALENDAR=US&amp;VAR:SYMBOL=RRD&amp;VAR:INDEX=0"}</definedName>
    <definedName name="_218__FDSAUDITLINK__" localSheetId="7" hidden="1">{"fdsup://directions/FAT Viewer?action=UPDATE&amp;creator=factset&amp;DYN_ARGS=TRUE&amp;DOC_NAME=FAT:FQL_AUDITING_CLIENT_TEMPLATE.FAT&amp;display_string=Audit&amp;VAR:KEY=TANQJGBMBK&amp;VAR:QUERY=RkZfRUJJVERBX09QRVIoUVRSLDQvMS8yMDEwLDYvMzAvMjAxMCwsLFVTRCk=&amp;WINDOW=FIRST_POPUP&amp;HEIGH","T=450&amp;WIDTH=450&amp;START_MAXIMIZED=FALSE&amp;VAR:CALENDAR=US&amp;VAR:SYMBOL=RRD&amp;VAR:INDEX=0"}</definedName>
    <definedName name="_218__FDSAUDITLINK__" localSheetId="0" hidden="1">{"fdsup://directions/FAT Viewer?action=UPDATE&amp;creator=factset&amp;DYN_ARGS=TRUE&amp;DOC_NAME=FAT:FQL_AUDITING_CLIENT_TEMPLATE.FAT&amp;display_string=Audit&amp;VAR:KEY=TANQJGBMBK&amp;VAR:QUERY=RkZfRUJJVERBX09QRVIoUVRSLDQvMS8yMDEwLDYvMzAvMjAxMCwsLFVTRCk=&amp;WINDOW=FIRST_POPUP&amp;HEIGH","T=450&amp;WIDTH=450&amp;START_MAXIMIZED=FALSE&amp;VAR:CALENDAR=US&amp;VAR:SYMBOL=RRD&amp;VAR:INDEX=0"}</definedName>
    <definedName name="_218__FDSAUDITLINK__" hidden="1">{"fdsup://directions/FAT Viewer?action=UPDATE&amp;creator=factset&amp;DYN_ARGS=TRUE&amp;DOC_NAME=FAT:FQL_AUDITING_CLIENT_TEMPLATE.FAT&amp;display_string=Audit&amp;VAR:KEY=TANQJGBMBK&amp;VAR:QUERY=RkZfRUJJVERBX09QRVIoUVRSLDQvMS8yMDEwLDYvMzAvMjAxMCwsLFVTRCk=&amp;WINDOW=FIRST_POPUP&amp;HEIGH","T=450&amp;WIDTH=450&amp;START_MAXIMIZED=FALSE&amp;VAR:CALENDAR=US&amp;VAR:SYMBOL=RRD&amp;VAR:INDEX=0"}</definedName>
    <definedName name="_219__FDSAUDITLINK__" localSheetId="7" hidden="1">{"fdsup://directions/FAT Viewer?action=UPDATE&amp;creator=factset&amp;DYN_ARGS=TRUE&amp;DOC_NAME=FAT:FQL_AUDITING_CLIENT_TEMPLATE.FAT&amp;display_string=Audit&amp;VAR:KEY=XKFULUREDW&amp;VAR:QUERY=RkZfRUJJVERBX09QRVIoUVRSLDQvMS8yMDA5LDYvMzAvMjAwOSwsLFVTRCk=&amp;WINDOW=FIRST_POPUP&amp;HEIGH","T=450&amp;WIDTH=450&amp;START_MAXIMIZED=FALSE&amp;VAR:CALENDAR=US&amp;VAR:SYMBOL=RRC&amp;VAR:INDEX=0"}</definedName>
    <definedName name="_219__FDSAUDITLINK__" localSheetId="0" hidden="1">{"fdsup://directions/FAT Viewer?action=UPDATE&amp;creator=factset&amp;DYN_ARGS=TRUE&amp;DOC_NAME=FAT:FQL_AUDITING_CLIENT_TEMPLATE.FAT&amp;display_string=Audit&amp;VAR:KEY=XKFULUREDW&amp;VAR:QUERY=RkZfRUJJVERBX09QRVIoUVRSLDQvMS8yMDA5LDYvMzAvMjAwOSwsLFVTRCk=&amp;WINDOW=FIRST_POPUP&amp;HEIGH","T=450&amp;WIDTH=450&amp;START_MAXIMIZED=FALSE&amp;VAR:CALENDAR=US&amp;VAR:SYMBOL=RRC&amp;VAR:INDEX=0"}</definedName>
    <definedName name="_219__FDSAUDITLINK__" hidden="1">{"fdsup://directions/FAT Viewer?action=UPDATE&amp;creator=factset&amp;DYN_ARGS=TRUE&amp;DOC_NAME=FAT:FQL_AUDITING_CLIENT_TEMPLATE.FAT&amp;display_string=Audit&amp;VAR:KEY=XKFULUREDW&amp;VAR:QUERY=RkZfRUJJVERBX09QRVIoUVRSLDQvMS8yMDA5LDYvMzAvMjAwOSwsLFVTRCk=&amp;WINDOW=FIRST_POPUP&amp;HEIGH","T=450&amp;WIDTH=450&amp;START_MAXIMIZED=FALSE&amp;VAR:CALENDAR=US&amp;VAR:SYMBOL=RRC&amp;VAR:INDEX=0"}</definedName>
    <definedName name="_21D6_" localSheetId="7" hidden="1">{"'표지'!$B$5"}</definedName>
    <definedName name="_21D6_" localSheetId="0" hidden="1">{"'표지'!$B$5"}</definedName>
    <definedName name="_21D6_" hidden="1">{"'표지'!$B$5"}</definedName>
    <definedName name="_22__FDSAUDITLINK__" localSheetId="7" hidden="1">{"fdsup://directions/FAT Viewer?action=UPDATE&amp;creator=factset&amp;DYN_ARGS=TRUE&amp;DOC_NAME=FAT:FQL_AUDITING_CLIENT_TEMPLATE.FAT&amp;display_string=Audit&amp;VAR:KEY=ZCDGZERAJK&amp;VAR:QUERY=RkZfRUJJVERBX09QRVIoUVRSLDQvMS8yMDEwLDYvMzAvMjAxMCwsLFVTRCk=&amp;WINDOW=FIRST_POPUP&amp;HEIGH","T=450&amp;WIDTH=450&amp;START_MAXIMIZED=FALSE&amp;VAR:CALENDAR=US&amp;VAR:SYMBOL=X&amp;VAR:INDEX=0"}</definedName>
    <definedName name="_22__FDSAUDITLINK__" localSheetId="0" hidden="1">{"fdsup://directions/FAT Viewer?action=UPDATE&amp;creator=factset&amp;DYN_ARGS=TRUE&amp;DOC_NAME=FAT:FQL_AUDITING_CLIENT_TEMPLATE.FAT&amp;display_string=Audit&amp;VAR:KEY=ZCDGZERAJK&amp;VAR:QUERY=RkZfRUJJVERBX09QRVIoUVRSLDQvMS8yMDEwLDYvMzAvMjAxMCwsLFVTRCk=&amp;WINDOW=FIRST_POPUP&amp;HEIGH","T=450&amp;WIDTH=450&amp;START_MAXIMIZED=FALSE&amp;VAR:CALENDAR=US&amp;VAR:SYMBOL=X&amp;VAR:INDEX=0"}</definedName>
    <definedName name="_22__FDSAUDITLINK__" hidden="1">{"fdsup://directions/FAT Viewer?action=UPDATE&amp;creator=factset&amp;DYN_ARGS=TRUE&amp;DOC_NAME=FAT:FQL_AUDITING_CLIENT_TEMPLATE.FAT&amp;display_string=Audit&amp;VAR:KEY=ZCDGZERAJK&amp;VAR:QUERY=RkZfRUJJVERBX09QRVIoUVRSLDQvMS8yMDEwLDYvMzAvMjAxMCwsLFVTRCk=&amp;WINDOW=FIRST_POPUP&amp;HEIGH","T=450&amp;WIDTH=450&amp;START_MAXIMIZED=FALSE&amp;VAR:CALENDAR=US&amp;VAR:SYMBOL=X&amp;VAR:INDEX=0"}</definedName>
    <definedName name="_220__FDSAUDITLINK__" localSheetId="7" hidden="1">{"fdsup://directions/FAT Viewer?action=UPDATE&amp;creator=factset&amp;DYN_ARGS=TRUE&amp;DOC_NAME=FAT:FQL_AUDITING_CLIENT_TEMPLATE.FAT&amp;display_string=Audit&amp;VAR:KEY=DSVKBEHWRE&amp;VAR:QUERY=RkZfRUJJVERBX09QRVIoUVRSLDQvMS8yMDEwLDYvMzAvMjAxMCwsLFVTRCk=&amp;WINDOW=FIRST_POPUP&amp;HEIGH","T=450&amp;WIDTH=450&amp;START_MAXIMIZED=FALSE&amp;VAR:CALENDAR=US&amp;VAR:SYMBOL=RRC&amp;VAR:INDEX=0"}</definedName>
    <definedName name="_220__FDSAUDITLINK__" localSheetId="0" hidden="1">{"fdsup://directions/FAT Viewer?action=UPDATE&amp;creator=factset&amp;DYN_ARGS=TRUE&amp;DOC_NAME=FAT:FQL_AUDITING_CLIENT_TEMPLATE.FAT&amp;display_string=Audit&amp;VAR:KEY=DSVKBEHWRE&amp;VAR:QUERY=RkZfRUJJVERBX09QRVIoUVRSLDQvMS8yMDEwLDYvMzAvMjAxMCwsLFVTRCk=&amp;WINDOW=FIRST_POPUP&amp;HEIGH","T=450&amp;WIDTH=450&amp;START_MAXIMIZED=FALSE&amp;VAR:CALENDAR=US&amp;VAR:SYMBOL=RRC&amp;VAR:INDEX=0"}</definedName>
    <definedName name="_220__FDSAUDITLINK__" hidden="1">{"fdsup://directions/FAT Viewer?action=UPDATE&amp;creator=factset&amp;DYN_ARGS=TRUE&amp;DOC_NAME=FAT:FQL_AUDITING_CLIENT_TEMPLATE.FAT&amp;display_string=Audit&amp;VAR:KEY=DSVKBEHWRE&amp;VAR:QUERY=RkZfRUJJVERBX09QRVIoUVRSLDQvMS8yMDEwLDYvMzAvMjAxMCwsLFVTRCk=&amp;WINDOW=FIRST_POPUP&amp;HEIGH","T=450&amp;WIDTH=450&amp;START_MAXIMIZED=FALSE&amp;VAR:CALENDAR=US&amp;VAR:SYMBOL=RRC&amp;VAR:INDEX=0"}</definedName>
    <definedName name="_221__FDSAUDITLINK__" localSheetId="7" hidden="1">{"fdsup://directions/FAT Viewer?action=UPDATE&amp;creator=factset&amp;DYN_ARGS=TRUE&amp;DOC_NAME=FAT:FQL_AUDITING_CLIENT_TEMPLATE.FAT&amp;display_string=Audit&amp;VAR:KEY=ZGBSLYDWHA&amp;VAR:QUERY=RkZfRUJJVERBX09QRVIoUVRSLDQvMS8yMDA5LDYvMzAvMjAwOSwsLFVTRCk=&amp;WINDOW=FIRST_POPUP&amp;HEIGH","T=450&amp;WIDTH=450&amp;START_MAXIMIZED=FALSE&amp;VAR:CALENDAR=US&amp;VAR:SYMBOL=ROST&amp;VAR:INDEX=0"}</definedName>
    <definedName name="_221__FDSAUDITLINK__" localSheetId="0" hidden="1">{"fdsup://directions/FAT Viewer?action=UPDATE&amp;creator=factset&amp;DYN_ARGS=TRUE&amp;DOC_NAME=FAT:FQL_AUDITING_CLIENT_TEMPLATE.FAT&amp;display_string=Audit&amp;VAR:KEY=ZGBSLYDWHA&amp;VAR:QUERY=RkZfRUJJVERBX09QRVIoUVRSLDQvMS8yMDA5LDYvMzAvMjAwOSwsLFVTRCk=&amp;WINDOW=FIRST_POPUP&amp;HEIGH","T=450&amp;WIDTH=450&amp;START_MAXIMIZED=FALSE&amp;VAR:CALENDAR=US&amp;VAR:SYMBOL=ROST&amp;VAR:INDEX=0"}</definedName>
    <definedName name="_221__FDSAUDITLINK__" hidden="1">{"fdsup://directions/FAT Viewer?action=UPDATE&amp;creator=factset&amp;DYN_ARGS=TRUE&amp;DOC_NAME=FAT:FQL_AUDITING_CLIENT_TEMPLATE.FAT&amp;display_string=Audit&amp;VAR:KEY=ZGBSLYDWHA&amp;VAR:QUERY=RkZfRUJJVERBX09QRVIoUVRSLDQvMS8yMDA5LDYvMzAvMjAwOSwsLFVTRCk=&amp;WINDOW=FIRST_POPUP&amp;HEIGH","T=450&amp;WIDTH=450&amp;START_MAXIMIZED=FALSE&amp;VAR:CALENDAR=US&amp;VAR:SYMBOL=ROST&amp;VAR:INDEX=0"}</definedName>
    <definedName name="_222__FDSAUDITLINK__" localSheetId="7" hidden="1">{"fdsup://directions/FAT Viewer?action=UPDATE&amp;creator=factset&amp;DYN_ARGS=TRUE&amp;DOC_NAME=FAT:FQL_AUDITING_CLIENT_TEMPLATE.FAT&amp;display_string=Audit&amp;VAR:KEY=HKVUFKFQTU&amp;VAR:QUERY=RkZfRUJJVERBX09QRVIoUVRSLDQvMS8yMDEwLDYvMzAvMjAxMCwsLFVTRCk=&amp;WINDOW=FIRST_POPUP&amp;HEIGH","T=450&amp;WIDTH=450&amp;START_MAXIMIZED=FALSE&amp;VAR:CALENDAR=US&amp;VAR:SYMBOL=ROST&amp;VAR:INDEX=0"}</definedName>
    <definedName name="_222__FDSAUDITLINK__" localSheetId="0" hidden="1">{"fdsup://directions/FAT Viewer?action=UPDATE&amp;creator=factset&amp;DYN_ARGS=TRUE&amp;DOC_NAME=FAT:FQL_AUDITING_CLIENT_TEMPLATE.FAT&amp;display_string=Audit&amp;VAR:KEY=HKVUFKFQTU&amp;VAR:QUERY=RkZfRUJJVERBX09QRVIoUVRSLDQvMS8yMDEwLDYvMzAvMjAxMCwsLFVTRCk=&amp;WINDOW=FIRST_POPUP&amp;HEIGH","T=450&amp;WIDTH=450&amp;START_MAXIMIZED=FALSE&amp;VAR:CALENDAR=US&amp;VAR:SYMBOL=ROST&amp;VAR:INDEX=0"}</definedName>
    <definedName name="_222__FDSAUDITLINK__" hidden="1">{"fdsup://directions/FAT Viewer?action=UPDATE&amp;creator=factset&amp;DYN_ARGS=TRUE&amp;DOC_NAME=FAT:FQL_AUDITING_CLIENT_TEMPLATE.FAT&amp;display_string=Audit&amp;VAR:KEY=HKVUFKFQTU&amp;VAR:QUERY=RkZfRUJJVERBX09QRVIoUVRSLDQvMS8yMDEwLDYvMzAvMjAxMCwsLFVTRCk=&amp;WINDOW=FIRST_POPUP&amp;HEIGH","T=450&amp;WIDTH=450&amp;START_MAXIMIZED=FALSE&amp;VAR:CALENDAR=US&amp;VAR:SYMBOL=ROST&amp;VAR:INDEX=0"}</definedName>
    <definedName name="_223__FDSAUDITLINK__" localSheetId="7" hidden="1">{"fdsup://directions/FAT Viewer?action=UPDATE&amp;creator=factset&amp;DYN_ARGS=TRUE&amp;DOC_NAME=FAT:FQL_AUDITING_CLIENT_TEMPLATE.FAT&amp;display_string=Audit&amp;VAR:KEY=NKFQFQRSXS&amp;VAR:QUERY=RkZfRUJJVERBX09QRVIoUVRSLDQvMS8yMDA5LDYvMzAvMjAwOSwsLFVTRCk=&amp;WINDOW=FIRST_POPUP&amp;HEIGH","T=450&amp;WIDTH=450&amp;START_MAXIMIZED=FALSE&amp;VAR:CALENDAR=US&amp;VAR:SYMBOL=ROP&amp;VAR:INDEX=0"}</definedName>
    <definedName name="_223__FDSAUDITLINK__" localSheetId="0" hidden="1">{"fdsup://directions/FAT Viewer?action=UPDATE&amp;creator=factset&amp;DYN_ARGS=TRUE&amp;DOC_NAME=FAT:FQL_AUDITING_CLIENT_TEMPLATE.FAT&amp;display_string=Audit&amp;VAR:KEY=NKFQFQRSXS&amp;VAR:QUERY=RkZfRUJJVERBX09QRVIoUVRSLDQvMS8yMDA5LDYvMzAvMjAwOSwsLFVTRCk=&amp;WINDOW=FIRST_POPUP&amp;HEIGH","T=450&amp;WIDTH=450&amp;START_MAXIMIZED=FALSE&amp;VAR:CALENDAR=US&amp;VAR:SYMBOL=ROP&amp;VAR:INDEX=0"}</definedName>
    <definedName name="_223__FDSAUDITLINK__" hidden="1">{"fdsup://directions/FAT Viewer?action=UPDATE&amp;creator=factset&amp;DYN_ARGS=TRUE&amp;DOC_NAME=FAT:FQL_AUDITING_CLIENT_TEMPLATE.FAT&amp;display_string=Audit&amp;VAR:KEY=NKFQFQRSXS&amp;VAR:QUERY=RkZfRUJJVERBX09QRVIoUVRSLDQvMS8yMDA5LDYvMzAvMjAwOSwsLFVTRCk=&amp;WINDOW=FIRST_POPUP&amp;HEIGH","T=450&amp;WIDTH=450&amp;START_MAXIMIZED=FALSE&amp;VAR:CALENDAR=US&amp;VAR:SYMBOL=ROP&amp;VAR:INDEX=0"}</definedName>
    <definedName name="_224__FDSAUDITLINK__" localSheetId="7" hidden="1">{"fdsup://directions/FAT Viewer?action=UPDATE&amp;creator=factset&amp;DYN_ARGS=TRUE&amp;DOC_NAME=FAT:FQL_AUDITING_CLIENT_TEMPLATE.FAT&amp;display_string=Audit&amp;VAR:KEY=XWZQNWLOHU&amp;VAR:QUERY=RkZfRUJJVERBX09QRVIoUVRSLDQvMS8yMDEwLDYvMzAvMjAxMCwsLFVTRCk=&amp;WINDOW=FIRST_POPUP&amp;HEIGH","T=450&amp;WIDTH=450&amp;START_MAXIMIZED=FALSE&amp;VAR:CALENDAR=US&amp;VAR:SYMBOL=ROP&amp;VAR:INDEX=0"}</definedName>
    <definedName name="_224__FDSAUDITLINK__" localSheetId="0" hidden="1">{"fdsup://directions/FAT Viewer?action=UPDATE&amp;creator=factset&amp;DYN_ARGS=TRUE&amp;DOC_NAME=FAT:FQL_AUDITING_CLIENT_TEMPLATE.FAT&amp;display_string=Audit&amp;VAR:KEY=XWZQNWLOHU&amp;VAR:QUERY=RkZfRUJJVERBX09QRVIoUVRSLDQvMS8yMDEwLDYvMzAvMjAxMCwsLFVTRCk=&amp;WINDOW=FIRST_POPUP&amp;HEIGH","T=450&amp;WIDTH=450&amp;START_MAXIMIZED=FALSE&amp;VAR:CALENDAR=US&amp;VAR:SYMBOL=ROP&amp;VAR:INDEX=0"}</definedName>
    <definedName name="_224__FDSAUDITLINK__" hidden="1">{"fdsup://directions/FAT Viewer?action=UPDATE&amp;creator=factset&amp;DYN_ARGS=TRUE&amp;DOC_NAME=FAT:FQL_AUDITING_CLIENT_TEMPLATE.FAT&amp;display_string=Audit&amp;VAR:KEY=XWZQNWLOHU&amp;VAR:QUERY=RkZfRUJJVERBX09QRVIoUVRSLDQvMS8yMDEwLDYvMzAvMjAxMCwsLFVTRCk=&amp;WINDOW=FIRST_POPUP&amp;HEIGH","T=450&amp;WIDTH=450&amp;START_MAXIMIZED=FALSE&amp;VAR:CALENDAR=US&amp;VAR:SYMBOL=ROP&amp;VAR:INDEX=0"}</definedName>
    <definedName name="_225__FDSAUDITLINK__" localSheetId="7" hidden="1">{"fdsup://directions/FAT Viewer?action=UPDATE&amp;creator=factset&amp;DYN_ARGS=TRUE&amp;DOC_NAME=FAT:FQL_AUDITING_CLIENT_TEMPLATE.FAT&amp;display_string=Audit&amp;VAR:KEY=VYJQZIHMTG&amp;VAR:QUERY=RkZfRUJJVERBX09QRVIoUVRSLDQvMS8yMDA5LDYvMzAvMjAwOSwsLFVTRCk=&amp;WINDOW=FIRST_POPUP&amp;HEIGH","T=450&amp;WIDTH=450&amp;START_MAXIMIZED=FALSE&amp;VAR:CALENDAR=US&amp;VAR:SYMBOL=ROK&amp;VAR:INDEX=0"}</definedName>
    <definedName name="_225__FDSAUDITLINK__" localSheetId="0" hidden="1">{"fdsup://directions/FAT Viewer?action=UPDATE&amp;creator=factset&amp;DYN_ARGS=TRUE&amp;DOC_NAME=FAT:FQL_AUDITING_CLIENT_TEMPLATE.FAT&amp;display_string=Audit&amp;VAR:KEY=VYJQZIHMTG&amp;VAR:QUERY=RkZfRUJJVERBX09QRVIoUVRSLDQvMS8yMDA5LDYvMzAvMjAwOSwsLFVTRCk=&amp;WINDOW=FIRST_POPUP&amp;HEIGH","T=450&amp;WIDTH=450&amp;START_MAXIMIZED=FALSE&amp;VAR:CALENDAR=US&amp;VAR:SYMBOL=ROK&amp;VAR:INDEX=0"}</definedName>
    <definedName name="_225__FDSAUDITLINK__" hidden="1">{"fdsup://directions/FAT Viewer?action=UPDATE&amp;creator=factset&amp;DYN_ARGS=TRUE&amp;DOC_NAME=FAT:FQL_AUDITING_CLIENT_TEMPLATE.FAT&amp;display_string=Audit&amp;VAR:KEY=VYJQZIHMTG&amp;VAR:QUERY=RkZfRUJJVERBX09QRVIoUVRSLDQvMS8yMDA5LDYvMzAvMjAwOSwsLFVTRCk=&amp;WINDOW=FIRST_POPUP&amp;HEIGH","T=450&amp;WIDTH=450&amp;START_MAXIMIZED=FALSE&amp;VAR:CALENDAR=US&amp;VAR:SYMBOL=ROK&amp;VAR:INDEX=0"}</definedName>
    <definedName name="_226__FDSAUDITLINK__" localSheetId="7" hidden="1">{"fdsup://directions/FAT Viewer?action=UPDATE&amp;creator=factset&amp;DYN_ARGS=TRUE&amp;DOC_NAME=FAT:FQL_AUDITING_CLIENT_TEMPLATE.FAT&amp;display_string=Audit&amp;VAR:KEY=NIVEJCDGJE&amp;VAR:QUERY=RkZfRUJJVERBX09QRVIoUVRSLDQvMS8yMDEwLDYvMzAvMjAxMCwsLFVTRCk=&amp;WINDOW=FIRST_POPUP&amp;HEIGH","T=450&amp;WIDTH=450&amp;START_MAXIMIZED=FALSE&amp;VAR:CALENDAR=US&amp;VAR:SYMBOL=ROK&amp;VAR:INDEX=0"}</definedName>
    <definedName name="_226__FDSAUDITLINK__" localSheetId="0" hidden="1">{"fdsup://directions/FAT Viewer?action=UPDATE&amp;creator=factset&amp;DYN_ARGS=TRUE&amp;DOC_NAME=FAT:FQL_AUDITING_CLIENT_TEMPLATE.FAT&amp;display_string=Audit&amp;VAR:KEY=NIVEJCDGJE&amp;VAR:QUERY=RkZfRUJJVERBX09QRVIoUVRSLDQvMS8yMDEwLDYvMzAvMjAxMCwsLFVTRCk=&amp;WINDOW=FIRST_POPUP&amp;HEIGH","T=450&amp;WIDTH=450&amp;START_MAXIMIZED=FALSE&amp;VAR:CALENDAR=US&amp;VAR:SYMBOL=ROK&amp;VAR:INDEX=0"}</definedName>
    <definedName name="_226__FDSAUDITLINK__" hidden="1">{"fdsup://directions/FAT Viewer?action=UPDATE&amp;creator=factset&amp;DYN_ARGS=TRUE&amp;DOC_NAME=FAT:FQL_AUDITING_CLIENT_TEMPLATE.FAT&amp;display_string=Audit&amp;VAR:KEY=NIVEJCDGJE&amp;VAR:QUERY=RkZfRUJJVERBX09QRVIoUVRSLDQvMS8yMDEwLDYvMzAvMjAxMCwsLFVTRCk=&amp;WINDOW=FIRST_POPUP&amp;HEIGH","T=450&amp;WIDTH=450&amp;START_MAXIMIZED=FALSE&amp;VAR:CALENDAR=US&amp;VAR:SYMBOL=ROK&amp;VAR:INDEX=0"}</definedName>
    <definedName name="_227__FDSAUDITLINK__" localSheetId="7" hidden="1">{"fdsup://directions/FAT Viewer?action=UPDATE&amp;creator=factset&amp;DYN_ARGS=TRUE&amp;DOC_NAME=FAT:FQL_AUDITING_CLIENT_TEMPLATE.FAT&amp;display_string=Audit&amp;VAR:KEY=BGVILEHQPS&amp;VAR:QUERY=RkZfRUJJVERBX09QRVIoUVRSLDQvMS8yMDA5LDYvMzAvMjAwOSwsLFVTRCk=&amp;WINDOW=FIRST_POPUP&amp;HEIGH","T=450&amp;WIDTH=450&amp;START_MAXIMIZED=FALSE&amp;VAR:CALENDAR=US&amp;VAR:SYMBOL=RL&amp;VAR:INDEX=0"}</definedName>
    <definedName name="_227__FDSAUDITLINK__" localSheetId="0" hidden="1">{"fdsup://directions/FAT Viewer?action=UPDATE&amp;creator=factset&amp;DYN_ARGS=TRUE&amp;DOC_NAME=FAT:FQL_AUDITING_CLIENT_TEMPLATE.FAT&amp;display_string=Audit&amp;VAR:KEY=BGVILEHQPS&amp;VAR:QUERY=RkZfRUJJVERBX09QRVIoUVRSLDQvMS8yMDA5LDYvMzAvMjAwOSwsLFVTRCk=&amp;WINDOW=FIRST_POPUP&amp;HEIGH","T=450&amp;WIDTH=450&amp;START_MAXIMIZED=FALSE&amp;VAR:CALENDAR=US&amp;VAR:SYMBOL=RL&amp;VAR:INDEX=0"}</definedName>
    <definedName name="_227__FDSAUDITLINK__" hidden="1">{"fdsup://directions/FAT Viewer?action=UPDATE&amp;creator=factset&amp;DYN_ARGS=TRUE&amp;DOC_NAME=FAT:FQL_AUDITING_CLIENT_TEMPLATE.FAT&amp;display_string=Audit&amp;VAR:KEY=BGVILEHQPS&amp;VAR:QUERY=RkZfRUJJVERBX09QRVIoUVRSLDQvMS8yMDA5LDYvMzAvMjAwOSwsLFVTRCk=&amp;WINDOW=FIRST_POPUP&amp;HEIGH","T=450&amp;WIDTH=450&amp;START_MAXIMIZED=FALSE&amp;VAR:CALENDAR=US&amp;VAR:SYMBOL=RL&amp;VAR:INDEX=0"}</definedName>
    <definedName name="_228__FDSAUDITLINK__" localSheetId="7" hidden="1">{"fdsup://directions/FAT Viewer?action=UPDATE&amp;creator=factset&amp;DYN_ARGS=TRUE&amp;DOC_NAME=FAT:FQL_AUDITING_CLIENT_TEMPLATE.FAT&amp;display_string=Audit&amp;VAR:KEY=RUFCBCXSDU&amp;VAR:QUERY=RkZfRUJJVERBX09QRVIoUVRSLDQvMS8yMDEwLDYvMzAvMjAxMCwsLFVTRCk=&amp;WINDOW=FIRST_POPUP&amp;HEIGH","T=450&amp;WIDTH=450&amp;START_MAXIMIZED=FALSE&amp;VAR:CALENDAR=US&amp;VAR:SYMBOL=RL&amp;VAR:INDEX=0"}</definedName>
    <definedName name="_228__FDSAUDITLINK__" localSheetId="0" hidden="1">{"fdsup://directions/FAT Viewer?action=UPDATE&amp;creator=factset&amp;DYN_ARGS=TRUE&amp;DOC_NAME=FAT:FQL_AUDITING_CLIENT_TEMPLATE.FAT&amp;display_string=Audit&amp;VAR:KEY=RUFCBCXSDU&amp;VAR:QUERY=RkZfRUJJVERBX09QRVIoUVRSLDQvMS8yMDEwLDYvMzAvMjAxMCwsLFVTRCk=&amp;WINDOW=FIRST_POPUP&amp;HEIGH","T=450&amp;WIDTH=450&amp;START_MAXIMIZED=FALSE&amp;VAR:CALENDAR=US&amp;VAR:SYMBOL=RL&amp;VAR:INDEX=0"}</definedName>
    <definedName name="_228__FDSAUDITLINK__" hidden="1">{"fdsup://directions/FAT Viewer?action=UPDATE&amp;creator=factset&amp;DYN_ARGS=TRUE&amp;DOC_NAME=FAT:FQL_AUDITING_CLIENT_TEMPLATE.FAT&amp;display_string=Audit&amp;VAR:KEY=RUFCBCXSDU&amp;VAR:QUERY=RkZfRUJJVERBX09QRVIoUVRSLDQvMS8yMDEwLDYvMzAvMjAxMCwsLFVTRCk=&amp;WINDOW=FIRST_POPUP&amp;HEIGH","T=450&amp;WIDTH=450&amp;START_MAXIMIZED=FALSE&amp;VAR:CALENDAR=US&amp;VAR:SYMBOL=RL&amp;VAR:INDEX=0"}</definedName>
    <definedName name="_229__FDSAUDITLINK__" localSheetId="7" hidden="1">{"fdsup://directions/FAT Viewer?action=UPDATE&amp;creator=factset&amp;DYN_ARGS=TRUE&amp;DOC_NAME=FAT:FQL_AUDITING_CLIENT_TEMPLATE.FAT&amp;display_string=Audit&amp;VAR:KEY=FMRWDADEFC&amp;VAR:QUERY=RkZfRUJJVERBX09QRVIoUVRSLDQvMS8yMDA5LDYvMzAvMjAwOSwsLFVTRCk=&amp;WINDOW=FIRST_POPUP&amp;HEIGH","T=450&amp;WIDTH=450&amp;START_MAXIMIZED=FALSE&amp;VAR:CALENDAR=US&amp;VAR:SYMBOL=RHT&amp;VAR:INDEX=0"}</definedName>
    <definedName name="_229__FDSAUDITLINK__" localSheetId="0" hidden="1">{"fdsup://directions/FAT Viewer?action=UPDATE&amp;creator=factset&amp;DYN_ARGS=TRUE&amp;DOC_NAME=FAT:FQL_AUDITING_CLIENT_TEMPLATE.FAT&amp;display_string=Audit&amp;VAR:KEY=FMRWDADEFC&amp;VAR:QUERY=RkZfRUJJVERBX09QRVIoUVRSLDQvMS8yMDA5LDYvMzAvMjAwOSwsLFVTRCk=&amp;WINDOW=FIRST_POPUP&amp;HEIGH","T=450&amp;WIDTH=450&amp;START_MAXIMIZED=FALSE&amp;VAR:CALENDAR=US&amp;VAR:SYMBOL=RHT&amp;VAR:INDEX=0"}</definedName>
    <definedName name="_229__FDSAUDITLINK__" hidden="1">{"fdsup://directions/FAT Viewer?action=UPDATE&amp;creator=factset&amp;DYN_ARGS=TRUE&amp;DOC_NAME=FAT:FQL_AUDITING_CLIENT_TEMPLATE.FAT&amp;display_string=Audit&amp;VAR:KEY=FMRWDADEFC&amp;VAR:QUERY=RkZfRUJJVERBX09QRVIoUVRSLDQvMS8yMDA5LDYvMzAvMjAwOSwsLFVTRCk=&amp;WINDOW=FIRST_POPUP&amp;HEIGH","T=450&amp;WIDTH=450&amp;START_MAXIMIZED=FALSE&amp;VAR:CALENDAR=US&amp;VAR:SYMBOL=RHT&amp;VAR:INDEX=0"}</definedName>
    <definedName name="_23__FDSAUDITLINK__" localSheetId="7" hidden="1">{"fdsup://directions/FAT Viewer?action=UPDATE&amp;creator=factset&amp;DYN_ARGS=TRUE&amp;DOC_NAME=FAT:FQL_AUDITING_CLIENT_TEMPLATE.FAT&amp;display_string=Audit&amp;VAR:KEY=TOXUBALQZG&amp;VAR:QUERY=RkZfRUJJVERBX09QRVIoUVRSLDQvMS8yMDA5LDYvMzAvMjAwOSwsLFVTRCk=&amp;WINDOW=FIRST_POPUP&amp;HEIGH","T=450&amp;WIDTH=450&amp;START_MAXIMIZED=FALSE&amp;VAR:CALENDAR=US&amp;VAR:SYMBOL=WYNN&amp;VAR:INDEX=0"}</definedName>
    <definedName name="_23__FDSAUDITLINK__" localSheetId="0" hidden="1">{"fdsup://directions/FAT Viewer?action=UPDATE&amp;creator=factset&amp;DYN_ARGS=TRUE&amp;DOC_NAME=FAT:FQL_AUDITING_CLIENT_TEMPLATE.FAT&amp;display_string=Audit&amp;VAR:KEY=TOXUBALQZG&amp;VAR:QUERY=RkZfRUJJVERBX09QRVIoUVRSLDQvMS8yMDA5LDYvMzAvMjAwOSwsLFVTRCk=&amp;WINDOW=FIRST_POPUP&amp;HEIGH","T=450&amp;WIDTH=450&amp;START_MAXIMIZED=FALSE&amp;VAR:CALENDAR=US&amp;VAR:SYMBOL=WYNN&amp;VAR:INDEX=0"}</definedName>
    <definedName name="_23__FDSAUDITLINK__" hidden="1">{"fdsup://directions/FAT Viewer?action=UPDATE&amp;creator=factset&amp;DYN_ARGS=TRUE&amp;DOC_NAME=FAT:FQL_AUDITING_CLIENT_TEMPLATE.FAT&amp;display_string=Audit&amp;VAR:KEY=TOXUBALQZG&amp;VAR:QUERY=RkZfRUJJVERBX09QRVIoUVRSLDQvMS8yMDA5LDYvMzAvMjAwOSwsLFVTRCk=&amp;WINDOW=FIRST_POPUP&amp;HEIGH","T=450&amp;WIDTH=450&amp;START_MAXIMIZED=FALSE&amp;VAR:CALENDAR=US&amp;VAR:SYMBOL=WYNN&amp;VAR:INDEX=0"}</definedName>
    <definedName name="_230__FDSAUDITLINK__" localSheetId="7" hidden="1">{"fdsup://directions/FAT Viewer?action=UPDATE&amp;creator=factset&amp;DYN_ARGS=TRUE&amp;DOC_NAME=FAT:FQL_AUDITING_CLIENT_TEMPLATE.FAT&amp;display_string=Audit&amp;VAR:KEY=ZSXARITWRU&amp;VAR:QUERY=RkZfRUJJVERBX09QRVIoUVRSLDQvMS8yMDEwLDYvMzAvMjAxMCwsLFVTRCk=&amp;WINDOW=FIRST_POPUP&amp;HEIGH","T=450&amp;WIDTH=450&amp;START_MAXIMIZED=FALSE&amp;VAR:CALENDAR=US&amp;VAR:SYMBOL=RHT&amp;VAR:INDEX=0"}</definedName>
    <definedName name="_230__FDSAUDITLINK__" localSheetId="0" hidden="1">{"fdsup://directions/FAT Viewer?action=UPDATE&amp;creator=factset&amp;DYN_ARGS=TRUE&amp;DOC_NAME=FAT:FQL_AUDITING_CLIENT_TEMPLATE.FAT&amp;display_string=Audit&amp;VAR:KEY=ZSXARITWRU&amp;VAR:QUERY=RkZfRUJJVERBX09QRVIoUVRSLDQvMS8yMDEwLDYvMzAvMjAxMCwsLFVTRCk=&amp;WINDOW=FIRST_POPUP&amp;HEIGH","T=450&amp;WIDTH=450&amp;START_MAXIMIZED=FALSE&amp;VAR:CALENDAR=US&amp;VAR:SYMBOL=RHT&amp;VAR:INDEX=0"}</definedName>
    <definedName name="_230__FDSAUDITLINK__" hidden="1">{"fdsup://directions/FAT Viewer?action=UPDATE&amp;creator=factset&amp;DYN_ARGS=TRUE&amp;DOC_NAME=FAT:FQL_AUDITING_CLIENT_TEMPLATE.FAT&amp;display_string=Audit&amp;VAR:KEY=ZSXARITWRU&amp;VAR:QUERY=RkZfRUJJVERBX09QRVIoUVRSLDQvMS8yMDEwLDYvMzAvMjAxMCwsLFVTRCk=&amp;WINDOW=FIRST_POPUP&amp;HEIGH","T=450&amp;WIDTH=450&amp;START_MAXIMIZED=FALSE&amp;VAR:CALENDAR=US&amp;VAR:SYMBOL=RHT&amp;VAR:INDEX=0"}</definedName>
    <definedName name="_231__FDSAUDITLINK__" localSheetId="7" hidden="1">{"fdsup://directions/FAT Viewer?action=UPDATE&amp;creator=factset&amp;DYN_ARGS=TRUE&amp;DOC_NAME=FAT:FQL_AUDITING_CLIENT_TEMPLATE.FAT&amp;display_string=Audit&amp;VAR:KEY=NMPIZKTCPO&amp;VAR:QUERY=RkZfRUJJVERBX09QRVIoUVRSLDQvMS8yMDA5LDYvMzAvMjAwOSwsLFVTRCk=&amp;WINDOW=FIRST_POPUP&amp;HEIGH","T=450&amp;WIDTH=450&amp;START_MAXIMIZED=FALSE&amp;VAR:CALENDAR=US&amp;VAR:SYMBOL=RHI&amp;VAR:INDEX=0"}</definedName>
    <definedName name="_231__FDSAUDITLINK__" localSheetId="0" hidden="1">{"fdsup://directions/FAT Viewer?action=UPDATE&amp;creator=factset&amp;DYN_ARGS=TRUE&amp;DOC_NAME=FAT:FQL_AUDITING_CLIENT_TEMPLATE.FAT&amp;display_string=Audit&amp;VAR:KEY=NMPIZKTCPO&amp;VAR:QUERY=RkZfRUJJVERBX09QRVIoUVRSLDQvMS8yMDA5LDYvMzAvMjAwOSwsLFVTRCk=&amp;WINDOW=FIRST_POPUP&amp;HEIGH","T=450&amp;WIDTH=450&amp;START_MAXIMIZED=FALSE&amp;VAR:CALENDAR=US&amp;VAR:SYMBOL=RHI&amp;VAR:INDEX=0"}</definedName>
    <definedName name="_231__FDSAUDITLINK__" hidden="1">{"fdsup://directions/FAT Viewer?action=UPDATE&amp;creator=factset&amp;DYN_ARGS=TRUE&amp;DOC_NAME=FAT:FQL_AUDITING_CLIENT_TEMPLATE.FAT&amp;display_string=Audit&amp;VAR:KEY=NMPIZKTCPO&amp;VAR:QUERY=RkZfRUJJVERBX09QRVIoUVRSLDQvMS8yMDA5LDYvMzAvMjAwOSwsLFVTRCk=&amp;WINDOW=FIRST_POPUP&amp;HEIGH","T=450&amp;WIDTH=450&amp;START_MAXIMIZED=FALSE&amp;VAR:CALENDAR=US&amp;VAR:SYMBOL=RHI&amp;VAR:INDEX=0"}</definedName>
    <definedName name="_232__FDSAUDITLINK__" localSheetId="7" hidden="1">{"fdsup://directions/FAT Viewer?action=UPDATE&amp;creator=factset&amp;DYN_ARGS=TRUE&amp;DOC_NAME=FAT:FQL_AUDITING_CLIENT_TEMPLATE.FAT&amp;display_string=Audit&amp;VAR:KEY=BAFINQXYJK&amp;VAR:QUERY=RkZfRUJJVERBX09QRVIoUVRSLDQvMS8yMDEwLDYvMzAvMjAxMCwsLFVTRCk=&amp;WINDOW=FIRST_POPUP&amp;HEIGH","T=450&amp;WIDTH=450&amp;START_MAXIMIZED=FALSE&amp;VAR:CALENDAR=US&amp;VAR:SYMBOL=RHI&amp;VAR:INDEX=0"}</definedName>
    <definedName name="_232__FDSAUDITLINK__" localSheetId="0" hidden="1">{"fdsup://directions/FAT Viewer?action=UPDATE&amp;creator=factset&amp;DYN_ARGS=TRUE&amp;DOC_NAME=FAT:FQL_AUDITING_CLIENT_TEMPLATE.FAT&amp;display_string=Audit&amp;VAR:KEY=BAFINQXYJK&amp;VAR:QUERY=RkZfRUJJVERBX09QRVIoUVRSLDQvMS8yMDEwLDYvMzAvMjAxMCwsLFVTRCk=&amp;WINDOW=FIRST_POPUP&amp;HEIGH","T=450&amp;WIDTH=450&amp;START_MAXIMIZED=FALSE&amp;VAR:CALENDAR=US&amp;VAR:SYMBOL=RHI&amp;VAR:INDEX=0"}</definedName>
    <definedName name="_232__FDSAUDITLINK__" hidden="1">{"fdsup://directions/FAT Viewer?action=UPDATE&amp;creator=factset&amp;DYN_ARGS=TRUE&amp;DOC_NAME=FAT:FQL_AUDITING_CLIENT_TEMPLATE.FAT&amp;display_string=Audit&amp;VAR:KEY=BAFINQXYJK&amp;VAR:QUERY=RkZfRUJJVERBX09QRVIoUVRSLDQvMS8yMDEwLDYvMzAvMjAxMCwsLFVTRCk=&amp;WINDOW=FIRST_POPUP&amp;HEIGH","T=450&amp;WIDTH=450&amp;START_MAXIMIZED=FALSE&amp;VAR:CALENDAR=US&amp;VAR:SYMBOL=RHI&amp;VAR:INDEX=0"}</definedName>
    <definedName name="_233__FDSAUDITLINK__" localSheetId="7" hidden="1">{"fdsup://directions/FAT Viewer?action=UPDATE&amp;creator=factset&amp;DYN_ARGS=TRUE&amp;DOC_NAME=FAT:FQL_AUDITING_CLIENT_TEMPLATE.FAT&amp;display_string=Audit&amp;VAR:KEY=FWVIDMRWPC&amp;VAR:QUERY=RkZfRUJJVERBX09QRVIoUVRSLDQvMS8yMDA5LDYvMzAvMjAwOSwsLFVTRCk=&amp;WINDOW=FIRST_POPUP&amp;HEIGH","T=450&amp;WIDTH=450&amp;START_MAXIMIZED=FALSE&amp;VAR:CALENDAR=US&amp;VAR:SYMBOL=RF&amp;VAR:INDEX=0"}</definedName>
    <definedName name="_233__FDSAUDITLINK__" localSheetId="0" hidden="1">{"fdsup://directions/FAT Viewer?action=UPDATE&amp;creator=factset&amp;DYN_ARGS=TRUE&amp;DOC_NAME=FAT:FQL_AUDITING_CLIENT_TEMPLATE.FAT&amp;display_string=Audit&amp;VAR:KEY=FWVIDMRWPC&amp;VAR:QUERY=RkZfRUJJVERBX09QRVIoUVRSLDQvMS8yMDA5LDYvMzAvMjAwOSwsLFVTRCk=&amp;WINDOW=FIRST_POPUP&amp;HEIGH","T=450&amp;WIDTH=450&amp;START_MAXIMIZED=FALSE&amp;VAR:CALENDAR=US&amp;VAR:SYMBOL=RF&amp;VAR:INDEX=0"}</definedName>
    <definedName name="_233__FDSAUDITLINK__" hidden="1">{"fdsup://directions/FAT Viewer?action=UPDATE&amp;creator=factset&amp;DYN_ARGS=TRUE&amp;DOC_NAME=FAT:FQL_AUDITING_CLIENT_TEMPLATE.FAT&amp;display_string=Audit&amp;VAR:KEY=FWVIDMRWPC&amp;VAR:QUERY=RkZfRUJJVERBX09QRVIoUVRSLDQvMS8yMDA5LDYvMzAvMjAwOSwsLFVTRCk=&amp;WINDOW=FIRST_POPUP&amp;HEIGH","T=450&amp;WIDTH=450&amp;START_MAXIMIZED=FALSE&amp;VAR:CALENDAR=US&amp;VAR:SYMBOL=RF&amp;VAR:INDEX=0"}</definedName>
    <definedName name="_234__FDSAUDITLINK__" localSheetId="7" hidden="1">{"fdsup://directions/FAT Viewer?action=UPDATE&amp;creator=factset&amp;DYN_ARGS=TRUE&amp;DOC_NAME=FAT:FQL_AUDITING_CLIENT_TEMPLATE.FAT&amp;display_string=Audit&amp;VAR:KEY=LEJOXSTWRA&amp;VAR:QUERY=RkZfRUJJVERBX09QRVIoUVRSLDQvMS8yMDEwLDYvMzAvMjAxMCwsLFVTRCk=&amp;WINDOW=FIRST_POPUP&amp;HEIGH","T=450&amp;WIDTH=450&amp;START_MAXIMIZED=FALSE&amp;VAR:CALENDAR=US&amp;VAR:SYMBOL=RF&amp;VAR:INDEX=0"}</definedName>
    <definedName name="_234__FDSAUDITLINK__" localSheetId="0" hidden="1">{"fdsup://directions/FAT Viewer?action=UPDATE&amp;creator=factset&amp;DYN_ARGS=TRUE&amp;DOC_NAME=FAT:FQL_AUDITING_CLIENT_TEMPLATE.FAT&amp;display_string=Audit&amp;VAR:KEY=LEJOXSTWRA&amp;VAR:QUERY=RkZfRUJJVERBX09QRVIoUVRSLDQvMS8yMDEwLDYvMzAvMjAxMCwsLFVTRCk=&amp;WINDOW=FIRST_POPUP&amp;HEIGH","T=450&amp;WIDTH=450&amp;START_MAXIMIZED=FALSE&amp;VAR:CALENDAR=US&amp;VAR:SYMBOL=RF&amp;VAR:INDEX=0"}</definedName>
    <definedName name="_234__FDSAUDITLINK__" hidden="1">{"fdsup://directions/FAT Viewer?action=UPDATE&amp;creator=factset&amp;DYN_ARGS=TRUE&amp;DOC_NAME=FAT:FQL_AUDITING_CLIENT_TEMPLATE.FAT&amp;display_string=Audit&amp;VAR:KEY=LEJOXSTWRA&amp;VAR:QUERY=RkZfRUJJVERBX09QRVIoUVRSLDQvMS8yMDEwLDYvMzAvMjAxMCwsLFVTRCk=&amp;WINDOW=FIRST_POPUP&amp;HEIGH","T=450&amp;WIDTH=450&amp;START_MAXIMIZED=FALSE&amp;VAR:CALENDAR=US&amp;VAR:SYMBOL=RF&amp;VAR:INDEX=0"}</definedName>
    <definedName name="_235__FDSAUDITLINK__" localSheetId="7" hidden="1">{"fdsup://directions/FAT Viewer?action=UPDATE&amp;creator=factset&amp;DYN_ARGS=TRUE&amp;DOC_NAME=FAT:FQL_AUDITING_CLIENT_TEMPLATE.FAT&amp;display_string=Audit&amp;VAR:KEY=NOJQDUBABU&amp;VAR:QUERY=RkZfRUJJVERBX09QRVIoUVRSLDQvMS8yMDA5LDYvMzAvMjAwOSwsLFVTRCk=&amp;WINDOW=FIRST_POPUP&amp;HEIGH","T=450&amp;WIDTH=450&amp;START_MAXIMIZED=FALSE&amp;VAR:CALENDAR=US&amp;VAR:SYMBOL=RDC&amp;VAR:INDEX=0"}</definedName>
    <definedName name="_235__FDSAUDITLINK__" localSheetId="0" hidden="1">{"fdsup://directions/FAT Viewer?action=UPDATE&amp;creator=factset&amp;DYN_ARGS=TRUE&amp;DOC_NAME=FAT:FQL_AUDITING_CLIENT_TEMPLATE.FAT&amp;display_string=Audit&amp;VAR:KEY=NOJQDUBABU&amp;VAR:QUERY=RkZfRUJJVERBX09QRVIoUVRSLDQvMS8yMDA5LDYvMzAvMjAwOSwsLFVTRCk=&amp;WINDOW=FIRST_POPUP&amp;HEIGH","T=450&amp;WIDTH=450&amp;START_MAXIMIZED=FALSE&amp;VAR:CALENDAR=US&amp;VAR:SYMBOL=RDC&amp;VAR:INDEX=0"}</definedName>
    <definedName name="_235__FDSAUDITLINK__" hidden="1">{"fdsup://directions/FAT Viewer?action=UPDATE&amp;creator=factset&amp;DYN_ARGS=TRUE&amp;DOC_NAME=FAT:FQL_AUDITING_CLIENT_TEMPLATE.FAT&amp;display_string=Audit&amp;VAR:KEY=NOJQDUBABU&amp;VAR:QUERY=RkZfRUJJVERBX09QRVIoUVRSLDQvMS8yMDA5LDYvMzAvMjAwOSwsLFVTRCk=&amp;WINDOW=FIRST_POPUP&amp;HEIGH","T=450&amp;WIDTH=450&amp;START_MAXIMIZED=FALSE&amp;VAR:CALENDAR=US&amp;VAR:SYMBOL=RDC&amp;VAR:INDEX=0"}</definedName>
    <definedName name="_236__FDSAUDITLINK__" localSheetId="7" hidden="1">{"fdsup://directions/FAT Viewer?action=UPDATE&amp;creator=factset&amp;DYN_ARGS=TRUE&amp;DOC_NAME=FAT:FQL_AUDITING_CLIENT_TEMPLATE.FAT&amp;display_string=Audit&amp;VAR:KEY=BAHQHAPMZM&amp;VAR:QUERY=RkZfRUJJVERBX09QRVIoUVRSLDQvMS8yMDEwLDYvMzAvMjAxMCwsLFVTRCk=&amp;WINDOW=FIRST_POPUP&amp;HEIGH","T=450&amp;WIDTH=450&amp;START_MAXIMIZED=FALSE&amp;VAR:CALENDAR=US&amp;VAR:SYMBOL=RDC&amp;VAR:INDEX=0"}</definedName>
    <definedName name="_236__FDSAUDITLINK__" localSheetId="0" hidden="1">{"fdsup://directions/FAT Viewer?action=UPDATE&amp;creator=factset&amp;DYN_ARGS=TRUE&amp;DOC_NAME=FAT:FQL_AUDITING_CLIENT_TEMPLATE.FAT&amp;display_string=Audit&amp;VAR:KEY=BAHQHAPMZM&amp;VAR:QUERY=RkZfRUJJVERBX09QRVIoUVRSLDQvMS8yMDEwLDYvMzAvMjAxMCwsLFVTRCk=&amp;WINDOW=FIRST_POPUP&amp;HEIGH","T=450&amp;WIDTH=450&amp;START_MAXIMIZED=FALSE&amp;VAR:CALENDAR=US&amp;VAR:SYMBOL=RDC&amp;VAR:INDEX=0"}</definedName>
    <definedName name="_236__FDSAUDITLINK__" hidden="1">{"fdsup://directions/FAT Viewer?action=UPDATE&amp;creator=factset&amp;DYN_ARGS=TRUE&amp;DOC_NAME=FAT:FQL_AUDITING_CLIENT_TEMPLATE.FAT&amp;display_string=Audit&amp;VAR:KEY=BAHQHAPMZM&amp;VAR:QUERY=RkZfRUJJVERBX09QRVIoUVRSLDQvMS8yMDEwLDYvMzAvMjAxMCwsLFVTRCk=&amp;WINDOW=FIRST_POPUP&amp;HEIGH","T=450&amp;WIDTH=450&amp;START_MAXIMIZED=FALSE&amp;VAR:CALENDAR=US&amp;VAR:SYMBOL=RDC&amp;VAR:INDEX=0"}</definedName>
    <definedName name="_237__FDSAUDITLINK__" localSheetId="7" hidden="1">{"fdsup://directions/FAT Viewer?action=UPDATE&amp;creator=factset&amp;DYN_ARGS=TRUE&amp;DOC_NAME=FAT:FQL_AUDITING_CLIENT_TEMPLATE.FAT&amp;display_string=Audit&amp;VAR:KEY=BIHMFOJWVG&amp;VAR:QUERY=RkZfRUJJVERBX09QRVIoUVRSLDQvMS8yMDA5LDYvMzAvMjAwOSwsLFVTRCk=&amp;WINDOW=FIRST_POPUP&amp;HEIGH","T=450&amp;WIDTH=450&amp;START_MAXIMIZED=FALSE&amp;VAR:CALENDAR=US&amp;VAR:SYMBOL=RAI&amp;VAR:INDEX=0"}</definedName>
    <definedName name="_237__FDSAUDITLINK__" localSheetId="0" hidden="1">{"fdsup://directions/FAT Viewer?action=UPDATE&amp;creator=factset&amp;DYN_ARGS=TRUE&amp;DOC_NAME=FAT:FQL_AUDITING_CLIENT_TEMPLATE.FAT&amp;display_string=Audit&amp;VAR:KEY=BIHMFOJWVG&amp;VAR:QUERY=RkZfRUJJVERBX09QRVIoUVRSLDQvMS8yMDA5LDYvMzAvMjAwOSwsLFVTRCk=&amp;WINDOW=FIRST_POPUP&amp;HEIGH","T=450&amp;WIDTH=450&amp;START_MAXIMIZED=FALSE&amp;VAR:CALENDAR=US&amp;VAR:SYMBOL=RAI&amp;VAR:INDEX=0"}</definedName>
    <definedName name="_237__FDSAUDITLINK__" hidden="1">{"fdsup://directions/FAT Viewer?action=UPDATE&amp;creator=factset&amp;DYN_ARGS=TRUE&amp;DOC_NAME=FAT:FQL_AUDITING_CLIENT_TEMPLATE.FAT&amp;display_string=Audit&amp;VAR:KEY=BIHMFOJWVG&amp;VAR:QUERY=RkZfRUJJVERBX09QRVIoUVRSLDQvMS8yMDA5LDYvMzAvMjAwOSwsLFVTRCk=&amp;WINDOW=FIRST_POPUP&amp;HEIGH","T=450&amp;WIDTH=450&amp;START_MAXIMIZED=FALSE&amp;VAR:CALENDAR=US&amp;VAR:SYMBOL=RAI&amp;VAR:INDEX=0"}</definedName>
    <definedName name="_238__FDSAUDITLINK__" localSheetId="7" hidden="1">{"fdsup://directions/FAT Viewer?action=UPDATE&amp;creator=factset&amp;DYN_ARGS=TRUE&amp;DOC_NAME=FAT:FQL_AUDITING_CLIENT_TEMPLATE.FAT&amp;display_string=Audit&amp;VAR:KEY=HKVILWBGJG&amp;VAR:QUERY=RkZfRUJJVERBX09QRVIoUVRSLDQvMS8yMDEwLDYvMzAvMjAxMCwsLFVTRCk=&amp;WINDOW=FIRST_POPUP&amp;HEIGH","T=450&amp;WIDTH=450&amp;START_MAXIMIZED=FALSE&amp;VAR:CALENDAR=US&amp;VAR:SYMBOL=RAI&amp;VAR:INDEX=0"}</definedName>
    <definedName name="_238__FDSAUDITLINK__" localSheetId="0" hidden="1">{"fdsup://directions/FAT Viewer?action=UPDATE&amp;creator=factset&amp;DYN_ARGS=TRUE&amp;DOC_NAME=FAT:FQL_AUDITING_CLIENT_TEMPLATE.FAT&amp;display_string=Audit&amp;VAR:KEY=HKVILWBGJG&amp;VAR:QUERY=RkZfRUJJVERBX09QRVIoUVRSLDQvMS8yMDEwLDYvMzAvMjAxMCwsLFVTRCk=&amp;WINDOW=FIRST_POPUP&amp;HEIGH","T=450&amp;WIDTH=450&amp;START_MAXIMIZED=FALSE&amp;VAR:CALENDAR=US&amp;VAR:SYMBOL=RAI&amp;VAR:INDEX=0"}</definedName>
    <definedName name="_238__FDSAUDITLINK__" hidden="1">{"fdsup://directions/FAT Viewer?action=UPDATE&amp;creator=factset&amp;DYN_ARGS=TRUE&amp;DOC_NAME=FAT:FQL_AUDITING_CLIENT_TEMPLATE.FAT&amp;display_string=Audit&amp;VAR:KEY=HKVILWBGJG&amp;VAR:QUERY=RkZfRUJJVERBX09QRVIoUVRSLDQvMS8yMDEwLDYvMzAvMjAxMCwsLFVTRCk=&amp;WINDOW=FIRST_POPUP&amp;HEIGH","T=450&amp;WIDTH=450&amp;START_MAXIMIZED=FALSE&amp;VAR:CALENDAR=US&amp;VAR:SYMBOL=RAI&amp;VAR:INDEX=0"}</definedName>
    <definedName name="_239__FDSAUDITLINK__" localSheetId="7" hidden="1">{"fdsup://directions/FAT Viewer?action=UPDATE&amp;creator=factset&amp;DYN_ARGS=TRUE&amp;DOC_NAME=FAT:FQL_AUDITING_CLIENT_TEMPLATE.FAT&amp;display_string=Audit&amp;VAR:KEY=DGLCBEPGVO&amp;VAR:QUERY=RkZfRUJJVERBX09QRVIoUVRSLDQvMS8yMDA5LDYvMzAvMjAwOSwsLFVTRCk=&amp;WINDOW=FIRST_POPUP&amp;HEIGH","T=450&amp;WIDTH=450&amp;START_MAXIMIZED=FALSE&amp;VAR:CALENDAR=US&amp;VAR:SYMBOL=R&amp;VAR:INDEX=0"}</definedName>
    <definedName name="_239__FDSAUDITLINK__" localSheetId="0" hidden="1">{"fdsup://directions/FAT Viewer?action=UPDATE&amp;creator=factset&amp;DYN_ARGS=TRUE&amp;DOC_NAME=FAT:FQL_AUDITING_CLIENT_TEMPLATE.FAT&amp;display_string=Audit&amp;VAR:KEY=DGLCBEPGVO&amp;VAR:QUERY=RkZfRUJJVERBX09QRVIoUVRSLDQvMS8yMDA5LDYvMzAvMjAwOSwsLFVTRCk=&amp;WINDOW=FIRST_POPUP&amp;HEIGH","T=450&amp;WIDTH=450&amp;START_MAXIMIZED=FALSE&amp;VAR:CALENDAR=US&amp;VAR:SYMBOL=R&amp;VAR:INDEX=0"}</definedName>
    <definedName name="_239__FDSAUDITLINK__" hidden="1">{"fdsup://directions/FAT Viewer?action=UPDATE&amp;creator=factset&amp;DYN_ARGS=TRUE&amp;DOC_NAME=FAT:FQL_AUDITING_CLIENT_TEMPLATE.FAT&amp;display_string=Audit&amp;VAR:KEY=DGLCBEPGVO&amp;VAR:QUERY=RkZfRUJJVERBX09QRVIoUVRSLDQvMS8yMDA5LDYvMzAvMjAwOSwsLFVTRCk=&amp;WINDOW=FIRST_POPUP&amp;HEIGH","T=450&amp;WIDTH=450&amp;START_MAXIMIZED=FALSE&amp;VAR:CALENDAR=US&amp;VAR:SYMBOL=R&amp;VAR:INDEX=0"}</definedName>
    <definedName name="_23h3_" localSheetId="7" hidden="1">{"'표지'!$B$5"}</definedName>
    <definedName name="_23h3_" localSheetId="0" hidden="1">{"'표지'!$B$5"}</definedName>
    <definedName name="_23h3_" hidden="1">{"'표지'!$B$5"}</definedName>
    <definedName name="_24__FDSAUDITLINK__" localSheetId="7" hidden="1">{"fdsup://directions/FAT Viewer?action=UPDATE&amp;creator=factset&amp;DYN_ARGS=TRUE&amp;DOC_NAME=FAT:FQL_AUDITING_CLIENT_TEMPLATE.FAT&amp;display_string=Audit&amp;VAR:KEY=DCPIFIFMNU&amp;VAR:QUERY=RkZfRUJJVERBX09QRVIoUVRSLDQvMS8yMDEwLDYvMzAvMjAxMCwsLFVTRCk=&amp;WINDOW=FIRST_POPUP&amp;HEIGH","T=450&amp;WIDTH=450&amp;START_MAXIMIZED=FALSE&amp;VAR:CALENDAR=US&amp;VAR:SYMBOL=WYNN&amp;VAR:INDEX=0"}</definedName>
    <definedName name="_24__FDSAUDITLINK__" localSheetId="0" hidden="1">{"fdsup://directions/FAT Viewer?action=UPDATE&amp;creator=factset&amp;DYN_ARGS=TRUE&amp;DOC_NAME=FAT:FQL_AUDITING_CLIENT_TEMPLATE.FAT&amp;display_string=Audit&amp;VAR:KEY=DCPIFIFMNU&amp;VAR:QUERY=RkZfRUJJVERBX09QRVIoUVRSLDQvMS8yMDEwLDYvMzAvMjAxMCwsLFVTRCk=&amp;WINDOW=FIRST_POPUP&amp;HEIGH","T=450&amp;WIDTH=450&amp;START_MAXIMIZED=FALSE&amp;VAR:CALENDAR=US&amp;VAR:SYMBOL=WYNN&amp;VAR:INDEX=0"}</definedName>
    <definedName name="_24__FDSAUDITLINK__" hidden="1">{"fdsup://directions/FAT Viewer?action=UPDATE&amp;creator=factset&amp;DYN_ARGS=TRUE&amp;DOC_NAME=FAT:FQL_AUDITING_CLIENT_TEMPLATE.FAT&amp;display_string=Audit&amp;VAR:KEY=DCPIFIFMNU&amp;VAR:QUERY=RkZfRUJJVERBX09QRVIoUVRSLDQvMS8yMDEwLDYvMzAvMjAxMCwsLFVTRCk=&amp;WINDOW=FIRST_POPUP&amp;HEIGH","T=450&amp;WIDTH=450&amp;START_MAXIMIZED=FALSE&amp;VAR:CALENDAR=US&amp;VAR:SYMBOL=WYNN&amp;VAR:INDEX=0"}</definedName>
    <definedName name="_240__FDSAUDITLINK__" localSheetId="7" hidden="1">{"fdsup://directions/FAT Viewer?action=UPDATE&amp;creator=factset&amp;DYN_ARGS=TRUE&amp;DOC_NAME=FAT:FQL_AUDITING_CLIENT_TEMPLATE.FAT&amp;display_string=Audit&amp;VAR:KEY=BYXSTIJCXA&amp;VAR:QUERY=RkZfRUJJVERBX09QRVIoUVRSLDQvMS8yMDEwLDYvMzAvMjAxMCwsLFVTRCk=&amp;WINDOW=FIRST_POPUP&amp;HEIGH","T=450&amp;WIDTH=450&amp;START_MAXIMIZED=FALSE&amp;VAR:CALENDAR=US&amp;VAR:SYMBOL=R&amp;VAR:INDEX=0"}</definedName>
    <definedName name="_240__FDSAUDITLINK__" localSheetId="0" hidden="1">{"fdsup://directions/FAT Viewer?action=UPDATE&amp;creator=factset&amp;DYN_ARGS=TRUE&amp;DOC_NAME=FAT:FQL_AUDITING_CLIENT_TEMPLATE.FAT&amp;display_string=Audit&amp;VAR:KEY=BYXSTIJCXA&amp;VAR:QUERY=RkZfRUJJVERBX09QRVIoUVRSLDQvMS8yMDEwLDYvMzAvMjAxMCwsLFVTRCk=&amp;WINDOW=FIRST_POPUP&amp;HEIGH","T=450&amp;WIDTH=450&amp;START_MAXIMIZED=FALSE&amp;VAR:CALENDAR=US&amp;VAR:SYMBOL=R&amp;VAR:INDEX=0"}</definedName>
    <definedName name="_240__FDSAUDITLINK__" hidden="1">{"fdsup://directions/FAT Viewer?action=UPDATE&amp;creator=factset&amp;DYN_ARGS=TRUE&amp;DOC_NAME=FAT:FQL_AUDITING_CLIENT_TEMPLATE.FAT&amp;display_string=Audit&amp;VAR:KEY=BYXSTIJCXA&amp;VAR:QUERY=RkZfRUJJVERBX09QRVIoUVRSLDQvMS8yMDEwLDYvMzAvMjAxMCwsLFVTRCk=&amp;WINDOW=FIRST_POPUP&amp;HEIGH","T=450&amp;WIDTH=450&amp;START_MAXIMIZED=FALSE&amp;VAR:CALENDAR=US&amp;VAR:SYMBOL=R&amp;VAR:INDEX=0"}</definedName>
    <definedName name="_241__FDSAUDITLINK__" localSheetId="7" hidden="1">{"fdsup://directions/FAT Viewer?action=UPDATE&amp;creator=factset&amp;DYN_ARGS=TRUE&amp;DOC_NAME=FAT:FQL_AUDITING_CLIENT_TEMPLATE.FAT&amp;display_string=Audit&amp;VAR:KEY=VEHCPYZOXY&amp;VAR:QUERY=RkZfRUJJVERBX09QRVIoUVRSLDQvMS8yMDA5LDYvMzAvMjAwOSwsLFVTRCk=&amp;WINDOW=FIRST_POPUP&amp;HEIGH","T=450&amp;WIDTH=450&amp;START_MAXIMIZED=FALSE&amp;VAR:CALENDAR=US&amp;VAR:SYMBOL=QLGC&amp;VAR:INDEX=0"}</definedName>
    <definedName name="_241__FDSAUDITLINK__" localSheetId="0" hidden="1">{"fdsup://directions/FAT Viewer?action=UPDATE&amp;creator=factset&amp;DYN_ARGS=TRUE&amp;DOC_NAME=FAT:FQL_AUDITING_CLIENT_TEMPLATE.FAT&amp;display_string=Audit&amp;VAR:KEY=VEHCPYZOXY&amp;VAR:QUERY=RkZfRUJJVERBX09QRVIoUVRSLDQvMS8yMDA5LDYvMzAvMjAwOSwsLFVTRCk=&amp;WINDOW=FIRST_POPUP&amp;HEIGH","T=450&amp;WIDTH=450&amp;START_MAXIMIZED=FALSE&amp;VAR:CALENDAR=US&amp;VAR:SYMBOL=QLGC&amp;VAR:INDEX=0"}</definedName>
    <definedName name="_241__FDSAUDITLINK__" hidden="1">{"fdsup://directions/FAT Viewer?action=UPDATE&amp;creator=factset&amp;DYN_ARGS=TRUE&amp;DOC_NAME=FAT:FQL_AUDITING_CLIENT_TEMPLATE.FAT&amp;display_string=Audit&amp;VAR:KEY=VEHCPYZOXY&amp;VAR:QUERY=RkZfRUJJVERBX09QRVIoUVRSLDQvMS8yMDA5LDYvMzAvMjAwOSwsLFVTRCk=&amp;WINDOW=FIRST_POPUP&amp;HEIGH","T=450&amp;WIDTH=450&amp;START_MAXIMIZED=FALSE&amp;VAR:CALENDAR=US&amp;VAR:SYMBOL=QLGC&amp;VAR:INDEX=0"}</definedName>
    <definedName name="_242__FDSAUDITLINK__" localSheetId="7" hidden="1">{"fdsup://directions/FAT Viewer?action=UPDATE&amp;creator=factset&amp;DYN_ARGS=TRUE&amp;DOC_NAME=FAT:FQL_AUDITING_CLIENT_TEMPLATE.FAT&amp;display_string=Audit&amp;VAR:KEY=BKNMVUNOXK&amp;VAR:QUERY=RkZfRUJJVERBX09QRVIoUVRSLDQvMS8yMDEwLDYvMzAvMjAxMCwsLFVTRCk=&amp;WINDOW=FIRST_POPUP&amp;HEIGH","T=450&amp;WIDTH=450&amp;START_MAXIMIZED=FALSE&amp;VAR:CALENDAR=US&amp;VAR:SYMBOL=QLGC&amp;VAR:INDEX=0"}</definedName>
    <definedName name="_242__FDSAUDITLINK__" localSheetId="0" hidden="1">{"fdsup://directions/FAT Viewer?action=UPDATE&amp;creator=factset&amp;DYN_ARGS=TRUE&amp;DOC_NAME=FAT:FQL_AUDITING_CLIENT_TEMPLATE.FAT&amp;display_string=Audit&amp;VAR:KEY=BKNMVUNOXK&amp;VAR:QUERY=RkZfRUJJVERBX09QRVIoUVRSLDQvMS8yMDEwLDYvMzAvMjAxMCwsLFVTRCk=&amp;WINDOW=FIRST_POPUP&amp;HEIGH","T=450&amp;WIDTH=450&amp;START_MAXIMIZED=FALSE&amp;VAR:CALENDAR=US&amp;VAR:SYMBOL=QLGC&amp;VAR:INDEX=0"}</definedName>
    <definedName name="_242__FDSAUDITLINK__" hidden="1">{"fdsup://directions/FAT Viewer?action=UPDATE&amp;creator=factset&amp;DYN_ARGS=TRUE&amp;DOC_NAME=FAT:FQL_AUDITING_CLIENT_TEMPLATE.FAT&amp;display_string=Audit&amp;VAR:KEY=BKNMVUNOXK&amp;VAR:QUERY=RkZfRUJJVERBX09QRVIoUVRSLDQvMS8yMDEwLDYvMzAvMjAxMCwsLFVTRCk=&amp;WINDOW=FIRST_POPUP&amp;HEIGH","T=450&amp;WIDTH=450&amp;START_MAXIMIZED=FALSE&amp;VAR:CALENDAR=US&amp;VAR:SYMBOL=QLGC&amp;VAR:INDEX=0"}</definedName>
    <definedName name="_243__FDSAUDITLINK__" localSheetId="7" hidden="1">{"fdsup://directions/FAT Viewer?action=UPDATE&amp;creator=factset&amp;DYN_ARGS=TRUE&amp;DOC_NAME=FAT:FQL_AUDITING_CLIENT_TEMPLATE.FAT&amp;display_string=Audit&amp;VAR:KEY=VORMTIVMZE&amp;VAR:QUERY=RkZfRUJJVERBX09QRVIoUVRSLDQvMS8yMDA5LDYvMzAvMjAwOSwsLFVTRCk=&amp;WINDOW=FIRST_POPUP&amp;HEIGH","T=450&amp;WIDTH=450&amp;START_MAXIMIZED=FALSE&amp;VAR:CALENDAR=US&amp;VAR:SYMBOL=QEP&amp;VAR:INDEX=0"}</definedName>
    <definedName name="_243__FDSAUDITLINK__" localSheetId="0" hidden="1">{"fdsup://directions/FAT Viewer?action=UPDATE&amp;creator=factset&amp;DYN_ARGS=TRUE&amp;DOC_NAME=FAT:FQL_AUDITING_CLIENT_TEMPLATE.FAT&amp;display_string=Audit&amp;VAR:KEY=VORMTIVMZE&amp;VAR:QUERY=RkZfRUJJVERBX09QRVIoUVRSLDQvMS8yMDA5LDYvMzAvMjAwOSwsLFVTRCk=&amp;WINDOW=FIRST_POPUP&amp;HEIGH","T=450&amp;WIDTH=450&amp;START_MAXIMIZED=FALSE&amp;VAR:CALENDAR=US&amp;VAR:SYMBOL=QEP&amp;VAR:INDEX=0"}</definedName>
    <definedName name="_243__FDSAUDITLINK__" hidden="1">{"fdsup://directions/FAT Viewer?action=UPDATE&amp;creator=factset&amp;DYN_ARGS=TRUE&amp;DOC_NAME=FAT:FQL_AUDITING_CLIENT_TEMPLATE.FAT&amp;display_string=Audit&amp;VAR:KEY=VORMTIVMZE&amp;VAR:QUERY=RkZfRUJJVERBX09QRVIoUVRSLDQvMS8yMDA5LDYvMzAvMjAwOSwsLFVTRCk=&amp;WINDOW=FIRST_POPUP&amp;HEIGH","T=450&amp;WIDTH=450&amp;START_MAXIMIZED=FALSE&amp;VAR:CALENDAR=US&amp;VAR:SYMBOL=QEP&amp;VAR:INDEX=0"}</definedName>
    <definedName name="_244__FDSAUDITLINK__" localSheetId="7" hidden="1">{"fdsup://directions/FAT Viewer?action=UPDATE&amp;creator=factset&amp;DYN_ARGS=TRUE&amp;DOC_NAME=FAT:FQL_AUDITING_CLIENT_TEMPLATE.FAT&amp;display_string=Audit&amp;VAR:KEY=HUJMPIFYXI&amp;VAR:QUERY=RkZfRUJJVERBX09QRVIoUVRSLDQvMS8yMDEwLDYvMzAvMjAxMCwsLFVTRCk=&amp;WINDOW=FIRST_POPUP&amp;HEIGH","T=450&amp;WIDTH=450&amp;START_MAXIMIZED=FALSE&amp;VAR:CALENDAR=US&amp;VAR:SYMBOL=QEP&amp;VAR:INDEX=0"}</definedName>
    <definedName name="_244__FDSAUDITLINK__" localSheetId="0" hidden="1">{"fdsup://directions/FAT Viewer?action=UPDATE&amp;creator=factset&amp;DYN_ARGS=TRUE&amp;DOC_NAME=FAT:FQL_AUDITING_CLIENT_TEMPLATE.FAT&amp;display_string=Audit&amp;VAR:KEY=HUJMPIFYXI&amp;VAR:QUERY=RkZfRUJJVERBX09QRVIoUVRSLDQvMS8yMDEwLDYvMzAvMjAxMCwsLFVTRCk=&amp;WINDOW=FIRST_POPUP&amp;HEIGH","T=450&amp;WIDTH=450&amp;START_MAXIMIZED=FALSE&amp;VAR:CALENDAR=US&amp;VAR:SYMBOL=QEP&amp;VAR:INDEX=0"}</definedName>
    <definedName name="_244__FDSAUDITLINK__" hidden="1">{"fdsup://directions/FAT Viewer?action=UPDATE&amp;creator=factset&amp;DYN_ARGS=TRUE&amp;DOC_NAME=FAT:FQL_AUDITING_CLIENT_TEMPLATE.FAT&amp;display_string=Audit&amp;VAR:KEY=HUJMPIFYXI&amp;VAR:QUERY=RkZfRUJJVERBX09QRVIoUVRSLDQvMS8yMDEwLDYvMzAvMjAxMCwsLFVTRCk=&amp;WINDOW=FIRST_POPUP&amp;HEIGH","T=450&amp;WIDTH=450&amp;START_MAXIMIZED=FALSE&amp;VAR:CALENDAR=US&amp;VAR:SYMBOL=QEP&amp;VAR:INDEX=0"}</definedName>
    <definedName name="_245__FDSAUDITLINK__" localSheetId="7" hidden="1">{"fdsup://directions/FAT Viewer?action=UPDATE&amp;creator=factset&amp;DYN_ARGS=TRUE&amp;DOC_NAME=FAT:FQL_AUDITING_CLIENT_TEMPLATE.FAT&amp;display_string=Audit&amp;VAR:KEY=LMLSLUBWVY&amp;VAR:QUERY=RkZfRUJJVERBX09QRVIoUVRSLDQvMS8yMDA5LDYvMzAvMjAwOSwsLFVTRCk=&amp;WINDOW=FIRST_POPUP&amp;HEIGH","T=450&amp;WIDTH=450&amp;START_MAXIMIZED=FALSE&amp;VAR:CALENDAR=US&amp;VAR:SYMBOL=QCOM&amp;VAR:INDEX=0"}</definedName>
    <definedName name="_245__FDSAUDITLINK__" localSheetId="0" hidden="1">{"fdsup://directions/FAT Viewer?action=UPDATE&amp;creator=factset&amp;DYN_ARGS=TRUE&amp;DOC_NAME=FAT:FQL_AUDITING_CLIENT_TEMPLATE.FAT&amp;display_string=Audit&amp;VAR:KEY=LMLSLUBWVY&amp;VAR:QUERY=RkZfRUJJVERBX09QRVIoUVRSLDQvMS8yMDA5LDYvMzAvMjAwOSwsLFVTRCk=&amp;WINDOW=FIRST_POPUP&amp;HEIGH","T=450&amp;WIDTH=450&amp;START_MAXIMIZED=FALSE&amp;VAR:CALENDAR=US&amp;VAR:SYMBOL=QCOM&amp;VAR:INDEX=0"}</definedName>
    <definedName name="_245__FDSAUDITLINK__" hidden="1">{"fdsup://directions/FAT Viewer?action=UPDATE&amp;creator=factset&amp;DYN_ARGS=TRUE&amp;DOC_NAME=FAT:FQL_AUDITING_CLIENT_TEMPLATE.FAT&amp;display_string=Audit&amp;VAR:KEY=LMLSLUBWVY&amp;VAR:QUERY=RkZfRUJJVERBX09QRVIoUVRSLDQvMS8yMDA5LDYvMzAvMjAwOSwsLFVTRCk=&amp;WINDOW=FIRST_POPUP&amp;HEIGH","T=450&amp;WIDTH=450&amp;START_MAXIMIZED=FALSE&amp;VAR:CALENDAR=US&amp;VAR:SYMBOL=QCOM&amp;VAR:INDEX=0"}</definedName>
    <definedName name="_246__FDSAUDITLINK__" localSheetId="7" hidden="1">{"fdsup://directions/FAT Viewer?action=UPDATE&amp;creator=factset&amp;DYN_ARGS=TRUE&amp;DOC_NAME=FAT:FQL_AUDITING_CLIENT_TEMPLATE.FAT&amp;display_string=Audit&amp;VAR:KEY=VMXURULYBA&amp;VAR:QUERY=RkZfRUJJVERBX09QRVIoUVRSLDQvMS8yMDEwLDYvMzAvMjAxMCwsLFVTRCk=&amp;WINDOW=FIRST_POPUP&amp;HEIGH","T=450&amp;WIDTH=450&amp;START_MAXIMIZED=FALSE&amp;VAR:CALENDAR=US&amp;VAR:SYMBOL=QCOM&amp;VAR:INDEX=0"}</definedName>
    <definedName name="_246__FDSAUDITLINK__" localSheetId="0" hidden="1">{"fdsup://directions/FAT Viewer?action=UPDATE&amp;creator=factset&amp;DYN_ARGS=TRUE&amp;DOC_NAME=FAT:FQL_AUDITING_CLIENT_TEMPLATE.FAT&amp;display_string=Audit&amp;VAR:KEY=VMXURULYBA&amp;VAR:QUERY=RkZfRUJJVERBX09QRVIoUVRSLDQvMS8yMDEwLDYvMzAvMjAxMCwsLFVTRCk=&amp;WINDOW=FIRST_POPUP&amp;HEIGH","T=450&amp;WIDTH=450&amp;START_MAXIMIZED=FALSE&amp;VAR:CALENDAR=US&amp;VAR:SYMBOL=QCOM&amp;VAR:INDEX=0"}</definedName>
    <definedName name="_246__FDSAUDITLINK__" hidden="1">{"fdsup://directions/FAT Viewer?action=UPDATE&amp;creator=factset&amp;DYN_ARGS=TRUE&amp;DOC_NAME=FAT:FQL_AUDITING_CLIENT_TEMPLATE.FAT&amp;display_string=Audit&amp;VAR:KEY=VMXURULYBA&amp;VAR:QUERY=RkZfRUJJVERBX09QRVIoUVRSLDQvMS8yMDEwLDYvMzAvMjAxMCwsLFVTRCk=&amp;WINDOW=FIRST_POPUP&amp;HEIGH","T=450&amp;WIDTH=450&amp;START_MAXIMIZED=FALSE&amp;VAR:CALENDAR=US&amp;VAR:SYMBOL=QCOM&amp;VAR:INDEX=0"}</definedName>
    <definedName name="_247__FDSAUDITLINK__" localSheetId="7" hidden="1">{"fdsup://directions/FAT Viewer?action=UPDATE&amp;creator=factset&amp;DYN_ARGS=TRUE&amp;DOC_NAME=FAT:FQL_AUDITING_CLIENT_TEMPLATE.FAT&amp;display_string=Audit&amp;VAR:KEY=NCLCDMPKBU&amp;VAR:QUERY=RkZfRUJJVERBX09QRVIoUVRSLDQvMS8yMDA5LDYvMzAvMjAwOSwsLFVTRCk=&amp;WINDOW=FIRST_POPUP&amp;HEIGH","T=450&amp;WIDTH=450&amp;START_MAXIMIZED=FALSE&amp;VAR:CALENDAR=US&amp;VAR:SYMBOL=Q&amp;VAR:INDEX=0"}</definedName>
    <definedName name="_247__FDSAUDITLINK__" localSheetId="0" hidden="1">{"fdsup://directions/FAT Viewer?action=UPDATE&amp;creator=factset&amp;DYN_ARGS=TRUE&amp;DOC_NAME=FAT:FQL_AUDITING_CLIENT_TEMPLATE.FAT&amp;display_string=Audit&amp;VAR:KEY=NCLCDMPKBU&amp;VAR:QUERY=RkZfRUJJVERBX09QRVIoUVRSLDQvMS8yMDA5LDYvMzAvMjAwOSwsLFVTRCk=&amp;WINDOW=FIRST_POPUP&amp;HEIGH","T=450&amp;WIDTH=450&amp;START_MAXIMIZED=FALSE&amp;VAR:CALENDAR=US&amp;VAR:SYMBOL=Q&amp;VAR:INDEX=0"}</definedName>
    <definedName name="_247__FDSAUDITLINK__" hidden="1">{"fdsup://directions/FAT Viewer?action=UPDATE&amp;creator=factset&amp;DYN_ARGS=TRUE&amp;DOC_NAME=FAT:FQL_AUDITING_CLIENT_TEMPLATE.FAT&amp;display_string=Audit&amp;VAR:KEY=NCLCDMPKBU&amp;VAR:QUERY=RkZfRUJJVERBX09QRVIoUVRSLDQvMS8yMDA5LDYvMzAvMjAwOSwsLFVTRCk=&amp;WINDOW=FIRST_POPUP&amp;HEIGH","T=450&amp;WIDTH=450&amp;START_MAXIMIZED=FALSE&amp;VAR:CALENDAR=US&amp;VAR:SYMBOL=Q&amp;VAR:INDEX=0"}</definedName>
    <definedName name="_248__FDSAUDITLINK__" localSheetId="7" hidden="1">{"fdsup://directions/FAT Viewer?action=UPDATE&amp;creator=factset&amp;DYN_ARGS=TRUE&amp;DOC_NAME=FAT:FQL_AUDITING_CLIENT_TEMPLATE.FAT&amp;display_string=Audit&amp;VAR:KEY=NINIHQHIPO&amp;VAR:QUERY=RkZfRUJJVERBX09QRVIoUVRSLDQvMS8yMDEwLDYvMzAvMjAxMCwsLFVTRCk=&amp;WINDOW=FIRST_POPUP&amp;HEIGH","T=450&amp;WIDTH=450&amp;START_MAXIMIZED=FALSE&amp;VAR:CALENDAR=US&amp;VAR:SYMBOL=Q&amp;VAR:INDEX=0"}</definedName>
    <definedName name="_248__FDSAUDITLINK__" localSheetId="0" hidden="1">{"fdsup://directions/FAT Viewer?action=UPDATE&amp;creator=factset&amp;DYN_ARGS=TRUE&amp;DOC_NAME=FAT:FQL_AUDITING_CLIENT_TEMPLATE.FAT&amp;display_string=Audit&amp;VAR:KEY=NINIHQHIPO&amp;VAR:QUERY=RkZfRUJJVERBX09QRVIoUVRSLDQvMS8yMDEwLDYvMzAvMjAxMCwsLFVTRCk=&amp;WINDOW=FIRST_POPUP&amp;HEIGH","T=450&amp;WIDTH=450&amp;START_MAXIMIZED=FALSE&amp;VAR:CALENDAR=US&amp;VAR:SYMBOL=Q&amp;VAR:INDEX=0"}</definedName>
    <definedName name="_248__FDSAUDITLINK__" hidden="1">{"fdsup://directions/FAT Viewer?action=UPDATE&amp;creator=factset&amp;DYN_ARGS=TRUE&amp;DOC_NAME=FAT:FQL_AUDITING_CLIENT_TEMPLATE.FAT&amp;display_string=Audit&amp;VAR:KEY=NINIHQHIPO&amp;VAR:QUERY=RkZfRUJJVERBX09QRVIoUVRSLDQvMS8yMDEwLDYvMzAvMjAxMCwsLFVTRCk=&amp;WINDOW=FIRST_POPUP&amp;HEIGH","T=450&amp;WIDTH=450&amp;START_MAXIMIZED=FALSE&amp;VAR:CALENDAR=US&amp;VAR:SYMBOL=Q&amp;VAR:INDEX=0"}</definedName>
    <definedName name="_249__FDSAUDITLINK__" localSheetId="7" hidden="1">{"fdsup://directions/FAT Viewer?action=UPDATE&amp;creator=factset&amp;DYN_ARGS=TRUE&amp;DOC_NAME=FAT:FQL_AUDITING_CLIENT_TEMPLATE.FAT&amp;display_string=Audit&amp;VAR:KEY=LQNQPGDQJK&amp;VAR:QUERY=RkZfRUJJVERBX09QRVIoUVRSLDQvMS8yMDA5LDYvMzAvMjAwOSwsLFVTRCk=&amp;WINDOW=FIRST_POPUP&amp;HEIGH","T=450&amp;WIDTH=450&amp;START_MAXIMIZED=FALSE&amp;VAR:CALENDAR=US&amp;VAR:SYMBOL=PXD&amp;VAR:INDEX=0"}</definedName>
    <definedName name="_249__FDSAUDITLINK__" localSheetId="0" hidden="1">{"fdsup://directions/FAT Viewer?action=UPDATE&amp;creator=factset&amp;DYN_ARGS=TRUE&amp;DOC_NAME=FAT:FQL_AUDITING_CLIENT_TEMPLATE.FAT&amp;display_string=Audit&amp;VAR:KEY=LQNQPGDQJK&amp;VAR:QUERY=RkZfRUJJVERBX09QRVIoUVRSLDQvMS8yMDA5LDYvMzAvMjAwOSwsLFVTRCk=&amp;WINDOW=FIRST_POPUP&amp;HEIGH","T=450&amp;WIDTH=450&amp;START_MAXIMIZED=FALSE&amp;VAR:CALENDAR=US&amp;VAR:SYMBOL=PXD&amp;VAR:INDEX=0"}</definedName>
    <definedName name="_249__FDSAUDITLINK__" hidden="1">{"fdsup://directions/FAT Viewer?action=UPDATE&amp;creator=factset&amp;DYN_ARGS=TRUE&amp;DOC_NAME=FAT:FQL_AUDITING_CLIENT_TEMPLATE.FAT&amp;display_string=Audit&amp;VAR:KEY=LQNQPGDQJK&amp;VAR:QUERY=RkZfRUJJVERBX09QRVIoUVRSLDQvMS8yMDA5LDYvMzAvMjAwOSwsLFVTRCk=&amp;WINDOW=FIRST_POPUP&amp;HEIGH","T=450&amp;WIDTH=450&amp;START_MAXIMIZED=FALSE&amp;VAR:CALENDAR=US&amp;VAR:SYMBOL=PXD&amp;VAR:INDEX=0"}</definedName>
    <definedName name="_25__FDSAUDITLINK__" localSheetId="7" hidden="1">{"fdsup://directions/FAT Viewer?action=UPDATE&amp;creator=factset&amp;DYN_ARGS=TRUE&amp;DOC_NAME=FAT:FQL_AUDITING_CLIENT_TEMPLATE.FAT&amp;display_string=Audit&amp;VAR:KEY=BSHUTKFQTQ&amp;VAR:QUERY=RkZfRUJJVERBX09QRVIoUVRSLDQvMS8yMDA5LDYvMzAvMjAwOSwsLFVTRCk=&amp;WINDOW=FIRST_POPUP&amp;HEIGH","T=450&amp;WIDTH=450&amp;START_MAXIMIZED=FALSE&amp;VAR:CALENDAR=US&amp;VAR:SYMBOL=WYN&amp;VAR:INDEX=0"}</definedName>
    <definedName name="_25__FDSAUDITLINK__" localSheetId="0" hidden="1">{"fdsup://directions/FAT Viewer?action=UPDATE&amp;creator=factset&amp;DYN_ARGS=TRUE&amp;DOC_NAME=FAT:FQL_AUDITING_CLIENT_TEMPLATE.FAT&amp;display_string=Audit&amp;VAR:KEY=BSHUTKFQTQ&amp;VAR:QUERY=RkZfRUJJVERBX09QRVIoUVRSLDQvMS8yMDA5LDYvMzAvMjAwOSwsLFVTRCk=&amp;WINDOW=FIRST_POPUP&amp;HEIGH","T=450&amp;WIDTH=450&amp;START_MAXIMIZED=FALSE&amp;VAR:CALENDAR=US&amp;VAR:SYMBOL=WYN&amp;VAR:INDEX=0"}</definedName>
    <definedName name="_25__FDSAUDITLINK__" hidden="1">{"fdsup://directions/FAT Viewer?action=UPDATE&amp;creator=factset&amp;DYN_ARGS=TRUE&amp;DOC_NAME=FAT:FQL_AUDITING_CLIENT_TEMPLATE.FAT&amp;display_string=Audit&amp;VAR:KEY=BSHUTKFQTQ&amp;VAR:QUERY=RkZfRUJJVERBX09QRVIoUVRSLDQvMS8yMDA5LDYvMzAvMjAwOSwsLFVTRCk=&amp;WINDOW=FIRST_POPUP&amp;HEIGH","T=450&amp;WIDTH=450&amp;START_MAXIMIZED=FALSE&amp;VAR:CALENDAR=US&amp;VAR:SYMBOL=WYN&amp;VAR:INDEX=0"}</definedName>
    <definedName name="_250__FDSAUDITLINK__" localSheetId="7" hidden="1">{"fdsup://directions/FAT Viewer?action=UPDATE&amp;creator=factset&amp;DYN_ARGS=TRUE&amp;DOC_NAME=FAT:FQL_AUDITING_CLIENT_TEMPLATE.FAT&amp;display_string=Audit&amp;VAR:KEY=PYPOPIFAVQ&amp;VAR:QUERY=RkZfRUJJVERBX09QRVIoUVRSLDQvMS8yMDEwLDYvMzAvMjAxMCwsLFVTRCk=&amp;WINDOW=FIRST_POPUP&amp;HEIGH","T=450&amp;WIDTH=450&amp;START_MAXIMIZED=FALSE&amp;VAR:CALENDAR=US&amp;VAR:SYMBOL=PXD&amp;VAR:INDEX=0"}</definedName>
    <definedName name="_250__FDSAUDITLINK__" localSheetId="0" hidden="1">{"fdsup://directions/FAT Viewer?action=UPDATE&amp;creator=factset&amp;DYN_ARGS=TRUE&amp;DOC_NAME=FAT:FQL_AUDITING_CLIENT_TEMPLATE.FAT&amp;display_string=Audit&amp;VAR:KEY=PYPOPIFAVQ&amp;VAR:QUERY=RkZfRUJJVERBX09QRVIoUVRSLDQvMS8yMDEwLDYvMzAvMjAxMCwsLFVTRCk=&amp;WINDOW=FIRST_POPUP&amp;HEIGH","T=450&amp;WIDTH=450&amp;START_MAXIMIZED=FALSE&amp;VAR:CALENDAR=US&amp;VAR:SYMBOL=PXD&amp;VAR:INDEX=0"}</definedName>
    <definedName name="_250__FDSAUDITLINK__" hidden="1">{"fdsup://directions/FAT Viewer?action=UPDATE&amp;creator=factset&amp;DYN_ARGS=TRUE&amp;DOC_NAME=FAT:FQL_AUDITING_CLIENT_TEMPLATE.FAT&amp;display_string=Audit&amp;VAR:KEY=PYPOPIFAVQ&amp;VAR:QUERY=RkZfRUJJVERBX09QRVIoUVRSLDQvMS8yMDEwLDYvMzAvMjAxMCwsLFVTRCk=&amp;WINDOW=FIRST_POPUP&amp;HEIGH","T=450&amp;WIDTH=450&amp;START_MAXIMIZED=FALSE&amp;VAR:CALENDAR=US&amp;VAR:SYMBOL=PXD&amp;VAR:INDEX=0"}</definedName>
    <definedName name="_251__FDSAUDITLINK__" localSheetId="7" hidden="1">{"fdsup://directions/FAT Viewer?action=UPDATE&amp;creator=factset&amp;DYN_ARGS=TRUE&amp;DOC_NAME=FAT:FQL_AUDITING_CLIENT_TEMPLATE.FAT&amp;display_string=Audit&amp;VAR:KEY=ZYDCBYBGFI&amp;VAR:QUERY=RkZfRUJJVERBX09QRVIoUVRSLDQvMS8yMDA5LDYvMzAvMjAwOSwsLFVTRCk=&amp;WINDOW=FIRST_POPUP&amp;HEIGH","T=450&amp;WIDTH=450&amp;START_MAXIMIZED=FALSE&amp;VAR:CALENDAR=US&amp;VAR:SYMBOL=PX&amp;VAR:INDEX=0"}</definedName>
    <definedName name="_251__FDSAUDITLINK__" localSheetId="0" hidden="1">{"fdsup://directions/FAT Viewer?action=UPDATE&amp;creator=factset&amp;DYN_ARGS=TRUE&amp;DOC_NAME=FAT:FQL_AUDITING_CLIENT_TEMPLATE.FAT&amp;display_string=Audit&amp;VAR:KEY=ZYDCBYBGFI&amp;VAR:QUERY=RkZfRUJJVERBX09QRVIoUVRSLDQvMS8yMDA5LDYvMzAvMjAwOSwsLFVTRCk=&amp;WINDOW=FIRST_POPUP&amp;HEIGH","T=450&amp;WIDTH=450&amp;START_MAXIMIZED=FALSE&amp;VAR:CALENDAR=US&amp;VAR:SYMBOL=PX&amp;VAR:INDEX=0"}</definedName>
    <definedName name="_251__FDSAUDITLINK__" hidden="1">{"fdsup://directions/FAT Viewer?action=UPDATE&amp;creator=factset&amp;DYN_ARGS=TRUE&amp;DOC_NAME=FAT:FQL_AUDITING_CLIENT_TEMPLATE.FAT&amp;display_string=Audit&amp;VAR:KEY=ZYDCBYBGFI&amp;VAR:QUERY=RkZfRUJJVERBX09QRVIoUVRSLDQvMS8yMDA5LDYvMzAvMjAwOSwsLFVTRCk=&amp;WINDOW=FIRST_POPUP&amp;HEIGH","T=450&amp;WIDTH=450&amp;START_MAXIMIZED=FALSE&amp;VAR:CALENDAR=US&amp;VAR:SYMBOL=PX&amp;VAR:INDEX=0"}</definedName>
    <definedName name="_252__FDSAUDITLINK__" localSheetId="7" hidden="1">{"fdsup://directions/FAT Viewer?action=UPDATE&amp;creator=factset&amp;DYN_ARGS=TRUE&amp;DOC_NAME=FAT:FQL_AUDITING_CLIENT_TEMPLATE.FAT&amp;display_string=Audit&amp;VAR:KEY=NEVUZSLSJA&amp;VAR:QUERY=RkZfRUJJVERBX09QRVIoUVRSLDQvMS8yMDEwLDYvMzAvMjAxMCwsLFVTRCk=&amp;WINDOW=FIRST_POPUP&amp;HEIGH","T=450&amp;WIDTH=450&amp;START_MAXIMIZED=FALSE&amp;VAR:CALENDAR=US&amp;VAR:SYMBOL=PX&amp;VAR:INDEX=0"}</definedName>
    <definedName name="_252__FDSAUDITLINK__" localSheetId="0" hidden="1">{"fdsup://directions/FAT Viewer?action=UPDATE&amp;creator=factset&amp;DYN_ARGS=TRUE&amp;DOC_NAME=FAT:FQL_AUDITING_CLIENT_TEMPLATE.FAT&amp;display_string=Audit&amp;VAR:KEY=NEVUZSLSJA&amp;VAR:QUERY=RkZfRUJJVERBX09QRVIoUVRSLDQvMS8yMDEwLDYvMzAvMjAxMCwsLFVTRCk=&amp;WINDOW=FIRST_POPUP&amp;HEIGH","T=450&amp;WIDTH=450&amp;START_MAXIMIZED=FALSE&amp;VAR:CALENDAR=US&amp;VAR:SYMBOL=PX&amp;VAR:INDEX=0"}</definedName>
    <definedName name="_252__FDSAUDITLINK__" hidden="1">{"fdsup://directions/FAT Viewer?action=UPDATE&amp;creator=factset&amp;DYN_ARGS=TRUE&amp;DOC_NAME=FAT:FQL_AUDITING_CLIENT_TEMPLATE.FAT&amp;display_string=Audit&amp;VAR:KEY=NEVUZSLSJA&amp;VAR:QUERY=RkZfRUJJVERBX09QRVIoUVRSLDQvMS8yMDEwLDYvMzAvMjAxMCwsLFVTRCk=&amp;WINDOW=FIRST_POPUP&amp;HEIGH","T=450&amp;WIDTH=450&amp;START_MAXIMIZED=FALSE&amp;VAR:CALENDAR=US&amp;VAR:SYMBOL=PX&amp;VAR:INDEX=0"}</definedName>
    <definedName name="_253__FDSAUDITLINK__" localSheetId="7" hidden="1">{"fdsup://directions/FAT Viewer?action=UPDATE&amp;creator=factset&amp;DYN_ARGS=TRUE&amp;DOC_NAME=FAT:FQL_AUDITING_CLIENT_TEMPLATE.FAT&amp;display_string=Audit&amp;VAR:KEY=LQDYTWLQDS&amp;VAR:QUERY=RkZfRUJJVERBX09QRVIoUVRSLDQvMS8yMDA5LDYvMzAvMjAwOSwsLFVTRCk=&amp;WINDOW=FIRST_POPUP&amp;HEIGH","T=450&amp;WIDTH=450&amp;START_MAXIMIZED=FALSE&amp;VAR:CALENDAR=US&amp;VAR:SYMBOL=PWR&amp;VAR:INDEX=0"}</definedName>
    <definedName name="_253__FDSAUDITLINK__" localSheetId="0" hidden="1">{"fdsup://directions/FAT Viewer?action=UPDATE&amp;creator=factset&amp;DYN_ARGS=TRUE&amp;DOC_NAME=FAT:FQL_AUDITING_CLIENT_TEMPLATE.FAT&amp;display_string=Audit&amp;VAR:KEY=LQDYTWLQDS&amp;VAR:QUERY=RkZfRUJJVERBX09QRVIoUVRSLDQvMS8yMDA5LDYvMzAvMjAwOSwsLFVTRCk=&amp;WINDOW=FIRST_POPUP&amp;HEIGH","T=450&amp;WIDTH=450&amp;START_MAXIMIZED=FALSE&amp;VAR:CALENDAR=US&amp;VAR:SYMBOL=PWR&amp;VAR:INDEX=0"}</definedName>
    <definedName name="_253__FDSAUDITLINK__" hidden="1">{"fdsup://directions/FAT Viewer?action=UPDATE&amp;creator=factset&amp;DYN_ARGS=TRUE&amp;DOC_NAME=FAT:FQL_AUDITING_CLIENT_TEMPLATE.FAT&amp;display_string=Audit&amp;VAR:KEY=LQDYTWLQDS&amp;VAR:QUERY=RkZfRUJJVERBX09QRVIoUVRSLDQvMS8yMDA5LDYvMzAvMjAwOSwsLFVTRCk=&amp;WINDOW=FIRST_POPUP&amp;HEIGH","T=450&amp;WIDTH=450&amp;START_MAXIMIZED=FALSE&amp;VAR:CALENDAR=US&amp;VAR:SYMBOL=PWR&amp;VAR:INDEX=0"}</definedName>
    <definedName name="_254__FDSAUDITLINK__" localSheetId="7" hidden="1">{"fdsup://directions/FAT Viewer?action=UPDATE&amp;creator=factset&amp;DYN_ARGS=TRUE&amp;DOC_NAME=FAT:FQL_AUDITING_CLIENT_TEMPLATE.FAT&amp;display_string=Audit&amp;VAR:KEY=BAPOXMBUFG&amp;VAR:QUERY=RkZfRUJJVERBX09QRVIoUVRSLDQvMS8yMDEwLDYvMzAvMjAxMCwsLFVTRCk=&amp;WINDOW=FIRST_POPUP&amp;HEIGH","T=450&amp;WIDTH=450&amp;START_MAXIMIZED=FALSE&amp;VAR:CALENDAR=US&amp;VAR:SYMBOL=PWR&amp;VAR:INDEX=0"}</definedName>
    <definedName name="_254__FDSAUDITLINK__" localSheetId="0" hidden="1">{"fdsup://directions/FAT Viewer?action=UPDATE&amp;creator=factset&amp;DYN_ARGS=TRUE&amp;DOC_NAME=FAT:FQL_AUDITING_CLIENT_TEMPLATE.FAT&amp;display_string=Audit&amp;VAR:KEY=BAPOXMBUFG&amp;VAR:QUERY=RkZfRUJJVERBX09QRVIoUVRSLDQvMS8yMDEwLDYvMzAvMjAxMCwsLFVTRCk=&amp;WINDOW=FIRST_POPUP&amp;HEIGH","T=450&amp;WIDTH=450&amp;START_MAXIMIZED=FALSE&amp;VAR:CALENDAR=US&amp;VAR:SYMBOL=PWR&amp;VAR:INDEX=0"}</definedName>
    <definedName name="_254__FDSAUDITLINK__" hidden="1">{"fdsup://directions/FAT Viewer?action=UPDATE&amp;creator=factset&amp;DYN_ARGS=TRUE&amp;DOC_NAME=FAT:FQL_AUDITING_CLIENT_TEMPLATE.FAT&amp;display_string=Audit&amp;VAR:KEY=BAPOXMBUFG&amp;VAR:QUERY=RkZfRUJJVERBX09QRVIoUVRSLDQvMS8yMDEwLDYvMzAvMjAxMCwsLFVTRCk=&amp;WINDOW=FIRST_POPUP&amp;HEIGH","T=450&amp;WIDTH=450&amp;START_MAXIMIZED=FALSE&amp;VAR:CALENDAR=US&amp;VAR:SYMBOL=PWR&amp;VAR:INDEX=0"}</definedName>
    <definedName name="_255__FDSAUDITLINK__" localSheetId="7" hidden="1">{"fdsup://directions/FAT Viewer?action=UPDATE&amp;creator=factset&amp;DYN_ARGS=TRUE&amp;DOC_NAME=FAT:FQL_AUDITING_CLIENT_TEMPLATE.FAT&amp;display_string=Audit&amp;VAR:KEY=LSXWVWVETI&amp;VAR:QUERY=RkZfRUJJVERBX09QRVIoUVRSLDQvMS8yMDA5LDYvMzAvMjAwOSwsLFVTRCk=&amp;WINDOW=FIRST_POPUP&amp;HEIGH","T=450&amp;WIDTH=450&amp;START_MAXIMIZED=FALSE&amp;VAR:CALENDAR=US&amp;VAR:SYMBOL=PTV&amp;VAR:INDEX=0"}</definedName>
    <definedName name="_255__FDSAUDITLINK__" localSheetId="0" hidden="1">{"fdsup://directions/FAT Viewer?action=UPDATE&amp;creator=factset&amp;DYN_ARGS=TRUE&amp;DOC_NAME=FAT:FQL_AUDITING_CLIENT_TEMPLATE.FAT&amp;display_string=Audit&amp;VAR:KEY=LSXWVWVETI&amp;VAR:QUERY=RkZfRUJJVERBX09QRVIoUVRSLDQvMS8yMDA5LDYvMzAvMjAwOSwsLFVTRCk=&amp;WINDOW=FIRST_POPUP&amp;HEIGH","T=450&amp;WIDTH=450&amp;START_MAXIMIZED=FALSE&amp;VAR:CALENDAR=US&amp;VAR:SYMBOL=PTV&amp;VAR:INDEX=0"}</definedName>
    <definedName name="_255__FDSAUDITLINK__" hidden="1">{"fdsup://directions/FAT Viewer?action=UPDATE&amp;creator=factset&amp;DYN_ARGS=TRUE&amp;DOC_NAME=FAT:FQL_AUDITING_CLIENT_TEMPLATE.FAT&amp;display_string=Audit&amp;VAR:KEY=LSXWVWVETI&amp;VAR:QUERY=RkZfRUJJVERBX09QRVIoUVRSLDQvMS8yMDA5LDYvMzAvMjAwOSwsLFVTRCk=&amp;WINDOW=FIRST_POPUP&amp;HEIGH","T=450&amp;WIDTH=450&amp;START_MAXIMIZED=FALSE&amp;VAR:CALENDAR=US&amp;VAR:SYMBOL=PTV&amp;VAR:INDEX=0"}</definedName>
    <definedName name="_256__FDSAUDITLINK__" localSheetId="7" hidden="1">{"fdsup://directions/FAT Viewer?action=UPDATE&amp;creator=factset&amp;DYN_ARGS=TRUE&amp;DOC_NAME=FAT:FQL_AUDITING_CLIENT_TEMPLATE.FAT&amp;display_string=Audit&amp;VAR:KEY=ZYTQLKNSPW&amp;VAR:QUERY=RkZfRUJJVERBX09QRVIoUVRSLDQvMS8yMDEwLDYvMzAvMjAxMCwsLFVTRCk=&amp;WINDOW=FIRST_POPUP&amp;HEIGH","T=450&amp;WIDTH=450&amp;START_MAXIMIZED=FALSE&amp;VAR:CALENDAR=US&amp;VAR:SYMBOL=PTV&amp;VAR:INDEX=0"}</definedName>
    <definedName name="_256__FDSAUDITLINK__" localSheetId="0" hidden="1">{"fdsup://directions/FAT Viewer?action=UPDATE&amp;creator=factset&amp;DYN_ARGS=TRUE&amp;DOC_NAME=FAT:FQL_AUDITING_CLIENT_TEMPLATE.FAT&amp;display_string=Audit&amp;VAR:KEY=ZYTQLKNSPW&amp;VAR:QUERY=RkZfRUJJVERBX09QRVIoUVRSLDQvMS8yMDEwLDYvMzAvMjAxMCwsLFVTRCk=&amp;WINDOW=FIRST_POPUP&amp;HEIGH","T=450&amp;WIDTH=450&amp;START_MAXIMIZED=FALSE&amp;VAR:CALENDAR=US&amp;VAR:SYMBOL=PTV&amp;VAR:INDEX=0"}</definedName>
    <definedName name="_256__FDSAUDITLINK__" hidden="1">{"fdsup://directions/FAT Viewer?action=UPDATE&amp;creator=factset&amp;DYN_ARGS=TRUE&amp;DOC_NAME=FAT:FQL_AUDITING_CLIENT_TEMPLATE.FAT&amp;display_string=Audit&amp;VAR:KEY=ZYTQLKNSPW&amp;VAR:QUERY=RkZfRUJJVERBX09QRVIoUVRSLDQvMS8yMDEwLDYvMzAvMjAxMCwsLFVTRCk=&amp;WINDOW=FIRST_POPUP&amp;HEIGH","T=450&amp;WIDTH=450&amp;START_MAXIMIZED=FALSE&amp;VAR:CALENDAR=US&amp;VAR:SYMBOL=PTV&amp;VAR:INDEX=0"}</definedName>
    <definedName name="_257__FDSAUDITLINK__" localSheetId="7" hidden="1">{"fdsup://directions/FAT Viewer?action=UPDATE&amp;creator=factset&amp;DYN_ARGS=TRUE&amp;DOC_NAME=FAT:FQL_AUDITING_CLIENT_TEMPLATE.FAT&amp;display_string=Audit&amp;VAR:KEY=FKDUNMPQBY&amp;VAR:QUERY=RkZfRUJJVERBX09QRVIoUVRSLDQvMS8yMDA5LDYvMzAvMjAwOSwsLFVTRCk=&amp;WINDOW=FIRST_POPUP&amp;HEIGH","T=450&amp;WIDTH=450&amp;START_MAXIMIZED=FALSE&amp;VAR:CALENDAR=US&amp;VAR:SYMBOL=PSA&amp;VAR:INDEX=0"}</definedName>
    <definedName name="_257__FDSAUDITLINK__" localSheetId="0" hidden="1">{"fdsup://directions/FAT Viewer?action=UPDATE&amp;creator=factset&amp;DYN_ARGS=TRUE&amp;DOC_NAME=FAT:FQL_AUDITING_CLIENT_TEMPLATE.FAT&amp;display_string=Audit&amp;VAR:KEY=FKDUNMPQBY&amp;VAR:QUERY=RkZfRUJJVERBX09QRVIoUVRSLDQvMS8yMDA5LDYvMzAvMjAwOSwsLFVTRCk=&amp;WINDOW=FIRST_POPUP&amp;HEIGH","T=450&amp;WIDTH=450&amp;START_MAXIMIZED=FALSE&amp;VAR:CALENDAR=US&amp;VAR:SYMBOL=PSA&amp;VAR:INDEX=0"}</definedName>
    <definedName name="_257__FDSAUDITLINK__" hidden="1">{"fdsup://directions/FAT Viewer?action=UPDATE&amp;creator=factset&amp;DYN_ARGS=TRUE&amp;DOC_NAME=FAT:FQL_AUDITING_CLIENT_TEMPLATE.FAT&amp;display_string=Audit&amp;VAR:KEY=FKDUNMPQBY&amp;VAR:QUERY=RkZfRUJJVERBX09QRVIoUVRSLDQvMS8yMDA5LDYvMzAvMjAwOSwsLFVTRCk=&amp;WINDOW=FIRST_POPUP&amp;HEIGH","T=450&amp;WIDTH=450&amp;START_MAXIMIZED=FALSE&amp;VAR:CALENDAR=US&amp;VAR:SYMBOL=PSA&amp;VAR:INDEX=0"}</definedName>
    <definedName name="_258__FDSAUDITLINK__" localSheetId="7" hidden="1">{"fdsup://directions/FAT Viewer?action=UPDATE&amp;creator=factset&amp;DYN_ARGS=TRUE&amp;DOC_NAME=FAT:FQL_AUDITING_CLIENT_TEMPLATE.FAT&amp;display_string=Audit&amp;VAR:KEY=VGJSLUPADS&amp;VAR:QUERY=RkZfRUJJVERBX09QRVIoUVRSLDQvMS8yMDEwLDYvMzAvMjAxMCwsLFVTRCk=&amp;WINDOW=FIRST_POPUP&amp;HEIGH","T=450&amp;WIDTH=450&amp;START_MAXIMIZED=FALSE&amp;VAR:CALENDAR=US&amp;VAR:SYMBOL=PSA&amp;VAR:INDEX=0"}</definedName>
    <definedName name="_258__FDSAUDITLINK__" localSheetId="0" hidden="1">{"fdsup://directions/FAT Viewer?action=UPDATE&amp;creator=factset&amp;DYN_ARGS=TRUE&amp;DOC_NAME=FAT:FQL_AUDITING_CLIENT_TEMPLATE.FAT&amp;display_string=Audit&amp;VAR:KEY=VGJSLUPADS&amp;VAR:QUERY=RkZfRUJJVERBX09QRVIoUVRSLDQvMS8yMDEwLDYvMzAvMjAxMCwsLFVTRCk=&amp;WINDOW=FIRST_POPUP&amp;HEIGH","T=450&amp;WIDTH=450&amp;START_MAXIMIZED=FALSE&amp;VAR:CALENDAR=US&amp;VAR:SYMBOL=PSA&amp;VAR:INDEX=0"}</definedName>
    <definedName name="_258__FDSAUDITLINK__" hidden="1">{"fdsup://directions/FAT Viewer?action=UPDATE&amp;creator=factset&amp;DYN_ARGS=TRUE&amp;DOC_NAME=FAT:FQL_AUDITING_CLIENT_TEMPLATE.FAT&amp;display_string=Audit&amp;VAR:KEY=VGJSLUPADS&amp;VAR:QUERY=RkZfRUJJVERBX09QRVIoUVRSLDQvMS8yMDEwLDYvMzAvMjAxMCwsLFVTRCk=&amp;WINDOW=FIRST_POPUP&amp;HEIGH","T=450&amp;WIDTH=450&amp;START_MAXIMIZED=FALSE&amp;VAR:CALENDAR=US&amp;VAR:SYMBOL=PSA&amp;VAR:INDEX=0"}</definedName>
    <definedName name="_259__FDSAUDITLINK__" localSheetId="7" hidden="1">{"fdsup://directions/FAT Viewer?action=UPDATE&amp;creator=factset&amp;DYN_ARGS=TRUE&amp;DOC_NAME=FAT:FQL_AUDITING_CLIENT_TEMPLATE.FAT&amp;display_string=Audit&amp;VAR:KEY=LSLQZARINE&amp;VAR:QUERY=RkZfRUJJVERBX09QRVIoUVRSLDQvMS8yMDA5LDYvMzAvMjAwOSwsLFVTRCk=&amp;WINDOW=FIRST_POPUP&amp;HEIGH","T=450&amp;WIDTH=450&amp;START_MAXIMIZED=FALSE&amp;VAR:CALENDAR=US&amp;VAR:SYMBOL=PRU&amp;VAR:INDEX=0"}</definedName>
    <definedName name="_259__FDSAUDITLINK__" localSheetId="0" hidden="1">{"fdsup://directions/FAT Viewer?action=UPDATE&amp;creator=factset&amp;DYN_ARGS=TRUE&amp;DOC_NAME=FAT:FQL_AUDITING_CLIENT_TEMPLATE.FAT&amp;display_string=Audit&amp;VAR:KEY=LSLQZARINE&amp;VAR:QUERY=RkZfRUJJVERBX09QRVIoUVRSLDQvMS8yMDA5LDYvMzAvMjAwOSwsLFVTRCk=&amp;WINDOW=FIRST_POPUP&amp;HEIGH","T=450&amp;WIDTH=450&amp;START_MAXIMIZED=FALSE&amp;VAR:CALENDAR=US&amp;VAR:SYMBOL=PRU&amp;VAR:INDEX=0"}</definedName>
    <definedName name="_259__FDSAUDITLINK__" hidden="1">{"fdsup://directions/FAT Viewer?action=UPDATE&amp;creator=factset&amp;DYN_ARGS=TRUE&amp;DOC_NAME=FAT:FQL_AUDITING_CLIENT_TEMPLATE.FAT&amp;display_string=Audit&amp;VAR:KEY=LSLQZARINE&amp;VAR:QUERY=RkZfRUJJVERBX09QRVIoUVRSLDQvMS8yMDA5LDYvMzAvMjAwOSwsLFVTRCk=&amp;WINDOW=FIRST_POPUP&amp;HEIGH","T=450&amp;WIDTH=450&amp;START_MAXIMIZED=FALSE&amp;VAR:CALENDAR=US&amp;VAR:SYMBOL=PRU&amp;VAR:INDEX=0"}</definedName>
    <definedName name="_26__FDSAUDITLINK__" localSheetId="7" hidden="1">{"fdsup://directions/FAT Viewer?action=UPDATE&amp;creator=factset&amp;DYN_ARGS=TRUE&amp;DOC_NAME=FAT:FQL_AUDITING_CLIENT_TEMPLATE.FAT&amp;display_string=Audit&amp;VAR:KEY=FKBOTWFQTY&amp;VAR:QUERY=RkZfRUJJVERBX09QRVIoUVRSLDQvMS8yMDEwLDYvMzAvMjAxMCwsLFVTRCk=&amp;WINDOW=FIRST_POPUP&amp;HEIGH","T=450&amp;WIDTH=450&amp;START_MAXIMIZED=FALSE&amp;VAR:CALENDAR=US&amp;VAR:SYMBOL=WYN&amp;VAR:INDEX=0"}</definedName>
    <definedName name="_26__FDSAUDITLINK__" localSheetId="0" hidden="1">{"fdsup://directions/FAT Viewer?action=UPDATE&amp;creator=factset&amp;DYN_ARGS=TRUE&amp;DOC_NAME=FAT:FQL_AUDITING_CLIENT_TEMPLATE.FAT&amp;display_string=Audit&amp;VAR:KEY=FKBOTWFQTY&amp;VAR:QUERY=RkZfRUJJVERBX09QRVIoUVRSLDQvMS8yMDEwLDYvMzAvMjAxMCwsLFVTRCk=&amp;WINDOW=FIRST_POPUP&amp;HEIGH","T=450&amp;WIDTH=450&amp;START_MAXIMIZED=FALSE&amp;VAR:CALENDAR=US&amp;VAR:SYMBOL=WYN&amp;VAR:INDEX=0"}</definedName>
    <definedName name="_26__FDSAUDITLINK__" hidden="1">{"fdsup://directions/FAT Viewer?action=UPDATE&amp;creator=factset&amp;DYN_ARGS=TRUE&amp;DOC_NAME=FAT:FQL_AUDITING_CLIENT_TEMPLATE.FAT&amp;display_string=Audit&amp;VAR:KEY=FKBOTWFQTY&amp;VAR:QUERY=RkZfRUJJVERBX09QRVIoUVRSLDQvMS8yMDEwLDYvMzAvMjAxMCwsLFVTRCk=&amp;WINDOW=FIRST_POPUP&amp;HEIGH","T=450&amp;WIDTH=450&amp;START_MAXIMIZED=FALSE&amp;VAR:CALENDAR=US&amp;VAR:SYMBOL=WYN&amp;VAR:INDEX=0"}</definedName>
    <definedName name="_260__FDSAUDITLINK__" localSheetId="7" hidden="1">{"fdsup://directions/FAT Viewer?action=UPDATE&amp;creator=factset&amp;DYN_ARGS=TRUE&amp;DOC_NAME=FAT:FQL_AUDITING_CLIENT_TEMPLATE.FAT&amp;display_string=Audit&amp;VAR:KEY=HKZGBUXAXG&amp;VAR:QUERY=RkZfRUJJVERBX09QRVIoUVRSLDQvMS8yMDEwLDYvMzAvMjAxMCwsLFVTRCk=&amp;WINDOW=FIRST_POPUP&amp;HEIGH","T=450&amp;WIDTH=450&amp;START_MAXIMIZED=FALSE&amp;VAR:CALENDAR=US&amp;VAR:SYMBOL=PRU&amp;VAR:INDEX=0"}</definedName>
    <definedName name="_260__FDSAUDITLINK__" localSheetId="0" hidden="1">{"fdsup://directions/FAT Viewer?action=UPDATE&amp;creator=factset&amp;DYN_ARGS=TRUE&amp;DOC_NAME=FAT:FQL_AUDITING_CLIENT_TEMPLATE.FAT&amp;display_string=Audit&amp;VAR:KEY=HKZGBUXAXG&amp;VAR:QUERY=RkZfRUJJVERBX09QRVIoUVRSLDQvMS8yMDEwLDYvMzAvMjAxMCwsLFVTRCk=&amp;WINDOW=FIRST_POPUP&amp;HEIGH","T=450&amp;WIDTH=450&amp;START_MAXIMIZED=FALSE&amp;VAR:CALENDAR=US&amp;VAR:SYMBOL=PRU&amp;VAR:INDEX=0"}</definedName>
    <definedName name="_260__FDSAUDITLINK__" hidden="1">{"fdsup://directions/FAT Viewer?action=UPDATE&amp;creator=factset&amp;DYN_ARGS=TRUE&amp;DOC_NAME=FAT:FQL_AUDITING_CLIENT_TEMPLATE.FAT&amp;display_string=Audit&amp;VAR:KEY=HKZGBUXAXG&amp;VAR:QUERY=RkZfRUJJVERBX09QRVIoUVRSLDQvMS8yMDEwLDYvMzAvMjAxMCwsLFVTRCk=&amp;WINDOW=FIRST_POPUP&amp;HEIGH","T=450&amp;WIDTH=450&amp;START_MAXIMIZED=FALSE&amp;VAR:CALENDAR=US&amp;VAR:SYMBOL=PRU&amp;VAR:INDEX=0"}</definedName>
    <definedName name="_261__FDSAUDITLINK__" localSheetId="7" hidden="1">{"fdsup://directions/FAT Viewer?action=UPDATE&amp;creator=factset&amp;DYN_ARGS=TRUE&amp;DOC_NAME=FAT:FQL_AUDITING_CLIENT_TEMPLATE.FAT&amp;display_string=Audit&amp;VAR:KEY=VEZCFSZMRO&amp;VAR:QUERY=RkZfRUJJVERBX09QRVIoUVRSLDQvMS8yMDA5LDYvMzAvMjAwOSwsLFVTRCk=&amp;WINDOW=FIRST_POPUP&amp;HEIGH","T=450&amp;WIDTH=450&amp;START_MAXIMIZED=FALSE&amp;VAR:CALENDAR=US&amp;VAR:SYMBOL=PPL&amp;VAR:INDEX=0"}</definedName>
    <definedName name="_261__FDSAUDITLINK__" localSheetId="0" hidden="1">{"fdsup://directions/FAT Viewer?action=UPDATE&amp;creator=factset&amp;DYN_ARGS=TRUE&amp;DOC_NAME=FAT:FQL_AUDITING_CLIENT_TEMPLATE.FAT&amp;display_string=Audit&amp;VAR:KEY=VEZCFSZMRO&amp;VAR:QUERY=RkZfRUJJVERBX09QRVIoUVRSLDQvMS8yMDA5LDYvMzAvMjAwOSwsLFVTRCk=&amp;WINDOW=FIRST_POPUP&amp;HEIGH","T=450&amp;WIDTH=450&amp;START_MAXIMIZED=FALSE&amp;VAR:CALENDAR=US&amp;VAR:SYMBOL=PPL&amp;VAR:INDEX=0"}</definedName>
    <definedName name="_261__FDSAUDITLINK__" hidden="1">{"fdsup://directions/FAT Viewer?action=UPDATE&amp;creator=factset&amp;DYN_ARGS=TRUE&amp;DOC_NAME=FAT:FQL_AUDITING_CLIENT_TEMPLATE.FAT&amp;display_string=Audit&amp;VAR:KEY=VEZCFSZMRO&amp;VAR:QUERY=RkZfRUJJVERBX09QRVIoUVRSLDQvMS8yMDA5LDYvMzAvMjAwOSwsLFVTRCk=&amp;WINDOW=FIRST_POPUP&amp;HEIGH","T=450&amp;WIDTH=450&amp;START_MAXIMIZED=FALSE&amp;VAR:CALENDAR=US&amp;VAR:SYMBOL=PPL&amp;VAR:INDEX=0"}</definedName>
    <definedName name="_262__FDSAUDITLINK__" localSheetId="7" hidden="1">{"fdsup://directions/FAT Viewer?action=UPDATE&amp;creator=factset&amp;DYN_ARGS=TRUE&amp;DOC_NAME=FAT:FQL_AUDITING_CLIENT_TEMPLATE.FAT&amp;display_string=Audit&amp;VAR:KEY=FMDWBKVCBA&amp;VAR:QUERY=RkZfRUJJVERBX09QRVIoUVRSLDQvMS8yMDEwLDYvMzAvMjAxMCwsLFVTRCk=&amp;WINDOW=FIRST_POPUP&amp;HEIGH","T=450&amp;WIDTH=450&amp;START_MAXIMIZED=FALSE&amp;VAR:CALENDAR=US&amp;VAR:SYMBOL=PPL&amp;VAR:INDEX=0"}</definedName>
    <definedName name="_262__FDSAUDITLINK__" localSheetId="0" hidden="1">{"fdsup://directions/FAT Viewer?action=UPDATE&amp;creator=factset&amp;DYN_ARGS=TRUE&amp;DOC_NAME=FAT:FQL_AUDITING_CLIENT_TEMPLATE.FAT&amp;display_string=Audit&amp;VAR:KEY=FMDWBKVCBA&amp;VAR:QUERY=RkZfRUJJVERBX09QRVIoUVRSLDQvMS8yMDEwLDYvMzAvMjAxMCwsLFVTRCk=&amp;WINDOW=FIRST_POPUP&amp;HEIGH","T=450&amp;WIDTH=450&amp;START_MAXIMIZED=FALSE&amp;VAR:CALENDAR=US&amp;VAR:SYMBOL=PPL&amp;VAR:INDEX=0"}</definedName>
    <definedName name="_262__FDSAUDITLINK__" hidden="1">{"fdsup://directions/FAT Viewer?action=UPDATE&amp;creator=factset&amp;DYN_ARGS=TRUE&amp;DOC_NAME=FAT:FQL_AUDITING_CLIENT_TEMPLATE.FAT&amp;display_string=Audit&amp;VAR:KEY=FMDWBKVCBA&amp;VAR:QUERY=RkZfRUJJVERBX09QRVIoUVRSLDQvMS8yMDEwLDYvMzAvMjAxMCwsLFVTRCk=&amp;WINDOW=FIRST_POPUP&amp;HEIGH","T=450&amp;WIDTH=450&amp;START_MAXIMIZED=FALSE&amp;VAR:CALENDAR=US&amp;VAR:SYMBOL=PPL&amp;VAR:INDEX=0"}</definedName>
    <definedName name="_263__FDSAUDITLINK__" localSheetId="7" hidden="1">{"fdsup://directions/FAT Viewer?action=UPDATE&amp;creator=factset&amp;DYN_ARGS=TRUE&amp;DOC_NAME=FAT:FQL_AUDITING_CLIENT_TEMPLATE.FAT&amp;display_string=Audit&amp;VAR:KEY=NERYVKHSBY&amp;VAR:QUERY=RkZfRUJJVERBX09QRVIoUVRSLDQvMS8yMDA5LDYvMzAvMjAwOSwsLFVTRCk=&amp;WINDOW=FIRST_POPUP&amp;HEIGH","T=450&amp;WIDTH=450&amp;START_MAXIMIZED=FALSE&amp;VAR:CALENDAR=US&amp;VAR:SYMBOL=PPG&amp;VAR:INDEX=0"}</definedName>
    <definedName name="_263__FDSAUDITLINK__" localSheetId="0" hidden="1">{"fdsup://directions/FAT Viewer?action=UPDATE&amp;creator=factset&amp;DYN_ARGS=TRUE&amp;DOC_NAME=FAT:FQL_AUDITING_CLIENT_TEMPLATE.FAT&amp;display_string=Audit&amp;VAR:KEY=NERYVKHSBY&amp;VAR:QUERY=RkZfRUJJVERBX09QRVIoUVRSLDQvMS8yMDA5LDYvMzAvMjAwOSwsLFVTRCk=&amp;WINDOW=FIRST_POPUP&amp;HEIGH","T=450&amp;WIDTH=450&amp;START_MAXIMIZED=FALSE&amp;VAR:CALENDAR=US&amp;VAR:SYMBOL=PPG&amp;VAR:INDEX=0"}</definedName>
    <definedName name="_263__FDSAUDITLINK__" hidden="1">{"fdsup://directions/FAT Viewer?action=UPDATE&amp;creator=factset&amp;DYN_ARGS=TRUE&amp;DOC_NAME=FAT:FQL_AUDITING_CLIENT_TEMPLATE.FAT&amp;display_string=Audit&amp;VAR:KEY=NERYVKHSBY&amp;VAR:QUERY=RkZfRUJJVERBX09QRVIoUVRSLDQvMS8yMDA5LDYvMzAvMjAwOSwsLFVTRCk=&amp;WINDOW=FIRST_POPUP&amp;HEIGH","T=450&amp;WIDTH=450&amp;START_MAXIMIZED=FALSE&amp;VAR:CALENDAR=US&amp;VAR:SYMBOL=PPG&amp;VAR:INDEX=0"}</definedName>
    <definedName name="_264__FDSAUDITLINK__" localSheetId="7" hidden="1">{"fdsup://directions/FAT Viewer?action=UPDATE&amp;creator=factset&amp;DYN_ARGS=TRUE&amp;DOC_NAME=FAT:FQL_AUDITING_CLIENT_TEMPLATE.FAT&amp;display_string=Audit&amp;VAR:KEY=ZKNILWTMTI&amp;VAR:QUERY=RkZfRUJJVERBX09QRVIoUVRSLDQvMS8yMDEwLDYvMzAvMjAxMCwsLFVTRCk=&amp;WINDOW=FIRST_POPUP&amp;HEIGH","T=450&amp;WIDTH=450&amp;START_MAXIMIZED=FALSE&amp;VAR:CALENDAR=US&amp;VAR:SYMBOL=PPG&amp;VAR:INDEX=0"}</definedName>
    <definedName name="_264__FDSAUDITLINK__" localSheetId="0" hidden="1">{"fdsup://directions/FAT Viewer?action=UPDATE&amp;creator=factset&amp;DYN_ARGS=TRUE&amp;DOC_NAME=FAT:FQL_AUDITING_CLIENT_TEMPLATE.FAT&amp;display_string=Audit&amp;VAR:KEY=ZKNILWTMTI&amp;VAR:QUERY=RkZfRUJJVERBX09QRVIoUVRSLDQvMS8yMDEwLDYvMzAvMjAxMCwsLFVTRCk=&amp;WINDOW=FIRST_POPUP&amp;HEIGH","T=450&amp;WIDTH=450&amp;START_MAXIMIZED=FALSE&amp;VAR:CALENDAR=US&amp;VAR:SYMBOL=PPG&amp;VAR:INDEX=0"}</definedName>
    <definedName name="_264__FDSAUDITLINK__" hidden="1">{"fdsup://directions/FAT Viewer?action=UPDATE&amp;creator=factset&amp;DYN_ARGS=TRUE&amp;DOC_NAME=FAT:FQL_AUDITING_CLIENT_TEMPLATE.FAT&amp;display_string=Audit&amp;VAR:KEY=ZKNILWTMTI&amp;VAR:QUERY=RkZfRUJJVERBX09QRVIoUVRSLDQvMS8yMDEwLDYvMzAvMjAxMCwsLFVTRCk=&amp;WINDOW=FIRST_POPUP&amp;HEIGH","T=450&amp;WIDTH=450&amp;START_MAXIMIZED=FALSE&amp;VAR:CALENDAR=US&amp;VAR:SYMBOL=PPG&amp;VAR:INDEX=0"}</definedName>
    <definedName name="_265__FDSAUDITLINK__" localSheetId="7" hidden="1">{"fdsup://directions/FAT Viewer?action=UPDATE&amp;creator=factset&amp;DYN_ARGS=TRUE&amp;DOC_NAME=FAT:FQL_AUDITING_CLIENT_TEMPLATE.FAT&amp;display_string=Audit&amp;VAR:KEY=VADWJQTWXS&amp;VAR:QUERY=RkZfRUJJVERBX09QRVIoUVRSLDQvMS8yMDA5LDYvMzAvMjAwOSwsLFVTRCk=&amp;WINDOW=FIRST_POPUP&amp;HEIGH","T=450&amp;WIDTH=450&amp;START_MAXIMIZED=FALSE&amp;VAR:CALENDAR=US&amp;VAR:SYMBOL=POM&amp;VAR:INDEX=0"}</definedName>
    <definedName name="_265__FDSAUDITLINK__" localSheetId="0" hidden="1">{"fdsup://directions/FAT Viewer?action=UPDATE&amp;creator=factset&amp;DYN_ARGS=TRUE&amp;DOC_NAME=FAT:FQL_AUDITING_CLIENT_TEMPLATE.FAT&amp;display_string=Audit&amp;VAR:KEY=VADWJQTWXS&amp;VAR:QUERY=RkZfRUJJVERBX09QRVIoUVRSLDQvMS8yMDA5LDYvMzAvMjAwOSwsLFVTRCk=&amp;WINDOW=FIRST_POPUP&amp;HEIGH","T=450&amp;WIDTH=450&amp;START_MAXIMIZED=FALSE&amp;VAR:CALENDAR=US&amp;VAR:SYMBOL=POM&amp;VAR:INDEX=0"}</definedName>
    <definedName name="_265__FDSAUDITLINK__" hidden="1">{"fdsup://directions/FAT Viewer?action=UPDATE&amp;creator=factset&amp;DYN_ARGS=TRUE&amp;DOC_NAME=FAT:FQL_AUDITING_CLIENT_TEMPLATE.FAT&amp;display_string=Audit&amp;VAR:KEY=VADWJQTWXS&amp;VAR:QUERY=RkZfRUJJVERBX09QRVIoUVRSLDQvMS8yMDA5LDYvMzAvMjAwOSwsLFVTRCk=&amp;WINDOW=FIRST_POPUP&amp;HEIGH","T=450&amp;WIDTH=450&amp;START_MAXIMIZED=FALSE&amp;VAR:CALENDAR=US&amp;VAR:SYMBOL=POM&amp;VAR:INDEX=0"}</definedName>
    <definedName name="_266__FDSAUDITLINK__" localSheetId="7" hidden="1">{"fdsup://directions/FAT Viewer?action=UPDATE&amp;creator=factset&amp;DYN_ARGS=TRUE&amp;DOC_NAME=FAT:FQL_AUDITING_CLIENT_TEMPLATE.FAT&amp;display_string=Audit&amp;VAR:KEY=DMJUBWPEVY&amp;VAR:QUERY=RkZfRUJJVERBX09QRVIoUVRSLDQvMS8yMDEwLDYvMzAvMjAxMCwsLFVTRCk=&amp;WINDOW=FIRST_POPUP&amp;HEIGH","T=450&amp;WIDTH=450&amp;START_MAXIMIZED=FALSE&amp;VAR:CALENDAR=US&amp;VAR:SYMBOL=POM&amp;VAR:INDEX=0"}</definedName>
    <definedName name="_266__FDSAUDITLINK__" localSheetId="0" hidden="1">{"fdsup://directions/FAT Viewer?action=UPDATE&amp;creator=factset&amp;DYN_ARGS=TRUE&amp;DOC_NAME=FAT:FQL_AUDITING_CLIENT_TEMPLATE.FAT&amp;display_string=Audit&amp;VAR:KEY=DMJUBWPEVY&amp;VAR:QUERY=RkZfRUJJVERBX09QRVIoUVRSLDQvMS8yMDEwLDYvMzAvMjAxMCwsLFVTRCk=&amp;WINDOW=FIRST_POPUP&amp;HEIGH","T=450&amp;WIDTH=450&amp;START_MAXIMIZED=FALSE&amp;VAR:CALENDAR=US&amp;VAR:SYMBOL=POM&amp;VAR:INDEX=0"}</definedName>
    <definedName name="_266__FDSAUDITLINK__" hidden="1">{"fdsup://directions/FAT Viewer?action=UPDATE&amp;creator=factset&amp;DYN_ARGS=TRUE&amp;DOC_NAME=FAT:FQL_AUDITING_CLIENT_TEMPLATE.FAT&amp;display_string=Audit&amp;VAR:KEY=DMJUBWPEVY&amp;VAR:QUERY=RkZfRUJJVERBX09QRVIoUVRSLDQvMS8yMDEwLDYvMzAvMjAxMCwsLFVTRCk=&amp;WINDOW=FIRST_POPUP&amp;HEIGH","T=450&amp;WIDTH=450&amp;START_MAXIMIZED=FALSE&amp;VAR:CALENDAR=US&amp;VAR:SYMBOL=POM&amp;VAR:INDEX=0"}</definedName>
    <definedName name="_267__FDSAUDITLINK__" localSheetId="7" hidden="1">{"fdsup://directions/FAT Viewer?action=UPDATE&amp;creator=factset&amp;DYN_ARGS=TRUE&amp;DOC_NAME=FAT:FQL_AUDITING_CLIENT_TEMPLATE.FAT&amp;display_string=Audit&amp;VAR:KEY=ZIXUTKBSVQ&amp;VAR:QUERY=RkZfRUJJVERBX09QRVIoUVRSLDQvMS8yMDA5LDYvMzAvMjAwOSwsLFVTRCk=&amp;WINDOW=FIRST_POPUP&amp;HEIGH","T=450&amp;WIDTH=450&amp;START_MAXIMIZED=FALSE&amp;VAR:CALENDAR=US&amp;VAR:SYMBOL=PNW&amp;VAR:INDEX=0"}</definedName>
    <definedName name="_267__FDSAUDITLINK__" localSheetId="0" hidden="1">{"fdsup://directions/FAT Viewer?action=UPDATE&amp;creator=factset&amp;DYN_ARGS=TRUE&amp;DOC_NAME=FAT:FQL_AUDITING_CLIENT_TEMPLATE.FAT&amp;display_string=Audit&amp;VAR:KEY=ZIXUTKBSVQ&amp;VAR:QUERY=RkZfRUJJVERBX09QRVIoUVRSLDQvMS8yMDA5LDYvMzAvMjAwOSwsLFVTRCk=&amp;WINDOW=FIRST_POPUP&amp;HEIGH","T=450&amp;WIDTH=450&amp;START_MAXIMIZED=FALSE&amp;VAR:CALENDAR=US&amp;VAR:SYMBOL=PNW&amp;VAR:INDEX=0"}</definedName>
    <definedName name="_267__FDSAUDITLINK__" hidden="1">{"fdsup://directions/FAT Viewer?action=UPDATE&amp;creator=factset&amp;DYN_ARGS=TRUE&amp;DOC_NAME=FAT:FQL_AUDITING_CLIENT_TEMPLATE.FAT&amp;display_string=Audit&amp;VAR:KEY=ZIXUTKBSVQ&amp;VAR:QUERY=RkZfRUJJVERBX09QRVIoUVRSLDQvMS8yMDA5LDYvMzAvMjAwOSwsLFVTRCk=&amp;WINDOW=FIRST_POPUP&amp;HEIGH","T=450&amp;WIDTH=450&amp;START_MAXIMIZED=FALSE&amp;VAR:CALENDAR=US&amp;VAR:SYMBOL=PNW&amp;VAR:INDEX=0"}</definedName>
    <definedName name="_268__FDSAUDITLINK__" localSheetId="7" hidden="1">{"fdsup://directions/FAT Viewer?action=UPDATE&amp;creator=factset&amp;DYN_ARGS=TRUE&amp;DOC_NAME=FAT:FQL_AUDITING_CLIENT_TEMPLATE.FAT&amp;display_string=Audit&amp;VAR:KEY=ZMDADMXGPO&amp;VAR:QUERY=RkZfRUJJVERBX09QRVIoUVRSLDQvMS8yMDEwLDYvMzAvMjAxMCwsLFVTRCk=&amp;WINDOW=FIRST_POPUP&amp;HEIGH","T=450&amp;WIDTH=450&amp;START_MAXIMIZED=FALSE&amp;VAR:CALENDAR=US&amp;VAR:SYMBOL=PNW&amp;VAR:INDEX=0"}</definedName>
    <definedName name="_268__FDSAUDITLINK__" localSheetId="0" hidden="1">{"fdsup://directions/FAT Viewer?action=UPDATE&amp;creator=factset&amp;DYN_ARGS=TRUE&amp;DOC_NAME=FAT:FQL_AUDITING_CLIENT_TEMPLATE.FAT&amp;display_string=Audit&amp;VAR:KEY=ZMDADMXGPO&amp;VAR:QUERY=RkZfRUJJVERBX09QRVIoUVRSLDQvMS8yMDEwLDYvMzAvMjAxMCwsLFVTRCk=&amp;WINDOW=FIRST_POPUP&amp;HEIGH","T=450&amp;WIDTH=450&amp;START_MAXIMIZED=FALSE&amp;VAR:CALENDAR=US&amp;VAR:SYMBOL=PNW&amp;VAR:INDEX=0"}</definedName>
    <definedName name="_268__FDSAUDITLINK__" hidden="1">{"fdsup://directions/FAT Viewer?action=UPDATE&amp;creator=factset&amp;DYN_ARGS=TRUE&amp;DOC_NAME=FAT:FQL_AUDITING_CLIENT_TEMPLATE.FAT&amp;display_string=Audit&amp;VAR:KEY=ZMDADMXGPO&amp;VAR:QUERY=RkZfRUJJVERBX09QRVIoUVRSLDQvMS8yMDEwLDYvMzAvMjAxMCwsLFVTRCk=&amp;WINDOW=FIRST_POPUP&amp;HEIGH","T=450&amp;WIDTH=450&amp;START_MAXIMIZED=FALSE&amp;VAR:CALENDAR=US&amp;VAR:SYMBOL=PNW&amp;VAR:INDEX=0"}</definedName>
    <definedName name="_269__FDSAUDITLINK__" localSheetId="7" hidden="1">{"fdsup://directions/FAT Viewer?action=UPDATE&amp;creator=factset&amp;DYN_ARGS=TRUE&amp;DOC_NAME=FAT:FQL_AUDITING_CLIENT_TEMPLATE.FAT&amp;display_string=Audit&amp;VAR:KEY=BIVKRYBUZQ&amp;VAR:QUERY=RkZfRUJJVERBX09QRVIoUVRSLDQvMS8yMDA5LDYvMzAvMjAwOSwsLFVTRCk=&amp;WINDOW=FIRST_POPUP&amp;HEIGH","T=450&amp;WIDTH=450&amp;START_MAXIMIZED=FALSE&amp;VAR:CALENDAR=US&amp;VAR:SYMBOL=PNC&amp;VAR:INDEX=0"}</definedName>
    <definedName name="_269__FDSAUDITLINK__" localSheetId="0" hidden="1">{"fdsup://directions/FAT Viewer?action=UPDATE&amp;creator=factset&amp;DYN_ARGS=TRUE&amp;DOC_NAME=FAT:FQL_AUDITING_CLIENT_TEMPLATE.FAT&amp;display_string=Audit&amp;VAR:KEY=BIVKRYBUZQ&amp;VAR:QUERY=RkZfRUJJVERBX09QRVIoUVRSLDQvMS8yMDA5LDYvMzAvMjAwOSwsLFVTRCk=&amp;WINDOW=FIRST_POPUP&amp;HEIGH","T=450&amp;WIDTH=450&amp;START_MAXIMIZED=FALSE&amp;VAR:CALENDAR=US&amp;VAR:SYMBOL=PNC&amp;VAR:INDEX=0"}</definedName>
    <definedName name="_269__FDSAUDITLINK__" hidden="1">{"fdsup://directions/FAT Viewer?action=UPDATE&amp;creator=factset&amp;DYN_ARGS=TRUE&amp;DOC_NAME=FAT:FQL_AUDITING_CLIENT_TEMPLATE.FAT&amp;display_string=Audit&amp;VAR:KEY=BIVKRYBUZQ&amp;VAR:QUERY=RkZfRUJJVERBX09QRVIoUVRSLDQvMS8yMDA5LDYvMzAvMjAwOSwsLFVTRCk=&amp;WINDOW=FIRST_POPUP&amp;HEIGH","T=450&amp;WIDTH=450&amp;START_MAXIMIZED=FALSE&amp;VAR:CALENDAR=US&amp;VAR:SYMBOL=PNC&amp;VAR:INDEX=0"}</definedName>
    <definedName name="_26h4_" localSheetId="7" hidden="1">{"'표지'!$B$5"}</definedName>
    <definedName name="_26h4_" localSheetId="0" hidden="1">{"'표지'!$B$5"}</definedName>
    <definedName name="_26h4_" hidden="1">{"'표지'!$B$5"}</definedName>
    <definedName name="_27__FDSAUDITLINK__" localSheetId="7" hidden="1">{"fdsup://directions/FAT Viewer?action=UPDATE&amp;creator=factset&amp;DYN_ARGS=TRUE&amp;DOC_NAME=FAT:FQL_AUDITING_CLIENT_TEMPLATE.FAT&amp;display_string=Audit&amp;VAR:KEY=TKRCZANMHQ&amp;VAR:QUERY=RkZfRUJJVERBX09QRVIoUVRSLDQvMS8yMDA5LDYvMzAvMjAwOSwsLFVTRCk=&amp;WINDOW=FIRST_POPUP&amp;HEIGH","T=450&amp;WIDTH=450&amp;START_MAXIMIZED=FALSE&amp;VAR:CALENDAR=US&amp;VAR:SYMBOL=WY&amp;VAR:INDEX=0"}</definedName>
    <definedName name="_27__FDSAUDITLINK__" localSheetId="0" hidden="1">{"fdsup://directions/FAT Viewer?action=UPDATE&amp;creator=factset&amp;DYN_ARGS=TRUE&amp;DOC_NAME=FAT:FQL_AUDITING_CLIENT_TEMPLATE.FAT&amp;display_string=Audit&amp;VAR:KEY=TKRCZANMHQ&amp;VAR:QUERY=RkZfRUJJVERBX09QRVIoUVRSLDQvMS8yMDA5LDYvMzAvMjAwOSwsLFVTRCk=&amp;WINDOW=FIRST_POPUP&amp;HEIGH","T=450&amp;WIDTH=450&amp;START_MAXIMIZED=FALSE&amp;VAR:CALENDAR=US&amp;VAR:SYMBOL=WY&amp;VAR:INDEX=0"}</definedName>
    <definedName name="_27__FDSAUDITLINK__" hidden="1">{"fdsup://directions/FAT Viewer?action=UPDATE&amp;creator=factset&amp;DYN_ARGS=TRUE&amp;DOC_NAME=FAT:FQL_AUDITING_CLIENT_TEMPLATE.FAT&amp;display_string=Audit&amp;VAR:KEY=TKRCZANMHQ&amp;VAR:QUERY=RkZfRUJJVERBX09QRVIoUVRSLDQvMS8yMDA5LDYvMzAvMjAwOSwsLFVTRCk=&amp;WINDOW=FIRST_POPUP&amp;HEIGH","T=450&amp;WIDTH=450&amp;START_MAXIMIZED=FALSE&amp;VAR:CALENDAR=US&amp;VAR:SYMBOL=WY&amp;VAR:INDEX=0"}</definedName>
    <definedName name="_270__FDSAUDITLINK__" localSheetId="7" hidden="1">{"fdsup://directions/FAT Viewer?action=UPDATE&amp;creator=factset&amp;DYN_ARGS=TRUE&amp;DOC_NAME=FAT:FQL_AUDITING_CLIENT_TEMPLATE.FAT&amp;display_string=Audit&amp;VAR:KEY=FYPYHQBQTS&amp;VAR:QUERY=RkZfRUJJVERBX09QRVIoUVRSLDQvMS8yMDEwLDYvMzAvMjAxMCwsLFVTRCk=&amp;WINDOW=FIRST_POPUP&amp;HEIGH","T=450&amp;WIDTH=450&amp;START_MAXIMIZED=FALSE&amp;VAR:CALENDAR=US&amp;VAR:SYMBOL=PNC&amp;VAR:INDEX=0"}</definedName>
    <definedName name="_270__FDSAUDITLINK__" localSheetId="0" hidden="1">{"fdsup://directions/FAT Viewer?action=UPDATE&amp;creator=factset&amp;DYN_ARGS=TRUE&amp;DOC_NAME=FAT:FQL_AUDITING_CLIENT_TEMPLATE.FAT&amp;display_string=Audit&amp;VAR:KEY=FYPYHQBQTS&amp;VAR:QUERY=RkZfRUJJVERBX09QRVIoUVRSLDQvMS8yMDEwLDYvMzAvMjAxMCwsLFVTRCk=&amp;WINDOW=FIRST_POPUP&amp;HEIGH","T=450&amp;WIDTH=450&amp;START_MAXIMIZED=FALSE&amp;VAR:CALENDAR=US&amp;VAR:SYMBOL=PNC&amp;VAR:INDEX=0"}</definedName>
    <definedName name="_270__FDSAUDITLINK__" hidden="1">{"fdsup://directions/FAT Viewer?action=UPDATE&amp;creator=factset&amp;DYN_ARGS=TRUE&amp;DOC_NAME=FAT:FQL_AUDITING_CLIENT_TEMPLATE.FAT&amp;display_string=Audit&amp;VAR:KEY=FYPYHQBQTS&amp;VAR:QUERY=RkZfRUJJVERBX09QRVIoUVRSLDQvMS8yMDEwLDYvMzAvMjAxMCwsLFVTRCk=&amp;WINDOW=FIRST_POPUP&amp;HEIGH","T=450&amp;WIDTH=450&amp;START_MAXIMIZED=FALSE&amp;VAR:CALENDAR=US&amp;VAR:SYMBOL=PNC&amp;VAR:INDEX=0"}</definedName>
    <definedName name="_271__FDSAUDITLINK__" localSheetId="7" hidden="1">{"fdsup://directions/FAT Viewer?action=UPDATE&amp;creator=factset&amp;DYN_ARGS=TRUE&amp;DOC_NAME=FAT:FQL_AUDITING_CLIENT_TEMPLATE.FAT&amp;display_string=Audit&amp;VAR:KEY=NWFANCHYXE&amp;VAR:QUERY=RkZfRUJJVERBX09QRVIoUVRSLDQvMS8yMDA5LDYvMzAvMjAwOSwsLFVTRCk=&amp;WINDOW=FIRST_POPUP&amp;HEIGH","T=450&amp;WIDTH=450&amp;START_MAXIMIZED=FALSE&amp;VAR:CALENDAR=US&amp;VAR:SYMBOL=PM&amp;VAR:INDEX=0"}</definedName>
    <definedName name="_271__FDSAUDITLINK__" localSheetId="0" hidden="1">{"fdsup://directions/FAT Viewer?action=UPDATE&amp;creator=factset&amp;DYN_ARGS=TRUE&amp;DOC_NAME=FAT:FQL_AUDITING_CLIENT_TEMPLATE.FAT&amp;display_string=Audit&amp;VAR:KEY=NWFANCHYXE&amp;VAR:QUERY=RkZfRUJJVERBX09QRVIoUVRSLDQvMS8yMDA5LDYvMzAvMjAwOSwsLFVTRCk=&amp;WINDOW=FIRST_POPUP&amp;HEIGH","T=450&amp;WIDTH=450&amp;START_MAXIMIZED=FALSE&amp;VAR:CALENDAR=US&amp;VAR:SYMBOL=PM&amp;VAR:INDEX=0"}</definedName>
    <definedName name="_271__FDSAUDITLINK__" hidden="1">{"fdsup://directions/FAT Viewer?action=UPDATE&amp;creator=factset&amp;DYN_ARGS=TRUE&amp;DOC_NAME=FAT:FQL_AUDITING_CLIENT_TEMPLATE.FAT&amp;display_string=Audit&amp;VAR:KEY=NWFANCHYXE&amp;VAR:QUERY=RkZfRUJJVERBX09QRVIoUVRSLDQvMS8yMDA5LDYvMzAvMjAwOSwsLFVTRCk=&amp;WINDOW=FIRST_POPUP&amp;HEIGH","T=450&amp;WIDTH=450&amp;START_MAXIMIZED=FALSE&amp;VAR:CALENDAR=US&amp;VAR:SYMBOL=PM&amp;VAR:INDEX=0"}</definedName>
    <definedName name="_272__FDSAUDITLINK__" localSheetId="7" hidden="1">{"fdsup://directions/FAT Viewer?action=UPDATE&amp;creator=factset&amp;DYN_ARGS=TRUE&amp;DOC_NAME=FAT:FQL_AUDITING_CLIENT_TEMPLATE.FAT&amp;display_string=Audit&amp;VAR:KEY=LYRUBWRWDK&amp;VAR:QUERY=RkZfRUJJVERBX09QRVIoUVRSLDQvMS8yMDEwLDYvMzAvMjAxMCwsLFVTRCk=&amp;WINDOW=FIRST_POPUP&amp;HEIGH","T=450&amp;WIDTH=450&amp;START_MAXIMIZED=FALSE&amp;VAR:CALENDAR=US&amp;VAR:SYMBOL=PM&amp;VAR:INDEX=0"}</definedName>
    <definedName name="_272__FDSAUDITLINK__" localSheetId="0" hidden="1">{"fdsup://directions/FAT Viewer?action=UPDATE&amp;creator=factset&amp;DYN_ARGS=TRUE&amp;DOC_NAME=FAT:FQL_AUDITING_CLIENT_TEMPLATE.FAT&amp;display_string=Audit&amp;VAR:KEY=LYRUBWRWDK&amp;VAR:QUERY=RkZfRUJJVERBX09QRVIoUVRSLDQvMS8yMDEwLDYvMzAvMjAxMCwsLFVTRCk=&amp;WINDOW=FIRST_POPUP&amp;HEIGH","T=450&amp;WIDTH=450&amp;START_MAXIMIZED=FALSE&amp;VAR:CALENDAR=US&amp;VAR:SYMBOL=PM&amp;VAR:INDEX=0"}</definedName>
    <definedName name="_272__FDSAUDITLINK__" hidden="1">{"fdsup://directions/FAT Viewer?action=UPDATE&amp;creator=factset&amp;DYN_ARGS=TRUE&amp;DOC_NAME=FAT:FQL_AUDITING_CLIENT_TEMPLATE.FAT&amp;display_string=Audit&amp;VAR:KEY=LYRUBWRWDK&amp;VAR:QUERY=RkZfRUJJVERBX09QRVIoUVRSLDQvMS8yMDEwLDYvMzAvMjAxMCwsLFVTRCk=&amp;WINDOW=FIRST_POPUP&amp;HEIGH","T=450&amp;WIDTH=450&amp;START_MAXIMIZED=FALSE&amp;VAR:CALENDAR=US&amp;VAR:SYMBOL=PM&amp;VAR:INDEX=0"}</definedName>
    <definedName name="_273__FDSAUDITLINK__" localSheetId="7" hidden="1">{"fdsup://directions/FAT Viewer?action=UPDATE&amp;creator=factset&amp;DYN_ARGS=TRUE&amp;DOC_NAME=FAT:FQL_AUDITING_CLIENT_TEMPLATE.FAT&amp;display_string=Audit&amp;VAR:KEY=FCLKDENQBO&amp;VAR:QUERY=RkZfRUJJVERBX09QRVIoUVRSLDQvMS8yMDA5LDYvMzAvMjAwOSwsLFVTRCk=&amp;WINDOW=FIRST_POPUP&amp;HEIGH","T=450&amp;WIDTH=450&amp;START_MAXIMIZED=FALSE&amp;VAR:CALENDAR=US&amp;VAR:SYMBOL=PLL&amp;VAR:INDEX=0"}</definedName>
    <definedName name="_273__FDSAUDITLINK__" localSheetId="0" hidden="1">{"fdsup://directions/FAT Viewer?action=UPDATE&amp;creator=factset&amp;DYN_ARGS=TRUE&amp;DOC_NAME=FAT:FQL_AUDITING_CLIENT_TEMPLATE.FAT&amp;display_string=Audit&amp;VAR:KEY=FCLKDENQBO&amp;VAR:QUERY=RkZfRUJJVERBX09QRVIoUVRSLDQvMS8yMDA5LDYvMzAvMjAwOSwsLFVTRCk=&amp;WINDOW=FIRST_POPUP&amp;HEIGH","T=450&amp;WIDTH=450&amp;START_MAXIMIZED=FALSE&amp;VAR:CALENDAR=US&amp;VAR:SYMBOL=PLL&amp;VAR:INDEX=0"}</definedName>
    <definedName name="_273__FDSAUDITLINK__" hidden="1">{"fdsup://directions/FAT Viewer?action=UPDATE&amp;creator=factset&amp;DYN_ARGS=TRUE&amp;DOC_NAME=FAT:FQL_AUDITING_CLIENT_TEMPLATE.FAT&amp;display_string=Audit&amp;VAR:KEY=FCLKDENQBO&amp;VAR:QUERY=RkZfRUJJVERBX09QRVIoUVRSLDQvMS8yMDA5LDYvMzAvMjAwOSwsLFVTRCk=&amp;WINDOW=FIRST_POPUP&amp;HEIGH","T=450&amp;WIDTH=450&amp;START_MAXIMIZED=FALSE&amp;VAR:CALENDAR=US&amp;VAR:SYMBOL=PLL&amp;VAR:INDEX=0"}</definedName>
    <definedName name="_274__FDSAUDITLINK__" localSheetId="7" hidden="1">{"fdsup://directions/FAT Viewer?action=UPDATE&amp;creator=factset&amp;DYN_ARGS=TRUE&amp;DOC_NAME=FAT:FQL_AUDITING_CLIENT_TEMPLATE.FAT&amp;display_string=Audit&amp;VAR:KEY=XCJQRQPARI&amp;VAR:QUERY=RkZfRUJJVERBX09QRVIoUVRSLDQvMS8yMDEwLDYvMzAvMjAxMCwsLFVTRCk=&amp;WINDOW=FIRST_POPUP&amp;HEIGH","T=450&amp;WIDTH=450&amp;START_MAXIMIZED=FALSE&amp;VAR:CALENDAR=US&amp;VAR:SYMBOL=PLL&amp;VAR:INDEX=0"}</definedName>
    <definedName name="_274__FDSAUDITLINK__" localSheetId="0" hidden="1">{"fdsup://directions/FAT Viewer?action=UPDATE&amp;creator=factset&amp;DYN_ARGS=TRUE&amp;DOC_NAME=FAT:FQL_AUDITING_CLIENT_TEMPLATE.FAT&amp;display_string=Audit&amp;VAR:KEY=XCJQRQPARI&amp;VAR:QUERY=RkZfRUJJVERBX09QRVIoUVRSLDQvMS8yMDEwLDYvMzAvMjAxMCwsLFVTRCk=&amp;WINDOW=FIRST_POPUP&amp;HEIGH","T=450&amp;WIDTH=450&amp;START_MAXIMIZED=FALSE&amp;VAR:CALENDAR=US&amp;VAR:SYMBOL=PLL&amp;VAR:INDEX=0"}</definedName>
    <definedName name="_274__FDSAUDITLINK__" hidden="1">{"fdsup://directions/FAT Viewer?action=UPDATE&amp;creator=factset&amp;DYN_ARGS=TRUE&amp;DOC_NAME=FAT:FQL_AUDITING_CLIENT_TEMPLATE.FAT&amp;display_string=Audit&amp;VAR:KEY=XCJQRQPARI&amp;VAR:QUERY=RkZfRUJJVERBX09QRVIoUVRSLDQvMS8yMDEwLDYvMzAvMjAxMCwsLFVTRCk=&amp;WINDOW=FIRST_POPUP&amp;HEIGH","T=450&amp;WIDTH=450&amp;START_MAXIMIZED=FALSE&amp;VAR:CALENDAR=US&amp;VAR:SYMBOL=PLL&amp;VAR:INDEX=0"}</definedName>
    <definedName name="_275__FDSAUDITLINK__" localSheetId="7" hidden="1">{"fdsup://directions/FAT Viewer?action=UPDATE&amp;creator=factset&amp;DYN_ARGS=TRUE&amp;DOC_NAME=FAT:FQL_AUDITING_CLIENT_TEMPLATE.FAT&amp;display_string=Audit&amp;VAR:KEY=PARKJSTSXU&amp;VAR:QUERY=RkZfRUJJVERBX09QRVIoUVRSLDQvMS8yMDA5LDYvMzAvMjAwOSwsLFVTRCk=&amp;WINDOW=FIRST_POPUP&amp;HEIGH","T=450&amp;WIDTH=450&amp;START_MAXIMIZED=FALSE&amp;VAR:CALENDAR=US&amp;VAR:SYMBOL=PLD&amp;VAR:INDEX=0"}</definedName>
    <definedName name="_275__FDSAUDITLINK__" localSheetId="0" hidden="1">{"fdsup://directions/FAT Viewer?action=UPDATE&amp;creator=factset&amp;DYN_ARGS=TRUE&amp;DOC_NAME=FAT:FQL_AUDITING_CLIENT_TEMPLATE.FAT&amp;display_string=Audit&amp;VAR:KEY=PARKJSTSXU&amp;VAR:QUERY=RkZfRUJJVERBX09QRVIoUVRSLDQvMS8yMDA5LDYvMzAvMjAwOSwsLFVTRCk=&amp;WINDOW=FIRST_POPUP&amp;HEIGH","T=450&amp;WIDTH=450&amp;START_MAXIMIZED=FALSE&amp;VAR:CALENDAR=US&amp;VAR:SYMBOL=PLD&amp;VAR:INDEX=0"}</definedName>
    <definedName name="_275__FDSAUDITLINK__" hidden="1">{"fdsup://directions/FAT Viewer?action=UPDATE&amp;creator=factset&amp;DYN_ARGS=TRUE&amp;DOC_NAME=FAT:FQL_AUDITING_CLIENT_TEMPLATE.FAT&amp;display_string=Audit&amp;VAR:KEY=PARKJSTSXU&amp;VAR:QUERY=RkZfRUJJVERBX09QRVIoUVRSLDQvMS8yMDA5LDYvMzAvMjAwOSwsLFVTRCk=&amp;WINDOW=FIRST_POPUP&amp;HEIGH","T=450&amp;WIDTH=450&amp;START_MAXIMIZED=FALSE&amp;VAR:CALENDAR=US&amp;VAR:SYMBOL=PLD&amp;VAR:INDEX=0"}</definedName>
    <definedName name="_276__FDSAUDITLINK__" localSheetId="7" hidden="1">{"fdsup://directions/FAT Viewer?action=UPDATE&amp;creator=factset&amp;DYN_ARGS=TRUE&amp;DOC_NAME=FAT:FQL_AUDITING_CLIENT_TEMPLATE.FAT&amp;display_string=Audit&amp;VAR:KEY=BAJUVGJMJW&amp;VAR:QUERY=RkZfRUJJVERBX09QRVIoUVRSLDQvMS8yMDEwLDYvMzAvMjAxMCwsLFVTRCk=&amp;WINDOW=FIRST_POPUP&amp;HEIGH","T=450&amp;WIDTH=450&amp;START_MAXIMIZED=FALSE&amp;VAR:CALENDAR=US&amp;VAR:SYMBOL=PLD&amp;VAR:INDEX=0"}</definedName>
    <definedName name="_276__FDSAUDITLINK__" localSheetId="0" hidden="1">{"fdsup://directions/FAT Viewer?action=UPDATE&amp;creator=factset&amp;DYN_ARGS=TRUE&amp;DOC_NAME=FAT:FQL_AUDITING_CLIENT_TEMPLATE.FAT&amp;display_string=Audit&amp;VAR:KEY=BAJUVGJMJW&amp;VAR:QUERY=RkZfRUJJVERBX09QRVIoUVRSLDQvMS8yMDEwLDYvMzAvMjAxMCwsLFVTRCk=&amp;WINDOW=FIRST_POPUP&amp;HEIGH","T=450&amp;WIDTH=450&amp;START_MAXIMIZED=FALSE&amp;VAR:CALENDAR=US&amp;VAR:SYMBOL=PLD&amp;VAR:INDEX=0"}</definedName>
    <definedName name="_276__FDSAUDITLINK__" hidden="1">{"fdsup://directions/FAT Viewer?action=UPDATE&amp;creator=factset&amp;DYN_ARGS=TRUE&amp;DOC_NAME=FAT:FQL_AUDITING_CLIENT_TEMPLATE.FAT&amp;display_string=Audit&amp;VAR:KEY=BAJUVGJMJW&amp;VAR:QUERY=RkZfRUJJVERBX09QRVIoUVRSLDQvMS8yMDEwLDYvMzAvMjAxMCwsLFVTRCk=&amp;WINDOW=FIRST_POPUP&amp;HEIGH","T=450&amp;WIDTH=450&amp;START_MAXIMIZED=FALSE&amp;VAR:CALENDAR=US&amp;VAR:SYMBOL=PLD&amp;VAR:INDEX=0"}</definedName>
    <definedName name="_277__FDSAUDITLINK__" localSheetId="7" hidden="1">{"fdsup://directions/FAT Viewer?action=UPDATE&amp;creator=factset&amp;DYN_ARGS=TRUE&amp;DOC_NAME=FAT:FQL_AUDITING_CLIENT_TEMPLATE.FAT&amp;display_string=Audit&amp;VAR:KEY=XYZEJUBYNC&amp;VAR:QUERY=RkZfRUJJVERBX09QRVIoUVRSLDQvMS8yMDA5LDYvMzAvMjAwOSwsLFVTRCk=&amp;WINDOW=FIRST_POPUP&amp;HEIGH","T=450&amp;WIDTH=450&amp;START_MAXIMIZED=FALSE&amp;VAR:CALENDAR=US&amp;VAR:SYMBOL=PKI&amp;VAR:INDEX=0"}</definedName>
    <definedName name="_277__FDSAUDITLINK__" localSheetId="0" hidden="1">{"fdsup://directions/FAT Viewer?action=UPDATE&amp;creator=factset&amp;DYN_ARGS=TRUE&amp;DOC_NAME=FAT:FQL_AUDITING_CLIENT_TEMPLATE.FAT&amp;display_string=Audit&amp;VAR:KEY=XYZEJUBYNC&amp;VAR:QUERY=RkZfRUJJVERBX09QRVIoUVRSLDQvMS8yMDA5LDYvMzAvMjAwOSwsLFVTRCk=&amp;WINDOW=FIRST_POPUP&amp;HEIGH","T=450&amp;WIDTH=450&amp;START_MAXIMIZED=FALSE&amp;VAR:CALENDAR=US&amp;VAR:SYMBOL=PKI&amp;VAR:INDEX=0"}</definedName>
    <definedName name="_277__FDSAUDITLINK__" hidden="1">{"fdsup://directions/FAT Viewer?action=UPDATE&amp;creator=factset&amp;DYN_ARGS=TRUE&amp;DOC_NAME=FAT:FQL_AUDITING_CLIENT_TEMPLATE.FAT&amp;display_string=Audit&amp;VAR:KEY=XYZEJUBYNC&amp;VAR:QUERY=RkZfRUJJVERBX09QRVIoUVRSLDQvMS8yMDA5LDYvMzAvMjAwOSwsLFVTRCk=&amp;WINDOW=FIRST_POPUP&amp;HEIGH","T=450&amp;WIDTH=450&amp;START_MAXIMIZED=FALSE&amp;VAR:CALENDAR=US&amp;VAR:SYMBOL=PKI&amp;VAR:INDEX=0"}</definedName>
    <definedName name="_278__FDSAUDITLINK__" localSheetId="7" hidden="1">{"fdsup://directions/FAT Viewer?action=UPDATE&amp;creator=factset&amp;DYN_ARGS=TRUE&amp;DOC_NAME=FAT:FQL_AUDITING_CLIENT_TEMPLATE.FAT&amp;display_string=Audit&amp;VAR:KEY=LYLWXYVKDA&amp;VAR:QUERY=RkZfRUJJVERBX09QRVIoUVRSLDQvMS8yMDEwLDYvMzAvMjAxMCwsLFVTRCk=&amp;WINDOW=FIRST_POPUP&amp;HEIGH","T=450&amp;WIDTH=450&amp;START_MAXIMIZED=FALSE&amp;VAR:CALENDAR=US&amp;VAR:SYMBOL=PKI&amp;VAR:INDEX=0"}</definedName>
    <definedName name="_278__FDSAUDITLINK__" localSheetId="0" hidden="1">{"fdsup://directions/FAT Viewer?action=UPDATE&amp;creator=factset&amp;DYN_ARGS=TRUE&amp;DOC_NAME=FAT:FQL_AUDITING_CLIENT_TEMPLATE.FAT&amp;display_string=Audit&amp;VAR:KEY=LYLWXYVKDA&amp;VAR:QUERY=RkZfRUJJVERBX09QRVIoUVRSLDQvMS8yMDEwLDYvMzAvMjAxMCwsLFVTRCk=&amp;WINDOW=FIRST_POPUP&amp;HEIGH","T=450&amp;WIDTH=450&amp;START_MAXIMIZED=FALSE&amp;VAR:CALENDAR=US&amp;VAR:SYMBOL=PKI&amp;VAR:INDEX=0"}</definedName>
    <definedName name="_278__FDSAUDITLINK__" hidden="1">{"fdsup://directions/FAT Viewer?action=UPDATE&amp;creator=factset&amp;DYN_ARGS=TRUE&amp;DOC_NAME=FAT:FQL_AUDITING_CLIENT_TEMPLATE.FAT&amp;display_string=Audit&amp;VAR:KEY=LYLWXYVKDA&amp;VAR:QUERY=RkZfRUJJVERBX09QRVIoUVRSLDQvMS8yMDEwLDYvMzAvMjAxMCwsLFVTRCk=&amp;WINDOW=FIRST_POPUP&amp;HEIGH","T=450&amp;WIDTH=450&amp;START_MAXIMIZED=FALSE&amp;VAR:CALENDAR=US&amp;VAR:SYMBOL=PKI&amp;VAR:INDEX=0"}</definedName>
    <definedName name="_279__FDSAUDITLINK__" localSheetId="7" hidden="1">{"fdsup://directions/FAT Viewer?action=UPDATE&amp;creator=factset&amp;DYN_ARGS=TRUE&amp;DOC_NAME=FAT:FQL_AUDITING_CLIENT_TEMPLATE.FAT&amp;display_string=Audit&amp;VAR:KEY=XAHKDIVKTU&amp;VAR:QUERY=RkZfRUJJVERBX09QRVIoUVRSLDQvMS8yMDA5LDYvMzAvMjAwOSwsLFVTRCk=&amp;WINDOW=FIRST_POPUP&amp;HEIGH","T=450&amp;WIDTH=450&amp;START_MAXIMIZED=FALSE&amp;VAR:CALENDAR=US&amp;VAR:SYMBOL=PHM&amp;VAR:INDEX=0"}</definedName>
    <definedName name="_279__FDSAUDITLINK__" localSheetId="0" hidden="1">{"fdsup://directions/FAT Viewer?action=UPDATE&amp;creator=factset&amp;DYN_ARGS=TRUE&amp;DOC_NAME=FAT:FQL_AUDITING_CLIENT_TEMPLATE.FAT&amp;display_string=Audit&amp;VAR:KEY=XAHKDIVKTU&amp;VAR:QUERY=RkZfRUJJVERBX09QRVIoUVRSLDQvMS8yMDA5LDYvMzAvMjAwOSwsLFVTRCk=&amp;WINDOW=FIRST_POPUP&amp;HEIGH","T=450&amp;WIDTH=450&amp;START_MAXIMIZED=FALSE&amp;VAR:CALENDAR=US&amp;VAR:SYMBOL=PHM&amp;VAR:INDEX=0"}</definedName>
    <definedName name="_279__FDSAUDITLINK__" hidden="1">{"fdsup://directions/FAT Viewer?action=UPDATE&amp;creator=factset&amp;DYN_ARGS=TRUE&amp;DOC_NAME=FAT:FQL_AUDITING_CLIENT_TEMPLATE.FAT&amp;display_string=Audit&amp;VAR:KEY=XAHKDIVKTU&amp;VAR:QUERY=RkZfRUJJVERBX09QRVIoUVRSLDQvMS8yMDA5LDYvMzAvMjAwOSwsLFVTRCk=&amp;WINDOW=FIRST_POPUP&amp;HEIGH","T=450&amp;WIDTH=450&amp;START_MAXIMIZED=FALSE&amp;VAR:CALENDAR=US&amp;VAR:SYMBOL=PHM&amp;VAR:INDEX=0"}</definedName>
    <definedName name="_28__FDSAUDITLINK__" localSheetId="7" hidden="1">{"fdsup://directions/FAT Viewer?action=UPDATE&amp;creator=factset&amp;DYN_ARGS=TRUE&amp;DOC_NAME=FAT:FQL_AUDITING_CLIENT_TEMPLATE.FAT&amp;display_string=Audit&amp;VAR:KEY=BSRYVUFULE&amp;VAR:QUERY=RkZfRUJJVERBX09QRVIoUVRSLDQvMS8yMDEwLDYvMzAvMjAxMCwsLFVTRCk=&amp;WINDOW=FIRST_POPUP&amp;HEIGH","T=450&amp;WIDTH=450&amp;START_MAXIMIZED=FALSE&amp;VAR:CALENDAR=US&amp;VAR:SYMBOL=WY&amp;VAR:INDEX=0"}</definedName>
    <definedName name="_28__FDSAUDITLINK__" localSheetId="0" hidden="1">{"fdsup://directions/FAT Viewer?action=UPDATE&amp;creator=factset&amp;DYN_ARGS=TRUE&amp;DOC_NAME=FAT:FQL_AUDITING_CLIENT_TEMPLATE.FAT&amp;display_string=Audit&amp;VAR:KEY=BSRYVUFULE&amp;VAR:QUERY=RkZfRUJJVERBX09QRVIoUVRSLDQvMS8yMDEwLDYvMzAvMjAxMCwsLFVTRCk=&amp;WINDOW=FIRST_POPUP&amp;HEIGH","T=450&amp;WIDTH=450&amp;START_MAXIMIZED=FALSE&amp;VAR:CALENDAR=US&amp;VAR:SYMBOL=WY&amp;VAR:INDEX=0"}</definedName>
    <definedName name="_28__FDSAUDITLINK__" hidden="1">{"fdsup://directions/FAT Viewer?action=UPDATE&amp;creator=factset&amp;DYN_ARGS=TRUE&amp;DOC_NAME=FAT:FQL_AUDITING_CLIENT_TEMPLATE.FAT&amp;display_string=Audit&amp;VAR:KEY=BSRYVUFULE&amp;VAR:QUERY=RkZfRUJJVERBX09QRVIoUVRSLDQvMS8yMDEwLDYvMzAvMjAxMCwsLFVTRCk=&amp;WINDOW=FIRST_POPUP&amp;HEIGH","T=450&amp;WIDTH=450&amp;START_MAXIMIZED=FALSE&amp;VAR:CALENDAR=US&amp;VAR:SYMBOL=WY&amp;VAR:INDEX=0"}</definedName>
    <definedName name="_280__FDSAUDITLINK__" localSheetId="7" hidden="1">{"fdsup://directions/FAT Viewer?action=UPDATE&amp;creator=factset&amp;DYN_ARGS=TRUE&amp;DOC_NAME=FAT:FQL_AUDITING_CLIENT_TEMPLATE.FAT&amp;display_string=Audit&amp;VAR:KEY=FOJMDEZSJS&amp;VAR:QUERY=RkZfRUJJVERBX09QRVIoUVRSLDQvMS8yMDEwLDYvMzAvMjAxMCwsLFVTRCk=&amp;WINDOW=FIRST_POPUP&amp;HEIGH","T=450&amp;WIDTH=450&amp;START_MAXIMIZED=FALSE&amp;VAR:CALENDAR=US&amp;VAR:SYMBOL=PHM&amp;VAR:INDEX=0"}</definedName>
    <definedName name="_280__FDSAUDITLINK__" localSheetId="0" hidden="1">{"fdsup://directions/FAT Viewer?action=UPDATE&amp;creator=factset&amp;DYN_ARGS=TRUE&amp;DOC_NAME=FAT:FQL_AUDITING_CLIENT_TEMPLATE.FAT&amp;display_string=Audit&amp;VAR:KEY=FOJMDEZSJS&amp;VAR:QUERY=RkZfRUJJVERBX09QRVIoUVRSLDQvMS8yMDEwLDYvMzAvMjAxMCwsLFVTRCk=&amp;WINDOW=FIRST_POPUP&amp;HEIGH","T=450&amp;WIDTH=450&amp;START_MAXIMIZED=FALSE&amp;VAR:CALENDAR=US&amp;VAR:SYMBOL=PHM&amp;VAR:INDEX=0"}</definedName>
    <definedName name="_280__FDSAUDITLINK__" hidden="1">{"fdsup://directions/FAT Viewer?action=UPDATE&amp;creator=factset&amp;DYN_ARGS=TRUE&amp;DOC_NAME=FAT:FQL_AUDITING_CLIENT_TEMPLATE.FAT&amp;display_string=Audit&amp;VAR:KEY=FOJMDEZSJS&amp;VAR:QUERY=RkZfRUJJVERBX09QRVIoUVRSLDQvMS8yMDEwLDYvMzAvMjAxMCwsLFVTRCk=&amp;WINDOW=FIRST_POPUP&amp;HEIGH","T=450&amp;WIDTH=450&amp;START_MAXIMIZED=FALSE&amp;VAR:CALENDAR=US&amp;VAR:SYMBOL=PHM&amp;VAR:INDEX=0"}</definedName>
    <definedName name="_281__FDSAUDITLINK__" localSheetId="7" hidden="1">{"fdsup://directions/FAT Viewer?action=UPDATE&amp;creator=factset&amp;DYN_ARGS=TRUE&amp;DOC_NAME=FAT:FQL_AUDITING_CLIENT_TEMPLATE.FAT&amp;display_string=Audit&amp;VAR:KEY=TGFAZITENS&amp;VAR:QUERY=RkZfRUJJVERBX09QRVIoUVRSLDQvMS8yMDA5LDYvMzAvMjAwOSwsLFVTRCk=&amp;WINDOW=FIRST_POPUP&amp;HEIGH","T=450&amp;WIDTH=450&amp;START_MAXIMIZED=FALSE&amp;VAR:CALENDAR=US&amp;VAR:SYMBOL=PH&amp;VAR:INDEX=0"}</definedName>
    <definedName name="_281__FDSAUDITLINK__" localSheetId="0" hidden="1">{"fdsup://directions/FAT Viewer?action=UPDATE&amp;creator=factset&amp;DYN_ARGS=TRUE&amp;DOC_NAME=FAT:FQL_AUDITING_CLIENT_TEMPLATE.FAT&amp;display_string=Audit&amp;VAR:KEY=TGFAZITENS&amp;VAR:QUERY=RkZfRUJJVERBX09QRVIoUVRSLDQvMS8yMDA5LDYvMzAvMjAwOSwsLFVTRCk=&amp;WINDOW=FIRST_POPUP&amp;HEIGH","T=450&amp;WIDTH=450&amp;START_MAXIMIZED=FALSE&amp;VAR:CALENDAR=US&amp;VAR:SYMBOL=PH&amp;VAR:INDEX=0"}</definedName>
    <definedName name="_281__FDSAUDITLINK__" hidden="1">{"fdsup://directions/FAT Viewer?action=UPDATE&amp;creator=factset&amp;DYN_ARGS=TRUE&amp;DOC_NAME=FAT:FQL_AUDITING_CLIENT_TEMPLATE.FAT&amp;display_string=Audit&amp;VAR:KEY=TGFAZITENS&amp;VAR:QUERY=RkZfRUJJVERBX09QRVIoUVRSLDQvMS8yMDA5LDYvMzAvMjAwOSwsLFVTRCk=&amp;WINDOW=FIRST_POPUP&amp;HEIGH","T=450&amp;WIDTH=450&amp;START_MAXIMIZED=FALSE&amp;VAR:CALENDAR=US&amp;VAR:SYMBOL=PH&amp;VAR:INDEX=0"}</definedName>
    <definedName name="_282__FDSAUDITLINK__" localSheetId="7" hidden="1">{"fdsup://directions/FAT Viewer?action=UPDATE&amp;creator=factset&amp;DYN_ARGS=TRUE&amp;DOC_NAME=FAT:FQL_AUDITING_CLIENT_TEMPLATE.FAT&amp;display_string=Audit&amp;VAR:KEY=DYTOPYTWPU&amp;VAR:QUERY=RkZfRUJJVERBX09QRVIoUVRSLDQvMS8yMDEwLDYvMzAvMjAxMCwsLFVTRCk=&amp;WINDOW=FIRST_POPUP&amp;HEIGH","T=450&amp;WIDTH=450&amp;START_MAXIMIZED=FALSE&amp;VAR:CALENDAR=US&amp;VAR:SYMBOL=PH&amp;VAR:INDEX=0"}</definedName>
    <definedName name="_282__FDSAUDITLINK__" localSheetId="0" hidden="1">{"fdsup://directions/FAT Viewer?action=UPDATE&amp;creator=factset&amp;DYN_ARGS=TRUE&amp;DOC_NAME=FAT:FQL_AUDITING_CLIENT_TEMPLATE.FAT&amp;display_string=Audit&amp;VAR:KEY=DYTOPYTWPU&amp;VAR:QUERY=RkZfRUJJVERBX09QRVIoUVRSLDQvMS8yMDEwLDYvMzAvMjAxMCwsLFVTRCk=&amp;WINDOW=FIRST_POPUP&amp;HEIGH","T=450&amp;WIDTH=450&amp;START_MAXIMIZED=FALSE&amp;VAR:CALENDAR=US&amp;VAR:SYMBOL=PH&amp;VAR:INDEX=0"}</definedName>
    <definedName name="_282__FDSAUDITLINK__" hidden="1">{"fdsup://directions/FAT Viewer?action=UPDATE&amp;creator=factset&amp;DYN_ARGS=TRUE&amp;DOC_NAME=FAT:FQL_AUDITING_CLIENT_TEMPLATE.FAT&amp;display_string=Audit&amp;VAR:KEY=DYTOPYTWPU&amp;VAR:QUERY=RkZfRUJJVERBX09QRVIoUVRSLDQvMS8yMDEwLDYvMzAvMjAxMCwsLFVTRCk=&amp;WINDOW=FIRST_POPUP&amp;HEIGH","T=450&amp;WIDTH=450&amp;START_MAXIMIZED=FALSE&amp;VAR:CALENDAR=US&amp;VAR:SYMBOL=PH&amp;VAR:INDEX=0"}</definedName>
    <definedName name="_283__FDSAUDITLINK__" localSheetId="7" hidden="1">{"fdsup://directions/FAT Viewer?action=UPDATE&amp;creator=factset&amp;DYN_ARGS=TRUE&amp;DOC_NAME=FAT:FQL_AUDITING_CLIENT_TEMPLATE.FAT&amp;display_string=Audit&amp;VAR:KEY=HMBAZUPMDQ&amp;VAR:QUERY=RkZfRUJJVERBX09QRVIoUVRSLDQvMS8yMDA5LDYvMzAvMjAwOSwsLFVTRCk=&amp;WINDOW=FIRST_POPUP&amp;HEIGH","T=450&amp;WIDTH=450&amp;START_MAXIMIZED=FALSE&amp;VAR:CALENDAR=US&amp;VAR:SYMBOL=PGR&amp;VAR:INDEX=0"}</definedName>
    <definedName name="_283__FDSAUDITLINK__" localSheetId="0" hidden="1">{"fdsup://directions/FAT Viewer?action=UPDATE&amp;creator=factset&amp;DYN_ARGS=TRUE&amp;DOC_NAME=FAT:FQL_AUDITING_CLIENT_TEMPLATE.FAT&amp;display_string=Audit&amp;VAR:KEY=HMBAZUPMDQ&amp;VAR:QUERY=RkZfRUJJVERBX09QRVIoUVRSLDQvMS8yMDA5LDYvMzAvMjAwOSwsLFVTRCk=&amp;WINDOW=FIRST_POPUP&amp;HEIGH","T=450&amp;WIDTH=450&amp;START_MAXIMIZED=FALSE&amp;VAR:CALENDAR=US&amp;VAR:SYMBOL=PGR&amp;VAR:INDEX=0"}</definedName>
    <definedName name="_283__FDSAUDITLINK__" hidden="1">{"fdsup://directions/FAT Viewer?action=UPDATE&amp;creator=factset&amp;DYN_ARGS=TRUE&amp;DOC_NAME=FAT:FQL_AUDITING_CLIENT_TEMPLATE.FAT&amp;display_string=Audit&amp;VAR:KEY=HMBAZUPMDQ&amp;VAR:QUERY=RkZfRUJJVERBX09QRVIoUVRSLDQvMS8yMDA5LDYvMzAvMjAwOSwsLFVTRCk=&amp;WINDOW=FIRST_POPUP&amp;HEIGH","T=450&amp;WIDTH=450&amp;START_MAXIMIZED=FALSE&amp;VAR:CALENDAR=US&amp;VAR:SYMBOL=PGR&amp;VAR:INDEX=0"}</definedName>
    <definedName name="_284__FDSAUDITLINK__" localSheetId="7" hidden="1">{"fdsup://directions/FAT Viewer?action=UPDATE&amp;creator=factset&amp;DYN_ARGS=TRUE&amp;DOC_NAME=FAT:FQL_AUDITING_CLIENT_TEMPLATE.FAT&amp;display_string=Audit&amp;VAR:KEY=PEFENQRQFS&amp;VAR:QUERY=RkZfRUJJVERBX09QRVIoUVRSLDQvMS8yMDEwLDYvMzAvMjAxMCwsLFVTRCk=&amp;WINDOW=FIRST_POPUP&amp;HEIGH","T=450&amp;WIDTH=450&amp;START_MAXIMIZED=FALSE&amp;VAR:CALENDAR=US&amp;VAR:SYMBOL=PGR&amp;VAR:INDEX=0"}</definedName>
    <definedName name="_284__FDSAUDITLINK__" localSheetId="0" hidden="1">{"fdsup://directions/FAT Viewer?action=UPDATE&amp;creator=factset&amp;DYN_ARGS=TRUE&amp;DOC_NAME=FAT:FQL_AUDITING_CLIENT_TEMPLATE.FAT&amp;display_string=Audit&amp;VAR:KEY=PEFENQRQFS&amp;VAR:QUERY=RkZfRUJJVERBX09QRVIoUVRSLDQvMS8yMDEwLDYvMzAvMjAxMCwsLFVTRCk=&amp;WINDOW=FIRST_POPUP&amp;HEIGH","T=450&amp;WIDTH=450&amp;START_MAXIMIZED=FALSE&amp;VAR:CALENDAR=US&amp;VAR:SYMBOL=PGR&amp;VAR:INDEX=0"}</definedName>
    <definedName name="_284__FDSAUDITLINK__" hidden="1">{"fdsup://directions/FAT Viewer?action=UPDATE&amp;creator=factset&amp;DYN_ARGS=TRUE&amp;DOC_NAME=FAT:FQL_AUDITING_CLIENT_TEMPLATE.FAT&amp;display_string=Audit&amp;VAR:KEY=PEFENQRQFS&amp;VAR:QUERY=RkZfRUJJVERBX09QRVIoUVRSLDQvMS8yMDEwLDYvMzAvMjAxMCwsLFVTRCk=&amp;WINDOW=FIRST_POPUP&amp;HEIGH","T=450&amp;WIDTH=450&amp;START_MAXIMIZED=FALSE&amp;VAR:CALENDAR=US&amp;VAR:SYMBOL=PGR&amp;VAR:INDEX=0"}</definedName>
    <definedName name="_285__FDSAUDITLINK__" localSheetId="7" hidden="1">{"fdsup://directions/FAT Viewer?action=UPDATE&amp;creator=factset&amp;DYN_ARGS=TRUE&amp;DOC_NAME=FAT:FQL_AUDITING_CLIENT_TEMPLATE.FAT&amp;display_string=Audit&amp;VAR:KEY=XETQPWTUHY&amp;VAR:QUERY=RkZfRUJJVERBX09QRVIoUVRSLDQvMS8yMDA5LDYvMzAvMjAwOSwsLFVTRCk=&amp;WINDOW=FIRST_POPUP&amp;HEIGH","T=450&amp;WIDTH=450&amp;START_MAXIMIZED=FALSE&amp;VAR:CALENDAR=US&amp;VAR:SYMBOL=PGN&amp;VAR:INDEX=0"}</definedName>
    <definedName name="_285__FDSAUDITLINK__" localSheetId="0" hidden="1">{"fdsup://directions/FAT Viewer?action=UPDATE&amp;creator=factset&amp;DYN_ARGS=TRUE&amp;DOC_NAME=FAT:FQL_AUDITING_CLIENT_TEMPLATE.FAT&amp;display_string=Audit&amp;VAR:KEY=XETQPWTUHY&amp;VAR:QUERY=RkZfRUJJVERBX09QRVIoUVRSLDQvMS8yMDA5LDYvMzAvMjAwOSwsLFVTRCk=&amp;WINDOW=FIRST_POPUP&amp;HEIGH","T=450&amp;WIDTH=450&amp;START_MAXIMIZED=FALSE&amp;VAR:CALENDAR=US&amp;VAR:SYMBOL=PGN&amp;VAR:INDEX=0"}</definedName>
    <definedName name="_285__FDSAUDITLINK__" hidden="1">{"fdsup://directions/FAT Viewer?action=UPDATE&amp;creator=factset&amp;DYN_ARGS=TRUE&amp;DOC_NAME=FAT:FQL_AUDITING_CLIENT_TEMPLATE.FAT&amp;display_string=Audit&amp;VAR:KEY=XETQPWTUHY&amp;VAR:QUERY=RkZfRUJJVERBX09QRVIoUVRSLDQvMS8yMDA5LDYvMzAvMjAwOSwsLFVTRCk=&amp;WINDOW=FIRST_POPUP&amp;HEIGH","T=450&amp;WIDTH=450&amp;START_MAXIMIZED=FALSE&amp;VAR:CALENDAR=US&amp;VAR:SYMBOL=PGN&amp;VAR:INDEX=0"}</definedName>
    <definedName name="_286__FDSAUDITLINK__" localSheetId="7" hidden="1">{"fdsup://directions/FAT Viewer?action=UPDATE&amp;creator=factset&amp;DYN_ARGS=TRUE&amp;DOC_NAME=FAT:FQL_AUDITING_CLIENT_TEMPLATE.FAT&amp;display_string=Audit&amp;VAR:KEY=PEVIZKFSNY&amp;VAR:QUERY=RkZfRUJJVERBX09QRVIoUVRSLDQvMS8yMDEwLDYvMzAvMjAxMCwsLFVTRCk=&amp;WINDOW=FIRST_POPUP&amp;HEIGH","T=450&amp;WIDTH=450&amp;START_MAXIMIZED=FALSE&amp;VAR:CALENDAR=US&amp;VAR:SYMBOL=PGN&amp;VAR:INDEX=0"}</definedName>
    <definedName name="_286__FDSAUDITLINK__" localSheetId="0" hidden="1">{"fdsup://directions/FAT Viewer?action=UPDATE&amp;creator=factset&amp;DYN_ARGS=TRUE&amp;DOC_NAME=FAT:FQL_AUDITING_CLIENT_TEMPLATE.FAT&amp;display_string=Audit&amp;VAR:KEY=PEVIZKFSNY&amp;VAR:QUERY=RkZfRUJJVERBX09QRVIoUVRSLDQvMS8yMDEwLDYvMzAvMjAxMCwsLFVTRCk=&amp;WINDOW=FIRST_POPUP&amp;HEIGH","T=450&amp;WIDTH=450&amp;START_MAXIMIZED=FALSE&amp;VAR:CALENDAR=US&amp;VAR:SYMBOL=PGN&amp;VAR:INDEX=0"}</definedName>
    <definedName name="_286__FDSAUDITLINK__" hidden="1">{"fdsup://directions/FAT Viewer?action=UPDATE&amp;creator=factset&amp;DYN_ARGS=TRUE&amp;DOC_NAME=FAT:FQL_AUDITING_CLIENT_TEMPLATE.FAT&amp;display_string=Audit&amp;VAR:KEY=PEVIZKFSNY&amp;VAR:QUERY=RkZfRUJJVERBX09QRVIoUVRSLDQvMS8yMDEwLDYvMzAvMjAxMCwsLFVTRCk=&amp;WINDOW=FIRST_POPUP&amp;HEIGH","T=450&amp;WIDTH=450&amp;START_MAXIMIZED=FALSE&amp;VAR:CALENDAR=US&amp;VAR:SYMBOL=PGN&amp;VAR:INDEX=0"}</definedName>
    <definedName name="_287__FDSAUDITLINK__" localSheetId="7" hidden="1">{"fdsup://directions/FAT Viewer?action=UPDATE&amp;creator=factset&amp;DYN_ARGS=TRUE&amp;DOC_NAME=FAT:FQL_AUDITING_CLIENT_TEMPLATE.FAT&amp;display_string=Audit&amp;VAR:KEY=DWRMHWXAHE&amp;VAR:QUERY=RkZfRUJJVERBX09QRVIoUVRSLDQvMS8yMDA5LDYvMzAvMjAwOSwsLFVTRCk=&amp;WINDOW=FIRST_POPUP&amp;HEIGH","T=450&amp;WIDTH=450&amp;START_MAXIMIZED=FALSE&amp;VAR:CALENDAR=US&amp;VAR:SYMBOL=PG&amp;VAR:INDEX=0"}</definedName>
    <definedName name="_287__FDSAUDITLINK__" localSheetId="0" hidden="1">{"fdsup://directions/FAT Viewer?action=UPDATE&amp;creator=factset&amp;DYN_ARGS=TRUE&amp;DOC_NAME=FAT:FQL_AUDITING_CLIENT_TEMPLATE.FAT&amp;display_string=Audit&amp;VAR:KEY=DWRMHWXAHE&amp;VAR:QUERY=RkZfRUJJVERBX09QRVIoUVRSLDQvMS8yMDA5LDYvMzAvMjAwOSwsLFVTRCk=&amp;WINDOW=FIRST_POPUP&amp;HEIGH","T=450&amp;WIDTH=450&amp;START_MAXIMIZED=FALSE&amp;VAR:CALENDAR=US&amp;VAR:SYMBOL=PG&amp;VAR:INDEX=0"}</definedName>
    <definedName name="_287__FDSAUDITLINK__" hidden="1">{"fdsup://directions/FAT Viewer?action=UPDATE&amp;creator=factset&amp;DYN_ARGS=TRUE&amp;DOC_NAME=FAT:FQL_AUDITING_CLIENT_TEMPLATE.FAT&amp;display_string=Audit&amp;VAR:KEY=DWRMHWXAHE&amp;VAR:QUERY=RkZfRUJJVERBX09QRVIoUVRSLDQvMS8yMDA5LDYvMzAvMjAwOSwsLFVTRCk=&amp;WINDOW=FIRST_POPUP&amp;HEIGH","T=450&amp;WIDTH=450&amp;START_MAXIMIZED=FALSE&amp;VAR:CALENDAR=US&amp;VAR:SYMBOL=PG&amp;VAR:INDEX=0"}</definedName>
    <definedName name="_288__FDSAUDITLINK__" localSheetId="7" hidden="1">{"fdsup://directions/FAT Viewer?action=UPDATE&amp;creator=factset&amp;DYN_ARGS=TRUE&amp;DOC_NAME=FAT:FQL_AUDITING_CLIENT_TEMPLATE.FAT&amp;display_string=Audit&amp;VAR:KEY=JODGVIPKVO&amp;VAR:QUERY=RkZfRUJJVERBX09QRVIoUVRSLDQvMS8yMDEwLDYvMzAvMjAxMCwsLFVTRCk=&amp;WINDOW=FIRST_POPUP&amp;HEIGH","T=450&amp;WIDTH=450&amp;START_MAXIMIZED=FALSE&amp;VAR:CALENDAR=US&amp;VAR:SYMBOL=PG&amp;VAR:INDEX=0"}</definedName>
    <definedName name="_288__FDSAUDITLINK__" localSheetId="0" hidden="1">{"fdsup://directions/FAT Viewer?action=UPDATE&amp;creator=factset&amp;DYN_ARGS=TRUE&amp;DOC_NAME=FAT:FQL_AUDITING_CLIENT_TEMPLATE.FAT&amp;display_string=Audit&amp;VAR:KEY=JODGVIPKVO&amp;VAR:QUERY=RkZfRUJJVERBX09QRVIoUVRSLDQvMS8yMDEwLDYvMzAvMjAxMCwsLFVTRCk=&amp;WINDOW=FIRST_POPUP&amp;HEIGH","T=450&amp;WIDTH=450&amp;START_MAXIMIZED=FALSE&amp;VAR:CALENDAR=US&amp;VAR:SYMBOL=PG&amp;VAR:INDEX=0"}</definedName>
    <definedName name="_288__FDSAUDITLINK__" hidden="1">{"fdsup://directions/FAT Viewer?action=UPDATE&amp;creator=factset&amp;DYN_ARGS=TRUE&amp;DOC_NAME=FAT:FQL_AUDITING_CLIENT_TEMPLATE.FAT&amp;display_string=Audit&amp;VAR:KEY=JODGVIPKVO&amp;VAR:QUERY=RkZfRUJJVERBX09QRVIoUVRSLDQvMS8yMDEwLDYvMzAvMjAxMCwsLFVTRCk=&amp;WINDOW=FIRST_POPUP&amp;HEIGH","T=450&amp;WIDTH=450&amp;START_MAXIMIZED=FALSE&amp;VAR:CALENDAR=US&amp;VAR:SYMBOL=PG&amp;VAR:INDEX=0"}</definedName>
    <definedName name="_289__FDSAUDITLINK__" localSheetId="7" hidden="1">{"fdsup://directions/FAT Viewer?action=UPDATE&amp;creator=factset&amp;DYN_ARGS=TRUE&amp;DOC_NAME=FAT:FQL_AUDITING_CLIENT_TEMPLATE.FAT&amp;display_string=Audit&amp;VAR:KEY=NEBETGDIDU&amp;VAR:QUERY=RkZfRUJJVERBX09QRVIoUVRSLDQvMS8yMDA5LDYvMzAvMjAwOSwsLFVTRCk=&amp;WINDOW=FIRST_POPUP&amp;HEIGH","T=450&amp;WIDTH=450&amp;START_MAXIMIZED=FALSE&amp;VAR:CALENDAR=US&amp;VAR:SYMBOL=PFG&amp;VAR:INDEX=0"}</definedName>
    <definedName name="_289__FDSAUDITLINK__" localSheetId="0" hidden="1">{"fdsup://directions/FAT Viewer?action=UPDATE&amp;creator=factset&amp;DYN_ARGS=TRUE&amp;DOC_NAME=FAT:FQL_AUDITING_CLIENT_TEMPLATE.FAT&amp;display_string=Audit&amp;VAR:KEY=NEBETGDIDU&amp;VAR:QUERY=RkZfRUJJVERBX09QRVIoUVRSLDQvMS8yMDA5LDYvMzAvMjAwOSwsLFVTRCk=&amp;WINDOW=FIRST_POPUP&amp;HEIGH","T=450&amp;WIDTH=450&amp;START_MAXIMIZED=FALSE&amp;VAR:CALENDAR=US&amp;VAR:SYMBOL=PFG&amp;VAR:INDEX=0"}</definedName>
    <definedName name="_289__FDSAUDITLINK__" hidden="1">{"fdsup://directions/FAT Viewer?action=UPDATE&amp;creator=factset&amp;DYN_ARGS=TRUE&amp;DOC_NAME=FAT:FQL_AUDITING_CLIENT_TEMPLATE.FAT&amp;display_string=Audit&amp;VAR:KEY=NEBETGDIDU&amp;VAR:QUERY=RkZfRUJJVERBX09QRVIoUVRSLDQvMS8yMDA5LDYvMzAvMjAwOSwsLFVTRCk=&amp;WINDOW=FIRST_POPUP&amp;HEIGH","T=450&amp;WIDTH=450&amp;START_MAXIMIZED=FALSE&amp;VAR:CALENDAR=US&amp;VAR:SYMBOL=PFG&amp;VAR:INDEX=0"}</definedName>
    <definedName name="_29__FDSAUDITLINK__" localSheetId="7" hidden="1">{"fdsup://directions/FAT Viewer?action=UPDATE&amp;creator=factset&amp;DYN_ARGS=TRUE&amp;DOC_NAME=FAT:FQL_AUDITING_CLIENT_TEMPLATE.FAT&amp;display_string=Audit&amp;VAR:KEY=DCNQRIBQVA&amp;VAR:QUERY=RkZfRUJJVERBX09QRVIoUVRSLDQvMS8yMDA5LDYvMzAvMjAwOSwsLFVTRCk=&amp;WINDOW=FIRST_POPUP&amp;HEIGH","T=450&amp;WIDTH=450&amp;START_MAXIMIZED=FALSE&amp;VAR:CALENDAR=US&amp;VAR:SYMBOL=WU&amp;VAR:INDEX=0"}</definedName>
    <definedName name="_29__FDSAUDITLINK__" localSheetId="0" hidden="1">{"fdsup://directions/FAT Viewer?action=UPDATE&amp;creator=factset&amp;DYN_ARGS=TRUE&amp;DOC_NAME=FAT:FQL_AUDITING_CLIENT_TEMPLATE.FAT&amp;display_string=Audit&amp;VAR:KEY=DCNQRIBQVA&amp;VAR:QUERY=RkZfRUJJVERBX09QRVIoUVRSLDQvMS8yMDA5LDYvMzAvMjAwOSwsLFVTRCk=&amp;WINDOW=FIRST_POPUP&amp;HEIGH","T=450&amp;WIDTH=450&amp;START_MAXIMIZED=FALSE&amp;VAR:CALENDAR=US&amp;VAR:SYMBOL=WU&amp;VAR:INDEX=0"}</definedName>
    <definedName name="_29__FDSAUDITLINK__" hidden="1">{"fdsup://directions/FAT Viewer?action=UPDATE&amp;creator=factset&amp;DYN_ARGS=TRUE&amp;DOC_NAME=FAT:FQL_AUDITING_CLIENT_TEMPLATE.FAT&amp;display_string=Audit&amp;VAR:KEY=DCNQRIBQVA&amp;VAR:QUERY=RkZfRUJJVERBX09QRVIoUVRSLDQvMS8yMDA5LDYvMzAvMjAwOSwsLFVTRCk=&amp;WINDOW=FIRST_POPUP&amp;HEIGH","T=450&amp;WIDTH=450&amp;START_MAXIMIZED=FALSE&amp;VAR:CALENDAR=US&amp;VAR:SYMBOL=WU&amp;VAR:INDEX=0"}</definedName>
    <definedName name="_290__FDSAUDITLINK__" localSheetId="7" hidden="1">{"fdsup://directions/FAT Viewer?action=UPDATE&amp;creator=factset&amp;DYN_ARGS=TRUE&amp;DOC_NAME=FAT:FQL_AUDITING_CLIENT_TEMPLATE.FAT&amp;display_string=Audit&amp;VAR:KEY=NGRYPUTOBQ&amp;VAR:QUERY=RkZfRUJJVERBX09QRVIoUVRSLDQvMS8yMDEwLDYvMzAvMjAxMCwsLFVTRCk=&amp;WINDOW=FIRST_POPUP&amp;HEIGH","T=450&amp;WIDTH=450&amp;START_MAXIMIZED=FALSE&amp;VAR:CALENDAR=US&amp;VAR:SYMBOL=PFG&amp;VAR:INDEX=0"}</definedName>
    <definedName name="_290__FDSAUDITLINK__" localSheetId="0" hidden="1">{"fdsup://directions/FAT Viewer?action=UPDATE&amp;creator=factset&amp;DYN_ARGS=TRUE&amp;DOC_NAME=FAT:FQL_AUDITING_CLIENT_TEMPLATE.FAT&amp;display_string=Audit&amp;VAR:KEY=NGRYPUTOBQ&amp;VAR:QUERY=RkZfRUJJVERBX09QRVIoUVRSLDQvMS8yMDEwLDYvMzAvMjAxMCwsLFVTRCk=&amp;WINDOW=FIRST_POPUP&amp;HEIGH","T=450&amp;WIDTH=450&amp;START_MAXIMIZED=FALSE&amp;VAR:CALENDAR=US&amp;VAR:SYMBOL=PFG&amp;VAR:INDEX=0"}</definedName>
    <definedName name="_290__FDSAUDITLINK__" hidden="1">{"fdsup://directions/FAT Viewer?action=UPDATE&amp;creator=factset&amp;DYN_ARGS=TRUE&amp;DOC_NAME=FAT:FQL_AUDITING_CLIENT_TEMPLATE.FAT&amp;display_string=Audit&amp;VAR:KEY=NGRYPUTOBQ&amp;VAR:QUERY=RkZfRUJJVERBX09QRVIoUVRSLDQvMS8yMDEwLDYvMzAvMjAxMCwsLFVTRCk=&amp;WINDOW=FIRST_POPUP&amp;HEIGH","T=450&amp;WIDTH=450&amp;START_MAXIMIZED=FALSE&amp;VAR:CALENDAR=US&amp;VAR:SYMBOL=PFG&amp;VAR:INDEX=0"}</definedName>
    <definedName name="_291__FDSAUDITLINK__" localSheetId="7" hidden="1">{"fdsup://directions/FAT Viewer?action=UPDATE&amp;creator=factset&amp;DYN_ARGS=TRUE&amp;DOC_NAME=FAT:FQL_AUDITING_CLIENT_TEMPLATE.FAT&amp;display_string=Audit&amp;VAR:KEY=BSFAHGFIRY&amp;VAR:QUERY=RkZfRUJJVERBX09QRVIoUVRSLDQvMS8yMDA5LDYvMzAvMjAwOSwsLFVTRCk=&amp;WINDOW=FIRST_POPUP&amp;HEIGH","T=450&amp;WIDTH=450&amp;START_MAXIMIZED=FALSE&amp;VAR:CALENDAR=US&amp;VAR:SYMBOL=PFE&amp;VAR:INDEX=0"}</definedName>
    <definedName name="_291__FDSAUDITLINK__" localSheetId="0" hidden="1">{"fdsup://directions/FAT Viewer?action=UPDATE&amp;creator=factset&amp;DYN_ARGS=TRUE&amp;DOC_NAME=FAT:FQL_AUDITING_CLIENT_TEMPLATE.FAT&amp;display_string=Audit&amp;VAR:KEY=BSFAHGFIRY&amp;VAR:QUERY=RkZfRUJJVERBX09QRVIoUVRSLDQvMS8yMDA5LDYvMzAvMjAwOSwsLFVTRCk=&amp;WINDOW=FIRST_POPUP&amp;HEIGH","T=450&amp;WIDTH=450&amp;START_MAXIMIZED=FALSE&amp;VAR:CALENDAR=US&amp;VAR:SYMBOL=PFE&amp;VAR:INDEX=0"}</definedName>
    <definedName name="_291__FDSAUDITLINK__" hidden="1">{"fdsup://directions/FAT Viewer?action=UPDATE&amp;creator=factset&amp;DYN_ARGS=TRUE&amp;DOC_NAME=FAT:FQL_AUDITING_CLIENT_TEMPLATE.FAT&amp;display_string=Audit&amp;VAR:KEY=BSFAHGFIRY&amp;VAR:QUERY=RkZfRUJJVERBX09QRVIoUVRSLDQvMS8yMDA5LDYvMzAvMjAwOSwsLFVTRCk=&amp;WINDOW=FIRST_POPUP&amp;HEIGH","T=450&amp;WIDTH=450&amp;START_MAXIMIZED=FALSE&amp;VAR:CALENDAR=US&amp;VAR:SYMBOL=PFE&amp;VAR:INDEX=0"}</definedName>
    <definedName name="_292__FDSAUDITLINK__" localSheetId="7" hidden="1">{"fdsup://directions/FAT Viewer?action=UPDATE&amp;creator=factset&amp;DYN_ARGS=TRUE&amp;DOC_NAME=FAT:FQL_AUDITING_CLIENT_TEMPLATE.FAT&amp;display_string=Audit&amp;VAR:KEY=POBCNQTWZY&amp;VAR:QUERY=RkZfRUJJVERBX09QRVIoUVRSLDQvMS8yMDEwLDYvMzAvMjAxMCwsLFVTRCk=&amp;WINDOW=FIRST_POPUP&amp;HEIGH","T=450&amp;WIDTH=450&amp;START_MAXIMIZED=FALSE&amp;VAR:CALENDAR=US&amp;VAR:SYMBOL=PFE&amp;VAR:INDEX=0"}</definedName>
    <definedName name="_292__FDSAUDITLINK__" localSheetId="0" hidden="1">{"fdsup://directions/FAT Viewer?action=UPDATE&amp;creator=factset&amp;DYN_ARGS=TRUE&amp;DOC_NAME=FAT:FQL_AUDITING_CLIENT_TEMPLATE.FAT&amp;display_string=Audit&amp;VAR:KEY=POBCNQTWZY&amp;VAR:QUERY=RkZfRUJJVERBX09QRVIoUVRSLDQvMS8yMDEwLDYvMzAvMjAxMCwsLFVTRCk=&amp;WINDOW=FIRST_POPUP&amp;HEIGH","T=450&amp;WIDTH=450&amp;START_MAXIMIZED=FALSE&amp;VAR:CALENDAR=US&amp;VAR:SYMBOL=PFE&amp;VAR:INDEX=0"}</definedName>
    <definedName name="_292__FDSAUDITLINK__" hidden="1">{"fdsup://directions/FAT Viewer?action=UPDATE&amp;creator=factset&amp;DYN_ARGS=TRUE&amp;DOC_NAME=FAT:FQL_AUDITING_CLIENT_TEMPLATE.FAT&amp;display_string=Audit&amp;VAR:KEY=POBCNQTWZY&amp;VAR:QUERY=RkZfRUJJVERBX09QRVIoUVRSLDQvMS8yMDEwLDYvMzAvMjAxMCwsLFVTRCk=&amp;WINDOW=FIRST_POPUP&amp;HEIGH","T=450&amp;WIDTH=450&amp;START_MAXIMIZED=FALSE&amp;VAR:CALENDAR=US&amp;VAR:SYMBOL=PFE&amp;VAR:INDEX=0"}</definedName>
    <definedName name="_293__FDSAUDITLINK__" localSheetId="7" hidden="1">{"fdsup://directions/FAT Viewer?action=UPDATE&amp;creator=factset&amp;DYN_ARGS=TRUE&amp;DOC_NAME=FAT:FQL_AUDITING_CLIENT_TEMPLATE.FAT&amp;display_string=Audit&amp;VAR:KEY=NULCVCZARE&amp;VAR:QUERY=RkZfRUJJVERBX09QRVIoUVRSLDQvMS8yMDA5LDYvMzAvMjAwOSwsLFVTRCk=&amp;WINDOW=FIRST_POPUP&amp;HEIGH","T=450&amp;WIDTH=450&amp;START_MAXIMIZED=FALSE&amp;VAR:CALENDAR=US&amp;VAR:SYMBOL=PEP&amp;VAR:INDEX=0"}</definedName>
    <definedName name="_293__FDSAUDITLINK__" localSheetId="0" hidden="1">{"fdsup://directions/FAT Viewer?action=UPDATE&amp;creator=factset&amp;DYN_ARGS=TRUE&amp;DOC_NAME=FAT:FQL_AUDITING_CLIENT_TEMPLATE.FAT&amp;display_string=Audit&amp;VAR:KEY=NULCVCZARE&amp;VAR:QUERY=RkZfRUJJVERBX09QRVIoUVRSLDQvMS8yMDA5LDYvMzAvMjAwOSwsLFVTRCk=&amp;WINDOW=FIRST_POPUP&amp;HEIGH","T=450&amp;WIDTH=450&amp;START_MAXIMIZED=FALSE&amp;VAR:CALENDAR=US&amp;VAR:SYMBOL=PEP&amp;VAR:INDEX=0"}</definedName>
    <definedName name="_293__FDSAUDITLINK__" hidden="1">{"fdsup://directions/FAT Viewer?action=UPDATE&amp;creator=factset&amp;DYN_ARGS=TRUE&amp;DOC_NAME=FAT:FQL_AUDITING_CLIENT_TEMPLATE.FAT&amp;display_string=Audit&amp;VAR:KEY=NULCVCZARE&amp;VAR:QUERY=RkZfRUJJVERBX09QRVIoUVRSLDQvMS8yMDA5LDYvMzAvMjAwOSwsLFVTRCk=&amp;WINDOW=FIRST_POPUP&amp;HEIGH","T=450&amp;WIDTH=450&amp;START_MAXIMIZED=FALSE&amp;VAR:CALENDAR=US&amp;VAR:SYMBOL=PEP&amp;VAR:INDEX=0"}</definedName>
    <definedName name="_294__FDSAUDITLINK__" localSheetId="7" hidden="1">{"fdsup://directions/FAT Viewer?action=UPDATE&amp;creator=factset&amp;DYN_ARGS=TRUE&amp;DOC_NAME=FAT:FQL_AUDITING_CLIENT_TEMPLATE.FAT&amp;display_string=Audit&amp;VAR:KEY=TMFMTWTQVK&amp;VAR:QUERY=RkZfRUJJVERBX09QRVIoUVRSLDQvMS8yMDEwLDYvMzAvMjAxMCwsLFVTRCk=&amp;WINDOW=FIRST_POPUP&amp;HEIGH","T=450&amp;WIDTH=450&amp;START_MAXIMIZED=FALSE&amp;VAR:CALENDAR=US&amp;VAR:SYMBOL=PEP&amp;VAR:INDEX=0"}</definedName>
    <definedName name="_294__FDSAUDITLINK__" localSheetId="0" hidden="1">{"fdsup://directions/FAT Viewer?action=UPDATE&amp;creator=factset&amp;DYN_ARGS=TRUE&amp;DOC_NAME=FAT:FQL_AUDITING_CLIENT_TEMPLATE.FAT&amp;display_string=Audit&amp;VAR:KEY=TMFMTWTQVK&amp;VAR:QUERY=RkZfRUJJVERBX09QRVIoUVRSLDQvMS8yMDEwLDYvMzAvMjAxMCwsLFVTRCk=&amp;WINDOW=FIRST_POPUP&amp;HEIGH","T=450&amp;WIDTH=450&amp;START_MAXIMIZED=FALSE&amp;VAR:CALENDAR=US&amp;VAR:SYMBOL=PEP&amp;VAR:INDEX=0"}</definedName>
    <definedName name="_294__FDSAUDITLINK__" hidden="1">{"fdsup://directions/FAT Viewer?action=UPDATE&amp;creator=factset&amp;DYN_ARGS=TRUE&amp;DOC_NAME=FAT:FQL_AUDITING_CLIENT_TEMPLATE.FAT&amp;display_string=Audit&amp;VAR:KEY=TMFMTWTQVK&amp;VAR:QUERY=RkZfRUJJVERBX09QRVIoUVRSLDQvMS8yMDEwLDYvMzAvMjAxMCwsLFVTRCk=&amp;WINDOW=FIRST_POPUP&amp;HEIGH","T=450&amp;WIDTH=450&amp;START_MAXIMIZED=FALSE&amp;VAR:CALENDAR=US&amp;VAR:SYMBOL=PEP&amp;VAR:INDEX=0"}</definedName>
    <definedName name="_295__FDSAUDITLINK__" localSheetId="7" hidden="1">{"fdsup://directions/FAT Viewer?action=UPDATE&amp;creator=factset&amp;DYN_ARGS=TRUE&amp;DOC_NAME=FAT:FQL_AUDITING_CLIENT_TEMPLATE.FAT&amp;display_string=Audit&amp;VAR:KEY=XQRWLUDEXY&amp;VAR:QUERY=RkZfRUJJVERBX09QRVIoUVRSLDQvMS8yMDA5LDYvMzAvMjAwOSwsLFVTRCk=&amp;WINDOW=FIRST_POPUP&amp;HEIGH","T=450&amp;WIDTH=450&amp;START_MAXIMIZED=FALSE&amp;VAR:CALENDAR=US&amp;VAR:SYMBOL=PEG&amp;VAR:INDEX=0"}</definedName>
    <definedName name="_295__FDSAUDITLINK__" localSheetId="0" hidden="1">{"fdsup://directions/FAT Viewer?action=UPDATE&amp;creator=factset&amp;DYN_ARGS=TRUE&amp;DOC_NAME=FAT:FQL_AUDITING_CLIENT_TEMPLATE.FAT&amp;display_string=Audit&amp;VAR:KEY=XQRWLUDEXY&amp;VAR:QUERY=RkZfRUJJVERBX09QRVIoUVRSLDQvMS8yMDA5LDYvMzAvMjAwOSwsLFVTRCk=&amp;WINDOW=FIRST_POPUP&amp;HEIGH","T=450&amp;WIDTH=450&amp;START_MAXIMIZED=FALSE&amp;VAR:CALENDAR=US&amp;VAR:SYMBOL=PEG&amp;VAR:INDEX=0"}</definedName>
    <definedName name="_295__FDSAUDITLINK__" hidden="1">{"fdsup://directions/FAT Viewer?action=UPDATE&amp;creator=factset&amp;DYN_ARGS=TRUE&amp;DOC_NAME=FAT:FQL_AUDITING_CLIENT_TEMPLATE.FAT&amp;display_string=Audit&amp;VAR:KEY=XQRWLUDEXY&amp;VAR:QUERY=RkZfRUJJVERBX09QRVIoUVRSLDQvMS8yMDA5LDYvMzAvMjAwOSwsLFVTRCk=&amp;WINDOW=FIRST_POPUP&amp;HEIGH","T=450&amp;WIDTH=450&amp;START_MAXIMIZED=FALSE&amp;VAR:CALENDAR=US&amp;VAR:SYMBOL=PEG&amp;VAR:INDEX=0"}</definedName>
    <definedName name="_296__FDSAUDITLINK__" localSheetId="7" hidden="1">{"fdsup://directions/FAT Viewer?action=UPDATE&amp;creator=factset&amp;DYN_ARGS=TRUE&amp;DOC_NAME=FAT:FQL_AUDITING_CLIENT_TEMPLATE.FAT&amp;display_string=Audit&amp;VAR:KEY=PWTOVKNAJI&amp;VAR:QUERY=RkZfRUJJVERBX09QRVIoUVRSLDQvMS8yMDEwLDYvMzAvMjAxMCwsLFVTRCk=&amp;WINDOW=FIRST_POPUP&amp;HEIGH","T=450&amp;WIDTH=450&amp;START_MAXIMIZED=FALSE&amp;VAR:CALENDAR=US&amp;VAR:SYMBOL=PEG&amp;VAR:INDEX=0"}</definedName>
    <definedName name="_296__FDSAUDITLINK__" localSheetId="0" hidden="1">{"fdsup://directions/FAT Viewer?action=UPDATE&amp;creator=factset&amp;DYN_ARGS=TRUE&amp;DOC_NAME=FAT:FQL_AUDITING_CLIENT_TEMPLATE.FAT&amp;display_string=Audit&amp;VAR:KEY=PWTOVKNAJI&amp;VAR:QUERY=RkZfRUJJVERBX09QRVIoUVRSLDQvMS8yMDEwLDYvMzAvMjAxMCwsLFVTRCk=&amp;WINDOW=FIRST_POPUP&amp;HEIGH","T=450&amp;WIDTH=450&amp;START_MAXIMIZED=FALSE&amp;VAR:CALENDAR=US&amp;VAR:SYMBOL=PEG&amp;VAR:INDEX=0"}</definedName>
    <definedName name="_296__FDSAUDITLINK__" hidden="1">{"fdsup://directions/FAT Viewer?action=UPDATE&amp;creator=factset&amp;DYN_ARGS=TRUE&amp;DOC_NAME=FAT:FQL_AUDITING_CLIENT_TEMPLATE.FAT&amp;display_string=Audit&amp;VAR:KEY=PWTOVKNAJI&amp;VAR:QUERY=RkZfRUJJVERBX09QRVIoUVRSLDQvMS8yMDEwLDYvMzAvMjAxMCwsLFVTRCk=&amp;WINDOW=FIRST_POPUP&amp;HEIGH","T=450&amp;WIDTH=450&amp;START_MAXIMIZED=FALSE&amp;VAR:CALENDAR=US&amp;VAR:SYMBOL=PEG&amp;VAR:INDEX=0"}</definedName>
    <definedName name="_297__FDSAUDITLINK__" localSheetId="7" hidden="1">{"fdsup://directions/FAT Viewer?action=UPDATE&amp;creator=factset&amp;DYN_ARGS=TRUE&amp;DOC_NAME=FAT:FQL_AUDITING_CLIENT_TEMPLATE.FAT&amp;display_string=Audit&amp;VAR:KEY=ZEPINYDGHM&amp;VAR:QUERY=RkZfRUJJVERBX09QRVIoUVRSLDQvMS8yMDA5LDYvMzAvMjAwOSwsLFVTRCk=&amp;WINDOW=FIRST_POPUP&amp;HEIGH","T=450&amp;WIDTH=450&amp;START_MAXIMIZED=FALSE&amp;VAR:CALENDAR=US&amp;VAR:SYMBOL=PDCO&amp;VAR:INDEX=0"}</definedName>
    <definedName name="_297__FDSAUDITLINK__" localSheetId="0" hidden="1">{"fdsup://directions/FAT Viewer?action=UPDATE&amp;creator=factset&amp;DYN_ARGS=TRUE&amp;DOC_NAME=FAT:FQL_AUDITING_CLIENT_TEMPLATE.FAT&amp;display_string=Audit&amp;VAR:KEY=ZEPINYDGHM&amp;VAR:QUERY=RkZfRUJJVERBX09QRVIoUVRSLDQvMS8yMDA5LDYvMzAvMjAwOSwsLFVTRCk=&amp;WINDOW=FIRST_POPUP&amp;HEIGH","T=450&amp;WIDTH=450&amp;START_MAXIMIZED=FALSE&amp;VAR:CALENDAR=US&amp;VAR:SYMBOL=PDCO&amp;VAR:INDEX=0"}</definedName>
    <definedName name="_297__FDSAUDITLINK__" hidden="1">{"fdsup://directions/FAT Viewer?action=UPDATE&amp;creator=factset&amp;DYN_ARGS=TRUE&amp;DOC_NAME=FAT:FQL_AUDITING_CLIENT_TEMPLATE.FAT&amp;display_string=Audit&amp;VAR:KEY=ZEPINYDGHM&amp;VAR:QUERY=RkZfRUJJVERBX09QRVIoUVRSLDQvMS8yMDA5LDYvMzAvMjAwOSwsLFVTRCk=&amp;WINDOW=FIRST_POPUP&amp;HEIGH","T=450&amp;WIDTH=450&amp;START_MAXIMIZED=FALSE&amp;VAR:CALENDAR=US&amp;VAR:SYMBOL=PDCO&amp;VAR:INDEX=0"}</definedName>
    <definedName name="_298__FDSAUDITLINK__" localSheetId="7" hidden="1">{"fdsup://directions/FAT Viewer?action=UPDATE&amp;creator=factset&amp;DYN_ARGS=TRUE&amp;DOC_NAME=FAT:FQL_AUDITING_CLIENT_TEMPLATE.FAT&amp;display_string=Audit&amp;VAR:KEY=XYREDWRILC&amp;VAR:QUERY=RkZfRUJJVERBX09QRVIoUVRSLDQvMS8yMDEwLDYvMzAvMjAxMCwsLFVTRCk=&amp;WINDOW=FIRST_POPUP&amp;HEIGH","T=450&amp;WIDTH=450&amp;START_MAXIMIZED=FALSE&amp;VAR:CALENDAR=US&amp;VAR:SYMBOL=PDCO&amp;VAR:INDEX=0"}</definedName>
    <definedName name="_298__FDSAUDITLINK__" localSheetId="0" hidden="1">{"fdsup://directions/FAT Viewer?action=UPDATE&amp;creator=factset&amp;DYN_ARGS=TRUE&amp;DOC_NAME=FAT:FQL_AUDITING_CLIENT_TEMPLATE.FAT&amp;display_string=Audit&amp;VAR:KEY=XYREDWRILC&amp;VAR:QUERY=RkZfRUJJVERBX09QRVIoUVRSLDQvMS8yMDEwLDYvMzAvMjAxMCwsLFVTRCk=&amp;WINDOW=FIRST_POPUP&amp;HEIGH","T=450&amp;WIDTH=450&amp;START_MAXIMIZED=FALSE&amp;VAR:CALENDAR=US&amp;VAR:SYMBOL=PDCO&amp;VAR:INDEX=0"}</definedName>
    <definedName name="_298__FDSAUDITLINK__" hidden="1">{"fdsup://directions/FAT Viewer?action=UPDATE&amp;creator=factset&amp;DYN_ARGS=TRUE&amp;DOC_NAME=FAT:FQL_AUDITING_CLIENT_TEMPLATE.FAT&amp;display_string=Audit&amp;VAR:KEY=XYREDWRILC&amp;VAR:QUERY=RkZfRUJJVERBX09QRVIoUVRSLDQvMS8yMDEwLDYvMzAvMjAxMCwsLFVTRCk=&amp;WINDOW=FIRST_POPUP&amp;HEIGH","T=450&amp;WIDTH=450&amp;START_MAXIMIZED=FALSE&amp;VAR:CALENDAR=US&amp;VAR:SYMBOL=PDCO&amp;VAR:INDEX=0"}</definedName>
    <definedName name="_299__FDSAUDITLINK__" localSheetId="7" hidden="1">{"fdsup://directions/FAT Viewer?action=UPDATE&amp;creator=factset&amp;DYN_ARGS=TRUE&amp;DOC_NAME=FAT:FQL_AUDITING_CLIENT_TEMPLATE.FAT&amp;display_string=Audit&amp;VAR:KEY=LCHYZKHYFI&amp;VAR:QUERY=RkZfRUJJVERBX09QRVIoUVRSLDQvMS8yMDA5LDYvMzAvMjAwOSwsLFVTRCk=&amp;WINDOW=FIRST_POPUP&amp;HEIGH","T=450&amp;WIDTH=450&amp;START_MAXIMIZED=FALSE&amp;VAR:CALENDAR=US&amp;VAR:SYMBOL=PCS&amp;VAR:INDEX=0"}</definedName>
    <definedName name="_299__FDSAUDITLINK__" localSheetId="0" hidden="1">{"fdsup://directions/FAT Viewer?action=UPDATE&amp;creator=factset&amp;DYN_ARGS=TRUE&amp;DOC_NAME=FAT:FQL_AUDITING_CLIENT_TEMPLATE.FAT&amp;display_string=Audit&amp;VAR:KEY=LCHYZKHYFI&amp;VAR:QUERY=RkZfRUJJVERBX09QRVIoUVRSLDQvMS8yMDA5LDYvMzAvMjAwOSwsLFVTRCk=&amp;WINDOW=FIRST_POPUP&amp;HEIGH","T=450&amp;WIDTH=450&amp;START_MAXIMIZED=FALSE&amp;VAR:CALENDAR=US&amp;VAR:SYMBOL=PCS&amp;VAR:INDEX=0"}</definedName>
    <definedName name="_299__FDSAUDITLINK__" hidden="1">{"fdsup://directions/FAT Viewer?action=UPDATE&amp;creator=factset&amp;DYN_ARGS=TRUE&amp;DOC_NAME=FAT:FQL_AUDITING_CLIENT_TEMPLATE.FAT&amp;display_string=Audit&amp;VAR:KEY=LCHYZKHYFI&amp;VAR:QUERY=RkZfRUJJVERBX09QRVIoUVRSLDQvMS8yMDA5LDYvMzAvMjAwOSwsLFVTRCk=&amp;WINDOW=FIRST_POPUP&amp;HEIGH","T=450&amp;WIDTH=450&amp;START_MAXIMIZED=FALSE&amp;VAR:CALENDAR=US&amp;VAR:SYMBOL=PCS&amp;VAR:INDEX=0"}</definedName>
    <definedName name="_29h1_" localSheetId="7" hidden="1">{"'표지'!$B$5"}</definedName>
    <definedName name="_29h1_" localSheetId="0" hidden="1">{"'표지'!$B$5"}</definedName>
    <definedName name="_29h1_" hidden="1">{"'표지'!$B$5"}</definedName>
    <definedName name="_29h5_" localSheetId="7" hidden="1">{"'표지'!$B$5"}</definedName>
    <definedName name="_29h5_" localSheetId="0" hidden="1">{"'표지'!$B$5"}</definedName>
    <definedName name="_29h5_" hidden="1">{"'표지'!$B$5"}</definedName>
    <definedName name="_3__123Graph_AR_M_MARG" hidden="1">#REF!</definedName>
    <definedName name="_3__123Graph_BMARKET_SIZE" hidden="1">#REF!</definedName>
    <definedName name="_3__FDSAUDITLINK__" localSheetId="7" hidden="1">{"fdsup://directions/FAT Viewer?action=UPDATE&amp;creator=factset&amp;DYN_ARGS=TRUE&amp;DOC_NAME=FAT:FQL_AUDITING_CLIENT_TEMPLATE.FAT&amp;display_string=Audit&amp;VAR:KEY=BQPOXSNSBW&amp;VAR:QUERY=RkZfRUJJVERBX09QRVIoUVRSLDQvMS8yMDA5LDYvMzAvMjAwOSwsLFVTRCk=&amp;WINDOW=FIRST_POPUP&amp;HEIGH","T=450&amp;WIDTH=450&amp;START_MAXIMIZED=FALSE&amp;VAR:CALENDAR=US&amp;VAR:SYMBOL=ZION&amp;VAR:INDEX=0"}</definedName>
    <definedName name="_3__FDSAUDITLINK__" localSheetId="0" hidden="1">{"fdsup://directions/FAT Viewer?action=UPDATE&amp;creator=factset&amp;DYN_ARGS=TRUE&amp;DOC_NAME=FAT:FQL_AUDITING_CLIENT_TEMPLATE.FAT&amp;display_string=Audit&amp;VAR:KEY=BQPOXSNSBW&amp;VAR:QUERY=RkZfRUJJVERBX09QRVIoUVRSLDQvMS8yMDA5LDYvMzAvMjAwOSwsLFVTRCk=&amp;WINDOW=FIRST_POPUP&amp;HEIGH","T=450&amp;WIDTH=450&amp;START_MAXIMIZED=FALSE&amp;VAR:CALENDAR=US&amp;VAR:SYMBOL=ZION&amp;VAR:INDEX=0"}</definedName>
    <definedName name="_3__FDSAUDITLINK__" hidden="1">{"fdsup://directions/FAT Viewer?action=UPDATE&amp;creator=factset&amp;DYN_ARGS=TRUE&amp;DOC_NAME=FAT:FQL_AUDITING_CLIENT_TEMPLATE.FAT&amp;display_string=Audit&amp;VAR:KEY=BQPOXSNSBW&amp;VAR:QUERY=RkZfRUJJVERBX09QRVIoUVRSLDQvMS8yMDA5LDYvMzAvMjAwOSwsLFVTRCk=&amp;WINDOW=FIRST_POPUP&amp;HEIGH","T=450&amp;WIDTH=450&amp;START_MAXIMIZED=FALSE&amp;VAR:CALENDAR=US&amp;VAR:SYMBOL=ZION&amp;VAR:INDEX=0"}</definedName>
    <definedName name="_3_0__123Grap" hidden="1">#REF!</definedName>
    <definedName name="_30__FDSAUDITLINK__" localSheetId="7" hidden="1">{"fdsup://directions/FAT Viewer?action=UPDATE&amp;creator=factset&amp;DYN_ARGS=TRUE&amp;DOC_NAME=FAT:FQL_AUDITING_CLIENT_TEMPLATE.FAT&amp;display_string=Audit&amp;VAR:KEY=NGFSFWPSPE&amp;VAR:QUERY=RkZfRUJJVERBX09QRVIoUVRSLDQvMS8yMDEwLDYvMzAvMjAxMCwsLFVTRCk=&amp;WINDOW=FIRST_POPUP&amp;HEIGH","T=450&amp;WIDTH=450&amp;START_MAXIMIZED=FALSE&amp;VAR:CALENDAR=US&amp;VAR:SYMBOL=WU&amp;VAR:INDEX=0"}</definedName>
    <definedName name="_30__FDSAUDITLINK__" localSheetId="0" hidden="1">{"fdsup://directions/FAT Viewer?action=UPDATE&amp;creator=factset&amp;DYN_ARGS=TRUE&amp;DOC_NAME=FAT:FQL_AUDITING_CLIENT_TEMPLATE.FAT&amp;display_string=Audit&amp;VAR:KEY=NGFSFWPSPE&amp;VAR:QUERY=RkZfRUJJVERBX09QRVIoUVRSLDQvMS8yMDEwLDYvMzAvMjAxMCwsLFVTRCk=&amp;WINDOW=FIRST_POPUP&amp;HEIGH","T=450&amp;WIDTH=450&amp;START_MAXIMIZED=FALSE&amp;VAR:CALENDAR=US&amp;VAR:SYMBOL=WU&amp;VAR:INDEX=0"}</definedName>
    <definedName name="_30__FDSAUDITLINK__" hidden="1">{"fdsup://directions/FAT Viewer?action=UPDATE&amp;creator=factset&amp;DYN_ARGS=TRUE&amp;DOC_NAME=FAT:FQL_AUDITING_CLIENT_TEMPLATE.FAT&amp;display_string=Audit&amp;VAR:KEY=NGFSFWPSPE&amp;VAR:QUERY=RkZfRUJJVERBX09QRVIoUVRSLDQvMS8yMDEwLDYvMzAvMjAxMCwsLFVTRCk=&amp;WINDOW=FIRST_POPUP&amp;HEIGH","T=450&amp;WIDTH=450&amp;START_MAXIMIZED=FALSE&amp;VAR:CALENDAR=US&amp;VAR:SYMBOL=WU&amp;VAR:INDEX=0"}</definedName>
    <definedName name="_300__FDSAUDITLINK__" localSheetId="7" hidden="1">{"fdsup://directions/FAT Viewer?action=UPDATE&amp;creator=factset&amp;DYN_ARGS=TRUE&amp;DOC_NAME=FAT:FQL_AUDITING_CLIENT_TEMPLATE.FAT&amp;display_string=Audit&amp;VAR:KEY=DCLKJWNGHS&amp;VAR:QUERY=RkZfRUJJVERBX09QRVIoUVRSLDQvMS8yMDEwLDYvMzAvMjAxMCwsLFVTRCk=&amp;WINDOW=FIRST_POPUP&amp;HEIGH","T=450&amp;WIDTH=450&amp;START_MAXIMIZED=FALSE&amp;VAR:CALENDAR=US&amp;VAR:SYMBOL=PCS&amp;VAR:INDEX=0"}</definedName>
    <definedName name="_300__FDSAUDITLINK__" localSheetId="0" hidden="1">{"fdsup://directions/FAT Viewer?action=UPDATE&amp;creator=factset&amp;DYN_ARGS=TRUE&amp;DOC_NAME=FAT:FQL_AUDITING_CLIENT_TEMPLATE.FAT&amp;display_string=Audit&amp;VAR:KEY=DCLKJWNGHS&amp;VAR:QUERY=RkZfRUJJVERBX09QRVIoUVRSLDQvMS8yMDEwLDYvMzAvMjAxMCwsLFVTRCk=&amp;WINDOW=FIRST_POPUP&amp;HEIGH","T=450&amp;WIDTH=450&amp;START_MAXIMIZED=FALSE&amp;VAR:CALENDAR=US&amp;VAR:SYMBOL=PCS&amp;VAR:INDEX=0"}</definedName>
    <definedName name="_300__FDSAUDITLINK__" hidden="1">{"fdsup://directions/FAT Viewer?action=UPDATE&amp;creator=factset&amp;DYN_ARGS=TRUE&amp;DOC_NAME=FAT:FQL_AUDITING_CLIENT_TEMPLATE.FAT&amp;display_string=Audit&amp;VAR:KEY=DCLKJWNGHS&amp;VAR:QUERY=RkZfRUJJVERBX09QRVIoUVRSLDQvMS8yMDEwLDYvMzAvMjAxMCwsLFVTRCk=&amp;WINDOW=FIRST_POPUP&amp;HEIGH","T=450&amp;WIDTH=450&amp;START_MAXIMIZED=FALSE&amp;VAR:CALENDAR=US&amp;VAR:SYMBOL=PCS&amp;VAR:INDEX=0"}</definedName>
    <definedName name="_301__FDSAUDITLINK__" localSheetId="7" hidden="1">{"fdsup://directions/FAT Viewer?action=UPDATE&amp;creator=factset&amp;DYN_ARGS=TRUE&amp;DOC_NAME=FAT:FQL_AUDITING_CLIENT_TEMPLATE.FAT&amp;display_string=Audit&amp;VAR:KEY=PMHMTSNQLA&amp;VAR:QUERY=RkZfRUJJVERBX09QRVIoUVRSLDQvMS8yMDA5LDYvMzAvMjAwOSwsLFVTRCk=&amp;WINDOW=FIRST_POPUP&amp;HEIGH","T=450&amp;WIDTH=450&amp;START_MAXIMIZED=FALSE&amp;VAR:CALENDAR=US&amp;VAR:SYMBOL=PCP&amp;VAR:INDEX=0"}</definedName>
    <definedName name="_301__FDSAUDITLINK__" localSheetId="0" hidden="1">{"fdsup://directions/FAT Viewer?action=UPDATE&amp;creator=factset&amp;DYN_ARGS=TRUE&amp;DOC_NAME=FAT:FQL_AUDITING_CLIENT_TEMPLATE.FAT&amp;display_string=Audit&amp;VAR:KEY=PMHMTSNQLA&amp;VAR:QUERY=RkZfRUJJVERBX09QRVIoUVRSLDQvMS8yMDA5LDYvMzAvMjAwOSwsLFVTRCk=&amp;WINDOW=FIRST_POPUP&amp;HEIGH","T=450&amp;WIDTH=450&amp;START_MAXIMIZED=FALSE&amp;VAR:CALENDAR=US&amp;VAR:SYMBOL=PCP&amp;VAR:INDEX=0"}</definedName>
    <definedName name="_301__FDSAUDITLINK__" hidden="1">{"fdsup://directions/FAT Viewer?action=UPDATE&amp;creator=factset&amp;DYN_ARGS=TRUE&amp;DOC_NAME=FAT:FQL_AUDITING_CLIENT_TEMPLATE.FAT&amp;display_string=Audit&amp;VAR:KEY=PMHMTSNQLA&amp;VAR:QUERY=RkZfRUJJVERBX09QRVIoUVRSLDQvMS8yMDA5LDYvMzAvMjAwOSwsLFVTRCk=&amp;WINDOW=FIRST_POPUP&amp;HEIGH","T=450&amp;WIDTH=450&amp;START_MAXIMIZED=FALSE&amp;VAR:CALENDAR=US&amp;VAR:SYMBOL=PCP&amp;VAR:INDEX=0"}</definedName>
    <definedName name="_302__FDSAUDITLINK__" localSheetId="7" hidden="1">{"fdsup://directions/FAT Viewer?action=UPDATE&amp;creator=factset&amp;DYN_ARGS=TRUE&amp;DOC_NAME=FAT:FQL_AUDITING_CLIENT_TEMPLATE.FAT&amp;display_string=Audit&amp;VAR:KEY=ZULCVUZIFI&amp;VAR:QUERY=RkZfRUJJVERBX09QRVIoUVRSLDQvMS8yMDEwLDYvMzAvMjAxMCwsLFVTRCk=&amp;WINDOW=FIRST_POPUP&amp;HEIGH","T=450&amp;WIDTH=450&amp;START_MAXIMIZED=FALSE&amp;VAR:CALENDAR=US&amp;VAR:SYMBOL=PCP&amp;VAR:INDEX=0"}</definedName>
    <definedName name="_302__FDSAUDITLINK__" localSheetId="0" hidden="1">{"fdsup://directions/FAT Viewer?action=UPDATE&amp;creator=factset&amp;DYN_ARGS=TRUE&amp;DOC_NAME=FAT:FQL_AUDITING_CLIENT_TEMPLATE.FAT&amp;display_string=Audit&amp;VAR:KEY=ZULCVUZIFI&amp;VAR:QUERY=RkZfRUJJVERBX09QRVIoUVRSLDQvMS8yMDEwLDYvMzAvMjAxMCwsLFVTRCk=&amp;WINDOW=FIRST_POPUP&amp;HEIGH","T=450&amp;WIDTH=450&amp;START_MAXIMIZED=FALSE&amp;VAR:CALENDAR=US&amp;VAR:SYMBOL=PCP&amp;VAR:INDEX=0"}</definedName>
    <definedName name="_302__FDSAUDITLINK__" hidden="1">{"fdsup://directions/FAT Viewer?action=UPDATE&amp;creator=factset&amp;DYN_ARGS=TRUE&amp;DOC_NAME=FAT:FQL_AUDITING_CLIENT_TEMPLATE.FAT&amp;display_string=Audit&amp;VAR:KEY=ZULCVUZIFI&amp;VAR:QUERY=RkZfRUJJVERBX09QRVIoUVRSLDQvMS8yMDEwLDYvMzAvMjAxMCwsLFVTRCk=&amp;WINDOW=FIRST_POPUP&amp;HEIGH","T=450&amp;WIDTH=450&amp;START_MAXIMIZED=FALSE&amp;VAR:CALENDAR=US&amp;VAR:SYMBOL=PCP&amp;VAR:INDEX=0"}</definedName>
    <definedName name="_303__FDSAUDITLINK__" localSheetId="7" hidden="1">{"fdsup://directions/FAT Viewer?action=UPDATE&amp;creator=factset&amp;DYN_ARGS=TRUE&amp;DOC_NAME=FAT:FQL_AUDITING_CLIENT_TEMPLATE.FAT&amp;display_string=Audit&amp;VAR:KEY=XWBYZKTETO&amp;VAR:QUERY=RkZfRUJJVERBX09QRVIoUVRSLDQvMS8yMDA5LDYvMzAvMjAwOSwsLFVTRCk=&amp;WINDOW=FIRST_POPUP&amp;HEIGH","T=450&amp;WIDTH=450&amp;START_MAXIMIZED=FALSE&amp;VAR:CALENDAR=US&amp;VAR:SYMBOL=PCLN&amp;VAR:INDEX=0"}</definedName>
    <definedName name="_303__FDSAUDITLINK__" localSheetId="0" hidden="1">{"fdsup://directions/FAT Viewer?action=UPDATE&amp;creator=factset&amp;DYN_ARGS=TRUE&amp;DOC_NAME=FAT:FQL_AUDITING_CLIENT_TEMPLATE.FAT&amp;display_string=Audit&amp;VAR:KEY=XWBYZKTETO&amp;VAR:QUERY=RkZfRUJJVERBX09QRVIoUVRSLDQvMS8yMDA5LDYvMzAvMjAwOSwsLFVTRCk=&amp;WINDOW=FIRST_POPUP&amp;HEIGH","T=450&amp;WIDTH=450&amp;START_MAXIMIZED=FALSE&amp;VAR:CALENDAR=US&amp;VAR:SYMBOL=PCLN&amp;VAR:INDEX=0"}</definedName>
    <definedName name="_303__FDSAUDITLINK__" hidden="1">{"fdsup://directions/FAT Viewer?action=UPDATE&amp;creator=factset&amp;DYN_ARGS=TRUE&amp;DOC_NAME=FAT:FQL_AUDITING_CLIENT_TEMPLATE.FAT&amp;display_string=Audit&amp;VAR:KEY=XWBYZKTETO&amp;VAR:QUERY=RkZfRUJJVERBX09QRVIoUVRSLDQvMS8yMDA5LDYvMzAvMjAwOSwsLFVTRCk=&amp;WINDOW=FIRST_POPUP&amp;HEIGH","T=450&amp;WIDTH=450&amp;START_MAXIMIZED=FALSE&amp;VAR:CALENDAR=US&amp;VAR:SYMBOL=PCLN&amp;VAR:INDEX=0"}</definedName>
    <definedName name="_304__FDSAUDITLINK__" localSheetId="7" hidden="1">{"fdsup://directions/FAT Viewer?action=UPDATE&amp;creator=factset&amp;DYN_ARGS=TRUE&amp;DOC_NAME=FAT:FQL_AUDITING_CLIENT_TEMPLATE.FAT&amp;display_string=Audit&amp;VAR:KEY=PIZIFYTWLW&amp;VAR:QUERY=RkZfRUJJVERBX09QRVIoUVRSLDQvMS8yMDEwLDYvMzAvMjAxMCwsLFVTRCk=&amp;WINDOW=FIRST_POPUP&amp;HEIGH","T=450&amp;WIDTH=450&amp;START_MAXIMIZED=FALSE&amp;VAR:CALENDAR=US&amp;VAR:SYMBOL=PCLN&amp;VAR:INDEX=0"}</definedName>
    <definedName name="_304__FDSAUDITLINK__" localSheetId="0" hidden="1">{"fdsup://directions/FAT Viewer?action=UPDATE&amp;creator=factset&amp;DYN_ARGS=TRUE&amp;DOC_NAME=FAT:FQL_AUDITING_CLIENT_TEMPLATE.FAT&amp;display_string=Audit&amp;VAR:KEY=PIZIFYTWLW&amp;VAR:QUERY=RkZfRUJJVERBX09QRVIoUVRSLDQvMS8yMDEwLDYvMzAvMjAxMCwsLFVTRCk=&amp;WINDOW=FIRST_POPUP&amp;HEIGH","T=450&amp;WIDTH=450&amp;START_MAXIMIZED=FALSE&amp;VAR:CALENDAR=US&amp;VAR:SYMBOL=PCLN&amp;VAR:INDEX=0"}</definedName>
    <definedName name="_304__FDSAUDITLINK__" hidden="1">{"fdsup://directions/FAT Viewer?action=UPDATE&amp;creator=factset&amp;DYN_ARGS=TRUE&amp;DOC_NAME=FAT:FQL_AUDITING_CLIENT_TEMPLATE.FAT&amp;display_string=Audit&amp;VAR:KEY=PIZIFYTWLW&amp;VAR:QUERY=RkZfRUJJVERBX09QRVIoUVRSLDQvMS8yMDEwLDYvMzAvMjAxMCwsLFVTRCk=&amp;WINDOW=FIRST_POPUP&amp;HEIGH","T=450&amp;WIDTH=450&amp;START_MAXIMIZED=FALSE&amp;VAR:CALENDAR=US&amp;VAR:SYMBOL=PCLN&amp;VAR:INDEX=0"}</definedName>
    <definedName name="_305__FDSAUDITLINK__" localSheetId="7" hidden="1">{"fdsup://directions/FAT Viewer?action=UPDATE&amp;creator=factset&amp;DYN_ARGS=TRUE&amp;DOC_NAME=FAT:FQL_AUDITING_CLIENT_TEMPLATE.FAT&amp;display_string=Audit&amp;VAR:KEY=BEVKRWBYXU&amp;VAR:QUERY=RkZfRUJJVERBX09QRVIoUVRSLDQvMS8yMDA5LDYvMzAvMjAwOSwsLFVTRCk=&amp;WINDOW=FIRST_POPUP&amp;HEIGH","T=450&amp;WIDTH=450&amp;START_MAXIMIZED=FALSE&amp;VAR:CALENDAR=US&amp;VAR:SYMBOL=PCL&amp;VAR:INDEX=0"}</definedName>
    <definedName name="_305__FDSAUDITLINK__" localSheetId="0" hidden="1">{"fdsup://directions/FAT Viewer?action=UPDATE&amp;creator=factset&amp;DYN_ARGS=TRUE&amp;DOC_NAME=FAT:FQL_AUDITING_CLIENT_TEMPLATE.FAT&amp;display_string=Audit&amp;VAR:KEY=BEVKRWBYXU&amp;VAR:QUERY=RkZfRUJJVERBX09QRVIoUVRSLDQvMS8yMDA5LDYvMzAvMjAwOSwsLFVTRCk=&amp;WINDOW=FIRST_POPUP&amp;HEIGH","T=450&amp;WIDTH=450&amp;START_MAXIMIZED=FALSE&amp;VAR:CALENDAR=US&amp;VAR:SYMBOL=PCL&amp;VAR:INDEX=0"}</definedName>
    <definedName name="_305__FDSAUDITLINK__" hidden="1">{"fdsup://directions/FAT Viewer?action=UPDATE&amp;creator=factset&amp;DYN_ARGS=TRUE&amp;DOC_NAME=FAT:FQL_AUDITING_CLIENT_TEMPLATE.FAT&amp;display_string=Audit&amp;VAR:KEY=BEVKRWBYXU&amp;VAR:QUERY=RkZfRUJJVERBX09QRVIoUVRSLDQvMS8yMDA5LDYvMzAvMjAwOSwsLFVTRCk=&amp;WINDOW=FIRST_POPUP&amp;HEIGH","T=450&amp;WIDTH=450&amp;START_MAXIMIZED=FALSE&amp;VAR:CALENDAR=US&amp;VAR:SYMBOL=PCL&amp;VAR:INDEX=0"}</definedName>
    <definedName name="_306__FDSAUDITLINK__" localSheetId="7" hidden="1">{"fdsup://directions/FAT Viewer?action=UPDATE&amp;creator=factset&amp;DYN_ARGS=TRUE&amp;DOC_NAME=FAT:FQL_AUDITING_CLIENT_TEMPLATE.FAT&amp;display_string=Audit&amp;VAR:KEY=VGZIXMTWHG&amp;VAR:QUERY=RkZfRUJJVERBX09QRVIoUVRSLDQvMS8yMDEwLDYvMzAvMjAxMCwsLFVTRCk=&amp;WINDOW=FIRST_POPUP&amp;HEIGH","T=450&amp;WIDTH=450&amp;START_MAXIMIZED=FALSE&amp;VAR:CALENDAR=US&amp;VAR:SYMBOL=PCL&amp;VAR:INDEX=0"}</definedName>
    <definedName name="_306__FDSAUDITLINK__" localSheetId="0" hidden="1">{"fdsup://directions/FAT Viewer?action=UPDATE&amp;creator=factset&amp;DYN_ARGS=TRUE&amp;DOC_NAME=FAT:FQL_AUDITING_CLIENT_TEMPLATE.FAT&amp;display_string=Audit&amp;VAR:KEY=VGZIXMTWHG&amp;VAR:QUERY=RkZfRUJJVERBX09QRVIoUVRSLDQvMS8yMDEwLDYvMzAvMjAxMCwsLFVTRCk=&amp;WINDOW=FIRST_POPUP&amp;HEIGH","T=450&amp;WIDTH=450&amp;START_MAXIMIZED=FALSE&amp;VAR:CALENDAR=US&amp;VAR:SYMBOL=PCL&amp;VAR:INDEX=0"}</definedName>
    <definedName name="_306__FDSAUDITLINK__" hidden="1">{"fdsup://directions/FAT Viewer?action=UPDATE&amp;creator=factset&amp;DYN_ARGS=TRUE&amp;DOC_NAME=FAT:FQL_AUDITING_CLIENT_TEMPLATE.FAT&amp;display_string=Audit&amp;VAR:KEY=VGZIXMTWHG&amp;VAR:QUERY=RkZfRUJJVERBX09QRVIoUVRSLDQvMS8yMDEwLDYvMzAvMjAxMCwsLFVTRCk=&amp;WINDOW=FIRST_POPUP&amp;HEIGH","T=450&amp;WIDTH=450&amp;START_MAXIMIZED=FALSE&amp;VAR:CALENDAR=US&amp;VAR:SYMBOL=PCL&amp;VAR:INDEX=0"}</definedName>
    <definedName name="_307__FDSAUDITLINK__" localSheetId="7" hidden="1">{"fdsup://directions/FAT Viewer?action=UPDATE&amp;creator=factset&amp;DYN_ARGS=TRUE&amp;DOC_NAME=FAT:FQL_AUDITING_CLIENT_TEMPLATE.FAT&amp;display_string=Audit&amp;VAR:KEY=DCTGTCDCLS&amp;VAR:QUERY=RkZfRUJJVERBX09QRVIoUVRSLDQvMS8yMDA5LDYvMzAvMjAwOSwsLFVTRCk=&amp;WINDOW=FIRST_POPUP&amp;HEIGH","T=450&amp;WIDTH=450&amp;START_MAXIMIZED=FALSE&amp;VAR:CALENDAR=US&amp;VAR:SYMBOL=PCG&amp;VAR:INDEX=0"}</definedName>
    <definedName name="_307__FDSAUDITLINK__" localSheetId="0" hidden="1">{"fdsup://directions/FAT Viewer?action=UPDATE&amp;creator=factset&amp;DYN_ARGS=TRUE&amp;DOC_NAME=FAT:FQL_AUDITING_CLIENT_TEMPLATE.FAT&amp;display_string=Audit&amp;VAR:KEY=DCTGTCDCLS&amp;VAR:QUERY=RkZfRUJJVERBX09QRVIoUVRSLDQvMS8yMDA5LDYvMzAvMjAwOSwsLFVTRCk=&amp;WINDOW=FIRST_POPUP&amp;HEIGH","T=450&amp;WIDTH=450&amp;START_MAXIMIZED=FALSE&amp;VAR:CALENDAR=US&amp;VAR:SYMBOL=PCG&amp;VAR:INDEX=0"}</definedName>
    <definedName name="_307__FDSAUDITLINK__" hidden="1">{"fdsup://directions/FAT Viewer?action=UPDATE&amp;creator=factset&amp;DYN_ARGS=TRUE&amp;DOC_NAME=FAT:FQL_AUDITING_CLIENT_TEMPLATE.FAT&amp;display_string=Audit&amp;VAR:KEY=DCTGTCDCLS&amp;VAR:QUERY=RkZfRUJJVERBX09QRVIoUVRSLDQvMS8yMDA5LDYvMzAvMjAwOSwsLFVTRCk=&amp;WINDOW=FIRST_POPUP&amp;HEIGH","T=450&amp;WIDTH=450&amp;START_MAXIMIZED=FALSE&amp;VAR:CALENDAR=US&amp;VAR:SYMBOL=PCG&amp;VAR:INDEX=0"}</definedName>
    <definedName name="_308__FDSAUDITLINK__" localSheetId="7" hidden="1">{"fdsup://directions/FAT Viewer?action=UPDATE&amp;creator=factset&amp;DYN_ARGS=TRUE&amp;DOC_NAME=FAT:FQL_AUDITING_CLIENT_TEMPLATE.FAT&amp;display_string=Audit&amp;VAR:KEY=FUHQPGFSFE&amp;VAR:QUERY=RkZfRUJJVERBX09QRVIoUVRSLDQvMS8yMDEwLDYvMzAvMjAxMCwsLFVTRCk=&amp;WINDOW=FIRST_POPUP&amp;HEIGH","T=450&amp;WIDTH=450&amp;START_MAXIMIZED=FALSE&amp;VAR:CALENDAR=US&amp;VAR:SYMBOL=PCG&amp;VAR:INDEX=0"}</definedName>
    <definedName name="_308__FDSAUDITLINK__" localSheetId="0" hidden="1">{"fdsup://directions/FAT Viewer?action=UPDATE&amp;creator=factset&amp;DYN_ARGS=TRUE&amp;DOC_NAME=FAT:FQL_AUDITING_CLIENT_TEMPLATE.FAT&amp;display_string=Audit&amp;VAR:KEY=FUHQPGFSFE&amp;VAR:QUERY=RkZfRUJJVERBX09QRVIoUVRSLDQvMS8yMDEwLDYvMzAvMjAxMCwsLFVTRCk=&amp;WINDOW=FIRST_POPUP&amp;HEIGH","T=450&amp;WIDTH=450&amp;START_MAXIMIZED=FALSE&amp;VAR:CALENDAR=US&amp;VAR:SYMBOL=PCG&amp;VAR:INDEX=0"}</definedName>
    <definedName name="_308__FDSAUDITLINK__" hidden="1">{"fdsup://directions/FAT Viewer?action=UPDATE&amp;creator=factset&amp;DYN_ARGS=TRUE&amp;DOC_NAME=FAT:FQL_AUDITING_CLIENT_TEMPLATE.FAT&amp;display_string=Audit&amp;VAR:KEY=FUHQPGFSFE&amp;VAR:QUERY=RkZfRUJJVERBX09QRVIoUVRSLDQvMS8yMDEwLDYvMzAvMjAxMCwsLFVTRCk=&amp;WINDOW=FIRST_POPUP&amp;HEIGH","T=450&amp;WIDTH=450&amp;START_MAXIMIZED=FALSE&amp;VAR:CALENDAR=US&amp;VAR:SYMBOL=PCG&amp;VAR:INDEX=0"}</definedName>
    <definedName name="_309__FDSAUDITLINK__" localSheetId="7" hidden="1">{"fdsup://directions/FAT Viewer?action=UPDATE&amp;creator=factset&amp;DYN_ARGS=TRUE&amp;DOC_NAME=FAT:FQL_AUDITING_CLIENT_TEMPLATE.FAT&amp;display_string=Audit&amp;VAR:KEY=VGJMLUZCNS&amp;VAR:QUERY=RkZfRUJJVERBX09QRVIoUVRSLDQvMS8yMDA5LDYvMzAvMjAwOSwsLFVTRCk=&amp;WINDOW=FIRST_POPUP&amp;HEIGH","T=450&amp;WIDTH=450&amp;START_MAXIMIZED=FALSE&amp;VAR:CALENDAR=US&amp;VAR:SYMBOL=PCAR&amp;VAR:INDEX=0"}</definedName>
    <definedName name="_309__FDSAUDITLINK__" localSheetId="0" hidden="1">{"fdsup://directions/FAT Viewer?action=UPDATE&amp;creator=factset&amp;DYN_ARGS=TRUE&amp;DOC_NAME=FAT:FQL_AUDITING_CLIENT_TEMPLATE.FAT&amp;display_string=Audit&amp;VAR:KEY=VGJMLUZCNS&amp;VAR:QUERY=RkZfRUJJVERBX09QRVIoUVRSLDQvMS8yMDA5LDYvMzAvMjAwOSwsLFVTRCk=&amp;WINDOW=FIRST_POPUP&amp;HEIGH","T=450&amp;WIDTH=450&amp;START_MAXIMIZED=FALSE&amp;VAR:CALENDAR=US&amp;VAR:SYMBOL=PCAR&amp;VAR:INDEX=0"}</definedName>
    <definedName name="_309__FDSAUDITLINK__" hidden="1">{"fdsup://directions/FAT Viewer?action=UPDATE&amp;creator=factset&amp;DYN_ARGS=TRUE&amp;DOC_NAME=FAT:FQL_AUDITING_CLIENT_TEMPLATE.FAT&amp;display_string=Audit&amp;VAR:KEY=VGJMLUZCNS&amp;VAR:QUERY=RkZfRUJJVERBX09QRVIoUVRSLDQvMS8yMDA5LDYvMzAvMjAwOSwsLFVTRCk=&amp;WINDOW=FIRST_POPUP&amp;HEIGH","T=450&amp;WIDTH=450&amp;START_MAXIMIZED=FALSE&amp;VAR:CALENDAR=US&amp;VAR:SYMBOL=PCAR&amp;VAR:INDEX=0"}</definedName>
    <definedName name="_31__FDSAUDITLINK__" localSheetId="7" hidden="1">{"fdsup://directions/FAT Viewer?action=UPDATE&amp;creator=factset&amp;DYN_ARGS=TRUE&amp;DOC_NAME=FAT:FQL_AUDITING_CLIENT_TEMPLATE.FAT&amp;display_string=Audit&amp;VAR:KEY=XKJKRQPWBI&amp;VAR:QUERY=RkZfRUJJVERBX09QRVIoUVRSLDQvMS8yMDA5LDYvMzAvMjAwOSwsLFVTRCk=&amp;WINDOW=FIRST_POPUP&amp;HEIGH","T=450&amp;WIDTH=450&amp;START_MAXIMIZED=FALSE&amp;VAR:CALENDAR=US&amp;VAR:SYMBOL=WPO&amp;VAR:INDEX=0"}</definedName>
    <definedName name="_31__FDSAUDITLINK__" localSheetId="0" hidden="1">{"fdsup://directions/FAT Viewer?action=UPDATE&amp;creator=factset&amp;DYN_ARGS=TRUE&amp;DOC_NAME=FAT:FQL_AUDITING_CLIENT_TEMPLATE.FAT&amp;display_string=Audit&amp;VAR:KEY=XKJKRQPWBI&amp;VAR:QUERY=RkZfRUJJVERBX09QRVIoUVRSLDQvMS8yMDA5LDYvMzAvMjAwOSwsLFVTRCk=&amp;WINDOW=FIRST_POPUP&amp;HEIGH","T=450&amp;WIDTH=450&amp;START_MAXIMIZED=FALSE&amp;VAR:CALENDAR=US&amp;VAR:SYMBOL=WPO&amp;VAR:INDEX=0"}</definedName>
    <definedName name="_31__FDSAUDITLINK__" hidden="1">{"fdsup://directions/FAT Viewer?action=UPDATE&amp;creator=factset&amp;DYN_ARGS=TRUE&amp;DOC_NAME=FAT:FQL_AUDITING_CLIENT_TEMPLATE.FAT&amp;display_string=Audit&amp;VAR:KEY=XKJKRQPWBI&amp;VAR:QUERY=RkZfRUJJVERBX09QRVIoUVRSLDQvMS8yMDA5LDYvMzAvMjAwOSwsLFVTRCk=&amp;WINDOW=FIRST_POPUP&amp;HEIGH","T=450&amp;WIDTH=450&amp;START_MAXIMIZED=FALSE&amp;VAR:CALENDAR=US&amp;VAR:SYMBOL=WPO&amp;VAR:INDEX=0"}</definedName>
    <definedName name="_310__FDSAUDITLINK__" localSheetId="7" hidden="1">{"fdsup://directions/FAT Viewer?action=UPDATE&amp;creator=factset&amp;DYN_ARGS=TRUE&amp;DOC_NAME=FAT:FQL_AUDITING_CLIENT_TEMPLATE.FAT&amp;display_string=Audit&amp;VAR:KEY=NWBEVKJSZQ&amp;VAR:QUERY=RkZfRUJJVERBX09QRVIoUVRSLDQvMS8yMDEwLDYvMzAvMjAxMCwsLFVTRCk=&amp;WINDOW=FIRST_POPUP&amp;HEIGH","T=450&amp;WIDTH=450&amp;START_MAXIMIZED=FALSE&amp;VAR:CALENDAR=US&amp;VAR:SYMBOL=PCAR&amp;VAR:INDEX=0"}</definedName>
    <definedName name="_310__FDSAUDITLINK__" localSheetId="0" hidden="1">{"fdsup://directions/FAT Viewer?action=UPDATE&amp;creator=factset&amp;DYN_ARGS=TRUE&amp;DOC_NAME=FAT:FQL_AUDITING_CLIENT_TEMPLATE.FAT&amp;display_string=Audit&amp;VAR:KEY=NWBEVKJSZQ&amp;VAR:QUERY=RkZfRUJJVERBX09QRVIoUVRSLDQvMS8yMDEwLDYvMzAvMjAxMCwsLFVTRCk=&amp;WINDOW=FIRST_POPUP&amp;HEIGH","T=450&amp;WIDTH=450&amp;START_MAXIMIZED=FALSE&amp;VAR:CALENDAR=US&amp;VAR:SYMBOL=PCAR&amp;VAR:INDEX=0"}</definedName>
    <definedName name="_310__FDSAUDITLINK__" hidden="1">{"fdsup://directions/FAT Viewer?action=UPDATE&amp;creator=factset&amp;DYN_ARGS=TRUE&amp;DOC_NAME=FAT:FQL_AUDITING_CLIENT_TEMPLATE.FAT&amp;display_string=Audit&amp;VAR:KEY=NWBEVKJSZQ&amp;VAR:QUERY=RkZfRUJJVERBX09QRVIoUVRSLDQvMS8yMDEwLDYvMzAvMjAxMCwsLFVTRCk=&amp;WINDOW=FIRST_POPUP&amp;HEIGH","T=450&amp;WIDTH=450&amp;START_MAXIMIZED=FALSE&amp;VAR:CALENDAR=US&amp;VAR:SYMBOL=PCAR&amp;VAR:INDEX=0"}</definedName>
    <definedName name="_311__FDSAUDITLINK__" localSheetId="7" hidden="1">{"fdsup://directions/FAT Viewer?action=UPDATE&amp;creator=factset&amp;DYN_ARGS=TRUE&amp;DOC_NAME=FAT:FQL_AUDITING_CLIENT_TEMPLATE.FAT&amp;display_string=Audit&amp;VAR:KEY=PCZERAHULW&amp;VAR:QUERY=RkZfRUJJVERBX09QRVIoUVRSLDQvMS8yMDA5LDYvMzAvMjAwOSwsLFVTRCk=&amp;WINDOW=FIRST_POPUP&amp;HEIGH","T=450&amp;WIDTH=450&amp;START_MAXIMIZED=FALSE&amp;VAR:CALENDAR=US&amp;VAR:SYMBOL=PBI&amp;VAR:INDEX=0"}</definedName>
    <definedName name="_311__FDSAUDITLINK__" localSheetId="0" hidden="1">{"fdsup://directions/FAT Viewer?action=UPDATE&amp;creator=factset&amp;DYN_ARGS=TRUE&amp;DOC_NAME=FAT:FQL_AUDITING_CLIENT_TEMPLATE.FAT&amp;display_string=Audit&amp;VAR:KEY=PCZERAHULW&amp;VAR:QUERY=RkZfRUJJVERBX09QRVIoUVRSLDQvMS8yMDA5LDYvMzAvMjAwOSwsLFVTRCk=&amp;WINDOW=FIRST_POPUP&amp;HEIGH","T=450&amp;WIDTH=450&amp;START_MAXIMIZED=FALSE&amp;VAR:CALENDAR=US&amp;VAR:SYMBOL=PBI&amp;VAR:INDEX=0"}</definedName>
    <definedName name="_311__FDSAUDITLINK__" hidden="1">{"fdsup://directions/FAT Viewer?action=UPDATE&amp;creator=factset&amp;DYN_ARGS=TRUE&amp;DOC_NAME=FAT:FQL_AUDITING_CLIENT_TEMPLATE.FAT&amp;display_string=Audit&amp;VAR:KEY=PCZERAHULW&amp;VAR:QUERY=RkZfRUJJVERBX09QRVIoUVRSLDQvMS8yMDA5LDYvMzAvMjAwOSwsLFVTRCk=&amp;WINDOW=FIRST_POPUP&amp;HEIGH","T=450&amp;WIDTH=450&amp;START_MAXIMIZED=FALSE&amp;VAR:CALENDAR=US&amp;VAR:SYMBOL=PBI&amp;VAR:INDEX=0"}</definedName>
    <definedName name="_312__FDSAUDITLINK__" localSheetId="7" hidden="1">{"fdsup://directions/FAT Viewer?action=UPDATE&amp;creator=factset&amp;DYN_ARGS=TRUE&amp;DOC_NAME=FAT:FQL_AUDITING_CLIENT_TEMPLATE.FAT&amp;display_string=Audit&amp;VAR:KEY=HCPQBUXOLU&amp;VAR:QUERY=RkZfRUJJVERBX09QRVIoUVRSLDQvMS8yMDEwLDYvMzAvMjAxMCwsLFVTRCk=&amp;WINDOW=FIRST_POPUP&amp;HEIGH","T=450&amp;WIDTH=450&amp;START_MAXIMIZED=FALSE&amp;VAR:CALENDAR=US&amp;VAR:SYMBOL=PBI&amp;VAR:INDEX=0"}</definedName>
    <definedName name="_312__FDSAUDITLINK__" localSheetId="0" hidden="1">{"fdsup://directions/FAT Viewer?action=UPDATE&amp;creator=factset&amp;DYN_ARGS=TRUE&amp;DOC_NAME=FAT:FQL_AUDITING_CLIENT_TEMPLATE.FAT&amp;display_string=Audit&amp;VAR:KEY=HCPQBUXOLU&amp;VAR:QUERY=RkZfRUJJVERBX09QRVIoUVRSLDQvMS8yMDEwLDYvMzAvMjAxMCwsLFVTRCk=&amp;WINDOW=FIRST_POPUP&amp;HEIGH","T=450&amp;WIDTH=450&amp;START_MAXIMIZED=FALSE&amp;VAR:CALENDAR=US&amp;VAR:SYMBOL=PBI&amp;VAR:INDEX=0"}</definedName>
    <definedName name="_312__FDSAUDITLINK__" hidden="1">{"fdsup://directions/FAT Viewer?action=UPDATE&amp;creator=factset&amp;DYN_ARGS=TRUE&amp;DOC_NAME=FAT:FQL_AUDITING_CLIENT_TEMPLATE.FAT&amp;display_string=Audit&amp;VAR:KEY=HCPQBUXOLU&amp;VAR:QUERY=RkZfRUJJVERBX09QRVIoUVRSLDQvMS8yMDEwLDYvMzAvMjAxMCwsLFVTRCk=&amp;WINDOW=FIRST_POPUP&amp;HEIGH","T=450&amp;WIDTH=450&amp;START_MAXIMIZED=FALSE&amp;VAR:CALENDAR=US&amp;VAR:SYMBOL=PBI&amp;VAR:INDEX=0"}</definedName>
    <definedName name="_313__FDSAUDITLINK__" localSheetId="7" hidden="1">{"fdsup://directions/FAT Viewer?action=UPDATE&amp;creator=factset&amp;DYN_ARGS=TRUE&amp;DOC_NAME=FAT:FQL_AUDITING_CLIENT_TEMPLATE.FAT&amp;display_string=Audit&amp;VAR:KEY=RWFCHCNGHO&amp;VAR:QUERY=RkZfRUJJVERBX09QRVIoUVRSLDQvMS8yMDA5LDYvMzAvMjAwOSwsLFVTRCk=&amp;WINDOW=FIRST_POPUP&amp;HEIGH","T=450&amp;WIDTH=450&amp;START_MAXIMIZED=FALSE&amp;VAR:CALENDAR=US&amp;VAR:SYMBOL=PBCT&amp;VAR:INDEX=0"}</definedName>
    <definedName name="_313__FDSAUDITLINK__" localSheetId="0" hidden="1">{"fdsup://directions/FAT Viewer?action=UPDATE&amp;creator=factset&amp;DYN_ARGS=TRUE&amp;DOC_NAME=FAT:FQL_AUDITING_CLIENT_TEMPLATE.FAT&amp;display_string=Audit&amp;VAR:KEY=RWFCHCNGHO&amp;VAR:QUERY=RkZfRUJJVERBX09QRVIoUVRSLDQvMS8yMDA5LDYvMzAvMjAwOSwsLFVTRCk=&amp;WINDOW=FIRST_POPUP&amp;HEIGH","T=450&amp;WIDTH=450&amp;START_MAXIMIZED=FALSE&amp;VAR:CALENDAR=US&amp;VAR:SYMBOL=PBCT&amp;VAR:INDEX=0"}</definedName>
    <definedName name="_313__FDSAUDITLINK__" hidden="1">{"fdsup://directions/FAT Viewer?action=UPDATE&amp;creator=factset&amp;DYN_ARGS=TRUE&amp;DOC_NAME=FAT:FQL_AUDITING_CLIENT_TEMPLATE.FAT&amp;display_string=Audit&amp;VAR:KEY=RWFCHCNGHO&amp;VAR:QUERY=RkZfRUJJVERBX09QRVIoUVRSLDQvMS8yMDA5LDYvMzAvMjAwOSwsLFVTRCk=&amp;WINDOW=FIRST_POPUP&amp;HEIGH","T=450&amp;WIDTH=450&amp;START_MAXIMIZED=FALSE&amp;VAR:CALENDAR=US&amp;VAR:SYMBOL=PBCT&amp;VAR:INDEX=0"}</definedName>
    <definedName name="_314__FDSAUDITLINK__" localSheetId="7" hidden="1">{"fdsup://directions/FAT Viewer?action=UPDATE&amp;creator=factset&amp;DYN_ARGS=TRUE&amp;DOC_NAME=FAT:FQL_AUDITING_CLIENT_TEMPLATE.FAT&amp;display_string=Audit&amp;VAR:KEY=RCVQBOPCTE&amp;VAR:QUERY=RkZfRUJJVERBX09QRVIoUVRSLDQvMS8yMDEwLDYvMzAvMjAxMCwsLFVTRCk=&amp;WINDOW=FIRST_POPUP&amp;HEIGH","T=450&amp;WIDTH=450&amp;START_MAXIMIZED=FALSE&amp;VAR:CALENDAR=US&amp;VAR:SYMBOL=PBCT&amp;VAR:INDEX=0"}</definedName>
    <definedName name="_314__FDSAUDITLINK__" localSheetId="0" hidden="1">{"fdsup://directions/FAT Viewer?action=UPDATE&amp;creator=factset&amp;DYN_ARGS=TRUE&amp;DOC_NAME=FAT:FQL_AUDITING_CLIENT_TEMPLATE.FAT&amp;display_string=Audit&amp;VAR:KEY=RCVQBOPCTE&amp;VAR:QUERY=RkZfRUJJVERBX09QRVIoUVRSLDQvMS8yMDEwLDYvMzAvMjAxMCwsLFVTRCk=&amp;WINDOW=FIRST_POPUP&amp;HEIGH","T=450&amp;WIDTH=450&amp;START_MAXIMIZED=FALSE&amp;VAR:CALENDAR=US&amp;VAR:SYMBOL=PBCT&amp;VAR:INDEX=0"}</definedName>
    <definedName name="_314__FDSAUDITLINK__" hidden="1">{"fdsup://directions/FAT Viewer?action=UPDATE&amp;creator=factset&amp;DYN_ARGS=TRUE&amp;DOC_NAME=FAT:FQL_AUDITING_CLIENT_TEMPLATE.FAT&amp;display_string=Audit&amp;VAR:KEY=RCVQBOPCTE&amp;VAR:QUERY=RkZfRUJJVERBX09QRVIoUVRSLDQvMS8yMDEwLDYvMzAvMjAxMCwsLFVTRCk=&amp;WINDOW=FIRST_POPUP&amp;HEIGH","T=450&amp;WIDTH=450&amp;START_MAXIMIZED=FALSE&amp;VAR:CALENDAR=US&amp;VAR:SYMBOL=PBCT&amp;VAR:INDEX=0"}</definedName>
    <definedName name="_315__FDSAUDITLINK__" localSheetId="7" hidden="1">{"fdsup://directions/FAT Viewer?action=UPDATE&amp;creator=factset&amp;DYN_ARGS=TRUE&amp;DOC_NAME=FAT:FQL_AUDITING_CLIENT_TEMPLATE.FAT&amp;display_string=Audit&amp;VAR:KEY=XAZGFSXQTS&amp;VAR:QUERY=RkZfRUJJVERBX09QRVIoUVRSLDQvMS8yMDA5LDYvMzAvMjAwOSwsLFVTRCk=&amp;WINDOW=FIRST_POPUP&amp;HEIGH","T=450&amp;WIDTH=450&amp;START_MAXIMIZED=FALSE&amp;VAR:CALENDAR=US&amp;VAR:SYMBOL=PAYX&amp;VAR:INDEX=0"}</definedName>
    <definedName name="_315__FDSAUDITLINK__" localSheetId="0" hidden="1">{"fdsup://directions/FAT Viewer?action=UPDATE&amp;creator=factset&amp;DYN_ARGS=TRUE&amp;DOC_NAME=FAT:FQL_AUDITING_CLIENT_TEMPLATE.FAT&amp;display_string=Audit&amp;VAR:KEY=XAZGFSXQTS&amp;VAR:QUERY=RkZfRUJJVERBX09QRVIoUVRSLDQvMS8yMDA5LDYvMzAvMjAwOSwsLFVTRCk=&amp;WINDOW=FIRST_POPUP&amp;HEIGH","T=450&amp;WIDTH=450&amp;START_MAXIMIZED=FALSE&amp;VAR:CALENDAR=US&amp;VAR:SYMBOL=PAYX&amp;VAR:INDEX=0"}</definedName>
    <definedName name="_315__FDSAUDITLINK__" hidden="1">{"fdsup://directions/FAT Viewer?action=UPDATE&amp;creator=factset&amp;DYN_ARGS=TRUE&amp;DOC_NAME=FAT:FQL_AUDITING_CLIENT_TEMPLATE.FAT&amp;display_string=Audit&amp;VAR:KEY=XAZGFSXQTS&amp;VAR:QUERY=RkZfRUJJVERBX09QRVIoUVRSLDQvMS8yMDA5LDYvMzAvMjAwOSwsLFVTRCk=&amp;WINDOW=FIRST_POPUP&amp;HEIGH","T=450&amp;WIDTH=450&amp;START_MAXIMIZED=FALSE&amp;VAR:CALENDAR=US&amp;VAR:SYMBOL=PAYX&amp;VAR:INDEX=0"}</definedName>
    <definedName name="_316__FDSAUDITLINK__" localSheetId="7" hidden="1">{"fdsup://directions/FAT Viewer?action=UPDATE&amp;creator=factset&amp;DYN_ARGS=TRUE&amp;DOC_NAME=FAT:FQL_AUDITING_CLIENT_TEMPLATE.FAT&amp;display_string=Audit&amp;VAR:KEY=RULERYXSNO&amp;VAR:QUERY=RkZfRUJJVERBX09QRVIoUVRSLDQvMS8yMDEwLDYvMzAvMjAxMCwsLFVTRCk=&amp;WINDOW=FIRST_POPUP&amp;HEIGH","T=450&amp;WIDTH=450&amp;START_MAXIMIZED=FALSE&amp;VAR:CALENDAR=US&amp;VAR:SYMBOL=PAYX&amp;VAR:INDEX=0"}</definedName>
    <definedName name="_316__FDSAUDITLINK__" localSheetId="0" hidden="1">{"fdsup://directions/FAT Viewer?action=UPDATE&amp;creator=factset&amp;DYN_ARGS=TRUE&amp;DOC_NAME=FAT:FQL_AUDITING_CLIENT_TEMPLATE.FAT&amp;display_string=Audit&amp;VAR:KEY=RULERYXSNO&amp;VAR:QUERY=RkZfRUJJVERBX09QRVIoUVRSLDQvMS8yMDEwLDYvMzAvMjAxMCwsLFVTRCk=&amp;WINDOW=FIRST_POPUP&amp;HEIGH","T=450&amp;WIDTH=450&amp;START_MAXIMIZED=FALSE&amp;VAR:CALENDAR=US&amp;VAR:SYMBOL=PAYX&amp;VAR:INDEX=0"}</definedName>
    <definedName name="_316__FDSAUDITLINK__" hidden="1">{"fdsup://directions/FAT Viewer?action=UPDATE&amp;creator=factset&amp;DYN_ARGS=TRUE&amp;DOC_NAME=FAT:FQL_AUDITING_CLIENT_TEMPLATE.FAT&amp;display_string=Audit&amp;VAR:KEY=RULERYXSNO&amp;VAR:QUERY=RkZfRUJJVERBX09QRVIoUVRSLDQvMS8yMDEwLDYvMzAvMjAxMCwsLFVTRCk=&amp;WINDOW=FIRST_POPUP&amp;HEIGH","T=450&amp;WIDTH=450&amp;START_MAXIMIZED=FALSE&amp;VAR:CALENDAR=US&amp;VAR:SYMBOL=PAYX&amp;VAR:INDEX=0"}</definedName>
    <definedName name="_317__FDSAUDITLINK__" localSheetId="7" hidden="1">{"fdsup://directions/FAT Viewer?action=UPDATE&amp;creator=factset&amp;DYN_ARGS=TRUE&amp;DOC_NAME=FAT:FQL_AUDITING_CLIENT_TEMPLATE.FAT&amp;display_string=Audit&amp;VAR:KEY=ZWBCHMVCZQ&amp;VAR:QUERY=RkZfRUJJVERBX09QRVIoUVRSLDQvMS8yMDA5LDYvMzAvMjAwOSwsLFVTRCk=&amp;WINDOW=FIRST_POPUP&amp;HEIGH","T=450&amp;WIDTH=450&amp;START_MAXIMIZED=FALSE&amp;VAR:CALENDAR=US&amp;VAR:SYMBOL=OXY&amp;VAR:INDEX=0"}</definedName>
    <definedName name="_317__FDSAUDITLINK__" localSheetId="0" hidden="1">{"fdsup://directions/FAT Viewer?action=UPDATE&amp;creator=factset&amp;DYN_ARGS=TRUE&amp;DOC_NAME=FAT:FQL_AUDITING_CLIENT_TEMPLATE.FAT&amp;display_string=Audit&amp;VAR:KEY=ZWBCHMVCZQ&amp;VAR:QUERY=RkZfRUJJVERBX09QRVIoUVRSLDQvMS8yMDA5LDYvMzAvMjAwOSwsLFVTRCk=&amp;WINDOW=FIRST_POPUP&amp;HEIGH","T=450&amp;WIDTH=450&amp;START_MAXIMIZED=FALSE&amp;VAR:CALENDAR=US&amp;VAR:SYMBOL=OXY&amp;VAR:INDEX=0"}</definedName>
    <definedName name="_317__FDSAUDITLINK__" hidden="1">{"fdsup://directions/FAT Viewer?action=UPDATE&amp;creator=factset&amp;DYN_ARGS=TRUE&amp;DOC_NAME=FAT:FQL_AUDITING_CLIENT_TEMPLATE.FAT&amp;display_string=Audit&amp;VAR:KEY=ZWBCHMVCZQ&amp;VAR:QUERY=RkZfRUJJVERBX09QRVIoUVRSLDQvMS8yMDA5LDYvMzAvMjAwOSwsLFVTRCk=&amp;WINDOW=FIRST_POPUP&amp;HEIGH","T=450&amp;WIDTH=450&amp;START_MAXIMIZED=FALSE&amp;VAR:CALENDAR=US&amp;VAR:SYMBOL=OXY&amp;VAR:INDEX=0"}</definedName>
    <definedName name="_318__FDSAUDITLINK__" localSheetId="7" hidden="1">{"fdsup://directions/FAT Viewer?action=UPDATE&amp;creator=factset&amp;DYN_ARGS=TRUE&amp;DOC_NAME=FAT:FQL_AUDITING_CLIENT_TEMPLATE.FAT&amp;display_string=Audit&amp;VAR:KEY=JGBWJIFINS&amp;VAR:QUERY=RkZfRUJJVERBX09QRVIoUVRSLDQvMS8yMDEwLDYvMzAvMjAxMCwsLFVTRCk=&amp;WINDOW=FIRST_POPUP&amp;HEIGH","T=450&amp;WIDTH=450&amp;START_MAXIMIZED=FALSE&amp;VAR:CALENDAR=US&amp;VAR:SYMBOL=OXY&amp;VAR:INDEX=0"}</definedName>
    <definedName name="_318__FDSAUDITLINK__" localSheetId="0" hidden="1">{"fdsup://directions/FAT Viewer?action=UPDATE&amp;creator=factset&amp;DYN_ARGS=TRUE&amp;DOC_NAME=FAT:FQL_AUDITING_CLIENT_TEMPLATE.FAT&amp;display_string=Audit&amp;VAR:KEY=JGBWJIFINS&amp;VAR:QUERY=RkZfRUJJVERBX09QRVIoUVRSLDQvMS8yMDEwLDYvMzAvMjAxMCwsLFVTRCk=&amp;WINDOW=FIRST_POPUP&amp;HEIGH","T=450&amp;WIDTH=450&amp;START_MAXIMIZED=FALSE&amp;VAR:CALENDAR=US&amp;VAR:SYMBOL=OXY&amp;VAR:INDEX=0"}</definedName>
    <definedName name="_318__FDSAUDITLINK__" hidden="1">{"fdsup://directions/FAT Viewer?action=UPDATE&amp;creator=factset&amp;DYN_ARGS=TRUE&amp;DOC_NAME=FAT:FQL_AUDITING_CLIENT_TEMPLATE.FAT&amp;display_string=Audit&amp;VAR:KEY=JGBWJIFINS&amp;VAR:QUERY=RkZfRUJJVERBX09QRVIoUVRSLDQvMS8yMDEwLDYvMzAvMjAxMCwsLFVTRCk=&amp;WINDOW=FIRST_POPUP&amp;HEIGH","T=450&amp;WIDTH=450&amp;START_MAXIMIZED=FALSE&amp;VAR:CALENDAR=US&amp;VAR:SYMBOL=OXY&amp;VAR:INDEX=0"}</definedName>
    <definedName name="_319__FDSAUDITLINK__" localSheetId="7" hidden="1">{"fdsup://directions/FAT Viewer?action=UPDATE&amp;creator=factset&amp;DYN_ARGS=TRUE&amp;DOC_NAME=FAT:FQL_AUDITING_CLIENT_TEMPLATE.FAT&amp;display_string=Audit&amp;VAR:KEY=HYTQLUXIBI&amp;VAR:QUERY=RkZfRUJJVERBX09QRVIoUVRSLDQvMS8yMDA5LDYvMzAvMjAwOSwsLFVTRCk=&amp;WINDOW=FIRST_POPUP&amp;HEIGH","T=450&amp;WIDTH=450&amp;START_MAXIMIZED=FALSE&amp;VAR:CALENDAR=US&amp;VAR:SYMBOL=ORLY&amp;VAR:INDEX=0"}</definedName>
    <definedName name="_319__FDSAUDITLINK__" localSheetId="0" hidden="1">{"fdsup://directions/FAT Viewer?action=UPDATE&amp;creator=factset&amp;DYN_ARGS=TRUE&amp;DOC_NAME=FAT:FQL_AUDITING_CLIENT_TEMPLATE.FAT&amp;display_string=Audit&amp;VAR:KEY=HYTQLUXIBI&amp;VAR:QUERY=RkZfRUJJVERBX09QRVIoUVRSLDQvMS8yMDA5LDYvMzAvMjAwOSwsLFVTRCk=&amp;WINDOW=FIRST_POPUP&amp;HEIGH","T=450&amp;WIDTH=450&amp;START_MAXIMIZED=FALSE&amp;VAR:CALENDAR=US&amp;VAR:SYMBOL=ORLY&amp;VAR:INDEX=0"}</definedName>
    <definedName name="_319__FDSAUDITLINK__" hidden="1">{"fdsup://directions/FAT Viewer?action=UPDATE&amp;creator=factset&amp;DYN_ARGS=TRUE&amp;DOC_NAME=FAT:FQL_AUDITING_CLIENT_TEMPLATE.FAT&amp;display_string=Audit&amp;VAR:KEY=HYTQLUXIBI&amp;VAR:QUERY=RkZfRUJJVERBX09QRVIoUVRSLDQvMS8yMDA5LDYvMzAvMjAwOSwsLFVTRCk=&amp;WINDOW=FIRST_POPUP&amp;HEIGH","T=450&amp;WIDTH=450&amp;START_MAXIMIZED=FALSE&amp;VAR:CALENDAR=US&amp;VAR:SYMBOL=ORLY&amp;VAR:INDEX=0"}</definedName>
    <definedName name="_32__FDSAUDITLINK__" localSheetId="7" hidden="1">{"fdsup://directions/FAT Viewer?action=UPDATE&amp;creator=factset&amp;DYN_ARGS=TRUE&amp;DOC_NAME=FAT:FQL_AUDITING_CLIENT_TEMPLATE.FAT&amp;display_string=Audit&amp;VAR:KEY=NGXYJENWJQ&amp;VAR:QUERY=RkZfRUJJVERBX09QRVIoUVRSLDQvMS8yMDEwLDYvMzAvMjAxMCwsLFVTRCk=&amp;WINDOW=FIRST_POPUP&amp;HEIGH","T=450&amp;WIDTH=450&amp;START_MAXIMIZED=FALSE&amp;VAR:CALENDAR=US&amp;VAR:SYMBOL=WPO&amp;VAR:INDEX=0"}</definedName>
    <definedName name="_32__FDSAUDITLINK__" localSheetId="0" hidden="1">{"fdsup://directions/FAT Viewer?action=UPDATE&amp;creator=factset&amp;DYN_ARGS=TRUE&amp;DOC_NAME=FAT:FQL_AUDITING_CLIENT_TEMPLATE.FAT&amp;display_string=Audit&amp;VAR:KEY=NGXYJENWJQ&amp;VAR:QUERY=RkZfRUJJVERBX09QRVIoUVRSLDQvMS8yMDEwLDYvMzAvMjAxMCwsLFVTRCk=&amp;WINDOW=FIRST_POPUP&amp;HEIGH","T=450&amp;WIDTH=450&amp;START_MAXIMIZED=FALSE&amp;VAR:CALENDAR=US&amp;VAR:SYMBOL=WPO&amp;VAR:INDEX=0"}</definedName>
    <definedName name="_32__FDSAUDITLINK__" hidden="1">{"fdsup://directions/FAT Viewer?action=UPDATE&amp;creator=factset&amp;DYN_ARGS=TRUE&amp;DOC_NAME=FAT:FQL_AUDITING_CLIENT_TEMPLATE.FAT&amp;display_string=Audit&amp;VAR:KEY=NGXYJENWJQ&amp;VAR:QUERY=RkZfRUJJVERBX09QRVIoUVRSLDQvMS8yMDEwLDYvMzAvMjAxMCwsLFVTRCk=&amp;WINDOW=FIRST_POPUP&amp;HEIGH","T=450&amp;WIDTH=450&amp;START_MAXIMIZED=FALSE&amp;VAR:CALENDAR=US&amp;VAR:SYMBOL=WPO&amp;VAR:INDEX=0"}</definedName>
    <definedName name="_320__FDSAUDITLINK__" localSheetId="7" hidden="1">{"fdsup://directions/FAT Viewer?action=UPDATE&amp;creator=factset&amp;DYN_ARGS=TRUE&amp;DOC_NAME=FAT:FQL_AUDITING_CLIENT_TEMPLATE.FAT&amp;display_string=Audit&amp;VAR:KEY=JGHWTANWLS&amp;VAR:QUERY=RkZfRUJJVERBX09QRVIoUVRSLDQvMS8yMDEwLDYvMzAvMjAxMCwsLFVTRCk=&amp;WINDOW=FIRST_POPUP&amp;HEIGH","T=450&amp;WIDTH=450&amp;START_MAXIMIZED=FALSE&amp;VAR:CALENDAR=US&amp;VAR:SYMBOL=ORLY&amp;VAR:INDEX=0"}</definedName>
    <definedName name="_320__FDSAUDITLINK__" localSheetId="0" hidden="1">{"fdsup://directions/FAT Viewer?action=UPDATE&amp;creator=factset&amp;DYN_ARGS=TRUE&amp;DOC_NAME=FAT:FQL_AUDITING_CLIENT_TEMPLATE.FAT&amp;display_string=Audit&amp;VAR:KEY=JGHWTANWLS&amp;VAR:QUERY=RkZfRUJJVERBX09QRVIoUVRSLDQvMS8yMDEwLDYvMzAvMjAxMCwsLFVTRCk=&amp;WINDOW=FIRST_POPUP&amp;HEIGH","T=450&amp;WIDTH=450&amp;START_MAXIMIZED=FALSE&amp;VAR:CALENDAR=US&amp;VAR:SYMBOL=ORLY&amp;VAR:INDEX=0"}</definedName>
    <definedName name="_320__FDSAUDITLINK__" hidden="1">{"fdsup://directions/FAT Viewer?action=UPDATE&amp;creator=factset&amp;DYN_ARGS=TRUE&amp;DOC_NAME=FAT:FQL_AUDITING_CLIENT_TEMPLATE.FAT&amp;display_string=Audit&amp;VAR:KEY=JGHWTANWLS&amp;VAR:QUERY=RkZfRUJJVERBX09QRVIoUVRSLDQvMS8yMDEwLDYvMzAvMjAxMCwsLFVTRCk=&amp;WINDOW=FIRST_POPUP&amp;HEIGH","T=450&amp;WIDTH=450&amp;START_MAXIMIZED=FALSE&amp;VAR:CALENDAR=US&amp;VAR:SYMBOL=ORLY&amp;VAR:INDEX=0"}</definedName>
    <definedName name="_321__FDSAUDITLINK__" localSheetId="7" hidden="1">{"fdsup://directions/FAT Viewer?action=UPDATE&amp;creator=factset&amp;DYN_ARGS=TRUE&amp;DOC_NAME=FAT:FQL_AUDITING_CLIENT_TEMPLATE.FAT&amp;display_string=Audit&amp;VAR:KEY=BAPMTETODM&amp;VAR:QUERY=RkZfRUJJVERBX09QRVIoUVRSLDQvMS8yMDA5LDYvMzAvMjAwOSwsLFVTRCk=&amp;WINDOW=FIRST_POPUP&amp;HEIGH","T=450&amp;WIDTH=450&amp;START_MAXIMIZED=FALSE&amp;VAR:CALENDAR=US&amp;VAR:SYMBOL=ORCL&amp;VAR:INDEX=0"}</definedName>
    <definedName name="_321__FDSAUDITLINK__" localSheetId="0" hidden="1">{"fdsup://directions/FAT Viewer?action=UPDATE&amp;creator=factset&amp;DYN_ARGS=TRUE&amp;DOC_NAME=FAT:FQL_AUDITING_CLIENT_TEMPLATE.FAT&amp;display_string=Audit&amp;VAR:KEY=BAPMTETODM&amp;VAR:QUERY=RkZfRUJJVERBX09QRVIoUVRSLDQvMS8yMDA5LDYvMzAvMjAwOSwsLFVTRCk=&amp;WINDOW=FIRST_POPUP&amp;HEIGH","T=450&amp;WIDTH=450&amp;START_MAXIMIZED=FALSE&amp;VAR:CALENDAR=US&amp;VAR:SYMBOL=ORCL&amp;VAR:INDEX=0"}</definedName>
    <definedName name="_321__FDSAUDITLINK__" hidden="1">{"fdsup://directions/FAT Viewer?action=UPDATE&amp;creator=factset&amp;DYN_ARGS=TRUE&amp;DOC_NAME=FAT:FQL_AUDITING_CLIENT_TEMPLATE.FAT&amp;display_string=Audit&amp;VAR:KEY=BAPMTETODM&amp;VAR:QUERY=RkZfRUJJVERBX09QRVIoUVRSLDQvMS8yMDA5LDYvMzAvMjAwOSwsLFVTRCk=&amp;WINDOW=FIRST_POPUP&amp;HEIGH","T=450&amp;WIDTH=450&amp;START_MAXIMIZED=FALSE&amp;VAR:CALENDAR=US&amp;VAR:SYMBOL=ORCL&amp;VAR:INDEX=0"}</definedName>
    <definedName name="_322__FDSAUDITLINK__" localSheetId="7" hidden="1">{"fdsup://directions/FAT Viewer?action=UPDATE&amp;creator=factset&amp;DYN_ARGS=TRUE&amp;DOC_NAME=FAT:FQL_AUDITING_CLIENT_TEMPLATE.FAT&amp;display_string=Audit&amp;VAR:KEY=HAZMVMRWBE&amp;VAR:QUERY=RkZfRUJJVERBX09QRVIoUVRSLDQvMS8yMDEwLDYvMzAvMjAxMCwsLFVTRCk=&amp;WINDOW=FIRST_POPUP&amp;HEIGH","T=450&amp;WIDTH=450&amp;START_MAXIMIZED=FALSE&amp;VAR:CALENDAR=US&amp;VAR:SYMBOL=ORCL&amp;VAR:INDEX=0"}</definedName>
    <definedName name="_322__FDSAUDITLINK__" localSheetId="0" hidden="1">{"fdsup://directions/FAT Viewer?action=UPDATE&amp;creator=factset&amp;DYN_ARGS=TRUE&amp;DOC_NAME=FAT:FQL_AUDITING_CLIENT_TEMPLATE.FAT&amp;display_string=Audit&amp;VAR:KEY=HAZMVMRWBE&amp;VAR:QUERY=RkZfRUJJVERBX09QRVIoUVRSLDQvMS8yMDEwLDYvMzAvMjAxMCwsLFVTRCk=&amp;WINDOW=FIRST_POPUP&amp;HEIGH","T=450&amp;WIDTH=450&amp;START_MAXIMIZED=FALSE&amp;VAR:CALENDAR=US&amp;VAR:SYMBOL=ORCL&amp;VAR:INDEX=0"}</definedName>
    <definedName name="_322__FDSAUDITLINK__" hidden="1">{"fdsup://directions/FAT Viewer?action=UPDATE&amp;creator=factset&amp;DYN_ARGS=TRUE&amp;DOC_NAME=FAT:FQL_AUDITING_CLIENT_TEMPLATE.FAT&amp;display_string=Audit&amp;VAR:KEY=HAZMVMRWBE&amp;VAR:QUERY=RkZfRUJJVERBX09QRVIoUVRSLDQvMS8yMDEwLDYvMzAvMjAxMCwsLFVTRCk=&amp;WINDOW=FIRST_POPUP&amp;HEIGH","T=450&amp;WIDTH=450&amp;START_MAXIMIZED=FALSE&amp;VAR:CALENDAR=US&amp;VAR:SYMBOL=ORCL&amp;VAR:INDEX=0"}</definedName>
    <definedName name="_323__FDSAUDITLINK__" localSheetId="7" hidden="1">{"fdsup://directions/FAT Viewer?action=UPDATE&amp;creator=factset&amp;DYN_ARGS=TRUE&amp;DOC_NAME=FAT:FQL_AUDITING_CLIENT_TEMPLATE.FAT&amp;display_string=Audit&amp;VAR:KEY=HGLYXYZEJY&amp;VAR:QUERY=RkZfRUJJVERBX09QRVIoUVRSLDQvMS8yMDA5LDYvMzAvMjAwOSwsLFVTRCk=&amp;WINDOW=FIRST_POPUP&amp;HEIGH","T=450&amp;WIDTH=450&amp;START_MAXIMIZED=FALSE&amp;VAR:CALENDAR=US&amp;VAR:SYMBOL=OMC&amp;VAR:INDEX=0"}</definedName>
    <definedName name="_323__FDSAUDITLINK__" localSheetId="0" hidden="1">{"fdsup://directions/FAT Viewer?action=UPDATE&amp;creator=factset&amp;DYN_ARGS=TRUE&amp;DOC_NAME=FAT:FQL_AUDITING_CLIENT_TEMPLATE.FAT&amp;display_string=Audit&amp;VAR:KEY=HGLYXYZEJY&amp;VAR:QUERY=RkZfRUJJVERBX09QRVIoUVRSLDQvMS8yMDA5LDYvMzAvMjAwOSwsLFVTRCk=&amp;WINDOW=FIRST_POPUP&amp;HEIGH","T=450&amp;WIDTH=450&amp;START_MAXIMIZED=FALSE&amp;VAR:CALENDAR=US&amp;VAR:SYMBOL=OMC&amp;VAR:INDEX=0"}</definedName>
    <definedName name="_323__FDSAUDITLINK__" hidden="1">{"fdsup://directions/FAT Viewer?action=UPDATE&amp;creator=factset&amp;DYN_ARGS=TRUE&amp;DOC_NAME=FAT:FQL_AUDITING_CLIENT_TEMPLATE.FAT&amp;display_string=Audit&amp;VAR:KEY=HGLYXYZEJY&amp;VAR:QUERY=RkZfRUJJVERBX09QRVIoUVRSLDQvMS8yMDA5LDYvMzAvMjAwOSwsLFVTRCk=&amp;WINDOW=FIRST_POPUP&amp;HEIGH","T=450&amp;WIDTH=450&amp;START_MAXIMIZED=FALSE&amp;VAR:CALENDAR=US&amp;VAR:SYMBOL=OMC&amp;VAR:INDEX=0"}</definedName>
    <definedName name="_324__FDSAUDITLINK__" localSheetId="7" hidden="1">{"fdsup://directions/FAT Viewer?action=UPDATE&amp;creator=factset&amp;DYN_ARGS=TRUE&amp;DOC_NAME=FAT:FQL_AUDITING_CLIENT_TEMPLATE.FAT&amp;display_string=Audit&amp;VAR:KEY=BCFETKRMBY&amp;VAR:QUERY=RkZfRUJJVERBX09QRVIoUVRSLDQvMS8yMDEwLDYvMzAvMjAxMCwsLFVTRCk=&amp;WINDOW=FIRST_POPUP&amp;HEIGH","T=450&amp;WIDTH=450&amp;START_MAXIMIZED=FALSE&amp;VAR:CALENDAR=US&amp;VAR:SYMBOL=OMC&amp;VAR:INDEX=0"}</definedName>
    <definedName name="_324__FDSAUDITLINK__" localSheetId="0" hidden="1">{"fdsup://directions/FAT Viewer?action=UPDATE&amp;creator=factset&amp;DYN_ARGS=TRUE&amp;DOC_NAME=FAT:FQL_AUDITING_CLIENT_TEMPLATE.FAT&amp;display_string=Audit&amp;VAR:KEY=BCFETKRMBY&amp;VAR:QUERY=RkZfRUJJVERBX09QRVIoUVRSLDQvMS8yMDEwLDYvMzAvMjAxMCwsLFVTRCk=&amp;WINDOW=FIRST_POPUP&amp;HEIGH","T=450&amp;WIDTH=450&amp;START_MAXIMIZED=FALSE&amp;VAR:CALENDAR=US&amp;VAR:SYMBOL=OMC&amp;VAR:INDEX=0"}</definedName>
    <definedName name="_324__FDSAUDITLINK__" hidden="1">{"fdsup://directions/FAT Viewer?action=UPDATE&amp;creator=factset&amp;DYN_ARGS=TRUE&amp;DOC_NAME=FAT:FQL_AUDITING_CLIENT_TEMPLATE.FAT&amp;display_string=Audit&amp;VAR:KEY=BCFETKRMBY&amp;VAR:QUERY=RkZfRUJJVERBX09QRVIoUVRSLDQvMS8yMDEwLDYvMzAvMjAxMCwsLFVTRCk=&amp;WINDOW=FIRST_POPUP&amp;HEIGH","T=450&amp;WIDTH=450&amp;START_MAXIMIZED=FALSE&amp;VAR:CALENDAR=US&amp;VAR:SYMBOL=OMC&amp;VAR:INDEX=0"}</definedName>
    <definedName name="_325__FDSAUDITLINK__" localSheetId="7" hidden="1">{"fdsup://directions/FAT Viewer?action=UPDATE&amp;creator=factset&amp;DYN_ARGS=TRUE&amp;DOC_NAME=FAT:FQL_AUDITING_CLIENT_TEMPLATE.FAT&amp;display_string=Audit&amp;VAR:KEY=JCTYTSZKXM&amp;VAR:QUERY=RkZfRUJJVERBX09QRVIoUVRSLDQvMS8yMDA5LDYvMzAvMjAwOSwsLFVTRCk=&amp;WINDOW=FIRST_POPUP&amp;HEIGH","T=450&amp;WIDTH=450&amp;START_MAXIMIZED=FALSE&amp;VAR:CALENDAR=US&amp;VAR:SYMBOL=OKE&amp;VAR:INDEX=0"}</definedName>
    <definedName name="_325__FDSAUDITLINK__" localSheetId="0" hidden="1">{"fdsup://directions/FAT Viewer?action=UPDATE&amp;creator=factset&amp;DYN_ARGS=TRUE&amp;DOC_NAME=FAT:FQL_AUDITING_CLIENT_TEMPLATE.FAT&amp;display_string=Audit&amp;VAR:KEY=JCTYTSZKXM&amp;VAR:QUERY=RkZfRUJJVERBX09QRVIoUVRSLDQvMS8yMDA5LDYvMzAvMjAwOSwsLFVTRCk=&amp;WINDOW=FIRST_POPUP&amp;HEIGH","T=450&amp;WIDTH=450&amp;START_MAXIMIZED=FALSE&amp;VAR:CALENDAR=US&amp;VAR:SYMBOL=OKE&amp;VAR:INDEX=0"}</definedName>
    <definedName name="_325__FDSAUDITLINK__" hidden="1">{"fdsup://directions/FAT Viewer?action=UPDATE&amp;creator=factset&amp;DYN_ARGS=TRUE&amp;DOC_NAME=FAT:FQL_AUDITING_CLIENT_TEMPLATE.FAT&amp;display_string=Audit&amp;VAR:KEY=JCTYTSZKXM&amp;VAR:QUERY=RkZfRUJJVERBX09QRVIoUVRSLDQvMS8yMDA5LDYvMzAvMjAwOSwsLFVTRCk=&amp;WINDOW=FIRST_POPUP&amp;HEIGH","T=450&amp;WIDTH=450&amp;START_MAXIMIZED=FALSE&amp;VAR:CALENDAR=US&amp;VAR:SYMBOL=OKE&amp;VAR:INDEX=0"}</definedName>
    <definedName name="_326__FDSAUDITLINK__" localSheetId="7" hidden="1">{"fdsup://directions/FAT Viewer?action=UPDATE&amp;creator=factset&amp;DYN_ARGS=TRUE&amp;DOC_NAME=FAT:FQL_AUDITING_CLIENT_TEMPLATE.FAT&amp;display_string=Audit&amp;VAR:KEY=JEBMXMRGDO&amp;VAR:QUERY=RkZfRUJJVERBX09QRVIoUVRSLDQvMS8yMDEwLDYvMzAvMjAxMCwsLFVTRCk=&amp;WINDOW=FIRST_POPUP&amp;HEIGH","T=450&amp;WIDTH=450&amp;START_MAXIMIZED=FALSE&amp;VAR:CALENDAR=US&amp;VAR:SYMBOL=OKE&amp;VAR:INDEX=0"}</definedName>
    <definedName name="_326__FDSAUDITLINK__" localSheetId="0" hidden="1">{"fdsup://directions/FAT Viewer?action=UPDATE&amp;creator=factset&amp;DYN_ARGS=TRUE&amp;DOC_NAME=FAT:FQL_AUDITING_CLIENT_TEMPLATE.FAT&amp;display_string=Audit&amp;VAR:KEY=JEBMXMRGDO&amp;VAR:QUERY=RkZfRUJJVERBX09QRVIoUVRSLDQvMS8yMDEwLDYvMzAvMjAxMCwsLFVTRCk=&amp;WINDOW=FIRST_POPUP&amp;HEIGH","T=450&amp;WIDTH=450&amp;START_MAXIMIZED=FALSE&amp;VAR:CALENDAR=US&amp;VAR:SYMBOL=OKE&amp;VAR:INDEX=0"}</definedName>
    <definedName name="_326__FDSAUDITLINK__" hidden="1">{"fdsup://directions/FAT Viewer?action=UPDATE&amp;creator=factset&amp;DYN_ARGS=TRUE&amp;DOC_NAME=FAT:FQL_AUDITING_CLIENT_TEMPLATE.FAT&amp;display_string=Audit&amp;VAR:KEY=JEBMXMRGDO&amp;VAR:QUERY=RkZfRUJJVERBX09QRVIoUVRSLDQvMS8yMDEwLDYvMzAvMjAxMCwsLFVTRCk=&amp;WINDOW=FIRST_POPUP&amp;HEIGH","T=450&amp;WIDTH=450&amp;START_MAXIMIZED=FALSE&amp;VAR:CALENDAR=US&amp;VAR:SYMBOL=OKE&amp;VAR:INDEX=0"}</definedName>
    <definedName name="_327__FDSAUDITLINK__" localSheetId="7" hidden="1">{"fdsup://directions/FAT Viewer?action=UPDATE&amp;creator=factset&amp;DYN_ARGS=TRUE&amp;DOC_NAME=FAT:FQL_AUDITING_CLIENT_TEMPLATE.FAT&amp;display_string=Audit&amp;VAR:KEY=XOXCBONIXG&amp;VAR:QUERY=RkZfRUJJVERBX09QRVIoUVRSLDQvMS8yMDA5LDYvMzAvMjAwOSwsLFVTRCk=&amp;WINDOW=FIRST_POPUP&amp;HEIGH","T=450&amp;WIDTH=450&amp;START_MAXIMIZED=FALSE&amp;VAR:CALENDAR=US&amp;VAR:SYMBOL=OI&amp;VAR:INDEX=0"}</definedName>
    <definedName name="_327__FDSAUDITLINK__" localSheetId="0" hidden="1">{"fdsup://directions/FAT Viewer?action=UPDATE&amp;creator=factset&amp;DYN_ARGS=TRUE&amp;DOC_NAME=FAT:FQL_AUDITING_CLIENT_TEMPLATE.FAT&amp;display_string=Audit&amp;VAR:KEY=XOXCBONIXG&amp;VAR:QUERY=RkZfRUJJVERBX09QRVIoUVRSLDQvMS8yMDA5LDYvMzAvMjAwOSwsLFVTRCk=&amp;WINDOW=FIRST_POPUP&amp;HEIGH","T=450&amp;WIDTH=450&amp;START_MAXIMIZED=FALSE&amp;VAR:CALENDAR=US&amp;VAR:SYMBOL=OI&amp;VAR:INDEX=0"}</definedName>
    <definedName name="_327__FDSAUDITLINK__" hidden="1">{"fdsup://directions/FAT Viewer?action=UPDATE&amp;creator=factset&amp;DYN_ARGS=TRUE&amp;DOC_NAME=FAT:FQL_AUDITING_CLIENT_TEMPLATE.FAT&amp;display_string=Audit&amp;VAR:KEY=XOXCBONIXG&amp;VAR:QUERY=RkZfRUJJVERBX09QRVIoUVRSLDQvMS8yMDA5LDYvMzAvMjAwOSwsLFVTRCk=&amp;WINDOW=FIRST_POPUP&amp;HEIGH","T=450&amp;WIDTH=450&amp;START_MAXIMIZED=FALSE&amp;VAR:CALENDAR=US&amp;VAR:SYMBOL=OI&amp;VAR:INDEX=0"}</definedName>
    <definedName name="_328__FDSAUDITLINK__" localSheetId="7" hidden="1">{"fdsup://directions/FAT Viewer?action=UPDATE&amp;creator=factset&amp;DYN_ARGS=TRUE&amp;DOC_NAME=FAT:FQL_AUDITING_CLIENT_TEMPLATE.FAT&amp;display_string=Audit&amp;VAR:KEY=RSHKLQJMZC&amp;VAR:QUERY=RkZfRUJJVERBX09QRVIoUVRSLDQvMS8yMDEwLDYvMzAvMjAxMCwsLFVTRCk=&amp;WINDOW=FIRST_POPUP&amp;HEIGH","T=450&amp;WIDTH=450&amp;START_MAXIMIZED=FALSE&amp;VAR:CALENDAR=US&amp;VAR:SYMBOL=OI&amp;VAR:INDEX=0"}</definedName>
    <definedName name="_328__FDSAUDITLINK__" localSheetId="0" hidden="1">{"fdsup://directions/FAT Viewer?action=UPDATE&amp;creator=factset&amp;DYN_ARGS=TRUE&amp;DOC_NAME=FAT:FQL_AUDITING_CLIENT_TEMPLATE.FAT&amp;display_string=Audit&amp;VAR:KEY=RSHKLQJMZC&amp;VAR:QUERY=RkZfRUJJVERBX09QRVIoUVRSLDQvMS8yMDEwLDYvMzAvMjAxMCwsLFVTRCk=&amp;WINDOW=FIRST_POPUP&amp;HEIGH","T=450&amp;WIDTH=450&amp;START_MAXIMIZED=FALSE&amp;VAR:CALENDAR=US&amp;VAR:SYMBOL=OI&amp;VAR:INDEX=0"}</definedName>
    <definedName name="_328__FDSAUDITLINK__" hidden="1">{"fdsup://directions/FAT Viewer?action=UPDATE&amp;creator=factset&amp;DYN_ARGS=TRUE&amp;DOC_NAME=FAT:FQL_AUDITING_CLIENT_TEMPLATE.FAT&amp;display_string=Audit&amp;VAR:KEY=RSHKLQJMZC&amp;VAR:QUERY=RkZfRUJJVERBX09QRVIoUVRSLDQvMS8yMDEwLDYvMzAvMjAxMCwsLFVTRCk=&amp;WINDOW=FIRST_POPUP&amp;HEIGH","T=450&amp;WIDTH=450&amp;START_MAXIMIZED=FALSE&amp;VAR:CALENDAR=US&amp;VAR:SYMBOL=OI&amp;VAR:INDEX=0"}</definedName>
    <definedName name="_329__FDSAUDITLINK__" localSheetId="7" hidden="1">{"fdsup://directions/FAT Viewer?action=UPDATE&amp;creator=factset&amp;DYN_ARGS=TRUE&amp;DOC_NAME=FAT:FQL_AUDITING_CLIENT_TEMPLATE.FAT&amp;display_string=Audit&amp;VAR:KEY=FYBAZOZEDY&amp;VAR:QUERY=RkZfRUJJVERBX09QRVIoUVRSLDQvMS8yMDA5LDYvMzAvMjAwOSwsLFVTRCk=&amp;WINDOW=FIRST_POPUP&amp;HEIGH","T=450&amp;WIDTH=450&amp;START_MAXIMIZED=FALSE&amp;VAR:CALENDAR=US&amp;VAR:SYMBOL=ODP&amp;VAR:INDEX=0"}</definedName>
    <definedName name="_329__FDSAUDITLINK__" localSheetId="0" hidden="1">{"fdsup://directions/FAT Viewer?action=UPDATE&amp;creator=factset&amp;DYN_ARGS=TRUE&amp;DOC_NAME=FAT:FQL_AUDITING_CLIENT_TEMPLATE.FAT&amp;display_string=Audit&amp;VAR:KEY=FYBAZOZEDY&amp;VAR:QUERY=RkZfRUJJVERBX09QRVIoUVRSLDQvMS8yMDA5LDYvMzAvMjAwOSwsLFVTRCk=&amp;WINDOW=FIRST_POPUP&amp;HEIGH","T=450&amp;WIDTH=450&amp;START_MAXIMIZED=FALSE&amp;VAR:CALENDAR=US&amp;VAR:SYMBOL=ODP&amp;VAR:INDEX=0"}</definedName>
    <definedName name="_329__FDSAUDITLINK__" hidden="1">{"fdsup://directions/FAT Viewer?action=UPDATE&amp;creator=factset&amp;DYN_ARGS=TRUE&amp;DOC_NAME=FAT:FQL_AUDITING_CLIENT_TEMPLATE.FAT&amp;display_string=Audit&amp;VAR:KEY=FYBAZOZEDY&amp;VAR:QUERY=RkZfRUJJVERBX09QRVIoUVRSLDQvMS8yMDA5LDYvMzAvMjAwOSwsLFVTRCk=&amp;WINDOW=FIRST_POPUP&amp;HEIGH","T=450&amp;WIDTH=450&amp;START_MAXIMIZED=FALSE&amp;VAR:CALENDAR=US&amp;VAR:SYMBOL=ODP&amp;VAR:INDEX=0"}</definedName>
    <definedName name="_33__FDSAUDITLINK__" localSheetId="7" hidden="1">{"fdsup://directions/FAT Viewer?action=UPDATE&amp;creator=factset&amp;DYN_ARGS=TRUE&amp;DOC_NAME=FAT:FQL_AUDITING_CLIENT_TEMPLATE.FAT&amp;display_string=Audit&amp;VAR:KEY=RQHWRKNARI&amp;VAR:QUERY=RkZfRUJJVERBX09QRVIoUVRSLDQvMS8yMDA5LDYvMzAvMjAwOSwsLFVTRCk=&amp;WINDOW=FIRST_POPUP&amp;HEIGH","T=450&amp;WIDTH=450&amp;START_MAXIMIZED=FALSE&amp;VAR:CALENDAR=US&amp;VAR:SYMBOL=WPI&amp;VAR:INDEX=0"}</definedName>
    <definedName name="_33__FDSAUDITLINK__" localSheetId="0" hidden="1">{"fdsup://directions/FAT Viewer?action=UPDATE&amp;creator=factset&amp;DYN_ARGS=TRUE&amp;DOC_NAME=FAT:FQL_AUDITING_CLIENT_TEMPLATE.FAT&amp;display_string=Audit&amp;VAR:KEY=RQHWRKNARI&amp;VAR:QUERY=RkZfRUJJVERBX09QRVIoUVRSLDQvMS8yMDA5LDYvMzAvMjAwOSwsLFVTRCk=&amp;WINDOW=FIRST_POPUP&amp;HEIGH","T=450&amp;WIDTH=450&amp;START_MAXIMIZED=FALSE&amp;VAR:CALENDAR=US&amp;VAR:SYMBOL=WPI&amp;VAR:INDEX=0"}</definedName>
    <definedName name="_33__FDSAUDITLINK__" hidden="1">{"fdsup://directions/FAT Viewer?action=UPDATE&amp;creator=factset&amp;DYN_ARGS=TRUE&amp;DOC_NAME=FAT:FQL_AUDITING_CLIENT_TEMPLATE.FAT&amp;display_string=Audit&amp;VAR:KEY=RQHWRKNARI&amp;VAR:QUERY=RkZfRUJJVERBX09QRVIoUVRSLDQvMS8yMDA5LDYvMzAvMjAwOSwsLFVTRCk=&amp;WINDOW=FIRST_POPUP&amp;HEIGH","T=450&amp;WIDTH=450&amp;START_MAXIMIZED=FALSE&amp;VAR:CALENDAR=US&amp;VAR:SYMBOL=WPI&amp;VAR:INDEX=0"}</definedName>
    <definedName name="_330__FDSAUDITLINK__" localSheetId="7" hidden="1">{"fdsup://directions/FAT Viewer?action=UPDATE&amp;creator=factset&amp;DYN_ARGS=TRUE&amp;DOC_NAME=FAT:FQL_AUDITING_CLIENT_TEMPLATE.FAT&amp;display_string=Audit&amp;VAR:KEY=XIVENWLEVM&amp;VAR:QUERY=RkZfRUJJVERBX09QRVIoUVRSLDQvMS8yMDEwLDYvMzAvMjAxMCwsLFVTRCk=&amp;WINDOW=FIRST_POPUP&amp;HEIGH","T=450&amp;WIDTH=450&amp;START_MAXIMIZED=FALSE&amp;VAR:CALENDAR=US&amp;VAR:SYMBOL=ODP&amp;VAR:INDEX=0"}</definedName>
    <definedName name="_330__FDSAUDITLINK__" localSheetId="0" hidden="1">{"fdsup://directions/FAT Viewer?action=UPDATE&amp;creator=factset&amp;DYN_ARGS=TRUE&amp;DOC_NAME=FAT:FQL_AUDITING_CLIENT_TEMPLATE.FAT&amp;display_string=Audit&amp;VAR:KEY=XIVENWLEVM&amp;VAR:QUERY=RkZfRUJJVERBX09QRVIoUVRSLDQvMS8yMDEwLDYvMzAvMjAxMCwsLFVTRCk=&amp;WINDOW=FIRST_POPUP&amp;HEIGH","T=450&amp;WIDTH=450&amp;START_MAXIMIZED=FALSE&amp;VAR:CALENDAR=US&amp;VAR:SYMBOL=ODP&amp;VAR:INDEX=0"}</definedName>
    <definedName name="_330__FDSAUDITLINK__" hidden="1">{"fdsup://directions/FAT Viewer?action=UPDATE&amp;creator=factset&amp;DYN_ARGS=TRUE&amp;DOC_NAME=FAT:FQL_AUDITING_CLIENT_TEMPLATE.FAT&amp;display_string=Audit&amp;VAR:KEY=XIVENWLEVM&amp;VAR:QUERY=RkZfRUJJVERBX09QRVIoUVRSLDQvMS8yMDEwLDYvMzAvMjAxMCwsLFVTRCk=&amp;WINDOW=FIRST_POPUP&amp;HEIGH","T=450&amp;WIDTH=450&amp;START_MAXIMIZED=FALSE&amp;VAR:CALENDAR=US&amp;VAR:SYMBOL=ODP&amp;VAR:INDEX=0"}</definedName>
    <definedName name="_331__FDSAUDITLINK__" localSheetId="7" hidden="1">{"fdsup://directions/FAT Viewer?action=UPDATE&amp;creator=factset&amp;DYN_ARGS=TRUE&amp;DOC_NAME=FAT:FQL_AUDITING_CLIENT_TEMPLATE.FAT&amp;display_string=Audit&amp;VAR:KEY=VUDQRWHGPQ&amp;VAR:QUERY=RkZfRUJJVERBX09QRVIoUVRSLDQvMS8yMDA5LDYvMzAvMjAwOSwsLFVTRCk=&amp;WINDOW=FIRST_POPUP&amp;HEIGH","T=450&amp;WIDTH=450&amp;START_MAXIMIZED=FALSE&amp;VAR:CALENDAR=US&amp;VAR:SYMBOL=NYX&amp;VAR:INDEX=0"}</definedName>
    <definedName name="_331__FDSAUDITLINK__" localSheetId="0" hidden="1">{"fdsup://directions/FAT Viewer?action=UPDATE&amp;creator=factset&amp;DYN_ARGS=TRUE&amp;DOC_NAME=FAT:FQL_AUDITING_CLIENT_TEMPLATE.FAT&amp;display_string=Audit&amp;VAR:KEY=VUDQRWHGPQ&amp;VAR:QUERY=RkZfRUJJVERBX09QRVIoUVRSLDQvMS8yMDA5LDYvMzAvMjAwOSwsLFVTRCk=&amp;WINDOW=FIRST_POPUP&amp;HEIGH","T=450&amp;WIDTH=450&amp;START_MAXIMIZED=FALSE&amp;VAR:CALENDAR=US&amp;VAR:SYMBOL=NYX&amp;VAR:INDEX=0"}</definedName>
    <definedName name="_331__FDSAUDITLINK__" hidden="1">{"fdsup://directions/FAT Viewer?action=UPDATE&amp;creator=factset&amp;DYN_ARGS=TRUE&amp;DOC_NAME=FAT:FQL_AUDITING_CLIENT_TEMPLATE.FAT&amp;display_string=Audit&amp;VAR:KEY=VUDQRWHGPQ&amp;VAR:QUERY=RkZfRUJJVERBX09QRVIoUVRSLDQvMS8yMDA5LDYvMzAvMjAwOSwsLFVTRCk=&amp;WINDOW=FIRST_POPUP&amp;HEIGH","T=450&amp;WIDTH=450&amp;START_MAXIMIZED=FALSE&amp;VAR:CALENDAR=US&amp;VAR:SYMBOL=NYX&amp;VAR:INDEX=0"}</definedName>
    <definedName name="_332__FDSAUDITLINK__" localSheetId="7" hidden="1">{"fdsup://directions/FAT Viewer?action=UPDATE&amp;creator=factset&amp;DYN_ARGS=TRUE&amp;DOC_NAME=FAT:FQL_AUDITING_CLIENT_TEMPLATE.FAT&amp;display_string=Audit&amp;VAR:KEY=HOHWTYFKFC&amp;VAR:QUERY=RkZfRUJJVERBX09QRVIoUVRSLDQvMS8yMDEwLDYvMzAvMjAxMCwsLFVTRCk=&amp;WINDOW=FIRST_POPUP&amp;HEIGH","T=450&amp;WIDTH=450&amp;START_MAXIMIZED=FALSE&amp;VAR:CALENDAR=US&amp;VAR:SYMBOL=NYX&amp;VAR:INDEX=0"}</definedName>
    <definedName name="_332__FDSAUDITLINK__" localSheetId="0" hidden="1">{"fdsup://directions/FAT Viewer?action=UPDATE&amp;creator=factset&amp;DYN_ARGS=TRUE&amp;DOC_NAME=FAT:FQL_AUDITING_CLIENT_TEMPLATE.FAT&amp;display_string=Audit&amp;VAR:KEY=HOHWTYFKFC&amp;VAR:QUERY=RkZfRUJJVERBX09QRVIoUVRSLDQvMS8yMDEwLDYvMzAvMjAxMCwsLFVTRCk=&amp;WINDOW=FIRST_POPUP&amp;HEIGH","T=450&amp;WIDTH=450&amp;START_MAXIMIZED=FALSE&amp;VAR:CALENDAR=US&amp;VAR:SYMBOL=NYX&amp;VAR:INDEX=0"}</definedName>
    <definedName name="_332__FDSAUDITLINK__" hidden="1">{"fdsup://directions/FAT Viewer?action=UPDATE&amp;creator=factset&amp;DYN_ARGS=TRUE&amp;DOC_NAME=FAT:FQL_AUDITING_CLIENT_TEMPLATE.FAT&amp;display_string=Audit&amp;VAR:KEY=HOHWTYFKFC&amp;VAR:QUERY=RkZfRUJJVERBX09QRVIoUVRSLDQvMS8yMDEwLDYvMzAvMjAxMCwsLFVTRCk=&amp;WINDOW=FIRST_POPUP&amp;HEIGH","T=450&amp;WIDTH=450&amp;START_MAXIMIZED=FALSE&amp;VAR:CALENDAR=US&amp;VAR:SYMBOL=NYX&amp;VAR:INDEX=0"}</definedName>
    <definedName name="_333__FDSAUDITLINK__" localSheetId="7" hidden="1">{"fdsup://directions/FAT Viewer?action=UPDATE&amp;creator=factset&amp;DYN_ARGS=TRUE&amp;DOC_NAME=FAT:FQL_AUDITING_CLIENT_TEMPLATE.FAT&amp;display_string=Audit&amp;VAR:KEY=FKTSHCZSDA&amp;VAR:QUERY=RkZfRUJJVERBX09QRVIoUVRSLDQvMS8yMDA5LDYvMzAvMjAwOSwsLFVTRCk=&amp;WINDOW=FIRST_POPUP&amp;HEIGH","T=450&amp;WIDTH=450&amp;START_MAXIMIZED=FALSE&amp;VAR:CALENDAR=US&amp;VAR:SYMBOL=NYT&amp;VAR:INDEX=0"}</definedName>
    <definedName name="_333__FDSAUDITLINK__" localSheetId="0" hidden="1">{"fdsup://directions/FAT Viewer?action=UPDATE&amp;creator=factset&amp;DYN_ARGS=TRUE&amp;DOC_NAME=FAT:FQL_AUDITING_CLIENT_TEMPLATE.FAT&amp;display_string=Audit&amp;VAR:KEY=FKTSHCZSDA&amp;VAR:QUERY=RkZfRUJJVERBX09QRVIoUVRSLDQvMS8yMDA5LDYvMzAvMjAwOSwsLFVTRCk=&amp;WINDOW=FIRST_POPUP&amp;HEIGH","T=450&amp;WIDTH=450&amp;START_MAXIMIZED=FALSE&amp;VAR:CALENDAR=US&amp;VAR:SYMBOL=NYT&amp;VAR:INDEX=0"}</definedName>
    <definedName name="_333__FDSAUDITLINK__" hidden="1">{"fdsup://directions/FAT Viewer?action=UPDATE&amp;creator=factset&amp;DYN_ARGS=TRUE&amp;DOC_NAME=FAT:FQL_AUDITING_CLIENT_TEMPLATE.FAT&amp;display_string=Audit&amp;VAR:KEY=FKTSHCZSDA&amp;VAR:QUERY=RkZfRUJJVERBX09QRVIoUVRSLDQvMS8yMDA5LDYvMzAvMjAwOSwsLFVTRCk=&amp;WINDOW=FIRST_POPUP&amp;HEIGH","T=450&amp;WIDTH=450&amp;START_MAXIMIZED=FALSE&amp;VAR:CALENDAR=US&amp;VAR:SYMBOL=NYT&amp;VAR:INDEX=0"}</definedName>
    <definedName name="_334__FDSAUDITLINK__" localSheetId="7" hidden="1">{"fdsup://directions/FAT Viewer?action=UPDATE&amp;creator=factset&amp;DYN_ARGS=TRUE&amp;DOC_NAME=FAT:FQL_AUDITING_CLIENT_TEMPLATE.FAT&amp;display_string=Audit&amp;VAR:KEY=VENEREDAFU&amp;VAR:QUERY=RkZfRUJJVERBX09QRVIoUVRSLDQvMS8yMDEwLDYvMzAvMjAxMCwsLFVTRCk=&amp;WINDOW=FIRST_POPUP&amp;HEIGH","T=450&amp;WIDTH=450&amp;START_MAXIMIZED=FALSE&amp;VAR:CALENDAR=US&amp;VAR:SYMBOL=NYT&amp;VAR:INDEX=0"}</definedName>
    <definedName name="_334__FDSAUDITLINK__" localSheetId="0" hidden="1">{"fdsup://directions/FAT Viewer?action=UPDATE&amp;creator=factset&amp;DYN_ARGS=TRUE&amp;DOC_NAME=FAT:FQL_AUDITING_CLIENT_TEMPLATE.FAT&amp;display_string=Audit&amp;VAR:KEY=VENEREDAFU&amp;VAR:QUERY=RkZfRUJJVERBX09QRVIoUVRSLDQvMS8yMDEwLDYvMzAvMjAxMCwsLFVTRCk=&amp;WINDOW=FIRST_POPUP&amp;HEIGH","T=450&amp;WIDTH=450&amp;START_MAXIMIZED=FALSE&amp;VAR:CALENDAR=US&amp;VAR:SYMBOL=NYT&amp;VAR:INDEX=0"}</definedName>
    <definedName name="_334__FDSAUDITLINK__" hidden="1">{"fdsup://directions/FAT Viewer?action=UPDATE&amp;creator=factset&amp;DYN_ARGS=TRUE&amp;DOC_NAME=FAT:FQL_AUDITING_CLIENT_TEMPLATE.FAT&amp;display_string=Audit&amp;VAR:KEY=VENEREDAFU&amp;VAR:QUERY=RkZfRUJJVERBX09QRVIoUVRSLDQvMS8yMDEwLDYvMzAvMjAxMCwsLFVTRCk=&amp;WINDOW=FIRST_POPUP&amp;HEIGH","T=450&amp;WIDTH=450&amp;START_MAXIMIZED=FALSE&amp;VAR:CALENDAR=US&amp;VAR:SYMBOL=NYT&amp;VAR:INDEX=0"}</definedName>
    <definedName name="_335__FDSAUDITLINK__" localSheetId="7" hidden="1">{"fdsup://directions/FAT Viewer?action=UPDATE&amp;creator=factset&amp;DYN_ARGS=TRUE&amp;DOC_NAME=FAT:FQL_AUDITING_CLIENT_TEMPLATE.FAT&amp;display_string=Audit&amp;VAR:KEY=RCVSBCPSPO&amp;VAR:QUERY=RkZfRUJJVERBX09QRVIoUVRSLDQvMS8yMDA5LDYvMzAvMjAwOSwsLFVTRCk=&amp;WINDOW=FIRST_POPUP&amp;HEIGH","T=450&amp;WIDTH=450&amp;START_MAXIMIZED=FALSE&amp;VAR:CALENDAR=US&amp;VAR:SYMBOL=NWSA&amp;VAR:INDEX=0"}</definedName>
    <definedName name="_335__FDSAUDITLINK__" localSheetId="0" hidden="1">{"fdsup://directions/FAT Viewer?action=UPDATE&amp;creator=factset&amp;DYN_ARGS=TRUE&amp;DOC_NAME=FAT:FQL_AUDITING_CLIENT_TEMPLATE.FAT&amp;display_string=Audit&amp;VAR:KEY=RCVSBCPSPO&amp;VAR:QUERY=RkZfRUJJVERBX09QRVIoUVRSLDQvMS8yMDA5LDYvMzAvMjAwOSwsLFVTRCk=&amp;WINDOW=FIRST_POPUP&amp;HEIGH","T=450&amp;WIDTH=450&amp;START_MAXIMIZED=FALSE&amp;VAR:CALENDAR=US&amp;VAR:SYMBOL=NWSA&amp;VAR:INDEX=0"}</definedName>
    <definedName name="_335__FDSAUDITLINK__" hidden="1">{"fdsup://directions/FAT Viewer?action=UPDATE&amp;creator=factset&amp;DYN_ARGS=TRUE&amp;DOC_NAME=FAT:FQL_AUDITING_CLIENT_TEMPLATE.FAT&amp;display_string=Audit&amp;VAR:KEY=RCVSBCPSPO&amp;VAR:QUERY=RkZfRUJJVERBX09QRVIoUVRSLDQvMS8yMDA5LDYvMzAvMjAwOSwsLFVTRCk=&amp;WINDOW=FIRST_POPUP&amp;HEIGH","T=450&amp;WIDTH=450&amp;START_MAXIMIZED=FALSE&amp;VAR:CALENDAR=US&amp;VAR:SYMBOL=NWSA&amp;VAR:INDEX=0"}</definedName>
    <definedName name="_336__FDSAUDITLINK__" localSheetId="7" hidden="1">{"fdsup://directions/FAT Viewer?action=UPDATE&amp;creator=factset&amp;DYN_ARGS=TRUE&amp;DOC_NAME=FAT:FQL_AUDITING_CLIENT_TEMPLATE.FAT&amp;display_string=Audit&amp;VAR:KEY=PGRIBWZYXA&amp;VAR:QUERY=RkZfRUJJVERBX09QRVIoUVRSLDQvMS8yMDEwLDYvMzAvMjAxMCwsLFVTRCk=&amp;WINDOW=FIRST_POPUP&amp;HEIGH","T=450&amp;WIDTH=450&amp;START_MAXIMIZED=FALSE&amp;VAR:CALENDAR=US&amp;VAR:SYMBOL=NWSA&amp;VAR:INDEX=0"}</definedName>
    <definedName name="_336__FDSAUDITLINK__" localSheetId="0" hidden="1">{"fdsup://directions/FAT Viewer?action=UPDATE&amp;creator=factset&amp;DYN_ARGS=TRUE&amp;DOC_NAME=FAT:FQL_AUDITING_CLIENT_TEMPLATE.FAT&amp;display_string=Audit&amp;VAR:KEY=PGRIBWZYXA&amp;VAR:QUERY=RkZfRUJJVERBX09QRVIoUVRSLDQvMS8yMDEwLDYvMzAvMjAxMCwsLFVTRCk=&amp;WINDOW=FIRST_POPUP&amp;HEIGH","T=450&amp;WIDTH=450&amp;START_MAXIMIZED=FALSE&amp;VAR:CALENDAR=US&amp;VAR:SYMBOL=NWSA&amp;VAR:INDEX=0"}</definedName>
    <definedName name="_336__FDSAUDITLINK__" hidden="1">{"fdsup://directions/FAT Viewer?action=UPDATE&amp;creator=factset&amp;DYN_ARGS=TRUE&amp;DOC_NAME=FAT:FQL_AUDITING_CLIENT_TEMPLATE.FAT&amp;display_string=Audit&amp;VAR:KEY=PGRIBWZYXA&amp;VAR:QUERY=RkZfRUJJVERBX09QRVIoUVRSLDQvMS8yMDEwLDYvMzAvMjAxMCwsLFVTRCk=&amp;WINDOW=FIRST_POPUP&amp;HEIGH","T=450&amp;WIDTH=450&amp;START_MAXIMIZED=FALSE&amp;VAR:CALENDAR=US&amp;VAR:SYMBOL=NWSA&amp;VAR:INDEX=0"}</definedName>
    <definedName name="_337__FDSAUDITLINK__" localSheetId="7" hidden="1">{"fdsup://directions/FAT Viewer?action=UPDATE&amp;creator=factset&amp;DYN_ARGS=TRUE&amp;DOC_NAME=FAT:FQL_AUDITING_CLIENT_TEMPLATE.FAT&amp;display_string=Audit&amp;VAR:KEY=HAPIXEBEDA&amp;VAR:QUERY=RkZfRUJJVERBX09QRVIoUVRSLDQvMS8yMDA5LDYvMzAvMjAwOSwsLFVTRCk=&amp;WINDOW=FIRST_POPUP&amp;HEIGH","T=450&amp;WIDTH=450&amp;START_MAXIMIZED=FALSE&amp;VAR:CALENDAR=US&amp;VAR:SYMBOL=NWL&amp;VAR:INDEX=0"}</definedName>
    <definedName name="_337__FDSAUDITLINK__" localSheetId="0" hidden="1">{"fdsup://directions/FAT Viewer?action=UPDATE&amp;creator=factset&amp;DYN_ARGS=TRUE&amp;DOC_NAME=FAT:FQL_AUDITING_CLIENT_TEMPLATE.FAT&amp;display_string=Audit&amp;VAR:KEY=HAPIXEBEDA&amp;VAR:QUERY=RkZfRUJJVERBX09QRVIoUVRSLDQvMS8yMDA5LDYvMzAvMjAwOSwsLFVTRCk=&amp;WINDOW=FIRST_POPUP&amp;HEIGH","T=450&amp;WIDTH=450&amp;START_MAXIMIZED=FALSE&amp;VAR:CALENDAR=US&amp;VAR:SYMBOL=NWL&amp;VAR:INDEX=0"}</definedName>
    <definedName name="_337__FDSAUDITLINK__" hidden="1">{"fdsup://directions/FAT Viewer?action=UPDATE&amp;creator=factset&amp;DYN_ARGS=TRUE&amp;DOC_NAME=FAT:FQL_AUDITING_CLIENT_TEMPLATE.FAT&amp;display_string=Audit&amp;VAR:KEY=HAPIXEBEDA&amp;VAR:QUERY=RkZfRUJJVERBX09QRVIoUVRSLDQvMS8yMDA5LDYvMzAvMjAwOSwsLFVTRCk=&amp;WINDOW=FIRST_POPUP&amp;HEIGH","T=450&amp;WIDTH=450&amp;START_MAXIMIZED=FALSE&amp;VAR:CALENDAR=US&amp;VAR:SYMBOL=NWL&amp;VAR:INDEX=0"}</definedName>
    <definedName name="_338__FDSAUDITLINK__" localSheetId="7" hidden="1">{"fdsup://directions/FAT Viewer?action=UPDATE&amp;creator=factset&amp;DYN_ARGS=TRUE&amp;DOC_NAME=FAT:FQL_AUDITING_CLIENT_TEMPLATE.FAT&amp;display_string=Audit&amp;VAR:KEY=FQFCFMZSLK&amp;VAR:QUERY=RkZfRUJJVERBX09QRVIoUVRSLDQvMS8yMDEwLDYvMzAvMjAxMCwsLFVTRCk=&amp;WINDOW=FIRST_POPUP&amp;HEIGH","T=450&amp;WIDTH=450&amp;START_MAXIMIZED=FALSE&amp;VAR:CALENDAR=US&amp;VAR:SYMBOL=NWL&amp;VAR:INDEX=0"}</definedName>
    <definedName name="_338__FDSAUDITLINK__" localSheetId="0" hidden="1">{"fdsup://directions/FAT Viewer?action=UPDATE&amp;creator=factset&amp;DYN_ARGS=TRUE&amp;DOC_NAME=FAT:FQL_AUDITING_CLIENT_TEMPLATE.FAT&amp;display_string=Audit&amp;VAR:KEY=FQFCFMZSLK&amp;VAR:QUERY=RkZfRUJJVERBX09QRVIoUVRSLDQvMS8yMDEwLDYvMzAvMjAxMCwsLFVTRCk=&amp;WINDOW=FIRST_POPUP&amp;HEIGH","T=450&amp;WIDTH=450&amp;START_MAXIMIZED=FALSE&amp;VAR:CALENDAR=US&amp;VAR:SYMBOL=NWL&amp;VAR:INDEX=0"}</definedName>
    <definedName name="_338__FDSAUDITLINK__" hidden="1">{"fdsup://directions/FAT Viewer?action=UPDATE&amp;creator=factset&amp;DYN_ARGS=TRUE&amp;DOC_NAME=FAT:FQL_AUDITING_CLIENT_TEMPLATE.FAT&amp;display_string=Audit&amp;VAR:KEY=FQFCFMZSLK&amp;VAR:QUERY=RkZfRUJJVERBX09QRVIoUVRSLDQvMS8yMDEwLDYvMzAvMjAxMCwsLFVTRCk=&amp;WINDOW=FIRST_POPUP&amp;HEIGH","T=450&amp;WIDTH=450&amp;START_MAXIMIZED=FALSE&amp;VAR:CALENDAR=US&amp;VAR:SYMBOL=NWL&amp;VAR:INDEX=0"}</definedName>
    <definedName name="_339__FDSAUDITLINK__" localSheetId="7" hidden="1">{"fdsup://directions/FAT Viewer?action=UPDATE&amp;creator=factset&amp;DYN_ARGS=TRUE&amp;DOC_NAME=FAT:FQL_AUDITING_CLIENT_TEMPLATE.FAT&amp;display_string=Audit&amp;VAR:KEY=PKZGFIZYPQ&amp;VAR:QUERY=RkZfRUJJVERBX09QRVIoUVRSLDQvMS8yMDA5LDYvMzAvMjAwOSwsLFVTRCk=&amp;WINDOW=FIRST_POPUP&amp;HEIGH","T=450&amp;WIDTH=450&amp;START_MAXIMIZED=FALSE&amp;VAR:CALENDAR=US&amp;VAR:SYMBOL=NVLS&amp;VAR:INDEX=0"}</definedName>
    <definedName name="_339__FDSAUDITLINK__" localSheetId="0" hidden="1">{"fdsup://directions/FAT Viewer?action=UPDATE&amp;creator=factset&amp;DYN_ARGS=TRUE&amp;DOC_NAME=FAT:FQL_AUDITING_CLIENT_TEMPLATE.FAT&amp;display_string=Audit&amp;VAR:KEY=PKZGFIZYPQ&amp;VAR:QUERY=RkZfRUJJVERBX09QRVIoUVRSLDQvMS8yMDA5LDYvMzAvMjAwOSwsLFVTRCk=&amp;WINDOW=FIRST_POPUP&amp;HEIGH","T=450&amp;WIDTH=450&amp;START_MAXIMIZED=FALSE&amp;VAR:CALENDAR=US&amp;VAR:SYMBOL=NVLS&amp;VAR:INDEX=0"}</definedName>
    <definedName name="_339__FDSAUDITLINK__" hidden="1">{"fdsup://directions/FAT Viewer?action=UPDATE&amp;creator=factset&amp;DYN_ARGS=TRUE&amp;DOC_NAME=FAT:FQL_AUDITING_CLIENT_TEMPLATE.FAT&amp;display_string=Audit&amp;VAR:KEY=PKZGFIZYPQ&amp;VAR:QUERY=RkZfRUJJVERBX09QRVIoUVRSLDQvMS8yMDA5LDYvMzAvMjAwOSwsLFVTRCk=&amp;WINDOW=FIRST_POPUP&amp;HEIGH","T=450&amp;WIDTH=450&amp;START_MAXIMIZED=FALSE&amp;VAR:CALENDAR=US&amp;VAR:SYMBOL=NVLS&amp;VAR:INDEX=0"}</definedName>
    <definedName name="_34__FDSAUDITLINK__" localSheetId="7" hidden="1">{"fdsup://directions/FAT Viewer?action=UPDATE&amp;creator=factset&amp;DYN_ARGS=TRUE&amp;DOC_NAME=FAT:FQL_AUDITING_CLIENT_TEMPLATE.FAT&amp;display_string=Audit&amp;VAR:KEY=RCVOLMREZG&amp;VAR:QUERY=RkZfRUJJVERBX09QRVIoUVRSLDQvMS8yMDEwLDYvMzAvMjAxMCwsLFVTRCk=&amp;WINDOW=FIRST_POPUP&amp;HEIGH","T=450&amp;WIDTH=450&amp;START_MAXIMIZED=FALSE&amp;VAR:CALENDAR=US&amp;VAR:SYMBOL=WPI&amp;VAR:INDEX=0"}</definedName>
    <definedName name="_34__FDSAUDITLINK__" localSheetId="0" hidden="1">{"fdsup://directions/FAT Viewer?action=UPDATE&amp;creator=factset&amp;DYN_ARGS=TRUE&amp;DOC_NAME=FAT:FQL_AUDITING_CLIENT_TEMPLATE.FAT&amp;display_string=Audit&amp;VAR:KEY=RCVOLMREZG&amp;VAR:QUERY=RkZfRUJJVERBX09QRVIoUVRSLDQvMS8yMDEwLDYvMzAvMjAxMCwsLFVTRCk=&amp;WINDOW=FIRST_POPUP&amp;HEIGH","T=450&amp;WIDTH=450&amp;START_MAXIMIZED=FALSE&amp;VAR:CALENDAR=US&amp;VAR:SYMBOL=WPI&amp;VAR:INDEX=0"}</definedName>
    <definedName name="_34__FDSAUDITLINK__" hidden="1">{"fdsup://directions/FAT Viewer?action=UPDATE&amp;creator=factset&amp;DYN_ARGS=TRUE&amp;DOC_NAME=FAT:FQL_AUDITING_CLIENT_TEMPLATE.FAT&amp;display_string=Audit&amp;VAR:KEY=RCVOLMREZG&amp;VAR:QUERY=RkZfRUJJVERBX09QRVIoUVRSLDQvMS8yMDEwLDYvMzAvMjAxMCwsLFVTRCk=&amp;WINDOW=FIRST_POPUP&amp;HEIGH","T=450&amp;WIDTH=450&amp;START_MAXIMIZED=FALSE&amp;VAR:CALENDAR=US&amp;VAR:SYMBOL=WPI&amp;VAR:INDEX=0"}</definedName>
    <definedName name="_340__FDSAUDITLINK__" localSheetId="7" hidden="1">{"fdsup://directions/FAT Viewer?action=UPDATE&amp;creator=factset&amp;DYN_ARGS=TRUE&amp;DOC_NAME=FAT:FQL_AUDITING_CLIENT_TEMPLATE.FAT&amp;display_string=Audit&amp;VAR:KEY=VQPCVUZOBK&amp;VAR:QUERY=RkZfRUJJVERBX09QRVIoUVRSLDQvMS8yMDEwLDYvMzAvMjAxMCwsLFVTRCk=&amp;WINDOW=FIRST_POPUP&amp;HEIGH","T=450&amp;WIDTH=450&amp;START_MAXIMIZED=FALSE&amp;VAR:CALENDAR=US&amp;VAR:SYMBOL=NVLS&amp;VAR:INDEX=0"}</definedName>
    <definedName name="_340__FDSAUDITLINK__" localSheetId="0" hidden="1">{"fdsup://directions/FAT Viewer?action=UPDATE&amp;creator=factset&amp;DYN_ARGS=TRUE&amp;DOC_NAME=FAT:FQL_AUDITING_CLIENT_TEMPLATE.FAT&amp;display_string=Audit&amp;VAR:KEY=VQPCVUZOBK&amp;VAR:QUERY=RkZfRUJJVERBX09QRVIoUVRSLDQvMS8yMDEwLDYvMzAvMjAxMCwsLFVTRCk=&amp;WINDOW=FIRST_POPUP&amp;HEIGH","T=450&amp;WIDTH=450&amp;START_MAXIMIZED=FALSE&amp;VAR:CALENDAR=US&amp;VAR:SYMBOL=NVLS&amp;VAR:INDEX=0"}</definedName>
    <definedName name="_340__FDSAUDITLINK__" hidden="1">{"fdsup://directions/FAT Viewer?action=UPDATE&amp;creator=factset&amp;DYN_ARGS=TRUE&amp;DOC_NAME=FAT:FQL_AUDITING_CLIENT_TEMPLATE.FAT&amp;display_string=Audit&amp;VAR:KEY=VQPCVUZOBK&amp;VAR:QUERY=RkZfRUJJVERBX09QRVIoUVRSLDQvMS8yMDEwLDYvMzAvMjAxMCwsLFVTRCk=&amp;WINDOW=FIRST_POPUP&amp;HEIGH","T=450&amp;WIDTH=450&amp;START_MAXIMIZED=FALSE&amp;VAR:CALENDAR=US&amp;VAR:SYMBOL=NVLS&amp;VAR:INDEX=0"}</definedName>
    <definedName name="_341__FDSAUDITLINK__" localSheetId="7" hidden="1">{"fdsup://directions/FAT Viewer?action=UPDATE&amp;creator=factset&amp;DYN_ARGS=TRUE&amp;DOC_NAME=FAT:FQL_AUDITING_CLIENT_TEMPLATE.FAT&amp;display_string=Audit&amp;VAR:KEY=ZUVKFWNSBG&amp;VAR:QUERY=RkZfRUJJVERBX09QRVIoUVRSLDQvMS8yMDA5LDYvMzAvMjAwOSwsLFVTRCk=&amp;WINDOW=FIRST_POPUP&amp;HEIGH","T=450&amp;WIDTH=450&amp;START_MAXIMIZED=FALSE&amp;VAR:CALENDAR=US&amp;VAR:SYMBOL=NVDA&amp;VAR:INDEX=0"}</definedName>
    <definedName name="_341__FDSAUDITLINK__" localSheetId="0" hidden="1">{"fdsup://directions/FAT Viewer?action=UPDATE&amp;creator=factset&amp;DYN_ARGS=TRUE&amp;DOC_NAME=FAT:FQL_AUDITING_CLIENT_TEMPLATE.FAT&amp;display_string=Audit&amp;VAR:KEY=ZUVKFWNSBG&amp;VAR:QUERY=RkZfRUJJVERBX09QRVIoUVRSLDQvMS8yMDA5LDYvMzAvMjAwOSwsLFVTRCk=&amp;WINDOW=FIRST_POPUP&amp;HEIGH","T=450&amp;WIDTH=450&amp;START_MAXIMIZED=FALSE&amp;VAR:CALENDAR=US&amp;VAR:SYMBOL=NVDA&amp;VAR:INDEX=0"}</definedName>
    <definedName name="_341__FDSAUDITLINK__" hidden="1">{"fdsup://directions/FAT Viewer?action=UPDATE&amp;creator=factset&amp;DYN_ARGS=TRUE&amp;DOC_NAME=FAT:FQL_AUDITING_CLIENT_TEMPLATE.FAT&amp;display_string=Audit&amp;VAR:KEY=ZUVKFWNSBG&amp;VAR:QUERY=RkZfRUJJVERBX09QRVIoUVRSLDQvMS8yMDA5LDYvMzAvMjAwOSwsLFVTRCk=&amp;WINDOW=FIRST_POPUP&amp;HEIGH","T=450&amp;WIDTH=450&amp;START_MAXIMIZED=FALSE&amp;VAR:CALENDAR=US&amp;VAR:SYMBOL=NVDA&amp;VAR:INDEX=0"}</definedName>
    <definedName name="_342__FDSAUDITLINK__" localSheetId="7" hidden="1">{"fdsup://directions/FAT Viewer?action=UPDATE&amp;creator=factset&amp;DYN_ARGS=TRUE&amp;DOC_NAME=FAT:FQL_AUDITING_CLIENT_TEMPLATE.FAT&amp;display_string=Audit&amp;VAR:KEY=TMJWJSZIJG&amp;VAR:QUERY=RkZfRUJJVERBX09QRVIoUVRSLDQvMS8yMDEwLDYvMzAvMjAxMCwsLFVTRCk=&amp;WINDOW=FIRST_POPUP&amp;HEIGH","T=450&amp;WIDTH=450&amp;START_MAXIMIZED=FALSE&amp;VAR:CALENDAR=US&amp;VAR:SYMBOL=NVDA&amp;VAR:INDEX=0"}</definedName>
    <definedName name="_342__FDSAUDITLINK__" localSheetId="0" hidden="1">{"fdsup://directions/FAT Viewer?action=UPDATE&amp;creator=factset&amp;DYN_ARGS=TRUE&amp;DOC_NAME=FAT:FQL_AUDITING_CLIENT_TEMPLATE.FAT&amp;display_string=Audit&amp;VAR:KEY=TMJWJSZIJG&amp;VAR:QUERY=RkZfRUJJVERBX09QRVIoUVRSLDQvMS8yMDEwLDYvMzAvMjAxMCwsLFVTRCk=&amp;WINDOW=FIRST_POPUP&amp;HEIGH","T=450&amp;WIDTH=450&amp;START_MAXIMIZED=FALSE&amp;VAR:CALENDAR=US&amp;VAR:SYMBOL=NVDA&amp;VAR:INDEX=0"}</definedName>
    <definedName name="_342__FDSAUDITLINK__" hidden="1">{"fdsup://directions/FAT Viewer?action=UPDATE&amp;creator=factset&amp;DYN_ARGS=TRUE&amp;DOC_NAME=FAT:FQL_AUDITING_CLIENT_TEMPLATE.FAT&amp;display_string=Audit&amp;VAR:KEY=TMJWJSZIJG&amp;VAR:QUERY=RkZfRUJJVERBX09QRVIoUVRSLDQvMS8yMDEwLDYvMzAvMjAxMCwsLFVTRCk=&amp;WINDOW=FIRST_POPUP&amp;HEIGH","T=450&amp;WIDTH=450&amp;START_MAXIMIZED=FALSE&amp;VAR:CALENDAR=US&amp;VAR:SYMBOL=NVDA&amp;VAR:INDEX=0"}</definedName>
    <definedName name="_343__FDSAUDITLINK__" localSheetId="7" hidden="1">{"fdsup://directions/FAT Viewer?action=UPDATE&amp;creator=factset&amp;DYN_ARGS=TRUE&amp;DOC_NAME=FAT:FQL_AUDITING_CLIENT_TEMPLATE.FAT&amp;display_string=Audit&amp;VAR:KEY=LYRAXODETO&amp;VAR:QUERY=RkZfRUJJVERBX09QRVIoUVRSLDQvMS8yMDA5LDYvMzAvMjAwOSwsLFVTRCk=&amp;WINDOW=FIRST_POPUP&amp;HEIGH","T=450&amp;WIDTH=450&amp;START_MAXIMIZED=FALSE&amp;VAR:CALENDAR=US&amp;VAR:SYMBOL=NUE&amp;VAR:INDEX=0"}</definedName>
    <definedName name="_343__FDSAUDITLINK__" localSheetId="0" hidden="1">{"fdsup://directions/FAT Viewer?action=UPDATE&amp;creator=factset&amp;DYN_ARGS=TRUE&amp;DOC_NAME=FAT:FQL_AUDITING_CLIENT_TEMPLATE.FAT&amp;display_string=Audit&amp;VAR:KEY=LYRAXODETO&amp;VAR:QUERY=RkZfRUJJVERBX09QRVIoUVRSLDQvMS8yMDA5LDYvMzAvMjAwOSwsLFVTRCk=&amp;WINDOW=FIRST_POPUP&amp;HEIGH","T=450&amp;WIDTH=450&amp;START_MAXIMIZED=FALSE&amp;VAR:CALENDAR=US&amp;VAR:SYMBOL=NUE&amp;VAR:INDEX=0"}</definedName>
    <definedName name="_343__FDSAUDITLINK__" hidden="1">{"fdsup://directions/FAT Viewer?action=UPDATE&amp;creator=factset&amp;DYN_ARGS=TRUE&amp;DOC_NAME=FAT:FQL_AUDITING_CLIENT_TEMPLATE.FAT&amp;display_string=Audit&amp;VAR:KEY=LYRAXODETO&amp;VAR:QUERY=RkZfRUJJVERBX09QRVIoUVRSLDQvMS8yMDA5LDYvMzAvMjAwOSwsLFVTRCk=&amp;WINDOW=FIRST_POPUP&amp;HEIGH","T=450&amp;WIDTH=450&amp;START_MAXIMIZED=FALSE&amp;VAR:CALENDAR=US&amp;VAR:SYMBOL=NUE&amp;VAR:INDEX=0"}</definedName>
    <definedName name="_344__FDSAUDITLINK__" localSheetId="7" hidden="1">{"fdsup://directions/FAT Viewer?action=UPDATE&amp;creator=factset&amp;DYN_ARGS=TRUE&amp;DOC_NAME=FAT:FQL_AUDITING_CLIENT_TEMPLATE.FAT&amp;display_string=Audit&amp;VAR:KEY=DANWNMZSRG&amp;VAR:QUERY=RkZfRUJJVERBX09QRVIoUVRSLDQvMS8yMDEwLDYvMzAvMjAxMCwsLFVTRCk=&amp;WINDOW=FIRST_POPUP&amp;HEIGH","T=450&amp;WIDTH=450&amp;START_MAXIMIZED=FALSE&amp;VAR:CALENDAR=US&amp;VAR:SYMBOL=NUE&amp;VAR:INDEX=0"}</definedName>
    <definedName name="_344__FDSAUDITLINK__" localSheetId="0" hidden="1">{"fdsup://directions/FAT Viewer?action=UPDATE&amp;creator=factset&amp;DYN_ARGS=TRUE&amp;DOC_NAME=FAT:FQL_AUDITING_CLIENT_TEMPLATE.FAT&amp;display_string=Audit&amp;VAR:KEY=DANWNMZSRG&amp;VAR:QUERY=RkZfRUJJVERBX09QRVIoUVRSLDQvMS8yMDEwLDYvMzAvMjAxMCwsLFVTRCk=&amp;WINDOW=FIRST_POPUP&amp;HEIGH","T=450&amp;WIDTH=450&amp;START_MAXIMIZED=FALSE&amp;VAR:CALENDAR=US&amp;VAR:SYMBOL=NUE&amp;VAR:INDEX=0"}</definedName>
    <definedName name="_344__FDSAUDITLINK__" hidden="1">{"fdsup://directions/FAT Viewer?action=UPDATE&amp;creator=factset&amp;DYN_ARGS=TRUE&amp;DOC_NAME=FAT:FQL_AUDITING_CLIENT_TEMPLATE.FAT&amp;display_string=Audit&amp;VAR:KEY=DANWNMZSRG&amp;VAR:QUERY=RkZfRUJJVERBX09QRVIoUVRSLDQvMS8yMDEwLDYvMzAvMjAxMCwsLFVTRCk=&amp;WINDOW=FIRST_POPUP&amp;HEIGH","T=450&amp;WIDTH=450&amp;START_MAXIMIZED=FALSE&amp;VAR:CALENDAR=US&amp;VAR:SYMBOL=NUE&amp;VAR:INDEX=0"}</definedName>
    <definedName name="_345__FDSAUDITLINK__" localSheetId="7" hidden="1">{"fdsup://directions/FAT Viewer?action=UPDATE&amp;creator=factset&amp;DYN_ARGS=TRUE&amp;DOC_NAME=FAT:FQL_AUDITING_CLIENT_TEMPLATE.FAT&amp;display_string=Audit&amp;VAR:KEY=PQFANUJORE&amp;VAR:QUERY=RkZfRUJJVERBX09QRVIoUVRSLDQvMS8yMDA5LDYvMzAvMjAwOSwsLFVTRCk=&amp;WINDOW=FIRST_POPUP&amp;HEIGH","T=450&amp;WIDTH=450&amp;START_MAXIMIZED=FALSE&amp;VAR:CALENDAR=US&amp;VAR:SYMBOL=NU&amp;VAR:INDEX=0"}</definedName>
    <definedName name="_345__FDSAUDITLINK__" localSheetId="0" hidden="1">{"fdsup://directions/FAT Viewer?action=UPDATE&amp;creator=factset&amp;DYN_ARGS=TRUE&amp;DOC_NAME=FAT:FQL_AUDITING_CLIENT_TEMPLATE.FAT&amp;display_string=Audit&amp;VAR:KEY=PQFANUJORE&amp;VAR:QUERY=RkZfRUJJVERBX09QRVIoUVRSLDQvMS8yMDA5LDYvMzAvMjAwOSwsLFVTRCk=&amp;WINDOW=FIRST_POPUP&amp;HEIGH","T=450&amp;WIDTH=450&amp;START_MAXIMIZED=FALSE&amp;VAR:CALENDAR=US&amp;VAR:SYMBOL=NU&amp;VAR:INDEX=0"}</definedName>
    <definedName name="_345__FDSAUDITLINK__" hidden="1">{"fdsup://directions/FAT Viewer?action=UPDATE&amp;creator=factset&amp;DYN_ARGS=TRUE&amp;DOC_NAME=FAT:FQL_AUDITING_CLIENT_TEMPLATE.FAT&amp;display_string=Audit&amp;VAR:KEY=PQFANUJORE&amp;VAR:QUERY=RkZfRUJJVERBX09QRVIoUVRSLDQvMS8yMDA5LDYvMzAvMjAwOSwsLFVTRCk=&amp;WINDOW=FIRST_POPUP&amp;HEIGH","T=450&amp;WIDTH=450&amp;START_MAXIMIZED=FALSE&amp;VAR:CALENDAR=US&amp;VAR:SYMBOL=NU&amp;VAR:INDEX=0"}</definedName>
    <definedName name="_346__FDSAUDITLINK__" localSheetId="7" hidden="1">{"fdsup://directions/FAT Viewer?action=UPDATE&amp;creator=factset&amp;DYN_ARGS=TRUE&amp;DOC_NAME=FAT:FQL_AUDITING_CLIENT_TEMPLATE.FAT&amp;display_string=Audit&amp;VAR:KEY=BUDYBEDCHS&amp;VAR:QUERY=RkZfRUJJVERBX09QRVIoUVRSLDQvMS8yMDEwLDYvMzAvMjAxMCwsLFVTRCk=&amp;WINDOW=FIRST_POPUP&amp;HEIGH","T=450&amp;WIDTH=450&amp;START_MAXIMIZED=FALSE&amp;VAR:CALENDAR=US&amp;VAR:SYMBOL=NU&amp;VAR:INDEX=0"}</definedName>
    <definedName name="_346__FDSAUDITLINK__" localSheetId="0" hidden="1">{"fdsup://directions/FAT Viewer?action=UPDATE&amp;creator=factset&amp;DYN_ARGS=TRUE&amp;DOC_NAME=FAT:FQL_AUDITING_CLIENT_TEMPLATE.FAT&amp;display_string=Audit&amp;VAR:KEY=BUDYBEDCHS&amp;VAR:QUERY=RkZfRUJJVERBX09QRVIoUVRSLDQvMS8yMDEwLDYvMzAvMjAxMCwsLFVTRCk=&amp;WINDOW=FIRST_POPUP&amp;HEIGH","T=450&amp;WIDTH=450&amp;START_MAXIMIZED=FALSE&amp;VAR:CALENDAR=US&amp;VAR:SYMBOL=NU&amp;VAR:INDEX=0"}</definedName>
    <definedName name="_346__FDSAUDITLINK__" hidden="1">{"fdsup://directions/FAT Viewer?action=UPDATE&amp;creator=factset&amp;DYN_ARGS=TRUE&amp;DOC_NAME=FAT:FQL_AUDITING_CLIENT_TEMPLATE.FAT&amp;display_string=Audit&amp;VAR:KEY=BUDYBEDCHS&amp;VAR:QUERY=RkZfRUJJVERBX09QRVIoUVRSLDQvMS8yMDEwLDYvMzAvMjAxMCwsLFVTRCk=&amp;WINDOW=FIRST_POPUP&amp;HEIGH","T=450&amp;WIDTH=450&amp;START_MAXIMIZED=FALSE&amp;VAR:CALENDAR=US&amp;VAR:SYMBOL=NU&amp;VAR:INDEX=0"}</definedName>
    <definedName name="_347__FDSAUDITLINK__" localSheetId="7" hidden="1">{"fdsup://directions/FAT Viewer?action=UPDATE&amp;creator=factset&amp;DYN_ARGS=TRUE&amp;DOC_NAME=FAT:FQL_AUDITING_CLIENT_TEMPLATE.FAT&amp;display_string=Audit&amp;VAR:KEY=JCHCLIJWFA&amp;VAR:QUERY=RkZfRUJJVERBX09QRVIoUVRSLDQvMS8yMDA5LDYvMzAvMjAwOSwsLFVTRCk=&amp;WINDOW=FIRST_POPUP&amp;HEIGH","T=450&amp;WIDTH=450&amp;START_MAXIMIZED=FALSE&amp;VAR:CALENDAR=US&amp;VAR:SYMBOL=NTRS&amp;VAR:INDEX=0"}</definedName>
    <definedName name="_347__FDSAUDITLINK__" localSheetId="0" hidden="1">{"fdsup://directions/FAT Viewer?action=UPDATE&amp;creator=factset&amp;DYN_ARGS=TRUE&amp;DOC_NAME=FAT:FQL_AUDITING_CLIENT_TEMPLATE.FAT&amp;display_string=Audit&amp;VAR:KEY=JCHCLIJWFA&amp;VAR:QUERY=RkZfRUJJVERBX09QRVIoUVRSLDQvMS8yMDA5LDYvMzAvMjAwOSwsLFVTRCk=&amp;WINDOW=FIRST_POPUP&amp;HEIGH","T=450&amp;WIDTH=450&amp;START_MAXIMIZED=FALSE&amp;VAR:CALENDAR=US&amp;VAR:SYMBOL=NTRS&amp;VAR:INDEX=0"}</definedName>
    <definedName name="_347__FDSAUDITLINK__" hidden="1">{"fdsup://directions/FAT Viewer?action=UPDATE&amp;creator=factset&amp;DYN_ARGS=TRUE&amp;DOC_NAME=FAT:FQL_AUDITING_CLIENT_TEMPLATE.FAT&amp;display_string=Audit&amp;VAR:KEY=JCHCLIJWFA&amp;VAR:QUERY=RkZfRUJJVERBX09QRVIoUVRSLDQvMS8yMDA5LDYvMzAvMjAwOSwsLFVTRCk=&amp;WINDOW=FIRST_POPUP&amp;HEIGH","T=450&amp;WIDTH=450&amp;START_MAXIMIZED=FALSE&amp;VAR:CALENDAR=US&amp;VAR:SYMBOL=NTRS&amp;VAR:INDEX=0"}</definedName>
    <definedName name="_348__FDSAUDITLINK__" localSheetId="7" hidden="1">{"fdsup://directions/FAT Viewer?action=UPDATE&amp;creator=factset&amp;DYN_ARGS=TRUE&amp;DOC_NAME=FAT:FQL_AUDITING_CLIENT_TEMPLATE.FAT&amp;display_string=Audit&amp;VAR:KEY=JKJUXARUDQ&amp;VAR:QUERY=RkZfRUJJVERBX09QRVIoUVRSLDQvMS8yMDEwLDYvMzAvMjAxMCwsLFVTRCk=&amp;WINDOW=FIRST_POPUP&amp;HEIGH","T=450&amp;WIDTH=450&amp;START_MAXIMIZED=FALSE&amp;VAR:CALENDAR=US&amp;VAR:SYMBOL=NTRS&amp;VAR:INDEX=0"}</definedName>
    <definedName name="_348__FDSAUDITLINK__" localSheetId="0" hidden="1">{"fdsup://directions/FAT Viewer?action=UPDATE&amp;creator=factset&amp;DYN_ARGS=TRUE&amp;DOC_NAME=FAT:FQL_AUDITING_CLIENT_TEMPLATE.FAT&amp;display_string=Audit&amp;VAR:KEY=JKJUXARUDQ&amp;VAR:QUERY=RkZfRUJJVERBX09QRVIoUVRSLDQvMS8yMDEwLDYvMzAvMjAxMCwsLFVTRCk=&amp;WINDOW=FIRST_POPUP&amp;HEIGH","T=450&amp;WIDTH=450&amp;START_MAXIMIZED=FALSE&amp;VAR:CALENDAR=US&amp;VAR:SYMBOL=NTRS&amp;VAR:INDEX=0"}</definedName>
    <definedName name="_348__FDSAUDITLINK__" hidden="1">{"fdsup://directions/FAT Viewer?action=UPDATE&amp;creator=factset&amp;DYN_ARGS=TRUE&amp;DOC_NAME=FAT:FQL_AUDITING_CLIENT_TEMPLATE.FAT&amp;display_string=Audit&amp;VAR:KEY=JKJUXARUDQ&amp;VAR:QUERY=RkZfRUJJVERBX09QRVIoUVRSLDQvMS8yMDEwLDYvMzAvMjAxMCwsLFVTRCk=&amp;WINDOW=FIRST_POPUP&amp;HEIGH","T=450&amp;WIDTH=450&amp;START_MAXIMIZED=FALSE&amp;VAR:CALENDAR=US&amp;VAR:SYMBOL=NTRS&amp;VAR:INDEX=0"}</definedName>
    <definedName name="_349__FDSAUDITLINK__" localSheetId="7" hidden="1">{"fdsup://directions/FAT Viewer?action=UPDATE&amp;creator=factset&amp;DYN_ARGS=TRUE&amp;DOC_NAME=FAT:FQL_AUDITING_CLIENT_TEMPLATE.FAT&amp;display_string=Audit&amp;VAR:KEY=VUXYNORSBW&amp;VAR:QUERY=RkZfRUJJVERBX09QRVIoUVRSLDQvMS8yMDA5LDYvMzAvMjAwOSwsLFVTRCk=&amp;WINDOW=FIRST_POPUP&amp;HEIGH","T=450&amp;WIDTH=450&amp;START_MAXIMIZED=FALSE&amp;VAR:CALENDAR=US&amp;VAR:SYMBOL=NTAP&amp;VAR:INDEX=0"}</definedName>
    <definedName name="_349__FDSAUDITLINK__" localSheetId="0" hidden="1">{"fdsup://directions/FAT Viewer?action=UPDATE&amp;creator=factset&amp;DYN_ARGS=TRUE&amp;DOC_NAME=FAT:FQL_AUDITING_CLIENT_TEMPLATE.FAT&amp;display_string=Audit&amp;VAR:KEY=VUXYNORSBW&amp;VAR:QUERY=RkZfRUJJVERBX09QRVIoUVRSLDQvMS8yMDA5LDYvMzAvMjAwOSwsLFVTRCk=&amp;WINDOW=FIRST_POPUP&amp;HEIGH","T=450&amp;WIDTH=450&amp;START_MAXIMIZED=FALSE&amp;VAR:CALENDAR=US&amp;VAR:SYMBOL=NTAP&amp;VAR:INDEX=0"}</definedName>
    <definedName name="_349__FDSAUDITLINK__" hidden="1">{"fdsup://directions/FAT Viewer?action=UPDATE&amp;creator=factset&amp;DYN_ARGS=TRUE&amp;DOC_NAME=FAT:FQL_AUDITING_CLIENT_TEMPLATE.FAT&amp;display_string=Audit&amp;VAR:KEY=VUXYNORSBW&amp;VAR:QUERY=RkZfRUJJVERBX09QRVIoUVRSLDQvMS8yMDA5LDYvMzAvMjAwOSwsLFVTRCk=&amp;WINDOW=FIRST_POPUP&amp;HEIGH","T=450&amp;WIDTH=450&amp;START_MAXIMIZED=FALSE&amp;VAR:CALENDAR=US&amp;VAR:SYMBOL=NTAP&amp;VAR:INDEX=0"}</definedName>
    <definedName name="_35__FDSAUDITLINK__" localSheetId="7" hidden="1">{"fdsup://directions/FAT Viewer?action=UPDATE&amp;creator=factset&amp;DYN_ARGS=TRUE&amp;DOC_NAME=FAT:FQL_AUDITING_CLIENT_TEMPLATE.FAT&amp;display_string=Audit&amp;VAR:KEY=FCPQJYFCLY&amp;VAR:QUERY=RkZfRUJJVERBX09QRVIoUVRSLDQvMS8yMDA5LDYvMzAvMjAwOSwsLFVTRCk=&amp;WINDOW=FIRST_POPUP&amp;HEIGH","T=450&amp;WIDTH=450&amp;START_MAXIMIZED=FALSE&amp;VAR:CALENDAR=US&amp;VAR:SYMBOL=WMT&amp;VAR:INDEX=0"}</definedName>
    <definedName name="_35__FDSAUDITLINK__" localSheetId="0" hidden="1">{"fdsup://directions/FAT Viewer?action=UPDATE&amp;creator=factset&amp;DYN_ARGS=TRUE&amp;DOC_NAME=FAT:FQL_AUDITING_CLIENT_TEMPLATE.FAT&amp;display_string=Audit&amp;VAR:KEY=FCPQJYFCLY&amp;VAR:QUERY=RkZfRUJJVERBX09QRVIoUVRSLDQvMS8yMDA5LDYvMzAvMjAwOSwsLFVTRCk=&amp;WINDOW=FIRST_POPUP&amp;HEIGH","T=450&amp;WIDTH=450&amp;START_MAXIMIZED=FALSE&amp;VAR:CALENDAR=US&amp;VAR:SYMBOL=WMT&amp;VAR:INDEX=0"}</definedName>
    <definedName name="_35__FDSAUDITLINK__" hidden="1">{"fdsup://directions/FAT Viewer?action=UPDATE&amp;creator=factset&amp;DYN_ARGS=TRUE&amp;DOC_NAME=FAT:FQL_AUDITING_CLIENT_TEMPLATE.FAT&amp;display_string=Audit&amp;VAR:KEY=FCPQJYFCLY&amp;VAR:QUERY=RkZfRUJJVERBX09QRVIoUVRSLDQvMS8yMDA5LDYvMzAvMjAwOSwsLFVTRCk=&amp;WINDOW=FIRST_POPUP&amp;HEIGH","T=450&amp;WIDTH=450&amp;START_MAXIMIZED=FALSE&amp;VAR:CALENDAR=US&amp;VAR:SYMBOL=WMT&amp;VAR:INDEX=0"}</definedName>
    <definedName name="_350__FDSAUDITLINK__" localSheetId="7" hidden="1">{"fdsup://directions/FAT Viewer?action=UPDATE&amp;creator=factset&amp;DYN_ARGS=TRUE&amp;DOC_NAME=FAT:FQL_AUDITING_CLIENT_TEMPLATE.FAT&amp;display_string=Audit&amp;VAR:KEY=LIFKJKHCFW&amp;VAR:QUERY=RkZfRUJJVERBX09QRVIoUVRSLDQvMS8yMDEwLDYvMzAvMjAxMCwsLFVTRCk=&amp;WINDOW=FIRST_POPUP&amp;HEIGH","T=450&amp;WIDTH=450&amp;START_MAXIMIZED=FALSE&amp;VAR:CALENDAR=US&amp;VAR:SYMBOL=NTAP&amp;VAR:INDEX=0"}</definedName>
    <definedName name="_350__FDSAUDITLINK__" localSheetId="0" hidden="1">{"fdsup://directions/FAT Viewer?action=UPDATE&amp;creator=factset&amp;DYN_ARGS=TRUE&amp;DOC_NAME=FAT:FQL_AUDITING_CLIENT_TEMPLATE.FAT&amp;display_string=Audit&amp;VAR:KEY=LIFKJKHCFW&amp;VAR:QUERY=RkZfRUJJVERBX09QRVIoUVRSLDQvMS8yMDEwLDYvMzAvMjAxMCwsLFVTRCk=&amp;WINDOW=FIRST_POPUP&amp;HEIGH","T=450&amp;WIDTH=450&amp;START_MAXIMIZED=FALSE&amp;VAR:CALENDAR=US&amp;VAR:SYMBOL=NTAP&amp;VAR:INDEX=0"}</definedName>
    <definedName name="_350__FDSAUDITLINK__" hidden="1">{"fdsup://directions/FAT Viewer?action=UPDATE&amp;creator=factset&amp;DYN_ARGS=TRUE&amp;DOC_NAME=FAT:FQL_AUDITING_CLIENT_TEMPLATE.FAT&amp;display_string=Audit&amp;VAR:KEY=LIFKJKHCFW&amp;VAR:QUERY=RkZfRUJJVERBX09QRVIoUVRSLDQvMS8yMDEwLDYvMzAvMjAxMCwsLFVTRCk=&amp;WINDOW=FIRST_POPUP&amp;HEIGH","T=450&amp;WIDTH=450&amp;START_MAXIMIZED=FALSE&amp;VAR:CALENDAR=US&amp;VAR:SYMBOL=NTAP&amp;VAR:INDEX=0"}</definedName>
    <definedName name="_351__FDSAUDITLINK__" localSheetId="7" hidden="1">{"fdsup://directions/FAT Viewer?action=UPDATE&amp;creator=factset&amp;DYN_ARGS=TRUE&amp;DOC_NAME=FAT:FQL_AUDITING_CLIENT_TEMPLATE.FAT&amp;display_string=Audit&amp;VAR:KEY=DITWNIFUXE&amp;VAR:QUERY=RkZfRUJJVERBX09QRVIoUVRSLDQvMS8yMDA5LDYvMzAvMjAwOSwsLFVTRCk=&amp;WINDOW=FIRST_POPUP&amp;HEIGH","T=450&amp;WIDTH=450&amp;START_MAXIMIZED=FALSE&amp;VAR:CALENDAR=US&amp;VAR:SYMBOL=NSM&amp;VAR:INDEX=0"}</definedName>
    <definedName name="_351__FDSAUDITLINK__" localSheetId="0" hidden="1">{"fdsup://directions/FAT Viewer?action=UPDATE&amp;creator=factset&amp;DYN_ARGS=TRUE&amp;DOC_NAME=FAT:FQL_AUDITING_CLIENT_TEMPLATE.FAT&amp;display_string=Audit&amp;VAR:KEY=DITWNIFUXE&amp;VAR:QUERY=RkZfRUJJVERBX09QRVIoUVRSLDQvMS8yMDA5LDYvMzAvMjAwOSwsLFVTRCk=&amp;WINDOW=FIRST_POPUP&amp;HEIGH","T=450&amp;WIDTH=450&amp;START_MAXIMIZED=FALSE&amp;VAR:CALENDAR=US&amp;VAR:SYMBOL=NSM&amp;VAR:INDEX=0"}</definedName>
    <definedName name="_351__FDSAUDITLINK__" hidden="1">{"fdsup://directions/FAT Viewer?action=UPDATE&amp;creator=factset&amp;DYN_ARGS=TRUE&amp;DOC_NAME=FAT:FQL_AUDITING_CLIENT_TEMPLATE.FAT&amp;display_string=Audit&amp;VAR:KEY=DITWNIFUXE&amp;VAR:QUERY=RkZfRUJJVERBX09QRVIoUVRSLDQvMS8yMDA5LDYvMzAvMjAwOSwsLFVTRCk=&amp;WINDOW=FIRST_POPUP&amp;HEIGH","T=450&amp;WIDTH=450&amp;START_MAXIMIZED=FALSE&amp;VAR:CALENDAR=US&amp;VAR:SYMBOL=NSM&amp;VAR:INDEX=0"}</definedName>
    <definedName name="_352__FDSAUDITLINK__" localSheetId="7" hidden="1">{"fdsup://directions/FAT Viewer?action=UPDATE&amp;creator=factset&amp;DYN_ARGS=TRUE&amp;DOC_NAME=FAT:FQL_AUDITING_CLIENT_TEMPLATE.FAT&amp;display_string=Audit&amp;VAR:KEY=VUVOXGFSNQ&amp;VAR:QUERY=RkZfRUJJVERBX09QRVIoUVRSLDQvMS8yMDEwLDYvMzAvMjAxMCwsLFVTRCk=&amp;WINDOW=FIRST_POPUP&amp;HEIGH","T=450&amp;WIDTH=450&amp;START_MAXIMIZED=FALSE&amp;VAR:CALENDAR=US&amp;VAR:SYMBOL=NSM&amp;VAR:INDEX=0"}</definedName>
    <definedName name="_352__FDSAUDITLINK__" localSheetId="0" hidden="1">{"fdsup://directions/FAT Viewer?action=UPDATE&amp;creator=factset&amp;DYN_ARGS=TRUE&amp;DOC_NAME=FAT:FQL_AUDITING_CLIENT_TEMPLATE.FAT&amp;display_string=Audit&amp;VAR:KEY=VUVOXGFSNQ&amp;VAR:QUERY=RkZfRUJJVERBX09QRVIoUVRSLDQvMS8yMDEwLDYvMzAvMjAxMCwsLFVTRCk=&amp;WINDOW=FIRST_POPUP&amp;HEIGH","T=450&amp;WIDTH=450&amp;START_MAXIMIZED=FALSE&amp;VAR:CALENDAR=US&amp;VAR:SYMBOL=NSM&amp;VAR:INDEX=0"}</definedName>
    <definedName name="_352__FDSAUDITLINK__" hidden="1">{"fdsup://directions/FAT Viewer?action=UPDATE&amp;creator=factset&amp;DYN_ARGS=TRUE&amp;DOC_NAME=FAT:FQL_AUDITING_CLIENT_TEMPLATE.FAT&amp;display_string=Audit&amp;VAR:KEY=VUVOXGFSNQ&amp;VAR:QUERY=RkZfRUJJVERBX09QRVIoUVRSLDQvMS8yMDEwLDYvMzAvMjAxMCwsLFVTRCk=&amp;WINDOW=FIRST_POPUP&amp;HEIGH","T=450&amp;WIDTH=450&amp;START_MAXIMIZED=FALSE&amp;VAR:CALENDAR=US&amp;VAR:SYMBOL=NSM&amp;VAR:INDEX=0"}</definedName>
    <definedName name="_353__FDSAUDITLINK__" localSheetId="7" hidden="1">{"fdsup://directions/FAT Viewer?action=UPDATE&amp;creator=factset&amp;DYN_ARGS=TRUE&amp;DOC_NAME=FAT:FQL_AUDITING_CLIENT_TEMPLATE.FAT&amp;display_string=Audit&amp;VAR:KEY=RCTUTARCLE&amp;VAR:QUERY=RkZfRUJJVERBX09QRVIoUVRSLDQvMS8yMDA5LDYvMzAvMjAwOSwsLFVTRCk=&amp;WINDOW=FIRST_POPUP&amp;HEIGH","T=450&amp;WIDTH=450&amp;START_MAXIMIZED=FALSE&amp;VAR:CALENDAR=US&amp;VAR:SYMBOL=NSC&amp;VAR:INDEX=0"}</definedName>
    <definedName name="_353__FDSAUDITLINK__" localSheetId="0" hidden="1">{"fdsup://directions/FAT Viewer?action=UPDATE&amp;creator=factset&amp;DYN_ARGS=TRUE&amp;DOC_NAME=FAT:FQL_AUDITING_CLIENT_TEMPLATE.FAT&amp;display_string=Audit&amp;VAR:KEY=RCTUTARCLE&amp;VAR:QUERY=RkZfRUJJVERBX09QRVIoUVRSLDQvMS8yMDA5LDYvMzAvMjAwOSwsLFVTRCk=&amp;WINDOW=FIRST_POPUP&amp;HEIGH","T=450&amp;WIDTH=450&amp;START_MAXIMIZED=FALSE&amp;VAR:CALENDAR=US&amp;VAR:SYMBOL=NSC&amp;VAR:INDEX=0"}</definedName>
    <definedName name="_353__FDSAUDITLINK__" hidden="1">{"fdsup://directions/FAT Viewer?action=UPDATE&amp;creator=factset&amp;DYN_ARGS=TRUE&amp;DOC_NAME=FAT:FQL_AUDITING_CLIENT_TEMPLATE.FAT&amp;display_string=Audit&amp;VAR:KEY=RCTUTARCLE&amp;VAR:QUERY=RkZfRUJJVERBX09QRVIoUVRSLDQvMS8yMDA5LDYvMzAvMjAwOSwsLFVTRCk=&amp;WINDOW=FIRST_POPUP&amp;HEIGH","T=450&amp;WIDTH=450&amp;START_MAXIMIZED=FALSE&amp;VAR:CALENDAR=US&amp;VAR:SYMBOL=NSC&amp;VAR:INDEX=0"}</definedName>
    <definedName name="_354__FDSAUDITLINK__" localSheetId="7" hidden="1">{"fdsup://directions/FAT Viewer?action=UPDATE&amp;creator=factset&amp;DYN_ARGS=TRUE&amp;DOC_NAME=FAT:FQL_AUDITING_CLIENT_TEMPLATE.FAT&amp;display_string=Audit&amp;VAR:KEY=FEXOPSHGLG&amp;VAR:QUERY=RkZfRUJJVERBX09QRVIoUVRSLDQvMS8yMDEwLDYvMzAvMjAxMCwsLFVTRCk=&amp;WINDOW=FIRST_POPUP&amp;HEIGH","T=450&amp;WIDTH=450&amp;START_MAXIMIZED=FALSE&amp;VAR:CALENDAR=US&amp;VAR:SYMBOL=NSC&amp;VAR:INDEX=0"}</definedName>
    <definedName name="_354__FDSAUDITLINK__" localSheetId="0" hidden="1">{"fdsup://directions/FAT Viewer?action=UPDATE&amp;creator=factset&amp;DYN_ARGS=TRUE&amp;DOC_NAME=FAT:FQL_AUDITING_CLIENT_TEMPLATE.FAT&amp;display_string=Audit&amp;VAR:KEY=FEXOPSHGLG&amp;VAR:QUERY=RkZfRUJJVERBX09QRVIoUVRSLDQvMS8yMDEwLDYvMzAvMjAxMCwsLFVTRCk=&amp;WINDOW=FIRST_POPUP&amp;HEIGH","T=450&amp;WIDTH=450&amp;START_MAXIMIZED=FALSE&amp;VAR:CALENDAR=US&amp;VAR:SYMBOL=NSC&amp;VAR:INDEX=0"}</definedName>
    <definedName name="_354__FDSAUDITLINK__" hidden="1">{"fdsup://directions/FAT Viewer?action=UPDATE&amp;creator=factset&amp;DYN_ARGS=TRUE&amp;DOC_NAME=FAT:FQL_AUDITING_CLIENT_TEMPLATE.FAT&amp;display_string=Audit&amp;VAR:KEY=FEXOPSHGLG&amp;VAR:QUERY=RkZfRUJJVERBX09QRVIoUVRSLDQvMS8yMDEwLDYvMzAvMjAxMCwsLFVTRCk=&amp;WINDOW=FIRST_POPUP&amp;HEIGH","T=450&amp;WIDTH=450&amp;START_MAXIMIZED=FALSE&amp;VAR:CALENDAR=US&amp;VAR:SYMBOL=NSC&amp;VAR:INDEX=0"}</definedName>
    <definedName name="_355__FDSAUDITLINK__" localSheetId="7" hidden="1">{"fdsup://directions/FAT Viewer?action=UPDATE&amp;creator=factset&amp;DYN_ARGS=TRUE&amp;DOC_NAME=FAT:FQL_AUDITING_CLIENT_TEMPLATE.FAT&amp;display_string=Audit&amp;VAR:KEY=DQVMRUPYBM&amp;VAR:QUERY=RkZfRUJJVERBX09QRVIoUVRSLDQvMS8yMDA5LDYvMzAvMjAwOSwsLFVTRCk=&amp;WINDOW=FIRST_POPUP&amp;HEIGH","T=450&amp;WIDTH=450&amp;START_MAXIMIZED=FALSE&amp;VAR:CALENDAR=US&amp;VAR:SYMBOL=NRG&amp;VAR:INDEX=0"}</definedName>
    <definedName name="_355__FDSAUDITLINK__" localSheetId="0" hidden="1">{"fdsup://directions/FAT Viewer?action=UPDATE&amp;creator=factset&amp;DYN_ARGS=TRUE&amp;DOC_NAME=FAT:FQL_AUDITING_CLIENT_TEMPLATE.FAT&amp;display_string=Audit&amp;VAR:KEY=DQVMRUPYBM&amp;VAR:QUERY=RkZfRUJJVERBX09QRVIoUVRSLDQvMS8yMDA5LDYvMzAvMjAwOSwsLFVTRCk=&amp;WINDOW=FIRST_POPUP&amp;HEIGH","T=450&amp;WIDTH=450&amp;START_MAXIMIZED=FALSE&amp;VAR:CALENDAR=US&amp;VAR:SYMBOL=NRG&amp;VAR:INDEX=0"}</definedName>
    <definedName name="_355__FDSAUDITLINK__" hidden="1">{"fdsup://directions/FAT Viewer?action=UPDATE&amp;creator=factset&amp;DYN_ARGS=TRUE&amp;DOC_NAME=FAT:FQL_AUDITING_CLIENT_TEMPLATE.FAT&amp;display_string=Audit&amp;VAR:KEY=DQVMRUPYBM&amp;VAR:QUERY=RkZfRUJJVERBX09QRVIoUVRSLDQvMS8yMDA5LDYvMzAvMjAwOSwsLFVTRCk=&amp;WINDOW=FIRST_POPUP&amp;HEIGH","T=450&amp;WIDTH=450&amp;START_MAXIMIZED=FALSE&amp;VAR:CALENDAR=US&amp;VAR:SYMBOL=NRG&amp;VAR:INDEX=0"}</definedName>
    <definedName name="_356__FDSAUDITLINK__" localSheetId="7" hidden="1">{"fdsup://directions/FAT Viewer?action=UPDATE&amp;creator=factset&amp;DYN_ARGS=TRUE&amp;DOC_NAME=FAT:FQL_AUDITING_CLIENT_TEMPLATE.FAT&amp;display_string=Audit&amp;VAR:KEY=TGPETIRKLE&amp;VAR:QUERY=RkZfRUJJVERBX09QRVIoUVRSLDQvMS8yMDEwLDYvMzAvMjAxMCwsLFVTRCk=&amp;WINDOW=FIRST_POPUP&amp;HEIGH","T=450&amp;WIDTH=450&amp;START_MAXIMIZED=FALSE&amp;VAR:CALENDAR=US&amp;VAR:SYMBOL=NRG&amp;VAR:INDEX=0"}</definedName>
    <definedName name="_356__FDSAUDITLINK__" localSheetId="0" hidden="1">{"fdsup://directions/FAT Viewer?action=UPDATE&amp;creator=factset&amp;DYN_ARGS=TRUE&amp;DOC_NAME=FAT:FQL_AUDITING_CLIENT_TEMPLATE.FAT&amp;display_string=Audit&amp;VAR:KEY=TGPETIRKLE&amp;VAR:QUERY=RkZfRUJJVERBX09QRVIoUVRSLDQvMS8yMDEwLDYvMzAvMjAxMCwsLFVTRCk=&amp;WINDOW=FIRST_POPUP&amp;HEIGH","T=450&amp;WIDTH=450&amp;START_MAXIMIZED=FALSE&amp;VAR:CALENDAR=US&amp;VAR:SYMBOL=NRG&amp;VAR:INDEX=0"}</definedName>
    <definedName name="_356__FDSAUDITLINK__" hidden="1">{"fdsup://directions/FAT Viewer?action=UPDATE&amp;creator=factset&amp;DYN_ARGS=TRUE&amp;DOC_NAME=FAT:FQL_AUDITING_CLIENT_TEMPLATE.FAT&amp;display_string=Audit&amp;VAR:KEY=TGPETIRKLE&amp;VAR:QUERY=RkZfRUJJVERBX09QRVIoUVRSLDQvMS8yMDEwLDYvMzAvMjAxMCwsLFVTRCk=&amp;WINDOW=FIRST_POPUP&amp;HEIGH","T=450&amp;WIDTH=450&amp;START_MAXIMIZED=FALSE&amp;VAR:CALENDAR=US&amp;VAR:SYMBOL=NRG&amp;VAR:INDEX=0"}</definedName>
    <definedName name="_357__FDSAUDITLINK__" localSheetId="7" hidden="1">{"fdsup://directions/FAT Viewer?action=UPDATE&amp;creator=factset&amp;DYN_ARGS=TRUE&amp;DOC_NAME=FAT:FQL_AUDITING_CLIENT_TEMPLATE.FAT&amp;display_string=Audit&amp;VAR:KEY=XEZCZGPQPO&amp;VAR:QUERY=RkZfRUJJVERBX09QRVIoUVRSLDQvMS8yMDA5LDYvMzAvMjAwOSwsLFVTRCk=&amp;WINDOW=FIRST_POPUP&amp;HEIGH","T=450&amp;WIDTH=450&amp;START_MAXIMIZED=FALSE&amp;VAR:CALENDAR=US&amp;VAR:SYMBOL=NOVL&amp;VAR:INDEX=0"}</definedName>
    <definedName name="_357__FDSAUDITLINK__" localSheetId="0" hidden="1">{"fdsup://directions/FAT Viewer?action=UPDATE&amp;creator=factset&amp;DYN_ARGS=TRUE&amp;DOC_NAME=FAT:FQL_AUDITING_CLIENT_TEMPLATE.FAT&amp;display_string=Audit&amp;VAR:KEY=XEZCZGPQPO&amp;VAR:QUERY=RkZfRUJJVERBX09QRVIoUVRSLDQvMS8yMDA5LDYvMzAvMjAwOSwsLFVTRCk=&amp;WINDOW=FIRST_POPUP&amp;HEIGH","T=450&amp;WIDTH=450&amp;START_MAXIMIZED=FALSE&amp;VAR:CALENDAR=US&amp;VAR:SYMBOL=NOVL&amp;VAR:INDEX=0"}</definedName>
    <definedName name="_357__FDSAUDITLINK__" hidden="1">{"fdsup://directions/FAT Viewer?action=UPDATE&amp;creator=factset&amp;DYN_ARGS=TRUE&amp;DOC_NAME=FAT:FQL_AUDITING_CLIENT_TEMPLATE.FAT&amp;display_string=Audit&amp;VAR:KEY=XEZCZGPQPO&amp;VAR:QUERY=RkZfRUJJVERBX09QRVIoUVRSLDQvMS8yMDA5LDYvMzAvMjAwOSwsLFVTRCk=&amp;WINDOW=FIRST_POPUP&amp;HEIGH","T=450&amp;WIDTH=450&amp;START_MAXIMIZED=FALSE&amp;VAR:CALENDAR=US&amp;VAR:SYMBOL=NOVL&amp;VAR:INDEX=0"}</definedName>
    <definedName name="_358__FDSAUDITLINK__" localSheetId="7" hidden="1">{"fdsup://directions/FAT Viewer?action=UPDATE&amp;creator=factset&amp;DYN_ARGS=TRUE&amp;DOC_NAME=FAT:FQL_AUDITING_CLIENT_TEMPLATE.FAT&amp;display_string=Audit&amp;VAR:KEY=LGXYFMXINW&amp;VAR:QUERY=RkZfRUJJVERBX09QRVIoUVRSLDQvMS8yMDEwLDYvMzAvMjAxMCwsLFVTRCk=&amp;WINDOW=FIRST_POPUP&amp;HEIGH","T=450&amp;WIDTH=450&amp;START_MAXIMIZED=FALSE&amp;VAR:CALENDAR=US&amp;VAR:SYMBOL=NOVL&amp;VAR:INDEX=0"}</definedName>
    <definedName name="_358__FDSAUDITLINK__" localSheetId="0" hidden="1">{"fdsup://directions/FAT Viewer?action=UPDATE&amp;creator=factset&amp;DYN_ARGS=TRUE&amp;DOC_NAME=FAT:FQL_AUDITING_CLIENT_TEMPLATE.FAT&amp;display_string=Audit&amp;VAR:KEY=LGXYFMXINW&amp;VAR:QUERY=RkZfRUJJVERBX09QRVIoUVRSLDQvMS8yMDEwLDYvMzAvMjAxMCwsLFVTRCk=&amp;WINDOW=FIRST_POPUP&amp;HEIGH","T=450&amp;WIDTH=450&amp;START_MAXIMIZED=FALSE&amp;VAR:CALENDAR=US&amp;VAR:SYMBOL=NOVL&amp;VAR:INDEX=0"}</definedName>
    <definedName name="_358__FDSAUDITLINK__" hidden="1">{"fdsup://directions/FAT Viewer?action=UPDATE&amp;creator=factset&amp;DYN_ARGS=TRUE&amp;DOC_NAME=FAT:FQL_AUDITING_CLIENT_TEMPLATE.FAT&amp;display_string=Audit&amp;VAR:KEY=LGXYFMXINW&amp;VAR:QUERY=RkZfRUJJVERBX09QRVIoUVRSLDQvMS8yMDEwLDYvMzAvMjAxMCwsLFVTRCk=&amp;WINDOW=FIRST_POPUP&amp;HEIGH","T=450&amp;WIDTH=450&amp;START_MAXIMIZED=FALSE&amp;VAR:CALENDAR=US&amp;VAR:SYMBOL=NOVL&amp;VAR:INDEX=0"}</definedName>
    <definedName name="_359__FDSAUDITLINK__" localSheetId="7" hidden="1">{"fdsup://directions/FAT Viewer?action=UPDATE&amp;creator=factset&amp;DYN_ARGS=TRUE&amp;DOC_NAME=FAT:FQL_AUDITING_CLIENT_TEMPLATE.FAT&amp;display_string=Audit&amp;VAR:KEY=ZIHEFKJWHI&amp;VAR:QUERY=RkZfRUJJVERBX09QRVIoUVRSLDQvMS8yMDA5LDYvMzAvMjAwOSwsLFVTRCk=&amp;WINDOW=FIRST_POPUP&amp;HEIGH","T=450&amp;WIDTH=450&amp;START_MAXIMIZED=FALSE&amp;VAR:CALENDAR=US&amp;VAR:SYMBOL=NOV&amp;VAR:INDEX=0"}</definedName>
    <definedName name="_359__FDSAUDITLINK__" localSheetId="0" hidden="1">{"fdsup://directions/FAT Viewer?action=UPDATE&amp;creator=factset&amp;DYN_ARGS=TRUE&amp;DOC_NAME=FAT:FQL_AUDITING_CLIENT_TEMPLATE.FAT&amp;display_string=Audit&amp;VAR:KEY=ZIHEFKJWHI&amp;VAR:QUERY=RkZfRUJJVERBX09QRVIoUVRSLDQvMS8yMDA5LDYvMzAvMjAwOSwsLFVTRCk=&amp;WINDOW=FIRST_POPUP&amp;HEIGH","T=450&amp;WIDTH=450&amp;START_MAXIMIZED=FALSE&amp;VAR:CALENDAR=US&amp;VAR:SYMBOL=NOV&amp;VAR:INDEX=0"}</definedName>
    <definedName name="_359__FDSAUDITLINK__" hidden="1">{"fdsup://directions/FAT Viewer?action=UPDATE&amp;creator=factset&amp;DYN_ARGS=TRUE&amp;DOC_NAME=FAT:FQL_AUDITING_CLIENT_TEMPLATE.FAT&amp;display_string=Audit&amp;VAR:KEY=ZIHEFKJWHI&amp;VAR:QUERY=RkZfRUJJVERBX09QRVIoUVRSLDQvMS8yMDA5LDYvMzAvMjAwOSwsLFVTRCk=&amp;WINDOW=FIRST_POPUP&amp;HEIGH","T=450&amp;WIDTH=450&amp;START_MAXIMIZED=FALSE&amp;VAR:CALENDAR=US&amp;VAR:SYMBOL=NOV&amp;VAR:INDEX=0"}</definedName>
    <definedName name="_36__FDSAUDITLINK__" localSheetId="7" hidden="1">{"fdsup://directions/FAT Viewer?action=UPDATE&amp;creator=factset&amp;DYN_ARGS=TRUE&amp;DOC_NAME=FAT:FQL_AUDITING_CLIENT_TEMPLATE.FAT&amp;display_string=Audit&amp;VAR:KEY=BOJCNYTAVG&amp;VAR:QUERY=RkZfRUJJVERBX09QRVIoUVRSLDQvMS8yMDEwLDYvMzAvMjAxMCwsLFVTRCk=&amp;WINDOW=FIRST_POPUP&amp;HEIGH","T=450&amp;WIDTH=450&amp;START_MAXIMIZED=FALSE&amp;VAR:CALENDAR=US&amp;VAR:SYMBOL=WMT&amp;VAR:INDEX=0"}</definedName>
    <definedName name="_36__FDSAUDITLINK__" localSheetId="0" hidden="1">{"fdsup://directions/FAT Viewer?action=UPDATE&amp;creator=factset&amp;DYN_ARGS=TRUE&amp;DOC_NAME=FAT:FQL_AUDITING_CLIENT_TEMPLATE.FAT&amp;display_string=Audit&amp;VAR:KEY=BOJCNYTAVG&amp;VAR:QUERY=RkZfRUJJVERBX09QRVIoUVRSLDQvMS8yMDEwLDYvMzAvMjAxMCwsLFVTRCk=&amp;WINDOW=FIRST_POPUP&amp;HEIGH","T=450&amp;WIDTH=450&amp;START_MAXIMIZED=FALSE&amp;VAR:CALENDAR=US&amp;VAR:SYMBOL=WMT&amp;VAR:INDEX=0"}</definedName>
    <definedName name="_36__FDSAUDITLINK__" hidden="1">{"fdsup://directions/FAT Viewer?action=UPDATE&amp;creator=factset&amp;DYN_ARGS=TRUE&amp;DOC_NAME=FAT:FQL_AUDITING_CLIENT_TEMPLATE.FAT&amp;display_string=Audit&amp;VAR:KEY=BOJCNYTAVG&amp;VAR:QUERY=RkZfRUJJVERBX09QRVIoUVRSLDQvMS8yMDEwLDYvMzAvMjAxMCwsLFVTRCk=&amp;WINDOW=FIRST_POPUP&amp;HEIGH","T=450&amp;WIDTH=450&amp;START_MAXIMIZED=FALSE&amp;VAR:CALENDAR=US&amp;VAR:SYMBOL=WMT&amp;VAR:INDEX=0"}</definedName>
    <definedName name="_360__FDSAUDITLINK__" localSheetId="7" hidden="1">{"fdsup://directions/FAT Viewer?action=UPDATE&amp;creator=factset&amp;DYN_ARGS=TRUE&amp;DOC_NAME=FAT:FQL_AUDITING_CLIENT_TEMPLATE.FAT&amp;display_string=Audit&amp;VAR:KEY=LUFQDERKZU&amp;VAR:QUERY=RkZfRUJJVERBX09QRVIoUVRSLDQvMS8yMDEwLDYvMzAvMjAxMCwsLFVTRCk=&amp;WINDOW=FIRST_POPUP&amp;HEIGH","T=450&amp;WIDTH=450&amp;START_MAXIMIZED=FALSE&amp;VAR:CALENDAR=US&amp;VAR:SYMBOL=NOV&amp;VAR:INDEX=0"}</definedName>
    <definedName name="_360__FDSAUDITLINK__" localSheetId="0" hidden="1">{"fdsup://directions/FAT Viewer?action=UPDATE&amp;creator=factset&amp;DYN_ARGS=TRUE&amp;DOC_NAME=FAT:FQL_AUDITING_CLIENT_TEMPLATE.FAT&amp;display_string=Audit&amp;VAR:KEY=LUFQDERKZU&amp;VAR:QUERY=RkZfRUJJVERBX09QRVIoUVRSLDQvMS8yMDEwLDYvMzAvMjAxMCwsLFVTRCk=&amp;WINDOW=FIRST_POPUP&amp;HEIGH","T=450&amp;WIDTH=450&amp;START_MAXIMIZED=FALSE&amp;VAR:CALENDAR=US&amp;VAR:SYMBOL=NOV&amp;VAR:INDEX=0"}</definedName>
    <definedName name="_360__FDSAUDITLINK__" hidden="1">{"fdsup://directions/FAT Viewer?action=UPDATE&amp;creator=factset&amp;DYN_ARGS=TRUE&amp;DOC_NAME=FAT:FQL_AUDITING_CLIENT_TEMPLATE.FAT&amp;display_string=Audit&amp;VAR:KEY=LUFQDERKZU&amp;VAR:QUERY=RkZfRUJJVERBX09QRVIoUVRSLDQvMS8yMDEwLDYvMzAvMjAxMCwsLFVTRCk=&amp;WINDOW=FIRST_POPUP&amp;HEIGH","T=450&amp;WIDTH=450&amp;START_MAXIMIZED=FALSE&amp;VAR:CALENDAR=US&amp;VAR:SYMBOL=NOV&amp;VAR:INDEX=0"}</definedName>
    <definedName name="_361__FDSAUDITLINK__" localSheetId="7" hidden="1">{"fdsup://directions/FAT Viewer?action=UPDATE&amp;creator=factset&amp;DYN_ARGS=TRUE&amp;DOC_NAME=FAT:FQL_AUDITING_CLIENT_TEMPLATE.FAT&amp;display_string=Audit&amp;VAR:KEY=XMVCLKBYHE&amp;VAR:QUERY=RkZfRUJJVERBX09QRVIoUVRSLDQvMS8yMDA5LDYvMzAvMjAwOSwsLFVTRCk=&amp;WINDOW=FIRST_POPUP&amp;HEIGH","T=450&amp;WIDTH=450&amp;START_MAXIMIZED=FALSE&amp;VAR:CALENDAR=US&amp;VAR:SYMBOL=NOC&amp;VAR:INDEX=0"}</definedName>
    <definedName name="_361__FDSAUDITLINK__" localSheetId="0" hidden="1">{"fdsup://directions/FAT Viewer?action=UPDATE&amp;creator=factset&amp;DYN_ARGS=TRUE&amp;DOC_NAME=FAT:FQL_AUDITING_CLIENT_TEMPLATE.FAT&amp;display_string=Audit&amp;VAR:KEY=XMVCLKBYHE&amp;VAR:QUERY=RkZfRUJJVERBX09QRVIoUVRSLDQvMS8yMDA5LDYvMzAvMjAwOSwsLFVTRCk=&amp;WINDOW=FIRST_POPUP&amp;HEIGH","T=450&amp;WIDTH=450&amp;START_MAXIMIZED=FALSE&amp;VAR:CALENDAR=US&amp;VAR:SYMBOL=NOC&amp;VAR:INDEX=0"}</definedName>
    <definedName name="_361__FDSAUDITLINK__" hidden="1">{"fdsup://directions/FAT Viewer?action=UPDATE&amp;creator=factset&amp;DYN_ARGS=TRUE&amp;DOC_NAME=FAT:FQL_AUDITING_CLIENT_TEMPLATE.FAT&amp;display_string=Audit&amp;VAR:KEY=XMVCLKBYHE&amp;VAR:QUERY=RkZfRUJJVERBX09QRVIoUVRSLDQvMS8yMDA5LDYvMzAvMjAwOSwsLFVTRCk=&amp;WINDOW=FIRST_POPUP&amp;HEIGH","T=450&amp;WIDTH=450&amp;START_MAXIMIZED=FALSE&amp;VAR:CALENDAR=US&amp;VAR:SYMBOL=NOC&amp;VAR:INDEX=0"}</definedName>
    <definedName name="_362__FDSAUDITLINK__" localSheetId="7" hidden="1">{"fdsup://directions/FAT Viewer?action=UPDATE&amp;creator=factset&amp;DYN_ARGS=TRUE&amp;DOC_NAME=FAT:FQL_AUDITING_CLIENT_TEMPLATE.FAT&amp;display_string=Audit&amp;VAR:KEY=RWZYBQDWTW&amp;VAR:QUERY=RkZfRUJJVERBX09QRVIoUVRSLDQvMS8yMDEwLDYvMzAvMjAxMCwsLFVTRCk=&amp;WINDOW=FIRST_POPUP&amp;HEIGH","T=450&amp;WIDTH=450&amp;START_MAXIMIZED=FALSE&amp;VAR:CALENDAR=US&amp;VAR:SYMBOL=NOC&amp;VAR:INDEX=0"}</definedName>
    <definedName name="_362__FDSAUDITLINK__" localSheetId="0" hidden="1">{"fdsup://directions/FAT Viewer?action=UPDATE&amp;creator=factset&amp;DYN_ARGS=TRUE&amp;DOC_NAME=FAT:FQL_AUDITING_CLIENT_TEMPLATE.FAT&amp;display_string=Audit&amp;VAR:KEY=RWZYBQDWTW&amp;VAR:QUERY=RkZfRUJJVERBX09QRVIoUVRSLDQvMS8yMDEwLDYvMzAvMjAxMCwsLFVTRCk=&amp;WINDOW=FIRST_POPUP&amp;HEIGH","T=450&amp;WIDTH=450&amp;START_MAXIMIZED=FALSE&amp;VAR:CALENDAR=US&amp;VAR:SYMBOL=NOC&amp;VAR:INDEX=0"}</definedName>
    <definedName name="_362__FDSAUDITLINK__" hidden="1">{"fdsup://directions/FAT Viewer?action=UPDATE&amp;creator=factset&amp;DYN_ARGS=TRUE&amp;DOC_NAME=FAT:FQL_AUDITING_CLIENT_TEMPLATE.FAT&amp;display_string=Audit&amp;VAR:KEY=RWZYBQDWTW&amp;VAR:QUERY=RkZfRUJJVERBX09QRVIoUVRSLDQvMS8yMDEwLDYvMzAvMjAxMCwsLFVTRCk=&amp;WINDOW=FIRST_POPUP&amp;HEIGH","T=450&amp;WIDTH=450&amp;START_MAXIMIZED=FALSE&amp;VAR:CALENDAR=US&amp;VAR:SYMBOL=NOC&amp;VAR:INDEX=0"}</definedName>
    <definedName name="_363__FDSAUDITLINK__" localSheetId="7" hidden="1">{"fdsup://directions/FAT Viewer?action=UPDATE&amp;creator=factset&amp;DYN_ARGS=TRUE&amp;DOC_NAME=FAT:FQL_AUDITING_CLIENT_TEMPLATE.FAT&amp;display_string=Audit&amp;VAR:KEY=JQPUFGBOBS&amp;VAR:QUERY=RkZfRUJJVERBX09QRVIoUVRSLDQvMS8yMDA5LDYvMzAvMjAwOSwsLFVTRCk=&amp;WINDOW=FIRST_POPUP&amp;HEIGH","T=450&amp;WIDTH=450&amp;START_MAXIMIZED=FALSE&amp;VAR:CALENDAR=US&amp;VAR:SYMBOL=NKE&amp;VAR:INDEX=0"}</definedName>
    <definedName name="_363__FDSAUDITLINK__" localSheetId="0" hidden="1">{"fdsup://directions/FAT Viewer?action=UPDATE&amp;creator=factset&amp;DYN_ARGS=TRUE&amp;DOC_NAME=FAT:FQL_AUDITING_CLIENT_TEMPLATE.FAT&amp;display_string=Audit&amp;VAR:KEY=JQPUFGBOBS&amp;VAR:QUERY=RkZfRUJJVERBX09QRVIoUVRSLDQvMS8yMDA5LDYvMzAvMjAwOSwsLFVTRCk=&amp;WINDOW=FIRST_POPUP&amp;HEIGH","T=450&amp;WIDTH=450&amp;START_MAXIMIZED=FALSE&amp;VAR:CALENDAR=US&amp;VAR:SYMBOL=NKE&amp;VAR:INDEX=0"}</definedName>
    <definedName name="_363__FDSAUDITLINK__" hidden="1">{"fdsup://directions/FAT Viewer?action=UPDATE&amp;creator=factset&amp;DYN_ARGS=TRUE&amp;DOC_NAME=FAT:FQL_AUDITING_CLIENT_TEMPLATE.FAT&amp;display_string=Audit&amp;VAR:KEY=JQPUFGBOBS&amp;VAR:QUERY=RkZfRUJJVERBX09QRVIoUVRSLDQvMS8yMDA5LDYvMzAvMjAwOSwsLFVTRCk=&amp;WINDOW=FIRST_POPUP&amp;HEIGH","T=450&amp;WIDTH=450&amp;START_MAXIMIZED=FALSE&amp;VAR:CALENDAR=US&amp;VAR:SYMBOL=NKE&amp;VAR:INDEX=0"}</definedName>
    <definedName name="_364__FDSAUDITLINK__" localSheetId="7" hidden="1">{"fdsup://directions/FAT Viewer?action=UPDATE&amp;creator=factset&amp;DYN_ARGS=TRUE&amp;DOC_NAME=FAT:FQL_AUDITING_CLIENT_TEMPLATE.FAT&amp;display_string=Audit&amp;VAR:KEY=XAJGNUHGXK&amp;VAR:QUERY=RkZfRUJJVERBX09QRVIoUVRSLDQvMS8yMDEwLDYvMzAvMjAxMCwsLFVTRCk=&amp;WINDOW=FIRST_POPUP&amp;HEIGH","T=450&amp;WIDTH=450&amp;START_MAXIMIZED=FALSE&amp;VAR:CALENDAR=US&amp;VAR:SYMBOL=NKE&amp;VAR:INDEX=0"}</definedName>
    <definedName name="_364__FDSAUDITLINK__" localSheetId="0" hidden="1">{"fdsup://directions/FAT Viewer?action=UPDATE&amp;creator=factset&amp;DYN_ARGS=TRUE&amp;DOC_NAME=FAT:FQL_AUDITING_CLIENT_TEMPLATE.FAT&amp;display_string=Audit&amp;VAR:KEY=XAJGNUHGXK&amp;VAR:QUERY=RkZfRUJJVERBX09QRVIoUVRSLDQvMS8yMDEwLDYvMzAvMjAxMCwsLFVTRCk=&amp;WINDOW=FIRST_POPUP&amp;HEIGH","T=450&amp;WIDTH=450&amp;START_MAXIMIZED=FALSE&amp;VAR:CALENDAR=US&amp;VAR:SYMBOL=NKE&amp;VAR:INDEX=0"}</definedName>
    <definedName name="_364__FDSAUDITLINK__" hidden="1">{"fdsup://directions/FAT Viewer?action=UPDATE&amp;creator=factset&amp;DYN_ARGS=TRUE&amp;DOC_NAME=FAT:FQL_AUDITING_CLIENT_TEMPLATE.FAT&amp;display_string=Audit&amp;VAR:KEY=XAJGNUHGXK&amp;VAR:QUERY=RkZfRUJJVERBX09QRVIoUVRSLDQvMS8yMDEwLDYvMzAvMjAxMCwsLFVTRCk=&amp;WINDOW=FIRST_POPUP&amp;HEIGH","T=450&amp;WIDTH=450&amp;START_MAXIMIZED=FALSE&amp;VAR:CALENDAR=US&amp;VAR:SYMBOL=NKE&amp;VAR:INDEX=0"}</definedName>
    <definedName name="_365__FDSAUDITLINK__" localSheetId="7" hidden="1">{"fdsup://directions/FAT Viewer?action=UPDATE&amp;creator=factset&amp;DYN_ARGS=TRUE&amp;DOC_NAME=FAT:FQL_AUDITING_CLIENT_TEMPLATE.FAT&amp;display_string=Audit&amp;VAR:KEY=TANMTWJYPM&amp;VAR:QUERY=RkZfRUJJVERBX09QRVIoUVRSLDQvMS8yMDA5LDYvMzAvMjAwOSwsLFVTRCk=&amp;WINDOW=FIRST_POPUP&amp;HEIGH","T=450&amp;WIDTH=450&amp;START_MAXIMIZED=FALSE&amp;VAR:CALENDAR=US&amp;VAR:SYMBOL=NI&amp;VAR:INDEX=0"}</definedName>
    <definedName name="_365__FDSAUDITLINK__" localSheetId="0" hidden="1">{"fdsup://directions/FAT Viewer?action=UPDATE&amp;creator=factset&amp;DYN_ARGS=TRUE&amp;DOC_NAME=FAT:FQL_AUDITING_CLIENT_TEMPLATE.FAT&amp;display_string=Audit&amp;VAR:KEY=TANMTWJYPM&amp;VAR:QUERY=RkZfRUJJVERBX09QRVIoUVRSLDQvMS8yMDA5LDYvMzAvMjAwOSwsLFVTRCk=&amp;WINDOW=FIRST_POPUP&amp;HEIGH","T=450&amp;WIDTH=450&amp;START_MAXIMIZED=FALSE&amp;VAR:CALENDAR=US&amp;VAR:SYMBOL=NI&amp;VAR:INDEX=0"}</definedName>
    <definedName name="_365__FDSAUDITLINK__" hidden="1">{"fdsup://directions/FAT Viewer?action=UPDATE&amp;creator=factset&amp;DYN_ARGS=TRUE&amp;DOC_NAME=FAT:FQL_AUDITING_CLIENT_TEMPLATE.FAT&amp;display_string=Audit&amp;VAR:KEY=TANMTWJYPM&amp;VAR:QUERY=RkZfRUJJVERBX09QRVIoUVRSLDQvMS8yMDA5LDYvMzAvMjAwOSwsLFVTRCk=&amp;WINDOW=FIRST_POPUP&amp;HEIGH","T=450&amp;WIDTH=450&amp;START_MAXIMIZED=FALSE&amp;VAR:CALENDAR=US&amp;VAR:SYMBOL=NI&amp;VAR:INDEX=0"}</definedName>
    <definedName name="_366__FDSAUDITLINK__" localSheetId="7" hidden="1">{"fdsup://directions/FAT Viewer?action=UPDATE&amp;creator=factset&amp;DYN_ARGS=TRUE&amp;DOC_NAME=FAT:FQL_AUDITING_CLIENT_TEMPLATE.FAT&amp;display_string=Audit&amp;VAR:KEY=LSPEVULWPE&amp;VAR:QUERY=RkZfRUJJVERBX09QRVIoUVRSLDQvMS8yMDEwLDYvMzAvMjAxMCwsLFVTRCk=&amp;WINDOW=FIRST_POPUP&amp;HEIGH","T=450&amp;WIDTH=450&amp;START_MAXIMIZED=FALSE&amp;VAR:CALENDAR=US&amp;VAR:SYMBOL=NI&amp;VAR:INDEX=0"}</definedName>
    <definedName name="_366__FDSAUDITLINK__" localSheetId="0" hidden="1">{"fdsup://directions/FAT Viewer?action=UPDATE&amp;creator=factset&amp;DYN_ARGS=TRUE&amp;DOC_NAME=FAT:FQL_AUDITING_CLIENT_TEMPLATE.FAT&amp;display_string=Audit&amp;VAR:KEY=LSPEVULWPE&amp;VAR:QUERY=RkZfRUJJVERBX09QRVIoUVRSLDQvMS8yMDEwLDYvMzAvMjAxMCwsLFVTRCk=&amp;WINDOW=FIRST_POPUP&amp;HEIGH","T=450&amp;WIDTH=450&amp;START_MAXIMIZED=FALSE&amp;VAR:CALENDAR=US&amp;VAR:SYMBOL=NI&amp;VAR:INDEX=0"}</definedName>
    <definedName name="_366__FDSAUDITLINK__" hidden="1">{"fdsup://directions/FAT Viewer?action=UPDATE&amp;creator=factset&amp;DYN_ARGS=TRUE&amp;DOC_NAME=FAT:FQL_AUDITING_CLIENT_TEMPLATE.FAT&amp;display_string=Audit&amp;VAR:KEY=LSPEVULWPE&amp;VAR:QUERY=RkZfRUJJVERBX09QRVIoUVRSLDQvMS8yMDEwLDYvMzAvMjAxMCwsLFVTRCk=&amp;WINDOW=FIRST_POPUP&amp;HEIGH","T=450&amp;WIDTH=450&amp;START_MAXIMIZED=FALSE&amp;VAR:CALENDAR=US&amp;VAR:SYMBOL=NI&amp;VAR:INDEX=0"}</definedName>
    <definedName name="_367__FDSAUDITLINK__" localSheetId="7" hidden="1">{"fdsup://directions/FAT Viewer?action=UPDATE&amp;creator=factset&amp;DYN_ARGS=TRUE&amp;DOC_NAME=FAT:FQL_AUDITING_CLIENT_TEMPLATE.FAT&amp;display_string=Audit&amp;VAR:KEY=VSTSVQBABE&amp;VAR:QUERY=RkZfRUJJVERBX09QRVIoUVRSLDQvMS8yMDA5LDYvMzAvMjAwOSwsLFVTRCk=&amp;WINDOW=FIRST_POPUP&amp;HEIGH","T=450&amp;WIDTH=450&amp;START_MAXIMIZED=FALSE&amp;VAR:CALENDAR=US&amp;VAR:SYMBOL=NEM&amp;VAR:INDEX=0"}</definedName>
    <definedName name="_367__FDSAUDITLINK__" localSheetId="0" hidden="1">{"fdsup://directions/FAT Viewer?action=UPDATE&amp;creator=factset&amp;DYN_ARGS=TRUE&amp;DOC_NAME=FAT:FQL_AUDITING_CLIENT_TEMPLATE.FAT&amp;display_string=Audit&amp;VAR:KEY=VSTSVQBABE&amp;VAR:QUERY=RkZfRUJJVERBX09QRVIoUVRSLDQvMS8yMDA5LDYvMzAvMjAwOSwsLFVTRCk=&amp;WINDOW=FIRST_POPUP&amp;HEIGH","T=450&amp;WIDTH=450&amp;START_MAXIMIZED=FALSE&amp;VAR:CALENDAR=US&amp;VAR:SYMBOL=NEM&amp;VAR:INDEX=0"}</definedName>
    <definedName name="_367__FDSAUDITLINK__" hidden="1">{"fdsup://directions/FAT Viewer?action=UPDATE&amp;creator=factset&amp;DYN_ARGS=TRUE&amp;DOC_NAME=FAT:FQL_AUDITING_CLIENT_TEMPLATE.FAT&amp;display_string=Audit&amp;VAR:KEY=VSTSVQBABE&amp;VAR:QUERY=RkZfRUJJVERBX09QRVIoUVRSLDQvMS8yMDA5LDYvMzAvMjAwOSwsLFVTRCk=&amp;WINDOW=FIRST_POPUP&amp;HEIGH","T=450&amp;WIDTH=450&amp;START_MAXIMIZED=FALSE&amp;VAR:CALENDAR=US&amp;VAR:SYMBOL=NEM&amp;VAR:INDEX=0"}</definedName>
    <definedName name="_368__FDSAUDITLINK__" localSheetId="7" hidden="1">{"fdsup://directions/FAT Viewer?action=UPDATE&amp;creator=factset&amp;DYN_ARGS=TRUE&amp;DOC_NAME=FAT:FQL_AUDITING_CLIENT_TEMPLATE.FAT&amp;display_string=Audit&amp;VAR:KEY=BGZSBAFQLA&amp;VAR:QUERY=RkZfRUJJVERBX09QRVIoUVRSLDQvMS8yMDEwLDYvMzAvMjAxMCwsLFVTRCk=&amp;WINDOW=FIRST_POPUP&amp;HEIGH","T=450&amp;WIDTH=450&amp;START_MAXIMIZED=FALSE&amp;VAR:CALENDAR=US&amp;VAR:SYMBOL=NEM&amp;VAR:INDEX=0"}</definedName>
    <definedName name="_368__FDSAUDITLINK__" localSheetId="0" hidden="1">{"fdsup://directions/FAT Viewer?action=UPDATE&amp;creator=factset&amp;DYN_ARGS=TRUE&amp;DOC_NAME=FAT:FQL_AUDITING_CLIENT_TEMPLATE.FAT&amp;display_string=Audit&amp;VAR:KEY=BGZSBAFQLA&amp;VAR:QUERY=RkZfRUJJVERBX09QRVIoUVRSLDQvMS8yMDEwLDYvMzAvMjAxMCwsLFVTRCk=&amp;WINDOW=FIRST_POPUP&amp;HEIGH","T=450&amp;WIDTH=450&amp;START_MAXIMIZED=FALSE&amp;VAR:CALENDAR=US&amp;VAR:SYMBOL=NEM&amp;VAR:INDEX=0"}</definedName>
    <definedName name="_368__FDSAUDITLINK__" hidden="1">{"fdsup://directions/FAT Viewer?action=UPDATE&amp;creator=factset&amp;DYN_ARGS=TRUE&amp;DOC_NAME=FAT:FQL_AUDITING_CLIENT_TEMPLATE.FAT&amp;display_string=Audit&amp;VAR:KEY=BGZSBAFQLA&amp;VAR:QUERY=RkZfRUJJVERBX09QRVIoUVRSLDQvMS8yMDEwLDYvMzAvMjAxMCwsLFVTRCk=&amp;WINDOW=FIRST_POPUP&amp;HEIGH","T=450&amp;WIDTH=450&amp;START_MAXIMIZED=FALSE&amp;VAR:CALENDAR=US&amp;VAR:SYMBOL=NEM&amp;VAR:INDEX=0"}</definedName>
    <definedName name="_369__FDSAUDITLINK__" localSheetId="7" hidden="1">{"fdsup://directions/FAT Viewer?action=UPDATE&amp;creator=factset&amp;DYN_ARGS=TRUE&amp;DOC_NAME=FAT:FQL_AUDITING_CLIENT_TEMPLATE.FAT&amp;display_string=Audit&amp;VAR:KEY=NMLCXUPSBE&amp;VAR:QUERY=RkZfRUJJVERBX09QRVIoUVRSLDQvMS8yMDA5LDYvMzAvMjAwOSwsLFVTRCk=&amp;WINDOW=FIRST_POPUP&amp;HEIGH","T=450&amp;WIDTH=450&amp;START_MAXIMIZED=FALSE&amp;VAR:CALENDAR=US&amp;VAR:SYMBOL=NEE&amp;VAR:INDEX=0"}</definedName>
    <definedName name="_369__FDSAUDITLINK__" localSheetId="0" hidden="1">{"fdsup://directions/FAT Viewer?action=UPDATE&amp;creator=factset&amp;DYN_ARGS=TRUE&amp;DOC_NAME=FAT:FQL_AUDITING_CLIENT_TEMPLATE.FAT&amp;display_string=Audit&amp;VAR:KEY=NMLCXUPSBE&amp;VAR:QUERY=RkZfRUJJVERBX09QRVIoUVRSLDQvMS8yMDA5LDYvMzAvMjAwOSwsLFVTRCk=&amp;WINDOW=FIRST_POPUP&amp;HEIGH","T=450&amp;WIDTH=450&amp;START_MAXIMIZED=FALSE&amp;VAR:CALENDAR=US&amp;VAR:SYMBOL=NEE&amp;VAR:INDEX=0"}</definedName>
    <definedName name="_369__FDSAUDITLINK__" hidden="1">{"fdsup://directions/FAT Viewer?action=UPDATE&amp;creator=factset&amp;DYN_ARGS=TRUE&amp;DOC_NAME=FAT:FQL_AUDITING_CLIENT_TEMPLATE.FAT&amp;display_string=Audit&amp;VAR:KEY=NMLCXUPSBE&amp;VAR:QUERY=RkZfRUJJVERBX09QRVIoUVRSLDQvMS8yMDA5LDYvMzAvMjAwOSwsLFVTRCk=&amp;WINDOW=FIRST_POPUP&amp;HEIGH","T=450&amp;WIDTH=450&amp;START_MAXIMIZED=FALSE&amp;VAR:CALENDAR=US&amp;VAR:SYMBOL=NEE&amp;VAR:INDEX=0"}</definedName>
    <definedName name="_37__FDSAUDITLINK__" localSheetId="7" hidden="1">{"fdsup://directions/FAT Viewer?action=UPDATE&amp;creator=factset&amp;DYN_ARGS=TRUE&amp;DOC_NAME=FAT:FQL_AUDITING_CLIENT_TEMPLATE.FAT&amp;display_string=Audit&amp;VAR:KEY=PYXAPUPIBA&amp;VAR:QUERY=RkZfRUJJVERBX09QRVIoUVRSLDQvMS8yMDA5LDYvMzAvMjAwOSwsLFVTRCk=&amp;WINDOW=FIRST_POPUP&amp;HEIGH","T=450&amp;WIDTH=450&amp;START_MAXIMIZED=FALSE&amp;VAR:CALENDAR=US&amp;VAR:SYMBOL=WMB&amp;VAR:INDEX=0"}</definedName>
    <definedName name="_37__FDSAUDITLINK__" localSheetId="0" hidden="1">{"fdsup://directions/FAT Viewer?action=UPDATE&amp;creator=factset&amp;DYN_ARGS=TRUE&amp;DOC_NAME=FAT:FQL_AUDITING_CLIENT_TEMPLATE.FAT&amp;display_string=Audit&amp;VAR:KEY=PYXAPUPIBA&amp;VAR:QUERY=RkZfRUJJVERBX09QRVIoUVRSLDQvMS8yMDA5LDYvMzAvMjAwOSwsLFVTRCk=&amp;WINDOW=FIRST_POPUP&amp;HEIGH","T=450&amp;WIDTH=450&amp;START_MAXIMIZED=FALSE&amp;VAR:CALENDAR=US&amp;VAR:SYMBOL=WMB&amp;VAR:INDEX=0"}</definedName>
    <definedName name="_37__FDSAUDITLINK__" hidden="1">{"fdsup://directions/FAT Viewer?action=UPDATE&amp;creator=factset&amp;DYN_ARGS=TRUE&amp;DOC_NAME=FAT:FQL_AUDITING_CLIENT_TEMPLATE.FAT&amp;display_string=Audit&amp;VAR:KEY=PYXAPUPIBA&amp;VAR:QUERY=RkZfRUJJVERBX09QRVIoUVRSLDQvMS8yMDA5LDYvMzAvMjAwOSwsLFVTRCk=&amp;WINDOW=FIRST_POPUP&amp;HEIGH","T=450&amp;WIDTH=450&amp;START_MAXIMIZED=FALSE&amp;VAR:CALENDAR=US&amp;VAR:SYMBOL=WMB&amp;VAR:INDEX=0"}</definedName>
    <definedName name="_370__FDSAUDITLINK__" localSheetId="7" hidden="1">{"fdsup://directions/FAT Viewer?action=UPDATE&amp;creator=factset&amp;DYN_ARGS=TRUE&amp;DOC_NAME=FAT:FQL_AUDITING_CLIENT_TEMPLATE.FAT&amp;display_string=Audit&amp;VAR:KEY=ZELQXERSHG&amp;VAR:QUERY=RkZfRUJJVERBX09QRVIoUVRSLDQvMS8yMDEwLDYvMzAvMjAxMCwsLFVTRCk=&amp;WINDOW=FIRST_POPUP&amp;HEIGH","T=450&amp;WIDTH=450&amp;START_MAXIMIZED=FALSE&amp;VAR:CALENDAR=US&amp;VAR:SYMBOL=NEE&amp;VAR:INDEX=0"}</definedName>
    <definedName name="_370__FDSAUDITLINK__" localSheetId="0" hidden="1">{"fdsup://directions/FAT Viewer?action=UPDATE&amp;creator=factset&amp;DYN_ARGS=TRUE&amp;DOC_NAME=FAT:FQL_AUDITING_CLIENT_TEMPLATE.FAT&amp;display_string=Audit&amp;VAR:KEY=ZELQXERSHG&amp;VAR:QUERY=RkZfRUJJVERBX09QRVIoUVRSLDQvMS8yMDEwLDYvMzAvMjAxMCwsLFVTRCk=&amp;WINDOW=FIRST_POPUP&amp;HEIGH","T=450&amp;WIDTH=450&amp;START_MAXIMIZED=FALSE&amp;VAR:CALENDAR=US&amp;VAR:SYMBOL=NEE&amp;VAR:INDEX=0"}</definedName>
    <definedName name="_370__FDSAUDITLINK__" hidden="1">{"fdsup://directions/FAT Viewer?action=UPDATE&amp;creator=factset&amp;DYN_ARGS=TRUE&amp;DOC_NAME=FAT:FQL_AUDITING_CLIENT_TEMPLATE.FAT&amp;display_string=Audit&amp;VAR:KEY=ZELQXERSHG&amp;VAR:QUERY=RkZfRUJJVERBX09QRVIoUVRSLDQvMS8yMDEwLDYvMzAvMjAxMCwsLFVTRCk=&amp;WINDOW=FIRST_POPUP&amp;HEIGH","T=450&amp;WIDTH=450&amp;START_MAXIMIZED=FALSE&amp;VAR:CALENDAR=US&amp;VAR:SYMBOL=NEE&amp;VAR:INDEX=0"}</definedName>
    <definedName name="_371__FDSAUDITLINK__" localSheetId="7" hidden="1">{"fdsup://directions/FAT Viewer?action=UPDATE&amp;creator=factset&amp;DYN_ARGS=TRUE&amp;DOC_NAME=FAT:FQL_AUDITING_CLIENT_TEMPLATE.FAT&amp;display_string=Audit&amp;VAR:KEY=RCXINUNAPO&amp;VAR:QUERY=RkZfRUJJVERBX09QRVIoUVRSLDQvMS8yMDA5LDYvMzAvMjAwOSwsLFVTRCk=&amp;WINDOW=FIRST_POPUP&amp;HEIGH","T=450&amp;WIDTH=450&amp;START_MAXIMIZED=FALSE&amp;VAR:CALENDAR=US&amp;VAR:SYMBOL=NDAQ&amp;VAR:INDEX=0"}</definedName>
    <definedName name="_371__FDSAUDITLINK__" localSheetId="0" hidden="1">{"fdsup://directions/FAT Viewer?action=UPDATE&amp;creator=factset&amp;DYN_ARGS=TRUE&amp;DOC_NAME=FAT:FQL_AUDITING_CLIENT_TEMPLATE.FAT&amp;display_string=Audit&amp;VAR:KEY=RCXINUNAPO&amp;VAR:QUERY=RkZfRUJJVERBX09QRVIoUVRSLDQvMS8yMDA5LDYvMzAvMjAwOSwsLFVTRCk=&amp;WINDOW=FIRST_POPUP&amp;HEIGH","T=450&amp;WIDTH=450&amp;START_MAXIMIZED=FALSE&amp;VAR:CALENDAR=US&amp;VAR:SYMBOL=NDAQ&amp;VAR:INDEX=0"}</definedName>
    <definedName name="_371__FDSAUDITLINK__" hidden="1">{"fdsup://directions/FAT Viewer?action=UPDATE&amp;creator=factset&amp;DYN_ARGS=TRUE&amp;DOC_NAME=FAT:FQL_AUDITING_CLIENT_TEMPLATE.FAT&amp;display_string=Audit&amp;VAR:KEY=RCXINUNAPO&amp;VAR:QUERY=RkZfRUJJVERBX09QRVIoUVRSLDQvMS8yMDA5LDYvMzAvMjAwOSwsLFVTRCk=&amp;WINDOW=FIRST_POPUP&amp;HEIGH","T=450&amp;WIDTH=450&amp;START_MAXIMIZED=FALSE&amp;VAR:CALENDAR=US&amp;VAR:SYMBOL=NDAQ&amp;VAR:INDEX=0"}</definedName>
    <definedName name="_372__FDSAUDITLINK__" localSheetId="7" hidden="1">{"fdsup://directions/FAT Viewer?action=UPDATE&amp;creator=factset&amp;DYN_ARGS=TRUE&amp;DOC_NAME=FAT:FQL_AUDITING_CLIENT_TEMPLATE.FAT&amp;display_string=Audit&amp;VAR:KEY=RQLUJCFIVY&amp;VAR:QUERY=RkZfRUJJVERBX09QRVIoUVRSLDQvMS8yMDEwLDYvMzAvMjAxMCwsLFVTRCk=&amp;WINDOW=FIRST_POPUP&amp;HEIGH","T=450&amp;WIDTH=450&amp;START_MAXIMIZED=FALSE&amp;VAR:CALENDAR=US&amp;VAR:SYMBOL=NDAQ&amp;VAR:INDEX=0"}</definedName>
    <definedName name="_372__FDSAUDITLINK__" localSheetId="0" hidden="1">{"fdsup://directions/FAT Viewer?action=UPDATE&amp;creator=factset&amp;DYN_ARGS=TRUE&amp;DOC_NAME=FAT:FQL_AUDITING_CLIENT_TEMPLATE.FAT&amp;display_string=Audit&amp;VAR:KEY=RQLUJCFIVY&amp;VAR:QUERY=RkZfRUJJVERBX09QRVIoUVRSLDQvMS8yMDEwLDYvMzAvMjAxMCwsLFVTRCk=&amp;WINDOW=FIRST_POPUP&amp;HEIGH","T=450&amp;WIDTH=450&amp;START_MAXIMIZED=FALSE&amp;VAR:CALENDAR=US&amp;VAR:SYMBOL=NDAQ&amp;VAR:INDEX=0"}</definedName>
    <definedName name="_372__FDSAUDITLINK__" hidden="1">{"fdsup://directions/FAT Viewer?action=UPDATE&amp;creator=factset&amp;DYN_ARGS=TRUE&amp;DOC_NAME=FAT:FQL_AUDITING_CLIENT_TEMPLATE.FAT&amp;display_string=Audit&amp;VAR:KEY=RQLUJCFIVY&amp;VAR:QUERY=RkZfRUJJVERBX09QRVIoUVRSLDQvMS8yMDEwLDYvMzAvMjAxMCwsLFVTRCk=&amp;WINDOW=FIRST_POPUP&amp;HEIGH","T=450&amp;WIDTH=450&amp;START_MAXIMIZED=FALSE&amp;VAR:CALENDAR=US&amp;VAR:SYMBOL=NDAQ&amp;VAR:INDEX=0"}</definedName>
    <definedName name="_373__FDSAUDITLINK__" localSheetId="7" hidden="1">{"fdsup://directions/FAT Viewer?action=UPDATE&amp;creator=factset&amp;DYN_ARGS=TRUE&amp;DOC_NAME=FAT:FQL_AUDITING_CLIENT_TEMPLATE.FAT&amp;display_string=Audit&amp;VAR:KEY=RMJKJSVMHI&amp;VAR:QUERY=RkZfRUJJVERBX09QRVIoUVRSLDQvMS8yMDA5LDYvMzAvMjAwOSwsLFVTRCk=&amp;WINDOW=FIRST_POPUP&amp;HEIGH","T=450&amp;WIDTH=450&amp;START_MAXIMIZED=FALSE&amp;VAR:CALENDAR=US&amp;VAR:SYMBOL=NBR&amp;VAR:INDEX=0"}</definedName>
    <definedName name="_373__FDSAUDITLINK__" localSheetId="0" hidden="1">{"fdsup://directions/FAT Viewer?action=UPDATE&amp;creator=factset&amp;DYN_ARGS=TRUE&amp;DOC_NAME=FAT:FQL_AUDITING_CLIENT_TEMPLATE.FAT&amp;display_string=Audit&amp;VAR:KEY=RMJKJSVMHI&amp;VAR:QUERY=RkZfRUJJVERBX09QRVIoUVRSLDQvMS8yMDA5LDYvMzAvMjAwOSwsLFVTRCk=&amp;WINDOW=FIRST_POPUP&amp;HEIGH","T=450&amp;WIDTH=450&amp;START_MAXIMIZED=FALSE&amp;VAR:CALENDAR=US&amp;VAR:SYMBOL=NBR&amp;VAR:INDEX=0"}</definedName>
    <definedName name="_373__FDSAUDITLINK__" hidden="1">{"fdsup://directions/FAT Viewer?action=UPDATE&amp;creator=factset&amp;DYN_ARGS=TRUE&amp;DOC_NAME=FAT:FQL_AUDITING_CLIENT_TEMPLATE.FAT&amp;display_string=Audit&amp;VAR:KEY=RMJKJSVMHI&amp;VAR:QUERY=RkZfRUJJVERBX09QRVIoUVRSLDQvMS8yMDA5LDYvMzAvMjAwOSwsLFVTRCk=&amp;WINDOW=FIRST_POPUP&amp;HEIGH","T=450&amp;WIDTH=450&amp;START_MAXIMIZED=FALSE&amp;VAR:CALENDAR=US&amp;VAR:SYMBOL=NBR&amp;VAR:INDEX=0"}</definedName>
    <definedName name="_374__FDSAUDITLINK__" localSheetId="7" hidden="1">{"fdsup://directions/FAT Viewer?action=UPDATE&amp;creator=factset&amp;DYN_ARGS=TRUE&amp;DOC_NAME=FAT:FQL_AUDITING_CLIENT_TEMPLATE.FAT&amp;display_string=Audit&amp;VAR:KEY=FCLABWPITW&amp;VAR:QUERY=RkZfRUJJVERBX09QRVIoUVRSLDQvMS8yMDEwLDYvMzAvMjAxMCwsLFVTRCk=&amp;WINDOW=FIRST_POPUP&amp;HEIGH","T=450&amp;WIDTH=450&amp;START_MAXIMIZED=FALSE&amp;VAR:CALENDAR=US&amp;VAR:SYMBOL=NBR&amp;VAR:INDEX=0"}</definedName>
    <definedName name="_374__FDSAUDITLINK__" localSheetId="0" hidden="1">{"fdsup://directions/FAT Viewer?action=UPDATE&amp;creator=factset&amp;DYN_ARGS=TRUE&amp;DOC_NAME=FAT:FQL_AUDITING_CLIENT_TEMPLATE.FAT&amp;display_string=Audit&amp;VAR:KEY=FCLABWPITW&amp;VAR:QUERY=RkZfRUJJVERBX09QRVIoUVRSLDQvMS8yMDEwLDYvMzAvMjAxMCwsLFVTRCk=&amp;WINDOW=FIRST_POPUP&amp;HEIGH","T=450&amp;WIDTH=450&amp;START_MAXIMIZED=FALSE&amp;VAR:CALENDAR=US&amp;VAR:SYMBOL=NBR&amp;VAR:INDEX=0"}</definedName>
    <definedName name="_374__FDSAUDITLINK__" hidden="1">{"fdsup://directions/FAT Viewer?action=UPDATE&amp;creator=factset&amp;DYN_ARGS=TRUE&amp;DOC_NAME=FAT:FQL_AUDITING_CLIENT_TEMPLATE.FAT&amp;display_string=Audit&amp;VAR:KEY=FCLABWPITW&amp;VAR:QUERY=RkZfRUJJVERBX09QRVIoUVRSLDQvMS8yMDEwLDYvMzAvMjAxMCwsLFVTRCk=&amp;WINDOW=FIRST_POPUP&amp;HEIGH","T=450&amp;WIDTH=450&amp;START_MAXIMIZED=FALSE&amp;VAR:CALENDAR=US&amp;VAR:SYMBOL=NBR&amp;VAR:INDEX=0"}</definedName>
    <definedName name="_375__FDSAUDITLINK__" localSheetId="7" hidden="1">{"fdsup://directions/FAT Viewer?action=UPDATE&amp;creator=factset&amp;DYN_ARGS=TRUE&amp;DOC_NAME=FAT:FQL_AUDITING_CLIENT_TEMPLATE.FAT&amp;display_string=Audit&amp;VAR:KEY=VSFIFCVARY&amp;VAR:QUERY=RkZfRUJJVERBX09QRVIoUVRSLDQvMS8yMDA5LDYvMzAvMjAwOSwsLFVTRCk=&amp;WINDOW=FIRST_POPUP&amp;HEIGH","T=450&amp;WIDTH=450&amp;START_MAXIMIZED=FALSE&amp;VAR:CALENDAR=US&amp;VAR:SYMBOL=NBL&amp;VAR:INDEX=0"}</definedName>
    <definedName name="_375__FDSAUDITLINK__" localSheetId="0" hidden="1">{"fdsup://directions/FAT Viewer?action=UPDATE&amp;creator=factset&amp;DYN_ARGS=TRUE&amp;DOC_NAME=FAT:FQL_AUDITING_CLIENT_TEMPLATE.FAT&amp;display_string=Audit&amp;VAR:KEY=VSFIFCVARY&amp;VAR:QUERY=RkZfRUJJVERBX09QRVIoUVRSLDQvMS8yMDA5LDYvMzAvMjAwOSwsLFVTRCk=&amp;WINDOW=FIRST_POPUP&amp;HEIGH","T=450&amp;WIDTH=450&amp;START_MAXIMIZED=FALSE&amp;VAR:CALENDAR=US&amp;VAR:SYMBOL=NBL&amp;VAR:INDEX=0"}</definedName>
    <definedName name="_375__FDSAUDITLINK__" hidden="1">{"fdsup://directions/FAT Viewer?action=UPDATE&amp;creator=factset&amp;DYN_ARGS=TRUE&amp;DOC_NAME=FAT:FQL_AUDITING_CLIENT_TEMPLATE.FAT&amp;display_string=Audit&amp;VAR:KEY=VSFIFCVARY&amp;VAR:QUERY=RkZfRUJJVERBX09QRVIoUVRSLDQvMS8yMDA5LDYvMzAvMjAwOSwsLFVTRCk=&amp;WINDOW=FIRST_POPUP&amp;HEIGH","T=450&amp;WIDTH=450&amp;START_MAXIMIZED=FALSE&amp;VAR:CALENDAR=US&amp;VAR:SYMBOL=NBL&amp;VAR:INDEX=0"}</definedName>
    <definedName name="_376__FDSAUDITLINK__" localSheetId="7" hidden="1">{"fdsup://directions/FAT Viewer?action=UPDATE&amp;creator=factset&amp;DYN_ARGS=TRUE&amp;DOC_NAME=FAT:FQL_AUDITING_CLIENT_TEMPLATE.FAT&amp;display_string=Audit&amp;VAR:KEY=XUVSDSJKBA&amp;VAR:QUERY=RkZfRUJJVERBX09QRVIoUVRSLDQvMS8yMDEwLDYvMzAvMjAxMCwsLFVTRCk=&amp;WINDOW=FIRST_POPUP&amp;HEIGH","T=450&amp;WIDTH=450&amp;START_MAXIMIZED=FALSE&amp;VAR:CALENDAR=US&amp;VAR:SYMBOL=NBL&amp;VAR:INDEX=0"}</definedName>
    <definedName name="_376__FDSAUDITLINK__" localSheetId="0" hidden="1">{"fdsup://directions/FAT Viewer?action=UPDATE&amp;creator=factset&amp;DYN_ARGS=TRUE&amp;DOC_NAME=FAT:FQL_AUDITING_CLIENT_TEMPLATE.FAT&amp;display_string=Audit&amp;VAR:KEY=XUVSDSJKBA&amp;VAR:QUERY=RkZfRUJJVERBX09QRVIoUVRSLDQvMS8yMDEwLDYvMzAvMjAxMCwsLFVTRCk=&amp;WINDOW=FIRST_POPUP&amp;HEIGH","T=450&amp;WIDTH=450&amp;START_MAXIMIZED=FALSE&amp;VAR:CALENDAR=US&amp;VAR:SYMBOL=NBL&amp;VAR:INDEX=0"}</definedName>
    <definedName name="_376__FDSAUDITLINK__" hidden="1">{"fdsup://directions/FAT Viewer?action=UPDATE&amp;creator=factset&amp;DYN_ARGS=TRUE&amp;DOC_NAME=FAT:FQL_AUDITING_CLIENT_TEMPLATE.FAT&amp;display_string=Audit&amp;VAR:KEY=XUVSDSJKBA&amp;VAR:QUERY=RkZfRUJJVERBX09QRVIoUVRSLDQvMS8yMDEwLDYvMzAvMjAxMCwsLFVTRCk=&amp;WINDOW=FIRST_POPUP&amp;HEIGH","T=450&amp;WIDTH=450&amp;START_MAXIMIZED=FALSE&amp;VAR:CALENDAR=US&amp;VAR:SYMBOL=NBL&amp;VAR:INDEX=0"}</definedName>
    <definedName name="_377__FDSAUDITLINK__" localSheetId="7" hidden="1">{"fdsup://directions/FAT Viewer?action=UPDATE&amp;creator=factset&amp;DYN_ARGS=TRUE&amp;DOC_NAME=FAT:FQL_AUDITING_CLIENT_TEMPLATE.FAT&amp;display_string=Audit&amp;VAR:KEY=PMFOHWVINI&amp;VAR:QUERY=RkZfRUJJVERBX09QRVIoUVRSLDQvMS8yMDA5LDYvMzAvMjAwOSwsLFVTRCk=&amp;WINDOW=FIRST_POPUP&amp;HEIGH","T=450&amp;WIDTH=450&amp;START_MAXIMIZED=FALSE&amp;VAR:CALENDAR=US&amp;VAR:SYMBOL=MYL&amp;VAR:INDEX=0"}</definedName>
    <definedName name="_377__FDSAUDITLINK__" localSheetId="0" hidden="1">{"fdsup://directions/FAT Viewer?action=UPDATE&amp;creator=factset&amp;DYN_ARGS=TRUE&amp;DOC_NAME=FAT:FQL_AUDITING_CLIENT_TEMPLATE.FAT&amp;display_string=Audit&amp;VAR:KEY=PMFOHWVINI&amp;VAR:QUERY=RkZfRUJJVERBX09QRVIoUVRSLDQvMS8yMDA5LDYvMzAvMjAwOSwsLFVTRCk=&amp;WINDOW=FIRST_POPUP&amp;HEIGH","T=450&amp;WIDTH=450&amp;START_MAXIMIZED=FALSE&amp;VAR:CALENDAR=US&amp;VAR:SYMBOL=MYL&amp;VAR:INDEX=0"}</definedName>
    <definedName name="_377__FDSAUDITLINK__" hidden="1">{"fdsup://directions/FAT Viewer?action=UPDATE&amp;creator=factset&amp;DYN_ARGS=TRUE&amp;DOC_NAME=FAT:FQL_AUDITING_CLIENT_TEMPLATE.FAT&amp;display_string=Audit&amp;VAR:KEY=PMFOHWVINI&amp;VAR:QUERY=RkZfRUJJVERBX09QRVIoUVRSLDQvMS8yMDA5LDYvMzAvMjAwOSwsLFVTRCk=&amp;WINDOW=FIRST_POPUP&amp;HEIGH","T=450&amp;WIDTH=450&amp;START_MAXIMIZED=FALSE&amp;VAR:CALENDAR=US&amp;VAR:SYMBOL=MYL&amp;VAR:INDEX=0"}</definedName>
    <definedName name="_378__FDSAUDITLINK__" localSheetId="7" hidden="1">{"fdsup://directions/FAT Viewer?action=UPDATE&amp;creator=factset&amp;DYN_ARGS=TRUE&amp;DOC_NAME=FAT:FQL_AUDITING_CLIENT_TEMPLATE.FAT&amp;display_string=Audit&amp;VAR:KEY=NCLGHEFYVY&amp;VAR:QUERY=RkZfRUJJVERBX09QRVIoUVRSLDQvMS8yMDEwLDYvMzAvMjAxMCwsLFVTRCk=&amp;WINDOW=FIRST_POPUP&amp;HEIGH","T=450&amp;WIDTH=450&amp;START_MAXIMIZED=FALSE&amp;VAR:CALENDAR=US&amp;VAR:SYMBOL=MYL&amp;VAR:INDEX=0"}</definedName>
    <definedName name="_378__FDSAUDITLINK__" localSheetId="0" hidden="1">{"fdsup://directions/FAT Viewer?action=UPDATE&amp;creator=factset&amp;DYN_ARGS=TRUE&amp;DOC_NAME=FAT:FQL_AUDITING_CLIENT_TEMPLATE.FAT&amp;display_string=Audit&amp;VAR:KEY=NCLGHEFYVY&amp;VAR:QUERY=RkZfRUJJVERBX09QRVIoUVRSLDQvMS8yMDEwLDYvMzAvMjAxMCwsLFVTRCk=&amp;WINDOW=FIRST_POPUP&amp;HEIGH","T=450&amp;WIDTH=450&amp;START_MAXIMIZED=FALSE&amp;VAR:CALENDAR=US&amp;VAR:SYMBOL=MYL&amp;VAR:INDEX=0"}</definedName>
    <definedName name="_378__FDSAUDITLINK__" hidden="1">{"fdsup://directions/FAT Viewer?action=UPDATE&amp;creator=factset&amp;DYN_ARGS=TRUE&amp;DOC_NAME=FAT:FQL_AUDITING_CLIENT_TEMPLATE.FAT&amp;display_string=Audit&amp;VAR:KEY=NCLGHEFYVY&amp;VAR:QUERY=RkZfRUJJVERBX09QRVIoUVRSLDQvMS8yMDEwLDYvMzAvMjAxMCwsLFVTRCk=&amp;WINDOW=FIRST_POPUP&amp;HEIGH","T=450&amp;WIDTH=450&amp;START_MAXIMIZED=FALSE&amp;VAR:CALENDAR=US&amp;VAR:SYMBOL=MYL&amp;VAR:INDEX=0"}</definedName>
    <definedName name="_379__FDSAUDITLINK__" localSheetId="7" hidden="1">{"fdsup://directions/FAT Viewer?action=UPDATE&amp;creator=factset&amp;DYN_ARGS=TRUE&amp;DOC_NAME=FAT:FQL_AUDITING_CLIENT_TEMPLATE.FAT&amp;display_string=Audit&amp;VAR:KEY=RWXGVAPUHO&amp;VAR:QUERY=RkZfRUJJVERBX09QRVIoUVRSLDQvMS8yMDA5LDYvMzAvMjAwOSwsLFVTRCk=&amp;WINDOW=FIRST_POPUP&amp;HEIGH","T=450&amp;WIDTH=450&amp;START_MAXIMIZED=FALSE&amp;VAR:CALENDAR=US&amp;VAR:SYMBOL=MWW&amp;VAR:INDEX=0"}</definedName>
    <definedName name="_379__FDSAUDITLINK__" localSheetId="0" hidden="1">{"fdsup://directions/FAT Viewer?action=UPDATE&amp;creator=factset&amp;DYN_ARGS=TRUE&amp;DOC_NAME=FAT:FQL_AUDITING_CLIENT_TEMPLATE.FAT&amp;display_string=Audit&amp;VAR:KEY=RWXGVAPUHO&amp;VAR:QUERY=RkZfRUJJVERBX09QRVIoUVRSLDQvMS8yMDA5LDYvMzAvMjAwOSwsLFVTRCk=&amp;WINDOW=FIRST_POPUP&amp;HEIGH","T=450&amp;WIDTH=450&amp;START_MAXIMIZED=FALSE&amp;VAR:CALENDAR=US&amp;VAR:SYMBOL=MWW&amp;VAR:INDEX=0"}</definedName>
    <definedName name="_379__FDSAUDITLINK__" hidden="1">{"fdsup://directions/FAT Viewer?action=UPDATE&amp;creator=factset&amp;DYN_ARGS=TRUE&amp;DOC_NAME=FAT:FQL_AUDITING_CLIENT_TEMPLATE.FAT&amp;display_string=Audit&amp;VAR:KEY=RWXGVAPUHO&amp;VAR:QUERY=RkZfRUJJVERBX09QRVIoUVRSLDQvMS8yMDA5LDYvMzAvMjAwOSwsLFVTRCk=&amp;WINDOW=FIRST_POPUP&amp;HEIGH","T=450&amp;WIDTH=450&amp;START_MAXIMIZED=FALSE&amp;VAR:CALENDAR=US&amp;VAR:SYMBOL=MWW&amp;VAR:INDEX=0"}</definedName>
    <definedName name="_37h2_" localSheetId="7" hidden="1">{"'표지'!$B$5"}</definedName>
    <definedName name="_37h2_" localSheetId="0" hidden="1">{"'표지'!$B$5"}</definedName>
    <definedName name="_37h2_" hidden="1">{"'표지'!$B$5"}</definedName>
    <definedName name="_38__FDSAUDITLINK__" localSheetId="7" hidden="1">{"fdsup://directions/FAT Viewer?action=UPDATE&amp;creator=factset&amp;DYN_ARGS=TRUE&amp;DOC_NAME=FAT:FQL_AUDITING_CLIENT_TEMPLATE.FAT&amp;display_string=Audit&amp;VAR:KEY=NMPQLSBSZE&amp;VAR:QUERY=RkZfRUJJVERBX09QRVIoUVRSLDQvMS8yMDEwLDYvMzAvMjAxMCwsLFVTRCk=&amp;WINDOW=FIRST_POPUP&amp;HEIGH","T=450&amp;WIDTH=450&amp;START_MAXIMIZED=FALSE&amp;VAR:CALENDAR=US&amp;VAR:SYMBOL=WMB&amp;VAR:INDEX=0"}</definedName>
    <definedName name="_38__FDSAUDITLINK__" localSheetId="0" hidden="1">{"fdsup://directions/FAT Viewer?action=UPDATE&amp;creator=factset&amp;DYN_ARGS=TRUE&amp;DOC_NAME=FAT:FQL_AUDITING_CLIENT_TEMPLATE.FAT&amp;display_string=Audit&amp;VAR:KEY=NMPQLSBSZE&amp;VAR:QUERY=RkZfRUJJVERBX09QRVIoUVRSLDQvMS8yMDEwLDYvMzAvMjAxMCwsLFVTRCk=&amp;WINDOW=FIRST_POPUP&amp;HEIGH","T=450&amp;WIDTH=450&amp;START_MAXIMIZED=FALSE&amp;VAR:CALENDAR=US&amp;VAR:SYMBOL=WMB&amp;VAR:INDEX=0"}</definedName>
    <definedName name="_38__FDSAUDITLINK__" hidden="1">{"fdsup://directions/FAT Viewer?action=UPDATE&amp;creator=factset&amp;DYN_ARGS=TRUE&amp;DOC_NAME=FAT:FQL_AUDITING_CLIENT_TEMPLATE.FAT&amp;display_string=Audit&amp;VAR:KEY=NMPQLSBSZE&amp;VAR:QUERY=RkZfRUJJVERBX09QRVIoUVRSLDQvMS8yMDEwLDYvMzAvMjAxMCwsLFVTRCk=&amp;WINDOW=FIRST_POPUP&amp;HEIGH","T=450&amp;WIDTH=450&amp;START_MAXIMIZED=FALSE&amp;VAR:CALENDAR=US&amp;VAR:SYMBOL=WMB&amp;VAR:INDEX=0"}</definedName>
    <definedName name="_380__FDSAUDITLINK__" localSheetId="7" hidden="1">{"fdsup://directions/FAT Viewer?action=UPDATE&amp;creator=factset&amp;DYN_ARGS=TRUE&amp;DOC_NAME=FAT:FQL_AUDITING_CLIENT_TEMPLATE.FAT&amp;display_string=Audit&amp;VAR:KEY=TAJOFYXCLG&amp;VAR:QUERY=RkZfRUJJVERBX09QRVIoUVRSLDQvMS8yMDEwLDYvMzAvMjAxMCwsLFVTRCk=&amp;WINDOW=FIRST_POPUP&amp;HEIGH","T=450&amp;WIDTH=450&amp;START_MAXIMIZED=FALSE&amp;VAR:CALENDAR=US&amp;VAR:SYMBOL=MWW&amp;VAR:INDEX=0"}</definedName>
    <definedName name="_380__FDSAUDITLINK__" localSheetId="0" hidden="1">{"fdsup://directions/FAT Viewer?action=UPDATE&amp;creator=factset&amp;DYN_ARGS=TRUE&amp;DOC_NAME=FAT:FQL_AUDITING_CLIENT_TEMPLATE.FAT&amp;display_string=Audit&amp;VAR:KEY=TAJOFYXCLG&amp;VAR:QUERY=RkZfRUJJVERBX09QRVIoUVRSLDQvMS8yMDEwLDYvMzAvMjAxMCwsLFVTRCk=&amp;WINDOW=FIRST_POPUP&amp;HEIGH","T=450&amp;WIDTH=450&amp;START_MAXIMIZED=FALSE&amp;VAR:CALENDAR=US&amp;VAR:SYMBOL=MWW&amp;VAR:INDEX=0"}</definedName>
    <definedName name="_380__FDSAUDITLINK__" hidden="1">{"fdsup://directions/FAT Viewer?action=UPDATE&amp;creator=factset&amp;DYN_ARGS=TRUE&amp;DOC_NAME=FAT:FQL_AUDITING_CLIENT_TEMPLATE.FAT&amp;display_string=Audit&amp;VAR:KEY=TAJOFYXCLG&amp;VAR:QUERY=RkZfRUJJVERBX09QRVIoUVRSLDQvMS8yMDEwLDYvMzAvMjAxMCwsLFVTRCk=&amp;WINDOW=FIRST_POPUP&amp;HEIGH","T=450&amp;WIDTH=450&amp;START_MAXIMIZED=FALSE&amp;VAR:CALENDAR=US&amp;VAR:SYMBOL=MWW&amp;VAR:INDEX=0"}</definedName>
    <definedName name="_381__FDSAUDITLINK__" localSheetId="7" hidden="1">{"fdsup://directions/FAT Viewer?action=UPDATE&amp;creator=factset&amp;DYN_ARGS=TRUE&amp;DOC_NAME=FAT:FQL_AUDITING_CLIENT_TEMPLATE.FAT&amp;display_string=Audit&amp;VAR:KEY=DSNKNUXEVK&amp;VAR:QUERY=RkZfRUJJVERBX09QRVIoUVRSLDQvMS8yMDA5LDYvMzAvMjAwOSwsLFVTRCk=&amp;WINDOW=FIRST_POPUP&amp;HEIGH","T=450&amp;WIDTH=450&amp;START_MAXIMIZED=FALSE&amp;VAR:CALENDAR=US&amp;VAR:SYMBOL=MWV&amp;VAR:INDEX=0"}</definedName>
    <definedName name="_381__FDSAUDITLINK__" localSheetId="0" hidden="1">{"fdsup://directions/FAT Viewer?action=UPDATE&amp;creator=factset&amp;DYN_ARGS=TRUE&amp;DOC_NAME=FAT:FQL_AUDITING_CLIENT_TEMPLATE.FAT&amp;display_string=Audit&amp;VAR:KEY=DSNKNUXEVK&amp;VAR:QUERY=RkZfRUJJVERBX09QRVIoUVRSLDQvMS8yMDA5LDYvMzAvMjAwOSwsLFVTRCk=&amp;WINDOW=FIRST_POPUP&amp;HEIGH","T=450&amp;WIDTH=450&amp;START_MAXIMIZED=FALSE&amp;VAR:CALENDAR=US&amp;VAR:SYMBOL=MWV&amp;VAR:INDEX=0"}</definedName>
    <definedName name="_381__FDSAUDITLINK__" hidden="1">{"fdsup://directions/FAT Viewer?action=UPDATE&amp;creator=factset&amp;DYN_ARGS=TRUE&amp;DOC_NAME=FAT:FQL_AUDITING_CLIENT_TEMPLATE.FAT&amp;display_string=Audit&amp;VAR:KEY=DSNKNUXEVK&amp;VAR:QUERY=RkZfRUJJVERBX09QRVIoUVRSLDQvMS8yMDA5LDYvMzAvMjAwOSwsLFVTRCk=&amp;WINDOW=FIRST_POPUP&amp;HEIGH","T=450&amp;WIDTH=450&amp;START_MAXIMIZED=FALSE&amp;VAR:CALENDAR=US&amp;VAR:SYMBOL=MWV&amp;VAR:INDEX=0"}</definedName>
    <definedName name="_382__FDSAUDITLINK__" localSheetId="7" hidden="1">{"fdsup://directions/FAT Viewer?action=UPDATE&amp;creator=factset&amp;DYN_ARGS=TRUE&amp;DOC_NAME=FAT:FQL_AUDITING_CLIENT_TEMPLATE.FAT&amp;display_string=Audit&amp;VAR:KEY=FQVSVSVALK&amp;VAR:QUERY=RkZfRUJJVERBX09QRVIoUVRSLDQvMS8yMDEwLDYvMzAvMjAxMCwsLFVTRCk=&amp;WINDOW=FIRST_POPUP&amp;HEIGH","T=450&amp;WIDTH=450&amp;START_MAXIMIZED=FALSE&amp;VAR:CALENDAR=US&amp;VAR:SYMBOL=MWV&amp;VAR:INDEX=0"}</definedName>
    <definedName name="_382__FDSAUDITLINK__" localSheetId="0" hidden="1">{"fdsup://directions/FAT Viewer?action=UPDATE&amp;creator=factset&amp;DYN_ARGS=TRUE&amp;DOC_NAME=FAT:FQL_AUDITING_CLIENT_TEMPLATE.FAT&amp;display_string=Audit&amp;VAR:KEY=FQVSVSVALK&amp;VAR:QUERY=RkZfRUJJVERBX09QRVIoUVRSLDQvMS8yMDEwLDYvMzAvMjAxMCwsLFVTRCk=&amp;WINDOW=FIRST_POPUP&amp;HEIGH","T=450&amp;WIDTH=450&amp;START_MAXIMIZED=FALSE&amp;VAR:CALENDAR=US&amp;VAR:SYMBOL=MWV&amp;VAR:INDEX=0"}</definedName>
    <definedName name="_382__FDSAUDITLINK__" hidden="1">{"fdsup://directions/FAT Viewer?action=UPDATE&amp;creator=factset&amp;DYN_ARGS=TRUE&amp;DOC_NAME=FAT:FQL_AUDITING_CLIENT_TEMPLATE.FAT&amp;display_string=Audit&amp;VAR:KEY=FQVSVSVALK&amp;VAR:QUERY=RkZfRUJJVERBX09QRVIoUVRSLDQvMS8yMDEwLDYvMzAvMjAxMCwsLFVTRCk=&amp;WINDOW=FIRST_POPUP&amp;HEIGH","T=450&amp;WIDTH=450&amp;START_MAXIMIZED=FALSE&amp;VAR:CALENDAR=US&amp;VAR:SYMBOL=MWV&amp;VAR:INDEX=0"}</definedName>
    <definedName name="_383__FDSAUDITLINK__" localSheetId="7" hidden="1">{"fdsup://directions/FAT Viewer?action=UPDATE&amp;creator=factset&amp;DYN_ARGS=TRUE&amp;DOC_NAME=FAT:FQL_AUDITING_CLIENT_TEMPLATE.FAT&amp;display_string=Audit&amp;VAR:KEY=NCPMJUTIFO&amp;VAR:QUERY=RkZfRUJJVERBX09QRVIoUVRSLDQvMS8yMDA5LDYvMzAvMjAwOSwsLFVTRCk=&amp;WINDOW=FIRST_POPUP&amp;HEIGH","T=450&amp;WIDTH=450&amp;START_MAXIMIZED=FALSE&amp;VAR:CALENDAR=US&amp;VAR:SYMBOL=MUR&amp;VAR:INDEX=0"}</definedName>
    <definedName name="_383__FDSAUDITLINK__" localSheetId="0" hidden="1">{"fdsup://directions/FAT Viewer?action=UPDATE&amp;creator=factset&amp;DYN_ARGS=TRUE&amp;DOC_NAME=FAT:FQL_AUDITING_CLIENT_TEMPLATE.FAT&amp;display_string=Audit&amp;VAR:KEY=NCPMJUTIFO&amp;VAR:QUERY=RkZfRUJJVERBX09QRVIoUVRSLDQvMS8yMDA5LDYvMzAvMjAwOSwsLFVTRCk=&amp;WINDOW=FIRST_POPUP&amp;HEIGH","T=450&amp;WIDTH=450&amp;START_MAXIMIZED=FALSE&amp;VAR:CALENDAR=US&amp;VAR:SYMBOL=MUR&amp;VAR:INDEX=0"}</definedName>
    <definedName name="_383__FDSAUDITLINK__" hidden="1">{"fdsup://directions/FAT Viewer?action=UPDATE&amp;creator=factset&amp;DYN_ARGS=TRUE&amp;DOC_NAME=FAT:FQL_AUDITING_CLIENT_TEMPLATE.FAT&amp;display_string=Audit&amp;VAR:KEY=NCPMJUTIFO&amp;VAR:QUERY=RkZfRUJJVERBX09QRVIoUVRSLDQvMS8yMDA5LDYvMzAvMjAwOSwsLFVTRCk=&amp;WINDOW=FIRST_POPUP&amp;HEIGH","T=450&amp;WIDTH=450&amp;START_MAXIMIZED=FALSE&amp;VAR:CALENDAR=US&amp;VAR:SYMBOL=MUR&amp;VAR:INDEX=0"}</definedName>
    <definedName name="_384__FDSAUDITLINK__" localSheetId="7" hidden="1">{"fdsup://directions/FAT Viewer?action=UPDATE&amp;creator=factset&amp;DYN_ARGS=TRUE&amp;DOC_NAME=FAT:FQL_AUDITING_CLIENT_TEMPLATE.FAT&amp;display_string=Audit&amp;VAR:KEY=ZQRQNKPCNI&amp;VAR:QUERY=RkZfRUJJVERBX09QRVIoUVRSLDQvMS8yMDEwLDYvMzAvMjAxMCwsLFVTRCk=&amp;WINDOW=FIRST_POPUP&amp;HEIGH","T=450&amp;WIDTH=450&amp;START_MAXIMIZED=FALSE&amp;VAR:CALENDAR=US&amp;VAR:SYMBOL=MUR&amp;VAR:INDEX=0"}</definedName>
    <definedName name="_384__FDSAUDITLINK__" localSheetId="0" hidden="1">{"fdsup://directions/FAT Viewer?action=UPDATE&amp;creator=factset&amp;DYN_ARGS=TRUE&amp;DOC_NAME=FAT:FQL_AUDITING_CLIENT_TEMPLATE.FAT&amp;display_string=Audit&amp;VAR:KEY=ZQRQNKPCNI&amp;VAR:QUERY=RkZfRUJJVERBX09QRVIoUVRSLDQvMS8yMDEwLDYvMzAvMjAxMCwsLFVTRCk=&amp;WINDOW=FIRST_POPUP&amp;HEIGH","T=450&amp;WIDTH=450&amp;START_MAXIMIZED=FALSE&amp;VAR:CALENDAR=US&amp;VAR:SYMBOL=MUR&amp;VAR:INDEX=0"}</definedName>
    <definedName name="_384__FDSAUDITLINK__" hidden="1">{"fdsup://directions/FAT Viewer?action=UPDATE&amp;creator=factset&amp;DYN_ARGS=TRUE&amp;DOC_NAME=FAT:FQL_AUDITING_CLIENT_TEMPLATE.FAT&amp;display_string=Audit&amp;VAR:KEY=ZQRQNKPCNI&amp;VAR:QUERY=RkZfRUJJVERBX09QRVIoUVRSLDQvMS8yMDEwLDYvMzAvMjAxMCwsLFVTRCk=&amp;WINDOW=FIRST_POPUP&amp;HEIGH","T=450&amp;WIDTH=450&amp;START_MAXIMIZED=FALSE&amp;VAR:CALENDAR=US&amp;VAR:SYMBOL=MUR&amp;VAR:INDEX=0"}</definedName>
    <definedName name="_385__FDSAUDITLINK__" localSheetId="7" hidden="1">{"fdsup://directions/FAT Viewer?action=UPDATE&amp;creator=factset&amp;DYN_ARGS=TRUE&amp;DOC_NAME=FAT:FQL_AUDITING_CLIENT_TEMPLATE.FAT&amp;display_string=Audit&amp;VAR:KEY=PCVSTKRYDO&amp;VAR:QUERY=RkZfRUJJVERBX09QRVIoUVRSLDQvMS8yMDA5LDYvMzAvMjAwOSwsLFVTRCk=&amp;WINDOW=FIRST_POPUP&amp;HEIGH","T=450&amp;WIDTH=450&amp;START_MAXIMIZED=FALSE&amp;VAR:CALENDAR=US&amp;VAR:SYMBOL=MU&amp;VAR:INDEX=0"}</definedName>
    <definedName name="_385__FDSAUDITLINK__" localSheetId="0" hidden="1">{"fdsup://directions/FAT Viewer?action=UPDATE&amp;creator=factset&amp;DYN_ARGS=TRUE&amp;DOC_NAME=FAT:FQL_AUDITING_CLIENT_TEMPLATE.FAT&amp;display_string=Audit&amp;VAR:KEY=PCVSTKRYDO&amp;VAR:QUERY=RkZfRUJJVERBX09QRVIoUVRSLDQvMS8yMDA5LDYvMzAvMjAwOSwsLFVTRCk=&amp;WINDOW=FIRST_POPUP&amp;HEIGH","T=450&amp;WIDTH=450&amp;START_MAXIMIZED=FALSE&amp;VAR:CALENDAR=US&amp;VAR:SYMBOL=MU&amp;VAR:INDEX=0"}</definedName>
    <definedName name="_385__FDSAUDITLINK__" hidden="1">{"fdsup://directions/FAT Viewer?action=UPDATE&amp;creator=factset&amp;DYN_ARGS=TRUE&amp;DOC_NAME=FAT:FQL_AUDITING_CLIENT_TEMPLATE.FAT&amp;display_string=Audit&amp;VAR:KEY=PCVSTKRYDO&amp;VAR:QUERY=RkZfRUJJVERBX09QRVIoUVRSLDQvMS8yMDA5LDYvMzAvMjAwOSwsLFVTRCk=&amp;WINDOW=FIRST_POPUP&amp;HEIGH","T=450&amp;WIDTH=450&amp;START_MAXIMIZED=FALSE&amp;VAR:CALENDAR=US&amp;VAR:SYMBOL=MU&amp;VAR:INDEX=0"}</definedName>
    <definedName name="_386__FDSAUDITLINK__" localSheetId="7" hidden="1">{"fdsup://directions/FAT Viewer?action=UPDATE&amp;creator=factset&amp;DYN_ARGS=TRUE&amp;DOC_NAME=FAT:FQL_AUDITING_CLIENT_TEMPLATE.FAT&amp;display_string=Audit&amp;VAR:KEY=DKRWZSTSDC&amp;VAR:QUERY=RkZfRUJJVERBX09QRVIoUVRSLDQvMS8yMDEwLDYvMzAvMjAxMCwsLFVTRCk=&amp;WINDOW=FIRST_POPUP&amp;HEIGH","T=450&amp;WIDTH=450&amp;START_MAXIMIZED=FALSE&amp;VAR:CALENDAR=US&amp;VAR:SYMBOL=MU&amp;VAR:INDEX=0"}</definedName>
    <definedName name="_386__FDSAUDITLINK__" localSheetId="0" hidden="1">{"fdsup://directions/FAT Viewer?action=UPDATE&amp;creator=factset&amp;DYN_ARGS=TRUE&amp;DOC_NAME=FAT:FQL_AUDITING_CLIENT_TEMPLATE.FAT&amp;display_string=Audit&amp;VAR:KEY=DKRWZSTSDC&amp;VAR:QUERY=RkZfRUJJVERBX09QRVIoUVRSLDQvMS8yMDEwLDYvMzAvMjAxMCwsLFVTRCk=&amp;WINDOW=FIRST_POPUP&amp;HEIGH","T=450&amp;WIDTH=450&amp;START_MAXIMIZED=FALSE&amp;VAR:CALENDAR=US&amp;VAR:SYMBOL=MU&amp;VAR:INDEX=0"}</definedName>
    <definedName name="_386__FDSAUDITLINK__" hidden="1">{"fdsup://directions/FAT Viewer?action=UPDATE&amp;creator=factset&amp;DYN_ARGS=TRUE&amp;DOC_NAME=FAT:FQL_AUDITING_CLIENT_TEMPLATE.FAT&amp;display_string=Audit&amp;VAR:KEY=DKRWZSTSDC&amp;VAR:QUERY=RkZfRUJJVERBX09QRVIoUVRSLDQvMS8yMDEwLDYvMzAvMjAxMCwsLFVTRCk=&amp;WINDOW=FIRST_POPUP&amp;HEIGH","T=450&amp;WIDTH=450&amp;START_MAXIMIZED=FALSE&amp;VAR:CALENDAR=US&amp;VAR:SYMBOL=MU&amp;VAR:INDEX=0"}</definedName>
    <definedName name="_387__FDSAUDITLINK__" localSheetId="7" hidden="1">{"fdsup://directions/FAT Viewer?action=UPDATE&amp;creator=factset&amp;DYN_ARGS=TRUE&amp;DOC_NAME=FAT:FQL_AUDITING_CLIENT_TEMPLATE.FAT&amp;display_string=Audit&amp;VAR:KEY=XUTIHYFEVM&amp;VAR:QUERY=RkZfRUJJVERBX09QRVIoUVRSLDQvMS8yMDA5LDYvMzAvMjAwOSwsLFVTRCk=&amp;WINDOW=FIRST_POPUP&amp;HEIGH","T=450&amp;WIDTH=450&amp;START_MAXIMIZED=FALSE&amp;VAR:CALENDAR=US&amp;VAR:SYMBOL=MTB&amp;VAR:INDEX=0"}</definedName>
    <definedName name="_387__FDSAUDITLINK__" localSheetId="0" hidden="1">{"fdsup://directions/FAT Viewer?action=UPDATE&amp;creator=factset&amp;DYN_ARGS=TRUE&amp;DOC_NAME=FAT:FQL_AUDITING_CLIENT_TEMPLATE.FAT&amp;display_string=Audit&amp;VAR:KEY=XUTIHYFEVM&amp;VAR:QUERY=RkZfRUJJVERBX09QRVIoUVRSLDQvMS8yMDA5LDYvMzAvMjAwOSwsLFVTRCk=&amp;WINDOW=FIRST_POPUP&amp;HEIGH","T=450&amp;WIDTH=450&amp;START_MAXIMIZED=FALSE&amp;VAR:CALENDAR=US&amp;VAR:SYMBOL=MTB&amp;VAR:INDEX=0"}</definedName>
    <definedName name="_387__FDSAUDITLINK__" hidden="1">{"fdsup://directions/FAT Viewer?action=UPDATE&amp;creator=factset&amp;DYN_ARGS=TRUE&amp;DOC_NAME=FAT:FQL_AUDITING_CLIENT_TEMPLATE.FAT&amp;display_string=Audit&amp;VAR:KEY=XUTIHYFEVM&amp;VAR:QUERY=RkZfRUJJVERBX09QRVIoUVRSLDQvMS8yMDA5LDYvMzAvMjAwOSwsLFVTRCk=&amp;WINDOW=FIRST_POPUP&amp;HEIGH","T=450&amp;WIDTH=450&amp;START_MAXIMIZED=FALSE&amp;VAR:CALENDAR=US&amp;VAR:SYMBOL=MTB&amp;VAR:INDEX=0"}</definedName>
    <definedName name="_388__FDSAUDITLINK__" localSheetId="7" hidden="1">{"fdsup://directions/FAT Viewer?action=UPDATE&amp;creator=factset&amp;DYN_ARGS=TRUE&amp;DOC_NAME=FAT:FQL_AUDITING_CLIENT_TEMPLATE.FAT&amp;display_string=Audit&amp;VAR:KEY=DAZQTIZSTW&amp;VAR:QUERY=RkZfRUJJVERBX09QRVIoUVRSLDQvMS8yMDEwLDYvMzAvMjAxMCwsLFVTRCk=&amp;WINDOW=FIRST_POPUP&amp;HEIGH","T=450&amp;WIDTH=450&amp;START_MAXIMIZED=FALSE&amp;VAR:CALENDAR=US&amp;VAR:SYMBOL=MTB&amp;VAR:INDEX=0"}</definedName>
    <definedName name="_388__FDSAUDITLINK__" localSheetId="0" hidden="1">{"fdsup://directions/FAT Viewer?action=UPDATE&amp;creator=factset&amp;DYN_ARGS=TRUE&amp;DOC_NAME=FAT:FQL_AUDITING_CLIENT_TEMPLATE.FAT&amp;display_string=Audit&amp;VAR:KEY=DAZQTIZSTW&amp;VAR:QUERY=RkZfRUJJVERBX09QRVIoUVRSLDQvMS8yMDEwLDYvMzAvMjAxMCwsLFVTRCk=&amp;WINDOW=FIRST_POPUP&amp;HEIGH","T=450&amp;WIDTH=450&amp;START_MAXIMIZED=FALSE&amp;VAR:CALENDAR=US&amp;VAR:SYMBOL=MTB&amp;VAR:INDEX=0"}</definedName>
    <definedName name="_388__FDSAUDITLINK__" hidden="1">{"fdsup://directions/FAT Viewer?action=UPDATE&amp;creator=factset&amp;DYN_ARGS=TRUE&amp;DOC_NAME=FAT:FQL_AUDITING_CLIENT_TEMPLATE.FAT&amp;display_string=Audit&amp;VAR:KEY=DAZQTIZSTW&amp;VAR:QUERY=RkZfRUJJVERBX09QRVIoUVRSLDQvMS8yMDEwLDYvMzAvMjAxMCwsLFVTRCk=&amp;WINDOW=FIRST_POPUP&amp;HEIGH","T=450&amp;WIDTH=450&amp;START_MAXIMIZED=FALSE&amp;VAR:CALENDAR=US&amp;VAR:SYMBOL=MTB&amp;VAR:INDEX=0"}</definedName>
    <definedName name="_389__FDSAUDITLINK__" localSheetId="7" hidden="1">{"fdsup://directions/FAT Viewer?action=UPDATE&amp;creator=factset&amp;DYN_ARGS=TRUE&amp;DOC_NAME=FAT:FQL_AUDITING_CLIENT_TEMPLATE.FAT&amp;display_string=Audit&amp;VAR:KEY=DQRUFCPGJA&amp;VAR:QUERY=RkZfRUJJVERBX09QRVIoUVRSLDQvMS8yMDA5LDYvMzAvMjAwOSwsLFVTRCk=&amp;WINDOW=FIRST_POPUP&amp;HEIGH","T=450&amp;WIDTH=450&amp;START_MAXIMIZED=FALSE&amp;VAR:CALENDAR=US&amp;VAR:SYMBOL=MSFT&amp;VAR:INDEX=0"}</definedName>
    <definedName name="_389__FDSAUDITLINK__" localSheetId="0" hidden="1">{"fdsup://directions/FAT Viewer?action=UPDATE&amp;creator=factset&amp;DYN_ARGS=TRUE&amp;DOC_NAME=FAT:FQL_AUDITING_CLIENT_TEMPLATE.FAT&amp;display_string=Audit&amp;VAR:KEY=DQRUFCPGJA&amp;VAR:QUERY=RkZfRUJJVERBX09QRVIoUVRSLDQvMS8yMDA5LDYvMzAvMjAwOSwsLFVTRCk=&amp;WINDOW=FIRST_POPUP&amp;HEIGH","T=450&amp;WIDTH=450&amp;START_MAXIMIZED=FALSE&amp;VAR:CALENDAR=US&amp;VAR:SYMBOL=MSFT&amp;VAR:INDEX=0"}</definedName>
    <definedName name="_389__FDSAUDITLINK__" hidden="1">{"fdsup://directions/FAT Viewer?action=UPDATE&amp;creator=factset&amp;DYN_ARGS=TRUE&amp;DOC_NAME=FAT:FQL_AUDITING_CLIENT_TEMPLATE.FAT&amp;display_string=Audit&amp;VAR:KEY=DQRUFCPGJA&amp;VAR:QUERY=RkZfRUJJVERBX09QRVIoUVRSLDQvMS8yMDA5LDYvMzAvMjAwOSwsLFVTRCk=&amp;WINDOW=FIRST_POPUP&amp;HEIGH","T=450&amp;WIDTH=450&amp;START_MAXIMIZED=FALSE&amp;VAR:CALENDAR=US&amp;VAR:SYMBOL=MSFT&amp;VAR:INDEX=0"}</definedName>
    <definedName name="_39__FDSAUDITLINK__" localSheetId="7" hidden="1">{"fdsup://directions/FAT Viewer?action=UPDATE&amp;creator=factset&amp;DYN_ARGS=TRUE&amp;DOC_NAME=FAT:FQL_AUDITING_CLIENT_TEMPLATE.FAT&amp;display_string=Audit&amp;VAR:KEY=JQBIXELEBI&amp;VAR:QUERY=RkZfRUJJVERBX09QRVIoUVRSLDQvMS8yMDA5LDYvMzAvMjAwOSwsLFVTRCk=&amp;WINDOW=FIRST_POPUP&amp;HEIGH","T=450&amp;WIDTH=450&amp;START_MAXIMIZED=FALSE&amp;VAR:CALENDAR=US&amp;VAR:SYMBOL=WM&amp;VAR:INDEX=0"}</definedName>
    <definedName name="_39__FDSAUDITLINK__" localSheetId="0" hidden="1">{"fdsup://directions/FAT Viewer?action=UPDATE&amp;creator=factset&amp;DYN_ARGS=TRUE&amp;DOC_NAME=FAT:FQL_AUDITING_CLIENT_TEMPLATE.FAT&amp;display_string=Audit&amp;VAR:KEY=JQBIXELEBI&amp;VAR:QUERY=RkZfRUJJVERBX09QRVIoUVRSLDQvMS8yMDA5LDYvMzAvMjAwOSwsLFVTRCk=&amp;WINDOW=FIRST_POPUP&amp;HEIGH","T=450&amp;WIDTH=450&amp;START_MAXIMIZED=FALSE&amp;VAR:CALENDAR=US&amp;VAR:SYMBOL=WM&amp;VAR:INDEX=0"}</definedName>
    <definedName name="_39__FDSAUDITLINK__" hidden="1">{"fdsup://directions/FAT Viewer?action=UPDATE&amp;creator=factset&amp;DYN_ARGS=TRUE&amp;DOC_NAME=FAT:FQL_AUDITING_CLIENT_TEMPLATE.FAT&amp;display_string=Audit&amp;VAR:KEY=JQBIXELEBI&amp;VAR:QUERY=RkZfRUJJVERBX09QRVIoUVRSLDQvMS8yMDA5LDYvMzAvMjAwOSwsLFVTRCk=&amp;WINDOW=FIRST_POPUP&amp;HEIGH","T=450&amp;WIDTH=450&amp;START_MAXIMIZED=FALSE&amp;VAR:CALENDAR=US&amp;VAR:SYMBOL=WM&amp;VAR:INDEX=0"}</definedName>
    <definedName name="_390__FDSAUDITLINK__" localSheetId="7" hidden="1">{"fdsup://directions/FAT Viewer?action=UPDATE&amp;creator=factset&amp;DYN_ARGS=TRUE&amp;DOC_NAME=FAT:FQL_AUDITING_CLIENT_TEMPLATE.FAT&amp;display_string=Audit&amp;VAR:KEY=XAPOZSLSBY&amp;VAR:QUERY=RkZfRUJJVERBX09QRVIoUVRSLDQvMS8yMDEwLDYvMzAvMjAxMCwsLFVTRCk=&amp;WINDOW=FIRST_POPUP&amp;HEIGH","T=450&amp;WIDTH=450&amp;START_MAXIMIZED=FALSE&amp;VAR:CALENDAR=US&amp;VAR:SYMBOL=MSFT&amp;VAR:INDEX=0"}</definedName>
    <definedName name="_390__FDSAUDITLINK__" localSheetId="0" hidden="1">{"fdsup://directions/FAT Viewer?action=UPDATE&amp;creator=factset&amp;DYN_ARGS=TRUE&amp;DOC_NAME=FAT:FQL_AUDITING_CLIENT_TEMPLATE.FAT&amp;display_string=Audit&amp;VAR:KEY=XAPOZSLSBY&amp;VAR:QUERY=RkZfRUJJVERBX09QRVIoUVRSLDQvMS8yMDEwLDYvMzAvMjAxMCwsLFVTRCk=&amp;WINDOW=FIRST_POPUP&amp;HEIGH","T=450&amp;WIDTH=450&amp;START_MAXIMIZED=FALSE&amp;VAR:CALENDAR=US&amp;VAR:SYMBOL=MSFT&amp;VAR:INDEX=0"}</definedName>
    <definedName name="_390__FDSAUDITLINK__" hidden="1">{"fdsup://directions/FAT Viewer?action=UPDATE&amp;creator=factset&amp;DYN_ARGS=TRUE&amp;DOC_NAME=FAT:FQL_AUDITING_CLIENT_TEMPLATE.FAT&amp;display_string=Audit&amp;VAR:KEY=XAPOZSLSBY&amp;VAR:QUERY=RkZfRUJJVERBX09QRVIoUVRSLDQvMS8yMDEwLDYvMzAvMjAxMCwsLFVTRCk=&amp;WINDOW=FIRST_POPUP&amp;HEIGH","T=450&amp;WIDTH=450&amp;START_MAXIMIZED=FALSE&amp;VAR:CALENDAR=US&amp;VAR:SYMBOL=MSFT&amp;VAR:INDEX=0"}</definedName>
    <definedName name="_391__FDSAUDITLINK__" localSheetId="7" hidden="1">{"fdsup://directions/FAT Viewer?action=UPDATE&amp;creator=factset&amp;DYN_ARGS=TRUE&amp;DOC_NAME=FAT:FQL_AUDITING_CLIENT_TEMPLATE.FAT&amp;display_string=Audit&amp;VAR:KEY=HYLEHGZQXW&amp;VAR:QUERY=RkZfRUJJVERBX09QRVIoUVRSLDQvMS8yMDA5LDYvMzAvMjAwOSwsLFVTRCk=&amp;WINDOW=FIRST_POPUP&amp;HEIGH","T=450&amp;WIDTH=450&amp;START_MAXIMIZED=FALSE&amp;VAR:CALENDAR=US&amp;VAR:SYMBOL=MS&amp;VAR:INDEX=0"}</definedName>
    <definedName name="_391__FDSAUDITLINK__" localSheetId="0" hidden="1">{"fdsup://directions/FAT Viewer?action=UPDATE&amp;creator=factset&amp;DYN_ARGS=TRUE&amp;DOC_NAME=FAT:FQL_AUDITING_CLIENT_TEMPLATE.FAT&amp;display_string=Audit&amp;VAR:KEY=HYLEHGZQXW&amp;VAR:QUERY=RkZfRUJJVERBX09QRVIoUVRSLDQvMS8yMDA5LDYvMzAvMjAwOSwsLFVTRCk=&amp;WINDOW=FIRST_POPUP&amp;HEIGH","T=450&amp;WIDTH=450&amp;START_MAXIMIZED=FALSE&amp;VAR:CALENDAR=US&amp;VAR:SYMBOL=MS&amp;VAR:INDEX=0"}</definedName>
    <definedName name="_391__FDSAUDITLINK__" hidden="1">{"fdsup://directions/FAT Viewer?action=UPDATE&amp;creator=factset&amp;DYN_ARGS=TRUE&amp;DOC_NAME=FAT:FQL_AUDITING_CLIENT_TEMPLATE.FAT&amp;display_string=Audit&amp;VAR:KEY=HYLEHGZQXW&amp;VAR:QUERY=RkZfRUJJVERBX09QRVIoUVRSLDQvMS8yMDA5LDYvMzAvMjAwOSwsLFVTRCk=&amp;WINDOW=FIRST_POPUP&amp;HEIGH","T=450&amp;WIDTH=450&amp;START_MAXIMIZED=FALSE&amp;VAR:CALENDAR=US&amp;VAR:SYMBOL=MS&amp;VAR:INDEX=0"}</definedName>
    <definedName name="_392__FDSAUDITLINK__" localSheetId="7" hidden="1">{"fdsup://directions/FAT Viewer?action=UPDATE&amp;creator=factset&amp;DYN_ARGS=TRUE&amp;DOC_NAME=FAT:FQL_AUDITING_CLIENT_TEMPLATE.FAT&amp;display_string=Audit&amp;VAR:KEY=NGXONKPWLC&amp;VAR:QUERY=RkZfRUJJVERBX09QRVIoUVRSLDQvMS8yMDEwLDYvMzAvMjAxMCwsLFVTRCk=&amp;WINDOW=FIRST_POPUP&amp;HEIGH","T=450&amp;WIDTH=450&amp;START_MAXIMIZED=FALSE&amp;VAR:CALENDAR=US&amp;VAR:SYMBOL=MS&amp;VAR:INDEX=0"}</definedName>
    <definedName name="_392__FDSAUDITLINK__" localSheetId="0" hidden="1">{"fdsup://directions/FAT Viewer?action=UPDATE&amp;creator=factset&amp;DYN_ARGS=TRUE&amp;DOC_NAME=FAT:FQL_AUDITING_CLIENT_TEMPLATE.FAT&amp;display_string=Audit&amp;VAR:KEY=NGXONKPWLC&amp;VAR:QUERY=RkZfRUJJVERBX09QRVIoUVRSLDQvMS8yMDEwLDYvMzAvMjAxMCwsLFVTRCk=&amp;WINDOW=FIRST_POPUP&amp;HEIGH","T=450&amp;WIDTH=450&amp;START_MAXIMIZED=FALSE&amp;VAR:CALENDAR=US&amp;VAR:SYMBOL=MS&amp;VAR:INDEX=0"}</definedName>
    <definedName name="_392__FDSAUDITLINK__" hidden="1">{"fdsup://directions/FAT Viewer?action=UPDATE&amp;creator=factset&amp;DYN_ARGS=TRUE&amp;DOC_NAME=FAT:FQL_AUDITING_CLIENT_TEMPLATE.FAT&amp;display_string=Audit&amp;VAR:KEY=NGXONKPWLC&amp;VAR:QUERY=RkZfRUJJVERBX09QRVIoUVRSLDQvMS8yMDEwLDYvMzAvMjAxMCwsLFVTRCk=&amp;WINDOW=FIRST_POPUP&amp;HEIGH","T=450&amp;WIDTH=450&amp;START_MAXIMIZED=FALSE&amp;VAR:CALENDAR=US&amp;VAR:SYMBOL=MS&amp;VAR:INDEX=0"}</definedName>
    <definedName name="_393__FDSAUDITLINK__" localSheetId="7" hidden="1">{"fdsup://directions/FAT Viewer?action=UPDATE&amp;creator=factset&amp;DYN_ARGS=TRUE&amp;DOC_NAME=FAT:FQL_AUDITING_CLIENT_TEMPLATE.FAT&amp;display_string=Audit&amp;VAR:KEY=PGRYHQHQFO&amp;VAR:QUERY=RkZfRUJJVERBX09QRVIoUVRSLDQvMS8yMDA5LDYvMzAvMjAwOSwsLFVTRCk=&amp;WINDOW=FIRST_POPUP&amp;HEIGH","T=450&amp;WIDTH=450&amp;START_MAXIMIZED=FALSE&amp;VAR:CALENDAR=US&amp;VAR:SYMBOL=MRO&amp;VAR:INDEX=0"}</definedName>
    <definedName name="_393__FDSAUDITLINK__" localSheetId="0" hidden="1">{"fdsup://directions/FAT Viewer?action=UPDATE&amp;creator=factset&amp;DYN_ARGS=TRUE&amp;DOC_NAME=FAT:FQL_AUDITING_CLIENT_TEMPLATE.FAT&amp;display_string=Audit&amp;VAR:KEY=PGRYHQHQFO&amp;VAR:QUERY=RkZfRUJJVERBX09QRVIoUVRSLDQvMS8yMDA5LDYvMzAvMjAwOSwsLFVTRCk=&amp;WINDOW=FIRST_POPUP&amp;HEIGH","T=450&amp;WIDTH=450&amp;START_MAXIMIZED=FALSE&amp;VAR:CALENDAR=US&amp;VAR:SYMBOL=MRO&amp;VAR:INDEX=0"}</definedName>
    <definedName name="_393__FDSAUDITLINK__" hidden="1">{"fdsup://directions/FAT Viewer?action=UPDATE&amp;creator=factset&amp;DYN_ARGS=TRUE&amp;DOC_NAME=FAT:FQL_AUDITING_CLIENT_TEMPLATE.FAT&amp;display_string=Audit&amp;VAR:KEY=PGRYHQHQFO&amp;VAR:QUERY=RkZfRUJJVERBX09QRVIoUVRSLDQvMS8yMDA5LDYvMzAvMjAwOSwsLFVTRCk=&amp;WINDOW=FIRST_POPUP&amp;HEIGH","T=450&amp;WIDTH=450&amp;START_MAXIMIZED=FALSE&amp;VAR:CALENDAR=US&amp;VAR:SYMBOL=MRO&amp;VAR:INDEX=0"}</definedName>
    <definedName name="_394__FDSAUDITLINK__" localSheetId="7" hidden="1">{"fdsup://directions/FAT Viewer?action=UPDATE&amp;creator=factset&amp;DYN_ARGS=TRUE&amp;DOC_NAME=FAT:FQL_AUDITING_CLIENT_TEMPLATE.FAT&amp;display_string=Audit&amp;VAR:KEY=HINYFKLGJK&amp;VAR:QUERY=RkZfRUJJVERBX09QRVIoUVRSLDQvMS8yMDEwLDYvMzAvMjAxMCwsLFVTRCk=&amp;WINDOW=FIRST_POPUP&amp;HEIGH","T=450&amp;WIDTH=450&amp;START_MAXIMIZED=FALSE&amp;VAR:CALENDAR=US&amp;VAR:SYMBOL=MRO&amp;VAR:INDEX=0"}</definedName>
    <definedName name="_394__FDSAUDITLINK__" localSheetId="0" hidden="1">{"fdsup://directions/FAT Viewer?action=UPDATE&amp;creator=factset&amp;DYN_ARGS=TRUE&amp;DOC_NAME=FAT:FQL_AUDITING_CLIENT_TEMPLATE.FAT&amp;display_string=Audit&amp;VAR:KEY=HINYFKLGJK&amp;VAR:QUERY=RkZfRUJJVERBX09QRVIoUVRSLDQvMS8yMDEwLDYvMzAvMjAxMCwsLFVTRCk=&amp;WINDOW=FIRST_POPUP&amp;HEIGH","T=450&amp;WIDTH=450&amp;START_MAXIMIZED=FALSE&amp;VAR:CALENDAR=US&amp;VAR:SYMBOL=MRO&amp;VAR:INDEX=0"}</definedName>
    <definedName name="_394__FDSAUDITLINK__" hidden="1">{"fdsup://directions/FAT Viewer?action=UPDATE&amp;creator=factset&amp;DYN_ARGS=TRUE&amp;DOC_NAME=FAT:FQL_AUDITING_CLIENT_TEMPLATE.FAT&amp;display_string=Audit&amp;VAR:KEY=HINYFKLGJK&amp;VAR:QUERY=RkZfRUJJVERBX09QRVIoUVRSLDQvMS8yMDEwLDYvMzAvMjAxMCwsLFVTRCk=&amp;WINDOW=FIRST_POPUP&amp;HEIGH","T=450&amp;WIDTH=450&amp;START_MAXIMIZED=FALSE&amp;VAR:CALENDAR=US&amp;VAR:SYMBOL=MRO&amp;VAR:INDEX=0"}</definedName>
    <definedName name="_395__FDSAUDITLINK__" localSheetId="7" hidden="1">{"fdsup://directions/FAT Viewer?action=UPDATE&amp;creator=factset&amp;DYN_ARGS=TRUE&amp;DOC_NAME=FAT:FQL_AUDITING_CLIENT_TEMPLATE.FAT&amp;display_string=Audit&amp;VAR:KEY=XKLWNQBGBI&amp;VAR:QUERY=RkZfRUJJVERBX09QRVIoUVRSLDQvMS8yMDA5LDYvMzAvMjAwOSwsLFVTRCk=&amp;WINDOW=FIRST_POPUP&amp;HEIGH","T=450&amp;WIDTH=450&amp;START_MAXIMIZED=FALSE&amp;VAR:CALENDAR=US&amp;VAR:SYMBOL=MRK&amp;VAR:INDEX=0"}</definedName>
    <definedName name="_395__FDSAUDITLINK__" localSheetId="0" hidden="1">{"fdsup://directions/FAT Viewer?action=UPDATE&amp;creator=factset&amp;DYN_ARGS=TRUE&amp;DOC_NAME=FAT:FQL_AUDITING_CLIENT_TEMPLATE.FAT&amp;display_string=Audit&amp;VAR:KEY=XKLWNQBGBI&amp;VAR:QUERY=RkZfRUJJVERBX09QRVIoUVRSLDQvMS8yMDA5LDYvMzAvMjAwOSwsLFVTRCk=&amp;WINDOW=FIRST_POPUP&amp;HEIGH","T=450&amp;WIDTH=450&amp;START_MAXIMIZED=FALSE&amp;VAR:CALENDAR=US&amp;VAR:SYMBOL=MRK&amp;VAR:INDEX=0"}</definedName>
    <definedName name="_395__FDSAUDITLINK__" hidden="1">{"fdsup://directions/FAT Viewer?action=UPDATE&amp;creator=factset&amp;DYN_ARGS=TRUE&amp;DOC_NAME=FAT:FQL_AUDITING_CLIENT_TEMPLATE.FAT&amp;display_string=Audit&amp;VAR:KEY=XKLWNQBGBI&amp;VAR:QUERY=RkZfRUJJVERBX09QRVIoUVRSLDQvMS8yMDA5LDYvMzAvMjAwOSwsLFVTRCk=&amp;WINDOW=FIRST_POPUP&amp;HEIGH","T=450&amp;WIDTH=450&amp;START_MAXIMIZED=FALSE&amp;VAR:CALENDAR=US&amp;VAR:SYMBOL=MRK&amp;VAR:INDEX=0"}</definedName>
    <definedName name="_396__FDSAUDITLINK__" localSheetId="7" hidden="1">{"fdsup://directions/FAT Viewer?action=UPDATE&amp;creator=factset&amp;DYN_ARGS=TRUE&amp;DOC_NAME=FAT:FQL_AUDITING_CLIENT_TEMPLATE.FAT&amp;display_string=Audit&amp;VAR:KEY=XKTUNGJSLU&amp;VAR:QUERY=RkZfRUJJVERBX09QRVIoUVRSLDQvMS8yMDEwLDYvMzAvMjAxMCwsLFVTRCk=&amp;WINDOW=FIRST_POPUP&amp;HEIGH","T=450&amp;WIDTH=450&amp;START_MAXIMIZED=FALSE&amp;VAR:CALENDAR=US&amp;VAR:SYMBOL=MRK&amp;VAR:INDEX=0"}</definedName>
    <definedName name="_396__FDSAUDITLINK__" localSheetId="0" hidden="1">{"fdsup://directions/FAT Viewer?action=UPDATE&amp;creator=factset&amp;DYN_ARGS=TRUE&amp;DOC_NAME=FAT:FQL_AUDITING_CLIENT_TEMPLATE.FAT&amp;display_string=Audit&amp;VAR:KEY=XKTUNGJSLU&amp;VAR:QUERY=RkZfRUJJVERBX09QRVIoUVRSLDQvMS8yMDEwLDYvMzAvMjAxMCwsLFVTRCk=&amp;WINDOW=FIRST_POPUP&amp;HEIGH","T=450&amp;WIDTH=450&amp;START_MAXIMIZED=FALSE&amp;VAR:CALENDAR=US&amp;VAR:SYMBOL=MRK&amp;VAR:INDEX=0"}</definedName>
    <definedName name="_396__FDSAUDITLINK__" hidden="1">{"fdsup://directions/FAT Viewer?action=UPDATE&amp;creator=factset&amp;DYN_ARGS=TRUE&amp;DOC_NAME=FAT:FQL_AUDITING_CLIENT_TEMPLATE.FAT&amp;display_string=Audit&amp;VAR:KEY=XKTUNGJSLU&amp;VAR:QUERY=RkZfRUJJVERBX09QRVIoUVRSLDQvMS8yMDEwLDYvMzAvMjAxMCwsLFVTRCk=&amp;WINDOW=FIRST_POPUP&amp;HEIGH","T=450&amp;WIDTH=450&amp;START_MAXIMIZED=FALSE&amp;VAR:CALENDAR=US&amp;VAR:SYMBOL=MRK&amp;VAR:INDEX=0"}</definedName>
    <definedName name="_397__FDSAUDITLINK__" localSheetId="7" hidden="1">{"fdsup://directions/FAT Viewer?action=UPDATE&amp;creator=factset&amp;DYN_ARGS=TRUE&amp;DOC_NAME=FAT:FQL_AUDITING_CLIENT_TEMPLATE.FAT&amp;display_string=Audit&amp;VAR:KEY=NYTUDGXUBU&amp;VAR:QUERY=RkZfRUJJVERBX09QRVIoUVRSLDQvMS8yMDA5LDYvMzAvMjAwOSwsLFVTRCk=&amp;WINDOW=FIRST_POPUP&amp;HEIGH","T=450&amp;WIDTH=450&amp;START_MAXIMIZED=FALSE&amp;VAR:CALENDAR=US&amp;VAR:SYMBOL=MOT&amp;VAR:INDEX=0"}</definedName>
    <definedName name="_397__FDSAUDITLINK__" localSheetId="0" hidden="1">{"fdsup://directions/FAT Viewer?action=UPDATE&amp;creator=factset&amp;DYN_ARGS=TRUE&amp;DOC_NAME=FAT:FQL_AUDITING_CLIENT_TEMPLATE.FAT&amp;display_string=Audit&amp;VAR:KEY=NYTUDGXUBU&amp;VAR:QUERY=RkZfRUJJVERBX09QRVIoUVRSLDQvMS8yMDA5LDYvMzAvMjAwOSwsLFVTRCk=&amp;WINDOW=FIRST_POPUP&amp;HEIGH","T=450&amp;WIDTH=450&amp;START_MAXIMIZED=FALSE&amp;VAR:CALENDAR=US&amp;VAR:SYMBOL=MOT&amp;VAR:INDEX=0"}</definedName>
    <definedName name="_397__FDSAUDITLINK__" hidden="1">{"fdsup://directions/FAT Viewer?action=UPDATE&amp;creator=factset&amp;DYN_ARGS=TRUE&amp;DOC_NAME=FAT:FQL_AUDITING_CLIENT_TEMPLATE.FAT&amp;display_string=Audit&amp;VAR:KEY=NYTUDGXUBU&amp;VAR:QUERY=RkZfRUJJVERBX09QRVIoUVRSLDQvMS8yMDA5LDYvMzAvMjAwOSwsLFVTRCk=&amp;WINDOW=FIRST_POPUP&amp;HEIGH","T=450&amp;WIDTH=450&amp;START_MAXIMIZED=FALSE&amp;VAR:CALENDAR=US&amp;VAR:SYMBOL=MOT&amp;VAR:INDEX=0"}</definedName>
    <definedName name="_398__FDSAUDITLINK__" localSheetId="7" hidden="1">{"fdsup://directions/FAT Viewer?action=UPDATE&amp;creator=factset&amp;DYN_ARGS=TRUE&amp;DOC_NAME=FAT:FQL_AUDITING_CLIENT_TEMPLATE.FAT&amp;display_string=Audit&amp;VAR:KEY=DQXOXKBSXE&amp;VAR:QUERY=RkZfRUJJVERBX09QRVIoUVRSLDQvMS8yMDEwLDYvMzAvMjAxMCwsLFVTRCk=&amp;WINDOW=FIRST_POPUP&amp;HEIGH","T=450&amp;WIDTH=450&amp;START_MAXIMIZED=FALSE&amp;VAR:CALENDAR=US&amp;VAR:SYMBOL=MOT&amp;VAR:INDEX=0"}</definedName>
    <definedName name="_398__FDSAUDITLINK__" localSheetId="0" hidden="1">{"fdsup://directions/FAT Viewer?action=UPDATE&amp;creator=factset&amp;DYN_ARGS=TRUE&amp;DOC_NAME=FAT:FQL_AUDITING_CLIENT_TEMPLATE.FAT&amp;display_string=Audit&amp;VAR:KEY=DQXOXKBSXE&amp;VAR:QUERY=RkZfRUJJVERBX09QRVIoUVRSLDQvMS8yMDEwLDYvMzAvMjAxMCwsLFVTRCk=&amp;WINDOW=FIRST_POPUP&amp;HEIGH","T=450&amp;WIDTH=450&amp;START_MAXIMIZED=FALSE&amp;VAR:CALENDAR=US&amp;VAR:SYMBOL=MOT&amp;VAR:INDEX=0"}</definedName>
    <definedName name="_398__FDSAUDITLINK__" hidden="1">{"fdsup://directions/FAT Viewer?action=UPDATE&amp;creator=factset&amp;DYN_ARGS=TRUE&amp;DOC_NAME=FAT:FQL_AUDITING_CLIENT_TEMPLATE.FAT&amp;display_string=Audit&amp;VAR:KEY=DQXOXKBSXE&amp;VAR:QUERY=RkZfRUJJVERBX09QRVIoUVRSLDQvMS8yMDEwLDYvMzAvMjAxMCwsLFVTRCk=&amp;WINDOW=FIRST_POPUP&amp;HEIGH","T=450&amp;WIDTH=450&amp;START_MAXIMIZED=FALSE&amp;VAR:CALENDAR=US&amp;VAR:SYMBOL=MOT&amp;VAR:INDEX=0"}</definedName>
    <definedName name="_399__FDSAUDITLINK__" localSheetId="7" hidden="1">{"fdsup://directions/FAT Viewer?action=UPDATE&amp;creator=factset&amp;DYN_ARGS=TRUE&amp;DOC_NAME=FAT:FQL_AUDITING_CLIENT_TEMPLATE.FAT&amp;display_string=Audit&amp;VAR:KEY=XMRAVYVWFE&amp;VAR:QUERY=RkZfRUJJVERBX09QRVIoUVRSLDQvMS8yMDA5LDYvMzAvMjAwOSwsLFVTRCk=&amp;WINDOW=FIRST_POPUP&amp;HEIGH","T=450&amp;WIDTH=450&amp;START_MAXIMIZED=FALSE&amp;VAR:CALENDAR=US&amp;VAR:SYMBOL=MON&amp;VAR:INDEX=0"}</definedName>
    <definedName name="_399__FDSAUDITLINK__" localSheetId="0" hidden="1">{"fdsup://directions/FAT Viewer?action=UPDATE&amp;creator=factset&amp;DYN_ARGS=TRUE&amp;DOC_NAME=FAT:FQL_AUDITING_CLIENT_TEMPLATE.FAT&amp;display_string=Audit&amp;VAR:KEY=XMRAVYVWFE&amp;VAR:QUERY=RkZfRUJJVERBX09QRVIoUVRSLDQvMS8yMDA5LDYvMzAvMjAwOSwsLFVTRCk=&amp;WINDOW=FIRST_POPUP&amp;HEIGH","T=450&amp;WIDTH=450&amp;START_MAXIMIZED=FALSE&amp;VAR:CALENDAR=US&amp;VAR:SYMBOL=MON&amp;VAR:INDEX=0"}</definedName>
    <definedName name="_399__FDSAUDITLINK__" hidden="1">{"fdsup://directions/FAT Viewer?action=UPDATE&amp;creator=factset&amp;DYN_ARGS=TRUE&amp;DOC_NAME=FAT:FQL_AUDITING_CLIENT_TEMPLATE.FAT&amp;display_string=Audit&amp;VAR:KEY=XMRAVYVWFE&amp;VAR:QUERY=RkZfRUJJVERBX09QRVIoUVRSLDQvMS8yMDA5LDYvMzAvMjAwOSwsLFVTRCk=&amp;WINDOW=FIRST_POPUP&amp;HEIGH","T=450&amp;WIDTH=450&amp;START_MAXIMIZED=FALSE&amp;VAR:CALENDAR=US&amp;VAR:SYMBOL=MON&amp;VAR:INDEX=0"}</definedName>
    <definedName name="_4__123Graph_BCHART_1" hidden="1">#REF!</definedName>
    <definedName name="_4__123Graph_Bｸﾞﾗﾌ_1" hidden="1">#REF!</definedName>
    <definedName name="_4__123Graph_XLIQUIDS" hidden="1">#REF!</definedName>
    <definedName name="_4__FDSAUDITLINK__" localSheetId="7" hidden="1">{"fdsup://directions/FAT Viewer?action=UPDATE&amp;creator=factset&amp;DYN_ARGS=TRUE&amp;DOC_NAME=FAT:FQL_AUDITING_CLIENT_TEMPLATE.FAT&amp;display_string=Audit&amp;VAR:KEY=PYFIPCNANQ&amp;VAR:QUERY=RkZfRUJJVERBX09QRVIoUVRSLDQvMS8yMDEwLDYvMzAvMjAxMCwsLFVTRCk=&amp;WINDOW=FIRST_POPUP&amp;HEIGH","T=450&amp;WIDTH=450&amp;START_MAXIMIZED=FALSE&amp;VAR:CALENDAR=US&amp;VAR:SYMBOL=ZION&amp;VAR:INDEX=0"}</definedName>
    <definedName name="_4__FDSAUDITLINK__" localSheetId="0" hidden="1">{"fdsup://directions/FAT Viewer?action=UPDATE&amp;creator=factset&amp;DYN_ARGS=TRUE&amp;DOC_NAME=FAT:FQL_AUDITING_CLIENT_TEMPLATE.FAT&amp;display_string=Audit&amp;VAR:KEY=PYFIPCNANQ&amp;VAR:QUERY=RkZfRUJJVERBX09QRVIoUVRSLDQvMS8yMDEwLDYvMzAvMjAxMCwsLFVTRCk=&amp;WINDOW=FIRST_POPUP&amp;HEIGH","T=450&amp;WIDTH=450&amp;START_MAXIMIZED=FALSE&amp;VAR:CALENDAR=US&amp;VAR:SYMBOL=ZION&amp;VAR:INDEX=0"}</definedName>
    <definedName name="_4__FDSAUDITLINK__" hidden="1">{"fdsup://directions/FAT Viewer?action=UPDATE&amp;creator=factset&amp;DYN_ARGS=TRUE&amp;DOC_NAME=FAT:FQL_AUDITING_CLIENT_TEMPLATE.FAT&amp;display_string=Audit&amp;VAR:KEY=PYFIPCNANQ&amp;VAR:QUERY=RkZfRUJJVERBX09QRVIoUVRSLDQvMS8yMDEwLDYvMzAvMjAxMCwsLFVTRCk=&amp;WINDOW=FIRST_POPUP&amp;HEIGH","T=450&amp;WIDTH=450&amp;START_MAXIMIZED=FALSE&amp;VAR:CALENDAR=US&amp;VAR:SYMBOL=ZION&amp;VAR:INDEX=0"}</definedName>
    <definedName name="_40__FDSAUDITLINK__" localSheetId="7" hidden="1">{"fdsup://directions/FAT Viewer?action=UPDATE&amp;creator=factset&amp;DYN_ARGS=TRUE&amp;DOC_NAME=FAT:FQL_AUDITING_CLIENT_TEMPLATE.FAT&amp;display_string=Audit&amp;VAR:KEY=XOBOXIJSPS&amp;VAR:QUERY=RkZfRUJJVERBX09QRVIoUVRSLDQvMS8yMDEwLDYvMzAvMjAxMCwsLFVTRCk=&amp;WINDOW=FIRST_POPUP&amp;HEIGH","T=450&amp;WIDTH=450&amp;START_MAXIMIZED=FALSE&amp;VAR:CALENDAR=US&amp;VAR:SYMBOL=WM&amp;VAR:INDEX=0"}</definedName>
    <definedName name="_40__FDSAUDITLINK__" localSheetId="0" hidden="1">{"fdsup://directions/FAT Viewer?action=UPDATE&amp;creator=factset&amp;DYN_ARGS=TRUE&amp;DOC_NAME=FAT:FQL_AUDITING_CLIENT_TEMPLATE.FAT&amp;display_string=Audit&amp;VAR:KEY=XOBOXIJSPS&amp;VAR:QUERY=RkZfRUJJVERBX09QRVIoUVRSLDQvMS8yMDEwLDYvMzAvMjAxMCwsLFVTRCk=&amp;WINDOW=FIRST_POPUP&amp;HEIGH","T=450&amp;WIDTH=450&amp;START_MAXIMIZED=FALSE&amp;VAR:CALENDAR=US&amp;VAR:SYMBOL=WM&amp;VAR:INDEX=0"}</definedName>
    <definedName name="_40__FDSAUDITLINK__" hidden="1">{"fdsup://directions/FAT Viewer?action=UPDATE&amp;creator=factset&amp;DYN_ARGS=TRUE&amp;DOC_NAME=FAT:FQL_AUDITING_CLIENT_TEMPLATE.FAT&amp;display_string=Audit&amp;VAR:KEY=XOBOXIJSPS&amp;VAR:QUERY=RkZfRUJJVERBX09QRVIoUVRSLDQvMS8yMDEwLDYvMzAvMjAxMCwsLFVTRCk=&amp;WINDOW=FIRST_POPUP&amp;HEIGH","T=450&amp;WIDTH=450&amp;START_MAXIMIZED=FALSE&amp;VAR:CALENDAR=US&amp;VAR:SYMBOL=WM&amp;VAR:INDEX=0"}</definedName>
    <definedName name="_400__FDSAUDITLINK__" localSheetId="7" hidden="1">{"fdsup://directions/FAT Viewer?action=UPDATE&amp;creator=factset&amp;DYN_ARGS=TRUE&amp;DOC_NAME=FAT:FQL_AUDITING_CLIENT_TEMPLATE.FAT&amp;display_string=Audit&amp;VAR:KEY=ZQTOFSXSHK&amp;VAR:QUERY=RkZfRUJJVERBX09QRVIoUVRSLDQvMS8yMDEwLDYvMzAvMjAxMCwsLFVTRCk=&amp;WINDOW=FIRST_POPUP&amp;HEIGH","T=450&amp;WIDTH=450&amp;START_MAXIMIZED=FALSE&amp;VAR:CALENDAR=US&amp;VAR:SYMBOL=MON&amp;VAR:INDEX=0"}</definedName>
    <definedName name="_400__FDSAUDITLINK__" localSheetId="0" hidden="1">{"fdsup://directions/FAT Viewer?action=UPDATE&amp;creator=factset&amp;DYN_ARGS=TRUE&amp;DOC_NAME=FAT:FQL_AUDITING_CLIENT_TEMPLATE.FAT&amp;display_string=Audit&amp;VAR:KEY=ZQTOFSXSHK&amp;VAR:QUERY=RkZfRUJJVERBX09QRVIoUVRSLDQvMS8yMDEwLDYvMzAvMjAxMCwsLFVTRCk=&amp;WINDOW=FIRST_POPUP&amp;HEIGH","T=450&amp;WIDTH=450&amp;START_MAXIMIZED=FALSE&amp;VAR:CALENDAR=US&amp;VAR:SYMBOL=MON&amp;VAR:INDEX=0"}</definedName>
    <definedName name="_400__FDSAUDITLINK__" hidden="1">{"fdsup://directions/FAT Viewer?action=UPDATE&amp;creator=factset&amp;DYN_ARGS=TRUE&amp;DOC_NAME=FAT:FQL_AUDITING_CLIENT_TEMPLATE.FAT&amp;display_string=Audit&amp;VAR:KEY=ZQTOFSXSHK&amp;VAR:QUERY=RkZfRUJJVERBX09QRVIoUVRSLDQvMS8yMDEwLDYvMzAvMjAxMCwsLFVTRCk=&amp;WINDOW=FIRST_POPUP&amp;HEIGH","T=450&amp;WIDTH=450&amp;START_MAXIMIZED=FALSE&amp;VAR:CALENDAR=US&amp;VAR:SYMBOL=MON&amp;VAR:INDEX=0"}</definedName>
    <definedName name="_401__FDSAUDITLINK__" localSheetId="7" hidden="1">{"fdsup://directions/FAT Viewer?action=UPDATE&amp;creator=factset&amp;DYN_ARGS=TRUE&amp;DOC_NAME=FAT:FQL_AUDITING_CLIENT_TEMPLATE.FAT&amp;display_string=Audit&amp;VAR:KEY=VCNENWFMJO&amp;VAR:QUERY=RkZfRUJJVERBX09QRVIoUVRSLDQvMS8yMDA5LDYvMzAvMjAwOSwsLFVTRCk=&amp;WINDOW=FIRST_POPUP&amp;HEIGH","T=450&amp;WIDTH=450&amp;START_MAXIMIZED=FALSE&amp;VAR:CALENDAR=US&amp;VAR:SYMBOL=MOLX&amp;VAR:INDEX=0"}</definedName>
    <definedName name="_401__FDSAUDITLINK__" localSheetId="0" hidden="1">{"fdsup://directions/FAT Viewer?action=UPDATE&amp;creator=factset&amp;DYN_ARGS=TRUE&amp;DOC_NAME=FAT:FQL_AUDITING_CLIENT_TEMPLATE.FAT&amp;display_string=Audit&amp;VAR:KEY=VCNENWFMJO&amp;VAR:QUERY=RkZfRUJJVERBX09QRVIoUVRSLDQvMS8yMDA5LDYvMzAvMjAwOSwsLFVTRCk=&amp;WINDOW=FIRST_POPUP&amp;HEIGH","T=450&amp;WIDTH=450&amp;START_MAXIMIZED=FALSE&amp;VAR:CALENDAR=US&amp;VAR:SYMBOL=MOLX&amp;VAR:INDEX=0"}</definedName>
    <definedName name="_401__FDSAUDITLINK__" hidden="1">{"fdsup://directions/FAT Viewer?action=UPDATE&amp;creator=factset&amp;DYN_ARGS=TRUE&amp;DOC_NAME=FAT:FQL_AUDITING_CLIENT_TEMPLATE.FAT&amp;display_string=Audit&amp;VAR:KEY=VCNENWFMJO&amp;VAR:QUERY=RkZfRUJJVERBX09QRVIoUVRSLDQvMS8yMDA5LDYvMzAvMjAwOSwsLFVTRCk=&amp;WINDOW=FIRST_POPUP&amp;HEIGH","T=450&amp;WIDTH=450&amp;START_MAXIMIZED=FALSE&amp;VAR:CALENDAR=US&amp;VAR:SYMBOL=MOLX&amp;VAR:INDEX=0"}</definedName>
    <definedName name="_402__FDSAUDITLINK__" localSheetId="7" hidden="1">{"fdsup://directions/FAT Viewer?action=UPDATE&amp;creator=factset&amp;DYN_ARGS=TRUE&amp;DOC_NAME=FAT:FQL_AUDITING_CLIENT_TEMPLATE.FAT&amp;display_string=Audit&amp;VAR:KEY=NQPQVUBMJU&amp;VAR:QUERY=RkZfRUJJVERBX09QRVIoUVRSLDQvMS8yMDEwLDYvMzAvMjAxMCwsLFVTRCk=&amp;WINDOW=FIRST_POPUP&amp;HEIGH","T=450&amp;WIDTH=450&amp;START_MAXIMIZED=FALSE&amp;VAR:CALENDAR=US&amp;VAR:SYMBOL=MOLX&amp;VAR:INDEX=0"}</definedName>
    <definedName name="_402__FDSAUDITLINK__" localSheetId="0" hidden="1">{"fdsup://directions/FAT Viewer?action=UPDATE&amp;creator=factset&amp;DYN_ARGS=TRUE&amp;DOC_NAME=FAT:FQL_AUDITING_CLIENT_TEMPLATE.FAT&amp;display_string=Audit&amp;VAR:KEY=NQPQVUBMJU&amp;VAR:QUERY=RkZfRUJJVERBX09QRVIoUVRSLDQvMS8yMDEwLDYvMzAvMjAxMCwsLFVTRCk=&amp;WINDOW=FIRST_POPUP&amp;HEIGH","T=450&amp;WIDTH=450&amp;START_MAXIMIZED=FALSE&amp;VAR:CALENDAR=US&amp;VAR:SYMBOL=MOLX&amp;VAR:INDEX=0"}</definedName>
    <definedName name="_402__FDSAUDITLINK__" hidden="1">{"fdsup://directions/FAT Viewer?action=UPDATE&amp;creator=factset&amp;DYN_ARGS=TRUE&amp;DOC_NAME=FAT:FQL_AUDITING_CLIENT_TEMPLATE.FAT&amp;display_string=Audit&amp;VAR:KEY=NQPQVUBMJU&amp;VAR:QUERY=RkZfRUJJVERBX09QRVIoUVRSLDQvMS8yMDEwLDYvMzAvMjAxMCwsLFVTRCk=&amp;WINDOW=FIRST_POPUP&amp;HEIGH","T=450&amp;WIDTH=450&amp;START_MAXIMIZED=FALSE&amp;VAR:CALENDAR=US&amp;VAR:SYMBOL=MOLX&amp;VAR:INDEX=0"}</definedName>
    <definedName name="_403__FDSAUDITLINK__" localSheetId="7" hidden="1">{"fdsup://directions/FAT Viewer?action=UPDATE&amp;creator=factset&amp;DYN_ARGS=TRUE&amp;DOC_NAME=FAT:FQL_AUDITING_CLIENT_TEMPLATE.FAT&amp;display_string=Audit&amp;VAR:KEY=LUNSXMPQHC&amp;VAR:QUERY=RkZfRUJJVERBX09QRVIoUVRSLDQvMS8yMDA5LDYvMzAvMjAwOSwsLFVTRCk=&amp;WINDOW=FIRST_POPUP&amp;HEIGH","T=450&amp;WIDTH=450&amp;START_MAXIMIZED=FALSE&amp;VAR:CALENDAR=US&amp;VAR:SYMBOL=MO&amp;VAR:INDEX=0"}</definedName>
    <definedName name="_403__FDSAUDITLINK__" localSheetId="0" hidden="1">{"fdsup://directions/FAT Viewer?action=UPDATE&amp;creator=factset&amp;DYN_ARGS=TRUE&amp;DOC_NAME=FAT:FQL_AUDITING_CLIENT_TEMPLATE.FAT&amp;display_string=Audit&amp;VAR:KEY=LUNSXMPQHC&amp;VAR:QUERY=RkZfRUJJVERBX09QRVIoUVRSLDQvMS8yMDA5LDYvMzAvMjAwOSwsLFVTRCk=&amp;WINDOW=FIRST_POPUP&amp;HEIGH","T=450&amp;WIDTH=450&amp;START_MAXIMIZED=FALSE&amp;VAR:CALENDAR=US&amp;VAR:SYMBOL=MO&amp;VAR:INDEX=0"}</definedName>
    <definedName name="_403__FDSAUDITLINK__" hidden="1">{"fdsup://directions/FAT Viewer?action=UPDATE&amp;creator=factset&amp;DYN_ARGS=TRUE&amp;DOC_NAME=FAT:FQL_AUDITING_CLIENT_TEMPLATE.FAT&amp;display_string=Audit&amp;VAR:KEY=LUNSXMPQHC&amp;VAR:QUERY=RkZfRUJJVERBX09QRVIoUVRSLDQvMS8yMDA5LDYvMzAvMjAwOSwsLFVTRCk=&amp;WINDOW=FIRST_POPUP&amp;HEIGH","T=450&amp;WIDTH=450&amp;START_MAXIMIZED=FALSE&amp;VAR:CALENDAR=US&amp;VAR:SYMBOL=MO&amp;VAR:INDEX=0"}</definedName>
    <definedName name="_404__FDSAUDITLINK__" localSheetId="7" hidden="1">{"fdsup://directions/FAT Viewer?action=UPDATE&amp;creator=factset&amp;DYN_ARGS=TRUE&amp;DOC_NAME=FAT:FQL_AUDITING_CLIENT_TEMPLATE.FAT&amp;display_string=Audit&amp;VAR:KEY=DKFYDOBWZW&amp;VAR:QUERY=RkZfRUJJVERBX09QRVIoUVRSLDQvMS8yMDEwLDYvMzAvMjAxMCwsLFVTRCk=&amp;WINDOW=FIRST_POPUP&amp;HEIGH","T=450&amp;WIDTH=450&amp;START_MAXIMIZED=FALSE&amp;VAR:CALENDAR=US&amp;VAR:SYMBOL=MO&amp;VAR:INDEX=0"}</definedName>
    <definedName name="_404__FDSAUDITLINK__" localSheetId="0" hidden="1">{"fdsup://directions/FAT Viewer?action=UPDATE&amp;creator=factset&amp;DYN_ARGS=TRUE&amp;DOC_NAME=FAT:FQL_AUDITING_CLIENT_TEMPLATE.FAT&amp;display_string=Audit&amp;VAR:KEY=DKFYDOBWZW&amp;VAR:QUERY=RkZfRUJJVERBX09QRVIoUVRSLDQvMS8yMDEwLDYvMzAvMjAxMCwsLFVTRCk=&amp;WINDOW=FIRST_POPUP&amp;HEIGH","T=450&amp;WIDTH=450&amp;START_MAXIMIZED=FALSE&amp;VAR:CALENDAR=US&amp;VAR:SYMBOL=MO&amp;VAR:INDEX=0"}</definedName>
    <definedName name="_404__FDSAUDITLINK__" hidden="1">{"fdsup://directions/FAT Viewer?action=UPDATE&amp;creator=factset&amp;DYN_ARGS=TRUE&amp;DOC_NAME=FAT:FQL_AUDITING_CLIENT_TEMPLATE.FAT&amp;display_string=Audit&amp;VAR:KEY=DKFYDOBWZW&amp;VAR:QUERY=RkZfRUJJVERBX09QRVIoUVRSLDQvMS8yMDEwLDYvMzAvMjAxMCwsLFVTRCk=&amp;WINDOW=FIRST_POPUP&amp;HEIGH","T=450&amp;WIDTH=450&amp;START_MAXIMIZED=FALSE&amp;VAR:CALENDAR=US&amp;VAR:SYMBOL=MO&amp;VAR:INDEX=0"}</definedName>
    <definedName name="_405__FDSAUDITLINK__" localSheetId="7" hidden="1">{"fdsup://directions/FAT Viewer?action=UPDATE&amp;creator=factset&amp;DYN_ARGS=TRUE&amp;DOC_NAME=FAT:FQL_AUDITING_CLIENT_TEMPLATE.FAT&amp;display_string=Audit&amp;VAR:KEY=NUHCHITSNK&amp;VAR:QUERY=RkZfRUJJVERBX09QRVIoUVRSLDQvMS8yMDA5LDYvMzAvMjAwOSwsLFVTRCk=&amp;WINDOW=FIRST_POPUP&amp;HEIGH","T=450&amp;WIDTH=450&amp;START_MAXIMIZED=FALSE&amp;VAR:CALENDAR=US&amp;VAR:SYMBOL=MMM&amp;VAR:INDEX=0"}</definedName>
    <definedName name="_405__FDSAUDITLINK__" localSheetId="0" hidden="1">{"fdsup://directions/FAT Viewer?action=UPDATE&amp;creator=factset&amp;DYN_ARGS=TRUE&amp;DOC_NAME=FAT:FQL_AUDITING_CLIENT_TEMPLATE.FAT&amp;display_string=Audit&amp;VAR:KEY=NUHCHITSNK&amp;VAR:QUERY=RkZfRUJJVERBX09QRVIoUVRSLDQvMS8yMDA5LDYvMzAvMjAwOSwsLFVTRCk=&amp;WINDOW=FIRST_POPUP&amp;HEIGH","T=450&amp;WIDTH=450&amp;START_MAXIMIZED=FALSE&amp;VAR:CALENDAR=US&amp;VAR:SYMBOL=MMM&amp;VAR:INDEX=0"}</definedName>
    <definedName name="_405__FDSAUDITLINK__" hidden="1">{"fdsup://directions/FAT Viewer?action=UPDATE&amp;creator=factset&amp;DYN_ARGS=TRUE&amp;DOC_NAME=FAT:FQL_AUDITING_CLIENT_TEMPLATE.FAT&amp;display_string=Audit&amp;VAR:KEY=NUHCHITSNK&amp;VAR:QUERY=RkZfRUJJVERBX09QRVIoUVRSLDQvMS8yMDA5LDYvMzAvMjAwOSwsLFVTRCk=&amp;WINDOW=FIRST_POPUP&amp;HEIGH","T=450&amp;WIDTH=450&amp;START_MAXIMIZED=FALSE&amp;VAR:CALENDAR=US&amp;VAR:SYMBOL=MMM&amp;VAR:INDEX=0"}</definedName>
    <definedName name="_406__FDSAUDITLINK__" localSheetId="7" hidden="1">{"fdsup://directions/FAT Viewer?action=UPDATE&amp;creator=factset&amp;DYN_ARGS=TRUE&amp;DOC_NAME=FAT:FQL_AUDITING_CLIENT_TEMPLATE.FAT&amp;display_string=Audit&amp;VAR:KEY=NAXWTMDKTA&amp;VAR:QUERY=RkZfRUJJVERBX09QRVIoUVRSLDQvMS8yMDEwLDYvMzAvMjAxMCwsLFVTRCk=&amp;WINDOW=FIRST_POPUP&amp;HEIGH","T=450&amp;WIDTH=450&amp;START_MAXIMIZED=FALSE&amp;VAR:CALENDAR=US&amp;VAR:SYMBOL=MMM&amp;VAR:INDEX=0"}</definedName>
    <definedName name="_406__FDSAUDITLINK__" localSheetId="0" hidden="1">{"fdsup://directions/FAT Viewer?action=UPDATE&amp;creator=factset&amp;DYN_ARGS=TRUE&amp;DOC_NAME=FAT:FQL_AUDITING_CLIENT_TEMPLATE.FAT&amp;display_string=Audit&amp;VAR:KEY=NAXWTMDKTA&amp;VAR:QUERY=RkZfRUJJVERBX09QRVIoUVRSLDQvMS8yMDEwLDYvMzAvMjAxMCwsLFVTRCk=&amp;WINDOW=FIRST_POPUP&amp;HEIGH","T=450&amp;WIDTH=450&amp;START_MAXIMIZED=FALSE&amp;VAR:CALENDAR=US&amp;VAR:SYMBOL=MMM&amp;VAR:INDEX=0"}</definedName>
    <definedName name="_406__FDSAUDITLINK__" hidden="1">{"fdsup://directions/FAT Viewer?action=UPDATE&amp;creator=factset&amp;DYN_ARGS=TRUE&amp;DOC_NAME=FAT:FQL_AUDITING_CLIENT_TEMPLATE.FAT&amp;display_string=Audit&amp;VAR:KEY=NAXWTMDKTA&amp;VAR:QUERY=RkZfRUJJVERBX09QRVIoUVRSLDQvMS8yMDEwLDYvMzAvMjAxMCwsLFVTRCk=&amp;WINDOW=FIRST_POPUP&amp;HEIGH","T=450&amp;WIDTH=450&amp;START_MAXIMIZED=FALSE&amp;VAR:CALENDAR=US&amp;VAR:SYMBOL=MMM&amp;VAR:INDEX=0"}</definedName>
    <definedName name="_407__FDSAUDITLINK__" localSheetId="7" hidden="1">{"fdsup://directions/FAT Viewer?action=UPDATE&amp;creator=factset&amp;DYN_ARGS=TRUE&amp;DOC_NAME=FAT:FQL_AUDITING_CLIENT_TEMPLATE.FAT&amp;display_string=Audit&amp;VAR:KEY=NYRWLQLWTM&amp;VAR:QUERY=RkZfRUJJVERBX09QRVIoUVRSLDQvMS8yMDA5LDYvMzAvMjAwOSwsLFVTRCk=&amp;WINDOW=FIRST_POPUP&amp;HEIGH","T=450&amp;WIDTH=450&amp;START_MAXIMIZED=FALSE&amp;VAR:CALENDAR=US&amp;VAR:SYMBOL=MMC&amp;VAR:INDEX=0"}</definedName>
    <definedName name="_407__FDSAUDITLINK__" localSheetId="0" hidden="1">{"fdsup://directions/FAT Viewer?action=UPDATE&amp;creator=factset&amp;DYN_ARGS=TRUE&amp;DOC_NAME=FAT:FQL_AUDITING_CLIENT_TEMPLATE.FAT&amp;display_string=Audit&amp;VAR:KEY=NYRWLQLWTM&amp;VAR:QUERY=RkZfRUJJVERBX09QRVIoUVRSLDQvMS8yMDA5LDYvMzAvMjAwOSwsLFVTRCk=&amp;WINDOW=FIRST_POPUP&amp;HEIGH","T=450&amp;WIDTH=450&amp;START_MAXIMIZED=FALSE&amp;VAR:CALENDAR=US&amp;VAR:SYMBOL=MMC&amp;VAR:INDEX=0"}</definedName>
    <definedName name="_407__FDSAUDITLINK__" hidden="1">{"fdsup://directions/FAT Viewer?action=UPDATE&amp;creator=factset&amp;DYN_ARGS=TRUE&amp;DOC_NAME=FAT:FQL_AUDITING_CLIENT_TEMPLATE.FAT&amp;display_string=Audit&amp;VAR:KEY=NYRWLQLWTM&amp;VAR:QUERY=RkZfRUJJVERBX09QRVIoUVRSLDQvMS8yMDA5LDYvMzAvMjAwOSwsLFVTRCk=&amp;WINDOW=FIRST_POPUP&amp;HEIGH","T=450&amp;WIDTH=450&amp;START_MAXIMIZED=FALSE&amp;VAR:CALENDAR=US&amp;VAR:SYMBOL=MMC&amp;VAR:INDEX=0"}</definedName>
    <definedName name="_408__FDSAUDITLINK__" localSheetId="7" hidden="1">{"fdsup://directions/FAT Viewer?action=UPDATE&amp;creator=factset&amp;DYN_ARGS=TRUE&amp;DOC_NAME=FAT:FQL_AUDITING_CLIENT_TEMPLATE.FAT&amp;display_string=Audit&amp;VAR:KEY=VKPGJOXOHS&amp;VAR:QUERY=RkZfRUJJVERBX09QRVIoUVRSLDQvMS8yMDEwLDYvMzAvMjAxMCwsLFVTRCk=&amp;WINDOW=FIRST_POPUP&amp;HEIGH","T=450&amp;WIDTH=450&amp;START_MAXIMIZED=FALSE&amp;VAR:CALENDAR=US&amp;VAR:SYMBOL=MMC&amp;VAR:INDEX=0"}</definedName>
    <definedName name="_408__FDSAUDITLINK__" localSheetId="0" hidden="1">{"fdsup://directions/FAT Viewer?action=UPDATE&amp;creator=factset&amp;DYN_ARGS=TRUE&amp;DOC_NAME=FAT:FQL_AUDITING_CLIENT_TEMPLATE.FAT&amp;display_string=Audit&amp;VAR:KEY=VKPGJOXOHS&amp;VAR:QUERY=RkZfRUJJVERBX09QRVIoUVRSLDQvMS8yMDEwLDYvMzAvMjAxMCwsLFVTRCk=&amp;WINDOW=FIRST_POPUP&amp;HEIGH","T=450&amp;WIDTH=450&amp;START_MAXIMIZED=FALSE&amp;VAR:CALENDAR=US&amp;VAR:SYMBOL=MMC&amp;VAR:INDEX=0"}</definedName>
    <definedName name="_408__FDSAUDITLINK__" hidden="1">{"fdsup://directions/FAT Viewer?action=UPDATE&amp;creator=factset&amp;DYN_ARGS=TRUE&amp;DOC_NAME=FAT:FQL_AUDITING_CLIENT_TEMPLATE.FAT&amp;display_string=Audit&amp;VAR:KEY=VKPGJOXOHS&amp;VAR:QUERY=RkZfRUJJVERBX09QRVIoUVRSLDQvMS8yMDEwLDYvMzAvMjAxMCwsLFVTRCk=&amp;WINDOW=FIRST_POPUP&amp;HEIGH","T=450&amp;WIDTH=450&amp;START_MAXIMIZED=FALSE&amp;VAR:CALENDAR=US&amp;VAR:SYMBOL=MMC&amp;VAR:INDEX=0"}</definedName>
    <definedName name="_409__FDSAUDITLINK__" localSheetId="7" hidden="1">{"fdsup://directions/FAT Viewer?action=UPDATE&amp;creator=factset&amp;DYN_ARGS=TRUE&amp;DOC_NAME=FAT:FQL_AUDITING_CLIENT_TEMPLATE.FAT&amp;display_string=Audit&amp;VAR:KEY=BSRAPIRITG&amp;VAR:QUERY=RkZfRUJJVERBX09QRVIoUVRSLDQvMS8yMDA5LDYvMzAvMjAwOSwsLFVTRCk=&amp;WINDOW=FIRST_POPUP&amp;HEIGH","T=450&amp;WIDTH=450&amp;START_MAXIMIZED=FALSE&amp;VAR:CALENDAR=US&amp;VAR:SYMBOL=MKC&amp;VAR:INDEX=0"}</definedName>
    <definedName name="_409__FDSAUDITLINK__" localSheetId="0" hidden="1">{"fdsup://directions/FAT Viewer?action=UPDATE&amp;creator=factset&amp;DYN_ARGS=TRUE&amp;DOC_NAME=FAT:FQL_AUDITING_CLIENT_TEMPLATE.FAT&amp;display_string=Audit&amp;VAR:KEY=BSRAPIRITG&amp;VAR:QUERY=RkZfRUJJVERBX09QRVIoUVRSLDQvMS8yMDA5LDYvMzAvMjAwOSwsLFVTRCk=&amp;WINDOW=FIRST_POPUP&amp;HEIGH","T=450&amp;WIDTH=450&amp;START_MAXIMIZED=FALSE&amp;VAR:CALENDAR=US&amp;VAR:SYMBOL=MKC&amp;VAR:INDEX=0"}</definedName>
    <definedName name="_409__FDSAUDITLINK__" hidden="1">{"fdsup://directions/FAT Viewer?action=UPDATE&amp;creator=factset&amp;DYN_ARGS=TRUE&amp;DOC_NAME=FAT:FQL_AUDITING_CLIENT_TEMPLATE.FAT&amp;display_string=Audit&amp;VAR:KEY=BSRAPIRITG&amp;VAR:QUERY=RkZfRUJJVERBX09QRVIoUVRSLDQvMS8yMDA5LDYvMzAvMjAwOSwsLFVTRCk=&amp;WINDOW=FIRST_POPUP&amp;HEIGH","T=450&amp;WIDTH=450&amp;START_MAXIMIZED=FALSE&amp;VAR:CALENDAR=US&amp;VAR:SYMBOL=MKC&amp;VAR:INDEX=0"}</definedName>
    <definedName name="_41__FDSAUDITLINK__" localSheetId="7" hidden="1">{"fdsup://directions/FAT Viewer?action=UPDATE&amp;creator=factset&amp;DYN_ARGS=TRUE&amp;DOC_NAME=FAT:FQL_AUDITING_CLIENT_TEMPLATE.FAT&amp;display_string=Audit&amp;VAR:KEY=JWLGFODIDK&amp;VAR:QUERY=RkZfRUJJVERBX09QRVIoUVRSLDQvMS8yMDA5LDYvMzAvMjAwOSwsLFVTRCk=&amp;WINDOW=FIRST_POPUP&amp;HEIGH","T=450&amp;WIDTH=450&amp;START_MAXIMIZED=FALSE&amp;VAR:CALENDAR=US&amp;VAR:SYMBOL=WLP&amp;VAR:INDEX=0"}</definedName>
    <definedName name="_41__FDSAUDITLINK__" localSheetId="0" hidden="1">{"fdsup://directions/FAT Viewer?action=UPDATE&amp;creator=factset&amp;DYN_ARGS=TRUE&amp;DOC_NAME=FAT:FQL_AUDITING_CLIENT_TEMPLATE.FAT&amp;display_string=Audit&amp;VAR:KEY=JWLGFODIDK&amp;VAR:QUERY=RkZfRUJJVERBX09QRVIoUVRSLDQvMS8yMDA5LDYvMzAvMjAwOSwsLFVTRCk=&amp;WINDOW=FIRST_POPUP&amp;HEIGH","T=450&amp;WIDTH=450&amp;START_MAXIMIZED=FALSE&amp;VAR:CALENDAR=US&amp;VAR:SYMBOL=WLP&amp;VAR:INDEX=0"}</definedName>
    <definedName name="_41__FDSAUDITLINK__" hidden="1">{"fdsup://directions/FAT Viewer?action=UPDATE&amp;creator=factset&amp;DYN_ARGS=TRUE&amp;DOC_NAME=FAT:FQL_AUDITING_CLIENT_TEMPLATE.FAT&amp;display_string=Audit&amp;VAR:KEY=JWLGFODIDK&amp;VAR:QUERY=RkZfRUJJVERBX09QRVIoUVRSLDQvMS8yMDA5LDYvMzAvMjAwOSwsLFVTRCk=&amp;WINDOW=FIRST_POPUP&amp;HEIGH","T=450&amp;WIDTH=450&amp;START_MAXIMIZED=FALSE&amp;VAR:CALENDAR=US&amp;VAR:SYMBOL=WLP&amp;VAR:INDEX=0"}</definedName>
    <definedName name="_410__FDSAUDITLINK__" localSheetId="7" hidden="1">{"fdsup://directions/FAT Viewer?action=UPDATE&amp;creator=factset&amp;DYN_ARGS=TRUE&amp;DOC_NAME=FAT:FQL_AUDITING_CLIENT_TEMPLATE.FAT&amp;display_string=Audit&amp;VAR:KEY=XMBAVQFEFS&amp;VAR:QUERY=RkZfRUJJVERBX09QRVIoUVRSLDQvMS8yMDEwLDYvMzAvMjAxMCwsLFVTRCk=&amp;WINDOW=FIRST_POPUP&amp;HEIGH","T=450&amp;WIDTH=450&amp;START_MAXIMIZED=FALSE&amp;VAR:CALENDAR=US&amp;VAR:SYMBOL=MKC&amp;VAR:INDEX=0"}</definedName>
    <definedName name="_410__FDSAUDITLINK__" localSheetId="0" hidden="1">{"fdsup://directions/FAT Viewer?action=UPDATE&amp;creator=factset&amp;DYN_ARGS=TRUE&amp;DOC_NAME=FAT:FQL_AUDITING_CLIENT_TEMPLATE.FAT&amp;display_string=Audit&amp;VAR:KEY=XMBAVQFEFS&amp;VAR:QUERY=RkZfRUJJVERBX09QRVIoUVRSLDQvMS8yMDEwLDYvMzAvMjAxMCwsLFVTRCk=&amp;WINDOW=FIRST_POPUP&amp;HEIGH","T=450&amp;WIDTH=450&amp;START_MAXIMIZED=FALSE&amp;VAR:CALENDAR=US&amp;VAR:SYMBOL=MKC&amp;VAR:INDEX=0"}</definedName>
    <definedName name="_410__FDSAUDITLINK__" hidden="1">{"fdsup://directions/FAT Viewer?action=UPDATE&amp;creator=factset&amp;DYN_ARGS=TRUE&amp;DOC_NAME=FAT:FQL_AUDITING_CLIENT_TEMPLATE.FAT&amp;display_string=Audit&amp;VAR:KEY=XMBAVQFEFS&amp;VAR:QUERY=RkZfRUJJVERBX09QRVIoUVRSLDQvMS8yMDEwLDYvMzAvMjAxMCwsLFVTRCk=&amp;WINDOW=FIRST_POPUP&amp;HEIGH","T=450&amp;WIDTH=450&amp;START_MAXIMIZED=FALSE&amp;VAR:CALENDAR=US&amp;VAR:SYMBOL=MKC&amp;VAR:INDEX=0"}</definedName>
    <definedName name="_411__FDSAUDITLINK__" localSheetId="7" hidden="1">{"fdsup://directions/FAT Viewer?action=UPDATE&amp;creator=factset&amp;DYN_ARGS=TRUE&amp;DOC_NAME=FAT:FQL_AUDITING_CLIENT_TEMPLATE.FAT&amp;display_string=Audit&amp;VAR:KEY=LSDWZOVSDU&amp;VAR:QUERY=RkZfRUJJVERBX09QRVIoUVRSLDQvMS8yMDA5LDYvMzAvMjAwOSwsLFVTRCk=&amp;WINDOW=FIRST_POPUP&amp;HEIGH","T=450&amp;WIDTH=450&amp;START_MAXIMIZED=FALSE&amp;VAR:CALENDAR=US&amp;VAR:SYMBOL=MJN&amp;VAR:INDEX=0"}</definedName>
    <definedName name="_411__FDSAUDITLINK__" localSheetId="0" hidden="1">{"fdsup://directions/FAT Viewer?action=UPDATE&amp;creator=factset&amp;DYN_ARGS=TRUE&amp;DOC_NAME=FAT:FQL_AUDITING_CLIENT_TEMPLATE.FAT&amp;display_string=Audit&amp;VAR:KEY=LSDWZOVSDU&amp;VAR:QUERY=RkZfRUJJVERBX09QRVIoUVRSLDQvMS8yMDA5LDYvMzAvMjAwOSwsLFVTRCk=&amp;WINDOW=FIRST_POPUP&amp;HEIGH","T=450&amp;WIDTH=450&amp;START_MAXIMIZED=FALSE&amp;VAR:CALENDAR=US&amp;VAR:SYMBOL=MJN&amp;VAR:INDEX=0"}</definedName>
    <definedName name="_411__FDSAUDITLINK__" hidden="1">{"fdsup://directions/FAT Viewer?action=UPDATE&amp;creator=factset&amp;DYN_ARGS=TRUE&amp;DOC_NAME=FAT:FQL_AUDITING_CLIENT_TEMPLATE.FAT&amp;display_string=Audit&amp;VAR:KEY=LSDWZOVSDU&amp;VAR:QUERY=RkZfRUJJVERBX09QRVIoUVRSLDQvMS8yMDA5LDYvMzAvMjAwOSwsLFVTRCk=&amp;WINDOW=FIRST_POPUP&amp;HEIGH","T=450&amp;WIDTH=450&amp;START_MAXIMIZED=FALSE&amp;VAR:CALENDAR=US&amp;VAR:SYMBOL=MJN&amp;VAR:INDEX=0"}</definedName>
    <definedName name="_412__FDSAUDITLINK__" localSheetId="7" hidden="1">{"fdsup://directions/FAT Viewer?action=UPDATE&amp;creator=factset&amp;DYN_ARGS=TRUE&amp;DOC_NAME=FAT:FQL_AUDITING_CLIENT_TEMPLATE.FAT&amp;display_string=Audit&amp;VAR:KEY=LCHKBYDIDI&amp;VAR:QUERY=RkZfRUJJVERBX09QRVIoUVRSLDQvMS8yMDEwLDYvMzAvMjAxMCwsLFVTRCk=&amp;WINDOW=FIRST_POPUP&amp;HEIGH","T=450&amp;WIDTH=450&amp;START_MAXIMIZED=FALSE&amp;VAR:CALENDAR=US&amp;VAR:SYMBOL=MJN&amp;VAR:INDEX=0"}</definedName>
    <definedName name="_412__FDSAUDITLINK__" localSheetId="0" hidden="1">{"fdsup://directions/FAT Viewer?action=UPDATE&amp;creator=factset&amp;DYN_ARGS=TRUE&amp;DOC_NAME=FAT:FQL_AUDITING_CLIENT_TEMPLATE.FAT&amp;display_string=Audit&amp;VAR:KEY=LCHKBYDIDI&amp;VAR:QUERY=RkZfRUJJVERBX09QRVIoUVRSLDQvMS8yMDEwLDYvMzAvMjAxMCwsLFVTRCk=&amp;WINDOW=FIRST_POPUP&amp;HEIGH","T=450&amp;WIDTH=450&amp;START_MAXIMIZED=FALSE&amp;VAR:CALENDAR=US&amp;VAR:SYMBOL=MJN&amp;VAR:INDEX=0"}</definedName>
    <definedName name="_412__FDSAUDITLINK__" hidden="1">{"fdsup://directions/FAT Viewer?action=UPDATE&amp;creator=factset&amp;DYN_ARGS=TRUE&amp;DOC_NAME=FAT:FQL_AUDITING_CLIENT_TEMPLATE.FAT&amp;display_string=Audit&amp;VAR:KEY=LCHKBYDIDI&amp;VAR:QUERY=RkZfRUJJVERBX09QRVIoUVRSLDQvMS8yMDEwLDYvMzAvMjAxMCwsLFVTRCk=&amp;WINDOW=FIRST_POPUP&amp;HEIGH","T=450&amp;WIDTH=450&amp;START_MAXIMIZED=FALSE&amp;VAR:CALENDAR=US&amp;VAR:SYMBOL=MJN&amp;VAR:INDEX=0"}</definedName>
    <definedName name="_413__FDSAUDITLINK__" localSheetId="7" hidden="1">{"fdsup://directions/FAT Viewer?action=UPDATE&amp;creator=factset&amp;DYN_ARGS=TRUE&amp;DOC_NAME=FAT:FQL_AUDITING_CLIENT_TEMPLATE.FAT&amp;display_string=Audit&amp;VAR:KEY=XANEZANUBI&amp;VAR:QUERY=RkZfRUJJVERBX09QRVIoUVRSLDQvMS8yMDA5LDYvMzAvMjAwOSwsLFVTRCk=&amp;WINDOW=FIRST_POPUP&amp;HEIGH","T=450&amp;WIDTH=450&amp;START_MAXIMIZED=FALSE&amp;VAR:CALENDAR=US&amp;VAR:SYMBOL=MI&amp;VAR:INDEX=0"}</definedName>
    <definedName name="_413__FDSAUDITLINK__" localSheetId="0" hidden="1">{"fdsup://directions/FAT Viewer?action=UPDATE&amp;creator=factset&amp;DYN_ARGS=TRUE&amp;DOC_NAME=FAT:FQL_AUDITING_CLIENT_TEMPLATE.FAT&amp;display_string=Audit&amp;VAR:KEY=XANEZANUBI&amp;VAR:QUERY=RkZfRUJJVERBX09QRVIoUVRSLDQvMS8yMDA5LDYvMzAvMjAwOSwsLFVTRCk=&amp;WINDOW=FIRST_POPUP&amp;HEIGH","T=450&amp;WIDTH=450&amp;START_MAXIMIZED=FALSE&amp;VAR:CALENDAR=US&amp;VAR:SYMBOL=MI&amp;VAR:INDEX=0"}</definedName>
    <definedName name="_413__FDSAUDITLINK__" hidden="1">{"fdsup://directions/FAT Viewer?action=UPDATE&amp;creator=factset&amp;DYN_ARGS=TRUE&amp;DOC_NAME=FAT:FQL_AUDITING_CLIENT_TEMPLATE.FAT&amp;display_string=Audit&amp;VAR:KEY=XANEZANUBI&amp;VAR:QUERY=RkZfRUJJVERBX09QRVIoUVRSLDQvMS8yMDA5LDYvMzAvMjAwOSwsLFVTRCk=&amp;WINDOW=FIRST_POPUP&amp;HEIGH","T=450&amp;WIDTH=450&amp;START_MAXIMIZED=FALSE&amp;VAR:CALENDAR=US&amp;VAR:SYMBOL=MI&amp;VAR:INDEX=0"}</definedName>
    <definedName name="_414__FDSAUDITLINK__" localSheetId="7" hidden="1">{"fdsup://directions/FAT Viewer?action=UPDATE&amp;creator=factset&amp;DYN_ARGS=TRUE&amp;DOC_NAME=FAT:FQL_AUDITING_CLIENT_TEMPLATE.FAT&amp;display_string=Audit&amp;VAR:KEY=TGTADQBMHO&amp;VAR:QUERY=RkZfRUJJVERBX09QRVIoUVRSLDQvMS8yMDEwLDYvMzAvMjAxMCwsLFVTRCk=&amp;WINDOW=FIRST_POPUP&amp;HEIGH","T=450&amp;WIDTH=450&amp;START_MAXIMIZED=FALSE&amp;VAR:CALENDAR=US&amp;VAR:SYMBOL=MI&amp;VAR:INDEX=0"}</definedName>
    <definedName name="_414__FDSAUDITLINK__" localSheetId="0" hidden="1">{"fdsup://directions/FAT Viewer?action=UPDATE&amp;creator=factset&amp;DYN_ARGS=TRUE&amp;DOC_NAME=FAT:FQL_AUDITING_CLIENT_TEMPLATE.FAT&amp;display_string=Audit&amp;VAR:KEY=TGTADQBMHO&amp;VAR:QUERY=RkZfRUJJVERBX09QRVIoUVRSLDQvMS8yMDEwLDYvMzAvMjAxMCwsLFVTRCk=&amp;WINDOW=FIRST_POPUP&amp;HEIGH","T=450&amp;WIDTH=450&amp;START_MAXIMIZED=FALSE&amp;VAR:CALENDAR=US&amp;VAR:SYMBOL=MI&amp;VAR:INDEX=0"}</definedName>
    <definedName name="_414__FDSAUDITLINK__" hidden="1">{"fdsup://directions/FAT Viewer?action=UPDATE&amp;creator=factset&amp;DYN_ARGS=TRUE&amp;DOC_NAME=FAT:FQL_AUDITING_CLIENT_TEMPLATE.FAT&amp;display_string=Audit&amp;VAR:KEY=TGTADQBMHO&amp;VAR:QUERY=RkZfRUJJVERBX09QRVIoUVRSLDQvMS8yMDEwLDYvMzAvMjAxMCwsLFVTRCk=&amp;WINDOW=FIRST_POPUP&amp;HEIGH","T=450&amp;WIDTH=450&amp;START_MAXIMIZED=FALSE&amp;VAR:CALENDAR=US&amp;VAR:SYMBOL=MI&amp;VAR:INDEX=0"}</definedName>
    <definedName name="_415__FDSAUDITLINK__" localSheetId="7" hidden="1">{"fdsup://directions/FAT Viewer?action=UPDATE&amp;creator=factset&amp;DYN_ARGS=TRUE&amp;DOC_NAME=FAT:FQL_AUDITING_CLIENT_TEMPLATE.FAT&amp;display_string=Audit&amp;VAR:KEY=NSZAHSBUXY&amp;VAR:QUERY=RkZfRUJJVERBX09QRVIoUVRSLDQvMS8yMDA5LDYvMzAvMjAwOSwsLFVTRCk=&amp;WINDOW=FIRST_POPUP&amp;HEIGH","T=450&amp;WIDTH=450&amp;START_MAXIMIZED=FALSE&amp;VAR:CALENDAR=US&amp;VAR:SYMBOL=MHS&amp;VAR:INDEX=0"}</definedName>
    <definedName name="_415__FDSAUDITLINK__" localSheetId="0" hidden="1">{"fdsup://directions/FAT Viewer?action=UPDATE&amp;creator=factset&amp;DYN_ARGS=TRUE&amp;DOC_NAME=FAT:FQL_AUDITING_CLIENT_TEMPLATE.FAT&amp;display_string=Audit&amp;VAR:KEY=NSZAHSBUXY&amp;VAR:QUERY=RkZfRUJJVERBX09QRVIoUVRSLDQvMS8yMDA5LDYvMzAvMjAwOSwsLFVTRCk=&amp;WINDOW=FIRST_POPUP&amp;HEIGH","T=450&amp;WIDTH=450&amp;START_MAXIMIZED=FALSE&amp;VAR:CALENDAR=US&amp;VAR:SYMBOL=MHS&amp;VAR:INDEX=0"}</definedName>
    <definedName name="_415__FDSAUDITLINK__" hidden="1">{"fdsup://directions/FAT Viewer?action=UPDATE&amp;creator=factset&amp;DYN_ARGS=TRUE&amp;DOC_NAME=FAT:FQL_AUDITING_CLIENT_TEMPLATE.FAT&amp;display_string=Audit&amp;VAR:KEY=NSZAHSBUXY&amp;VAR:QUERY=RkZfRUJJVERBX09QRVIoUVRSLDQvMS8yMDA5LDYvMzAvMjAwOSwsLFVTRCk=&amp;WINDOW=FIRST_POPUP&amp;HEIGH","T=450&amp;WIDTH=450&amp;START_MAXIMIZED=FALSE&amp;VAR:CALENDAR=US&amp;VAR:SYMBOL=MHS&amp;VAR:INDEX=0"}</definedName>
    <definedName name="_416__FDSAUDITLINK__" localSheetId="7" hidden="1">{"fdsup://directions/FAT Viewer?action=UPDATE&amp;creator=factset&amp;DYN_ARGS=TRUE&amp;DOC_NAME=FAT:FQL_AUDITING_CLIENT_TEMPLATE.FAT&amp;display_string=Audit&amp;VAR:KEY=VSLEFMPUPY&amp;VAR:QUERY=RkZfRUJJVERBX09QRVIoUVRSLDQvMS8yMDEwLDYvMzAvMjAxMCwsLFVTRCk=&amp;WINDOW=FIRST_POPUP&amp;HEIGH","T=450&amp;WIDTH=450&amp;START_MAXIMIZED=FALSE&amp;VAR:CALENDAR=US&amp;VAR:SYMBOL=MHS&amp;VAR:INDEX=0"}</definedName>
    <definedName name="_416__FDSAUDITLINK__" localSheetId="0" hidden="1">{"fdsup://directions/FAT Viewer?action=UPDATE&amp;creator=factset&amp;DYN_ARGS=TRUE&amp;DOC_NAME=FAT:FQL_AUDITING_CLIENT_TEMPLATE.FAT&amp;display_string=Audit&amp;VAR:KEY=VSLEFMPUPY&amp;VAR:QUERY=RkZfRUJJVERBX09QRVIoUVRSLDQvMS8yMDEwLDYvMzAvMjAxMCwsLFVTRCk=&amp;WINDOW=FIRST_POPUP&amp;HEIGH","T=450&amp;WIDTH=450&amp;START_MAXIMIZED=FALSE&amp;VAR:CALENDAR=US&amp;VAR:SYMBOL=MHS&amp;VAR:INDEX=0"}</definedName>
    <definedName name="_416__FDSAUDITLINK__" hidden="1">{"fdsup://directions/FAT Viewer?action=UPDATE&amp;creator=factset&amp;DYN_ARGS=TRUE&amp;DOC_NAME=FAT:FQL_AUDITING_CLIENT_TEMPLATE.FAT&amp;display_string=Audit&amp;VAR:KEY=VSLEFMPUPY&amp;VAR:QUERY=RkZfRUJJVERBX09QRVIoUVRSLDQvMS8yMDEwLDYvMzAvMjAxMCwsLFVTRCk=&amp;WINDOW=FIRST_POPUP&amp;HEIGH","T=450&amp;WIDTH=450&amp;START_MAXIMIZED=FALSE&amp;VAR:CALENDAR=US&amp;VAR:SYMBOL=MHS&amp;VAR:INDEX=0"}</definedName>
    <definedName name="_417__FDSAUDITLINK__" localSheetId="7" hidden="1">{"fdsup://directions/FAT Viewer?action=UPDATE&amp;creator=factset&amp;DYN_ARGS=TRUE&amp;DOC_NAME=FAT:FQL_AUDITING_CLIENT_TEMPLATE.FAT&amp;display_string=Audit&amp;VAR:KEY=RGXIFCBSRQ&amp;VAR:QUERY=RkZfRUJJVERBX09QRVIoUVRSLDQvMS8yMDA5LDYvMzAvMjAwOSwsLFVTRCk=&amp;WINDOW=FIRST_POPUP&amp;HEIGH","T=450&amp;WIDTH=450&amp;START_MAXIMIZED=FALSE&amp;VAR:CALENDAR=US&amp;VAR:SYMBOL=MHP&amp;VAR:INDEX=0"}</definedName>
    <definedName name="_417__FDSAUDITLINK__" localSheetId="0" hidden="1">{"fdsup://directions/FAT Viewer?action=UPDATE&amp;creator=factset&amp;DYN_ARGS=TRUE&amp;DOC_NAME=FAT:FQL_AUDITING_CLIENT_TEMPLATE.FAT&amp;display_string=Audit&amp;VAR:KEY=RGXIFCBSRQ&amp;VAR:QUERY=RkZfRUJJVERBX09QRVIoUVRSLDQvMS8yMDA5LDYvMzAvMjAwOSwsLFVTRCk=&amp;WINDOW=FIRST_POPUP&amp;HEIGH","T=450&amp;WIDTH=450&amp;START_MAXIMIZED=FALSE&amp;VAR:CALENDAR=US&amp;VAR:SYMBOL=MHP&amp;VAR:INDEX=0"}</definedName>
    <definedName name="_417__FDSAUDITLINK__" hidden="1">{"fdsup://directions/FAT Viewer?action=UPDATE&amp;creator=factset&amp;DYN_ARGS=TRUE&amp;DOC_NAME=FAT:FQL_AUDITING_CLIENT_TEMPLATE.FAT&amp;display_string=Audit&amp;VAR:KEY=RGXIFCBSRQ&amp;VAR:QUERY=RkZfRUJJVERBX09QRVIoUVRSLDQvMS8yMDA5LDYvMzAvMjAwOSwsLFVTRCk=&amp;WINDOW=FIRST_POPUP&amp;HEIGH","T=450&amp;WIDTH=450&amp;START_MAXIMIZED=FALSE&amp;VAR:CALENDAR=US&amp;VAR:SYMBOL=MHP&amp;VAR:INDEX=0"}</definedName>
    <definedName name="_418__FDSAUDITLINK__" localSheetId="7" hidden="1">{"fdsup://directions/FAT Viewer?action=UPDATE&amp;creator=factset&amp;DYN_ARGS=TRUE&amp;DOC_NAME=FAT:FQL_AUDITING_CLIENT_TEMPLATE.FAT&amp;display_string=Audit&amp;VAR:KEY=DCXMLMVOLO&amp;VAR:QUERY=RkZfRUJJVERBX09QRVIoUVRSLDQvMS8yMDEwLDYvMzAvMjAxMCwsLFVTRCk=&amp;WINDOW=FIRST_POPUP&amp;HEIGH","T=450&amp;WIDTH=450&amp;START_MAXIMIZED=FALSE&amp;VAR:CALENDAR=US&amp;VAR:SYMBOL=MHP&amp;VAR:INDEX=0"}</definedName>
    <definedName name="_418__FDSAUDITLINK__" localSheetId="0" hidden="1">{"fdsup://directions/FAT Viewer?action=UPDATE&amp;creator=factset&amp;DYN_ARGS=TRUE&amp;DOC_NAME=FAT:FQL_AUDITING_CLIENT_TEMPLATE.FAT&amp;display_string=Audit&amp;VAR:KEY=DCXMLMVOLO&amp;VAR:QUERY=RkZfRUJJVERBX09QRVIoUVRSLDQvMS8yMDEwLDYvMzAvMjAxMCwsLFVTRCk=&amp;WINDOW=FIRST_POPUP&amp;HEIGH","T=450&amp;WIDTH=450&amp;START_MAXIMIZED=FALSE&amp;VAR:CALENDAR=US&amp;VAR:SYMBOL=MHP&amp;VAR:INDEX=0"}</definedName>
    <definedName name="_418__FDSAUDITLINK__" hidden="1">{"fdsup://directions/FAT Viewer?action=UPDATE&amp;creator=factset&amp;DYN_ARGS=TRUE&amp;DOC_NAME=FAT:FQL_AUDITING_CLIENT_TEMPLATE.FAT&amp;display_string=Audit&amp;VAR:KEY=DCXMLMVOLO&amp;VAR:QUERY=RkZfRUJJVERBX09QRVIoUVRSLDQvMS8yMDEwLDYvMzAvMjAxMCwsLFVTRCk=&amp;WINDOW=FIRST_POPUP&amp;HEIGH","T=450&amp;WIDTH=450&amp;START_MAXIMIZED=FALSE&amp;VAR:CALENDAR=US&amp;VAR:SYMBOL=MHP&amp;VAR:INDEX=0"}</definedName>
    <definedName name="_419__FDSAUDITLINK__" localSheetId="7" hidden="1">{"fdsup://directions/FAT Viewer?action=UPDATE&amp;creator=factset&amp;DYN_ARGS=TRUE&amp;DOC_NAME=FAT:FQL_AUDITING_CLIENT_TEMPLATE.FAT&amp;display_string=Audit&amp;VAR:KEY=REXMRALYJE&amp;VAR:QUERY=RkZfRUJJVERBX09QRVIoUVRSLDQvMS8yMDA5LDYvMzAvMjAwOSwsLFVTRCk=&amp;WINDOW=FIRST_POPUP&amp;HEIGH","T=450&amp;WIDTH=450&amp;START_MAXIMIZED=FALSE&amp;VAR:CALENDAR=US&amp;VAR:SYMBOL=MFE&amp;VAR:INDEX=0"}</definedName>
    <definedName name="_419__FDSAUDITLINK__" localSheetId="0" hidden="1">{"fdsup://directions/FAT Viewer?action=UPDATE&amp;creator=factset&amp;DYN_ARGS=TRUE&amp;DOC_NAME=FAT:FQL_AUDITING_CLIENT_TEMPLATE.FAT&amp;display_string=Audit&amp;VAR:KEY=REXMRALYJE&amp;VAR:QUERY=RkZfRUJJVERBX09QRVIoUVRSLDQvMS8yMDA5LDYvMzAvMjAwOSwsLFVTRCk=&amp;WINDOW=FIRST_POPUP&amp;HEIGH","T=450&amp;WIDTH=450&amp;START_MAXIMIZED=FALSE&amp;VAR:CALENDAR=US&amp;VAR:SYMBOL=MFE&amp;VAR:INDEX=0"}</definedName>
    <definedName name="_419__FDSAUDITLINK__" hidden="1">{"fdsup://directions/FAT Viewer?action=UPDATE&amp;creator=factset&amp;DYN_ARGS=TRUE&amp;DOC_NAME=FAT:FQL_AUDITING_CLIENT_TEMPLATE.FAT&amp;display_string=Audit&amp;VAR:KEY=REXMRALYJE&amp;VAR:QUERY=RkZfRUJJVERBX09QRVIoUVRSLDQvMS8yMDA5LDYvMzAvMjAwOSwsLFVTRCk=&amp;WINDOW=FIRST_POPUP&amp;HEIGH","T=450&amp;WIDTH=450&amp;START_MAXIMIZED=FALSE&amp;VAR:CALENDAR=US&amp;VAR:SYMBOL=MFE&amp;VAR:INDEX=0"}</definedName>
    <definedName name="_42__FDSAUDITLINK__" localSheetId="7" hidden="1">{"fdsup://directions/FAT Viewer?action=UPDATE&amp;creator=factset&amp;DYN_ARGS=TRUE&amp;DOC_NAME=FAT:FQL_AUDITING_CLIENT_TEMPLATE.FAT&amp;display_string=Audit&amp;VAR:KEY=ZMPSVGPOTE&amp;VAR:QUERY=RkZfRUJJVERBX09QRVIoUVRSLDQvMS8yMDEwLDYvMzAvMjAxMCwsLFVTRCk=&amp;WINDOW=FIRST_POPUP&amp;HEIGH","T=450&amp;WIDTH=450&amp;START_MAXIMIZED=FALSE&amp;VAR:CALENDAR=US&amp;VAR:SYMBOL=WLP&amp;VAR:INDEX=0"}</definedName>
    <definedName name="_42__FDSAUDITLINK__" localSheetId="0" hidden="1">{"fdsup://directions/FAT Viewer?action=UPDATE&amp;creator=factset&amp;DYN_ARGS=TRUE&amp;DOC_NAME=FAT:FQL_AUDITING_CLIENT_TEMPLATE.FAT&amp;display_string=Audit&amp;VAR:KEY=ZMPSVGPOTE&amp;VAR:QUERY=RkZfRUJJVERBX09QRVIoUVRSLDQvMS8yMDEwLDYvMzAvMjAxMCwsLFVTRCk=&amp;WINDOW=FIRST_POPUP&amp;HEIGH","T=450&amp;WIDTH=450&amp;START_MAXIMIZED=FALSE&amp;VAR:CALENDAR=US&amp;VAR:SYMBOL=WLP&amp;VAR:INDEX=0"}</definedName>
    <definedName name="_42__FDSAUDITLINK__" hidden="1">{"fdsup://directions/FAT Viewer?action=UPDATE&amp;creator=factset&amp;DYN_ARGS=TRUE&amp;DOC_NAME=FAT:FQL_AUDITING_CLIENT_TEMPLATE.FAT&amp;display_string=Audit&amp;VAR:KEY=ZMPSVGPOTE&amp;VAR:QUERY=RkZfRUJJVERBX09QRVIoUVRSLDQvMS8yMDEwLDYvMzAvMjAxMCwsLFVTRCk=&amp;WINDOW=FIRST_POPUP&amp;HEIGH","T=450&amp;WIDTH=450&amp;START_MAXIMIZED=FALSE&amp;VAR:CALENDAR=US&amp;VAR:SYMBOL=WLP&amp;VAR:INDEX=0"}</definedName>
    <definedName name="_420__FDSAUDITLINK__" localSheetId="7" hidden="1">{"fdsup://directions/FAT Viewer?action=UPDATE&amp;creator=factset&amp;DYN_ARGS=TRUE&amp;DOC_NAME=FAT:FQL_AUDITING_CLIENT_TEMPLATE.FAT&amp;display_string=Audit&amp;VAR:KEY=JQPKTOLCFS&amp;VAR:QUERY=RkZfRUJJVERBX09QRVIoUVRSLDQvMS8yMDEwLDYvMzAvMjAxMCwsLFVTRCk=&amp;WINDOW=FIRST_POPUP&amp;HEIGH","T=450&amp;WIDTH=450&amp;START_MAXIMIZED=FALSE&amp;VAR:CALENDAR=US&amp;VAR:SYMBOL=MFE&amp;VAR:INDEX=0"}</definedName>
    <definedName name="_420__FDSAUDITLINK__" localSheetId="0" hidden="1">{"fdsup://directions/FAT Viewer?action=UPDATE&amp;creator=factset&amp;DYN_ARGS=TRUE&amp;DOC_NAME=FAT:FQL_AUDITING_CLIENT_TEMPLATE.FAT&amp;display_string=Audit&amp;VAR:KEY=JQPKTOLCFS&amp;VAR:QUERY=RkZfRUJJVERBX09QRVIoUVRSLDQvMS8yMDEwLDYvMzAvMjAxMCwsLFVTRCk=&amp;WINDOW=FIRST_POPUP&amp;HEIGH","T=450&amp;WIDTH=450&amp;START_MAXIMIZED=FALSE&amp;VAR:CALENDAR=US&amp;VAR:SYMBOL=MFE&amp;VAR:INDEX=0"}</definedName>
    <definedName name="_420__FDSAUDITLINK__" hidden="1">{"fdsup://directions/FAT Viewer?action=UPDATE&amp;creator=factset&amp;DYN_ARGS=TRUE&amp;DOC_NAME=FAT:FQL_AUDITING_CLIENT_TEMPLATE.FAT&amp;display_string=Audit&amp;VAR:KEY=JQPKTOLCFS&amp;VAR:QUERY=RkZfRUJJVERBX09QRVIoUVRSLDQvMS8yMDEwLDYvMzAvMjAxMCwsLFVTRCk=&amp;WINDOW=FIRST_POPUP&amp;HEIGH","T=450&amp;WIDTH=450&amp;START_MAXIMIZED=FALSE&amp;VAR:CALENDAR=US&amp;VAR:SYMBOL=MFE&amp;VAR:INDEX=0"}</definedName>
    <definedName name="_421__FDSAUDITLINK__" localSheetId="7" hidden="1">{"fdsup://directions/FAT Viewer?action=UPDATE&amp;creator=factset&amp;DYN_ARGS=TRUE&amp;DOC_NAME=FAT:FQL_AUDITING_CLIENT_TEMPLATE.FAT&amp;display_string=Audit&amp;VAR:KEY=LSZKJERINY&amp;VAR:QUERY=RkZfRUJJVERBX09QRVIoUVRSLDQvMS8yMDA5LDYvMzAvMjAwOSwsLFVTRCk=&amp;WINDOW=FIRST_POPUP&amp;HEIGH","T=450&amp;WIDTH=450&amp;START_MAXIMIZED=FALSE&amp;VAR:CALENDAR=US&amp;VAR:SYMBOL=MET&amp;VAR:INDEX=0"}</definedName>
    <definedName name="_421__FDSAUDITLINK__" localSheetId="0" hidden="1">{"fdsup://directions/FAT Viewer?action=UPDATE&amp;creator=factset&amp;DYN_ARGS=TRUE&amp;DOC_NAME=FAT:FQL_AUDITING_CLIENT_TEMPLATE.FAT&amp;display_string=Audit&amp;VAR:KEY=LSZKJERINY&amp;VAR:QUERY=RkZfRUJJVERBX09QRVIoUVRSLDQvMS8yMDA5LDYvMzAvMjAwOSwsLFVTRCk=&amp;WINDOW=FIRST_POPUP&amp;HEIGH","T=450&amp;WIDTH=450&amp;START_MAXIMIZED=FALSE&amp;VAR:CALENDAR=US&amp;VAR:SYMBOL=MET&amp;VAR:INDEX=0"}</definedName>
    <definedName name="_421__FDSAUDITLINK__" hidden="1">{"fdsup://directions/FAT Viewer?action=UPDATE&amp;creator=factset&amp;DYN_ARGS=TRUE&amp;DOC_NAME=FAT:FQL_AUDITING_CLIENT_TEMPLATE.FAT&amp;display_string=Audit&amp;VAR:KEY=LSZKJERINY&amp;VAR:QUERY=RkZfRUJJVERBX09QRVIoUVRSLDQvMS8yMDA5LDYvMzAvMjAwOSwsLFVTRCk=&amp;WINDOW=FIRST_POPUP&amp;HEIGH","T=450&amp;WIDTH=450&amp;START_MAXIMIZED=FALSE&amp;VAR:CALENDAR=US&amp;VAR:SYMBOL=MET&amp;VAR:INDEX=0"}</definedName>
    <definedName name="_422__FDSAUDITLINK__" localSheetId="7" hidden="1">{"fdsup://directions/FAT Viewer?action=UPDATE&amp;creator=factset&amp;DYN_ARGS=TRUE&amp;DOC_NAME=FAT:FQL_AUDITING_CLIENT_TEMPLATE.FAT&amp;display_string=Audit&amp;VAR:KEY=DKPIVKTSFC&amp;VAR:QUERY=RkZfRUJJVERBX09QRVIoUVRSLDQvMS8yMDEwLDYvMzAvMjAxMCwsLFVTRCk=&amp;WINDOW=FIRST_POPUP&amp;HEIGH","T=450&amp;WIDTH=450&amp;START_MAXIMIZED=FALSE&amp;VAR:CALENDAR=US&amp;VAR:SYMBOL=MET&amp;VAR:INDEX=0"}</definedName>
    <definedName name="_422__FDSAUDITLINK__" localSheetId="0" hidden="1">{"fdsup://directions/FAT Viewer?action=UPDATE&amp;creator=factset&amp;DYN_ARGS=TRUE&amp;DOC_NAME=FAT:FQL_AUDITING_CLIENT_TEMPLATE.FAT&amp;display_string=Audit&amp;VAR:KEY=DKPIVKTSFC&amp;VAR:QUERY=RkZfRUJJVERBX09QRVIoUVRSLDQvMS8yMDEwLDYvMzAvMjAxMCwsLFVTRCk=&amp;WINDOW=FIRST_POPUP&amp;HEIGH","T=450&amp;WIDTH=450&amp;START_MAXIMIZED=FALSE&amp;VAR:CALENDAR=US&amp;VAR:SYMBOL=MET&amp;VAR:INDEX=0"}</definedName>
    <definedName name="_422__FDSAUDITLINK__" hidden="1">{"fdsup://directions/FAT Viewer?action=UPDATE&amp;creator=factset&amp;DYN_ARGS=TRUE&amp;DOC_NAME=FAT:FQL_AUDITING_CLIENT_TEMPLATE.FAT&amp;display_string=Audit&amp;VAR:KEY=DKPIVKTSFC&amp;VAR:QUERY=RkZfRUJJVERBX09QRVIoUVRSLDQvMS8yMDEwLDYvMzAvMjAxMCwsLFVTRCk=&amp;WINDOW=FIRST_POPUP&amp;HEIGH","T=450&amp;WIDTH=450&amp;START_MAXIMIZED=FALSE&amp;VAR:CALENDAR=US&amp;VAR:SYMBOL=MET&amp;VAR:INDEX=0"}</definedName>
    <definedName name="_423__FDSAUDITLINK__" localSheetId="7" hidden="1">{"fdsup://directions/FAT Viewer?action=UPDATE&amp;creator=factset&amp;DYN_ARGS=TRUE&amp;DOC_NAME=FAT:FQL_AUDITING_CLIENT_TEMPLATE.FAT&amp;display_string=Audit&amp;VAR:KEY=LQFOXUBEZE&amp;VAR:QUERY=RkZfRUJJVERBX09QRVIoUVRSLDQvMS8yMDA5LDYvMzAvMjAwOSwsLFVTRCk=&amp;WINDOW=FIRST_POPUP&amp;HEIGH","T=450&amp;WIDTH=450&amp;START_MAXIMIZED=FALSE&amp;VAR:CALENDAR=US&amp;VAR:SYMBOL=MEE&amp;VAR:INDEX=0"}</definedName>
    <definedName name="_423__FDSAUDITLINK__" localSheetId="0" hidden="1">{"fdsup://directions/FAT Viewer?action=UPDATE&amp;creator=factset&amp;DYN_ARGS=TRUE&amp;DOC_NAME=FAT:FQL_AUDITING_CLIENT_TEMPLATE.FAT&amp;display_string=Audit&amp;VAR:KEY=LQFOXUBEZE&amp;VAR:QUERY=RkZfRUJJVERBX09QRVIoUVRSLDQvMS8yMDA5LDYvMzAvMjAwOSwsLFVTRCk=&amp;WINDOW=FIRST_POPUP&amp;HEIGH","T=450&amp;WIDTH=450&amp;START_MAXIMIZED=FALSE&amp;VAR:CALENDAR=US&amp;VAR:SYMBOL=MEE&amp;VAR:INDEX=0"}</definedName>
    <definedName name="_423__FDSAUDITLINK__" hidden="1">{"fdsup://directions/FAT Viewer?action=UPDATE&amp;creator=factset&amp;DYN_ARGS=TRUE&amp;DOC_NAME=FAT:FQL_AUDITING_CLIENT_TEMPLATE.FAT&amp;display_string=Audit&amp;VAR:KEY=LQFOXUBEZE&amp;VAR:QUERY=RkZfRUJJVERBX09QRVIoUVRSLDQvMS8yMDA5LDYvMzAvMjAwOSwsLFVTRCk=&amp;WINDOW=FIRST_POPUP&amp;HEIGH","T=450&amp;WIDTH=450&amp;START_MAXIMIZED=FALSE&amp;VAR:CALENDAR=US&amp;VAR:SYMBOL=MEE&amp;VAR:INDEX=0"}</definedName>
    <definedName name="_424__FDSAUDITLINK__" localSheetId="7" hidden="1">{"fdsup://directions/FAT Viewer?action=UPDATE&amp;creator=factset&amp;DYN_ARGS=TRUE&amp;DOC_NAME=FAT:FQL_AUDITING_CLIENT_TEMPLATE.FAT&amp;display_string=Audit&amp;VAR:KEY=DAHCTYRKNI&amp;VAR:QUERY=RkZfRUJJVERBX09QRVIoUVRSLDQvMS8yMDEwLDYvMzAvMjAxMCwsLFVTRCk=&amp;WINDOW=FIRST_POPUP&amp;HEIGH","T=450&amp;WIDTH=450&amp;START_MAXIMIZED=FALSE&amp;VAR:CALENDAR=US&amp;VAR:SYMBOL=MEE&amp;VAR:INDEX=0"}</definedName>
    <definedName name="_424__FDSAUDITLINK__" localSheetId="0" hidden="1">{"fdsup://directions/FAT Viewer?action=UPDATE&amp;creator=factset&amp;DYN_ARGS=TRUE&amp;DOC_NAME=FAT:FQL_AUDITING_CLIENT_TEMPLATE.FAT&amp;display_string=Audit&amp;VAR:KEY=DAHCTYRKNI&amp;VAR:QUERY=RkZfRUJJVERBX09QRVIoUVRSLDQvMS8yMDEwLDYvMzAvMjAxMCwsLFVTRCk=&amp;WINDOW=FIRST_POPUP&amp;HEIGH","T=450&amp;WIDTH=450&amp;START_MAXIMIZED=FALSE&amp;VAR:CALENDAR=US&amp;VAR:SYMBOL=MEE&amp;VAR:INDEX=0"}</definedName>
    <definedName name="_424__FDSAUDITLINK__" hidden="1">{"fdsup://directions/FAT Viewer?action=UPDATE&amp;creator=factset&amp;DYN_ARGS=TRUE&amp;DOC_NAME=FAT:FQL_AUDITING_CLIENT_TEMPLATE.FAT&amp;display_string=Audit&amp;VAR:KEY=DAHCTYRKNI&amp;VAR:QUERY=RkZfRUJJVERBX09QRVIoUVRSLDQvMS8yMDEwLDYvMzAvMjAxMCwsLFVTRCk=&amp;WINDOW=FIRST_POPUP&amp;HEIGH","T=450&amp;WIDTH=450&amp;START_MAXIMIZED=FALSE&amp;VAR:CALENDAR=US&amp;VAR:SYMBOL=MEE&amp;VAR:INDEX=0"}</definedName>
    <definedName name="_425__FDSAUDITLINK__" localSheetId="7" hidden="1">{"fdsup://directions/FAT Viewer?action=UPDATE&amp;creator=factset&amp;DYN_ARGS=TRUE&amp;DOC_NAME=FAT:FQL_AUDITING_CLIENT_TEMPLATE.FAT&amp;display_string=Audit&amp;VAR:KEY=NKVQFENSTE&amp;VAR:QUERY=RkZfRUJJVERBX09QRVIoUVRSLDQvMS8yMDA5LDYvMzAvMjAwOSwsLFVTRCk=&amp;WINDOW=FIRST_POPUP&amp;HEIGH","T=450&amp;WIDTH=450&amp;START_MAXIMIZED=FALSE&amp;VAR:CALENDAR=US&amp;VAR:SYMBOL=MDT&amp;VAR:INDEX=0"}</definedName>
    <definedName name="_425__FDSAUDITLINK__" localSheetId="0" hidden="1">{"fdsup://directions/FAT Viewer?action=UPDATE&amp;creator=factset&amp;DYN_ARGS=TRUE&amp;DOC_NAME=FAT:FQL_AUDITING_CLIENT_TEMPLATE.FAT&amp;display_string=Audit&amp;VAR:KEY=NKVQFENSTE&amp;VAR:QUERY=RkZfRUJJVERBX09QRVIoUVRSLDQvMS8yMDA5LDYvMzAvMjAwOSwsLFVTRCk=&amp;WINDOW=FIRST_POPUP&amp;HEIGH","T=450&amp;WIDTH=450&amp;START_MAXIMIZED=FALSE&amp;VAR:CALENDAR=US&amp;VAR:SYMBOL=MDT&amp;VAR:INDEX=0"}</definedName>
    <definedName name="_425__FDSAUDITLINK__" hidden="1">{"fdsup://directions/FAT Viewer?action=UPDATE&amp;creator=factset&amp;DYN_ARGS=TRUE&amp;DOC_NAME=FAT:FQL_AUDITING_CLIENT_TEMPLATE.FAT&amp;display_string=Audit&amp;VAR:KEY=NKVQFENSTE&amp;VAR:QUERY=RkZfRUJJVERBX09QRVIoUVRSLDQvMS8yMDA5LDYvMzAvMjAwOSwsLFVTRCk=&amp;WINDOW=FIRST_POPUP&amp;HEIGH","T=450&amp;WIDTH=450&amp;START_MAXIMIZED=FALSE&amp;VAR:CALENDAR=US&amp;VAR:SYMBOL=MDT&amp;VAR:INDEX=0"}</definedName>
    <definedName name="_426__FDSAUDITLINK__" localSheetId="7" hidden="1">{"fdsup://directions/FAT Viewer?action=UPDATE&amp;creator=factset&amp;DYN_ARGS=TRUE&amp;DOC_NAME=FAT:FQL_AUDITING_CLIENT_TEMPLATE.FAT&amp;display_string=Audit&amp;VAR:KEY=FWPIVWJOLU&amp;VAR:QUERY=RkZfRUJJVERBX09QRVIoUVRSLDQvMS8yMDEwLDYvMzAvMjAxMCwsLFVTRCk=&amp;WINDOW=FIRST_POPUP&amp;HEIGH","T=450&amp;WIDTH=450&amp;START_MAXIMIZED=FALSE&amp;VAR:CALENDAR=US&amp;VAR:SYMBOL=MDT&amp;VAR:INDEX=0"}</definedName>
    <definedName name="_426__FDSAUDITLINK__" localSheetId="0" hidden="1">{"fdsup://directions/FAT Viewer?action=UPDATE&amp;creator=factset&amp;DYN_ARGS=TRUE&amp;DOC_NAME=FAT:FQL_AUDITING_CLIENT_TEMPLATE.FAT&amp;display_string=Audit&amp;VAR:KEY=FWPIVWJOLU&amp;VAR:QUERY=RkZfRUJJVERBX09QRVIoUVRSLDQvMS8yMDEwLDYvMzAvMjAxMCwsLFVTRCk=&amp;WINDOW=FIRST_POPUP&amp;HEIGH","T=450&amp;WIDTH=450&amp;START_MAXIMIZED=FALSE&amp;VAR:CALENDAR=US&amp;VAR:SYMBOL=MDT&amp;VAR:INDEX=0"}</definedName>
    <definedName name="_426__FDSAUDITLINK__" hidden="1">{"fdsup://directions/FAT Viewer?action=UPDATE&amp;creator=factset&amp;DYN_ARGS=TRUE&amp;DOC_NAME=FAT:FQL_AUDITING_CLIENT_TEMPLATE.FAT&amp;display_string=Audit&amp;VAR:KEY=FWPIVWJOLU&amp;VAR:QUERY=RkZfRUJJVERBX09QRVIoUVRSLDQvMS8yMDEwLDYvMzAvMjAxMCwsLFVTRCk=&amp;WINDOW=FIRST_POPUP&amp;HEIGH","T=450&amp;WIDTH=450&amp;START_MAXIMIZED=FALSE&amp;VAR:CALENDAR=US&amp;VAR:SYMBOL=MDT&amp;VAR:INDEX=0"}</definedName>
    <definedName name="_427__FDSAUDITLINK__" localSheetId="7" hidden="1">{"fdsup://directions/FAT Viewer?action=UPDATE&amp;creator=factset&amp;DYN_ARGS=TRUE&amp;DOC_NAME=FAT:FQL_AUDITING_CLIENT_TEMPLATE.FAT&amp;display_string=Audit&amp;VAR:KEY=PKPYZOHGLS&amp;VAR:QUERY=RkZfRUJJVERBX09QRVIoUVRSLDQvMS8yMDA5LDYvMzAvMjAwOSwsLFVTRCk=&amp;WINDOW=FIRST_POPUP&amp;HEIGH","T=450&amp;WIDTH=450&amp;START_MAXIMIZED=FALSE&amp;VAR:CALENDAR=US&amp;VAR:SYMBOL=MDP&amp;VAR:INDEX=0"}</definedName>
    <definedName name="_427__FDSAUDITLINK__" localSheetId="0" hidden="1">{"fdsup://directions/FAT Viewer?action=UPDATE&amp;creator=factset&amp;DYN_ARGS=TRUE&amp;DOC_NAME=FAT:FQL_AUDITING_CLIENT_TEMPLATE.FAT&amp;display_string=Audit&amp;VAR:KEY=PKPYZOHGLS&amp;VAR:QUERY=RkZfRUJJVERBX09QRVIoUVRSLDQvMS8yMDA5LDYvMzAvMjAwOSwsLFVTRCk=&amp;WINDOW=FIRST_POPUP&amp;HEIGH","T=450&amp;WIDTH=450&amp;START_MAXIMIZED=FALSE&amp;VAR:CALENDAR=US&amp;VAR:SYMBOL=MDP&amp;VAR:INDEX=0"}</definedName>
    <definedName name="_427__FDSAUDITLINK__" hidden="1">{"fdsup://directions/FAT Viewer?action=UPDATE&amp;creator=factset&amp;DYN_ARGS=TRUE&amp;DOC_NAME=FAT:FQL_AUDITING_CLIENT_TEMPLATE.FAT&amp;display_string=Audit&amp;VAR:KEY=PKPYZOHGLS&amp;VAR:QUERY=RkZfRUJJVERBX09QRVIoUVRSLDQvMS8yMDA5LDYvMzAvMjAwOSwsLFVTRCk=&amp;WINDOW=FIRST_POPUP&amp;HEIGH","T=450&amp;WIDTH=450&amp;START_MAXIMIZED=FALSE&amp;VAR:CALENDAR=US&amp;VAR:SYMBOL=MDP&amp;VAR:INDEX=0"}</definedName>
    <definedName name="_428__FDSAUDITLINK__" localSheetId="7" hidden="1">{"fdsup://directions/FAT Viewer?action=UPDATE&amp;creator=factset&amp;DYN_ARGS=TRUE&amp;DOC_NAME=FAT:FQL_AUDITING_CLIENT_TEMPLATE.FAT&amp;display_string=Audit&amp;VAR:KEY=RSBGVIRGLW&amp;VAR:QUERY=RkZfRUJJVERBX09QRVIoUVRSLDQvMS8yMDEwLDYvMzAvMjAxMCwsLFVTRCk=&amp;WINDOW=FIRST_POPUP&amp;HEIGH","T=450&amp;WIDTH=450&amp;START_MAXIMIZED=FALSE&amp;VAR:CALENDAR=US&amp;VAR:SYMBOL=MDP&amp;VAR:INDEX=0"}</definedName>
    <definedName name="_428__FDSAUDITLINK__" localSheetId="0" hidden="1">{"fdsup://directions/FAT Viewer?action=UPDATE&amp;creator=factset&amp;DYN_ARGS=TRUE&amp;DOC_NAME=FAT:FQL_AUDITING_CLIENT_TEMPLATE.FAT&amp;display_string=Audit&amp;VAR:KEY=RSBGVIRGLW&amp;VAR:QUERY=RkZfRUJJVERBX09QRVIoUVRSLDQvMS8yMDEwLDYvMzAvMjAxMCwsLFVTRCk=&amp;WINDOW=FIRST_POPUP&amp;HEIGH","T=450&amp;WIDTH=450&amp;START_MAXIMIZED=FALSE&amp;VAR:CALENDAR=US&amp;VAR:SYMBOL=MDP&amp;VAR:INDEX=0"}</definedName>
    <definedName name="_428__FDSAUDITLINK__" hidden="1">{"fdsup://directions/FAT Viewer?action=UPDATE&amp;creator=factset&amp;DYN_ARGS=TRUE&amp;DOC_NAME=FAT:FQL_AUDITING_CLIENT_TEMPLATE.FAT&amp;display_string=Audit&amp;VAR:KEY=RSBGVIRGLW&amp;VAR:QUERY=RkZfRUJJVERBX09QRVIoUVRSLDQvMS8yMDEwLDYvMzAvMjAxMCwsLFVTRCk=&amp;WINDOW=FIRST_POPUP&amp;HEIGH","T=450&amp;WIDTH=450&amp;START_MAXIMIZED=FALSE&amp;VAR:CALENDAR=US&amp;VAR:SYMBOL=MDP&amp;VAR:INDEX=0"}</definedName>
    <definedName name="_429__FDSAUDITLINK__" localSheetId="7" hidden="1">{"fdsup://directions/FAT Viewer?action=UPDATE&amp;creator=factset&amp;DYN_ARGS=TRUE&amp;DOC_NAME=FAT:FQL_AUDITING_CLIENT_TEMPLATE.FAT&amp;display_string=Audit&amp;VAR:KEY=LCXAZWNAZC&amp;VAR:QUERY=RkZfRUJJVERBX09QRVIoUVRSLDQvMS8yMDA5LDYvMzAvMjAwOSwsLFVTRCk=&amp;WINDOW=FIRST_POPUP&amp;HEIGH","T=450&amp;WIDTH=450&amp;START_MAXIMIZED=FALSE&amp;VAR:CALENDAR=US&amp;VAR:SYMBOL=MCO&amp;VAR:INDEX=0"}</definedName>
    <definedName name="_429__FDSAUDITLINK__" localSheetId="0" hidden="1">{"fdsup://directions/FAT Viewer?action=UPDATE&amp;creator=factset&amp;DYN_ARGS=TRUE&amp;DOC_NAME=FAT:FQL_AUDITING_CLIENT_TEMPLATE.FAT&amp;display_string=Audit&amp;VAR:KEY=LCXAZWNAZC&amp;VAR:QUERY=RkZfRUJJVERBX09QRVIoUVRSLDQvMS8yMDA5LDYvMzAvMjAwOSwsLFVTRCk=&amp;WINDOW=FIRST_POPUP&amp;HEIGH","T=450&amp;WIDTH=450&amp;START_MAXIMIZED=FALSE&amp;VAR:CALENDAR=US&amp;VAR:SYMBOL=MCO&amp;VAR:INDEX=0"}</definedName>
    <definedName name="_429__FDSAUDITLINK__" hidden="1">{"fdsup://directions/FAT Viewer?action=UPDATE&amp;creator=factset&amp;DYN_ARGS=TRUE&amp;DOC_NAME=FAT:FQL_AUDITING_CLIENT_TEMPLATE.FAT&amp;display_string=Audit&amp;VAR:KEY=LCXAZWNAZC&amp;VAR:QUERY=RkZfRUJJVERBX09QRVIoUVRSLDQvMS8yMDA5LDYvMzAvMjAwOSwsLFVTRCk=&amp;WINDOW=FIRST_POPUP&amp;HEIGH","T=450&amp;WIDTH=450&amp;START_MAXIMIZED=FALSE&amp;VAR:CALENDAR=US&amp;VAR:SYMBOL=MCO&amp;VAR:INDEX=0"}</definedName>
    <definedName name="_43__FDSAUDITLINK__" localSheetId="7" hidden="1">{"fdsup://directions/FAT Viewer?action=UPDATE&amp;creator=factset&amp;DYN_ARGS=TRUE&amp;DOC_NAME=FAT:FQL_AUDITING_CLIENT_TEMPLATE.FAT&amp;display_string=Audit&amp;VAR:KEY=VCXYZANGDM&amp;VAR:QUERY=RkZfRUJJVERBX09QRVIoUVRSLDQvMS8yMDA5LDYvMzAvMjAwOSwsLFVTRCk=&amp;WINDOW=FIRST_POPUP&amp;HEIGH","T=450&amp;WIDTH=450&amp;START_MAXIMIZED=FALSE&amp;VAR:CALENDAR=US&amp;VAR:SYMBOL=WIN&amp;VAR:INDEX=0"}</definedName>
    <definedName name="_43__FDSAUDITLINK__" localSheetId="0" hidden="1">{"fdsup://directions/FAT Viewer?action=UPDATE&amp;creator=factset&amp;DYN_ARGS=TRUE&amp;DOC_NAME=FAT:FQL_AUDITING_CLIENT_TEMPLATE.FAT&amp;display_string=Audit&amp;VAR:KEY=VCXYZANGDM&amp;VAR:QUERY=RkZfRUJJVERBX09QRVIoUVRSLDQvMS8yMDA5LDYvMzAvMjAwOSwsLFVTRCk=&amp;WINDOW=FIRST_POPUP&amp;HEIGH","T=450&amp;WIDTH=450&amp;START_MAXIMIZED=FALSE&amp;VAR:CALENDAR=US&amp;VAR:SYMBOL=WIN&amp;VAR:INDEX=0"}</definedName>
    <definedName name="_43__FDSAUDITLINK__" hidden="1">{"fdsup://directions/FAT Viewer?action=UPDATE&amp;creator=factset&amp;DYN_ARGS=TRUE&amp;DOC_NAME=FAT:FQL_AUDITING_CLIENT_TEMPLATE.FAT&amp;display_string=Audit&amp;VAR:KEY=VCXYZANGDM&amp;VAR:QUERY=RkZfRUJJVERBX09QRVIoUVRSLDQvMS8yMDA5LDYvMzAvMjAwOSwsLFVTRCk=&amp;WINDOW=FIRST_POPUP&amp;HEIGH","T=450&amp;WIDTH=450&amp;START_MAXIMIZED=FALSE&amp;VAR:CALENDAR=US&amp;VAR:SYMBOL=WIN&amp;VAR:INDEX=0"}</definedName>
    <definedName name="_430__FDSAUDITLINK__" localSheetId="7" hidden="1">{"fdsup://directions/FAT Viewer?action=UPDATE&amp;creator=factset&amp;DYN_ARGS=TRUE&amp;DOC_NAME=FAT:FQL_AUDITING_CLIENT_TEMPLATE.FAT&amp;display_string=Audit&amp;VAR:KEY=RODMBCZOXU&amp;VAR:QUERY=RkZfRUJJVERBX09QRVIoUVRSLDQvMS8yMDEwLDYvMzAvMjAxMCwsLFVTRCk=&amp;WINDOW=FIRST_POPUP&amp;HEIGH","T=450&amp;WIDTH=450&amp;START_MAXIMIZED=FALSE&amp;VAR:CALENDAR=US&amp;VAR:SYMBOL=MCO&amp;VAR:INDEX=0"}</definedName>
    <definedName name="_430__FDSAUDITLINK__" localSheetId="0" hidden="1">{"fdsup://directions/FAT Viewer?action=UPDATE&amp;creator=factset&amp;DYN_ARGS=TRUE&amp;DOC_NAME=FAT:FQL_AUDITING_CLIENT_TEMPLATE.FAT&amp;display_string=Audit&amp;VAR:KEY=RODMBCZOXU&amp;VAR:QUERY=RkZfRUJJVERBX09QRVIoUVRSLDQvMS8yMDEwLDYvMzAvMjAxMCwsLFVTRCk=&amp;WINDOW=FIRST_POPUP&amp;HEIGH","T=450&amp;WIDTH=450&amp;START_MAXIMIZED=FALSE&amp;VAR:CALENDAR=US&amp;VAR:SYMBOL=MCO&amp;VAR:INDEX=0"}</definedName>
    <definedName name="_430__FDSAUDITLINK__" hidden="1">{"fdsup://directions/FAT Viewer?action=UPDATE&amp;creator=factset&amp;DYN_ARGS=TRUE&amp;DOC_NAME=FAT:FQL_AUDITING_CLIENT_TEMPLATE.FAT&amp;display_string=Audit&amp;VAR:KEY=RODMBCZOXU&amp;VAR:QUERY=RkZfRUJJVERBX09QRVIoUVRSLDQvMS8yMDEwLDYvMzAvMjAxMCwsLFVTRCk=&amp;WINDOW=FIRST_POPUP&amp;HEIGH","T=450&amp;WIDTH=450&amp;START_MAXIMIZED=FALSE&amp;VAR:CALENDAR=US&amp;VAR:SYMBOL=MCO&amp;VAR:INDEX=0"}</definedName>
    <definedName name="_431__FDSAUDITLINK__" localSheetId="7" hidden="1">{"fdsup://directions/FAT Viewer?action=UPDATE&amp;creator=factset&amp;DYN_ARGS=TRUE&amp;DOC_NAME=FAT:FQL_AUDITING_CLIENT_TEMPLATE.FAT&amp;display_string=Audit&amp;VAR:KEY=TQZWDKBQXS&amp;VAR:QUERY=RkZfRUJJVERBX09QRVIoUVRSLDQvMS8yMDA5LDYvMzAvMjAwOSwsLFVTRCk=&amp;WINDOW=FIRST_POPUP&amp;HEIGH","T=450&amp;WIDTH=450&amp;START_MAXIMIZED=FALSE&amp;VAR:CALENDAR=US&amp;VAR:SYMBOL=MCK&amp;VAR:INDEX=0"}</definedName>
    <definedName name="_431__FDSAUDITLINK__" localSheetId="0" hidden="1">{"fdsup://directions/FAT Viewer?action=UPDATE&amp;creator=factset&amp;DYN_ARGS=TRUE&amp;DOC_NAME=FAT:FQL_AUDITING_CLIENT_TEMPLATE.FAT&amp;display_string=Audit&amp;VAR:KEY=TQZWDKBQXS&amp;VAR:QUERY=RkZfRUJJVERBX09QRVIoUVRSLDQvMS8yMDA5LDYvMzAvMjAwOSwsLFVTRCk=&amp;WINDOW=FIRST_POPUP&amp;HEIGH","T=450&amp;WIDTH=450&amp;START_MAXIMIZED=FALSE&amp;VAR:CALENDAR=US&amp;VAR:SYMBOL=MCK&amp;VAR:INDEX=0"}</definedName>
    <definedName name="_431__FDSAUDITLINK__" hidden="1">{"fdsup://directions/FAT Viewer?action=UPDATE&amp;creator=factset&amp;DYN_ARGS=TRUE&amp;DOC_NAME=FAT:FQL_AUDITING_CLIENT_TEMPLATE.FAT&amp;display_string=Audit&amp;VAR:KEY=TQZWDKBQXS&amp;VAR:QUERY=RkZfRUJJVERBX09QRVIoUVRSLDQvMS8yMDA5LDYvMzAvMjAwOSwsLFVTRCk=&amp;WINDOW=FIRST_POPUP&amp;HEIGH","T=450&amp;WIDTH=450&amp;START_MAXIMIZED=FALSE&amp;VAR:CALENDAR=US&amp;VAR:SYMBOL=MCK&amp;VAR:INDEX=0"}</definedName>
    <definedName name="_432__FDSAUDITLINK__" localSheetId="7" hidden="1">{"fdsup://directions/FAT Viewer?action=UPDATE&amp;creator=factset&amp;DYN_ARGS=TRUE&amp;DOC_NAME=FAT:FQL_AUDITING_CLIENT_TEMPLATE.FAT&amp;display_string=Audit&amp;VAR:KEY=ZAJOVMZSDG&amp;VAR:QUERY=RkZfRUJJVERBX09QRVIoUVRSLDQvMS8yMDEwLDYvMzAvMjAxMCwsLFVTRCk=&amp;WINDOW=FIRST_POPUP&amp;HEIGH","T=450&amp;WIDTH=450&amp;START_MAXIMIZED=FALSE&amp;VAR:CALENDAR=US&amp;VAR:SYMBOL=MCK&amp;VAR:INDEX=0"}</definedName>
    <definedName name="_432__FDSAUDITLINK__" localSheetId="0" hidden="1">{"fdsup://directions/FAT Viewer?action=UPDATE&amp;creator=factset&amp;DYN_ARGS=TRUE&amp;DOC_NAME=FAT:FQL_AUDITING_CLIENT_TEMPLATE.FAT&amp;display_string=Audit&amp;VAR:KEY=ZAJOVMZSDG&amp;VAR:QUERY=RkZfRUJJVERBX09QRVIoUVRSLDQvMS8yMDEwLDYvMzAvMjAxMCwsLFVTRCk=&amp;WINDOW=FIRST_POPUP&amp;HEIGH","T=450&amp;WIDTH=450&amp;START_MAXIMIZED=FALSE&amp;VAR:CALENDAR=US&amp;VAR:SYMBOL=MCK&amp;VAR:INDEX=0"}</definedName>
    <definedName name="_432__FDSAUDITLINK__" hidden="1">{"fdsup://directions/FAT Viewer?action=UPDATE&amp;creator=factset&amp;DYN_ARGS=TRUE&amp;DOC_NAME=FAT:FQL_AUDITING_CLIENT_TEMPLATE.FAT&amp;display_string=Audit&amp;VAR:KEY=ZAJOVMZSDG&amp;VAR:QUERY=RkZfRUJJVERBX09QRVIoUVRSLDQvMS8yMDEwLDYvMzAvMjAxMCwsLFVTRCk=&amp;WINDOW=FIRST_POPUP&amp;HEIGH","T=450&amp;WIDTH=450&amp;START_MAXIMIZED=FALSE&amp;VAR:CALENDAR=US&amp;VAR:SYMBOL=MCK&amp;VAR:INDEX=0"}</definedName>
    <definedName name="_433__FDSAUDITLINK__" localSheetId="7" hidden="1">{"fdsup://directions/FAT Viewer?action=UPDATE&amp;creator=factset&amp;DYN_ARGS=TRUE&amp;DOC_NAME=FAT:FQL_AUDITING_CLIENT_TEMPLATE.FAT&amp;display_string=Audit&amp;VAR:KEY=VSPITCVUJA&amp;VAR:QUERY=RkZfRUJJVERBX09QRVIoUVRSLDQvMS8yMDA5LDYvMzAvMjAwOSwsLFVTRCk=&amp;WINDOW=FIRST_POPUP&amp;HEIGH","T=450&amp;WIDTH=450&amp;START_MAXIMIZED=FALSE&amp;VAR:CALENDAR=US&amp;VAR:SYMBOL=MCHP&amp;VAR:INDEX=0"}</definedName>
    <definedName name="_433__FDSAUDITLINK__" localSheetId="0" hidden="1">{"fdsup://directions/FAT Viewer?action=UPDATE&amp;creator=factset&amp;DYN_ARGS=TRUE&amp;DOC_NAME=FAT:FQL_AUDITING_CLIENT_TEMPLATE.FAT&amp;display_string=Audit&amp;VAR:KEY=VSPITCVUJA&amp;VAR:QUERY=RkZfRUJJVERBX09QRVIoUVRSLDQvMS8yMDA5LDYvMzAvMjAwOSwsLFVTRCk=&amp;WINDOW=FIRST_POPUP&amp;HEIGH","T=450&amp;WIDTH=450&amp;START_MAXIMIZED=FALSE&amp;VAR:CALENDAR=US&amp;VAR:SYMBOL=MCHP&amp;VAR:INDEX=0"}</definedName>
    <definedName name="_433__FDSAUDITLINK__" hidden="1">{"fdsup://directions/FAT Viewer?action=UPDATE&amp;creator=factset&amp;DYN_ARGS=TRUE&amp;DOC_NAME=FAT:FQL_AUDITING_CLIENT_TEMPLATE.FAT&amp;display_string=Audit&amp;VAR:KEY=VSPITCVUJA&amp;VAR:QUERY=RkZfRUJJVERBX09QRVIoUVRSLDQvMS8yMDA5LDYvMzAvMjAwOSwsLFVTRCk=&amp;WINDOW=FIRST_POPUP&amp;HEIGH","T=450&amp;WIDTH=450&amp;START_MAXIMIZED=FALSE&amp;VAR:CALENDAR=US&amp;VAR:SYMBOL=MCHP&amp;VAR:INDEX=0"}</definedName>
    <definedName name="_434__FDSAUDITLINK__" localSheetId="7" hidden="1">{"fdsup://directions/FAT Viewer?action=UPDATE&amp;creator=factset&amp;DYN_ARGS=TRUE&amp;DOC_NAME=FAT:FQL_AUDITING_CLIENT_TEMPLATE.FAT&amp;display_string=Audit&amp;VAR:KEY=VCDUFULCVS&amp;VAR:QUERY=RkZfRUJJVERBX09QRVIoUVRSLDQvMS8yMDEwLDYvMzAvMjAxMCwsLFVTRCk=&amp;WINDOW=FIRST_POPUP&amp;HEIGH","T=450&amp;WIDTH=450&amp;START_MAXIMIZED=FALSE&amp;VAR:CALENDAR=US&amp;VAR:SYMBOL=MCHP&amp;VAR:INDEX=0"}</definedName>
    <definedName name="_434__FDSAUDITLINK__" localSheetId="0" hidden="1">{"fdsup://directions/FAT Viewer?action=UPDATE&amp;creator=factset&amp;DYN_ARGS=TRUE&amp;DOC_NAME=FAT:FQL_AUDITING_CLIENT_TEMPLATE.FAT&amp;display_string=Audit&amp;VAR:KEY=VCDUFULCVS&amp;VAR:QUERY=RkZfRUJJVERBX09QRVIoUVRSLDQvMS8yMDEwLDYvMzAvMjAxMCwsLFVTRCk=&amp;WINDOW=FIRST_POPUP&amp;HEIGH","T=450&amp;WIDTH=450&amp;START_MAXIMIZED=FALSE&amp;VAR:CALENDAR=US&amp;VAR:SYMBOL=MCHP&amp;VAR:INDEX=0"}</definedName>
    <definedName name="_434__FDSAUDITLINK__" hidden="1">{"fdsup://directions/FAT Viewer?action=UPDATE&amp;creator=factset&amp;DYN_ARGS=TRUE&amp;DOC_NAME=FAT:FQL_AUDITING_CLIENT_TEMPLATE.FAT&amp;display_string=Audit&amp;VAR:KEY=VCDUFULCVS&amp;VAR:QUERY=RkZfRUJJVERBX09QRVIoUVRSLDQvMS8yMDEwLDYvMzAvMjAxMCwsLFVTRCk=&amp;WINDOW=FIRST_POPUP&amp;HEIGH","T=450&amp;WIDTH=450&amp;START_MAXIMIZED=FALSE&amp;VAR:CALENDAR=US&amp;VAR:SYMBOL=MCHP&amp;VAR:INDEX=0"}</definedName>
    <definedName name="_435__FDSAUDITLINK__" localSheetId="7" hidden="1">{"fdsup://directions/FAT Viewer?action=UPDATE&amp;creator=factset&amp;DYN_ARGS=TRUE&amp;DOC_NAME=FAT:FQL_AUDITING_CLIENT_TEMPLATE.FAT&amp;display_string=Audit&amp;VAR:KEY=RWJIDSRQDK&amp;VAR:QUERY=RkZfRUJJVERBX09QRVIoUVRSLDQvMS8yMDA5LDYvMzAvMjAwOSwsLFVTRCk=&amp;WINDOW=FIRST_POPUP&amp;HEIGH","T=450&amp;WIDTH=450&amp;START_MAXIMIZED=FALSE&amp;VAR:CALENDAR=US&amp;VAR:SYMBOL=MCD&amp;VAR:INDEX=0"}</definedName>
    <definedName name="_435__FDSAUDITLINK__" localSheetId="0" hidden="1">{"fdsup://directions/FAT Viewer?action=UPDATE&amp;creator=factset&amp;DYN_ARGS=TRUE&amp;DOC_NAME=FAT:FQL_AUDITING_CLIENT_TEMPLATE.FAT&amp;display_string=Audit&amp;VAR:KEY=RWJIDSRQDK&amp;VAR:QUERY=RkZfRUJJVERBX09QRVIoUVRSLDQvMS8yMDA5LDYvMzAvMjAwOSwsLFVTRCk=&amp;WINDOW=FIRST_POPUP&amp;HEIGH","T=450&amp;WIDTH=450&amp;START_MAXIMIZED=FALSE&amp;VAR:CALENDAR=US&amp;VAR:SYMBOL=MCD&amp;VAR:INDEX=0"}</definedName>
    <definedName name="_435__FDSAUDITLINK__" hidden="1">{"fdsup://directions/FAT Viewer?action=UPDATE&amp;creator=factset&amp;DYN_ARGS=TRUE&amp;DOC_NAME=FAT:FQL_AUDITING_CLIENT_TEMPLATE.FAT&amp;display_string=Audit&amp;VAR:KEY=RWJIDSRQDK&amp;VAR:QUERY=RkZfRUJJVERBX09QRVIoUVRSLDQvMS8yMDA5LDYvMzAvMjAwOSwsLFVTRCk=&amp;WINDOW=FIRST_POPUP&amp;HEIGH","T=450&amp;WIDTH=450&amp;START_MAXIMIZED=FALSE&amp;VAR:CALENDAR=US&amp;VAR:SYMBOL=MCD&amp;VAR:INDEX=0"}</definedName>
    <definedName name="_436__FDSAUDITLINK__" localSheetId="7" hidden="1">{"fdsup://directions/FAT Viewer?action=UPDATE&amp;creator=factset&amp;DYN_ARGS=TRUE&amp;DOC_NAME=FAT:FQL_AUDITING_CLIENT_TEMPLATE.FAT&amp;display_string=Audit&amp;VAR:KEY=ZCZEVIZQLU&amp;VAR:QUERY=RkZfRUJJVERBX09QRVIoUVRSLDQvMS8yMDEwLDYvMzAvMjAxMCwsLFVTRCk=&amp;WINDOW=FIRST_POPUP&amp;HEIGH","T=450&amp;WIDTH=450&amp;START_MAXIMIZED=FALSE&amp;VAR:CALENDAR=US&amp;VAR:SYMBOL=MCD&amp;VAR:INDEX=0"}</definedName>
    <definedName name="_436__FDSAUDITLINK__" localSheetId="0" hidden="1">{"fdsup://directions/FAT Viewer?action=UPDATE&amp;creator=factset&amp;DYN_ARGS=TRUE&amp;DOC_NAME=FAT:FQL_AUDITING_CLIENT_TEMPLATE.FAT&amp;display_string=Audit&amp;VAR:KEY=ZCZEVIZQLU&amp;VAR:QUERY=RkZfRUJJVERBX09QRVIoUVRSLDQvMS8yMDEwLDYvMzAvMjAxMCwsLFVTRCk=&amp;WINDOW=FIRST_POPUP&amp;HEIGH","T=450&amp;WIDTH=450&amp;START_MAXIMIZED=FALSE&amp;VAR:CALENDAR=US&amp;VAR:SYMBOL=MCD&amp;VAR:INDEX=0"}</definedName>
    <definedName name="_436__FDSAUDITLINK__" hidden="1">{"fdsup://directions/FAT Viewer?action=UPDATE&amp;creator=factset&amp;DYN_ARGS=TRUE&amp;DOC_NAME=FAT:FQL_AUDITING_CLIENT_TEMPLATE.FAT&amp;display_string=Audit&amp;VAR:KEY=ZCZEVIZQLU&amp;VAR:QUERY=RkZfRUJJVERBX09QRVIoUVRSLDQvMS8yMDEwLDYvMzAvMjAxMCwsLFVTRCk=&amp;WINDOW=FIRST_POPUP&amp;HEIGH","T=450&amp;WIDTH=450&amp;START_MAXIMIZED=FALSE&amp;VAR:CALENDAR=US&amp;VAR:SYMBOL=MCD&amp;VAR:INDEX=0"}</definedName>
    <definedName name="_437__FDSAUDITLINK__" localSheetId="7" hidden="1">{"fdsup://directions/FAT Viewer?action=UPDATE&amp;creator=factset&amp;DYN_ARGS=TRUE&amp;DOC_NAME=FAT:FQL_AUDITING_CLIENT_TEMPLATE.FAT&amp;display_string=Audit&amp;VAR:KEY=VONYXKJERI&amp;VAR:QUERY=RkZfRUJJVERBX09QRVIoUVRSLDQvMS8yMDA5LDYvMzAvMjAwOSwsLFVTRCk=&amp;WINDOW=FIRST_POPUP&amp;HEIGH","T=450&amp;WIDTH=450&amp;START_MAXIMIZED=FALSE&amp;VAR:CALENDAR=US&amp;VAR:SYMBOL=MAT&amp;VAR:INDEX=0"}</definedName>
    <definedName name="_437__FDSAUDITLINK__" localSheetId="0" hidden="1">{"fdsup://directions/FAT Viewer?action=UPDATE&amp;creator=factset&amp;DYN_ARGS=TRUE&amp;DOC_NAME=FAT:FQL_AUDITING_CLIENT_TEMPLATE.FAT&amp;display_string=Audit&amp;VAR:KEY=VONYXKJERI&amp;VAR:QUERY=RkZfRUJJVERBX09QRVIoUVRSLDQvMS8yMDA5LDYvMzAvMjAwOSwsLFVTRCk=&amp;WINDOW=FIRST_POPUP&amp;HEIGH","T=450&amp;WIDTH=450&amp;START_MAXIMIZED=FALSE&amp;VAR:CALENDAR=US&amp;VAR:SYMBOL=MAT&amp;VAR:INDEX=0"}</definedName>
    <definedName name="_437__FDSAUDITLINK__" hidden="1">{"fdsup://directions/FAT Viewer?action=UPDATE&amp;creator=factset&amp;DYN_ARGS=TRUE&amp;DOC_NAME=FAT:FQL_AUDITING_CLIENT_TEMPLATE.FAT&amp;display_string=Audit&amp;VAR:KEY=VONYXKJERI&amp;VAR:QUERY=RkZfRUJJVERBX09QRVIoUVRSLDQvMS8yMDA5LDYvMzAvMjAwOSwsLFVTRCk=&amp;WINDOW=FIRST_POPUP&amp;HEIGH","T=450&amp;WIDTH=450&amp;START_MAXIMIZED=FALSE&amp;VAR:CALENDAR=US&amp;VAR:SYMBOL=MAT&amp;VAR:INDEX=0"}</definedName>
    <definedName name="_438__FDSAUDITLINK__" localSheetId="7" hidden="1">{"fdsup://directions/FAT Viewer?action=UPDATE&amp;creator=factset&amp;DYN_ARGS=TRUE&amp;DOC_NAME=FAT:FQL_AUDITING_CLIENT_TEMPLATE.FAT&amp;display_string=Audit&amp;VAR:KEY=VSXIZMROVQ&amp;VAR:QUERY=RkZfRUJJVERBX09QRVIoUVRSLDQvMS8yMDEwLDYvMzAvMjAxMCwsLFVTRCk=&amp;WINDOW=FIRST_POPUP&amp;HEIGH","T=450&amp;WIDTH=450&amp;START_MAXIMIZED=FALSE&amp;VAR:CALENDAR=US&amp;VAR:SYMBOL=MAT&amp;VAR:INDEX=0"}</definedName>
    <definedName name="_438__FDSAUDITLINK__" localSheetId="0" hidden="1">{"fdsup://directions/FAT Viewer?action=UPDATE&amp;creator=factset&amp;DYN_ARGS=TRUE&amp;DOC_NAME=FAT:FQL_AUDITING_CLIENT_TEMPLATE.FAT&amp;display_string=Audit&amp;VAR:KEY=VSXIZMROVQ&amp;VAR:QUERY=RkZfRUJJVERBX09QRVIoUVRSLDQvMS8yMDEwLDYvMzAvMjAxMCwsLFVTRCk=&amp;WINDOW=FIRST_POPUP&amp;HEIGH","T=450&amp;WIDTH=450&amp;START_MAXIMIZED=FALSE&amp;VAR:CALENDAR=US&amp;VAR:SYMBOL=MAT&amp;VAR:INDEX=0"}</definedName>
    <definedName name="_438__FDSAUDITLINK__" hidden="1">{"fdsup://directions/FAT Viewer?action=UPDATE&amp;creator=factset&amp;DYN_ARGS=TRUE&amp;DOC_NAME=FAT:FQL_AUDITING_CLIENT_TEMPLATE.FAT&amp;display_string=Audit&amp;VAR:KEY=VSXIZMROVQ&amp;VAR:QUERY=RkZfRUJJVERBX09QRVIoUVRSLDQvMS8yMDEwLDYvMzAvMjAxMCwsLFVTRCk=&amp;WINDOW=FIRST_POPUP&amp;HEIGH","T=450&amp;WIDTH=450&amp;START_MAXIMIZED=FALSE&amp;VAR:CALENDAR=US&amp;VAR:SYMBOL=MAT&amp;VAR:INDEX=0"}</definedName>
    <definedName name="_439__FDSAUDITLINK__" localSheetId="7" hidden="1">{"fdsup://directions/FAT Viewer?action=UPDATE&amp;creator=factset&amp;DYN_ARGS=TRUE&amp;DOC_NAME=FAT:FQL_AUDITING_CLIENT_TEMPLATE.FAT&amp;display_string=Audit&amp;VAR:KEY=XWXYFKPCBG&amp;VAR:QUERY=RkZfRUJJVERBX09QRVIoUVRSLDQvMS8yMDA5LDYvMzAvMjAwOSwsLFVTRCk=&amp;WINDOW=FIRST_POPUP&amp;HEIGH","T=450&amp;WIDTH=450&amp;START_MAXIMIZED=FALSE&amp;VAR:CALENDAR=US&amp;VAR:SYMBOL=MAS&amp;VAR:INDEX=0"}</definedName>
    <definedName name="_439__FDSAUDITLINK__" localSheetId="0" hidden="1">{"fdsup://directions/FAT Viewer?action=UPDATE&amp;creator=factset&amp;DYN_ARGS=TRUE&amp;DOC_NAME=FAT:FQL_AUDITING_CLIENT_TEMPLATE.FAT&amp;display_string=Audit&amp;VAR:KEY=XWXYFKPCBG&amp;VAR:QUERY=RkZfRUJJVERBX09QRVIoUVRSLDQvMS8yMDA5LDYvMzAvMjAwOSwsLFVTRCk=&amp;WINDOW=FIRST_POPUP&amp;HEIGH","T=450&amp;WIDTH=450&amp;START_MAXIMIZED=FALSE&amp;VAR:CALENDAR=US&amp;VAR:SYMBOL=MAS&amp;VAR:INDEX=0"}</definedName>
    <definedName name="_439__FDSAUDITLINK__" hidden="1">{"fdsup://directions/FAT Viewer?action=UPDATE&amp;creator=factset&amp;DYN_ARGS=TRUE&amp;DOC_NAME=FAT:FQL_AUDITING_CLIENT_TEMPLATE.FAT&amp;display_string=Audit&amp;VAR:KEY=XWXYFKPCBG&amp;VAR:QUERY=RkZfRUJJVERBX09QRVIoUVRSLDQvMS8yMDA5LDYvMzAvMjAwOSwsLFVTRCk=&amp;WINDOW=FIRST_POPUP&amp;HEIGH","T=450&amp;WIDTH=450&amp;START_MAXIMIZED=FALSE&amp;VAR:CALENDAR=US&amp;VAR:SYMBOL=MAS&amp;VAR:INDEX=0"}</definedName>
    <definedName name="_44__FDSAUDITLINK__" localSheetId="7" hidden="1">{"fdsup://directions/FAT Viewer?action=UPDATE&amp;creator=factset&amp;DYN_ARGS=TRUE&amp;DOC_NAME=FAT:FQL_AUDITING_CLIENT_TEMPLATE.FAT&amp;display_string=Audit&amp;VAR:KEY=NIVAPCZMDU&amp;VAR:QUERY=RkZfRUJJVERBX09QRVIoUVRSLDQvMS8yMDEwLDYvMzAvMjAxMCwsLFVTRCk=&amp;WINDOW=FIRST_POPUP&amp;HEIGH","T=450&amp;WIDTH=450&amp;START_MAXIMIZED=FALSE&amp;VAR:CALENDAR=US&amp;VAR:SYMBOL=WIN&amp;VAR:INDEX=0"}</definedName>
    <definedName name="_44__FDSAUDITLINK__" localSheetId="0" hidden="1">{"fdsup://directions/FAT Viewer?action=UPDATE&amp;creator=factset&amp;DYN_ARGS=TRUE&amp;DOC_NAME=FAT:FQL_AUDITING_CLIENT_TEMPLATE.FAT&amp;display_string=Audit&amp;VAR:KEY=NIVAPCZMDU&amp;VAR:QUERY=RkZfRUJJVERBX09QRVIoUVRSLDQvMS8yMDEwLDYvMzAvMjAxMCwsLFVTRCk=&amp;WINDOW=FIRST_POPUP&amp;HEIGH","T=450&amp;WIDTH=450&amp;START_MAXIMIZED=FALSE&amp;VAR:CALENDAR=US&amp;VAR:SYMBOL=WIN&amp;VAR:INDEX=0"}</definedName>
    <definedName name="_44__FDSAUDITLINK__" hidden="1">{"fdsup://directions/FAT Viewer?action=UPDATE&amp;creator=factset&amp;DYN_ARGS=TRUE&amp;DOC_NAME=FAT:FQL_AUDITING_CLIENT_TEMPLATE.FAT&amp;display_string=Audit&amp;VAR:KEY=NIVAPCZMDU&amp;VAR:QUERY=RkZfRUJJVERBX09QRVIoUVRSLDQvMS8yMDEwLDYvMzAvMjAxMCwsLFVTRCk=&amp;WINDOW=FIRST_POPUP&amp;HEIGH","T=450&amp;WIDTH=450&amp;START_MAXIMIZED=FALSE&amp;VAR:CALENDAR=US&amp;VAR:SYMBOL=WIN&amp;VAR:INDEX=0"}</definedName>
    <definedName name="_440__FDSAUDITLINK__" localSheetId="7" hidden="1">{"fdsup://directions/FAT Viewer?action=UPDATE&amp;creator=factset&amp;DYN_ARGS=TRUE&amp;DOC_NAME=FAT:FQL_AUDITING_CLIENT_TEMPLATE.FAT&amp;display_string=Audit&amp;VAR:KEY=BORCXKZINE&amp;VAR:QUERY=RkZfRUJJVERBX09QRVIoUVRSLDQvMS8yMDEwLDYvMzAvMjAxMCwsLFVTRCk=&amp;WINDOW=FIRST_POPUP&amp;HEIGH","T=450&amp;WIDTH=450&amp;START_MAXIMIZED=FALSE&amp;VAR:CALENDAR=US&amp;VAR:SYMBOL=MAS&amp;VAR:INDEX=0"}</definedName>
    <definedName name="_440__FDSAUDITLINK__" localSheetId="0" hidden="1">{"fdsup://directions/FAT Viewer?action=UPDATE&amp;creator=factset&amp;DYN_ARGS=TRUE&amp;DOC_NAME=FAT:FQL_AUDITING_CLIENT_TEMPLATE.FAT&amp;display_string=Audit&amp;VAR:KEY=BORCXKZINE&amp;VAR:QUERY=RkZfRUJJVERBX09QRVIoUVRSLDQvMS8yMDEwLDYvMzAvMjAxMCwsLFVTRCk=&amp;WINDOW=FIRST_POPUP&amp;HEIGH","T=450&amp;WIDTH=450&amp;START_MAXIMIZED=FALSE&amp;VAR:CALENDAR=US&amp;VAR:SYMBOL=MAS&amp;VAR:INDEX=0"}</definedName>
    <definedName name="_440__FDSAUDITLINK__" hidden="1">{"fdsup://directions/FAT Viewer?action=UPDATE&amp;creator=factset&amp;DYN_ARGS=TRUE&amp;DOC_NAME=FAT:FQL_AUDITING_CLIENT_TEMPLATE.FAT&amp;display_string=Audit&amp;VAR:KEY=BORCXKZINE&amp;VAR:QUERY=RkZfRUJJVERBX09QRVIoUVRSLDQvMS8yMDEwLDYvMzAvMjAxMCwsLFVTRCk=&amp;WINDOW=FIRST_POPUP&amp;HEIGH","T=450&amp;WIDTH=450&amp;START_MAXIMIZED=FALSE&amp;VAR:CALENDAR=US&amp;VAR:SYMBOL=MAS&amp;VAR:INDEX=0"}</definedName>
    <definedName name="_441__FDSAUDITLINK__" localSheetId="7" hidden="1">{"fdsup://directions/FAT Viewer?action=UPDATE&amp;creator=factset&amp;DYN_ARGS=TRUE&amp;DOC_NAME=FAT:FQL_AUDITING_CLIENT_TEMPLATE.FAT&amp;display_string=Audit&amp;VAR:KEY=XETCZUHSDQ&amp;VAR:QUERY=RkZfRUJJVERBX09QRVIoUVRSLDQvMS8yMDA5LDYvMzAvMjAwOSwsLFVTRCk=&amp;WINDOW=FIRST_POPUP&amp;HEIGH","T=450&amp;WIDTH=450&amp;START_MAXIMIZED=FALSE&amp;VAR:CALENDAR=US&amp;VAR:SYMBOL=MAR&amp;VAR:INDEX=0"}</definedName>
    <definedName name="_441__FDSAUDITLINK__" localSheetId="0" hidden="1">{"fdsup://directions/FAT Viewer?action=UPDATE&amp;creator=factset&amp;DYN_ARGS=TRUE&amp;DOC_NAME=FAT:FQL_AUDITING_CLIENT_TEMPLATE.FAT&amp;display_string=Audit&amp;VAR:KEY=XETCZUHSDQ&amp;VAR:QUERY=RkZfRUJJVERBX09QRVIoUVRSLDQvMS8yMDA5LDYvMzAvMjAwOSwsLFVTRCk=&amp;WINDOW=FIRST_POPUP&amp;HEIGH","T=450&amp;WIDTH=450&amp;START_MAXIMIZED=FALSE&amp;VAR:CALENDAR=US&amp;VAR:SYMBOL=MAR&amp;VAR:INDEX=0"}</definedName>
    <definedName name="_441__FDSAUDITLINK__" hidden="1">{"fdsup://directions/FAT Viewer?action=UPDATE&amp;creator=factset&amp;DYN_ARGS=TRUE&amp;DOC_NAME=FAT:FQL_AUDITING_CLIENT_TEMPLATE.FAT&amp;display_string=Audit&amp;VAR:KEY=XETCZUHSDQ&amp;VAR:QUERY=RkZfRUJJVERBX09QRVIoUVRSLDQvMS8yMDA5LDYvMzAvMjAwOSwsLFVTRCk=&amp;WINDOW=FIRST_POPUP&amp;HEIGH","T=450&amp;WIDTH=450&amp;START_MAXIMIZED=FALSE&amp;VAR:CALENDAR=US&amp;VAR:SYMBOL=MAR&amp;VAR:INDEX=0"}</definedName>
    <definedName name="_442__FDSAUDITLINK__" localSheetId="7" hidden="1">{"fdsup://directions/FAT Viewer?action=UPDATE&amp;creator=factset&amp;DYN_ARGS=TRUE&amp;DOC_NAME=FAT:FQL_AUDITING_CLIENT_TEMPLATE.FAT&amp;display_string=Audit&amp;VAR:KEY=LYRWJWZSZO&amp;VAR:QUERY=RkZfRUJJVERBX09QRVIoUVRSLDQvMS8yMDEwLDYvMzAvMjAxMCwsLFVTRCk=&amp;WINDOW=FIRST_POPUP&amp;HEIGH","T=450&amp;WIDTH=450&amp;START_MAXIMIZED=FALSE&amp;VAR:CALENDAR=US&amp;VAR:SYMBOL=MAR&amp;VAR:INDEX=0"}</definedName>
    <definedName name="_442__FDSAUDITLINK__" localSheetId="0" hidden="1">{"fdsup://directions/FAT Viewer?action=UPDATE&amp;creator=factset&amp;DYN_ARGS=TRUE&amp;DOC_NAME=FAT:FQL_AUDITING_CLIENT_TEMPLATE.FAT&amp;display_string=Audit&amp;VAR:KEY=LYRWJWZSZO&amp;VAR:QUERY=RkZfRUJJVERBX09QRVIoUVRSLDQvMS8yMDEwLDYvMzAvMjAxMCwsLFVTRCk=&amp;WINDOW=FIRST_POPUP&amp;HEIGH","T=450&amp;WIDTH=450&amp;START_MAXIMIZED=FALSE&amp;VAR:CALENDAR=US&amp;VAR:SYMBOL=MAR&amp;VAR:INDEX=0"}</definedName>
    <definedName name="_442__FDSAUDITLINK__" hidden="1">{"fdsup://directions/FAT Viewer?action=UPDATE&amp;creator=factset&amp;DYN_ARGS=TRUE&amp;DOC_NAME=FAT:FQL_AUDITING_CLIENT_TEMPLATE.FAT&amp;display_string=Audit&amp;VAR:KEY=LYRWJWZSZO&amp;VAR:QUERY=RkZfRUJJVERBX09QRVIoUVRSLDQvMS8yMDEwLDYvMzAvMjAxMCwsLFVTRCk=&amp;WINDOW=FIRST_POPUP&amp;HEIGH","T=450&amp;WIDTH=450&amp;START_MAXIMIZED=FALSE&amp;VAR:CALENDAR=US&amp;VAR:SYMBOL=MAR&amp;VAR:INDEX=0"}</definedName>
    <definedName name="_443__FDSAUDITLINK__" localSheetId="7" hidden="1">{"fdsup://directions/FAT Viewer?action=UPDATE&amp;creator=factset&amp;DYN_ARGS=TRUE&amp;DOC_NAME=FAT:FQL_AUDITING_CLIENT_TEMPLATE.FAT&amp;display_string=Audit&amp;VAR:KEY=PWZQZCXENU&amp;VAR:QUERY=RkZfRUJJVERBX09QRVIoUVRSLDQvMS8yMDA5LDYvMzAvMjAwOSwsLFVTRCk=&amp;WINDOW=FIRST_POPUP&amp;HEIGH","T=450&amp;WIDTH=450&amp;START_MAXIMIZED=FALSE&amp;VAR:CALENDAR=US&amp;VAR:SYMBOL=MA&amp;VAR:INDEX=0"}</definedName>
    <definedName name="_443__FDSAUDITLINK__" localSheetId="0" hidden="1">{"fdsup://directions/FAT Viewer?action=UPDATE&amp;creator=factset&amp;DYN_ARGS=TRUE&amp;DOC_NAME=FAT:FQL_AUDITING_CLIENT_TEMPLATE.FAT&amp;display_string=Audit&amp;VAR:KEY=PWZQZCXENU&amp;VAR:QUERY=RkZfRUJJVERBX09QRVIoUVRSLDQvMS8yMDA5LDYvMzAvMjAwOSwsLFVTRCk=&amp;WINDOW=FIRST_POPUP&amp;HEIGH","T=450&amp;WIDTH=450&amp;START_MAXIMIZED=FALSE&amp;VAR:CALENDAR=US&amp;VAR:SYMBOL=MA&amp;VAR:INDEX=0"}</definedName>
    <definedName name="_443__FDSAUDITLINK__" hidden="1">{"fdsup://directions/FAT Viewer?action=UPDATE&amp;creator=factset&amp;DYN_ARGS=TRUE&amp;DOC_NAME=FAT:FQL_AUDITING_CLIENT_TEMPLATE.FAT&amp;display_string=Audit&amp;VAR:KEY=PWZQZCXENU&amp;VAR:QUERY=RkZfRUJJVERBX09QRVIoUVRSLDQvMS8yMDA5LDYvMzAvMjAwOSwsLFVTRCk=&amp;WINDOW=FIRST_POPUP&amp;HEIGH","T=450&amp;WIDTH=450&amp;START_MAXIMIZED=FALSE&amp;VAR:CALENDAR=US&amp;VAR:SYMBOL=MA&amp;VAR:INDEX=0"}</definedName>
    <definedName name="_444__FDSAUDITLINK__" localSheetId="7" hidden="1">{"fdsup://directions/FAT Viewer?action=UPDATE&amp;creator=factset&amp;DYN_ARGS=TRUE&amp;DOC_NAME=FAT:FQL_AUDITING_CLIENT_TEMPLATE.FAT&amp;display_string=Audit&amp;VAR:KEY=RQPWNAHSRG&amp;VAR:QUERY=RkZfRUJJVERBX09QRVIoUVRSLDQvMS8yMDEwLDYvMzAvMjAxMCwsLFVTRCk=&amp;WINDOW=FIRST_POPUP&amp;HEIGH","T=450&amp;WIDTH=450&amp;START_MAXIMIZED=FALSE&amp;VAR:CALENDAR=US&amp;VAR:SYMBOL=MA&amp;VAR:INDEX=0"}</definedName>
    <definedName name="_444__FDSAUDITLINK__" localSheetId="0" hidden="1">{"fdsup://directions/FAT Viewer?action=UPDATE&amp;creator=factset&amp;DYN_ARGS=TRUE&amp;DOC_NAME=FAT:FQL_AUDITING_CLIENT_TEMPLATE.FAT&amp;display_string=Audit&amp;VAR:KEY=RQPWNAHSRG&amp;VAR:QUERY=RkZfRUJJVERBX09QRVIoUVRSLDQvMS8yMDEwLDYvMzAvMjAxMCwsLFVTRCk=&amp;WINDOW=FIRST_POPUP&amp;HEIGH","T=450&amp;WIDTH=450&amp;START_MAXIMIZED=FALSE&amp;VAR:CALENDAR=US&amp;VAR:SYMBOL=MA&amp;VAR:INDEX=0"}</definedName>
    <definedName name="_444__FDSAUDITLINK__" hidden="1">{"fdsup://directions/FAT Viewer?action=UPDATE&amp;creator=factset&amp;DYN_ARGS=TRUE&amp;DOC_NAME=FAT:FQL_AUDITING_CLIENT_TEMPLATE.FAT&amp;display_string=Audit&amp;VAR:KEY=RQPWNAHSRG&amp;VAR:QUERY=RkZfRUJJVERBX09QRVIoUVRSLDQvMS8yMDEwLDYvMzAvMjAxMCwsLFVTRCk=&amp;WINDOW=FIRST_POPUP&amp;HEIGH","T=450&amp;WIDTH=450&amp;START_MAXIMIZED=FALSE&amp;VAR:CALENDAR=US&amp;VAR:SYMBOL=MA&amp;VAR:INDEX=0"}</definedName>
    <definedName name="_445__FDSAUDITLINK__" localSheetId="7" hidden="1">{"fdsup://directions/FAT Viewer?action=UPDATE&amp;creator=factset&amp;DYN_ARGS=TRUE&amp;DOC_NAME=FAT:FQL_AUDITING_CLIENT_TEMPLATE.FAT&amp;display_string=Audit&amp;VAR:KEY=VKHIDSFCDM&amp;VAR:QUERY=RkZfRUJJVERBX09QRVIoUVRSLDQvMS8yMDA5LDYvMzAvMjAwOSwsLFVTRCk=&amp;WINDOW=FIRST_POPUP&amp;HEIGH","T=450&amp;WIDTH=450&amp;START_MAXIMIZED=FALSE&amp;VAR:CALENDAR=US&amp;VAR:SYMBOL=M&amp;VAR:INDEX=0"}</definedName>
    <definedName name="_445__FDSAUDITLINK__" localSheetId="0" hidden="1">{"fdsup://directions/FAT Viewer?action=UPDATE&amp;creator=factset&amp;DYN_ARGS=TRUE&amp;DOC_NAME=FAT:FQL_AUDITING_CLIENT_TEMPLATE.FAT&amp;display_string=Audit&amp;VAR:KEY=VKHIDSFCDM&amp;VAR:QUERY=RkZfRUJJVERBX09QRVIoUVRSLDQvMS8yMDA5LDYvMzAvMjAwOSwsLFVTRCk=&amp;WINDOW=FIRST_POPUP&amp;HEIGH","T=450&amp;WIDTH=450&amp;START_MAXIMIZED=FALSE&amp;VAR:CALENDAR=US&amp;VAR:SYMBOL=M&amp;VAR:INDEX=0"}</definedName>
    <definedName name="_445__FDSAUDITLINK__" hidden="1">{"fdsup://directions/FAT Viewer?action=UPDATE&amp;creator=factset&amp;DYN_ARGS=TRUE&amp;DOC_NAME=FAT:FQL_AUDITING_CLIENT_TEMPLATE.FAT&amp;display_string=Audit&amp;VAR:KEY=VKHIDSFCDM&amp;VAR:QUERY=RkZfRUJJVERBX09QRVIoUVRSLDQvMS8yMDA5LDYvMzAvMjAwOSwsLFVTRCk=&amp;WINDOW=FIRST_POPUP&amp;HEIGH","T=450&amp;WIDTH=450&amp;START_MAXIMIZED=FALSE&amp;VAR:CALENDAR=US&amp;VAR:SYMBOL=M&amp;VAR:INDEX=0"}</definedName>
    <definedName name="_446__FDSAUDITLINK__" localSheetId="7" hidden="1">{"fdsup://directions/FAT Viewer?action=UPDATE&amp;creator=factset&amp;DYN_ARGS=TRUE&amp;DOC_NAME=FAT:FQL_AUDITING_CLIENT_TEMPLATE.FAT&amp;display_string=Audit&amp;VAR:KEY=NOPCZALOJI&amp;VAR:QUERY=RkZfRUJJVERBX09QRVIoUVRSLDQvMS8yMDEwLDYvMzAvMjAxMCwsLFVTRCk=&amp;WINDOW=FIRST_POPUP&amp;HEIGH","T=450&amp;WIDTH=450&amp;START_MAXIMIZED=FALSE&amp;VAR:CALENDAR=US&amp;VAR:SYMBOL=M&amp;VAR:INDEX=0"}</definedName>
    <definedName name="_446__FDSAUDITLINK__" localSheetId="0" hidden="1">{"fdsup://directions/FAT Viewer?action=UPDATE&amp;creator=factset&amp;DYN_ARGS=TRUE&amp;DOC_NAME=FAT:FQL_AUDITING_CLIENT_TEMPLATE.FAT&amp;display_string=Audit&amp;VAR:KEY=NOPCZALOJI&amp;VAR:QUERY=RkZfRUJJVERBX09QRVIoUVRSLDQvMS8yMDEwLDYvMzAvMjAxMCwsLFVTRCk=&amp;WINDOW=FIRST_POPUP&amp;HEIGH","T=450&amp;WIDTH=450&amp;START_MAXIMIZED=FALSE&amp;VAR:CALENDAR=US&amp;VAR:SYMBOL=M&amp;VAR:INDEX=0"}</definedName>
    <definedName name="_446__FDSAUDITLINK__" hidden="1">{"fdsup://directions/FAT Viewer?action=UPDATE&amp;creator=factset&amp;DYN_ARGS=TRUE&amp;DOC_NAME=FAT:FQL_AUDITING_CLIENT_TEMPLATE.FAT&amp;display_string=Audit&amp;VAR:KEY=NOPCZALOJI&amp;VAR:QUERY=RkZfRUJJVERBX09QRVIoUVRSLDQvMS8yMDEwLDYvMzAvMjAxMCwsLFVTRCk=&amp;WINDOW=FIRST_POPUP&amp;HEIGH","T=450&amp;WIDTH=450&amp;START_MAXIMIZED=FALSE&amp;VAR:CALENDAR=US&amp;VAR:SYMBOL=M&amp;VAR:INDEX=0"}</definedName>
    <definedName name="_447__FDSAUDITLINK__" localSheetId="7" hidden="1">{"fdsup://directions/FAT Viewer?action=UPDATE&amp;creator=factset&amp;DYN_ARGS=TRUE&amp;DOC_NAME=FAT:FQL_AUDITING_CLIENT_TEMPLATE.FAT&amp;display_string=Audit&amp;VAR:KEY=XAZQDMXENG&amp;VAR:QUERY=RkZfRUJJVERBX09QRVIoUVRSLDQvMS8yMDA5LDYvMzAvMjAwOSwsLFVTRCk=&amp;WINDOW=FIRST_POPUP&amp;HEIGH","T=450&amp;WIDTH=450&amp;START_MAXIMIZED=FALSE&amp;VAR:CALENDAR=US&amp;VAR:SYMBOL=LXK&amp;VAR:INDEX=0"}</definedName>
    <definedName name="_447__FDSAUDITLINK__" localSheetId="0" hidden="1">{"fdsup://directions/FAT Viewer?action=UPDATE&amp;creator=factset&amp;DYN_ARGS=TRUE&amp;DOC_NAME=FAT:FQL_AUDITING_CLIENT_TEMPLATE.FAT&amp;display_string=Audit&amp;VAR:KEY=XAZQDMXENG&amp;VAR:QUERY=RkZfRUJJVERBX09QRVIoUVRSLDQvMS8yMDA5LDYvMzAvMjAwOSwsLFVTRCk=&amp;WINDOW=FIRST_POPUP&amp;HEIGH","T=450&amp;WIDTH=450&amp;START_MAXIMIZED=FALSE&amp;VAR:CALENDAR=US&amp;VAR:SYMBOL=LXK&amp;VAR:INDEX=0"}</definedName>
    <definedName name="_447__FDSAUDITLINK__" hidden="1">{"fdsup://directions/FAT Viewer?action=UPDATE&amp;creator=factset&amp;DYN_ARGS=TRUE&amp;DOC_NAME=FAT:FQL_AUDITING_CLIENT_TEMPLATE.FAT&amp;display_string=Audit&amp;VAR:KEY=XAZQDMXENG&amp;VAR:QUERY=RkZfRUJJVERBX09QRVIoUVRSLDQvMS8yMDA5LDYvMzAvMjAwOSwsLFVTRCk=&amp;WINDOW=FIRST_POPUP&amp;HEIGH","T=450&amp;WIDTH=450&amp;START_MAXIMIZED=FALSE&amp;VAR:CALENDAR=US&amp;VAR:SYMBOL=LXK&amp;VAR:INDEX=0"}</definedName>
    <definedName name="_448__FDSAUDITLINK__" localSheetId="7" hidden="1">{"fdsup://directions/FAT Viewer?action=UPDATE&amp;creator=factset&amp;DYN_ARGS=TRUE&amp;DOC_NAME=FAT:FQL_AUDITING_CLIENT_TEMPLATE.FAT&amp;display_string=Audit&amp;VAR:KEY=PKHMFUBWDK&amp;VAR:QUERY=RkZfRUJJVERBX09QRVIoUVRSLDQvMS8yMDEwLDYvMzAvMjAxMCwsLFVTRCk=&amp;WINDOW=FIRST_POPUP&amp;HEIGH","T=450&amp;WIDTH=450&amp;START_MAXIMIZED=FALSE&amp;VAR:CALENDAR=US&amp;VAR:SYMBOL=LXK&amp;VAR:INDEX=0"}</definedName>
    <definedName name="_448__FDSAUDITLINK__" localSheetId="0" hidden="1">{"fdsup://directions/FAT Viewer?action=UPDATE&amp;creator=factset&amp;DYN_ARGS=TRUE&amp;DOC_NAME=FAT:FQL_AUDITING_CLIENT_TEMPLATE.FAT&amp;display_string=Audit&amp;VAR:KEY=PKHMFUBWDK&amp;VAR:QUERY=RkZfRUJJVERBX09QRVIoUVRSLDQvMS8yMDEwLDYvMzAvMjAxMCwsLFVTRCk=&amp;WINDOW=FIRST_POPUP&amp;HEIGH","T=450&amp;WIDTH=450&amp;START_MAXIMIZED=FALSE&amp;VAR:CALENDAR=US&amp;VAR:SYMBOL=LXK&amp;VAR:INDEX=0"}</definedName>
    <definedName name="_448__FDSAUDITLINK__" hidden="1">{"fdsup://directions/FAT Viewer?action=UPDATE&amp;creator=factset&amp;DYN_ARGS=TRUE&amp;DOC_NAME=FAT:FQL_AUDITING_CLIENT_TEMPLATE.FAT&amp;display_string=Audit&amp;VAR:KEY=PKHMFUBWDK&amp;VAR:QUERY=RkZfRUJJVERBX09QRVIoUVRSLDQvMS8yMDEwLDYvMzAvMjAxMCwsLFVTRCk=&amp;WINDOW=FIRST_POPUP&amp;HEIGH","T=450&amp;WIDTH=450&amp;START_MAXIMIZED=FALSE&amp;VAR:CALENDAR=US&amp;VAR:SYMBOL=LXK&amp;VAR:INDEX=0"}</definedName>
    <definedName name="_449__FDSAUDITLINK__" localSheetId="7" hidden="1">{"fdsup://directions/FAT Viewer?action=UPDATE&amp;creator=factset&amp;DYN_ARGS=TRUE&amp;DOC_NAME=FAT:FQL_AUDITING_CLIENT_TEMPLATE.FAT&amp;display_string=Audit&amp;VAR:KEY=JEFIZQPMDE&amp;VAR:QUERY=RkZfRUJJVERBX09QRVIoUVRSLDQvMS8yMDA5LDYvMzAvMjAwOSwsLFVTRCk=&amp;WINDOW=FIRST_POPUP&amp;HEIGH","T=450&amp;WIDTH=450&amp;START_MAXIMIZED=FALSE&amp;VAR:CALENDAR=US&amp;VAR:SYMBOL=LUV&amp;VAR:INDEX=0"}</definedName>
    <definedName name="_449__FDSAUDITLINK__" localSheetId="0" hidden="1">{"fdsup://directions/FAT Viewer?action=UPDATE&amp;creator=factset&amp;DYN_ARGS=TRUE&amp;DOC_NAME=FAT:FQL_AUDITING_CLIENT_TEMPLATE.FAT&amp;display_string=Audit&amp;VAR:KEY=JEFIZQPMDE&amp;VAR:QUERY=RkZfRUJJVERBX09QRVIoUVRSLDQvMS8yMDA5LDYvMzAvMjAwOSwsLFVTRCk=&amp;WINDOW=FIRST_POPUP&amp;HEIGH","T=450&amp;WIDTH=450&amp;START_MAXIMIZED=FALSE&amp;VAR:CALENDAR=US&amp;VAR:SYMBOL=LUV&amp;VAR:INDEX=0"}</definedName>
    <definedName name="_449__FDSAUDITLINK__" hidden="1">{"fdsup://directions/FAT Viewer?action=UPDATE&amp;creator=factset&amp;DYN_ARGS=TRUE&amp;DOC_NAME=FAT:FQL_AUDITING_CLIENT_TEMPLATE.FAT&amp;display_string=Audit&amp;VAR:KEY=JEFIZQPMDE&amp;VAR:QUERY=RkZfRUJJVERBX09QRVIoUVRSLDQvMS8yMDA5LDYvMzAvMjAwOSwsLFVTRCk=&amp;WINDOW=FIRST_POPUP&amp;HEIGH","T=450&amp;WIDTH=450&amp;START_MAXIMIZED=FALSE&amp;VAR:CALENDAR=US&amp;VAR:SYMBOL=LUV&amp;VAR:INDEX=0"}</definedName>
    <definedName name="_45__FDSAUDITLINK__" localSheetId="7" hidden="1">{"fdsup://directions/FAT Viewer?action=UPDATE&amp;creator=factset&amp;DYN_ARGS=TRUE&amp;DOC_NAME=FAT:FQL_AUDITING_CLIENT_TEMPLATE.FAT&amp;display_string=Audit&amp;VAR:KEY=FGFWLOHGZQ&amp;VAR:QUERY=RkZfRUJJVERBX09QRVIoUVRSLDQvMS8yMDA5LDYvMzAvMjAwOSwsLFVTRCk=&amp;WINDOW=FIRST_POPUP&amp;HEIGH","T=450&amp;WIDTH=450&amp;START_MAXIMIZED=FALSE&amp;VAR:CALENDAR=US&amp;VAR:SYMBOL=WHR&amp;VAR:INDEX=0"}</definedName>
    <definedName name="_45__FDSAUDITLINK__" localSheetId="0" hidden="1">{"fdsup://directions/FAT Viewer?action=UPDATE&amp;creator=factset&amp;DYN_ARGS=TRUE&amp;DOC_NAME=FAT:FQL_AUDITING_CLIENT_TEMPLATE.FAT&amp;display_string=Audit&amp;VAR:KEY=FGFWLOHGZQ&amp;VAR:QUERY=RkZfRUJJVERBX09QRVIoUVRSLDQvMS8yMDA5LDYvMzAvMjAwOSwsLFVTRCk=&amp;WINDOW=FIRST_POPUP&amp;HEIGH","T=450&amp;WIDTH=450&amp;START_MAXIMIZED=FALSE&amp;VAR:CALENDAR=US&amp;VAR:SYMBOL=WHR&amp;VAR:INDEX=0"}</definedName>
    <definedName name="_45__FDSAUDITLINK__" hidden="1">{"fdsup://directions/FAT Viewer?action=UPDATE&amp;creator=factset&amp;DYN_ARGS=TRUE&amp;DOC_NAME=FAT:FQL_AUDITING_CLIENT_TEMPLATE.FAT&amp;display_string=Audit&amp;VAR:KEY=FGFWLOHGZQ&amp;VAR:QUERY=RkZfRUJJVERBX09QRVIoUVRSLDQvMS8yMDA5LDYvMzAvMjAwOSwsLFVTRCk=&amp;WINDOW=FIRST_POPUP&amp;HEIGH","T=450&amp;WIDTH=450&amp;START_MAXIMIZED=FALSE&amp;VAR:CALENDAR=US&amp;VAR:SYMBOL=WHR&amp;VAR:INDEX=0"}</definedName>
    <definedName name="_450__FDSAUDITLINK__" localSheetId="7" hidden="1">{"fdsup://directions/FAT Viewer?action=UPDATE&amp;creator=factset&amp;DYN_ARGS=TRUE&amp;DOC_NAME=FAT:FQL_AUDITING_CLIENT_TEMPLATE.FAT&amp;display_string=Audit&amp;VAR:KEY=VGTCDGTSFY&amp;VAR:QUERY=RkZfRUJJVERBX09QRVIoUVRSLDQvMS8yMDEwLDYvMzAvMjAxMCwsLFVTRCk=&amp;WINDOW=FIRST_POPUP&amp;HEIGH","T=450&amp;WIDTH=450&amp;START_MAXIMIZED=FALSE&amp;VAR:CALENDAR=US&amp;VAR:SYMBOL=LUV&amp;VAR:INDEX=0"}</definedName>
    <definedName name="_450__FDSAUDITLINK__" localSheetId="0" hidden="1">{"fdsup://directions/FAT Viewer?action=UPDATE&amp;creator=factset&amp;DYN_ARGS=TRUE&amp;DOC_NAME=FAT:FQL_AUDITING_CLIENT_TEMPLATE.FAT&amp;display_string=Audit&amp;VAR:KEY=VGTCDGTSFY&amp;VAR:QUERY=RkZfRUJJVERBX09QRVIoUVRSLDQvMS8yMDEwLDYvMzAvMjAxMCwsLFVTRCk=&amp;WINDOW=FIRST_POPUP&amp;HEIGH","T=450&amp;WIDTH=450&amp;START_MAXIMIZED=FALSE&amp;VAR:CALENDAR=US&amp;VAR:SYMBOL=LUV&amp;VAR:INDEX=0"}</definedName>
    <definedName name="_450__FDSAUDITLINK__" hidden="1">{"fdsup://directions/FAT Viewer?action=UPDATE&amp;creator=factset&amp;DYN_ARGS=TRUE&amp;DOC_NAME=FAT:FQL_AUDITING_CLIENT_TEMPLATE.FAT&amp;display_string=Audit&amp;VAR:KEY=VGTCDGTSFY&amp;VAR:QUERY=RkZfRUJJVERBX09QRVIoUVRSLDQvMS8yMDEwLDYvMzAvMjAxMCwsLFVTRCk=&amp;WINDOW=FIRST_POPUP&amp;HEIGH","T=450&amp;WIDTH=450&amp;START_MAXIMIZED=FALSE&amp;VAR:CALENDAR=US&amp;VAR:SYMBOL=LUV&amp;VAR:INDEX=0"}</definedName>
    <definedName name="_451__FDSAUDITLINK__" localSheetId="7" hidden="1">{"fdsup://directions/FAT Viewer?action=UPDATE&amp;creator=factset&amp;DYN_ARGS=TRUE&amp;DOC_NAME=FAT:FQL_AUDITING_CLIENT_TEMPLATE.FAT&amp;display_string=Audit&amp;VAR:KEY=RSPQHCJURO&amp;VAR:QUERY=RkZfRUJJVERBX09QRVIoUVRSLDQvMS8yMDA5LDYvMzAvMjAwOSwsLFVTRCk=&amp;WINDOW=FIRST_POPUP&amp;HEIGH","T=450&amp;WIDTH=450&amp;START_MAXIMIZED=FALSE&amp;VAR:CALENDAR=US&amp;VAR:SYMBOL=LUK&amp;VAR:INDEX=0"}</definedName>
    <definedName name="_451__FDSAUDITLINK__" localSheetId="0" hidden="1">{"fdsup://directions/FAT Viewer?action=UPDATE&amp;creator=factset&amp;DYN_ARGS=TRUE&amp;DOC_NAME=FAT:FQL_AUDITING_CLIENT_TEMPLATE.FAT&amp;display_string=Audit&amp;VAR:KEY=RSPQHCJURO&amp;VAR:QUERY=RkZfRUJJVERBX09QRVIoUVRSLDQvMS8yMDA5LDYvMzAvMjAwOSwsLFVTRCk=&amp;WINDOW=FIRST_POPUP&amp;HEIGH","T=450&amp;WIDTH=450&amp;START_MAXIMIZED=FALSE&amp;VAR:CALENDAR=US&amp;VAR:SYMBOL=LUK&amp;VAR:INDEX=0"}</definedName>
    <definedName name="_451__FDSAUDITLINK__" hidden="1">{"fdsup://directions/FAT Viewer?action=UPDATE&amp;creator=factset&amp;DYN_ARGS=TRUE&amp;DOC_NAME=FAT:FQL_AUDITING_CLIENT_TEMPLATE.FAT&amp;display_string=Audit&amp;VAR:KEY=RSPQHCJURO&amp;VAR:QUERY=RkZfRUJJVERBX09QRVIoUVRSLDQvMS8yMDA5LDYvMzAvMjAwOSwsLFVTRCk=&amp;WINDOW=FIRST_POPUP&amp;HEIGH","T=450&amp;WIDTH=450&amp;START_MAXIMIZED=FALSE&amp;VAR:CALENDAR=US&amp;VAR:SYMBOL=LUK&amp;VAR:INDEX=0"}</definedName>
    <definedName name="_452__FDSAUDITLINK__" localSheetId="7" hidden="1">{"fdsup://directions/FAT Viewer?action=UPDATE&amp;creator=factset&amp;DYN_ARGS=TRUE&amp;DOC_NAME=FAT:FQL_AUDITING_CLIENT_TEMPLATE.FAT&amp;display_string=Audit&amp;VAR:KEY=VAJWZALQNC&amp;VAR:QUERY=RkZfRUJJVERBX09QRVIoUVRSLDQvMS8yMDEwLDYvMzAvMjAxMCwsLFVTRCk=&amp;WINDOW=FIRST_POPUP&amp;HEIGH","T=450&amp;WIDTH=450&amp;START_MAXIMIZED=FALSE&amp;VAR:CALENDAR=US&amp;VAR:SYMBOL=LUK&amp;VAR:INDEX=0"}</definedName>
    <definedName name="_452__FDSAUDITLINK__" localSheetId="0" hidden="1">{"fdsup://directions/FAT Viewer?action=UPDATE&amp;creator=factset&amp;DYN_ARGS=TRUE&amp;DOC_NAME=FAT:FQL_AUDITING_CLIENT_TEMPLATE.FAT&amp;display_string=Audit&amp;VAR:KEY=VAJWZALQNC&amp;VAR:QUERY=RkZfRUJJVERBX09QRVIoUVRSLDQvMS8yMDEwLDYvMzAvMjAxMCwsLFVTRCk=&amp;WINDOW=FIRST_POPUP&amp;HEIGH","T=450&amp;WIDTH=450&amp;START_MAXIMIZED=FALSE&amp;VAR:CALENDAR=US&amp;VAR:SYMBOL=LUK&amp;VAR:INDEX=0"}</definedName>
    <definedName name="_452__FDSAUDITLINK__" hidden="1">{"fdsup://directions/FAT Viewer?action=UPDATE&amp;creator=factset&amp;DYN_ARGS=TRUE&amp;DOC_NAME=FAT:FQL_AUDITING_CLIENT_TEMPLATE.FAT&amp;display_string=Audit&amp;VAR:KEY=VAJWZALQNC&amp;VAR:QUERY=RkZfRUJJVERBX09QRVIoUVRSLDQvMS8yMDEwLDYvMzAvMjAxMCwsLFVTRCk=&amp;WINDOW=FIRST_POPUP&amp;HEIGH","T=450&amp;WIDTH=450&amp;START_MAXIMIZED=FALSE&amp;VAR:CALENDAR=US&amp;VAR:SYMBOL=LUK&amp;VAR:INDEX=0"}</definedName>
    <definedName name="_453__FDSAUDITLINK__" localSheetId="7" hidden="1">{"fdsup://directions/FAT Viewer?action=UPDATE&amp;creator=factset&amp;DYN_ARGS=TRUE&amp;DOC_NAME=FAT:FQL_AUDITING_CLIENT_TEMPLATE.FAT&amp;display_string=Audit&amp;VAR:KEY=ZYPCFUNIRW&amp;VAR:QUERY=RkZfRUJJVERBX09QRVIoUVRSLDQvMS8yMDA5LDYvMzAvMjAwOSwsLFVTRCk=&amp;WINDOW=FIRST_POPUP&amp;HEIGH","T=450&amp;WIDTH=450&amp;START_MAXIMIZED=FALSE&amp;VAR:CALENDAR=US&amp;VAR:SYMBOL=LTD&amp;VAR:INDEX=0"}</definedName>
    <definedName name="_453__FDSAUDITLINK__" localSheetId="0" hidden="1">{"fdsup://directions/FAT Viewer?action=UPDATE&amp;creator=factset&amp;DYN_ARGS=TRUE&amp;DOC_NAME=FAT:FQL_AUDITING_CLIENT_TEMPLATE.FAT&amp;display_string=Audit&amp;VAR:KEY=ZYPCFUNIRW&amp;VAR:QUERY=RkZfRUJJVERBX09QRVIoUVRSLDQvMS8yMDA5LDYvMzAvMjAwOSwsLFVTRCk=&amp;WINDOW=FIRST_POPUP&amp;HEIGH","T=450&amp;WIDTH=450&amp;START_MAXIMIZED=FALSE&amp;VAR:CALENDAR=US&amp;VAR:SYMBOL=LTD&amp;VAR:INDEX=0"}</definedName>
    <definedName name="_453__FDSAUDITLINK__" hidden="1">{"fdsup://directions/FAT Viewer?action=UPDATE&amp;creator=factset&amp;DYN_ARGS=TRUE&amp;DOC_NAME=FAT:FQL_AUDITING_CLIENT_TEMPLATE.FAT&amp;display_string=Audit&amp;VAR:KEY=ZYPCFUNIRW&amp;VAR:QUERY=RkZfRUJJVERBX09QRVIoUVRSLDQvMS8yMDA5LDYvMzAvMjAwOSwsLFVTRCk=&amp;WINDOW=FIRST_POPUP&amp;HEIGH","T=450&amp;WIDTH=450&amp;START_MAXIMIZED=FALSE&amp;VAR:CALENDAR=US&amp;VAR:SYMBOL=LTD&amp;VAR:INDEX=0"}</definedName>
    <definedName name="_454__FDSAUDITLINK__" localSheetId="7" hidden="1">{"fdsup://directions/FAT Viewer?action=UPDATE&amp;creator=factset&amp;DYN_ARGS=TRUE&amp;DOC_NAME=FAT:FQL_AUDITING_CLIENT_TEMPLATE.FAT&amp;display_string=Audit&amp;VAR:KEY=XQTAZKREBE&amp;VAR:QUERY=RkZfRUJJVERBX09QRVIoUVRSLDQvMS8yMDEwLDYvMzAvMjAxMCwsLFVTRCk=&amp;WINDOW=FIRST_POPUP&amp;HEIGH","T=450&amp;WIDTH=450&amp;START_MAXIMIZED=FALSE&amp;VAR:CALENDAR=US&amp;VAR:SYMBOL=LTD&amp;VAR:INDEX=0"}</definedName>
    <definedName name="_454__FDSAUDITLINK__" localSheetId="0" hidden="1">{"fdsup://directions/FAT Viewer?action=UPDATE&amp;creator=factset&amp;DYN_ARGS=TRUE&amp;DOC_NAME=FAT:FQL_AUDITING_CLIENT_TEMPLATE.FAT&amp;display_string=Audit&amp;VAR:KEY=XQTAZKREBE&amp;VAR:QUERY=RkZfRUJJVERBX09QRVIoUVRSLDQvMS8yMDEwLDYvMzAvMjAxMCwsLFVTRCk=&amp;WINDOW=FIRST_POPUP&amp;HEIGH","T=450&amp;WIDTH=450&amp;START_MAXIMIZED=FALSE&amp;VAR:CALENDAR=US&amp;VAR:SYMBOL=LTD&amp;VAR:INDEX=0"}</definedName>
    <definedName name="_454__FDSAUDITLINK__" hidden="1">{"fdsup://directions/FAT Viewer?action=UPDATE&amp;creator=factset&amp;DYN_ARGS=TRUE&amp;DOC_NAME=FAT:FQL_AUDITING_CLIENT_TEMPLATE.FAT&amp;display_string=Audit&amp;VAR:KEY=XQTAZKREBE&amp;VAR:QUERY=RkZfRUJJVERBX09QRVIoUVRSLDQvMS8yMDEwLDYvMzAvMjAxMCwsLFVTRCk=&amp;WINDOW=FIRST_POPUP&amp;HEIGH","T=450&amp;WIDTH=450&amp;START_MAXIMIZED=FALSE&amp;VAR:CALENDAR=US&amp;VAR:SYMBOL=LTD&amp;VAR:INDEX=0"}</definedName>
    <definedName name="_455__FDSAUDITLINK__" localSheetId="7" hidden="1">{"fdsup://directions/FAT Viewer?action=UPDATE&amp;creator=factset&amp;DYN_ARGS=TRUE&amp;DOC_NAME=FAT:FQL_AUDITING_CLIENT_TEMPLATE.FAT&amp;display_string=Audit&amp;VAR:KEY=PIDKFABMJA&amp;VAR:QUERY=RkZfRUJJVERBX09QRVIoUVRSLDQvMS8yMDA5LDYvMzAvMjAwOSwsLFVTRCk=&amp;WINDOW=FIRST_POPUP&amp;HEIGH","T=450&amp;WIDTH=450&amp;START_MAXIMIZED=FALSE&amp;VAR:CALENDAR=US&amp;VAR:SYMBOL=LSI&amp;VAR:INDEX=0"}</definedName>
    <definedName name="_455__FDSAUDITLINK__" localSheetId="0" hidden="1">{"fdsup://directions/FAT Viewer?action=UPDATE&amp;creator=factset&amp;DYN_ARGS=TRUE&amp;DOC_NAME=FAT:FQL_AUDITING_CLIENT_TEMPLATE.FAT&amp;display_string=Audit&amp;VAR:KEY=PIDKFABMJA&amp;VAR:QUERY=RkZfRUJJVERBX09QRVIoUVRSLDQvMS8yMDA5LDYvMzAvMjAwOSwsLFVTRCk=&amp;WINDOW=FIRST_POPUP&amp;HEIGH","T=450&amp;WIDTH=450&amp;START_MAXIMIZED=FALSE&amp;VAR:CALENDAR=US&amp;VAR:SYMBOL=LSI&amp;VAR:INDEX=0"}</definedName>
    <definedName name="_455__FDSAUDITLINK__" hidden="1">{"fdsup://directions/FAT Viewer?action=UPDATE&amp;creator=factset&amp;DYN_ARGS=TRUE&amp;DOC_NAME=FAT:FQL_AUDITING_CLIENT_TEMPLATE.FAT&amp;display_string=Audit&amp;VAR:KEY=PIDKFABMJA&amp;VAR:QUERY=RkZfRUJJVERBX09QRVIoUVRSLDQvMS8yMDA5LDYvMzAvMjAwOSwsLFVTRCk=&amp;WINDOW=FIRST_POPUP&amp;HEIGH","T=450&amp;WIDTH=450&amp;START_MAXIMIZED=FALSE&amp;VAR:CALENDAR=US&amp;VAR:SYMBOL=LSI&amp;VAR:INDEX=0"}</definedName>
    <definedName name="_456__FDSAUDITLINK__" localSheetId="7" hidden="1">{"fdsup://directions/FAT Viewer?action=UPDATE&amp;creator=factset&amp;DYN_ARGS=TRUE&amp;DOC_NAME=FAT:FQL_AUDITING_CLIENT_TEMPLATE.FAT&amp;display_string=Audit&amp;VAR:KEY=ZGVOFCVCHE&amp;VAR:QUERY=RkZfRUJJVERBX09QRVIoUVRSLDQvMS8yMDEwLDYvMzAvMjAxMCwsLFVTRCk=&amp;WINDOW=FIRST_POPUP&amp;HEIGH","T=450&amp;WIDTH=450&amp;START_MAXIMIZED=FALSE&amp;VAR:CALENDAR=US&amp;VAR:SYMBOL=LSI&amp;VAR:INDEX=0"}</definedName>
    <definedName name="_456__FDSAUDITLINK__" localSheetId="0" hidden="1">{"fdsup://directions/FAT Viewer?action=UPDATE&amp;creator=factset&amp;DYN_ARGS=TRUE&amp;DOC_NAME=FAT:FQL_AUDITING_CLIENT_TEMPLATE.FAT&amp;display_string=Audit&amp;VAR:KEY=ZGVOFCVCHE&amp;VAR:QUERY=RkZfRUJJVERBX09QRVIoUVRSLDQvMS8yMDEwLDYvMzAvMjAxMCwsLFVTRCk=&amp;WINDOW=FIRST_POPUP&amp;HEIGH","T=450&amp;WIDTH=450&amp;START_MAXIMIZED=FALSE&amp;VAR:CALENDAR=US&amp;VAR:SYMBOL=LSI&amp;VAR:INDEX=0"}</definedName>
    <definedName name="_456__FDSAUDITLINK__" hidden="1">{"fdsup://directions/FAT Viewer?action=UPDATE&amp;creator=factset&amp;DYN_ARGS=TRUE&amp;DOC_NAME=FAT:FQL_AUDITING_CLIENT_TEMPLATE.FAT&amp;display_string=Audit&amp;VAR:KEY=ZGVOFCVCHE&amp;VAR:QUERY=RkZfRUJJVERBX09QRVIoUVRSLDQvMS8yMDEwLDYvMzAvMjAxMCwsLFVTRCk=&amp;WINDOW=FIRST_POPUP&amp;HEIGH","T=450&amp;WIDTH=450&amp;START_MAXIMIZED=FALSE&amp;VAR:CALENDAR=US&amp;VAR:SYMBOL=LSI&amp;VAR:INDEX=0"}</definedName>
    <definedName name="_457__FDSAUDITLINK__" localSheetId="7" hidden="1">{"fdsup://directions/FAT Viewer?action=UPDATE&amp;creator=factset&amp;DYN_ARGS=TRUE&amp;DOC_NAME=FAT:FQL_AUDITING_CLIENT_TEMPLATE.FAT&amp;display_string=Audit&amp;VAR:KEY=JMXILAFAVQ&amp;VAR:QUERY=RkZfRUJJVERBX09QRVIoUVRSLDQvMS8yMDA5LDYvMzAvMjAwOSwsLFVTRCk=&amp;WINDOW=FIRST_POPUP&amp;HEIGH","T=450&amp;WIDTH=450&amp;START_MAXIMIZED=FALSE&amp;VAR:CALENDAR=US&amp;VAR:SYMBOL=LO&amp;VAR:INDEX=0"}</definedName>
    <definedName name="_457__FDSAUDITLINK__" localSheetId="0" hidden="1">{"fdsup://directions/FAT Viewer?action=UPDATE&amp;creator=factset&amp;DYN_ARGS=TRUE&amp;DOC_NAME=FAT:FQL_AUDITING_CLIENT_TEMPLATE.FAT&amp;display_string=Audit&amp;VAR:KEY=JMXILAFAVQ&amp;VAR:QUERY=RkZfRUJJVERBX09QRVIoUVRSLDQvMS8yMDA5LDYvMzAvMjAwOSwsLFVTRCk=&amp;WINDOW=FIRST_POPUP&amp;HEIGH","T=450&amp;WIDTH=450&amp;START_MAXIMIZED=FALSE&amp;VAR:CALENDAR=US&amp;VAR:SYMBOL=LO&amp;VAR:INDEX=0"}</definedName>
    <definedName name="_457__FDSAUDITLINK__" hidden="1">{"fdsup://directions/FAT Viewer?action=UPDATE&amp;creator=factset&amp;DYN_ARGS=TRUE&amp;DOC_NAME=FAT:FQL_AUDITING_CLIENT_TEMPLATE.FAT&amp;display_string=Audit&amp;VAR:KEY=JMXILAFAVQ&amp;VAR:QUERY=RkZfRUJJVERBX09QRVIoUVRSLDQvMS8yMDA5LDYvMzAvMjAwOSwsLFVTRCk=&amp;WINDOW=FIRST_POPUP&amp;HEIGH","T=450&amp;WIDTH=450&amp;START_MAXIMIZED=FALSE&amp;VAR:CALENDAR=US&amp;VAR:SYMBOL=LO&amp;VAR:INDEX=0"}</definedName>
    <definedName name="_458__FDSAUDITLINK__" localSheetId="7" hidden="1">{"fdsup://directions/FAT Viewer?action=UPDATE&amp;creator=factset&amp;DYN_ARGS=TRUE&amp;DOC_NAME=FAT:FQL_AUDITING_CLIENT_TEMPLATE.FAT&amp;display_string=Audit&amp;VAR:KEY=BUNAFWZWXW&amp;VAR:QUERY=RkZfRUJJVERBX09QRVIoUVRSLDQvMS8yMDEwLDYvMzAvMjAxMCwsLFVTRCk=&amp;WINDOW=FIRST_POPUP&amp;HEIGH","T=450&amp;WIDTH=450&amp;START_MAXIMIZED=FALSE&amp;VAR:CALENDAR=US&amp;VAR:SYMBOL=LO&amp;VAR:INDEX=0"}</definedName>
    <definedName name="_458__FDSAUDITLINK__" localSheetId="0" hidden="1">{"fdsup://directions/FAT Viewer?action=UPDATE&amp;creator=factset&amp;DYN_ARGS=TRUE&amp;DOC_NAME=FAT:FQL_AUDITING_CLIENT_TEMPLATE.FAT&amp;display_string=Audit&amp;VAR:KEY=BUNAFWZWXW&amp;VAR:QUERY=RkZfRUJJVERBX09QRVIoUVRSLDQvMS8yMDEwLDYvMzAvMjAxMCwsLFVTRCk=&amp;WINDOW=FIRST_POPUP&amp;HEIGH","T=450&amp;WIDTH=450&amp;START_MAXIMIZED=FALSE&amp;VAR:CALENDAR=US&amp;VAR:SYMBOL=LO&amp;VAR:INDEX=0"}</definedName>
    <definedName name="_458__FDSAUDITLINK__" hidden="1">{"fdsup://directions/FAT Viewer?action=UPDATE&amp;creator=factset&amp;DYN_ARGS=TRUE&amp;DOC_NAME=FAT:FQL_AUDITING_CLIENT_TEMPLATE.FAT&amp;display_string=Audit&amp;VAR:KEY=BUNAFWZWXW&amp;VAR:QUERY=RkZfRUJJVERBX09QRVIoUVRSLDQvMS8yMDEwLDYvMzAvMjAxMCwsLFVTRCk=&amp;WINDOW=FIRST_POPUP&amp;HEIGH","T=450&amp;WIDTH=450&amp;START_MAXIMIZED=FALSE&amp;VAR:CALENDAR=US&amp;VAR:SYMBOL=LO&amp;VAR:INDEX=0"}</definedName>
    <definedName name="_459__FDSAUDITLINK__" localSheetId="7" hidden="1">{"fdsup://directions/FAT Viewer?action=UPDATE&amp;creator=factset&amp;DYN_ARGS=TRUE&amp;DOC_NAME=FAT:FQL_AUDITING_CLIENT_TEMPLATE.FAT&amp;display_string=Audit&amp;VAR:KEY=XAZEFENELQ&amp;VAR:QUERY=RkZfRUJJVERBX09QRVIoUVRSLDQvMS8yMDA5LDYvMzAvMjAwOSwsLFVTRCk=&amp;WINDOW=FIRST_POPUP&amp;HEIGH","T=450&amp;WIDTH=450&amp;START_MAXIMIZED=FALSE&amp;VAR:CALENDAR=US&amp;VAR:SYMBOL=LNC&amp;VAR:INDEX=0"}</definedName>
    <definedName name="_459__FDSAUDITLINK__" localSheetId="0" hidden="1">{"fdsup://directions/FAT Viewer?action=UPDATE&amp;creator=factset&amp;DYN_ARGS=TRUE&amp;DOC_NAME=FAT:FQL_AUDITING_CLIENT_TEMPLATE.FAT&amp;display_string=Audit&amp;VAR:KEY=XAZEFENELQ&amp;VAR:QUERY=RkZfRUJJVERBX09QRVIoUVRSLDQvMS8yMDA5LDYvMzAvMjAwOSwsLFVTRCk=&amp;WINDOW=FIRST_POPUP&amp;HEIGH","T=450&amp;WIDTH=450&amp;START_MAXIMIZED=FALSE&amp;VAR:CALENDAR=US&amp;VAR:SYMBOL=LNC&amp;VAR:INDEX=0"}</definedName>
    <definedName name="_459__FDSAUDITLINK__" hidden="1">{"fdsup://directions/FAT Viewer?action=UPDATE&amp;creator=factset&amp;DYN_ARGS=TRUE&amp;DOC_NAME=FAT:FQL_AUDITING_CLIENT_TEMPLATE.FAT&amp;display_string=Audit&amp;VAR:KEY=XAZEFENELQ&amp;VAR:QUERY=RkZfRUJJVERBX09QRVIoUVRSLDQvMS8yMDA5LDYvMzAvMjAwOSwsLFVTRCk=&amp;WINDOW=FIRST_POPUP&amp;HEIGH","T=450&amp;WIDTH=450&amp;START_MAXIMIZED=FALSE&amp;VAR:CALENDAR=US&amp;VAR:SYMBOL=LNC&amp;VAR:INDEX=0"}</definedName>
    <definedName name="_45h3_" localSheetId="7" hidden="1">{"'표지'!$B$5"}</definedName>
    <definedName name="_45h3_" localSheetId="0" hidden="1">{"'표지'!$B$5"}</definedName>
    <definedName name="_45h3_" hidden="1">{"'표지'!$B$5"}</definedName>
    <definedName name="_46__FDSAUDITLINK__" localSheetId="7" hidden="1">{"fdsup://directions/FAT Viewer?action=UPDATE&amp;creator=factset&amp;DYN_ARGS=TRUE&amp;DOC_NAME=FAT:FQL_AUDITING_CLIENT_TEMPLATE.FAT&amp;display_string=Audit&amp;VAR:KEY=TCNUZWVGNW&amp;VAR:QUERY=RkZfRUJJVERBX09QRVIoUVRSLDQvMS8yMDEwLDYvMzAvMjAxMCwsLFVTRCk=&amp;WINDOW=FIRST_POPUP&amp;HEIGH","T=450&amp;WIDTH=450&amp;START_MAXIMIZED=FALSE&amp;VAR:CALENDAR=US&amp;VAR:SYMBOL=WHR&amp;VAR:INDEX=0"}</definedName>
    <definedName name="_46__FDSAUDITLINK__" localSheetId="0" hidden="1">{"fdsup://directions/FAT Viewer?action=UPDATE&amp;creator=factset&amp;DYN_ARGS=TRUE&amp;DOC_NAME=FAT:FQL_AUDITING_CLIENT_TEMPLATE.FAT&amp;display_string=Audit&amp;VAR:KEY=TCNUZWVGNW&amp;VAR:QUERY=RkZfRUJJVERBX09QRVIoUVRSLDQvMS8yMDEwLDYvMzAvMjAxMCwsLFVTRCk=&amp;WINDOW=FIRST_POPUP&amp;HEIGH","T=450&amp;WIDTH=450&amp;START_MAXIMIZED=FALSE&amp;VAR:CALENDAR=US&amp;VAR:SYMBOL=WHR&amp;VAR:INDEX=0"}</definedName>
    <definedName name="_46__FDSAUDITLINK__" hidden="1">{"fdsup://directions/FAT Viewer?action=UPDATE&amp;creator=factset&amp;DYN_ARGS=TRUE&amp;DOC_NAME=FAT:FQL_AUDITING_CLIENT_TEMPLATE.FAT&amp;display_string=Audit&amp;VAR:KEY=TCNUZWVGNW&amp;VAR:QUERY=RkZfRUJJVERBX09QRVIoUVRSLDQvMS8yMDEwLDYvMzAvMjAxMCwsLFVTRCk=&amp;WINDOW=FIRST_POPUP&amp;HEIGH","T=450&amp;WIDTH=450&amp;START_MAXIMIZED=FALSE&amp;VAR:CALENDAR=US&amp;VAR:SYMBOL=WHR&amp;VAR:INDEX=0"}</definedName>
    <definedName name="_460__FDSAUDITLINK__" localSheetId="7" hidden="1">{"fdsup://directions/FAT Viewer?action=UPDATE&amp;creator=factset&amp;DYN_ARGS=TRUE&amp;DOC_NAME=FAT:FQL_AUDITING_CLIENT_TEMPLATE.FAT&amp;display_string=Audit&amp;VAR:KEY=FSPEVMJIFU&amp;VAR:QUERY=RkZfRUJJVERBX09QRVIoUVRSLDQvMS8yMDEwLDYvMzAvMjAxMCwsLFVTRCk=&amp;WINDOW=FIRST_POPUP&amp;HEIGH","T=450&amp;WIDTH=450&amp;START_MAXIMIZED=FALSE&amp;VAR:CALENDAR=US&amp;VAR:SYMBOL=LNC&amp;VAR:INDEX=0"}</definedName>
    <definedName name="_460__FDSAUDITLINK__" localSheetId="0" hidden="1">{"fdsup://directions/FAT Viewer?action=UPDATE&amp;creator=factset&amp;DYN_ARGS=TRUE&amp;DOC_NAME=FAT:FQL_AUDITING_CLIENT_TEMPLATE.FAT&amp;display_string=Audit&amp;VAR:KEY=FSPEVMJIFU&amp;VAR:QUERY=RkZfRUJJVERBX09QRVIoUVRSLDQvMS8yMDEwLDYvMzAvMjAxMCwsLFVTRCk=&amp;WINDOW=FIRST_POPUP&amp;HEIGH","T=450&amp;WIDTH=450&amp;START_MAXIMIZED=FALSE&amp;VAR:CALENDAR=US&amp;VAR:SYMBOL=LNC&amp;VAR:INDEX=0"}</definedName>
    <definedName name="_460__FDSAUDITLINK__" hidden="1">{"fdsup://directions/FAT Viewer?action=UPDATE&amp;creator=factset&amp;DYN_ARGS=TRUE&amp;DOC_NAME=FAT:FQL_AUDITING_CLIENT_TEMPLATE.FAT&amp;display_string=Audit&amp;VAR:KEY=FSPEVMJIFU&amp;VAR:QUERY=RkZfRUJJVERBX09QRVIoUVRSLDQvMS8yMDEwLDYvMzAvMjAxMCwsLFVTRCk=&amp;WINDOW=FIRST_POPUP&amp;HEIGH","T=450&amp;WIDTH=450&amp;START_MAXIMIZED=FALSE&amp;VAR:CALENDAR=US&amp;VAR:SYMBOL=LNC&amp;VAR:INDEX=0"}</definedName>
    <definedName name="_461__FDSAUDITLINK__" localSheetId="7" hidden="1">{"fdsup://directions/FAT Viewer?action=UPDATE&amp;creator=factset&amp;DYN_ARGS=TRUE&amp;DOC_NAME=FAT:FQL_AUDITING_CLIENT_TEMPLATE.FAT&amp;display_string=Audit&amp;VAR:KEY=ZWNEJALIDK&amp;VAR:QUERY=RkZfRUJJVERBX09QRVIoUVRSLDQvMS8yMDA5LDYvMzAvMjAwOSwsLFVTRCk=&amp;WINDOW=FIRST_POPUP&amp;HEIGH","T=450&amp;WIDTH=450&amp;START_MAXIMIZED=FALSE&amp;VAR:CALENDAR=US&amp;VAR:SYMBOL=LMT&amp;VAR:INDEX=0"}</definedName>
    <definedName name="_461__FDSAUDITLINK__" localSheetId="0" hidden="1">{"fdsup://directions/FAT Viewer?action=UPDATE&amp;creator=factset&amp;DYN_ARGS=TRUE&amp;DOC_NAME=FAT:FQL_AUDITING_CLIENT_TEMPLATE.FAT&amp;display_string=Audit&amp;VAR:KEY=ZWNEJALIDK&amp;VAR:QUERY=RkZfRUJJVERBX09QRVIoUVRSLDQvMS8yMDA5LDYvMzAvMjAwOSwsLFVTRCk=&amp;WINDOW=FIRST_POPUP&amp;HEIGH","T=450&amp;WIDTH=450&amp;START_MAXIMIZED=FALSE&amp;VAR:CALENDAR=US&amp;VAR:SYMBOL=LMT&amp;VAR:INDEX=0"}</definedName>
    <definedName name="_461__FDSAUDITLINK__" hidden="1">{"fdsup://directions/FAT Viewer?action=UPDATE&amp;creator=factset&amp;DYN_ARGS=TRUE&amp;DOC_NAME=FAT:FQL_AUDITING_CLIENT_TEMPLATE.FAT&amp;display_string=Audit&amp;VAR:KEY=ZWNEJALIDK&amp;VAR:QUERY=RkZfRUJJVERBX09QRVIoUVRSLDQvMS8yMDA5LDYvMzAvMjAwOSwsLFVTRCk=&amp;WINDOW=FIRST_POPUP&amp;HEIGH","T=450&amp;WIDTH=450&amp;START_MAXIMIZED=FALSE&amp;VAR:CALENDAR=US&amp;VAR:SYMBOL=LMT&amp;VAR:INDEX=0"}</definedName>
    <definedName name="_462__FDSAUDITLINK__" localSheetId="7" hidden="1">{"fdsup://directions/FAT Viewer?action=UPDATE&amp;creator=factset&amp;DYN_ARGS=TRUE&amp;DOC_NAME=FAT:FQL_AUDITING_CLIENT_TEMPLATE.FAT&amp;display_string=Audit&amp;VAR:KEY=FMNAXOTOJG&amp;VAR:QUERY=RkZfRUJJVERBX09QRVIoUVRSLDQvMS8yMDEwLDYvMzAvMjAxMCwsLFVTRCk=&amp;WINDOW=FIRST_POPUP&amp;HEIGH","T=450&amp;WIDTH=450&amp;START_MAXIMIZED=FALSE&amp;VAR:CALENDAR=US&amp;VAR:SYMBOL=LMT&amp;VAR:INDEX=0"}</definedName>
    <definedName name="_462__FDSAUDITLINK__" localSheetId="0" hidden="1">{"fdsup://directions/FAT Viewer?action=UPDATE&amp;creator=factset&amp;DYN_ARGS=TRUE&amp;DOC_NAME=FAT:FQL_AUDITING_CLIENT_TEMPLATE.FAT&amp;display_string=Audit&amp;VAR:KEY=FMNAXOTOJG&amp;VAR:QUERY=RkZfRUJJVERBX09QRVIoUVRSLDQvMS8yMDEwLDYvMzAvMjAxMCwsLFVTRCk=&amp;WINDOW=FIRST_POPUP&amp;HEIGH","T=450&amp;WIDTH=450&amp;START_MAXIMIZED=FALSE&amp;VAR:CALENDAR=US&amp;VAR:SYMBOL=LMT&amp;VAR:INDEX=0"}</definedName>
    <definedName name="_462__FDSAUDITLINK__" hidden="1">{"fdsup://directions/FAT Viewer?action=UPDATE&amp;creator=factset&amp;DYN_ARGS=TRUE&amp;DOC_NAME=FAT:FQL_AUDITING_CLIENT_TEMPLATE.FAT&amp;display_string=Audit&amp;VAR:KEY=FMNAXOTOJG&amp;VAR:QUERY=RkZfRUJJVERBX09QRVIoUVRSLDQvMS8yMDEwLDYvMzAvMjAxMCwsLFVTRCk=&amp;WINDOW=FIRST_POPUP&amp;HEIGH","T=450&amp;WIDTH=450&amp;START_MAXIMIZED=FALSE&amp;VAR:CALENDAR=US&amp;VAR:SYMBOL=LMT&amp;VAR:INDEX=0"}</definedName>
    <definedName name="_463__FDSAUDITLINK__" localSheetId="7" hidden="1">{"fdsup://directions/FAT Viewer?action=UPDATE&amp;creator=factset&amp;DYN_ARGS=TRUE&amp;DOC_NAME=FAT:FQL_AUDITING_CLIENT_TEMPLATE.FAT&amp;display_string=Audit&amp;VAR:KEY=PUTYJODKVC&amp;VAR:QUERY=RkZfRUJJVERBX09QRVIoUVRSLDQvMS8yMDA5LDYvMzAvMjAwOSwsLFVTRCk=&amp;WINDOW=FIRST_POPUP&amp;HEIGH","T=450&amp;WIDTH=450&amp;START_MAXIMIZED=FALSE&amp;VAR:CALENDAR=US&amp;VAR:SYMBOL=LM&amp;VAR:INDEX=0"}</definedName>
    <definedName name="_463__FDSAUDITLINK__" localSheetId="0" hidden="1">{"fdsup://directions/FAT Viewer?action=UPDATE&amp;creator=factset&amp;DYN_ARGS=TRUE&amp;DOC_NAME=FAT:FQL_AUDITING_CLIENT_TEMPLATE.FAT&amp;display_string=Audit&amp;VAR:KEY=PUTYJODKVC&amp;VAR:QUERY=RkZfRUJJVERBX09QRVIoUVRSLDQvMS8yMDA5LDYvMzAvMjAwOSwsLFVTRCk=&amp;WINDOW=FIRST_POPUP&amp;HEIGH","T=450&amp;WIDTH=450&amp;START_MAXIMIZED=FALSE&amp;VAR:CALENDAR=US&amp;VAR:SYMBOL=LM&amp;VAR:INDEX=0"}</definedName>
    <definedName name="_463__FDSAUDITLINK__" hidden="1">{"fdsup://directions/FAT Viewer?action=UPDATE&amp;creator=factset&amp;DYN_ARGS=TRUE&amp;DOC_NAME=FAT:FQL_AUDITING_CLIENT_TEMPLATE.FAT&amp;display_string=Audit&amp;VAR:KEY=PUTYJODKVC&amp;VAR:QUERY=RkZfRUJJVERBX09QRVIoUVRSLDQvMS8yMDA5LDYvMzAvMjAwOSwsLFVTRCk=&amp;WINDOW=FIRST_POPUP&amp;HEIGH","T=450&amp;WIDTH=450&amp;START_MAXIMIZED=FALSE&amp;VAR:CALENDAR=US&amp;VAR:SYMBOL=LM&amp;VAR:INDEX=0"}</definedName>
    <definedName name="_464__FDSAUDITLINK__" localSheetId="7" hidden="1">{"fdsup://directions/FAT Viewer?action=UPDATE&amp;creator=factset&amp;DYN_ARGS=TRUE&amp;DOC_NAME=FAT:FQL_AUDITING_CLIENT_TEMPLATE.FAT&amp;display_string=Audit&amp;VAR:KEY=JGZQVGXIHA&amp;VAR:QUERY=RkZfRUJJVERBX09QRVIoUVRSLDQvMS8yMDEwLDYvMzAvMjAxMCwsLFVTRCk=&amp;WINDOW=FIRST_POPUP&amp;HEIGH","T=450&amp;WIDTH=450&amp;START_MAXIMIZED=FALSE&amp;VAR:CALENDAR=US&amp;VAR:SYMBOL=LM&amp;VAR:INDEX=0"}</definedName>
    <definedName name="_464__FDSAUDITLINK__" localSheetId="0" hidden="1">{"fdsup://directions/FAT Viewer?action=UPDATE&amp;creator=factset&amp;DYN_ARGS=TRUE&amp;DOC_NAME=FAT:FQL_AUDITING_CLIENT_TEMPLATE.FAT&amp;display_string=Audit&amp;VAR:KEY=JGZQVGXIHA&amp;VAR:QUERY=RkZfRUJJVERBX09QRVIoUVRSLDQvMS8yMDEwLDYvMzAvMjAxMCwsLFVTRCk=&amp;WINDOW=FIRST_POPUP&amp;HEIGH","T=450&amp;WIDTH=450&amp;START_MAXIMIZED=FALSE&amp;VAR:CALENDAR=US&amp;VAR:SYMBOL=LM&amp;VAR:INDEX=0"}</definedName>
    <definedName name="_464__FDSAUDITLINK__" hidden="1">{"fdsup://directions/FAT Viewer?action=UPDATE&amp;creator=factset&amp;DYN_ARGS=TRUE&amp;DOC_NAME=FAT:FQL_AUDITING_CLIENT_TEMPLATE.FAT&amp;display_string=Audit&amp;VAR:KEY=JGZQVGXIHA&amp;VAR:QUERY=RkZfRUJJVERBX09QRVIoUVRSLDQvMS8yMDEwLDYvMzAvMjAxMCwsLFVTRCk=&amp;WINDOW=FIRST_POPUP&amp;HEIGH","T=450&amp;WIDTH=450&amp;START_MAXIMIZED=FALSE&amp;VAR:CALENDAR=US&amp;VAR:SYMBOL=LM&amp;VAR:INDEX=0"}</definedName>
    <definedName name="_465__FDSAUDITLINK__" localSheetId="7" hidden="1">{"fdsup://directions/FAT Viewer?action=UPDATE&amp;creator=factset&amp;DYN_ARGS=TRUE&amp;DOC_NAME=FAT:FQL_AUDITING_CLIENT_TEMPLATE.FAT&amp;display_string=Audit&amp;VAR:KEY=NUJMLIPIXC&amp;VAR:QUERY=RkZfRUJJVERBX09QRVIoUVRSLDQvMS8yMDA5LDYvMzAvMjAwOSwsLFVTRCk=&amp;WINDOW=FIRST_POPUP&amp;HEIGH","T=450&amp;WIDTH=450&amp;START_MAXIMIZED=FALSE&amp;VAR:CALENDAR=US&amp;VAR:SYMBOL=LLY&amp;VAR:INDEX=0"}</definedName>
    <definedName name="_465__FDSAUDITLINK__" localSheetId="0" hidden="1">{"fdsup://directions/FAT Viewer?action=UPDATE&amp;creator=factset&amp;DYN_ARGS=TRUE&amp;DOC_NAME=FAT:FQL_AUDITING_CLIENT_TEMPLATE.FAT&amp;display_string=Audit&amp;VAR:KEY=NUJMLIPIXC&amp;VAR:QUERY=RkZfRUJJVERBX09QRVIoUVRSLDQvMS8yMDA5LDYvMzAvMjAwOSwsLFVTRCk=&amp;WINDOW=FIRST_POPUP&amp;HEIGH","T=450&amp;WIDTH=450&amp;START_MAXIMIZED=FALSE&amp;VAR:CALENDAR=US&amp;VAR:SYMBOL=LLY&amp;VAR:INDEX=0"}</definedName>
    <definedName name="_465__FDSAUDITLINK__" hidden="1">{"fdsup://directions/FAT Viewer?action=UPDATE&amp;creator=factset&amp;DYN_ARGS=TRUE&amp;DOC_NAME=FAT:FQL_AUDITING_CLIENT_TEMPLATE.FAT&amp;display_string=Audit&amp;VAR:KEY=NUJMLIPIXC&amp;VAR:QUERY=RkZfRUJJVERBX09QRVIoUVRSLDQvMS8yMDA5LDYvMzAvMjAwOSwsLFVTRCk=&amp;WINDOW=FIRST_POPUP&amp;HEIGH","T=450&amp;WIDTH=450&amp;START_MAXIMIZED=FALSE&amp;VAR:CALENDAR=US&amp;VAR:SYMBOL=LLY&amp;VAR:INDEX=0"}</definedName>
    <definedName name="_466__FDSAUDITLINK__" localSheetId="7" hidden="1">{"fdsup://directions/FAT Viewer?action=UPDATE&amp;creator=factset&amp;DYN_ARGS=TRUE&amp;DOC_NAME=FAT:FQL_AUDITING_CLIENT_TEMPLATE.FAT&amp;display_string=Audit&amp;VAR:KEY=JEFOPAHIRO&amp;VAR:QUERY=RkZfRUJJVERBX09QRVIoUVRSLDQvMS8yMDEwLDYvMzAvMjAxMCwsLFVTRCk=&amp;WINDOW=FIRST_POPUP&amp;HEIGH","T=450&amp;WIDTH=450&amp;START_MAXIMIZED=FALSE&amp;VAR:CALENDAR=US&amp;VAR:SYMBOL=LLY&amp;VAR:INDEX=0"}</definedName>
    <definedName name="_466__FDSAUDITLINK__" localSheetId="0" hidden="1">{"fdsup://directions/FAT Viewer?action=UPDATE&amp;creator=factset&amp;DYN_ARGS=TRUE&amp;DOC_NAME=FAT:FQL_AUDITING_CLIENT_TEMPLATE.FAT&amp;display_string=Audit&amp;VAR:KEY=JEFOPAHIRO&amp;VAR:QUERY=RkZfRUJJVERBX09QRVIoUVRSLDQvMS8yMDEwLDYvMzAvMjAxMCwsLFVTRCk=&amp;WINDOW=FIRST_POPUP&amp;HEIGH","T=450&amp;WIDTH=450&amp;START_MAXIMIZED=FALSE&amp;VAR:CALENDAR=US&amp;VAR:SYMBOL=LLY&amp;VAR:INDEX=0"}</definedName>
    <definedName name="_466__FDSAUDITLINK__" hidden="1">{"fdsup://directions/FAT Viewer?action=UPDATE&amp;creator=factset&amp;DYN_ARGS=TRUE&amp;DOC_NAME=FAT:FQL_AUDITING_CLIENT_TEMPLATE.FAT&amp;display_string=Audit&amp;VAR:KEY=JEFOPAHIRO&amp;VAR:QUERY=RkZfRUJJVERBX09QRVIoUVRSLDQvMS8yMDEwLDYvMzAvMjAxMCwsLFVTRCk=&amp;WINDOW=FIRST_POPUP&amp;HEIGH","T=450&amp;WIDTH=450&amp;START_MAXIMIZED=FALSE&amp;VAR:CALENDAR=US&amp;VAR:SYMBOL=LLY&amp;VAR:INDEX=0"}</definedName>
    <definedName name="_467__FDSAUDITLINK__" localSheetId="7" hidden="1">{"fdsup://directions/FAT Viewer?action=UPDATE&amp;creator=factset&amp;DYN_ARGS=TRUE&amp;DOC_NAME=FAT:FQL_AUDITING_CLIENT_TEMPLATE.FAT&amp;display_string=Audit&amp;VAR:KEY=LCHQNALEHI&amp;VAR:QUERY=RkZfRUJJVERBX09QRVIoUVRSLDQvMS8yMDA5LDYvMzAvMjAwOSwsLFVTRCk=&amp;WINDOW=FIRST_POPUP&amp;HEIGH","T=450&amp;WIDTH=450&amp;START_MAXIMIZED=FALSE&amp;VAR:CALENDAR=US&amp;VAR:SYMBOL=LLTC&amp;VAR:INDEX=0"}</definedName>
    <definedName name="_467__FDSAUDITLINK__" localSheetId="0" hidden="1">{"fdsup://directions/FAT Viewer?action=UPDATE&amp;creator=factset&amp;DYN_ARGS=TRUE&amp;DOC_NAME=FAT:FQL_AUDITING_CLIENT_TEMPLATE.FAT&amp;display_string=Audit&amp;VAR:KEY=LCHQNALEHI&amp;VAR:QUERY=RkZfRUJJVERBX09QRVIoUVRSLDQvMS8yMDA5LDYvMzAvMjAwOSwsLFVTRCk=&amp;WINDOW=FIRST_POPUP&amp;HEIGH","T=450&amp;WIDTH=450&amp;START_MAXIMIZED=FALSE&amp;VAR:CALENDAR=US&amp;VAR:SYMBOL=LLTC&amp;VAR:INDEX=0"}</definedName>
    <definedName name="_467__FDSAUDITLINK__" hidden="1">{"fdsup://directions/FAT Viewer?action=UPDATE&amp;creator=factset&amp;DYN_ARGS=TRUE&amp;DOC_NAME=FAT:FQL_AUDITING_CLIENT_TEMPLATE.FAT&amp;display_string=Audit&amp;VAR:KEY=LCHQNALEHI&amp;VAR:QUERY=RkZfRUJJVERBX09QRVIoUVRSLDQvMS8yMDA5LDYvMzAvMjAwOSwsLFVTRCk=&amp;WINDOW=FIRST_POPUP&amp;HEIGH","T=450&amp;WIDTH=450&amp;START_MAXIMIZED=FALSE&amp;VAR:CALENDAR=US&amp;VAR:SYMBOL=LLTC&amp;VAR:INDEX=0"}</definedName>
    <definedName name="_468__FDSAUDITLINK__" localSheetId="7" hidden="1">{"fdsup://directions/FAT Viewer?action=UPDATE&amp;creator=factset&amp;DYN_ARGS=TRUE&amp;DOC_NAME=FAT:FQL_AUDITING_CLIENT_TEMPLATE.FAT&amp;display_string=Audit&amp;VAR:KEY=REXQTMXIPI&amp;VAR:QUERY=RkZfRUJJVERBX09QRVIoUVRSLDQvMS8yMDEwLDYvMzAvMjAxMCwsLFVTRCk=&amp;WINDOW=FIRST_POPUP&amp;HEIGH","T=450&amp;WIDTH=450&amp;START_MAXIMIZED=FALSE&amp;VAR:CALENDAR=US&amp;VAR:SYMBOL=LLTC&amp;VAR:INDEX=0"}</definedName>
    <definedName name="_468__FDSAUDITLINK__" localSheetId="0" hidden="1">{"fdsup://directions/FAT Viewer?action=UPDATE&amp;creator=factset&amp;DYN_ARGS=TRUE&amp;DOC_NAME=FAT:FQL_AUDITING_CLIENT_TEMPLATE.FAT&amp;display_string=Audit&amp;VAR:KEY=REXQTMXIPI&amp;VAR:QUERY=RkZfRUJJVERBX09QRVIoUVRSLDQvMS8yMDEwLDYvMzAvMjAxMCwsLFVTRCk=&amp;WINDOW=FIRST_POPUP&amp;HEIGH","T=450&amp;WIDTH=450&amp;START_MAXIMIZED=FALSE&amp;VAR:CALENDAR=US&amp;VAR:SYMBOL=LLTC&amp;VAR:INDEX=0"}</definedName>
    <definedName name="_468__FDSAUDITLINK__" hidden="1">{"fdsup://directions/FAT Viewer?action=UPDATE&amp;creator=factset&amp;DYN_ARGS=TRUE&amp;DOC_NAME=FAT:FQL_AUDITING_CLIENT_TEMPLATE.FAT&amp;display_string=Audit&amp;VAR:KEY=REXQTMXIPI&amp;VAR:QUERY=RkZfRUJJVERBX09QRVIoUVRSLDQvMS8yMDEwLDYvMzAvMjAxMCwsLFVTRCk=&amp;WINDOW=FIRST_POPUP&amp;HEIGH","T=450&amp;WIDTH=450&amp;START_MAXIMIZED=FALSE&amp;VAR:CALENDAR=US&amp;VAR:SYMBOL=LLTC&amp;VAR:INDEX=0"}</definedName>
    <definedName name="_469__FDSAUDITLINK__" localSheetId="7" hidden="1">{"fdsup://directions/FAT Viewer?action=UPDATE&amp;creator=factset&amp;DYN_ARGS=TRUE&amp;DOC_NAME=FAT:FQL_AUDITING_CLIENT_TEMPLATE.FAT&amp;display_string=Audit&amp;VAR:KEY=XWZGHGHKBU&amp;VAR:QUERY=RkZfRUJJVERBX09QRVIoUVRSLDQvMS8yMDA5LDYvMzAvMjAwOSwsLFVTRCk=&amp;WINDOW=FIRST_POPUP&amp;HEIGH","T=450&amp;WIDTH=450&amp;START_MAXIMIZED=FALSE&amp;VAR:CALENDAR=US&amp;VAR:SYMBOL=LLL&amp;VAR:INDEX=0"}</definedName>
    <definedName name="_469__FDSAUDITLINK__" localSheetId="0" hidden="1">{"fdsup://directions/FAT Viewer?action=UPDATE&amp;creator=factset&amp;DYN_ARGS=TRUE&amp;DOC_NAME=FAT:FQL_AUDITING_CLIENT_TEMPLATE.FAT&amp;display_string=Audit&amp;VAR:KEY=XWZGHGHKBU&amp;VAR:QUERY=RkZfRUJJVERBX09QRVIoUVRSLDQvMS8yMDA5LDYvMzAvMjAwOSwsLFVTRCk=&amp;WINDOW=FIRST_POPUP&amp;HEIGH","T=450&amp;WIDTH=450&amp;START_MAXIMIZED=FALSE&amp;VAR:CALENDAR=US&amp;VAR:SYMBOL=LLL&amp;VAR:INDEX=0"}</definedName>
    <definedName name="_469__FDSAUDITLINK__" hidden="1">{"fdsup://directions/FAT Viewer?action=UPDATE&amp;creator=factset&amp;DYN_ARGS=TRUE&amp;DOC_NAME=FAT:FQL_AUDITING_CLIENT_TEMPLATE.FAT&amp;display_string=Audit&amp;VAR:KEY=XWZGHGHKBU&amp;VAR:QUERY=RkZfRUJJVERBX09QRVIoUVRSLDQvMS8yMDA5LDYvMzAvMjAwOSwsLFVTRCk=&amp;WINDOW=FIRST_POPUP&amp;HEIGH","T=450&amp;WIDTH=450&amp;START_MAXIMIZED=FALSE&amp;VAR:CALENDAR=US&amp;VAR:SYMBOL=LLL&amp;VAR:INDEX=0"}</definedName>
    <definedName name="_47__FDSAUDITLINK__" localSheetId="7" hidden="1">{"fdsup://directions/FAT Viewer?action=UPDATE&amp;creator=factset&amp;DYN_ARGS=TRUE&amp;DOC_NAME=FAT:FQL_AUDITING_CLIENT_TEMPLATE.FAT&amp;display_string=Audit&amp;VAR:KEY=ZCNQNYFONA&amp;VAR:QUERY=RkZfRUJJVERBX09QRVIoUVRSLDQvMS8yMDA5LDYvMzAvMjAwOSwsLFVTRCk=&amp;WINDOW=FIRST_POPUP&amp;HEIGH","T=450&amp;WIDTH=450&amp;START_MAXIMIZED=FALSE&amp;VAR:CALENDAR=US&amp;VAR:SYMBOL=WFR&amp;VAR:INDEX=0"}</definedName>
    <definedName name="_47__FDSAUDITLINK__" localSheetId="0" hidden="1">{"fdsup://directions/FAT Viewer?action=UPDATE&amp;creator=factset&amp;DYN_ARGS=TRUE&amp;DOC_NAME=FAT:FQL_AUDITING_CLIENT_TEMPLATE.FAT&amp;display_string=Audit&amp;VAR:KEY=ZCNQNYFONA&amp;VAR:QUERY=RkZfRUJJVERBX09QRVIoUVRSLDQvMS8yMDA5LDYvMzAvMjAwOSwsLFVTRCk=&amp;WINDOW=FIRST_POPUP&amp;HEIGH","T=450&amp;WIDTH=450&amp;START_MAXIMIZED=FALSE&amp;VAR:CALENDAR=US&amp;VAR:SYMBOL=WFR&amp;VAR:INDEX=0"}</definedName>
    <definedName name="_47__FDSAUDITLINK__" hidden="1">{"fdsup://directions/FAT Viewer?action=UPDATE&amp;creator=factset&amp;DYN_ARGS=TRUE&amp;DOC_NAME=FAT:FQL_AUDITING_CLIENT_TEMPLATE.FAT&amp;display_string=Audit&amp;VAR:KEY=ZCNQNYFONA&amp;VAR:QUERY=RkZfRUJJVERBX09QRVIoUVRSLDQvMS8yMDA5LDYvMzAvMjAwOSwsLFVTRCk=&amp;WINDOW=FIRST_POPUP&amp;HEIGH","T=450&amp;WIDTH=450&amp;START_MAXIMIZED=FALSE&amp;VAR:CALENDAR=US&amp;VAR:SYMBOL=WFR&amp;VAR:INDEX=0"}</definedName>
    <definedName name="_470__FDSAUDITLINK__" localSheetId="7" hidden="1">{"fdsup://directions/FAT Viewer?action=UPDATE&amp;creator=factset&amp;DYN_ARGS=TRUE&amp;DOC_NAME=FAT:FQL_AUDITING_CLIENT_TEMPLATE.FAT&amp;display_string=Audit&amp;VAR:KEY=XCDIDGFOJY&amp;VAR:QUERY=RkZfRUJJVERBX09QRVIoUVRSLDQvMS8yMDEwLDYvMzAvMjAxMCwsLFVTRCk=&amp;WINDOW=FIRST_POPUP&amp;HEIGH","T=450&amp;WIDTH=450&amp;START_MAXIMIZED=FALSE&amp;VAR:CALENDAR=US&amp;VAR:SYMBOL=LLL&amp;VAR:INDEX=0"}</definedName>
    <definedName name="_470__FDSAUDITLINK__" localSheetId="0" hidden="1">{"fdsup://directions/FAT Viewer?action=UPDATE&amp;creator=factset&amp;DYN_ARGS=TRUE&amp;DOC_NAME=FAT:FQL_AUDITING_CLIENT_TEMPLATE.FAT&amp;display_string=Audit&amp;VAR:KEY=XCDIDGFOJY&amp;VAR:QUERY=RkZfRUJJVERBX09QRVIoUVRSLDQvMS8yMDEwLDYvMzAvMjAxMCwsLFVTRCk=&amp;WINDOW=FIRST_POPUP&amp;HEIGH","T=450&amp;WIDTH=450&amp;START_MAXIMIZED=FALSE&amp;VAR:CALENDAR=US&amp;VAR:SYMBOL=LLL&amp;VAR:INDEX=0"}</definedName>
    <definedName name="_470__FDSAUDITLINK__" hidden="1">{"fdsup://directions/FAT Viewer?action=UPDATE&amp;creator=factset&amp;DYN_ARGS=TRUE&amp;DOC_NAME=FAT:FQL_AUDITING_CLIENT_TEMPLATE.FAT&amp;display_string=Audit&amp;VAR:KEY=XCDIDGFOJY&amp;VAR:QUERY=RkZfRUJJVERBX09QRVIoUVRSLDQvMS8yMDEwLDYvMzAvMjAxMCwsLFVTRCk=&amp;WINDOW=FIRST_POPUP&amp;HEIGH","T=450&amp;WIDTH=450&amp;START_MAXIMIZED=FALSE&amp;VAR:CALENDAR=US&amp;VAR:SYMBOL=LLL&amp;VAR:INDEX=0"}</definedName>
    <definedName name="_471__FDSAUDITLINK__" localSheetId="7" hidden="1">{"fdsup://directions/FAT Viewer?action=UPDATE&amp;creator=factset&amp;DYN_ARGS=TRUE&amp;DOC_NAME=FAT:FQL_AUDITING_CLIENT_TEMPLATE.FAT&amp;display_string=Audit&amp;VAR:KEY=PCZALGPETY&amp;VAR:QUERY=RkZfRUJJVERBX09QRVIoUVRSLDQvMS8yMDA5LDYvMzAvMjAwOSwsLFVTRCk=&amp;WINDOW=FIRST_POPUP&amp;HEIGH","T=450&amp;WIDTH=450&amp;START_MAXIMIZED=FALSE&amp;VAR:CALENDAR=US&amp;VAR:SYMBOL=LIFE&amp;VAR:INDEX=0"}</definedName>
    <definedName name="_471__FDSAUDITLINK__" localSheetId="0" hidden="1">{"fdsup://directions/FAT Viewer?action=UPDATE&amp;creator=factset&amp;DYN_ARGS=TRUE&amp;DOC_NAME=FAT:FQL_AUDITING_CLIENT_TEMPLATE.FAT&amp;display_string=Audit&amp;VAR:KEY=PCZALGPETY&amp;VAR:QUERY=RkZfRUJJVERBX09QRVIoUVRSLDQvMS8yMDA5LDYvMzAvMjAwOSwsLFVTRCk=&amp;WINDOW=FIRST_POPUP&amp;HEIGH","T=450&amp;WIDTH=450&amp;START_MAXIMIZED=FALSE&amp;VAR:CALENDAR=US&amp;VAR:SYMBOL=LIFE&amp;VAR:INDEX=0"}</definedName>
    <definedName name="_471__FDSAUDITLINK__" hidden="1">{"fdsup://directions/FAT Viewer?action=UPDATE&amp;creator=factset&amp;DYN_ARGS=TRUE&amp;DOC_NAME=FAT:FQL_AUDITING_CLIENT_TEMPLATE.FAT&amp;display_string=Audit&amp;VAR:KEY=PCZALGPETY&amp;VAR:QUERY=RkZfRUJJVERBX09QRVIoUVRSLDQvMS8yMDA5LDYvMzAvMjAwOSwsLFVTRCk=&amp;WINDOW=FIRST_POPUP&amp;HEIGH","T=450&amp;WIDTH=450&amp;START_MAXIMIZED=FALSE&amp;VAR:CALENDAR=US&amp;VAR:SYMBOL=LIFE&amp;VAR:INDEX=0"}</definedName>
    <definedName name="_472__FDSAUDITLINK__" localSheetId="7" hidden="1">{"fdsup://directions/FAT Viewer?action=UPDATE&amp;creator=factset&amp;DYN_ARGS=TRUE&amp;DOC_NAME=FAT:FQL_AUDITING_CLIENT_TEMPLATE.FAT&amp;display_string=Audit&amp;VAR:KEY=BAREDAZEFI&amp;VAR:QUERY=RkZfRUJJVERBX09QRVIoUVRSLDQvMS8yMDEwLDYvMzAvMjAxMCwsLFVTRCk=&amp;WINDOW=FIRST_POPUP&amp;HEIGH","T=450&amp;WIDTH=450&amp;START_MAXIMIZED=FALSE&amp;VAR:CALENDAR=US&amp;VAR:SYMBOL=LIFE&amp;VAR:INDEX=0"}</definedName>
    <definedName name="_472__FDSAUDITLINK__" localSheetId="0" hidden="1">{"fdsup://directions/FAT Viewer?action=UPDATE&amp;creator=factset&amp;DYN_ARGS=TRUE&amp;DOC_NAME=FAT:FQL_AUDITING_CLIENT_TEMPLATE.FAT&amp;display_string=Audit&amp;VAR:KEY=BAREDAZEFI&amp;VAR:QUERY=RkZfRUJJVERBX09QRVIoUVRSLDQvMS8yMDEwLDYvMzAvMjAxMCwsLFVTRCk=&amp;WINDOW=FIRST_POPUP&amp;HEIGH","T=450&amp;WIDTH=450&amp;START_MAXIMIZED=FALSE&amp;VAR:CALENDAR=US&amp;VAR:SYMBOL=LIFE&amp;VAR:INDEX=0"}</definedName>
    <definedName name="_472__FDSAUDITLINK__" hidden="1">{"fdsup://directions/FAT Viewer?action=UPDATE&amp;creator=factset&amp;DYN_ARGS=TRUE&amp;DOC_NAME=FAT:FQL_AUDITING_CLIENT_TEMPLATE.FAT&amp;display_string=Audit&amp;VAR:KEY=BAREDAZEFI&amp;VAR:QUERY=RkZfRUJJVERBX09QRVIoUVRSLDQvMS8yMDEwLDYvMzAvMjAxMCwsLFVTRCk=&amp;WINDOW=FIRST_POPUP&amp;HEIGH","T=450&amp;WIDTH=450&amp;START_MAXIMIZED=FALSE&amp;VAR:CALENDAR=US&amp;VAR:SYMBOL=LIFE&amp;VAR:INDEX=0"}</definedName>
    <definedName name="_473__FDSAUDITLINK__" localSheetId="7" hidden="1">{"fdsup://directions/FAT Viewer?action=UPDATE&amp;creator=factset&amp;DYN_ARGS=TRUE&amp;DOC_NAME=FAT:FQL_AUDITING_CLIENT_TEMPLATE.FAT&amp;display_string=Audit&amp;VAR:KEY=TSTYLOZORY&amp;VAR:QUERY=RkZfRUJJVERBX09QRVIoUVRSLDQvMS8yMDA5LDYvMzAvMjAwOSwsLFVTRCk=&amp;WINDOW=FIRST_POPUP&amp;HEIGH","T=450&amp;WIDTH=450&amp;START_MAXIMIZED=FALSE&amp;VAR:CALENDAR=US&amp;VAR:SYMBOL=LH&amp;VAR:INDEX=0"}</definedName>
    <definedName name="_473__FDSAUDITLINK__" localSheetId="0" hidden="1">{"fdsup://directions/FAT Viewer?action=UPDATE&amp;creator=factset&amp;DYN_ARGS=TRUE&amp;DOC_NAME=FAT:FQL_AUDITING_CLIENT_TEMPLATE.FAT&amp;display_string=Audit&amp;VAR:KEY=TSTYLOZORY&amp;VAR:QUERY=RkZfRUJJVERBX09QRVIoUVRSLDQvMS8yMDA5LDYvMzAvMjAwOSwsLFVTRCk=&amp;WINDOW=FIRST_POPUP&amp;HEIGH","T=450&amp;WIDTH=450&amp;START_MAXIMIZED=FALSE&amp;VAR:CALENDAR=US&amp;VAR:SYMBOL=LH&amp;VAR:INDEX=0"}</definedName>
    <definedName name="_473__FDSAUDITLINK__" hidden="1">{"fdsup://directions/FAT Viewer?action=UPDATE&amp;creator=factset&amp;DYN_ARGS=TRUE&amp;DOC_NAME=FAT:FQL_AUDITING_CLIENT_TEMPLATE.FAT&amp;display_string=Audit&amp;VAR:KEY=TSTYLOZORY&amp;VAR:QUERY=RkZfRUJJVERBX09QRVIoUVRSLDQvMS8yMDA5LDYvMzAvMjAwOSwsLFVTRCk=&amp;WINDOW=FIRST_POPUP&amp;HEIGH","T=450&amp;WIDTH=450&amp;START_MAXIMIZED=FALSE&amp;VAR:CALENDAR=US&amp;VAR:SYMBOL=LH&amp;VAR:INDEX=0"}</definedName>
    <definedName name="_474__FDSAUDITLINK__" localSheetId="7" hidden="1">{"fdsup://directions/FAT Viewer?action=UPDATE&amp;creator=factset&amp;DYN_ARGS=TRUE&amp;DOC_NAME=FAT:FQL_AUDITING_CLIENT_TEMPLATE.FAT&amp;display_string=Audit&amp;VAR:KEY=BABABSVAVY&amp;VAR:QUERY=RkZfRUJJVERBX09QRVIoUVRSLDQvMS8yMDEwLDYvMzAvMjAxMCwsLFVTRCk=&amp;WINDOW=FIRST_POPUP&amp;HEIGH","T=450&amp;WIDTH=450&amp;START_MAXIMIZED=FALSE&amp;VAR:CALENDAR=US&amp;VAR:SYMBOL=LH&amp;VAR:INDEX=0"}</definedName>
    <definedName name="_474__FDSAUDITLINK__" localSheetId="0" hidden="1">{"fdsup://directions/FAT Viewer?action=UPDATE&amp;creator=factset&amp;DYN_ARGS=TRUE&amp;DOC_NAME=FAT:FQL_AUDITING_CLIENT_TEMPLATE.FAT&amp;display_string=Audit&amp;VAR:KEY=BABABSVAVY&amp;VAR:QUERY=RkZfRUJJVERBX09QRVIoUVRSLDQvMS8yMDEwLDYvMzAvMjAxMCwsLFVTRCk=&amp;WINDOW=FIRST_POPUP&amp;HEIGH","T=450&amp;WIDTH=450&amp;START_MAXIMIZED=FALSE&amp;VAR:CALENDAR=US&amp;VAR:SYMBOL=LH&amp;VAR:INDEX=0"}</definedName>
    <definedName name="_474__FDSAUDITLINK__" hidden="1">{"fdsup://directions/FAT Viewer?action=UPDATE&amp;creator=factset&amp;DYN_ARGS=TRUE&amp;DOC_NAME=FAT:FQL_AUDITING_CLIENT_TEMPLATE.FAT&amp;display_string=Audit&amp;VAR:KEY=BABABSVAVY&amp;VAR:QUERY=RkZfRUJJVERBX09QRVIoUVRSLDQvMS8yMDEwLDYvMzAvMjAxMCwsLFVTRCk=&amp;WINDOW=FIRST_POPUP&amp;HEIGH","T=450&amp;WIDTH=450&amp;START_MAXIMIZED=FALSE&amp;VAR:CALENDAR=US&amp;VAR:SYMBOL=LH&amp;VAR:INDEX=0"}</definedName>
    <definedName name="_475__FDSAUDITLINK__" localSheetId="7" hidden="1">{"fdsup://directions/FAT Viewer?action=UPDATE&amp;creator=factset&amp;DYN_ARGS=TRUE&amp;DOC_NAME=FAT:FQL_AUDITING_CLIENT_TEMPLATE.FAT&amp;display_string=Audit&amp;VAR:KEY=BELSVYZIXA&amp;VAR:QUERY=RkZfRUJJVERBX09QRVIoUVRSLDQvMS8yMDA5LDYvMzAvMjAwOSwsLFVTRCk=&amp;WINDOW=FIRST_POPUP&amp;HEIGH","T=450&amp;WIDTH=450&amp;START_MAXIMIZED=FALSE&amp;VAR:CALENDAR=US&amp;VAR:SYMBOL=LEN&amp;VAR:INDEX=0"}</definedName>
    <definedName name="_475__FDSAUDITLINK__" localSheetId="0" hidden="1">{"fdsup://directions/FAT Viewer?action=UPDATE&amp;creator=factset&amp;DYN_ARGS=TRUE&amp;DOC_NAME=FAT:FQL_AUDITING_CLIENT_TEMPLATE.FAT&amp;display_string=Audit&amp;VAR:KEY=BELSVYZIXA&amp;VAR:QUERY=RkZfRUJJVERBX09QRVIoUVRSLDQvMS8yMDA5LDYvMzAvMjAwOSwsLFVTRCk=&amp;WINDOW=FIRST_POPUP&amp;HEIGH","T=450&amp;WIDTH=450&amp;START_MAXIMIZED=FALSE&amp;VAR:CALENDAR=US&amp;VAR:SYMBOL=LEN&amp;VAR:INDEX=0"}</definedName>
    <definedName name="_475__FDSAUDITLINK__" hidden="1">{"fdsup://directions/FAT Viewer?action=UPDATE&amp;creator=factset&amp;DYN_ARGS=TRUE&amp;DOC_NAME=FAT:FQL_AUDITING_CLIENT_TEMPLATE.FAT&amp;display_string=Audit&amp;VAR:KEY=BELSVYZIXA&amp;VAR:QUERY=RkZfRUJJVERBX09QRVIoUVRSLDQvMS8yMDA5LDYvMzAvMjAwOSwsLFVTRCk=&amp;WINDOW=FIRST_POPUP&amp;HEIGH","T=450&amp;WIDTH=450&amp;START_MAXIMIZED=FALSE&amp;VAR:CALENDAR=US&amp;VAR:SYMBOL=LEN&amp;VAR:INDEX=0"}</definedName>
    <definedName name="_476__FDSAUDITLINK__" localSheetId="7" hidden="1">{"fdsup://directions/FAT Viewer?action=UPDATE&amp;creator=factset&amp;DYN_ARGS=TRUE&amp;DOC_NAME=FAT:FQL_AUDITING_CLIENT_TEMPLATE.FAT&amp;display_string=Audit&amp;VAR:KEY=NOHAVGBMZA&amp;VAR:QUERY=RkZfRUJJVERBX09QRVIoUVRSLDQvMS8yMDEwLDYvMzAvMjAxMCwsLFVTRCk=&amp;WINDOW=FIRST_POPUP&amp;HEIGH","T=450&amp;WIDTH=450&amp;START_MAXIMIZED=FALSE&amp;VAR:CALENDAR=US&amp;VAR:SYMBOL=LEN&amp;VAR:INDEX=0"}</definedName>
    <definedName name="_476__FDSAUDITLINK__" localSheetId="0" hidden="1">{"fdsup://directions/FAT Viewer?action=UPDATE&amp;creator=factset&amp;DYN_ARGS=TRUE&amp;DOC_NAME=FAT:FQL_AUDITING_CLIENT_TEMPLATE.FAT&amp;display_string=Audit&amp;VAR:KEY=NOHAVGBMZA&amp;VAR:QUERY=RkZfRUJJVERBX09QRVIoUVRSLDQvMS8yMDEwLDYvMzAvMjAxMCwsLFVTRCk=&amp;WINDOW=FIRST_POPUP&amp;HEIGH","T=450&amp;WIDTH=450&amp;START_MAXIMIZED=FALSE&amp;VAR:CALENDAR=US&amp;VAR:SYMBOL=LEN&amp;VAR:INDEX=0"}</definedName>
    <definedName name="_476__FDSAUDITLINK__" hidden="1">{"fdsup://directions/FAT Viewer?action=UPDATE&amp;creator=factset&amp;DYN_ARGS=TRUE&amp;DOC_NAME=FAT:FQL_AUDITING_CLIENT_TEMPLATE.FAT&amp;display_string=Audit&amp;VAR:KEY=NOHAVGBMZA&amp;VAR:QUERY=RkZfRUJJVERBX09QRVIoUVRSLDQvMS8yMDEwLDYvMzAvMjAxMCwsLFVTRCk=&amp;WINDOW=FIRST_POPUP&amp;HEIGH","T=450&amp;WIDTH=450&amp;START_MAXIMIZED=FALSE&amp;VAR:CALENDAR=US&amp;VAR:SYMBOL=LEN&amp;VAR:INDEX=0"}</definedName>
    <definedName name="_477__FDSAUDITLINK__" localSheetId="7" hidden="1">{"fdsup://directions/FAT Viewer?action=UPDATE&amp;creator=factset&amp;DYN_ARGS=TRUE&amp;DOC_NAME=FAT:FQL_AUDITING_CLIENT_TEMPLATE.FAT&amp;display_string=Audit&amp;VAR:KEY=XSDAFQVEVW&amp;VAR:QUERY=RkZfRUJJVERBX09QRVIoUVRSLDQvMS8yMDA5LDYvMzAvMjAwOSwsLFVTRCk=&amp;WINDOW=FIRST_POPUP&amp;HEIGH","T=450&amp;WIDTH=450&amp;START_MAXIMIZED=FALSE&amp;VAR:CALENDAR=US&amp;VAR:SYMBOL=LEG&amp;VAR:INDEX=0"}</definedName>
    <definedName name="_477__FDSAUDITLINK__" localSheetId="0" hidden="1">{"fdsup://directions/FAT Viewer?action=UPDATE&amp;creator=factset&amp;DYN_ARGS=TRUE&amp;DOC_NAME=FAT:FQL_AUDITING_CLIENT_TEMPLATE.FAT&amp;display_string=Audit&amp;VAR:KEY=XSDAFQVEVW&amp;VAR:QUERY=RkZfRUJJVERBX09QRVIoUVRSLDQvMS8yMDA5LDYvMzAvMjAwOSwsLFVTRCk=&amp;WINDOW=FIRST_POPUP&amp;HEIGH","T=450&amp;WIDTH=450&amp;START_MAXIMIZED=FALSE&amp;VAR:CALENDAR=US&amp;VAR:SYMBOL=LEG&amp;VAR:INDEX=0"}</definedName>
    <definedName name="_477__FDSAUDITLINK__" hidden="1">{"fdsup://directions/FAT Viewer?action=UPDATE&amp;creator=factset&amp;DYN_ARGS=TRUE&amp;DOC_NAME=FAT:FQL_AUDITING_CLIENT_TEMPLATE.FAT&amp;display_string=Audit&amp;VAR:KEY=XSDAFQVEVW&amp;VAR:QUERY=RkZfRUJJVERBX09QRVIoUVRSLDQvMS8yMDA5LDYvMzAvMjAwOSwsLFVTRCk=&amp;WINDOW=FIRST_POPUP&amp;HEIGH","T=450&amp;WIDTH=450&amp;START_MAXIMIZED=FALSE&amp;VAR:CALENDAR=US&amp;VAR:SYMBOL=LEG&amp;VAR:INDEX=0"}</definedName>
    <definedName name="_478__FDSAUDITLINK__" localSheetId="7" hidden="1">{"fdsup://directions/FAT Viewer?action=UPDATE&amp;creator=factset&amp;DYN_ARGS=TRUE&amp;DOC_NAME=FAT:FQL_AUDITING_CLIENT_TEMPLATE.FAT&amp;display_string=Audit&amp;VAR:KEY=DOTQFEZAFC&amp;VAR:QUERY=RkZfRUJJVERBX09QRVIoUVRSLDQvMS8yMDEwLDYvMzAvMjAxMCwsLFVTRCk=&amp;WINDOW=FIRST_POPUP&amp;HEIGH","T=450&amp;WIDTH=450&amp;START_MAXIMIZED=FALSE&amp;VAR:CALENDAR=US&amp;VAR:SYMBOL=LEG&amp;VAR:INDEX=0"}</definedName>
    <definedName name="_478__FDSAUDITLINK__" localSheetId="0" hidden="1">{"fdsup://directions/FAT Viewer?action=UPDATE&amp;creator=factset&amp;DYN_ARGS=TRUE&amp;DOC_NAME=FAT:FQL_AUDITING_CLIENT_TEMPLATE.FAT&amp;display_string=Audit&amp;VAR:KEY=DOTQFEZAFC&amp;VAR:QUERY=RkZfRUJJVERBX09QRVIoUVRSLDQvMS8yMDEwLDYvMzAvMjAxMCwsLFVTRCk=&amp;WINDOW=FIRST_POPUP&amp;HEIGH","T=450&amp;WIDTH=450&amp;START_MAXIMIZED=FALSE&amp;VAR:CALENDAR=US&amp;VAR:SYMBOL=LEG&amp;VAR:INDEX=0"}</definedName>
    <definedName name="_478__FDSAUDITLINK__" hidden="1">{"fdsup://directions/FAT Viewer?action=UPDATE&amp;creator=factset&amp;DYN_ARGS=TRUE&amp;DOC_NAME=FAT:FQL_AUDITING_CLIENT_TEMPLATE.FAT&amp;display_string=Audit&amp;VAR:KEY=DOTQFEZAFC&amp;VAR:QUERY=RkZfRUJJVERBX09QRVIoUVRSLDQvMS8yMDEwLDYvMzAvMjAxMCwsLFVTRCk=&amp;WINDOW=FIRST_POPUP&amp;HEIGH","T=450&amp;WIDTH=450&amp;START_MAXIMIZED=FALSE&amp;VAR:CALENDAR=US&amp;VAR:SYMBOL=LEG&amp;VAR:INDEX=0"}</definedName>
    <definedName name="_479__FDSAUDITLINK__" localSheetId="7" hidden="1">{"fdsup://directions/FAT Viewer?action=UPDATE&amp;creator=factset&amp;DYN_ARGS=TRUE&amp;DOC_NAME=FAT:FQL_AUDITING_CLIENT_TEMPLATE.FAT&amp;display_string=Audit&amp;VAR:KEY=HEXULUPUXG&amp;VAR:QUERY=RkZfRUJJVERBX09QRVIoUVRSLDQvMS8yMDA5LDYvMzAvMjAwOSwsLFVTRCk=&amp;WINDOW=FIRST_POPUP&amp;HEIGH","T=450&amp;WIDTH=450&amp;START_MAXIMIZED=FALSE&amp;VAR:CALENDAR=US&amp;VAR:SYMBOL=L&amp;VAR:INDEX=0"}</definedName>
    <definedName name="_479__FDSAUDITLINK__" localSheetId="0" hidden="1">{"fdsup://directions/FAT Viewer?action=UPDATE&amp;creator=factset&amp;DYN_ARGS=TRUE&amp;DOC_NAME=FAT:FQL_AUDITING_CLIENT_TEMPLATE.FAT&amp;display_string=Audit&amp;VAR:KEY=HEXULUPUXG&amp;VAR:QUERY=RkZfRUJJVERBX09QRVIoUVRSLDQvMS8yMDA5LDYvMzAvMjAwOSwsLFVTRCk=&amp;WINDOW=FIRST_POPUP&amp;HEIGH","T=450&amp;WIDTH=450&amp;START_MAXIMIZED=FALSE&amp;VAR:CALENDAR=US&amp;VAR:SYMBOL=L&amp;VAR:INDEX=0"}</definedName>
    <definedName name="_479__FDSAUDITLINK__" hidden="1">{"fdsup://directions/FAT Viewer?action=UPDATE&amp;creator=factset&amp;DYN_ARGS=TRUE&amp;DOC_NAME=FAT:FQL_AUDITING_CLIENT_TEMPLATE.FAT&amp;display_string=Audit&amp;VAR:KEY=HEXULUPUXG&amp;VAR:QUERY=RkZfRUJJVERBX09QRVIoUVRSLDQvMS8yMDA5LDYvMzAvMjAwOSwsLFVTRCk=&amp;WINDOW=FIRST_POPUP&amp;HEIGH","T=450&amp;WIDTH=450&amp;START_MAXIMIZED=FALSE&amp;VAR:CALENDAR=US&amp;VAR:SYMBOL=L&amp;VAR:INDEX=0"}</definedName>
    <definedName name="_48__FDSAUDITLINK__" localSheetId="7" hidden="1">{"fdsup://directions/FAT Viewer?action=UPDATE&amp;creator=factset&amp;DYN_ARGS=TRUE&amp;DOC_NAME=FAT:FQL_AUDITING_CLIENT_TEMPLATE.FAT&amp;display_string=Audit&amp;VAR:KEY=TOHCPYDMNG&amp;VAR:QUERY=RkZfRUJJVERBX09QRVIoUVRSLDQvMS8yMDEwLDYvMzAvMjAxMCwsLFVTRCk=&amp;WINDOW=FIRST_POPUP&amp;HEIGH","T=450&amp;WIDTH=450&amp;START_MAXIMIZED=FALSE&amp;VAR:CALENDAR=US&amp;VAR:SYMBOL=WFR&amp;VAR:INDEX=0"}</definedName>
    <definedName name="_48__FDSAUDITLINK__" localSheetId="0" hidden="1">{"fdsup://directions/FAT Viewer?action=UPDATE&amp;creator=factset&amp;DYN_ARGS=TRUE&amp;DOC_NAME=FAT:FQL_AUDITING_CLIENT_TEMPLATE.FAT&amp;display_string=Audit&amp;VAR:KEY=TOHCPYDMNG&amp;VAR:QUERY=RkZfRUJJVERBX09QRVIoUVRSLDQvMS8yMDEwLDYvMzAvMjAxMCwsLFVTRCk=&amp;WINDOW=FIRST_POPUP&amp;HEIGH","T=450&amp;WIDTH=450&amp;START_MAXIMIZED=FALSE&amp;VAR:CALENDAR=US&amp;VAR:SYMBOL=WFR&amp;VAR:INDEX=0"}</definedName>
    <definedName name="_48__FDSAUDITLINK__" hidden="1">{"fdsup://directions/FAT Viewer?action=UPDATE&amp;creator=factset&amp;DYN_ARGS=TRUE&amp;DOC_NAME=FAT:FQL_AUDITING_CLIENT_TEMPLATE.FAT&amp;display_string=Audit&amp;VAR:KEY=TOHCPYDMNG&amp;VAR:QUERY=RkZfRUJJVERBX09QRVIoUVRSLDQvMS8yMDEwLDYvMzAvMjAxMCwsLFVTRCk=&amp;WINDOW=FIRST_POPUP&amp;HEIGH","T=450&amp;WIDTH=450&amp;START_MAXIMIZED=FALSE&amp;VAR:CALENDAR=US&amp;VAR:SYMBOL=WFR&amp;VAR:INDEX=0"}</definedName>
    <definedName name="_480__FDSAUDITLINK__" localSheetId="7" hidden="1">{"fdsup://directions/FAT Viewer?action=UPDATE&amp;creator=factset&amp;DYN_ARGS=TRUE&amp;DOC_NAME=FAT:FQL_AUDITING_CLIENT_TEMPLATE.FAT&amp;display_string=Audit&amp;VAR:KEY=PCXWLYJOXC&amp;VAR:QUERY=RkZfRUJJVERBX09QRVIoUVRSLDQvMS8yMDEwLDYvMzAvMjAxMCwsLFVTRCk=&amp;WINDOW=FIRST_POPUP&amp;HEIGH","T=450&amp;WIDTH=450&amp;START_MAXIMIZED=FALSE&amp;VAR:CALENDAR=US&amp;VAR:SYMBOL=L&amp;VAR:INDEX=0"}</definedName>
    <definedName name="_480__FDSAUDITLINK__" localSheetId="0" hidden="1">{"fdsup://directions/FAT Viewer?action=UPDATE&amp;creator=factset&amp;DYN_ARGS=TRUE&amp;DOC_NAME=FAT:FQL_AUDITING_CLIENT_TEMPLATE.FAT&amp;display_string=Audit&amp;VAR:KEY=PCXWLYJOXC&amp;VAR:QUERY=RkZfRUJJVERBX09QRVIoUVRSLDQvMS8yMDEwLDYvMzAvMjAxMCwsLFVTRCk=&amp;WINDOW=FIRST_POPUP&amp;HEIGH","T=450&amp;WIDTH=450&amp;START_MAXIMIZED=FALSE&amp;VAR:CALENDAR=US&amp;VAR:SYMBOL=L&amp;VAR:INDEX=0"}</definedName>
    <definedName name="_480__FDSAUDITLINK__" hidden="1">{"fdsup://directions/FAT Viewer?action=UPDATE&amp;creator=factset&amp;DYN_ARGS=TRUE&amp;DOC_NAME=FAT:FQL_AUDITING_CLIENT_TEMPLATE.FAT&amp;display_string=Audit&amp;VAR:KEY=PCXWLYJOXC&amp;VAR:QUERY=RkZfRUJJVERBX09QRVIoUVRSLDQvMS8yMDEwLDYvMzAvMjAxMCwsLFVTRCk=&amp;WINDOW=FIRST_POPUP&amp;HEIGH","T=450&amp;WIDTH=450&amp;START_MAXIMIZED=FALSE&amp;VAR:CALENDAR=US&amp;VAR:SYMBOL=L&amp;VAR:INDEX=0"}</definedName>
    <definedName name="_481__FDSAUDITLINK__" localSheetId="7" hidden="1">{"fdsup://directions/FAT Viewer?action=UPDATE&amp;creator=factset&amp;DYN_ARGS=TRUE&amp;DOC_NAME=FAT:FQL_AUDITING_CLIENT_TEMPLATE.FAT&amp;display_string=Audit&amp;VAR:KEY=ZUPUFWPULW&amp;VAR:QUERY=RkZfRUJJVERBX09QRVIoUVRSLDQvMS8yMDA5LDYvMzAvMjAwOSwsLFVTRCk=&amp;WINDOW=FIRST_POPUP&amp;HEIGH","T=450&amp;WIDTH=450&amp;START_MAXIMIZED=FALSE&amp;VAR:CALENDAR=US&amp;VAR:SYMBOL=KSS&amp;VAR:INDEX=0"}</definedName>
    <definedName name="_481__FDSAUDITLINK__" localSheetId="0" hidden="1">{"fdsup://directions/FAT Viewer?action=UPDATE&amp;creator=factset&amp;DYN_ARGS=TRUE&amp;DOC_NAME=FAT:FQL_AUDITING_CLIENT_TEMPLATE.FAT&amp;display_string=Audit&amp;VAR:KEY=ZUPUFWPULW&amp;VAR:QUERY=RkZfRUJJVERBX09QRVIoUVRSLDQvMS8yMDA5LDYvMzAvMjAwOSwsLFVTRCk=&amp;WINDOW=FIRST_POPUP&amp;HEIGH","T=450&amp;WIDTH=450&amp;START_MAXIMIZED=FALSE&amp;VAR:CALENDAR=US&amp;VAR:SYMBOL=KSS&amp;VAR:INDEX=0"}</definedName>
    <definedName name="_481__FDSAUDITLINK__" hidden="1">{"fdsup://directions/FAT Viewer?action=UPDATE&amp;creator=factset&amp;DYN_ARGS=TRUE&amp;DOC_NAME=FAT:FQL_AUDITING_CLIENT_TEMPLATE.FAT&amp;display_string=Audit&amp;VAR:KEY=ZUPUFWPULW&amp;VAR:QUERY=RkZfRUJJVERBX09QRVIoUVRSLDQvMS8yMDA5LDYvMzAvMjAwOSwsLFVTRCk=&amp;WINDOW=FIRST_POPUP&amp;HEIGH","T=450&amp;WIDTH=450&amp;START_MAXIMIZED=FALSE&amp;VAR:CALENDAR=US&amp;VAR:SYMBOL=KSS&amp;VAR:INDEX=0"}</definedName>
    <definedName name="_482__FDSAUDITLINK__" localSheetId="7" hidden="1">{"fdsup://directions/FAT Viewer?action=UPDATE&amp;creator=factset&amp;DYN_ARGS=TRUE&amp;DOC_NAME=FAT:FQL_AUDITING_CLIENT_TEMPLATE.FAT&amp;display_string=Audit&amp;VAR:KEY=PKJWJWVYXU&amp;VAR:QUERY=RkZfRUJJVERBX09QRVIoUVRSLDQvMS8yMDEwLDYvMzAvMjAxMCwsLFVTRCk=&amp;WINDOW=FIRST_POPUP&amp;HEIGH","T=450&amp;WIDTH=450&amp;START_MAXIMIZED=FALSE&amp;VAR:CALENDAR=US&amp;VAR:SYMBOL=KSS&amp;VAR:INDEX=0"}</definedName>
    <definedName name="_482__FDSAUDITLINK__" localSheetId="0" hidden="1">{"fdsup://directions/FAT Viewer?action=UPDATE&amp;creator=factset&amp;DYN_ARGS=TRUE&amp;DOC_NAME=FAT:FQL_AUDITING_CLIENT_TEMPLATE.FAT&amp;display_string=Audit&amp;VAR:KEY=PKJWJWVYXU&amp;VAR:QUERY=RkZfRUJJVERBX09QRVIoUVRSLDQvMS8yMDEwLDYvMzAvMjAxMCwsLFVTRCk=&amp;WINDOW=FIRST_POPUP&amp;HEIGH","T=450&amp;WIDTH=450&amp;START_MAXIMIZED=FALSE&amp;VAR:CALENDAR=US&amp;VAR:SYMBOL=KSS&amp;VAR:INDEX=0"}</definedName>
    <definedName name="_482__FDSAUDITLINK__" hidden="1">{"fdsup://directions/FAT Viewer?action=UPDATE&amp;creator=factset&amp;DYN_ARGS=TRUE&amp;DOC_NAME=FAT:FQL_AUDITING_CLIENT_TEMPLATE.FAT&amp;display_string=Audit&amp;VAR:KEY=PKJWJWVYXU&amp;VAR:QUERY=RkZfRUJJVERBX09QRVIoUVRSLDQvMS8yMDEwLDYvMzAvMjAxMCwsLFVTRCk=&amp;WINDOW=FIRST_POPUP&amp;HEIGH","T=450&amp;WIDTH=450&amp;START_MAXIMIZED=FALSE&amp;VAR:CALENDAR=US&amp;VAR:SYMBOL=KSS&amp;VAR:INDEX=0"}</definedName>
    <definedName name="_483__FDSAUDITLINK__" localSheetId="7" hidden="1">{"fdsup://directions/FAT Viewer?action=UPDATE&amp;creator=factset&amp;DYN_ARGS=TRUE&amp;DOC_NAME=FAT:FQL_AUDITING_CLIENT_TEMPLATE.FAT&amp;display_string=Audit&amp;VAR:KEY=FONKTUVGZW&amp;VAR:QUERY=RkZfRUJJVERBX09QRVIoUVRSLDQvMS8yMDA5LDYvMzAvMjAwOSwsLFVTRCk=&amp;WINDOW=FIRST_POPUP&amp;HEIGH","T=450&amp;WIDTH=450&amp;START_MAXIMIZED=FALSE&amp;VAR:CALENDAR=US&amp;VAR:SYMBOL=KR&amp;VAR:INDEX=0"}</definedName>
    <definedName name="_483__FDSAUDITLINK__" localSheetId="0" hidden="1">{"fdsup://directions/FAT Viewer?action=UPDATE&amp;creator=factset&amp;DYN_ARGS=TRUE&amp;DOC_NAME=FAT:FQL_AUDITING_CLIENT_TEMPLATE.FAT&amp;display_string=Audit&amp;VAR:KEY=FONKTUVGZW&amp;VAR:QUERY=RkZfRUJJVERBX09QRVIoUVRSLDQvMS8yMDA5LDYvMzAvMjAwOSwsLFVTRCk=&amp;WINDOW=FIRST_POPUP&amp;HEIGH","T=450&amp;WIDTH=450&amp;START_MAXIMIZED=FALSE&amp;VAR:CALENDAR=US&amp;VAR:SYMBOL=KR&amp;VAR:INDEX=0"}</definedName>
    <definedName name="_483__FDSAUDITLINK__" hidden="1">{"fdsup://directions/FAT Viewer?action=UPDATE&amp;creator=factset&amp;DYN_ARGS=TRUE&amp;DOC_NAME=FAT:FQL_AUDITING_CLIENT_TEMPLATE.FAT&amp;display_string=Audit&amp;VAR:KEY=FONKTUVGZW&amp;VAR:QUERY=RkZfRUJJVERBX09QRVIoUVRSLDQvMS8yMDA5LDYvMzAvMjAwOSwsLFVTRCk=&amp;WINDOW=FIRST_POPUP&amp;HEIGH","T=450&amp;WIDTH=450&amp;START_MAXIMIZED=FALSE&amp;VAR:CALENDAR=US&amp;VAR:SYMBOL=KR&amp;VAR:INDEX=0"}</definedName>
    <definedName name="_484__FDSAUDITLINK__" localSheetId="7" hidden="1">{"fdsup://directions/FAT Viewer?action=UPDATE&amp;creator=factset&amp;DYN_ARGS=TRUE&amp;DOC_NAME=FAT:FQL_AUDITING_CLIENT_TEMPLATE.FAT&amp;display_string=Audit&amp;VAR:KEY=POFODWVIFG&amp;VAR:QUERY=RkZfRUJJVERBX09QRVIoUVRSLDQvMS8yMDEwLDYvMzAvMjAxMCwsLFVTRCk=&amp;WINDOW=FIRST_POPUP&amp;HEIGH","T=450&amp;WIDTH=450&amp;START_MAXIMIZED=FALSE&amp;VAR:CALENDAR=US&amp;VAR:SYMBOL=KR&amp;VAR:INDEX=0"}</definedName>
    <definedName name="_484__FDSAUDITLINK__" localSheetId="0" hidden="1">{"fdsup://directions/FAT Viewer?action=UPDATE&amp;creator=factset&amp;DYN_ARGS=TRUE&amp;DOC_NAME=FAT:FQL_AUDITING_CLIENT_TEMPLATE.FAT&amp;display_string=Audit&amp;VAR:KEY=POFODWVIFG&amp;VAR:QUERY=RkZfRUJJVERBX09QRVIoUVRSLDQvMS8yMDEwLDYvMzAvMjAxMCwsLFVTRCk=&amp;WINDOW=FIRST_POPUP&amp;HEIGH","T=450&amp;WIDTH=450&amp;START_MAXIMIZED=FALSE&amp;VAR:CALENDAR=US&amp;VAR:SYMBOL=KR&amp;VAR:INDEX=0"}</definedName>
    <definedName name="_484__FDSAUDITLINK__" hidden="1">{"fdsup://directions/FAT Viewer?action=UPDATE&amp;creator=factset&amp;DYN_ARGS=TRUE&amp;DOC_NAME=FAT:FQL_AUDITING_CLIENT_TEMPLATE.FAT&amp;display_string=Audit&amp;VAR:KEY=POFODWVIFG&amp;VAR:QUERY=RkZfRUJJVERBX09QRVIoUVRSLDQvMS8yMDEwLDYvMzAvMjAxMCwsLFVTRCk=&amp;WINDOW=FIRST_POPUP&amp;HEIGH","T=450&amp;WIDTH=450&amp;START_MAXIMIZED=FALSE&amp;VAR:CALENDAR=US&amp;VAR:SYMBOL=KR&amp;VAR:INDEX=0"}</definedName>
    <definedName name="_485__FDSAUDITLINK__" localSheetId="7" hidden="1">{"fdsup://directions/FAT Viewer?action=UPDATE&amp;creator=factset&amp;DYN_ARGS=TRUE&amp;DOC_NAME=FAT:FQL_AUDITING_CLIENT_TEMPLATE.FAT&amp;display_string=Audit&amp;VAR:KEY=FIBGZOPCHU&amp;VAR:QUERY=RkZfRUJJVERBX09QRVIoUVRSLDQvMS8yMDA5LDYvMzAvMjAwOSwsLFVTRCk=&amp;WINDOW=FIRST_POPUP&amp;HEIGH","T=450&amp;WIDTH=450&amp;START_MAXIMIZED=FALSE&amp;VAR:CALENDAR=US&amp;VAR:SYMBOL=KO&amp;VAR:INDEX=0"}</definedName>
    <definedName name="_485__FDSAUDITLINK__" localSheetId="0" hidden="1">{"fdsup://directions/FAT Viewer?action=UPDATE&amp;creator=factset&amp;DYN_ARGS=TRUE&amp;DOC_NAME=FAT:FQL_AUDITING_CLIENT_TEMPLATE.FAT&amp;display_string=Audit&amp;VAR:KEY=FIBGZOPCHU&amp;VAR:QUERY=RkZfRUJJVERBX09QRVIoUVRSLDQvMS8yMDA5LDYvMzAvMjAwOSwsLFVTRCk=&amp;WINDOW=FIRST_POPUP&amp;HEIGH","T=450&amp;WIDTH=450&amp;START_MAXIMIZED=FALSE&amp;VAR:CALENDAR=US&amp;VAR:SYMBOL=KO&amp;VAR:INDEX=0"}</definedName>
    <definedName name="_485__FDSAUDITLINK__" hidden="1">{"fdsup://directions/FAT Viewer?action=UPDATE&amp;creator=factset&amp;DYN_ARGS=TRUE&amp;DOC_NAME=FAT:FQL_AUDITING_CLIENT_TEMPLATE.FAT&amp;display_string=Audit&amp;VAR:KEY=FIBGZOPCHU&amp;VAR:QUERY=RkZfRUJJVERBX09QRVIoUVRSLDQvMS8yMDA5LDYvMzAvMjAwOSwsLFVTRCk=&amp;WINDOW=FIRST_POPUP&amp;HEIGH","T=450&amp;WIDTH=450&amp;START_MAXIMIZED=FALSE&amp;VAR:CALENDAR=US&amp;VAR:SYMBOL=KO&amp;VAR:INDEX=0"}</definedName>
    <definedName name="_486__FDSAUDITLINK__" localSheetId="7" hidden="1">{"fdsup://directions/FAT Viewer?action=UPDATE&amp;creator=factset&amp;DYN_ARGS=TRUE&amp;DOC_NAME=FAT:FQL_AUDITING_CLIENT_TEMPLATE.FAT&amp;display_string=Audit&amp;VAR:KEY=JULSDOTKBU&amp;VAR:QUERY=RkZfRUJJVERBX09QRVIoUVRSLDQvMS8yMDEwLDYvMzAvMjAxMCwsLFVTRCk=&amp;WINDOW=FIRST_POPUP&amp;HEIGH","T=450&amp;WIDTH=450&amp;START_MAXIMIZED=FALSE&amp;VAR:CALENDAR=US&amp;VAR:SYMBOL=KO&amp;VAR:INDEX=0"}</definedName>
    <definedName name="_486__FDSAUDITLINK__" localSheetId="0" hidden="1">{"fdsup://directions/FAT Viewer?action=UPDATE&amp;creator=factset&amp;DYN_ARGS=TRUE&amp;DOC_NAME=FAT:FQL_AUDITING_CLIENT_TEMPLATE.FAT&amp;display_string=Audit&amp;VAR:KEY=JULSDOTKBU&amp;VAR:QUERY=RkZfRUJJVERBX09QRVIoUVRSLDQvMS8yMDEwLDYvMzAvMjAxMCwsLFVTRCk=&amp;WINDOW=FIRST_POPUP&amp;HEIGH","T=450&amp;WIDTH=450&amp;START_MAXIMIZED=FALSE&amp;VAR:CALENDAR=US&amp;VAR:SYMBOL=KO&amp;VAR:INDEX=0"}</definedName>
    <definedName name="_486__FDSAUDITLINK__" hidden="1">{"fdsup://directions/FAT Viewer?action=UPDATE&amp;creator=factset&amp;DYN_ARGS=TRUE&amp;DOC_NAME=FAT:FQL_AUDITING_CLIENT_TEMPLATE.FAT&amp;display_string=Audit&amp;VAR:KEY=JULSDOTKBU&amp;VAR:QUERY=RkZfRUJJVERBX09QRVIoUVRSLDQvMS8yMDEwLDYvMzAvMjAxMCwsLFVTRCk=&amp;WINDOW=FIRST_POPUP&amp;HEIGH","T=450&amp;WIDTH=450&amp;START_MAXIMIZED=FALSE&amp;VAR:CALENDAR=US&amp;VAR:SYMBOL=KO&amp;VAR:INDEX=0"}</definedName>
    <definedName name="_487__FDSAUDITLINK__" localSheetId="7" hidden="1">{"fdsup://directions/FAT Viewer?action=UPDATE&amp;creator=factset&amp;DYN_ARGS=TRUE&amp;DOC_NAME=FAT:FQL_AUDITING_CLIENT_TEMPLATE.FAT&amp;display_string=Audit&amp;VAR:KEY=LMBABUVERQ&amp;VAR:QUERY=RkZfRUJJVERBX09QRVIoUVRSLDQvMS8yMDA5LDYvMzAvMjAwOSwsLFVTRCk=&amp;WINDOW=FIRST_POPUP&amp;HEIGH","T=450&amp;WIDTH=450&amp;START_MAXIMIZED=FALSE&amp;VAR:CALENDAR=US&amp;VAR:SYMBOL=KMX&amp;VAR:INDEX=0"}</definedName>
    <definedName name="_487__FDSAUDITLINK__" localSheetId="0" hidden="1">{"fdsup://directions/FAT Viewer?action=UPDATE&amp;creator=factset&amp;DYN_ARGS=TRUE&amp;DOC_NAME=FAT:FQL_AUDITING_CLIENT_TEMPLATE.FAT&amp;display_string=Audit&amp;VAR:KEY=LMBABUVERQ&amp;VAR:QUERY=RkZfRUJJVERBX09QRVIoUVRSLDQvMS8yMDA5LDYvMzAvMjAwOSwsLFVTRCk=&amp;WINDOW=FIRST_POPUP&amp;HEIGH","T=450&amp;WIDTH=450&amp;START_MAXIMIZED=FALSE&amp;VAR:CALENDAR=US&amp;VAR:SYMBOL=KMX&amp;VAR:INDEX=0"}</definedName>
    <definedName name="_487__FDSAUDITLINK__" hidden="1">{"fdsup://directions/FAT Viewer?action=UPDATE&amp;creator=factset&amp;DYN_ARGS=TRUE&amp;DOC_NAME=FAT:FQL_AUDITING_CLIENT_TEMPLATE.FAT&amp;display_string=Audit&amp;VAR:KEY=LMBABUVERQ&amp;VAR:QUERY=RkZfRUJJVERBX09QRVIoUVRSLDQvMS8yMDA5LDYvMzAvMjAwOSwsLFVTRCk=&amp;WINDOW=FIRST_POPUP&amp;HEIGH","T=450&amp;WIDTH=450&amp;START_MAXIMIZED=FALSE&amp;VAR:CALENDAR=US&amp;VAR:SYMBOL=KMX&amp;VAR:INDEX=0"}</definedName>
    <definedName name="_488__FDSAUDITLINK__" localSheetId="7" hidden="1">{"fdsup://directions/FAT Viewer?action=UPDATE&amp;creator=factset&amp;DYN_ARGS=TRUE&amp;DOC_NAME=FAT:FQL_AUDITING_CLIENT_TEMPLATE.FAT&amp;display_string=Audit&amp;VAR:KEY=ZAVQRGHMJK&amp;VAR:QUERY=RkZfRUJJVERBX09QRVIoUVRSLDQvMS8yMDEwLDYvMzAvMjAxMCwsLFVTRCk=&amp;WINDOW=FIRST_POPUP&amp;HEIGH","T=450&amp;WIDTH=450&amp;START_MAXIMIZED=FALSE&amp;VAR:CALENDAR=US&amp;VAR:SYMBOL=KMX&amp;VAR:INDEX=0"}</definedName>
    <definedName name="_488__FDSAUDITLINK__" localSheetId="0" hidden="1">{"fdsup://directions/FAT Viewer?action=UPDATE&amp;creator=factset&amp;DYN_ARGS=TRUE&amp;DOC_NAME=FAT:FQL_AUDITING_CLIENT_TEMPLATE.FAT&amp;display_string=Audit&amp;VAR:KEY=ZAVQRGHMJK&amp;VAR:QUERY=RkZfRUJJVERBX09QRVIoUVRSLDQvMS8yMDEwLDYvMzAvMjAxMCwsLFVTRCk=&amp;WINDOW=FIRST_POPUP&amp;HEIGH","T=450&amp;WIDTH=450&amp;START_MAXIMIZED=FALSE&amp;VAR:CALENDAR=US&amp;VAR:SYMBOL=KMX&amp;VAR:INDEX=0"}</definedName>
    <definedName name="_488__FDSAUDITLINK__" hidden="1">{"fdsup://directions/FAT Viewer?action=UPDATE&amp;creator=factset&amp;DYN_ARGS=TRUE&amp;DOC_NAME=FAT:FQL_AUDITING_CLIENT_TEMPLATE.FAT&amp;display_string=Audit&amp;VAR:KEY=ZAVQRGHMJK&amp;VAR:QUERY=RkZfRUJJVERBX09QRVIoUVRSLDQvMS8yMDEwLDYvMzAvMjAxMCwsLFVTRCk=&amp;WINDOW=FIRST_POPUP&amp;HEIGH","T=450&amp;WIDTH=450&amp;START_MAXIMIZED=FALSE&amp;VAR:CALENDAR=US&amp;VAR:SYMBOL=KMX&amp;VAR:INDEX=0"}</definedName>
    <definedName name="_489__FDSAUDITLINK__" localSheetId="7" hidden="1">{"fdsup://directions/FAT Viewer?action=UPDATE&amp;creator=factset&amp;DYN_ARGS=TRUE&amp;DOC_NAME=FAT:FQL_AUDITING_CLIENT_TEMPLATE.FAT&amp;display_string=Audit&amp;VAR:KEY=LWLCHMXOFI&amp;VAR:QUERY=RkZfRUJJVERBX09QRVIoUVRSLDQvMS8yMDA5LDYvMzAvMjAwOSwsLFVTRCk=&amp;WINDOW=FIRST_POPUP&amp;HEIGH","T=450&amp;WIDTH=450&amp;START_MAXIMIZED=FALSE&amp;VAR:CALENDAR=US&amp;VAR:SYMBOL=KMB&amp;VAR:INDEX=0"}</definedName>
    <definedName name="_489__FDSAUDITLINK__" localSheetId="0" hidden="1">{"fdsup://directions/FAT Viewer?action=UPDATE&amp;creator=factset&amp;DYN_ARGS=TRUE&amp;DOC_NAME=FAT:FQL_AUDITING_CLIENT_TEMPLATE.FAT&amp;display_string=Audit&amp;VAR:KEY=LWLCHMXOFI&amp;VAR:QUERY=RkZfRUJJVERBX09QRVIoUVRSLDQvMS8yMDA5LDYvMzAvMjAwOSwsLFVTRCk=&amp;WINDOW=FIRST_POPUP&amp;HEIGH","T=450&amp;WIDTH=450&amp;START_MAXIMIZED=FALSE&amp;VAR:CALENDAR=US&amp;VAR:SYMBOL=KMB&amp;VAR:INDEX=0"}</definedName>
    <definedName name="_489__FDSAUDITLINK__" hidden="1">{"fdsup://directions/FAT Viewer?action=UPDATE&amp;creator=factset&amp;DYN_ARGS=TRUE&amp;DOC_NAME=FAT:FQL_AUDITING_CLIENT_TEMPLATE.FAT&amp;display_string=Audit&amp;VAR:KEY=LWLCHMXOFI&amp;VAR:QUERY=RkZfRUJJVERBX09QRVIoUVRSLDQvMS8yMDA5LDYvMzAvMjAwOSwsLFVTRCk=&amp;WINDOW=FIRST_POPUP&amp;HEIGH","T=450&amp;WIDTH=450&amp;START_MAXIMIZED=FALSE&amp;VAR:CALENDAR=US&amp;VAR:SYMBOL=KMB&amp;VAR:INDEX=0"}</definedName>
    <definedName name="_49__FDSAUDITLINK__" localSheetId="7" hidden="1">{"fdsup://directions/FAT Viewer?action=UPDATE&amp;creator=factset&amp;DYN_ARGS=TRUE&amp;DOC_NAME=FAT:FQL_AUDITING_CLIENT_TEMPLATE.FAT&amp;display_string=Audit&amp;VAR:KEY=NOLKBKHYNA&amp;VAR:QUERY=RkZfRUJJVERBX09QRVIoUVRSLDQvMS8yMDA5LDYvMzAvMjAwOSwsLFVTRCk=&amp;WINDOW=FIRST_POPUP&amp;HEIGH","T=450&amp;WIDTH=450&amp;START_MAXIMIZED=FALSE&amp;VAR:CALENDAR=US&amp;VAR:SYMBOL=WFMI&amp;VAR:INDEX=0"}</definedName>
    <definedName name="_49__FDSAUDITLINK__" localSheetId="0" hidden="1">{"fdsup://directions/FAT Viewer?action=UPDATE&amp;creator=factset&amp;DYN_ARGS=TRUE&amp;DOC_NAME=FAT:FQL_AUDITING_CLIENT_TEMPLATE.FAT&amp;display_string=Audit&amp;VAR:KEY=NOLKBKHYNA&amp;VAR:QUERY=RkZfRUJJVERBX09QRVIoUVRSLDQvMS8yMDA5LDYvMzAvMjAwOSwsLFVTRCk=&amp;WINDOW=FIRST_POPUP&amp;HEIGH","T=450&amp;WIDTH=450&amp;START_MAXIMIZED=FALSE&amp;VAR:CALENDAR=US&amp;VAR:SYMBOL=WFMI&amp;VAR:INDEX=0"}</definedName>
    <definedName name="_49__FDSAUDITLINK__" hidden="1">{"fdsup://directions/FAT Viewer?action=UPDATE&amp;creator=factset&amp;DYN_ARGS=TRUE&amp;DOC_NAME=FAT:FQL_AUDITING_CLIENT_TEMPLATE.FAT&amp;display_string=Audit&amp;VAR:KEY=NOLKBKHYNA&amp;VAR:QUERY=RkZfRUJJVERBX09QRVIoUVRSLDQvMS8yMDA5LDYvMzAvMjAwOSwsLFVTRCk=&amp;WINDOW=FIRST_POPUP&amp;HEIGH","T=450&amp;WIDTH=450&amp;START_MAXIMIZED=FALSE&amp;VAR:CALENDAR=US&amp;VAR:SYMBOL=WFMI&amp;VAR:INDEX=0"}</definedName>
    <definedName name="_490__FDSAUDITLINK__" localSheetId="7" hidden="1">{"fdsup://directions/FAT Viewer?action=UPDATE&amp;creator=factset&amp;DYN_ARGS=TRUE&amp;DOC_NAME=FAT:FQL_AUDITING_CLIENT_TEMPLATE.FAT&amp;display_string=Audit&amp;VAR:KEY=NURSBYNCPI&amp;VAR:QUERY=RkZfRUJJVERBX09QRVIoUVRSLDQvMS8yMDEwLDYvMzAvMjAxMCwsLFVTRCk=&amp;WINDOW=FIRST_POPUP&amp;HEIGH","T=450&amp;WIDTH=450&amp;START_MAXIMIZED=FALSE&amp;VAR:CALENDAR=US&amp;VAR:SYMBOL=KMB&amp;VAR:INDEX=0"}</definedName>
    <definedName name="_490__FDSAUDITLINK__" localSheetId="0" hidden="1">{"fdsup://directions/FAT Viewer?action=UPDATE&amp;creator=factset&amp;DYN_ARGS=TRUE&amp;DOC_NAME=FAT:FQL_AUDITING_CLIENT_TEMPLATE.FAT&amp;display_string=Audit&amp;VAR:KEY=NURSBYNCPI&amp;VAR:QUERY=RkZfRUJJVERBX09QRVIoUVRSLDQvMS8yMDEwLDYvMzAvMjAxMCwsLFVTRCk=&amp;WINDOW=FIRST_POPUP&amp;HEIGH","T=450&amp;WIDTH=450&amp;START_MAXIMIZED=FALSE&amp;VAR:CALENDAR=US&amp;VAR:SYMBOL=KMB&amp;VAR:INDEX=0"}</definedName>
    <definedName name="_490__FDSAUDITLINK__" hidden="1">{"fdsup://directions/FAT Viewer?action=UPDATE&amp;creator=factset&amp;DYN_ARGS=TRUE&amp;DOC_NAME=FAT:FQL_AUDITING_CLIENT_TEMPLATE.FAT&amp;display_string=Audit&amp;VAR:KEY=NURSBYNCPI&amp;VAR:QUERY=RkZfRUJJVERBX09QRVIoUVRSLDQvMS8yMDEwLDYvMzAvMjAxMCwsLFVTRCk=&amp;WINDOW=FIRST_POPUP&amp;HEIGH","T=450&amp;WIDTH=450&amp;START_MAXIMIZED=FALSE&amp;VAR:CALENDAR=US&amp;VAR:SYMBOL=KMB&amp;VAR:INDEX=0"}</definedName>
    <definedName name="_491__FDSAUDITLINK__" localSheetId="7" hidden="1">{"fdsup://directions/FAT Viewer?action=UPDATE&amp;creator=factset&amp;DYN_ARGS=TRUE&amp;DOC_NAME=FAT:FQL_AUDITING_CLIENT_TEMPLATE.FAT&amp;display_string=Audit&amp;VAR:KEY=VSJOHSTEZO&amp;VAR:QUERY=RkZfRUJJVERBX09QRVIoUVRSLDQvMS8yMDA5LDYvMzAvMjAwOSwsLFVTRCk=&amp;WINDOW=FIRST_POPUP&amp;HEIGH","T=450&amp;WIDTH=450&amp;START_MAXIMIZED=FALSE&amp;VAR:CALENDAR=US&amp;VAR:SYMBOL=KLAC&amp;VAR:INDEX=0"}</definedName>
    <definedName name="_491__FDSAUDITLINK__" localSheetId="0" hidden="1">{"fdsup://directions/FAT Viewer?action=UPDATE&amp;creator=factset&amp;DYN_ARGS=TRUE&amp;DOC_NAME=FAT:FQL_AUDITING_CLIENT_TEMPLATE.FAT&amp;display_string=Audit&amp;VAR:KEY=VSJOHSTEZO&amp;VAR:QUERY=RkZfRUJJVERBX09QRVIoUVRSLDQvMS8yMDA5LDYvMzAvMjAwOSwsLFVTRCk=&amp;WINDOW=FIRST_POPUP&amp;HEIGH","T=450&amp;WIDTH=450&amp;START_MAXIMIZED=FALSE&amp;VAR:CALENDAR=US&amp;VAR:SYMBOL=KLAC&amp;VAR:INDEX=0"}</definedName>
    <definedName name="_491__FDSAUDITLINK__" hidden="1">{"fdsup://directions/FAT Viewer?action=UPDATE&amp;creator=factset&amp;DYN_ARGS=TRUE&amp;DOC_NAME=FAT:FQL_AUDITING_CLIENT_TEMPLATE.FAT&amp;display_string=Audit&amp;VAR:KEY=VSJOHSTEZO&amp;VAR:QUERY=RkZfRUJJVERBX09QRVIoUVRSLDQvMS8yMDA5LDYvMzAvMjAwOSwsLFVTRCk=&amp;WINDOW=FIRST_POPUP&amp;HEIGH","T=450&amp;WIDTH=450&amp;START_MAXIMIZED=FALSE&amp;VAR:CALENDAR=US&amp;VAR:SYMBOL=KLAC&amp;VAR:INDEX=0"}</definedName>
    <definedName name="_492__FDSAUDITLINK__" localSheetId="7" hidden="1">{"fdsup://directions/FAT Viewer?action=UPDATE&amp;creator=factset&amp;DYN_ARGS=TRUE&amp;DOC_NAME=FAT:FQL_AUDITING_CLIENT_TEMPLATE.FAT&amp;display_string=Audit&amp;VAR:KEY=NUXWFWBCPE&amp;VAR:QUERY=RkZfRUJJVERBX09QRVIoUVRSLDQvMS8yMDEwLDYvMzAvMjAxMCwsLFVTRCk=&amp;WINDOW=FIRST_POPUP&amp;HEIGH","T=450&amp;WIDTH=450&amp;START_MAXIMIZED=FALSE&amp;VAR:CALENDAR=US&amp;VAR:SYMBOL=KLAC&amp;VAR:INDEX=0"}</definedName>
    <definedName name="_492__FDSAUDITLINK__" localSheetId="0" hidden="1">{"fdsup://directions/FAT Viewer?action=UPDATE&amp;creator=factset&amp;DYN_ARGS=TRUE&amp;DOC_NAME=FAT:FQL_AUDITING_CLIENT_TEMPLATE.FAT&amp;display_string=Audit&amp;VAR:KEY=NUXWFWBCPE&amp;VAR:QUERY=RkZfRUJJVERBX09QRVIoUVRSLDQvMS8yMDEwLDYvMzAvMjAxMCwsLFVTRCk=&amp;WINDOW=FIRST_POPUP&amp;HEIGH","T=450&amp;WIDTH=450&amp;START_MAXIMIZED=FALSE&amp;VAR:CALENDAR=US&amp;VAR:SYMBOL=KLAC&amp;VAR:INDEX=0"}</definedName>
    <definedName name="_492__FDSAUDITLINK__" hidden="1">{"fdsup://directions/FAT Viewer?action=UPDATE&amp;creator=factset&amp;DYN_ARGS=TRUE&amp;DOC_NAME=FAT:FQL_AUDITING_CLIENT_TEMPLATE.FAT&amp;display_string=Audit&amp;VAR:KEY=NUXWFWBCPE&amp;VAR:QUERY=RkZfRUJJVERBX09QRVIoUVRSLDQvMS8yMDEwLDYvMzAvMjAxMCwsLFVTRCk=&amp;WINDOW=FIRST_POPUP&amp;HEIGH","T=450&amp;WIDTH=450&amp;START_MAXIMIZED=FALSE&amp;VAR:CALENDAR=US&amp;VAR:SYMBOL=KLAC&amp;VAR:INDEX=0"}</definedName>
    <definedName name="_493__FDSAUDITLINK__" localSheetId="7" hidden="1">{"fdsup://directions/FAT Viewer?action=UPDATE&amp;creator=factset&amp;DYN_ARGS=TRUE&amp;DOC_NAME=FAT:FQL_AUDITING_CLIENT_TEMPLATE.FAT&amp;display_string=Audit&amp;VAR:KEY=NKPMNIDEPM&amp;VAR:QUERY=RkZfRUJJVERBX09QRVIoUVRSLDQvMS8yMDA5LDYvMzAvMjAwOSwsLFVTRCk=&amp;WINDOW=FIRST_POPUP&amp;HEIGH","T=450&amp;WIDTH=450&amp;START_MAXIMIZED=FALSE&amp;VAR:CALENDAR=US&amp;VAR:SYMBOL=KIM&amp;VAR:INDEX=0"}</definedName>
    <definedName name="_493__FDSAUDITLINK__" localSheetId="0" hidden="1">{"fdsup://directions/FAT Viewer?action=UPDATE&amp;creator=factset&amp;DYN_ARGS=TRUE&amp;DOC_NAME=FAT:FQL_AUDITING_CLIENT_TEMPLATE.FAT&amp;display_string=Audit&amp;VAR:KEY=NKPMNIDEPM&amp;VAR:QUERY=RkZfRUJJVERBX09QRVIoUVRSLDQvMS8yMDA5LDYvMzAvMjAwOSwsLFVTRCk=&amp;WINDOW=FIRST_POPUP&amp;HEIGH","T=450&amp;WIDTH=450&amp;START_MAXIMIZED=FALSE&amp;VAR:CALENDAR=US&amp;VAR:SYMBOL=KIM&amp;VAR:INDEX=0"}</definedName>
    <definedName name="_493__FDSAUDITLINK__" hidden="1">{"fdsup://directions/FAT Viewer?action=UPDATE&amp;creator=factset&amp;DYN_ARGS=TRUE&amp;DOC_NAME=FAT:FQL_AUDITING_CLIENT_TEMPLATE.FAT&amp;display_string=Audit&amp;VAR:KEY=NKPMNIDEPM&amp;VAR:QUERY=RkZfRUJJVERBX09QRVIoUVRSLDQvMS8yMDA5LDYvMzAvMjAwOSwsLFVTRCk=&amp;WINDOW=FIRST_POPUP&amp;HEIGH","T=450&amp;WIDTH=450&amp;START_MAXIMIZED=FALSE&amp;VAR:CALENDAR=US&amp;VAR:SYMBOL=KIM&amp;VAR:INDEX=0"}</definedName>
    <definedName name="_494__FDSAUDITLINK__" localSheetId="7" hidden="1">{"fdsup://directions/FAT Viewer?action=UPDATE&amp;creator=factset&amp;DYN_ARGS=TRUE&amp;DOC_NAME=FAT:FQL_AUDITING_CLIENT_TEMPLATE.FAT&amp;display_string=Audit&amp;VAR:KEY=FUROVKHORI&amp;VAR:QUERY=RkZfRUJJVERBX09QRVIoUVRSLDQvMS8yMDEwLDYvMzAvMjAxMCwsLFVTRCk=&amp;WINDOW=FIRST_POPUP&amp;HEIGH","T=450&amp;WIDTH=450&amp;START_MAXIMIZED=FALSE&amp;VAR:CALENDAR=US&amp;VAR:SYMBOL=KIM&amp;VAR:INDEX=0"}</definedName>
    <definedName name="_494__FDSAUDITLINK__" localSheetId="0" hidden="1">{"fdsup://directions/FAT Viewer?action=UPDATE&amp;creator=factset&amp;DYN_ARGS=TRUE&amp;DOC_NAME=FAT:FQL_AUDITING_CLIENT_TEMPLATE.FAT&amp;display_string=Audit&amp;VAR:KEY=FUROVKHORI&amp;VAR:QUERY=RkZfRUJJVERBX09QRVIoUVRSLDQvMS8yMDEwLDYvMzAvMjAxMCwsLFVTRCk=&amp;WINDOW=FIRST_POPUP&amp;HEIGH","T=450&amp;WIDTH=450&amp;START_MAXIMIZED=FALSE&amp;VAR:CALENDAR=US&amp;VAR:SYMBOL=KIM&amp;VAR:INDEX=0"}</definedName>
    <definedName name="_494__FDSAUDITLINK__" hidden="1">{"fdsup://directions/FAT Viewer?action=UPDATE&amp;creator=factset&amp;DYN_ARGS=TRUE&amp;DOC_NAME=FAT:FQL_AUDITING_CLIENT_TEMPLATE.FAT&amp;display_string=Audit&amp;VAR:KEY=FUROVKHORI&amp;VAR:QUERY=RkZfRUJJVERBX09QRVIoUVRSLDQvMS8yMDEwLDYvMzAvMjAxMCwsLFVTRCk=&amp;WINDOW=FIRST_POPUP&amp;HEIGH","T=450&amp;WIDTH=450&amp;START_MAXIMIZED=FALSE&amp;VAR:CALENDAR=US&amp;VAR:SYMBOL=KIM&amp;VAR:INDEX=0"}</definedName>
    <definedName name="_495__FDSAUDITLINK__" localSheetId="7" hidden="1">{"fdsup://directions/FAT Viewer?action=UPDATE&amp;creator=factset&amp;DYN_ARGS=TRUE&amp;DOC_NAME=FAT:FQL_AUDITING_CLIENT_TEMPLATE.FAT&amp;display_string=Audit&amp;VAR:KEY=PIRYLCZSZQ&amp;VAR:QUERY=RkZfRUJJVERBX09QRVIoUVRSLDQvMS8yMDA5LDYvMzAvMjAwOSwsLFVTRCk=&amp;WINDOW=FIRST_POPUP&amp;HEIGH","T=450&amp;WIDTH=450&amp;START_MAXIMIZED=FALSE&amp;VAR:CALENDAR=US&amp;VAR:SYMBOL=KG&amp;VAR:INDEX=0"}</definedName>
    <definedName name="_495__FDSAUDITLINK__" localSheetId="0" hidden="1">{"fdsup://directions/FAT Viewer?action=UPDATE&amp;creator=factset&amp;DYN_ARGS=TRUE&amp;DOC_NAME=FAT:FQL_AUDITING_CLIENT_TEMPLATE.FAT&amp;display_string=Audit&amp;VAR:KEY=PIRYLCZSZQ&amp;VAR:QUERY=RkZfRUJJVERBX09QRVIoUVRSLDQvMS8yMDA5LDYvMzAvMjAwOSwsLFVTRCk=&amp;WINDOW=FIRST_POPUP&amp;HEIGH","T=450&amp;WIDTH=450&amp;START_MAXIMIZED=FALSE&amp;VAR:CALENDAR=US&amp;VAR:SYMBOL=KG&amp;VAR:INDEX=0"}</definedName>
    <definedName name="_495__FDSAUDITLINK__" hidden="1">{"fdsup://directions/FAT Viewer?action=UPDATE&amp;creator=factset&amp;DYN_ARGS=TRUE&amp;DOC_NAME=FAT:FQL_AUDITING_CLIENT_TEMPLATE.FAT&amp;display_string=Audit&amp;VAR:KEY=PIRYLCZSZQ&amp;VAR:QUERY=RkZfRUJJVERBX09QRVIoUVRSLDQvMS8yMDA5LDYvMzAvMjAwOSwsLFVTRCk=&amp;WINDOW=FIRST_POPUP&amp;HEIGH","T=450&amp;WIDTH=450&amp;START_MAXIMIZED=FALSE&amp;VAR:CALENDAR=US&amp;VAR:SYMBOL=KG&amp;VAR:INDEX=0"}</definedName>
    <definedName name="_496__FDSAUDITLINK__" localSheetId="7" hidden="1">{"fdsup://directions/FAT Viewer?action=UPDATE&amp;creator=factset&amp;DYN_ARGS=TRUE&amp;DOC_NAME=FAT:FQL_AUDITING_CLIENT_TEMPLATE.FAT&amp;display_string=Audit&amp;VAR:KEY=XCLCVYZGXI&amp;VAR:QUERY=RkZfRUJJVERBX09QRVIoUVRSLDQvMS8yMDEwLDYvMzAvMjAxMCwsLFVTRCk=&amp;WINDOW=FIRST_POPUP&amp;HEIGH","T=450&amp;WIDTH=450&amp;START_MAXIMIZED=FALSE&amp;VAR:CALENDAR=US&amp;VAR:SYMBOL=KG&amp;VAR:INDEX=0"}</definedName>
    <definedName name="_496__FDSAUDITLINK__" localSheetId="0" hidden="1">{"fdsup://directions/FAT Viewer?action=UPDATE&amp;creator=factset&amp;DYN_ARGS=TRUE&amp;DOC_NAME=FAT:FQL_AUDITING_CLIENT_TEMPLATE.FAT&amp;display_string=Audit&amp;VAR:KEY=XCLCVYZGXI&amp;VAR:QUERY=RkZfRUJJVERBX09QRVIoUVRSLDQvMS8yMDEwLDYvMzAvMjAxMCwsLFVTRCk=&amp;WINDOW=FIRST_POPUP&amp;HEIGH","T=450&amp;WIDTH=450&amp;START_MAXIMIZED=FALSE&amp;VAR:CALENDAR=US&amp;VAR:SYMBOL=KG&amp;VAR:INDEX=0"}</definedName>
    <definedName name="_496__FDSAUDITLINK__" hidden="1">{"fdsup://directions/FAT Viewer?action=UPDATE&amp;creator=factset&amp;DYN_ARGS=TRUE&amp;DOC_NAME=FAT:FQL_AUDITING_CLIENT_TEMPLATE.FAT&amp;display_string=Audit&amp;VAR:KEY=XCLCVYZGXI&amp;VAR:QUERY=RkZfRUJJVERBX09QRVIoUVRSLDQvMS8yMDEwLDYvMzAvMjAxMCwsLFVTRCk=&amp;WINDOW=FIRST_POPUP&amp;HEIGH","T=450&amp;WIDTH=450&amp;START_MAXIMIZED=FALSE&amp;VAR:CALENDAR=US&amp;VAR:SYMBOL=KG&amp;VAR:INDEX=0"}</definedName>
    <definedName name="_497__FDSAUDITLINK__" localSheetId="7" hidden="1">{"fdsup://directions/FAT Viewer?action=UPDATE&amp;creator=factset&amp;DYN_ARGS=TRUE&amp;DOC_NAME=FAT:FQL_AUDITING_CLIENT_TEMPLATE.FAT&amp;display_string=Audit&amp;VAR:KEY=PUDAPUTOZG&amp;VAR:QUERY=RkZfRUJJVERBX09QRVIoUVRSLDQvMS8yMDA5LDYvMzAvMjAwOSwsLFVTRCk=&amp;WINDOW=FIRST_POPUP&amp;HEIGH","T=450&amp;WIDTH=450&amp;START_MAXIMIZED=FALSE&amp;VAR:CALENDAR=US&amp;VAR:SYMBOL=KFT&amp;VAR:INDEX=0"}</definedName>
    <definedName name="_497__FDSAUDITLINK__" localSheetId="0" hidden="1">{"fdsup://directions/FAT Viewer?action=UPDATE&amp;creator=factset&amp;DYN_ARGS=TRUE&amp;DOC_NAME=FAT:FQL_AUDITING_CLIENT_TEMPLATE.FAT&amp;display_string=Audit&amp;VAR:KEY=PUDAPUTOZG&amp;VAR:QUERY=RkZfRUJJVERBX09QRVIoUVRSLDQvMS8yMDA5LDYvMzAvMjAwOSwsLFVTRCk=&amp;WINDOW=FIRST_POPUP&amp;HEIGH","T=450&amp;WIDTH=450&amp;START_MAXIMIZED=FALSE&amp;VAR:CALENDAR=US&amp;VAR:SYMBOL=KFT&amp;VAR:INDEX=0"}</definedName>
    <definedName name="_497__FDSAUDITLINK__" hidden="1">{"fdsup://directions/FAT Viewer?action=UPDATE&amp;creator=factset&amp;DYN_ARGS=TRUE&amp;DOC_NAME=FAT:FQL_AUDITING_CLIENT_TEMPLATE.FAT&amp;display_string=Audit&amp;VAR:KEY=PUDAPUTOZG&amp;VAR:QUERY=RkZfRUJJVERBX09QRVIoUVRSLDQvMS8yMDA5LDYvMzAvMjAwOSwsLFVTRCk=&amp;WINDOW=FIRST_POPUP&amp;HEIGH","T=450&amp;WIDTH=450&amp;START_MAXIMIZED=FALSE&amp;VAR:CALENDAR=US&amp;VAR:SYMBOL=KFT&amp;VAR:INDEX=0"}</definedName>
    <definedName name="_498__FDSAUDITLINK__" localSheetId="7" hidden="1">{"fdsup://directions/FAT Viewer?action=UPDATE&amp;creator=factset&amp;DYN_ARGS=TRUE&amp;DOC_NAME=FAT:FQL_AUDITING_CLIENT_TEMPLATE.FAT&amp;display_string=Audit&amp;VAR:KEY=DWXUBOLMRY&amp;VAR:QUERY=RkZfRUJJVERBX09QRVIoUVRSLDQvMS8yMDEwLDYvMzAvMjAxMCwsLFVTRCk=&amp;WINDOW=FIRST_POPUP&amp;HEIGH","T=450&amp;WIDTH=450&amp;START_MAXIMIZED=FALSE&amp;VAR:CALENDAR=US&amp;VAR:SYMBOL=KFT&amp;VAR:INDEX=0"}</definedName>
    <definedName name="_498__FDSAUDITLINK__" localSheetId="0" hidden="1">{"fdsup://directions/FAT Viewer?action=UPDATE&amp;creator=factset&amp;DYN_ARGS=TRUE&amp;DOC_NAME=FAT:FQL_AUDITING_CLIENT_TEMPLATE.FAT&amp;display_string=Audit&amp;VAR:KEY=DWXUBOLMRY&amp;VAR:QUERY=RkZfRUJJVERBX09QRVIoUVRSLDQvMS8yMDEwLDYvMzAvMjAxMCwsLFVTRCk=&amp;WINDOW=FIRST_POPUP&amp;HEIGH","T=450&amp;WIDTH=450&amp;START_MAXIMIZED=FALSE&amp;VAR:CALENDAR=US&amp;VAR:SYMBOL=KFT&amp;VAR:INDEX=0"}</definedName>
    <definedName name="_498__FDSAUDITLINK__" hidden="1">{"fdsup://directions/FAT Viewer?action=UPDATE&amp;creator=factset&amp;DYN_ARGS=TRUE&amp;DOC_NAME=FAT:FQL_AUDITING_CLIENT_TEMPLATE.FAT&amp;display_string=Audit&amp;VAR:KEY=DWXUBOLMRY&amp;VAR:QUERY=RkZfRUJJVERBX09QRVIoUVRSLDQvMS8yMDEwLDYvMzAvMjAxMCwsLFVTRCk=&amp;WINDOW=FIRST_POPUP&amp;HEIGH","T=450&amp;WIDTH=450&amp;START_MAXIMIZED=FALSE&amp;VAR:CALENDAR=US&amp;VAR:SYMBOL=KFT&amp;VAR:INDEX=0"}</definedName>
    <definedName name="_499__FDSAUDITLINK__" localSheetId="7" hidden="1">{"fdsup://directions/FAT Viewer?action=UPDATE&amp;creator=factset&amp;DYN_ARGS=TRUE&amp;DOC_NAME=FAT:FQL_AUDITING_CLIENT_TEMPLATE.FAT&amp;display_string=Audit&amp;VAR:KEY=NINOXUDMHG&amp;VAR:QUERY=RkZfRUJJVERBX09QRVIoUVRSLDQvMS8yMDA5LDYvMzAvMjAwOSwsLFVTRCk=&amp;WINDOW=FIRST_POPUP&amp;HEIGH","T=450&amp;WIDTH=450&amp;START_MAXIMIZED=FALSE&amp;VAR:CALENDAR=US&amp;VAR:SYMBOL=KEY&amp;VAR:INDEX=0"}</definedName>
    <definedName name="_499__FDSAUDITLINK__" localSheetId="0" hidden="1">{"fdsup://directions/FAT Viewer?action=UPDATE&amp;creator=factset&amp;DYN_ARGS=TRUE&amp;DOC_NAME=FAT:FQL_AUDITING_CLIENT_TEMPLATE.FAT&amp;display_string=Audit&amp;VAR:KEY=NINOXUDMHG&amp;VAR:QUERY=RkZfRUJJVERBX09QRVIoUVRSLDQvMS8yMDA5LDYvMzAvMjAwOSwsLFVTRCk=&amp;WINDOW=FIRST_POPUP&amp;HEIGH","T=450&amp;WIDTH=450&amp;START_MAXIMIZED=FALSE&amp;VAR:CALENDAR=US&amp;VAR:SYMBOL=KEY&amp;VAR:INDEX=0"}</definedName>
    <definedName name="_499__FDSAUDITLINK__" hidden="1">{"fdsup://directions/FAT Viewer?action=UPDATE&amp;creator=factset&amp;DYN_ARGS=TRUE&amp;DOC_NAME=FAT:FQL_AUDITING_CLIENT_TEMPLATE.FAT&amp;display_string=Audit&amp;VAR:KEY=NINOXUDMHG&amp;VAR:QUERY=RkZfRUJJVERBX09QRVIoUVRSLDQvMS8yMDA5LDYvMzAvMjAwOSwsLFVTRCk=&amp;WINDOW=FIRST_POPUP&amp;HEIGH","T=450&amp;WIDTH=450&amp;START_MAXIMIZED=FALSE&amp;VAR:CALENDAR=US&amp;VAR:SYMBOL=KEY&amp;VAR:INDEX=0"}</definedName>
    <definedName name="_5__123Graph_Cｸﾞﾗﾌ_1" hidden="1">#REF!</definedName>
    <definedName name="_5__123Graph_XR_M_MARG" hidden="1">#REF!</definedName>
    <definedName name="_5__FDSAUDITLINK__" localSheetId="7" hidden="1">{"fdsup://directions/FAT Viewer?action=UPDATE&amp;creator=factset&amp;DYN_ARGS=TRUE&amp;DOC_NAME=FAT:FQL_AUDITING_CLIENT_TEMPLATE.FAT&amp;display_string=Audit&amp;VAR:KEY=XMPIFKRIZK&amp;VAR:QUERY=RkZfRUJJVERBX09QRVIoUVRSLDQvMS8yMDA5LDYvMzAvMjAwOSwsLFVTRCk=&amp;WINDOW=FIRST_POPUP&amp;HEIGH","T=450&amp;WIDTH=450&amp;START_MAXIMIZED=FALSE&amp;VAR:CALENDAR=US&amp;VAR:SYMBOL=YUM&amp;VAR:INDEX=0"}</definedName>
    <definedName name="_5__FDSAUDITLINK__" localSheetId="0" hidden="1">{"fdsup://directions/FAT Viewer?action=UPDATE&amp;creator=factset&amp;DYN_ARGS=TRUE&amp;DOC_NAME=FAT:FQL_AUDITING_CLIENT_TEMPLATE.FAT&amp;display_string=Audit&amp;VAR:KEY=XMPIFKRIZK&amp;VAR:QUERY=RkZfRUJJVERBX09QRVIoUVRSLDQvMS8yMDA5LDYvMzAvMjAwOSwsLFVTRCk=&amp;WINDOW=FIRST_POPUP&amp;HEIGH","T=450&amp;WIDTH=450&amp;START_MAXIMIZED=FALSE&amp;VAR:CALENDAR=US&amp;VAR:SYMBOL=YUM&amp;VAR:INDEX=0"}</definedName>
    <definedName name="_5__FDSAUDITLINK__" hidden="1">{"fdsup://directions/FAT Viewer?action=UPDATE&amp;creator=factset&amp;DYN_ARGS=TRUE&amp;DOC_NAME=FAT:FQL_AUDITING_CLIENT_TEMPLATE.FAT&amp;display_string=Audit&amp;VAR:KEY=XMPIFKRIZK&amp;VAR:QUERY=RkZfRUJJVERBX09QRVIoUVRSLDQvMS8yMDA5LDYvMzAvMjAwOSwsLFVTRCk=&amp;WINDOW=FIRST_POPUP&amp;HEIGH","T=450&amp;WIDTH=450&amp;START_MAXIMIZED=FALSE&amp;VAR:CALENDAR=US&amp;VAR:SYMBOL=YUM&amp;VAR:INDEX=0"}</definedName>
    <definedName name="_50__FDSAUDITLINK__" localSheetId="7" hidden="1">{"fdsup://directions/FAT Viewer?action=UPDATE&amp;creator=factset&amp;DYN_ARGS=TRUE&amp;DOC_NAME=FAT:FQL_AUDITING_CLIENT_TEMPLATE.FAT&amp;display_string=Audit&amp;VAR:KEY=LGDEHCPKNK&amp;VAR:QUERY=RkZfRUJJVERBX09QRVIoUVRSLDQvMS8yMDEwLDYvMzAvMjAxMCwsLFVTRCk=&amp;WINDOW=FIRST_POPUP&amp;HEIGH","T=450&amp;WIDTH=450&amp;START_MAXIMIZED=FALSE&amp;VAR:CALENDAR=US&amp;VAR:SYMBOL=WFMI&amp;VAR:INDEX=0"}</definedName>
    <definedName name="_50__FDSAUDITLINK__" localSheetId="0" hidden="1">{"fdsup://directions/FAT Viewer?action=UPDATE&amp;creator=factset&amp;DYN_ARGS=TRUE&amp;DOC_NAME=FAT:FQL_AUDITING_CLIENT_TEMPLATE.FAT&amp;display_string=Audit&amp;VAR:KEY=LGDEHCPKNK&amp;VAR:QUERY=RkZfRUJJVERBX09QRVIoUVRSLDQvMS8yMDEwLDYvMzAvMjAxMCwsLFVTRCk=&amp;WINDOW=FIRST_POPUP&amp;HEIGH","T=450&amp;WIDTH=450&amp;START_MAXIMIZED=FALSE&amp;VAR:CALENDAR=US&amp;VAR:SYMBOL=WFMI&amp;VAR:INDEX=0"}</definedName>
    <definedName name="_50__FDSAUDITLINK__" hidden="1">{"fdsup://directions/FAT Viewer?action=UPDATE&amp;creator=factset&amp;DYN_ARGS=TRUE&amp;DOC_NAME=FAT:FQL_AUDITING_CLIENT_TEMPLATE.FAT&amp;display_string=Audit&amp;VAR:KEY=LGDEHCPKNK&amp;VAR:QUERY=RkZfRUJJVERBX09QRVIoUVRSLDQvMS8yMDEwLDYvMzAvMjAxMCwsLFVTRCk=&amp;WINDOW=FIRST_POPUP&amp;HEIGH","T=450&amp;WIDTH=450&amp;START_MAXIMIZED=FALSE&amp;VAR:CALENDAR=US&amp;VAR:SYMBOL=WFMI&amp;VAR:INDEX=0"}</definedName>
    <definedName name="_500__FDSAUDITLINK__" localSheetId="7" hidden="1">{"fdsup://directions/FAT Viewer?action=UPDATE&amp;creator=factset&amp;DYN_ARGS=TRUE&amp;DOC_NAME=FAT:FQL_AUDITING_CLIENT_TEMPLATE.FAT&amp;display_string=Audit&amp;VAR:KEY=FADWLKBWPA&amp;VAR:QUERY=RkZfRUJJVERBX09QRVIoUVRSLDQvMS8yMDEwLDYvMzAvMjAxMCwsLFVTRCk=&amp;WINDOW=FIRST_POPUP&amp;HEIGH","T=450&amp;WIDTH=450&amp;START_MAXIMIZED=FALSE&amp;VAR:CALENDAR=US&amp;VAR:SYMBOL=KEY&amp;VAR:INDEX=0"}</definedName>
    <definedName name="_500__FDSAUDITLINK__" localSheetId="0" hidden="1">{"fdsup://directions/FAT Viewer?action=UPDATE&amp;creator=factset&amp;DYN_ARGS=TRUE&amp;DOC_NAME=FAT:FQL_AUDITING_CLIENT_TEMPLATE.FAT&amp;display_string=Audit&amp;VAR:KEY=FADWLKBWPA&amp;VAR:QUERY=RkZfRUJJVERBX09QRVIoUVRSLDQvMS8yMDEwLDYvMzAvMjAxMCwsLFVTRCk=&amp;WINDOW=FIRST_POPUP&amp;HEIGH","T=450&amp;WIDTH=450&amp;START_MAXIMIZED=FALSE&amp;VAR:CALENDAR=US&amp;VAR:SYMBOL=KEY&amp;VAR:INDEX=0"}</definedName>
    <definedName name="_500__FDSAUDITLINK__" hidden="1">{"fdsup://directions/FAT Viewer?action=UPDATE&amp;creator=factset&amp;DYN_ARGS=TRUE&amp;DOC_NAME=FAT:FQL_AUDITING_CLIENT_TEMPLATE.FAT&amp;display_string=Audit&amp;VAR:KEY=FADWLKBWPA&amp;VAR:QUERY=RkZfRUJJVERBX09QRVIoUVRSLDQvMS8yMDEwLDYvMzAvMjAxMCwsLFVTRCk=&amp;WINDOW=FIRST_POPUP&amp;HEIGH","T=450&amp;WIDTH=450&amp;START_MAXIMIZED=FALSE&amp;VAR:CALENDAR=US&amp;VAR:SYMBOL=KEY&amp;VAR:INDEX=0"}</definedName>
    <definedName name="_501__FDSAUDITLINK__" localSheetId="7" hidden="1">{"fdsup://directions/FAT Viewer?action=UPDATE&amp;creator=factset&amp;DYN_ARGS=TRUE&amp;DOC_NAME=FAT:FQL_AUDITING_CLIENT_TEMPLATE.FAT&amp;display_string=Audit&amp;VAR:KEY=TIRCFOBCXE&amp;VAR:QUERY=RkZfRUJJVERBX09QRVIoUVRSLDQvMS8yMDA5LDYvMzAvMjAwOSwsLFVTRCk=&amp;WINDOW=FIRST_POPUP&amp;HEIGH","T=450&amp;WIDTH=450&amp;START_MAXIMIZED=FALSE&amp;VAR:CALENDAR=US&amp;VAR:SYMBOL=K&amp;VAR:INDEX=0"}</definedName>
    <definedName name="_501__FDSAUDITLINK__" localSheetId="0" hidden="1">{"fdsup://directions/FAT Viewer?action=UPDATE&amp;creator=factset&amp;DYN_ARGS=TRUE&amp;DOC_NAME=FAT:FQL_AUDITING_CLIENT_TEMPLATE.FAT&amp;display_string=Audit&amp;VAR:KEY=TIRCFOBCXE&amp;VAR:QUERY=RkZfRUJJVERBX09QRVIoUVRSLDQvMS8yMDA5LDYvMzAvMjAwOSwsLFVTRCk=&amp;WINDOW=FIRST_POPUP&amp;HEIGH","T=450&amp;WIDTH=450&amp;START_MAXIMIZED=FALSE&amp;VAR:CALENDAR=US&amp;VAR:SYMBOL=K&amp;VAR:INDEX=0"}</definedName>
    <definedName name="_501__FDSAUDITLINK__" hidden="1">{"fdsup://directions/FAT Viewer?action=UPDATE&amp;creator=factset&amp;DYN_ARGS=TRUE&amp;DOC_NAME=FAT:FQL_AUDITING_CLIENT_TEMPLATE.FAT&amp;display_string=Audit&amp;VAR:KEY=TIRCFOBCXE&amp;VAR:QUERY=RkZfRUJJVERBX09QRVIoUVRSLDQvMS8yMDA5LDYvMzAvMjAwOSwsLFVTRCk=&amp;WINDOW=FIRST_POPUP&amp;HEIGH","T=450&amp;WIDTH=450&amp;START_MAXIMIZED=FALSE&amp;VAR:CALENDAR=US&amp;VAR:SYMBOL=K&amp;VAR:INDEX=0"}</definedName>
    <definedName name="_502__FDSAUDITLINK__" localSheetId="7" hidden="1">{"fdsup://directions/FAT Viewer?action=UPDATE&amp;creator=factset&amp;DYN_ARGS=TRUE&amp;DOC_NAME=FAT:FQL_AUDITING_CLIENT_TEMPLATE.FAT&amp;display_string=Audit&amp;VAR:KEY=LSTMVSZMBY&amp;VAR:QUERY=RkZfRUJJVERBX09QRVIoUVRSLDQvMS8yMDEwLDYvMzAvMjAxMCwsLFVTRCk=&amp;WINDOW=FIRST_POPUP&amp;HEIGH","T=450&amp;WIDTH=450&amp;START_MAXIMIZED=FALSE&amp;VAR:CALENDAR=US&amp;VAR:SYMBOL=K&amp;VAR:INDEX=0"}</definedName>
    <definedName name="_502__FDSAUDITLINK__" localSheetId="0" hidden="1">{"fdsup://directions/FAT Viewer?action=UPDATE&amp;creator=factset&amp;DYN_ARGS=TRUE&amp;DOC_NAME=FAT:FQL_AUDITING_CLIENT_TEMPLATE.FAT&amp;display_string=Audit&amp;VAR:KEY=LSTMVSZMBY&amp;VAR:QUERY=RkZfRUJJVERBX09QRVIoUVRSLDQvMS8yMDEwLDYvMzAvMjAxMCwsLFVTRCk=&amp;WINDOW=FIRST_POPUP&amp;HEIGH","T=450&amp;WIDTH=450&amp;START_MAXIMIZED=FALSE&amp;VAR:CALENDAR=US&amp;VAR:SYMBOL=K&amp;VAR:INDEX=0"}</definedName>
    <definedName name="_502__FDSAUDITLINK__" hidden="1">{"fdsup://directions/FAT Viewer?action=UPDATE&amp;creator=factset&amp;DYN_ARGS=TRUE&amp;DOC_NAME=FAT:FQL_AUDITING_CLIENT_TEMPLATE.FAT&amp;display_string=Audit&amp;VAR:KEY=LSTMVSZMBY&amp;VAR:QUERY=RkZfRUJJVERBX09QRVIoUVRSLDQvMS8yMDEwLDYvMzAvMjAxMCwsLFVTRCk=&amp;WINDOW=FIRST_POPUP&amp;HEIGH","T=450&amp;WIDTH=450&amp;START_MAXIMIZED=FALSE&amp;VAR:CALENDAR=US&amp;VAR:SYMBOL=K&amp;VAR:INDEX=0"}</definedName>
    <definedName name="_503__FDSAUDITLINK__" localSheetId="7" hidden="1">{"fdsup://directions/FAT Viewer?action=UPDATE&amp;creator=factset&amp;DYN_ARGS=TRUE&amp;DOC_NAME=FAT:FQL_AUDITING_CLIENT_TEMPLATE.FAT&amp;display_string=Audit&amp;VAR:KEY=DKLQPGBAHU&amp;VAR:QUERY=RkZfRUJJVERBX09QRVIoUVRSLDQvMS8yMDA5LDYvMzAvMjAwOSwsLFVTRCk=&amp;WINDOW=FIRST_POPUP&amp;HEIGH","T=450&amp;WIDTH=450&amp;START_MAXIMIZED=FALSE&amp;VAR:CALENDAR=US&amp;VAR:SYMBOL=JWN&amp;VAR:INDEX=0"}</definedName>
    <definedName name="_503__FDSAUDITLINK__" localSheetId="0" hidden="1">{"fdsup://directions/FAT Viewer?action=UPDATE&amp;creator=factset&amp;DYN_ARGS=TRUE&amp;DOC_NAME=FAT:FQL_AUDITING_CLIENT_TEMPLATE.FAT&amp;display_string=Audit&amp;VAR:KEY=DKLQPGBAHU&amp;VAR:QUERY=RkZfRUJJVERBX09QRVIoUVRSLDQvMS8yMDA5LDYvMzAvMjAwOSwsLFVTRCk=&amp;WINDOW=FIRST_POPUP&amp;HEIGH","T=450&amp;WIDTH=450&amp;START_MAXIMIZED=FALSE&amp;VAR:CALENDAR=US&amp;VAR:SYMBOL=JWN&amp;VAR:INDEX=0"}</definedName>
    <definedName name="_503__FDSAUDITLINK__" hidden="1">{"fdsup://directions/FAT Viewer?action=UPDATE&amp;creator=factset&amp;DYN_ARGS=TRUE&amp;DOC_NAME=FAT:FQL_AUDITING_CLIENT_TEMPLATE.FAT&amp;display_string=Audit&amp;VAR:KEY=DKLQPGBAHU&amp;VAR:QUERY=RkZfRUJJVERBX09QRVIoUVRSLDQvMS8yMDA5LDYvMzAvMjAwOSwsLFVTRCk=&amp;WINDOW=FIRST_POPUP&amp;HEIGH","T=450&amp;WIDTH=450&amp;START_MAXIMIZED=FALSE&amp;VAR:CALENDAR=US&amp;VAR:SYMBOL=JWN&amp;VAR:INDEX=0"}</definedName>
    <definedName name="_504__FDSAUDITLINK__" localSheetId="7" hidden="1">{"fdsup://directions/FAT Viewer?action=UPDATE&amp;creator=factset&amp;DYN_ARGS=TRUE&amp;DOC_NAME=FAT:FQL_AUDITING_CLIENT_TEMPLATE.FAT&amp;display_string=Audit&amp;VAR:KEY=XQVSPMBOFM&amp;VAR:QUERY=RkZfRUJJVERBX09QRVIoUVRSLDQvMS8yMDEwLDYvMzAvMjAxMCwsLFVTRCk=&amp;WINDOW=FIRST_POPUP&amp;HEIGH","T=450&amp;WIDTH=450&amp;START_MAXIMIZED=FALSE&amp;VAR:CALENDAR=US&amp;VAR:SYMBOL=JWN&amp;VAR:INDEX=0"}</definedName>
    <definedName name="_504__FDSAUDITLINK__" localSheetId="0" hidden="1">{"fdsup://directions/FAT Viewer?action=UPDATE&amp;creator=factset&amp;DYN_ARGS=TRUE&amp;DOC_NAME=FAT:FQL_AUDITING_CLIENT_TEMPLATE.FAT&amp;display_string=Audit&amp;VAR:KEY=XQVSPMBOFM&amp;VAR:QUERY=RkZfRUJJVERBX09QRVIoUVRSLDQvMS8yMDEwLDYvMzAvMjAxMCwsLFVTRCk=&amp;WINDOW=FIRST_POPUP&amp;HEIGH","T=450&amp;WIDTH=450&amp;START_MAXIMIZED=FALSE&amp;VAR:CALENDAR=US&amp;VAR:SYMBOL=JWN&amp;VAR:INDEX=0"}</definedName>
    <definedName name="_504__FDSAUDITLINK__" hidden="1">{"fdsup://directions/FAT Viewer?action=UPDATE&amp;creator=factset&amp;DYN_ARGS=TRUE&amp;DOC_NAME=FAT:FQL_AUDITING_CLIENT_TEMPLATE.FAT&amp;display_string=Audit&amp;VAR:KEY=XQVSPMBOFM&amp;VAR:QUERY=RkZfRUJJVERBX09QRVIoUVRSLDQvMS8yMDEwLDYvMzAvMjAxMCwsLFVTRCk=&amp;WINDOW=FIRST_POPUP&amp;HEIGH","T=450&amp;WIDTH=450&amp;START_MAXIMIZED=FALSE&amp;VAR:CALENDAR=US&amp;VAR:SYMBOL=JWN&amp;VAR:INDEX=0"}</definedName>
    <definedName name="_505__FDSAUDITLINK__" localSheetId="7" hidden="1">{"fdsup://directions/FAT Viewer?action=UPDATE&amp;creator=factset&amp;DYN_ARGS=TRUE&amp;DOC_NAME=FAT:FQL_AUDITING_CLIENT_TEMPLATE.FAT&amp;display_string=Audit&amp;VAR:KEY=XILIPAVIJG&amp;VAR:QUERY=RkZfRUJJVERBX09QRVIoUVRSLDQvMS8yMDA5LDYvMzAvMjAwOSwsLFVTRCk=&amp;WINDOW=FIRST_POPUP&amp;HEIGH","T=450&amp;WIDTH=450&amp;START_MAXIMIZED=FALSE&amp;VAR:CALENDAR=US&amp;VAR:SYMBOL=JPM&amp;VAR:INDEX=0"}</definedName>
    <definedName name="_505__FDSAUDITLINK__" localSheetId="0" hidden="1">{"fdsup://directions/FAT Viewer?action=UPDATE&amp;creator=factset&amp;DYN_ARGS=TRUE&amp;DOC_NAME=FAT:FQL_AUDITING_CLIENT_TEMPLATE.FAT&amp;display_string=Audit&amp;VAR:KEY=XILIPAVIJG&amp;VAR:QUERY=RkZfRUJJVERBX09QRVIoUVRSLDQvMS8yMDA5LDYvMzAvMjAwOSwsLFVTRCk=&amp;WINDOW=FIRST_POPUP&amp;HEIGH","T=450&amp;WIDTH=450&amp;START_MAXIMIZED=FALSE&amp;VAR:CALENDAR=US&amp;VAR:SYMBOL=JPM&amp;VAR:INDEX=0"}</definedName>
    <definedName name="_505__FDSAUDITLINK__" hidden="1">{"fdsup://directions/FAT Viewer?action=UPDATE&amp;creator=factset&amp;DYN_ARGS=TRUE&amp;DOC_NAME=FAT:FQL_AUDITING_CLIENT_TEMPLATE.FAT&amp;display_string=Audit&amp;VAR:KEY=XILIPAVIJG&amp;VAR:QUERY=RkZfRUJJVERBX09QRVIoUVRSLDQvMS8yMDA5LDYvMzAvMjAwOSwsLFVTRCk=&amp;WINDOW=FIRST_POPUP&amp;HEIGH","T=450&amp;WIDTH=450&amp;START_MAXIMIZED=FALSE&amp;VAR:CALENDAR=US&amp;VAR:SYMBOL=JPM&amp;VAR:INDEX=0"}</definedName>
    <definedName name="_506__FDSAUDITLINK__" localSheetId="7" hidden="1">{"fdsup://directions/FAT Viewer?action=UPDATE&amp;creator=factset&amp;DYN_ARGS=TRUE&amp;DOC_NAME=FAT:FQL_AUDITING_CLIENT_TEMPLATE.FAT&amp;display_string=Audit&amp;VAR:KEY=TIDINWTKZU&amp;VAR:QUERY=RkZfRUJJVERBX09QRVIoUVRSLDQvMS8yMDEwLDYvMzAvMjAxMCwsLFVTRCk=&amp;WINDOW=FIRST_POPUP&amp;HEIGH","T=450&amp;WIDTH=450&amp;START_MAXIMIZED=FALSE&amp;VAR:CALENDAR=US&amp;VAR:SYMBOL=JPM&amp;VAR:INDEX=0"}</definedName>
    <definedName name="_506__FDSAUDITLINK__" localSheetId="0" hidden="1">{"fdsup://directions/FAT Viewer?action=UPDATE&amp;creator=factset&amp;DYN_ARGS=TRUE&amp;DOC_NAME=FAT:FQL_AUDITING_CLIENT_TEMPLATE.FAT&amp;display_string=Audit&amp;VAR:KEY=TIDINWTKZU&amp;VAR:QUERY=RkZfRUJJVERBX09QRVIoUVRSLDQvMS8yMDEwLDYvMzAvMjAxMCwsLFVTRCk=&amp;WINDOW=FIRST_POPUP&amp;HEIGH","T=450&amp;WIDTH=450&amp;START_MAXIMIZED=FALSE&amp;VAR:CALENDAR=US&amp;VAR:SYMBOL=JPM&amp;VAR:INDEX=0"}</definedName>
    <definedName name="_506__FDSAUDITLINK__" hidden="1">{"fdsup://directions/FAT Viewer?action=UPDATE&amp;creator=factset&amp;DYN_ARGS=TRUE&amp;DOC_NAME=FAT:FQL_AUDITING_CLIENT_TEMPLATE.FAT&amp;display_string=Audit&amp;VAR:KEY=TIDINWTKZU&amp;VAR:QUERY=RkZfRUJJVERBX09QRVIoUVRSLDQvMS8yMDEwLDYvMzAvMjAxMCwsLFVTRCk=&amp;WINDOW=FIRST_POPUP&amp;HEIGH","T=450&amp;WIDTH=450&amp;START_MAXIMIZED=FALSE&amp;VAR:CALENDAR=US&amp;VAR:SYMBOL=JPM&amp;VAR:INDEX=0"}</definedName>
    <definedName name="_507__FDSAUDITLINK__" localSheetId="7" hidden="1">{"fdsup://directions/FAT Viewer?action=UPDATE&amp;creator=factset&amp;DYN_ARGS=TRUE&amp;DOC_NAME=FAT:FQL_AUDITING_CLIENT_TEMPLATE.FAT&amp;display_string=Audit&amp;VAR:KEY=FAHKBCNCPQ&amp;VAR:QUERY=RkZfRUJJVERBX09QRVIoUVRSLDQvMS8yMDA5LDYvMzAvMjAwOSwsLFVTRCk=&amp;WINDOW=FIRST_POPUP&amp;HEIGH","T=450&amp;WIDTH=450&amp;START_MAXIMIZED=FALSE&amp;VAR:CALENDAR=US&amp;VAR:SYMBOL=JNS&amp;VAR:INDEX=0"}</definedName>
    <definedName name="_507__FDSAUDITLINK__" localSheetId="0" hidden="1">{"fdsup://directions/FAT Viewer?action=UPDATE&amp;creator=factset&amp;DYN_ARGS=TRUE&amp;DOC_NAME=FAT:FQL_AUDITING_CLIENT_TEMPLATE.FAT&amp;display_string=Audit&amp;VAR:KEY=FAHKBCNCPQ&amp;VAR:QUERY=RkZfRUJJVERBX09QRVIoUVRSLDQvMS8yMDA5LDYvMzAvMjAwOSwsLFVTRCk=&amp;WINDOW=FIRST_POPUP&amp;HEIGH","T=450&amp;WIDTH=450&amp;START_MAXIMIZED=FALSE&amp;VAR:CALENDAR=US&amp;VAR:SYMBOL=JNS&amp;VAR:INDEX=0"}</definedName>
    <definedName name="_507__FDSAUDITLINK__" hidden="1">{"fdsup://directions/FAT Viewer?action=UPDATE&amp;creator=factset&amp;DYN_ARGS=TRUE&amp;DOC_NAME=FAT:FQL_AUDITING_CLIENT_TEMPLATE.FAT&amp;display_string=Audit&amp;VAR:KEY=FAHKBCNCPQ&amp;VAR:QUERY=RkZfRUJJVERBX09QRVIoUVRSLDQvMS8yMDA5LDYvMzAvMjAwOSwsLFVTRCk=&amp;WINDOW=FIRST_POPUP&amp;HEIGH","T=450&amp;WIDTH=450&amp;START_MAXIMIZED=FALSE&amp;VAR:CALENDAR=US&amp;VAR:SYMBOL=JNS&amp;VAR:INDEX=0"}</definedName>
    <definedName name="_508__FDSAUDITLINK__" localSheetId="7" hidden="1">{"fdsup://directions/FAT Viewer?action=UPDATE&amp;creator=factset&amp;DYN_ARGS=TRUE&amp;DOC_NAME=FAT:FQL_AUDITING_CLIENT_TEMPLATE.FAT&amp;display_string=Audit&amp;VAR:KEY=FOHSNILKVO&amp;VAR:QUERY=RkZfRUJJVERBX09QRVIoUVRSLDQvMS8yMDEwLDYvMzAvMjAxMCwsLFVTRCk=&amp;WINDOW=FIRST_POPUP&amp;HEIGH","T=450&amp;WIDTH=450&amp;START_MAXIMIZED=FALSE&amp;VAR:CALENDAR=US&amp;VAR:SYMBOL=JNS&amp;VAR:INDEX=0"}</definedName>
    <definedName name="_508__FDSAUDITLINK__" localSheetId="0" hidden="1">{"fdsup://directions/FAT Viewer?action=UPDATE&amp;creator=factset&amp;DYN_ARGS=TRUE&amp;DOC_NAME=FAT:FQL_AUDITING_CLIENT_TEMPLATE.FAT&amp;display_string=Audit&amp;VAR:KEY=FOHSNILKVO&amp;VAR:QUERY=RkZfRUJJVERBX09QRVIoUVRSLDQvMS8yMDEwLDYvMzAvMjAxMCwsLFVTRCk=&amp;WINDOW=FIRST_POPUP&amp;HEIGH","T=450&amp;WIDTH=450&amp;START_MAXIMIZED=FALSE&amp;VAR:CALENDAR=US&amp;VAR:SYMBOL=JNS&amp;VAR:INDEX=0"}</definedName>
    <definedName name="_508__FDSAUDITLINK__" hidden="1">{"fdsup://directions/FAT Viewer?action=UPDATE&amp;creator=factset&amp;DYN_ARGS=TRUE&amp;DOC_NAME=FAT:FQL_AUDITING_CLIENT_TEMPLATE.FAT&amp;display_string=Audit&amp;VAR:KEY=FOHSNILKVO&amp;VAR:QUERY=RkZfRUJJVERBX09QRVIoUVRSLDQvMS8yMDEwLDYvMzAvMjAxMCwsLFVTRCk=&amp;WINDOW=FIRST_POPUP&amp;HEIGH","T=450&amp;WIDTH=450&amp;START_MAXIMIZED=FALSE&amp;VAR:CALENDAR=US&amp;VAR:SYMBOL=JNS&amp;VAR:INDEX=0"}</definedName>
    <definedName name="_509__FDSAUDITLINK__" localSheetId="7" hidden="1">{"fdsup://directions/FAT Viewer?action=UPDATE&amp;creator=factset&amp;DYN_ARGS=TRUE&amp;DOC_NAME=FAT:FQL_AUDITING_CLIENT_TEMPLATE.FAT&amp;display_string=Audit&amp;VAR:KEY=HQNKJMRWFU&amp;VAR:QUERY=RkZfRUJJVERBX09QRVIoUVRSLDQvMS8yMDA5LDYvMzAvMjAwOSwsLFVTRCk=&amp;WINDOW=FIRST_POPUP&amp;HEIGH","T=450&amp;WIDTH=450&amp;START_MAXIMIZED=FALSE&amp;VAR:CALENDAR=US&amp;VAR:SYMBOL=JNPR&amp;VAR:INDEX=0"}</definedName>
    <definedName name="_509__FDSAUDITLINK__" localSheetId="0" hidden="1">{"fdsup://directions/FAT Viewer?action=UPDATE&amp;creator=factset&amp;DYN_ARGS=TRUE&amp;DOC_NAME=FAT:FQL_AUDITING_CLIENT_TEMPLATE.FAT&amp;display_string=Audit&amp;VAR:KEY=HQNKJMRWFU&amp;VAR:QUERY=RkZfRUJJVERBX09QRVIoUVRSLDQvMS8yMDA5LDYvMzAvMjAwOSwsLFVTRCk=&amp;WINDOW=FIRST_POPUP&amp;HEIGH","T=450&amp;WIDTH=450&amp;START_MAXIMIZED=FALSE&amp;VAR:CALENDAR=US&amp;VAR:SYMBOL=JNPR&amp;VAR:INDEX=0"}</definedName>
    <definedName name="_509__FDSAUDITLINK__" hidden="1">{"fdsup://directions/FAT Viewer?action=UPDATE&amp;creator=factset&amp;DYN_ARGS=TRUE&amp;DOC_NAME=FAT:FQL_AUDITING_CLIENT_TEMPLATE.FAT&amp;display_string=Audit&amp;VAR:KEY=HQNKJMRWFU&amp;VAR:QUERY=RkZfRUJJVERBX09QRVIoUVRSLDQvMS8yMDA5LDYvMzAvMjAwOSwsLFVTRCk=&amp;WINDOW=FIRST_POPUP&amp;HEIGH","T=450&amp;WIDTH=450&amp;START_MAXIMIZED=FALSE&amp;VAR:CALENDAR=US&amp;VAR:SYMBOL=JNPR&amp;VAR:INDEX=0"}</definedName>
    <definedName name="_51__FDSAUDITLINK__" localSheetId="7" hidden="1">{"fdsup://directions/FAT Viewer?action=UPDATE&amp;creator=factset&amp;DYN_ARGS=TRUE&amp;DOC_NAME=FAT:FQL_AUDITING_CLIENT_TEMPLATE.FAT&amp;display_string=Audit&amp;VAR:KEY=JYZAXGLINI&amp;VAR:QUERY=RkZfRUJJVERBX09QRVIoUVRSLDQvMS8yMDA5LDYvMzAvMjAwOSwsLFVTRCk=&amp;WINDOW=FIRST_POPUP&amp;HEIGH","T=450&amp;WIDTH=450&amp;START_MAXIMIZED=FALSE&amp;VAR:CALENDAR=US&amp;VAR:SYMBOL=WFC&amp;VAR:INDEX=0"}</definedName>
    <definedName name="_51__FDSAUDITLINK__" localSheetId="0" hidden="1">{"fdsup://directions/FAT Viewer?action=UPDATE&amp;creator=factset&amp;DYN_ARGS=TRUE&amp;DOC_NAME=FAT:FQL_AUDITING_CLIENT_TEMPLATE.FAT&amp;display_string=Audit&amp;VAR:KEY=JYZAXGLINI&amp;VAR:QUERY=RkZfRUJJVERBX09QRVIoUVRSLDQvMS8yMDA5LDYvMzAvMjAwOSwsLFVTRCk=&amp;WINDOW=FIRST_POPUP&amp;HEIGH","T=450&amp;WIDTH=450&amp;START_MAXIMIZED=FALSE&amp;VAR:CALENDAR=US&amp;VAR:SYMBOL=WFC&amp;VAR:INDEX=0"}</definedName>
    <definedName name="_51__FDSAUDITLINK__" hidden="1">{"fdsup://directions/FAT Viewer?action=UPDATE&amp;creator=factset&amp;DYN_ARGS=TRUE&amp;DOC_NAME=FAT:FQL_AUDITING_CLIENT_TEMPLATE.FAT&amp;display_string=Audit&amp;VAR:KEY=JYZAXGLINI&amp;VAR:QUERY=RkZfRUJJVERBX09QRVIoUVRSLDQvMS8yMDA5LDYvMzAvMjAwOSwsLFVTRCk=&amp;WINDOW=FIRST_POPUP&amp;HEIGH","T=450&amp;WIDTH=450&amp;START_MAXIMIZED=FALSE&amp;VAR:CALENDAR=US&amp;VAR:SYMBOL=WFC&amp;VAR:INDEX=0"}</definedName>
    <definedName name="_510__FDSAUDITLINK__" localSheetId="7" hidden="1">{"fdsup://directions/FAT Viewer?action=UPDATE&amp;creator=factset&amp;DYN_ARGS=TRUE&amp;DOC_NAME=FAT:FQL_AUDITING_CLIENT_TEMPLATE.FAT&amp;display_string=Audit&amp;VAR:KEY=VSTCJAFKJU&amp;VAR:QUERY=RkZfRUJJVERBX09QRVIoUVRSLDQvMS8yMDEwLDYvMzAvMjAxMCwsLFVTRCk=&amp;WINDOW=FIRST_POPUP&amp;HEIGH","T=450&amp;WIDTH=450&amp;START_MAXIMIZED=FALSE&amp;VAR:CALENDAR=US&amp;VAR:SYMBOL=JNPR&amp;VAR:INDEX=0"}</definedName>
    <definedName name="_510__FDSAUDITLINK__" localSheetId="0" hidden="1">{"fdsup://directions/FAT Viewer?action=UPDATE&amp;creator=factset&amp;DYN_ARGS=TRUE&amp;DOC_NAME=FAT:FQL_AUDITING_CLIENT_TEMPLATE.FAT&amp;display_string=Audit&amp;VAR:KEY=VSTCJAFKJU&amp;VAR:QUERY=RkZfRUJJVERBX09QRVIoUVRSLDQvMS8yMDEwLDYvMzAvMjAxMCwsLFVTRCk=&amp;WINDOW=FIRST_POPUP&amp;HEIGH","T=450&amp;WIDTH=450&amp;START_MAXIMIZED=FALSE&amp;VAR:CALENDAR=US&amp;VAR:SYMBOL=JNPR&amp;VAR:INDEX=0"}</definedName>
    <definedName name="_510__FDSAUDITLINK__" hidden="1">{"fdsup://directions/FAT Viewer?action=UPDATE&amp;creator=factset&amp;DYN_ARGS=TRUE&amp;DOC_NAME=FAT:FQL_AUDITING_CLIENT_TEMPLATE.FAT&amp;display_string=Audit&amp;VAR:KEY=VSTCJAFKJU&amp;VAR:QUERY=RkZfRUJJVERBX09QRVIoUVRSLDQvMS8yMDEwLDYvMzAvMjAxMCwsLFVTRCk=&amp;WINDOW=FIRST_POPUP&amp;HEIGH","T=450&amp;WIDTH=450&amp;START_MAXIMIZED=FALSE&amp;VAR:CALENDAR=US&amp;VAR:SYMBOL=JNPR&amp;VAR:INDEX=0"}</definedName>
    <definedName name="_511__FDSAUDITLINK__" localSheetId="7" hidden="1">{"fdsup://directions/FAT Viewer?action=UPDATE&amp;creator=factset&amp;DYN_ARGS=TRUE&amp;DOC_NAME=FAT:FQL_AUDITING_CLIENT_TEMPLATE.FAT&amp;display_string=Audit&amp;VAR:KEY=VWFKNCTUDO&amp;VAR:QUERY=RkZfRUJJVERBX09QRVIoUVRSLDQvMS8yMDA5LDYvMzAvMjAwOSwsLFVTRCk=&amp;WINDOW=FIRST_POPUP&amp;HEIGH","T=450&amp;WIDTH=450&amp;START_MAXIMIZED=FALSE&amp;VAR:CALENDAR=US&amp;VAR:SYMBOL=JNJ&amp;VAR:INDEX=0"}</definedName>
    <definedName name="_511__FDSAUDITLINK__" localSheetId="0" hidden="1">{"fdsup://directions/FAT Viewer?action=UPDATE&amp;creator=factset&amp;DYN_ARGS=TRUE&amp;DOC_NAME=FAT:FQL_AUDITING_CLIENT_TEMPLATE.FAT&amp;display_string=Audit&amp;VAR:KEY=VWFKNCTUDO&amp;VAR:QUERY=RkZfRUJJVERBX09QRVIoUVRSLDQvMS8yMDA5LDYvMzAvMjAwOSwsLFVTRCk=&amp;WINDOW=FIRST_POPUP&amp;HEIGH","T=450&amp;WIDTH=450&amp;START_MAXIMIZED=FALSE&amp;VAR:CALENDAR=US&amp;VAR:SYMBOL=JNJ&amp;VAR:INDEX=0"}</definedName>
    <definedName name="_511__FDSAUDITLINK__" hidden="1">{"fdsup://directions/FAT Viewer?action=UPDATE&amp;creator=factset&amp;DYN_ARGS=TRUE&amp;DOC_NAME=FAT:FQL_AUDITING_CLIENT_TEMPLATE.FAT&amp;display_string=Audit&amp;VAR:KEY=VWFKNCTUDO&amp;VAR:QUERY=RkZfRUJJVERBX09QRVIoUVRSLDQvMS8yMDA5LDYvMzAvMjAwOSwsLFVTRCk=&amp;WINDOW=FIRST_POPUP&amp;HEIGH","T=450&amp;WIDTH=450&amp;START_MAXIMIZED=FALSE&amp;VAR:CALENDAR=US&amp;VAR:SYMBOL=JNJ&amp;VAR:INDEX=0"}</definedName>
    <definedName name="_512__FDSAUDITLINK__" localSheetId="7" hidden="1">{"fdsup://directions/FAT Viewer?action=UPDATE&amp;creator=factset&amp;DYN_ARGS=TRUE&amp;DOC_NAME=FAT:FQL_AUDITING_CLIENT_TEMPLATE.FAT&amp;display_string=Audit&amp;VAR:KEY=XQLOLUXYHG&amp;VAR:QUERY=RkZfRUJJVERBX09QRVIoUVRSLDQvMS8yMDEwLDYvMzAvMjAxMCwsLFVTRCk=&amp;WINDOW=FIRST_POPUP&amp;HEIGH","T=450&amp;WIDTH=450&amp;START_MAXIMIZED=FALSE&amp;VAR:CALENDAR=US&amp;VAR:SYMBOL=JNJ&amp;VAR:INDEX=0"}</definedName>
    <definedName name="_512__FDSAUDITLINK__" localSheetId="0" hidden="1">{"fdsup://directions/FAT Viewer?action=UPDATE&amp;creator=factset&amp;DYN_ARGS=TRUE&amp;DOC_NAME=FAT:FQL_AUDITING_CLIENT_TEMPLATE.FAT&amp;display_string=Audit&amp;VAR:KEY=XQLOLUXYHG&amp;VAR:QUERY=RkZfRUJJVERBX09QRVIoUVRSLDQvMS8yMDEwLDYvMzAvMjAxMCwsLFVTRCk=&amp;WINDOW=FIRST_POPUP&amp;HEIGH","T=450&amp;WIDTH=450&amp;START_MAXIMIZED=FALSE&amp;VAR:CALENDAR=US&amp;VAR:SYMBOL=JNJ&amp;VAR:INDEX=0"}</definedName>
    <definedName name="_512__FDSAUDITLINK__" hidden="1">{"fdsup://directions/FAT Viewer?action=UPDATE&amp;creator=factset&amp;DYN_ARGS=TRUE&amp;DOC_NAME=FAT:FQL_AUDITING_CLIENT_TEMPLATE.FAT&amp;display_string=Audit&amp;VAR:KEY=XQLOLUXYHG&amp;VAR:QUERY=RkZfRUJJVERBX09QRVIoUVRSLDQvMS8yMDEwLDYvMzAvMjAxMCwsLFVTRCk=&amp;WINDOW=FIRST_POPUP&amp;HEIGH","T=450&amp;WIDTH=450&amp;START_MAXIMIZED=FALSE&amp;VAR:CALENDAR=US&amp;VAR:SYMBOL=JNJ&amp;VAR:INDEX=0"}</definedName>
    <definedName name="_513__FDSAUDITLINK__" localSheetId="7" hidden="1">{"fdsup://directions/FAT Viewer?action=UPDATE&amp;creator=factset&amp;DYN_ARGS=TRUE&amp;DOC_NAME=FAT:FQL_AUDITING_CLIENT_TEMPLATE.FAT&amp;display_string=Audit&amp;VAR:KEY=VKFOXOHMTA&amp;VAR:QUERY=RkZfRUJJVERBX09QRVIoUVRSLDQvMS8yMDA5LDYvMzAvMjAwOSwsLFVTRCk=&amp;WINDOW=FIRST_POPUP&amp;HEIGH","T=450&amp;WIDTH=450&amp;START_MAXIMIZED=FALSE&amp;VAR:CALENDAR=US&amp;VAR:SYMBOL=JEC&amp;VAR:INDEX=0"}</definedName>
    <definedName name="_513__FDSAUDITLINK__" localSheetId="0" hidden="1">{"fdsup://directions/FAT Viewer?action=UPDATE&amp;creator=factset&amp;DYN_ARGS=TRUE&amp;DOC_NAME=FAT:FQL_AUDITING_CLIENT_TEMPLATE.FAT&amp;display_string=Audit&amp;VAR:KEY=VKFOXOHMTA&amp;VAR:QUERY=RkZfRUJJVERBX09QRVIoUVRSLDQvMS8yMDA5LDYvMzAvMjAwOSwsLFVTRCk=&amp;WINDOW=FIRST_POPUP&amp;HEIGH","T=450&amp;WIDTH=450&amp;START_MAXIMIZED=FALSE&amp;VAR:CALENDAR=US&amp;VAR:SYMBOL=JEC&amp;VAR:INDEX=0"}</definedName>
    <definedName name="_513__FDSAUDITLINK__" hidden="1">{"fdsup://directions/FAT Viewer?action=UPDATE&amp;creator=factset&amp;DYN_ARGS=TRUE&amp;DOC_NAME=FAT:FQL_AUDITING_CLIENT_TEMPLATE.FAT&amp;display_string=Audit&amp;VAR:KEY=VKFOXOHMTA&amp;VAR:QUERY=RkZfRUJJVERBX09QRVIoUVRSLDQvMS8yMDA5LDYvMzAvMjAwOSwsLFVTRCk=&amp;WINDOW=FIRST_POPUP&amp;HEIGH","T=450&amp;WIDTH=450&amp;START_MAXIMIZED=FALSE&amp;VAR:CALENDAR=US&amp;VAR:SYMBOL=JEC&amp;VAR:INDEX=0"}</definedName>
    <definedName name="_514__FDSAUDITLINK__" localSheetId="7" hidden="1">{"fdsup://directions/FAT Viewer?action=UPDATE&amp;creator=factset&amp;DYN_ARGS=TRUE&amp;DOC_NAME=FAT:FQL_AUDITING_CLIENT_TEMPLATE.FAT&amp;display_string=Audit&amp;VAR:KEY=FSLWJAZCDA&amp;VAR:QUERY=RkZfRUJJVERBX09QRVIoUVRSLDQvMS8yMDEwLDYvMzAvMjAxMCwsLFVTRCk=&amp;WINDOW=FIRST_POPUP&amp;HEIGH","T=450&amp;WIDTH=450&amp;START_MAXIMIZED=FALSE&amp;VAR:CALENDAR=US&amp;VAR:SYMBOL=JEC&amp;VAR:INDEX=0"}</definedName>
    <definedName name="_514__FDSAUDITLINK__" localSheetId="0" hidden="1">{"fdsup://directions/FAT Viewer?action=UPDATE&amp;creator=factset&amp;DYN_ARGS=TRUE&amp;DOC_NAME=FAT:FQL_AUDITING_CLIENT_TEMPLATE.FAT&amp;display_string=Audit&amp;VAR:KEY=FSLWJAZCDA&amp;VAR:QUERY=RkZfRUJJVERBX09QRVIoUVRSLDQvMS8yMDEwLDYvMzAvMjAxMCwsLFVTRCk=&amp;WINDOW=FIRST_POPUP&amp;HEIGH","T=450&amp;WIDTH=450&amp;START_MAXIMIZED=FALSE&amp;VAR:CALENDAR=US&amp;VAR:SYMBOL=JEC&amp;VAR:INDEX=0"}</definedName>
    <definedName name="_514__FDSAUDITLINK__" hidden="1">{"fdsup://directions/FAT Viewer?action=UPDATE&amp;creator=factset&amp;DYN_ARGS=TRUE&amp;DOC_NAME=FAT:FQL_AUDITING_CLIENT_TEMPLATE.FAT&amp;display_string=Audit&amp;VAR:KEY=FSLWJAZCDA&amp;VAR:QUERY=RkZfRUJJVERBX09QRVIoUVRSLDQvMS8yMDEwLDYvMzAvMjAxMCwsLFVTRCk=&amp;WINDOW=FIRST_POPUP&amp;HEIGH","T=450&amp;WIDTH=450&amp;START_MAXIMIZED=FALSE&amp;VAR:CALENDAR=US&amp;VAR:SYMBOL=JEC&amp;VAR:INDEX=0"}</definedName>
    <definedName name="_515__FDSAUDITLINK__" localSheetId="7" hidden="1">{"fdsup://directions/FAT Viewer?action=UPDATE&amp;creator=factset&amp;DYN_ARGS=TRUE&amp;DOC_NAME=FAT:FQL_AUDITING_CLIENT_TEMPLATE.FAT&amp;display_string=Audit&amp;VAR:KEY=DCNKROLSFO&amp;VAR:QUERY=RkZfRUJJVERBX09QRVIoUVRSLDQvMS8yMDA5LDYvMzAvMjAwOSwsLFVTRCk=&amp;WINDOW=FIRST_POPUP&amp;HEIGH","T=450&amp;WIDTH=450&amp;START_MAXIMIZED=FALSE&amp;VAR:CALENDAR=US&amp;VAR:SYMBOL=JDSU&amp;VAR:INDEX=0"}</definedName>
    <definedName name="_515__FDSAUDITLINK__" localSheetId="0" hidden="1">{"fdsup://directions/FAT Viewer?action=UPDATE&amp;creator=factset&amp;DYN_ARGS=TRUE&amp;DOC_NAME=FAT:FQL_AUDITING_CLIENT_TEMPLATE.FAT&amp;display_string=Audit&amp;VAR:KEY=DCNKROLSFO&amp;VAR:QUERY=RkZfRUJJVERBX09QRVIoUVRSLDQvMS8yMDA5LDYvMzAvMjAwOSwsLFVTRCk=&amp;WINDOW=FIRST_POPUP&amp;HEIGH","T=450&amp;WIDTH=450&amp;START_MAXIMIZED=FALSE&amp;VAR:CALENDAR=US&amp;VAR:SYMBOL=JDSU&amp;VAR:INDEX=0"}</definedName>
    <definedName name="_515__FDSAUDITLINK__" hidden="1">{"fdsup://directions/FAT Viewer?action=UPDATE&amp;creator=factset&amp;DYN_ARGS=TRUE&amp;DOC_NAME=FAT:FQL_AUDITING_CLIENT_TEMPLATE.FAT&amp;display_string=Audit&amp;VAR:KEY=DCNKROLSFO&amp;VAR:QUERY=RkZfRUJJVERBX09QRVIoUVRSLDQvMS8yMDA5LDYvMzAvMjAwOSwsLFVTRCk=&amp;WINDOW=FIRST_POPUP&amp;HEIGH","T=450&amp;WIDTH=450&amp;START_MAXIMIZED=FALSE&amp;VAR:CALENDAR=US&amp;VAR:SYMBOL=JDSU&amp;VAR:INDEX=0"}</definedName>
    <definedName name="_516__FDSAUDITLINK__" localSheetId="7" hidden="1">{"fdsup://directions/FAT Viewer?action=UPDATE&amp;creator=factset&amp;DYN_ARGS=TRUE&amp;DOC_NAME=FAT:FQL_AUDITING_CLIENT_TEMPLATE.FAT&amp;display_string=Audit&amp;VAR:KEY=DKBQPSZCRE&amp;VAR:QUERY=RkZfRUJJVERBX09QRVIoUVRSLDQvMS8yMDEwLDYvMzAvMjAxMCwsLFVTRCk=&amp;WINDOW=FIRST_POPUP&amp;HEIGH","T=450&amp;WIDTH=450&amp;START_MAXIMIZED=FALSE&amp;VAR:CALENDAR=US&amp;VAR:SYMBOL=JDSU&amp;VAR:INDEX=0"}</definedName>
    <definedName name="_516__FDSAUDITLINK__" localSheetId="0" hidden="1">{"fdsup://directions/FAT Viewer?action=UPDATE&amp;creator=factset&amp;DYN_ARGS=TRUE&amp;DOC_NAME=FAT:FQL_AUDITING_CLIENT_TEMPLATE.FAT&amp;display_string=Audit&amp;VAR:KEY=DKBQPSZCRE&amp;VAR:QUERY=RkZfRUJJVERBX09QRVIoUVRSLDQvMS8yMDEwLDYvMzAvMjAxMCwsLFVTRCk=&amp;WINDOW=FIRST_POPUP&amp;HEIGH","T=450&amp;WIDTH=450&amp;START_MAXIMIZED=FALSE&amp;VAR:CALENDAR=US&amp;VAR:SYMBOL=JDSU&amp;VAR:INDEX=0"}</definedName>
    <definedName name="_516__FDSAUDITLINK__" hidden="1">{"fdsup://directions/FAT Viewer?action=UPDATE&amp;creator=factset&amp;DYN_ARGS=TRUE&amp;DOC_NAME=FAT:FQL_AUDITING_CLIENT_TEMPLATE.FAT&amp;display_string=Audit&amp;VAR:KEY=DKBQPSZCRE&amp;VAR:QUERY=RkZfRUJJVERBX09QRVIoUVRSLDQvMS8yMDEwLDYvMzAvMjAxMCwsLFVTRCk=&amp;WINDOW=FIRST_POPUP&amp;HEIGH","T=450&amp;WIDTH=450&amp;START_MAXIMIZED=FALSE&amp;VAR:CALENDAR=US&amp;VAR:SYMBOL=JDSU&amp;VAR:INDEX=0"}</definedName>
    <definedName name="_517__FDSAUDITLINK__" localSheetId="7" hidden="1">{"fdsup://directions/FAT Viewer?action=UPDATE&amp;creator=factset&amp;DYN_ARGS=TRUE&amp;DOC_NAME=FAT:FQL_AUDITING_CLIENT_TEMPLATE.FAT&amp;display_string=Audit&amp;VAR:KEY=NMNCHMBAPE&amp;VAR:QUERY=RkZfRUJJVERBX09QRVIoUVRSLDQvMS8yMDA5LDYvMzAvMjAwOSwsLFVTRCk=&amp;WINDOW=FIRST_POPUP&amp;HEIGH","T=450&amp;WIDTH=450&amp;START_MAXIMIZED=FALSE&amp;VAR:CALENDAR=US&amp;VAR:SYMBOL=JCP&amp;VAR:INDEX=0"}</definedName>
    <definedName name="_517__FDSAUDITLINK__" localSheetId="0" hidden="1">{"fdsup://directions/FAT Viewer?action=UPDATE&amp;creator=factset&amp;DYN_ARGS=TRUE&amp;DOC_NAME=FAT:FQL_AUDITING_CLIENT_TEMPLATE.FAT&amp;display_string=Audit&amp;VAR:KEY=NMNCHMBAPE&amp;VAR:QUERY=RkZfRUJJVERBX09QRVIoUVRSLDQvMS8yMDA5LDYvMzAvMjAwOSwsLFVTRCk=&amp;WINDOW=FIRST_POPUP&amp;HEIGH","T=450&amp;WIDTH=450&amp;START_MAXIMIZED=FALSE&amp;VAR:CALENDAR=US&amp;VAR:SYMBOL=JCP&amp;VAR:INDEX=0"}</definedName>
    <definedName name="_517__FDSAUDITLINK__" hidden="1">{"fdsup://directions/FAT Viewer?action=UPDATE&amp;creator=factset&amp;DYN_ARGS=TRUE&amp;DOC_NAME=FAT:FQL_AUDITING_CLIENT_TEMPLATE.FAT&amp;display_string=Audit&amp;VAR:KEY=NMNCHMBAPE&amp;VAR:QUERY=RkZfRUJJVERBX09QRVIoUVRSLDQvMS8yMDA5LDYvMzAvMjAwOSwsLFVTRCk=&amp;WINDOW=FIRST_POPUP&amp;HEIGH","T=450&amp;WIDTH=450&amp;START_MAXIMIZED=FALSE&amp;VAR:CALENDAR=US&amp;VAR:SYMBOL=JCP&amp;VAR:INDEX=0"}</definedName>
    <definedName name="_518__FDSAUDITLINK__" localSheetId="7" hidden="1">{"fdsup://directions/FAT Viewer?action=UPDATE&amp;creator=factset&amp;DYN_ARGS=TRUE&amp;DOC_NAME=FAT:FQL_AUDITING_CLIENT_TEMPLATE.FAT&amp;display_string=Audit&amp;VAR:KEY=XWNWXSJMTA&amp;VAR:QUERY=RkZfRUJJVERBX09QRVIoUVRSLDQvMS8yMDEwLDYvMzAvMjAxMCwsLFVTRCk=&amp;WINDOW=FIRST_POPUP&amp;HEIGH","T=450&amp;WIDTH=450&amp;START_MAXIMIZED=FALSE&amp;VAR:CALENDAR=US&amp;VAR:SYMBOL=JCP&amp;VAR:INDEX=0"}</definedName>
    <definedName name="_518__FDSAUDITLINK__" localSheetId="0" hidden="1">{"fdsup://directions/FAT Viewer?action=UPDATE&amp;creator=factset&amp;DYN_ARGS=TRUE&amp;DOC_NAME=FAT:FQL_AUDITING_CLIENT_TEMPLATE.FAT&amp;display_string=Audit&amp;VAR:KEY=XWNWXSJMTA&amp;VAR:QUERY=RkZfRUJJVERBX09QRVIoUVRSLDQvMS8yMDEwLDYvMzAvMjAxMCwsLFVTRCk=&amp;WINDOW=FIRST_POPUP&amp;HEIGH","T=450&amp;WIDTH=450&amp;START_MAXIMIZED=FALSE&amp;VAR:CALENDAR=US&amp;VAR:SYMBOL=JCP&amp;VAR:INDEX=0"}</definedName>
    <definedName name="_518__FDSAUDITLINK__" hidden="1">{"fdsup://directions/FAT Viewer?action=UPDATE&amp;creator=factset&amp;DYN_ARGS=TRUE&amp;DOC_NAME=FAT:FQL_AUDITING_CLIENT_TEMPLATE.FAT&amp;display_string=Audit&amp;VAR:KEY=XWNWXSJMTA&amp;VAR:QUERY=RkZfRUJJVERBX09QRVIoUVRSLDQvMS8yMDEwLDYvMzAvMjAxMCwsLFVTRCk=&amp;WINDOW=FIRST_POPUP&amp;HEIGH","T=450&amp;WIDTH=450&amp;START_MAXIMIZED=FALSE&amp;VAR:CALENDAR=US&amp;VAR:SYMBOL=JCP&amp;VAR:INDEX=0"}</definedName>
    <definedName name="_519__FDSAUDITLINK__" localSheetId="7" hidden="1">{"fdsup://directions/FAT Viewer?action=UPDATE&amp;creator=factset&amp;DYN_ARGS=TRUE&amp;DOC_NAME=FAT:FQL_AUDITING_CLIENT_TEMPLATE.FAT&amp;display_string=Audit&amp;VAR:KEY=HEFCBWRCHA&amp;VAR:QUERY=RkZfRUJJVERBX09QRVIoUVRSLDQvMS8yMDA5LDYvMzAvMjAwOSwsLFVTRCk=&amp;WINDOW=FIRST_POPUP&amp;HEIGH","T=450&amp;WIDTH=450&amp;START_MAXIMIZED=FALSE&amp;VAR:CALENDAR=US&amp;VAR:SYMBOL=JCI&amp;VAR:INDEX=0"}</definedName>
    <definedName name="_519__FDSAUDITLINK__" localSheetId="0" hidden="1">{"fdsup://directions/FAT Viewer?action=UPDATE&amp;creator=factset&amp;DYN_ARGS=TRUE&amp;DOC_NAME=FAT:FQL_AUDITING_CLIENT_TEMPLATE.FAT&amp;display_string=Audit&amp;VAR:KEY=HEFCBWRCHA&amp;VAR:QUERY=RkZfRUJJVERBX09QRVIoUVRSLDQvMS8yMDA5LDYvMzAvMjAwOSwsLFVTRCk=&amp;WINDOW=FIRST_POPUP&amp;HEIGH","T=450&amp;WIDTH=450&amp;START_MAXIMIZED=FALSE&amp;VAR:CALENDAR=US&amp;VAR:SYMBOL=JCI&amp;VAR:INDEX=0"}</definedName>
    <definedName name="_519__FDSAUDITLINK__" hidden="1">{"fdsup://directions/FAT Viewer?action=UPDATE&amp;creator=factset&amp;DYN_ARGS=TRUE&amp;DOC_NAME=FAT:FQL_AUDITING_CLIENT_TEMPLATE.FAT&amp;display_string=Audit&amp;VAR:KEY=HEFCBWRCHA&amp;VAR:QUERY=RkZfRUJJVERBX09QRVIoUVRSLDQvMS8yMDA5LDYvMzAvMjAwOSwsLFVTRCk=&amp;WINDOW=FIRST_POPUP&amp;HEIGH","T=450&amp;WIDTH=450&amp;START_MAXIMIZED=FALSE&amp;VAR:CALENDAR=US&amp;VAR:SYMBOL=JCI&amp;VAR:INDEX=0"}</definedName>
    <definedName name="_52__FDSAUDITLINK__" localSheetId="7" hidden="1">{"fdsup://directions/FAT Viewer?action=UPDATE&amp;creator=factset&amp;DYN_ARGS=TRUE&amp;DOC_NAME=FAT:FQL_AUDITING_CLIENT_TEMPLATE.FAT&amp;display_string=Audit&amp;VAR:KEY=FMHKHOLCDQ&amp;VAR:QUERY=RkZfRUJJVERBX09QRVIoUVRSLDQvMS8yMDEwLDYvMzAvMjAxMCwsLFVTRCk=&amp;WINDOW=FIRST_POPUP&amp;HEIGH","T=450&amp;WIDTH=450&amp;START_MAXIMIZED=FALSE&amp;VAR:CALENDAR=US&amp;VAR:SYMBOL=WFC&amp;VAR:INDEX=0"}</definedName>
    <definedName name="_52__FDSAUDITLINK__" localSheetId="0" hidden="1">{"fdsup://directions/FAT Viewer?action=UPDATE&amp;creator=factset&amp;DYN_ARGS=TRUE&amp;DOC_NAME=FAT:FQL_AUDITING_CLIENT_TEMPLATE.FAT&amp;display_string=Audit&amp;VAR:KEY=FMHKHOLCDQ&amp;VAR:QUERY=RkZfRUJJVERBX09QRVIoUVRSLDQvMS8yMDEwLDYvMzAvMjAxMCwsLFVTRCk=&amp;WINDOW=FIRST_POPUP&amp;HEIGH","T=450&amp;WIDTH=450&amp;START_MAXIMIZED=FALSE&amp;VAR:CALENDAR=US&amp;VAR:SYMBOL=WFC&amp;VAR:INDEX=0"}</definedName>
    <definedName name="_52__FDSAUDITLINK__" hidden="1">{"fdsup://directions/FAT Viewer?action=UPDATE&amp;creator=factset&amp;DYN_ARGS=TRUE&amp;DOC_NAME=FAT:FQL_AUDITING_CLIENT_TEMPLATE.FAT&amp;display_string=Audit&amp;VAR:KEY=FMHKHOLCDQ&amp;VAR:QUERY=RkZfRUJJVERBX09QRVIoUVRSLDQvMS8yMDEwLDYvMzAvMjAxMCwsLFVTRCk=&amp;WINDOW=FIRST_POPUP&amp;HEIGH","T=450&amp;WIDTH=450&amp;START_MAXIMIZED=FALSE&amp;VAR:CALENDAR=US&amp;VAR:SYMBOL=WFC&amp;VAR:INDEX=0"}</definedName>
    <definedName name="_520__FDSAUDITLINK__" localSheetId="7" hidden="1">{"fdsup://directions/FAT Viewer?action=UPDATE&amp;creator=factset&amp;DYN_ARGS=TRUE&amp;DOC_NAME=FAT:FQL_AUDITING_CLIENT_TEMPLATE.FAT&amp;display_string=Audit&amp;VAR:KEY=JMNEDCDCHM&amp;VAR:QUERY=RkZfRUJJVERBX09QRVIoUVRSLDQvMS8yMDEwLDYvMzAvMjAxMCwsLFVTRCk=&amp;WINDOW=FIRST_POPUP&amp;HEIGH","T=450&amp;WIDTH=450&amp;START_MAXIMIZED=FALSE&amp;VAR:CALENDAR=US&amp;VAR:SYMBOL=JCI&amp;VAR:INDEX=0"}</definedName>
    <definedName name="_520__FDSAUDITLINK__" localSheetId="0" hidden="1">{"fdsup://directions/FAT Viewer?action=UPDATE&amp;creator=factset&amp;DYN_ARGS=TRUE&amp;DOC_NAME=FAT:FQL_AUDITING_CLIENT_TEMPLATE.FAT&amp;display_string=Audit&amp;VAR:KEY=JMNEDCDCHM&amp;VAR:QUERY=RkZfRUJJVERBX09QRVIoUVRSLDQvMS8yMDEwLDYvMzAvMjAxMCwsLFVTRCk=&amp;WINDOW=FIRST_POPUP&amp;HEIGH","T=450&amp;WIDTH=450&amp;START_MAXIMIZED=FALSE&amp;VAR:CALENDAR=US&amp;VAR:SYMBOL=JCI&amp;VAR:INDEX=0"}</definedName>
    <definedName name="_520__FDSAUDITLINK__" hidden="1">{"fdsup://directions/FAT Viewer?action=UPDATE&amp;creator=factset&amp;DYN_ARGS=TRUE&amp;DOC_NAME=FAT:FQL_AUDITING_CLIENT_TEMPLATE.FAT&amp;display_string=Audit&amp;VAR:KEY=JMNEDCDCHM&amp;VAR:QUERY=RkZfRUJJVERBX09QRVIoUVRSLDQvMS8yMDEwLDYvMzAvMjAxMCwsLFVTRCk=&amp;WINDOW=FIRST_POPUP&amp;HEIGH","T=450&amp;WIDTH=450&amp;START_MAXIMIZED=FALSE&amp;VAR:CALENDAR=US&amp;VAR:SYMBOL=JCI&amp;VAR:INDEX=0"}</definedName>
    <definedName name="_521__FDSAUDITLINK__" localSheetId="7" hidden="1">{"fdsup://directions/FAT Viewer?action=UPDATE&amp;creator=factset&amp;DYN_ARGS=TRUE&amp;DOC_NAME=FAT:FQL_AUDITING_CLIENT_TEMPLATE.FAT&amp;display_string=Audit&amp;VAR:KEY=PKVSLYTGXK&amp;VAR:QUERY=RkZfRUJJVERBX09QRVIoUVRSLDQvMS8yMDA5LDYvMzAvMjAwOSwsLFVTRCk=&amp;WINDOW=FIRST_POPUP&amp;HEIGH","T=450&amp;WIDTH=450&amp;START_MAXIMIZED=FALSE&amp;VAR:CALENDAR=US&amp;VAR:SYMBOL=JBL&amp;VAR:INDEX=0"}</definedName>
    <definedName name="_521__FDSAUDITLINK__" localSheetId="0" hidden="1">{"fdsup://directions/FAT Viewer?action=UPDATE&amp;creator=factset&amp;DYN_ARGS=TRUE&amp;DOC_NAME=FAT:FQL_AUDITING_CLIENT_TEMPLATE.FAT&amp;display_string=Audit&amp;VAR:KEY=PKVSLYTGXK&amp;VAR:QUERY=RkZfRUJJVERBX09QRVIoUVRSLDQvMS8yMDA5LDYvMzAvMjAwOSwsLFVTRCk=&amp;WINDOW=FIRST_POPUP&amp;HEIGH","T=450&amp;WIDTH=450&amp;START_MAXIMIZED=FALSE&amp;VAR:CALENDAR=US&amp;VAR:SYMBOL=JBL&amp;VAR:INDEX=0"}</definedName>
    <definedName name="_521__FDSAUDITLINK__" hidden="1">{"fdsup://directions/FAT Viewer?action=UPDATE&amp;creator=factset&amp;DYN_ARGS=TRUE&amp;DOC_NAME=FAT:FQL_AUDITING_CLIENT_TEMPLATE.FAT&amp;display_string=Audit&amp;VAR:KEY=PKVSLYTGXK&amp;VAR:QUERY=RkZfRUJJVERBX09QRVIoUVRSLDQvMS8yMDA5LDYvMzAvMjAwOSwsLFVTRCk=&amp;WINDOW=FIRST_POPUP&amp;HEIGH","T=450&amp;WIDTH=450&amp;START_MAXIMIZED=FALSE&amp;VAR:CALENDAR=US&amp;VAR:SYMBOL=JBL&amp;VAR:INDEX=0"}</definedName>
    <definedName name="_522__FDSAUDITLINK__" localSheetId="7" hidden="1">{"fdsup://directions/FAT Viewer?action=UPDATE&amp;creator=factset&amp;DYN_ARGS=TRUE&amp;DOC_NAME=FAT:FQL_AUDITING_CLIENT_TEMPLATE.FAT&amp;display_string=Audit&amp;VAR:KEY=XMRQXGZYLO&amp;VAR:QUERY=RkZfRUJJVERBX09QRVIoUVRSLDQvMS8yMDEwLDYvMzAvMjAxMCwsLFVTRCk=&amp;WINDOW=FIRST_POPUP&amp;HEIGH","T=450&amp;WIDTH=450&amp;START_MAXIMIZED=FALSE&amp;VAR:CALENDAR=US&amp;VAR:SYMBOL=JBL&amp;VAR:INDEX=0"}</definedName>
    <definedName name="_522__FDSAUDITLINK__" localSheetId="0" hidden="1">{"fdsup://directions/FAT Viewer?action=UPDATE&amp;creator=factset&amp;DYN_ARGS=TRUE&amp;DOC_NAME=FAT:FQL_AUDITING_CLIENT_TEMPLATE.FAT&amp;display_string=Audit&amp;VAR:KEY=XMRQXGZYLO&amp;VAR:QUERY=RkZfRUJJVERBX09QRVIoUVRSLDQvMS8yMDEwLDYvMzAvMjAxMCwsLFVTRCk=&amp;WINDOW=FIRST_POPUP&amp;HEIGH","T=450&amp;WIDTH=450&amp;START_MAXIMIZED=FALSE&amp;VAR:CALENDAR=US&amp;VAR:SYMBOL=JBL&amp;VAR:INDEX=0"}</definedName>
    <definedName name="_522__FDSAUDITLINK__" hidden="1">{"fdsup://directions/FAT Viewer?action=UPDATE&amp;creator=factset&amp;DYN_ARGS=TRUE&amp;DOC_NAME=FAT:FQL_AUDITING_CLIENT_TEMPLATE.FAT&amp;display_string=Audit&amp;VAR:KEY=XMRQXGZYLO&amp;VAR:QUERY=RkZfRUJJVERBX09QRVIoUVRSLDQvMS8yMDEwLDYvMzAvMjAxMCwsLFVTRCk=&amp;WINDOW=FIRST_POPUP&amp;HEIGH","T=450&amp;WIDTH=450&amp;START_MAXIMIZED=FALSE&amp;VAR:CALENDAR=US&amp;VAR:SYMBOL=JBL&amp;VAR:INDEX=0"}</definedName>
    <definedName name="_523__FDSAUDITLINK__" localSheetId="7" hidden="1">{"fdsup://directions/FAT Viewer?action=UPDATE&amp;creator=factset&amp;DYN_ARGS=TRUE&amp;DOC_NAME=FAT:FQL_AUDITING_CLIENT_TEMPLATE.FAT&amp;display_string=Audit&amp;VAR:KEY=NUDGFSNGTE&amp;VAR:QUERY=RkZfRUJJVERBX09QRVIoUVRSLDQvMS8yMDA5LDYvMzAvMjAwOSwsLFVTRCk=&amp;WINDOW=FIRST_POPUP&amp;HEIGH","T=450&amp;WIDTH=450&amp;START_MAXIMIZED=FALSE&amp;VAR:CALENDAR=US&amp;VAR:SYMBOL=IVZ&amp;VAR:INDEX=0"}</definedName>
    <definedName name="_523__FDSAUDITLINK__" localSheetId="0" hidden="1">{"fdsup://directions/FAT Viewer?action=UPDATE&amp;creator=factset&amp;DYN_ARGS=TRUE&amp;DOC_NAME=FAT:FQL_AUDITING_CLIENT_TEMPLATE.FAT&amp;display_string=Audit&amp;VAR:KEY=NUDGFSNGTE&amp;VAR:QUERY=RkZfRUJJVERBX09QRVIoUVRSLDQvMS8yMDA5LDYvMzAvMjAwOSwsLFVTRCk=&amp;WINDOW=FIRST_POPUP&amp;HEIGH","T=450&amp;WIDTH=450&amp;START_MAXIMIZED=FALSE&amp;VAR:CALENDAR=US&amp;VAR:SYMBOL=IVZ&amp;VAR:INDEX=0"}</definedName>
    <definedName name="_523__FDSAUDITLINK__" hidden="1">{"fdsup://directions/FAT Viewer?action=UPDATE&amp;creator=factset&amp;DYN_ARGS=TRUE&amp;DOC_NAME=FAT:FQL_AUDITING_CLIENT_TEMPLATE.FAT&amp;display_string=Audit&amp;VAR:KEY=NUDGFSNGTE&amp;VAR:QUERY=RkZfRUJJVERBX09QRVIoUVRSLDQvMS8yMDA5LDYvMzAvMjAwOSwsLFVTRCk=&amp;WINDOW=FIRST_POPUP&amp;HEIGH","T=450&amp;WIDTH=450&amp;START_MAXIMIZED=FALSE&amp;VAR:CALENDAR=US&amp;VAR:SYMBOL=IVZ&amp;VAR:INDEX=0"}</definedName>
    <definedName name="_524__FDSAUDITLINK__" localSheetId="7" hidden="1">{"fdsup://directions/FAT Viewer?action=UPDATE&amp;creator=factset&amp;DYN_ARGS=TRUE&amp;DOC_NAME=FAT:FQL_AUDITING_CLIENT_TEMPLATE.FAT&amp;display_string=Audit&amp;VAR:KEY=VAHUXSNOPQ&amp;VAR:QUERY=RkZfRUJJVERBX09QRVIoUVRSLDQvMS8yMDEwLDYvMzAvMjAxMCwsLFVTRCk=&amp;WINDOW=FIRST_POPUP&amp;HEIGH","T=450&amp;WIDTH=450&amp;START_MAXIMIZED=FALSE&amp;VAR:CALENDAR=US&amp;VAR:SYMBOL=IVZ&amp;VAR:INDEX=0"}</definedName>
    <definedName name="_524__FDSAUDITLINK__" localSheetId="0" hidden="1">{"fdsup://directions/FAT Viewer?action=UPDATE&amp;creator=factset&amp;DYN_ARGS=TRUE&amp;DOC_NAME=FAT:FQL_AUDITING_CLIENT_TEMPLATE.FAT&amp;display_string=Audit&amp;VAR:KEY=VAHUXSNOPQ&amp;VAR:QUERY=RkZfRUJJVERBX09QRVIoUVRSLDQvMS8yMDEwLDYvMzAvMjAxMCwsLFVTRCk=&amp;WINDOW=FIRST_POPUP&amp;HEIGH","T=450&amp;WIDTH=450&amp;START_MAXIMIZED=FALSE&amp;VAR:CALENDAR=US&amp;VAR:SYMBOL=IVZ&amp;VAR:INDEX=0"}</definedName>
    <definedName name="_524__FDSAUDITLINK__" hidden="1">{"fdsup://directions/FAT Viewer?action=UPDATE&amp;creator=factset&amp;DYN_ARGS=TRUE&amp;DOC_NAME=FAT:FQL_AUDITING_CLIENT_TEMPLATE.FAT&amp;display_string=Audit&amp;VAR:KEY=VAHUXSNOPQ&amp;VAR:QUERY=RkZfRUJJVERBX09QRVIoUVRSLDQvMS8yMDEwLDYvMzAvMjAxMCwsLFVTRCk=&amp;WINDOW=FIRST_POPUP&amp;HEIGH","T=450&amp;WIDTH=450&amp;START_MAXIMIZED=FALSE&amp;VAR:CALENDAR=US&amp;VAR:SYMBOL=IVZ&amp;VAR:INDEX=0"}</definedName>
    <definedName name="_525__FDSAUDITLINK__" localSheetId="7" hidden="1">{"fdsup://directions/FAT Viewer?action=UPDATE&amp;creator=factset&amp;DYN_ARGS=TRUE&amp;DOC_NAME=FAT:FQL_AUDITING_CLIENT_TEMPLATE.FAT&amp;display_string=Audit&amp;VAR:KEY=TCBMDEVALO&amp;VAR:QUERY=RkZfRUJJVERBX09QRVIoUVRSLDQvMS8yMDA5LDYvMzAvMjAwOSwsLFVTRCk=&amp;WINDOW=FIRST_POPUP&amp;HEIGH","T=450&amp;WIDTH=450&amp;START_MAXIMIZED=FALSE&amp;VAR:CALENDAR=US&amp;VAR:SYMBOL=ITW&amp;VAR:INDEX=0"}</definedName>
    <definedName name="_525__FDSAUDITLINK__" localSheetId="0" hidden="1">{"fdsup://directions/FAT Viewer?action=UPDATE&amp;creator=factset&amp;DYN_ARGS=TRUE&amp;DOC_NAME=FAT:FQL_AUDITING_CLIENT_TEMPLATE.FAT&amp;display_string=Audit&amp;VAR:KEY=TCBMDEVALO&amp;VAR:QUERY=RkZfRUJJVERBX09QRVIoUVRSLDQvMS8yMDA5LDYvMzAvMjAwOSwsLFVTRCk=&amp;WINDOW=FIRST_POPUP&amp;HEIGH","T=450&amp;WIDTH=450&amp;START_MAXIMIZED=FALSE&amp;VAR:CALENDAR=US&amp;VAR:SYMBOL=ITW&amp;VAR:INDEX=0"}</definedName>
    <definedName name="_525__FDSAUDITLINK__" hidden="1">{"fdsup://directions/FAT Viewer?action=UPDATE&amp;creator=factset&amp;DYN_ARGS=TRUE&amp;DOC_NAME=FAT:FQL_AUDITING_CLIENT_TEMPLATE.FAT&amp;display_string=Audit&amp;VAR:KEY=TCBMDEVALO&amp;VAR:QUERY=RkZfRUJJVERBX09QRVIoUVRSLDQvMS8yMDA5LDYvMzAvMjAwOSwsLFVTRCk=&amp;WINDOW=FIRST_POPUP&amp;HEIGH","T=450&amp;WIDTH=450&amp;START_MAXIMIZED=FALSE&amp;VAR:CALENDAR=US&amp;VAR:SYMBOL=ITW&amp;VAR:INDEX=0"}</definedName>
    <definedName name="_526__FDSAUDITLINK__" localSheetId="7" hidden="1">{"fdsup://directions/FAT Viewer?action=UPDATE&amp;creator=factset&amp;DYN_ARGS=TRUE&amp;DOC_NAME=FAT:FQL_AUDITING_CLIENT_TEMPLATE.FAT&amp;display_string=Audit&amp;VAR:KEY=ZYPINEXUJE&amp;VAR:QUERY=RkZfRUJJVERBX09QRVIoUVRSLDQvMS8yMDEwLDYvMzAvMjAxMCwsLFVTRCk=&amp;WINDOW=FIRST_POPUP&amp;HEIGH","T=450&amp;WIDTH=450&amp;START_MAXIMIZED=FALSE&amp;VAR:CALENDAR=US&amp;VAR:SYMBOL=ITW&amp;VAR:INDEX=0"}</definedName>
    <definedName name="_526__FDSAUDITLINK__" localSheetId="0" hidden="1">{"fdsup://directions/FAT Viewer?action=UPDATE&amp;creator=factset&amp;DYN_ARGS=TRUE&amp;DOC_NAME=FAT:FQL_AUDITING_CLIENT_TEMPLATE.FAT&amp;display_string=Audit&amp;VAR:KEY=ZYPINEXUJE&amp;VAR:QUERY=RkZfRUJJVERBX09QRVIoUVRSLDQvMS8yMDEwLDYvMzAvMjAxMCwsLFVTRCk=&amp;WINDOW=FIRST_POPUP&amp;HEIGH","T=450&amp;WIDTH=450&amp;START_MAXIMIZED=FALSE&amp;VAR:CALENDAR=US&amp;VAR:SYMBOL=ITW&amp;VAR:INDEX=0"}</definedName>
    <definedName name="_526__FDSAUDITLINK__" hidden="1">{"fdsup://directions/FAT Viewer?action=UPDATE&amp;creator=factset&amp;DYN_ARGS=TRUE&amp;DOC_NAME=FAT:FQL_AUDITING_CLIENT_TEMPLATE.FAT&amp;display_string=Audit&amp;VAR:KEY=ZYPINEXUJE&amp;VAR:QUERY=RkZfRUJJVERBX09QRVIoUVRSLDQvMS8yMDEwLDYvMzAvMjAxMCwsLFVTRCk=&amp;WINDOW=FIRST_POPUP&amp;HEIGH","T=450&amp;WIDTH=450&amp;START_MAXIMIZED=FALSE&amp;VAR:CALENDAR=US&amp;VAR:SYMBOL=ITW&amp;VAR:INDEX=0"}</definedName>
    <definedName name="_527__FDSAUDITLINK__" localSheetId="7" hidden="1">{"fdsup://directions/FAT Viewer?action=UPDATE&amp;creator=factset&amp;DYN_ARGS=TRUE&amp;DOC_NAME=FAT:FQL_AUDITING_CLIENT_TEMPLATE.FAT&amp;display_string=Audit&amp;VAR:KEY=XUPQRSZOPY&amp;VAR:QUERY=RkZfRUJJVERBX09QRVIoUVRSLDQvMS8yMDA5LDYvMzAvMjAwOSwsLFVTRCk=&amp;WINDOW=FIRST_POPUP&amp;HEIGH","T=450&amp;WIDTH=450&amp;START_MAXIMIZED=FALSE&amp;VAR:CALENDAR=US&amp;VAR:SYMBOL=ITT&amp;VAR:INDEX=0"}</definedName>
    <definedName name="_527__FDSAUDITLINK__" localSheetId="0" hidden="1">{"fdsup://directions/FAT Viewer?action=UPDATE&amp;creator=factset&amp;DYN_ARGS=TRUE&amp;DOC_NAME=FAT:FQL_AUDITING_CLIENT_TEMPLATE.FAT&amp;display_string=Audit&amp;VAR:KEY=XUPQRSZOPY&amp;VAR:QUERY=RkZfRUJJVERBX09QRVIoUVRSLDQvMS8yMDA5LDYvMzAvMjAwOSwsLFVTRCk=&amp;WINDOW=FIRST_POPUP&amp;HEIGH","T=450&amp;WIDTH=450&amp;START_MAXIMIZED=FALSE&amp;VAR:CALENDAR=US&amp;VAR:SYMBOL=ITT&amp;VAR:INDEX=0"}</definedName>
    <definedName name="_527__FDSAUDITLINK__" hidden="1">{"fdsup://directions/FAT Viewer?action=UPDATE&amp;creator=factset&amp;DYN_ARGS=TRUE&amp;DOC_NAME=FAT:FQL_AUDITING_CLIENT_TEMPLATE.FAT&amp;display_string=Audit&amp;VAR:KEY=XUPQRSZOPY&amp;VAR:QUERY=RkZfRUJJVERBX09QRVIoUVRSLDQvMS8yMDA5LDYvMzAvMjAwOSwsLFVTRCk=&amp;WINDOW=FIRST_POPUP&amp;HEIGH","T=450&amp;WIDTH=450&amp;START_MAXIMIZED=FALSE&amp;VAR:CALENDAR=US&amp;VAR:SYMBOL=ITT&amp;VAR:INDEX=0"}</definedName>
    <definedName name="_528__FDSAUDITLINK__" localSheetId="7" hidden="1">{"fdsup://directions/FAT Viewer?action=UPDATE&amp;creator=factset&amp;DYN_ARGS=TRUE&amp;DOC_NAME=FAT:FQL_AUDITING_CLIENT_TEMPLATE.FAT&amp;display_string=Audit&amp;VAR:KEY=BINOFSROFO&amp;VAR:QUERY=RkZfRUJJVERBX09QRVIoUVRSLDQvMS8yMDEwLDYvMzAvMjAxMCwsLFVTRCk=&amp;WINDOW=FIRST_POPUP&amp;HEIGH","T=450&amp;WIDTH=450&amp;START_MAXIMIZED=FALSE&amp;VAR:CALENDAR=US&amp;VAR:SYMBOL=ITT&amp;VAR:INDEX=0"}</definedName>
    <definedName name="_528__FDSAUDITLINK__" localSheetId="0" hidden="1">{"fdsup://directions/FAT Viewer?action=UPDATE&amp;creator=factset&amp;DYN_ARGS=TRUE&amp;DOC_NAME=FAT:FQL_AUDITING_CLIENT_TEMPLATE.FAT&amp;display_string=Audit&amp;VAR:KEY=BINOFSROFO&amp;VAR:QUERY=RkZfRUJJVERBX09QRVIoUVRSLDQvMS8yMDEwLDYvMzAvMjAxMCwsLFVTRCk=&amp;WINDOW=FIRST_POPUP&amp;HEIGH","T=450&amp;WIDTH=450&amp;START_MAXIMIZED=FALSE&amp;VAR:CALENDAR=US&amp;VAR:SYMBOL=ITT&amp;VAR:INDEX=0"}</definedName>
    <definedName name="_528__FDSAUDITLINK__" hidden="1">{"fdsup://directions/FAT Viewer?action=UPDATE&amp;creator=factset&amp;DYN_ARGS=TRUE&amp;DOC_NAME=FAT:FQL_AUDITING_CLIENT_TEMPLATE.FAT&amp;display_string=Audit&amp;VAR:KEY=BINOFSROFO&amp;VAR:QUERY=RkZfRUJJVERBX09QRVIoUVRSLDQvMS8yMDEwLDYvMzAvMjAxMCwsLFVTRCk=&amp;WINDOW=FIRST_POPUP&amp;HEIGH","T=450&amp;WIDTH=450&amp;START_MAXIMIZED=FALSE&amp;VAR:CALENDAR=US&amp;VAR:SYMBOL=ITT&amp;VAR:INDEX=0"}</definedName>
    <definedName name="_529__FDSAUDITLINK__" localSheetId="7" hidden="1">{"fdsup://directions/FAT Viewer?action=UPDATE&amp;creator=factset&amp;DYN_ARGS=TRUE&amp;DOC_NAME=FAT:FQL_AUDITING_CLIENT_TEMPLATE.FAT&amp;display_string=Audit&amp;VAR:KEY=BORIVAXODO&amp;VAR:QUERY=RkZfRUJJVERBX09QRVIoUVRSLDQvMS8yMDA5LDYvMzAvMjAwOSwsLFVTRCk=&amp;WINDOW=FIRST_POPUP&amp;HEIGH","T=450&amp;WIDTH=450&amp;START_MAXIMIZED=FALSE&amp;VAR:CALENDAR=US&amp;VAR:SYMBOL=ISRG&amp;VAR:INDEX=0"}</definedName>
    <definedName name="_529__FDSAUDITLINK__" localSheetId="0" hidden="1">{"fdsup://directions/FAT Viewer?action=UPDATE&amp;creator=factset&amp;DYN_ARGS=TRUE&amp;DOC_NAME=FAT:FQL_AUDITING_CLIENT_TEMPLATE.FAT&amp;display_string=Audit&amp;VAR:KEY=BORIVAXODO&amp;VAR:QUERY=RkZfRUJJVERBX09QRVIoUVRSLDQvMS8yMDA5LDYvMzAvMjAwOSwsLFVTRCk=&amp;WINDOW=FIRST_POPUP&amp;HEIGH","T=450&amp;WIDTH=450&amp;START_MAXIMIZED=FALSE&amp;VAR:CALENDAR=US&amp;VAR:SYMBOL=ISRG&amp;VAR:INDEX=0"}</definedName>
    <definedName name="_529__FDSAUDITLINK__" hidden="1">{"fdsup://directions/FAT Viewer?action=UPDATE&amp;creator=factset&amp;DYN_ARGS=TRUE&amp;DOC_NAME=FAT:FQL_AUDITING_CLIENT_TEMPLATE.FAT&amp;display_string=Audit&amp;VAR:KEY=BORIVAXODO&amp;VAR:QUERY=RkZfRUJJVERBX09QRVIoUVRSLDQvMS8yMDA5LDYvMzAvMjAwOSwsLFVTRCk=&amp;WINDOW=FIRST_POPUP&amp;HEIGH","T=450&amp;WIDTH=450&amp;START_MAXIMIZED=FALSE&amp;VAR:CALENDAR=US&amp;VAR:SYMBOL=ISRG&amp;VAR:INDEX=0"}</definedName>
    <definedName name="_53__FDSAUDITLINK__" localSheetId="7" hidden="1">{"fdsup://directions/FAT Viewer?action=UPDATE&amp;creator=factset&amp;DYN_ARGS=TRUE&amp;DOC_NAME=FAT:FQL_AUDITING_CLIENT_TEMPLATE.FAT&amp;display_string=Audit&amp;VAR:KEY=XWJMTWHOVY&amp;VAR:QUERY=RkZfRUJJVERBX09QRVIoUVRSLDQvMS8yMDA5LDYvMzAvMjAwOSwsLFVTRCk=&amp;WINDOW=FIRST_POPUP&amp;HEIGH","T=450&amp;WIDTH=450&amp;START_MAXIMIZED=FALSE&amp;VAR:CALENDAR=US&amp;VAR:SYMBOL=WEC&amp;VAR:INDEX=0"}</definedName>
    <definedName name="_53__FDSAUDITLINK__" localSheetId="0" hidden="1">{"fdsup://directions/FAT Viewer?action=UPDATE&amp;creator=factset&amp;DYN_ARGS=TRUE&amp;DOC_NAME=FAT:FQL_AUDITING_CLIENT_TEMPLATE.FAT&amp;display_string=Audit&amp;VAR:KEY=XWJMTWHOVY&amp;VAR:QUERY=RkZfRUJJVERBX09QRVIoUVRSLDQvMS8yMDA5LDYvMzAvMjAwOSwsLFVTRCk=&amp;WINDOW=FIRST_POPUP&amp;HEIGH","T=450&amp;WIDTH=450&amp;START_MAXIMIZED=FALSE&amp;VAR:CALENDAR=US&amp;VAR:SYMBOL=WEC&amp;VAR:INDEX=0"}</definedName>
    <definedName name="_53__FDSAUDITLINK__" hidden="1">{"fdsup://directions/FAT Viewer?action=UPDATE&amp;creator=factset&amp;DYN_ARGS=TRUE&amp;DOC_NAME=FAT:FQL_AUDITING_CLIENT_TEMPLATE.FAT&amp;display_string=Audit&amp;VAR:KEY=XWJMTWHOVY&amp;VAR:QUERY=RkZfRUJJVERBX09QRVIoUVRSLDQvMS8yMDA5LDYvMzAvMjAwOSwsLFVTRCk=&amp;WINDOW=FIRST_POPUP&amp;HEIGH","T=450&amp;WIDTH=450&amp;START_MAXIMIZED=FALSE&amp;VAR:CALENDAR=US&amp;VAR:SYMBOL=WEC&amp;VAR:INDEX=0"}</definedName>
    <definedName name="_530__FDSAUDITLINK__" localSheetId="7" hidden="1">{"fdsup://directions/FAT Viewer?action=UPDATE&amp;creator=factset&amp;DYN_ARGS=TRUE&amp;DOC_NAME=FAT:FQL_AUDITING_CLIENT_TEMPLATE.FAT&amp;display_string=Audit&amp;VAR:KEY=NQRAFQNUXU&amp;VAR:QUERY=RkZfRUJJVERBX09QRVIoUVRSLDQvMS8yMDEwLDYvMzAvMjAxMCwsLFVTRCk=&amp;WINDOW=FIRST_POPUP&amp;HEIGH","T=450&amp;WIDTH=450&amp;START_MAXIMIZED=FALSE&amp;VAR:CALENDAR=US&amp;VAR:SYMBOL=ISRG&amp;VAR:INDEX=0"}</definedName>
    <definedName name="_530__FDSAUDITLINK__" localSheetId="0" hidden="1">{"fdsup://directions/FAT Viewer?action=UPDATE&amp;creator=factset&amp;DYN_ARGS=TRUE&amp;DOC_NAME=FAT:FQL_AUDITING_CLIENT_TEMPLATE.FAT&amp;display_string=Audit&amp;VAR:KEY=NQRAFQNUXU&amp;VAR:QUERY=RkZfRUJJVERBX09QRVIoUVRSLDQvMS8yMDEwLDYvMzAvMjAxMCwsLFVTRCk=&amp;WINDOW=FIRST_POPUP&amp;HEIGH","T=450&amp;WIDTH=450&amp;START_MAXIMIZED=FALSE&amp;VAR:CALENDAR=US&amp;VAR:SYMBOL=ISRG&amp;VAR:INDEX=0"}</definedName>
    <definedName name="_530__FDSAUDITLINK__" hidden="1">{"fdsup://directions/FAT Viewer?action=UPDATE&amp;creator=factset&amp;DYN_ARGS=TRUE&amp;DOC_NAME=FAT:FQL_AUDITING_CLIENT_TEMPLATE.FAT&amp;display_string=Audit&amp;VAR:KEY=NQRAFQNUXU&amp;VAR:QUERY=RkZfRUJJVERBX09QRVIoUVRSLDQvMS8yMDEwLDYvMzAvMjAxMCwsLFVTRCk=&amp;WINDOW=FIRST_POPUP&amp;HEIGH","T=450&amp;WIDTH=450&amp;START_MAXIMIZED=FALSE&amp;VAR:CALENDAR=US&amp;VAR:SYMBOL=ISRG&amp;VAR:INDEX=0"}</definedName>
    <definedName name="_531__FDSAUDITLINK__" localSheetId="7" hidden="1">{"fdsup://directions/FAT Viewer?action=UPDATE&amp;creator=factset&amp;DYN_ARGS=TRUE&amp;DOC_NAME=FAT:FQL_AUDITING_CLIENT_TEMPLATE.FAT&amp;display_string=Audit&amp;VAR:KEY=XSRONUHKBM&amp;VAR:QUERY=RkZfRUJJVERBX09QRVIoUVRSLDQvMS8yMDA5LDYvMzAvMjAwOSwsLFVTRCk=&amp;WINDOW=FIRST_POPUP&amp;HEIGH","T=450&amp;WIDTH=450&amp;START_MAXIMIZED=FALSE&amp;VAR:CALENDAR=US&amp;VAR:SYMBOL=IRM&amp;VAR:INDEX=0"}</definedName>
    <definedName name="_531__FDSAUDITLINK__" localSheetId="0" hidden="1">{"fdsup://directions/FAT Viewer?action=UPDATE&amp;creator=factset&amp;DYN_ARGS=TRUE&amp;DOC_NAME=FAT:FQL_AUDITING_CLIENT_TEMPLATE.FAT&amp;display_string=Audit&amp;VAR:KEY=XSRONUHKBM&amp;VAR:QUERY=RkZfRUJJVERBX09QRVIoUVRSLDQvMS8yMDA5LDYvMzAvMjAwOSwsLFVTRCk=&amp;WINDOW=FIRST_POPUP&amp;HEIGH","T=450&amp;WIDTH=450&amp;START_MAXIMIZED=FALSE&amp;VAR:CALENDAR=US&amp;VAR:SYMBOL=IRM&amp;VAR:INDEX=0"}</definedName>
    <definedName name="_531__FDSAUDITLINK__" hidden="1">{"fdsup://directions/FAT Viewer?action=UPDATE&amp;creator=factset&amp;DYN_ARGS=TRUE&amp;DOC_NAME=FAT:FQL_AUDITING_CLIENT_TEMPLATE.FAT&amp;display_string=Audit&amp;VAR:KEY=XSRONUHKBM&amp;VAR:QUERY=RkZfRUJJVERBX09QRVIoUVRSLDQvMS8yMDA5LDYvMzAvMjAwOSwsLFVTRCk=&amp;WINDOW=FIRST_POPUP&amp;HEIGH","T=450&amp;WIDTH=450&amp;START_MAXIMIZED=FALSE&amp;VAR:CALENDAR=US&amp;VAR:SYMBOL=IRM&amp;VAR:INDEX=0"}</definedName>
    <definedName name="_532__FDSAUDITLINK__" localSheetId="7" hidden="1">{"fdsup://directions/FAT Viewer?action=UPDATE&amp;creator=factset&amp;DYN_ARGS=TRUE&amp;DOC_NAME=FAT:FQL_AUDITING_CLIENT_TEMPLATE.FAT&amp;display_string=Audit&amp;VAR:KEY=BKFEBWVSLG&amp;VAR:QUERY=RkZfRUJJVERBX09QRVIoUVRSLDQvMS8yMDEwLDYvMzAvMjAxMCwsLFVTRCk=&amp;WINDOW=FIRST_POPUP&amp;HEIGH","T=450&amp;WIDTH=450&amp;START_MAXIMIZED=FALSE&amp;VAR:CALENDAR=US&amp;VAR:SYMBOL=IRM&amp;VAR:INDEX=0"}</definedName>
    <definedName name="_532__FDSAUDITLINK__" localSheetId="0" hidden="1">{"fdsup://directions/FAT Viewer?action=UPDATE&amp;creator=factset&amp;DYN_ARGS=TRUE&amp;DOC_NAME=FAT:FQL_AUDITING_CLIENT_TEMPLATE.FAT&amp;display_string=Audit&amp;VAR:KEY=BKFEBWVSLG&amp;VAR:QUERY=RkZfRUJJVERBX09QRVIoUVRSLDQvMS8yMDEwLDYvMzAvMjAxMCwsLFVTRCk=&amp;WINDOW=FIRST_POPUP&amp;HEIGH","T=450&amp;WIDTH=450&amp;START_MAXIMIZED=FALSE&amp;VAR:CALENDAR=US&amp;VAR:SYMBOL=IRM&amp;VAR:INDEX=0"}</definedName>
    <definedName name="_532__FDSAUDITLINK__" hidden="1">{"fdsup://directions/FAT Viewer?action=UPDATE&amp;creator=factset&amp;DYN_ARGS=TRUE&amp;DOC_NAME=FAT:FQL_AUDITING_CLIENT_TEMPLATE.FAT&amp;display_string=Audit&amp;VAR:KEY=BKFEBWVSLG&amp;VAR:QUERY=RkZfRUJJVERBX09QRVIoUVRSLDQvMS8yMDEwLDYvMzAvMjAxMCwsLFVTRCk=&amp;WINDOW=FIRST_POPUP&amp;HEIGH","T=450&amp;WIDTH=450&amp;START_MAXIMIZED=FALSE&amp;VAR:CALENDAR=US&amp;VAR:SYMBOL=IRM&amp;VAR:INDEX=0"}</definedName>
    <definedName name="_533__FDSAUDITLINK__" localSheetId="7" hidden="1">{"fdsup://directions/FAT Viewer?action=UPDATE&amp;creator=factset&amp;DYN_ARGS=TRUE&amp;DOC_NAME=FAT:FQL_AUDITING_CLIENT_TEMPLATE.FAT&amp;display_string=Audit&amp;VAR:KEY=JQDGXAZWBW&amp;VAR:QUERY=RkZfRUJJVERBX09QRVIoUVRSLDQvMS8yMDA5LDYvMzAvMjAwOSwsLFVTRCk=&amp;WINDOW=FIRST_POPUP&amp;HEIGH","T=450&amp;WIDTH=450&amp;START_MAXIMIZED=FALSE&amp;VAR:CALENDAR=US&amp;VAR:SYMBOL=IPG&amp;VAR:INDEX=0"}</definedName>
    <definedName name="_533__FDSAUDITLINK__" localSheetId="0" hidden="1">{"fdsup://directions/FAT Viewer?action=UPDATE&amp;creator=factset&amp;DYN_ARGS=TRUE&amp;DOC_NAME=FAT:FQL_AUDITING_CLIENT_TEMPLATE.FAT&amp;display_string=Audit&amp;VAR:KEY=JQDGXAZWBW&amp;VAR:QUERY=RkZfRUJJVERBX09QRVIoUVRSLDQvMS8yMDA5LDYvMzAvMjAwOSwsLFVTRCk=&amp;WINDOW=FIRST_POPUP&amp;HEIGH","T=450&amp;WIDTH=450&amp;START_MAXIMIZED=FALSE&amp;VAR:CALENDAR=US&amp;VAR:SYMBOL=IPG&amp;VAR:INDEX=0"}</definedName>
    <definedName name="_533__FDSAUDITLINK__" hidden="1">{"fdsup://directions/FAT Viewer?action=UPDATE&amp;creator=factset&amp;DYN_ARGS=TRUE&amp;DOC_NAME=FAT:FQL_AUDITING_CLIENT_TEMPLATE.FAT&amp;display_string=Audit&amp;VAR:KEY=JQDGXAZWBW&amp;VAR:QUERY=RkZfRUJJVERBX09QRVIoUVRSLDQvMS8yMDA5LDYvMzAvMjAwOSwsLFVTRCk=&amp;WINDOW=FIRST_POPUP&amp;HEIGH","T=450&amp;WIDTH=450&amp;START_MAXIMIZED=FALSE&amp;VAR:CALENDAR=US&amp;VAR:SYMBOL=IPG&amp;VAR:INDEX=0"}</definedName>
    <definedName name="_534__FDSAUDITLINK__" localSheetId="7" hidden="1">{"fdsup://directions/FAT Viewer?action=UPDATE&amp;creator=factset&amp;DYN_ARGS=TRUE&amp;DOC_NAME=FAT:FQL_AUDITING_CLIENT_TEMPLATE.FAT&amp;display_string=Audit&amp;VAR:KEY=BGRQFSDADO&amp;VAR:QUERY=RkZfRUJJVERBX09QRVIoUVRSLDQvMS8yMDEwLDYvMzAvMjAxMCwsLFVTRCk=&amp;WINDOW=FIRST_POPUP&amp;HEIGH","T=450&amp;WIDTH=450&amp;START_MAXIMIZED=FALSE&amp;VAR:CALENDAR=US&amp;VAR:SYMBOL=IPG&amp;VAR:INDEX=0"}</definedName>
    <definedName name="_534__FDSAUDITLINK__" localSheetId="0" hidden="1">{"fdsup://directions/FAT Viewer?action=UPDATE&amp;creator=factset&amp;DYN_ARGS=TRUE&amp;DOC_NAME=FAT:FQL_AUDITING_CLIENT_TEMPLATE.FAT&amp;display_string=Audit&amp;VAR:KEY=BGRQFSDADO&amp;VAR:QUERY=RkZfRUJJVERBX09QRVIoUVRSLDQvMS8yMDEwLDYvMzAvMjAxMCwsLFVTRCk=&amp;WINDOW=FIRST_POPUP&amp;HEIGH","T=450&amp;WIDTH=450&amp;START_MAXIMIZED=FALSE&amp;VAR:CALENDAR=US&amp;VAR:SYMBOL=IPG&amp;VAR:INDEX=0"}</definedName>
    <definedName name="_534__FDSAUDITLINK__" hidden="1">{"fdsup://directions/FAT Viewer?action=UPDATE&amp;creator=factset&amp;DYN_ARGS=TRUE&amp;DOC_NAME=FAT:FQL_AUDITING_CLIENT_TEMPLATE.FAT&amp;display_string=Audit&amp;VAR:KEY=BGRQFSDADO&amp;VAR:QUERY=RkZfRUJJVERBX09QRVIoUVRSLDQvMS8yMDEwLDYvMzAvMjAxMCwsLFVTRCk=&amp;WINDOW=FIRST_POPUP&amp;HEIGH","T=450&amp;WIDTH=450&amp;START_MAXIMIZED=FALSE&amp;VAR:CALENDAR=US&amp;VAR:SYMBOL=IPG&amp;VAR:INDEX=0"}</definedName>
    <definedName name="_535__FDSAUDITLINK__" localSheetId="7" hidden="1">{"fdsup://directions/FAT Viewer?action=UPDATE&amp;creator=factset&amp;DYN_ARGS=TRUE&amp;DOC_NAME=FAT:FQL_AUDITING_CLIENT_TEMPLATE.FAT&amp;display_string=Audit&amp;VAR:KEY=VKRAJWNWTM&amp;VAR:QUERY=RkZfRUJJVERBX09QRVIoUVRSLDQvMS8yMDA5LDYvMzAvMjAwOSwsLFVTRCk=&amp;WINDOW=FIRST_POPUP&amp;HEIGH","T=450&amp;WIDTH=450&amp;START_MAXIMIZED=FALSE&amp;VAR:CALENDAR=US&amp;VAR:SYMBOL=IP&amp;VAR:INDEX=0"}</definedName>
    <definedName name="_535__FDSAUDITLINK__" localSheetId="0" hidden="1">{"fdsup://directions/FAT Viewer?action=UPDATE&amp;creator=factset&amp;DYN_ARGS=TRUE&amp;DOC_NAME=FAT:FQL_AUDITING_CLIENT_TEMPLATE.FAT&amp;display_string=Audit&amp;VAR:KEY=VKRAJWNWTM&amp;VAR:QUERY=RkZfRUJJVERBX09QRVIoUVRSLDQvMS8yMDA5LDYvMzAvMjAwOSwsLFVTRCk=&amp;WINDOW=FIRST_POPUP&amp;HEIGH","T=450&amp;WIDTH=450&amp;START_MAXIMIZED=FALSE&amp;VAR:CALENDAR=US&amp;VAR:SYMBOL=IP&amp;VAR:INDEX=0"}</definedName>
    <definedName name="_535__FDSAUDITLINK__" hidden="1">{"fdsup://directions/FAT Viewer?action=UPDATE&amp;creator=factset&amp;DYN_ARGS=TRUE&amp;DOC_NAME=FAT:FQL_AUDITING_CLIENT_TEMPLATE.FAT&amp;display_string=Audit&amp;VAR:KEY=VKRAJWNWTM&amp;VAR:QUERY=RkZfRUJJVERBX09QRVIoUVRSLDQvMS8yMDA5LDYvMzAvMjAwOSwsLFVTRCk=&amp;WINDOW=FIRST_POPUP&amp;HEIGH","T=450&amp;WIDTH=450&amp;START_MAXIMIZED=FALSE&amp;VAR:CALENDAR=US&amp;VAR:SYMBOL=IP&amp;VAR:INDEX=0"}</definedName>
    <definedName name="_536__FDSAUDITLINK__" localSheetId="7" hidden="1">{"fdsup://directions/FAT Viewer?action=UPDATE&amp;creator=factset&amp;DYN_ARGS=TRUE&amp;DOC_NAME=FAT:FQL_AUDITING_CLIENT_TEMPLATE.FAT&amp;display_string=Audit&amp;VAR:KEY=XILUBEPIDY&amp;VAR:QUERY=RkZfRUJJVERBX09QRVIoUVRSLDQvMS8yMDEwLDYvMzAvMjAxMCwsLFVTRCk=&amp;WINDOW=FIRST_POPUP&amp;HEIGH","T=450&amp;WIDTH=450&amp;START_MAXIMIZED=FALSE&amp;VAR:CALENDAR=US&amp;VAR:SYMBOL=IP&amp;VAR:INDEX=0"}</definedName>
    <definedName name="_536__FDSAUDITLINK__" localSheetId="0" hidden="1">{"fdsup://directions/FAT Viewer?action=UPDATE&amp;creator=factset&amp;DYN_ARGS=TRUE&amp;DOC_NAME=FAT:FQL_AUDITING_CLIENT_TEMPLATE.FAT&amp;display_string=Audit&amp;VAR:KEY=XILUBEPIDY&amp;VAR:QUERY=RkZfRUJJVERBX09QRVIoUVRSLDQvMS8yMDEwLDYvMzAvMjAxMCwsLFVTRCk=&amp;WINDOW=FIRST_POPUP&amp;HEIGH","T=450&amp;WIDTH=450&amp;START_MAXIMIZED=FALSE&amp;VAR:CALENDAR=US&amp;VAR:SYMBOL=IP&amp;VAR:INDEX=0"}</definedName>
    <definedName name="_536__FDSAUDITLINK__" hidden="1">{"fdsup://directions/FAT Viewer?action=UPDATE&amp;creator=factset&amp;DYN_ARGS=TRUE&amp;DOC_NAME=FAT:FQL_AUDITING_CLIENT_TEMPLATE.FAT&amp;display_string=Audit&amp;VAR:KEY=XILUBEPIDY&amp;VAR:QUERY=RkZfRUJJVERBX09QRVIoUVRSLDQvMS8yMDEwLDYvMzAvMjAxMCwsLFVTRCk=&amp;WINDOW=FIRST_POPUP&amp;HEIGH","T=450&amp;WIDTH=450&amp;START_MAXIMIZED=FALSE&amp;VAR:CALENDAR=US&amp;VAR:SYMBOL=IP&amp;VAR:INDEX=0"}</definedName>
    <definedName name="_537__FDSAUDITLINK__" localSheetId="7" hidden="1">{"fdsup://directions/FAT Viewer?action=UPDATE&amp;creator=factset&amp;DYN_ARGS=TRUE&amp;DOC_NAME=FAT:FQL_AUDITING_CLIENT_TEMPLATE.FAT&amp;display_string=Audit&amp;VAR:KEY=RIJCBKTWRG&amp;VAR:QUERY=RkZfRUJJVERBX09QRVIoUVRSLDQvMS8yMDA5LDYvMzAvMjAwOSwsLFVTRCk=&amp;WINDOW=FIRST_POPUP&amp;HEIGH","T=450&amp;WIDTH=450&amp;START_MAXIMIZED=FALSE&amp;VAR:CALENDAR=US&amp;VAR:SYMBOL=INTU&amp;VAR:INDEX=0"}</definedName>
    <definedName name="_537__FDSAUDITLINK__" localSheetId="0" hidden="1">{"fdsup://directions/FAT Viewer?action=UPDATE&amp;creator=factset&amp;DYN_ARGS=TRUE&amp;DOC_NAME=FAT:FQL_AUDITING_CLIENT_TEMPLATE.FAT&amp;display_string=Audit&amp;VAR:KEY=RIJCBKTWRG&amp;VAR:QUERY=RkZfRUJJVERBX09QRVIoUVRSLDQvMS8yMDA5LDYvMzAvMjAwOSwsLFVTRCk=&amp;WINDOW=FIRST_POPUP&amp;HEIGH","T=450&amp;WIDTH=450&amp;START_MAXIMIZED=FALSE&amp;VAR:CALENDAR=US&amp;VAR:SYMBOL=INTU&amp;VAR:INDEX=0"}</definedName>
    <definedName name="_537__FDSAUDITLINK__" hidden="1">{"fdsup://directions/FAT Viewer?action=UPDATE&amp;creator=factset&amp;DYN_ARGS=TRUE&amp;DOC_NAME=FAT:FQL_AUDITING_CLIENT_TEMPLATE.FAT&amp;display_string=Audit&amp;VAR:KEY=RIJCBKTWRG&amp;VAR:QUERY=RkZfRUJJVERBX09QRVIoUVRSLDQvMS8yMDA5LDYvMzAvMjAwOSwsLFVTRCk=&amp;WINDOW=FIRST_POPUP&amp;HEIGH","T=450&amp;WIDTH=450&amp;START_MAXIMIZED=FALSE&amp;VAR:CALENDAR=US&amp;VAR:SYMBOL=INTU&amp;VAR:INDEX=0"}</definedName>
    <definedName name="_538__FDSAUDITLINK__" localSheetId="7" hidden="1">{"fdsup://directions/FAT Viewer?action=UPDATE&amp;creator=factset&amp;DYN_ARGS=TRUE&amp;DOC_NAME=FAT:FQL_AUDITING_CLIENT_TEMPLATE.FAT&amp;display_string=Audit&amp;VAR:KEY=LYRUPYPSXS&amp;VAR:QUERY=RkZfRUJJVERBX09QRVIoUVRSLDQvMS8yMDEwLDYvMzAvMjAxMCwsLFVTRCk=&amp;WINDOW=FIRST_POPUP&amp;HEIGH","T=450&amp;WIDTH=450&amp;START_MAXIMIZED=FALSE&amp;VAR:CALENDAR=US&amp;VAR:SYMBOL=INTU&amp;VAR:INDEX=0"}</definedName>
    <definedName name="_538__FDSAUDITLINK__" localSheetId="0" hidden="1">{"fdsup://directions/FAT Viewer?action=UPDATE&amp;creator=factset&amp;DYN_ARGS=TRUE&amp;DOC_NAME=FAT:FQL_AUDITING_CLIENT_TEMPLATE.FAT&amp;display_string=Audit&amp;VAR:KEY=LYRUPYPSXS&amp;VAR:QUERY=RkZfRUJJVERBX09QRVIoUVRSLDQvMS8yMDEwLDYvMzAvMjAxMCwsLFVTRCk=&amp;WINDOW=FIRST_POPUP&amp;HEIGH","T=450&amp;WIDTH=450&amp;START_MAXIMIZED=FALSE&amp;VAR:CALENDAR=US&amp;VAR:SYMBOL=INTU&amp;VAR:INDEX=0"}</definedName>
    <definedName name="_538__FDSAUDITLINK__" hidden="1">{"fdsup://directions/FAT Viewer?action=UPDATE&amp;creator=factset&amp;DYN_ARGS=TRUE&amp;DOC_NAME=FAT:FQL_AUDITING_CLIENT_TEMPLATE.FAT&amp;display_string=Audit&amp;VAR:KEY=LYRUPYPSXS&amp;VAR:QUERY=RkZfRUJJVERBX09QRVIoUVRSLDQvMS8yMDEwLDYvMzAvMjAxMCwsLFVTRCk=&amp;WINDOW=FIRST_POPUP&amp;HEIGH","T=450&amp;WIDTH=450&amp;START_MAXIMIZED=FALSE&amp;VAR:CALENDAR=US&amp;VAR:SYMBOL=INTU&amp;VAR:INDEX=0"}</definedName>
    <definedName name="_539__FDSAUDITLINK__" localSheetId="7" hidden="1">{"fdsup://directions/FAT Viewer?action=UPDATE&amp;creator=factset&amp;DYN_ARGS=TRUE&amp;DOC_NAME=FAT:FQL_AUDITING_CLIENT_TEMPLATE.FAT&amp;display_string=Audit&amp;VAR:KEY=JGPETETOBM&amp;VAR:QUERY=RkZfRUJJVERBX09QRVIoUVRSLDQvMS8yMDA5LDYvMzAvMjAwOSwsLFVTRCk=&amp;WINDOW=FIRST_POPUP&amp;HEIGH","T=450&amp;WIDTH=450&amp;START_MAXIMIZED=FALSE&amp;VAR:CALENDAR=US&amp;VAR:SYMBOL=INTC&amp;VAR:INDEX=0"}</definedName>
    <definedName name="_539__FDSAUDITLINK__" localSheetId="0" hidden="1">{"fdsup://directions/FAT Viewer?action=UPDATE&amp;creator=factset&amp;DYN_ARGS=TRUE&amp;DOC_NAME=FAT:FQL_AUDITING_CLIENT_TEMPLATE.FAT&amp;display_string=Audit&amp;VAR:KEY=JGPETETOBM&amp;VAR:QUERY=RkZfRUJJVERBX09QRVIoUVRSLDQvMS8yMDA5LDYvMzAvMjAwOSwsLFVTRCk=&amp;WINDOW=FIRST_POPUP&amp;HEIGH","T=450&amp;WIDTH=450&amp;START_MAXIMIZED=FALSE&amp;VAR:CALENDAR=US&amp;VAR:SYMBOL=INTC&amp;VAR:INDEX=0"}</definedName>
    <definedName name="_539__FDSAUDITLINK__" hidden="1">{"fdsup://directions/FAT Viewer?action=UPDATE&amp;creator=factset&amp;DYN_ARGS=TRUE&amp;DOC_NAME=FAT:FQL_AUDITING_CLIENT_TEMPLATE.FAT&amp;display_string=Audit&amp;VAR:KEY=JGPETETOBM&amp;VAR:QUERY=RkZfRUJJVERBX09QRVIoUVRSLDQvMS8yMDA5LDYvMzAvMjAwOSwsLFVTRCk=&amp;WINDOW=FIRST_POPUP&amp;HEIGH","T=450&amp;WIDTH=450&amp;START_MAXIMIZED=FALSE&amp;VAR:CALENDAR=US&amp;VAR:SYMBOL=INTC&amp;VAR:INDEX=0"}</definedName>
    <definedName name="_53h4_" localSheetId="7" hidden="1">{"'표지'!$B$5"}</definedName>
    <definedName name="_53h4_" localSheetId="0" hidden="1">{"'표지'!$B$5"}</definedName>
    <definedName name="_53h4_" hidden="1">{"'표지'!$B$5"}</definedName>
    <definedName name="_54__FDSAUDITLINK__" localSheetId="7" hidden="1">{"fdsup://directions/FAT Viewer?action=UPDATE&amp;creator=factset&amp;DYN_ARGS=TRUE&amp;DOC_NAME=FAT:FQL_AUDITING_CLIENT_TEMPLATE.FAT&amp;display_string=Audit&amp;VAR:KEY=HOVIFYTEJU&amp;VAR:QUERY=RkZfRUJJVERBX09QRVIoUVRSLDQvMS8yMDEwLDYvMzAvMjAxMCwsLFVTRCk=&amp;WINDOW=FIRST_POPUP&amp;HEIGH","T=450&amp;WIDTH=450&amp;START_MAXIMIZED=FALSE&amp;VAR:CALENDAR=US&amp;VAR:SYMBOL=WEC&amp;VAR:INDEX=0"}</definedName>
    <definedName name="_54__FDSAUDITLINK__" localSheetId="0" hidden="1">{"fdsup://directions/FAT Viewer?action=UPDATE&amp;creator=factset&amp;DYN_ARGS=TRUE&amp;DOC_NAME=FAT:FQL_AUDITING_CLIENT_TEMPLATE.FAT&amp;display_string=Audit&amp;VAR:KEY=HOVIFYTEJU&amp;VAR:QUERY=RkZfRUJJVERBX09QRVIoUVRSLDQvMS8yMDEwLDYvMzAvMjAxMCwsLFVTRCk=&amp;WINDOW=FIRST_POPUP&amp;HEIGH","T=450&amp;WIDTH=450&amp;START_MAXIMIZED=FALSE&amp;VAR:CALENDAR=US&amp;VAR:SYMBOL=WEC&amp;VAR:INDEX=0"}</definedName>
    <definedName name="_54__FDSAUDITLINK__" hidden="1">{"fdsup://directions/FAT Viewer?action=UPDATE&amp;creator=factset&amp;DYN_ARGS=TRUE&amp;DOC_NAME=FAT:FQL_AUDITING_CLIENT_TEMPLATE.FAT&amp;display_string=Audit&amp;VAR:KEY=HOVIFYTEJU&amp;VAR:QUERY=RkZfRUJJVERBX09QRVIoUVRSLDQvMS8yMDEwLDYvMzAvMjAxMCwsLFVTRCk=&amp;WINDOW=FIRST_POPUP&amp;HEIGH","T=450&amp;WIDTH=450&amp;START_MAXIMIZED=FALSE&amp;VAR:CALENDAR=US&amp;VAR:SYMBOL=WEC&amp;VAR:INDEX=0"}</definedName>
    <definedName name="_540__FDSAUDITLINK__" localSheetId="7" hidden="1">{"fdsup://directions/FAT Viewer?action=UPDATE&amp;creator=factset&amp;DYN_ARGS=TRUE&amp;DOC_NAME=FAT:FQL_AUDITING_CLIENT_TEMPLATE.FAT&amp;display_string=Audit&amp;VAR:KEY=PQPGHQVSXG&amp;VAR:QUERY=RkZfRUJJVERBX09QRVIoUVRSLDQvMS8yMDEwLDYvMzAvMjAxMCwsLFVTRCk=&amp;WINDOW=FIRST_POPUP&amp;HEIGH","T=450&amp;WIDTH=450&amp;START_MAXIMIZED=FALSE&amp;VAR:CALENDAR=US&amp;VAR:SYMBOL=INTC&amp;VAR:INDEX=0"}</definedName>
    <definedName name="_540__FDSAUDITLINK__" localSheetId="0" hidden="1">{"fdsup://directions/FAT Viewer?action=UPDATE&amp;creator=factset&amp;DYN_ARGS=TRUE&amp;DOC_NAME=FAT:FQL_AUDITING_CLIENT_TEMPLATE.FAT&amp;display_string=Audit&amp;VAR:KEY=PQPGHQVSXG&amp;VAR:QUERY=RkZfRUJJVERBX09QRVIoUVRSLDQvMS8yMDEwLDYvMzAvMjAxMCwsLFVTRCk=&amp;WINDOW=FIRST_POPUP&amp;HEIGH","T=450&amp;WIDTH=450&amp;START_MAXIMIZED=FALSE&amp;VAR:CALENDAR=US&amp;VAR:SYMBOL=INTC&amp;VAR:INDEX=0"}</definedName>
    <definedName name="_540__FDSAUDITLINK__" hidden="1">{"fdsup://directions/FAT Viewer?action=UPDATE&amp;creator=factset&amp;DYN_ARGS=TRUE&amp;DOC_NAME=FAT:FQL_AUDITING_CLIENT_TEMPLATE.FAT&amp;display_string=Audit&amp;VAR:KEY=PQPGHQVSXG&amp;VAR:QUERY=RkZfRUJJVERBX09QRVIoUVRSLDQvMS8yMDEwLDYvMzAvMjAxMCwsLFVTRCk=&amp;WINDOW=FIRST_POPUP&amp;HEIGH","T=450&amp;WIDTH=450&amp;START_MAXIMIZED=FALSE&amp;VAR:CALENDAR=US&amp;VAR:SYMBOL=INTC&amp;VAR:INDEX=0"}</definedName>
    <definedName name="_541__FDSAUDITLINK__" localSheetId="7" hidden="1">{"fdsup://directions/FAT Viewer?action=UPDATE&amp;creator=factset&amp;DYN_ARGS=TRUE&amp;DOC_NAME=FAT:FQL_AUDITING_CLIENT_TEMPLATE.FAT&amp;display_string=Audit&amp;VAR:KEY=FIVGVSZUTK&amp;VAR:QUERY=RkZfRUJJVERBX09QRVIoUVRSLDQvMS8yMDA5LDYvMzAvMjAwOSwsLFVTRCk=&amp;WINDOW=FIRST_POPUP&amp;HEIGH","T=450&amp;WIDTH=450&amp;START_MAXIMIZED=FALSE&amp;VAR:CALENDAR=US&amp;VAR:SYMBOL=IGT&amp;VAR:INDEX=0"}</definedName>
    <definedName name="_541__FDSAUDITLINK__" localSheetId="0" hidden="1">{"fdsup://directions/FAT Viewer?action=UPDATE&amp;creator=factset&amp;DYN_ARGS=TRUE&amp;DOC_NAME=FAT:FQL_AUDITING_CLIENT_TEMPLATE.FAT&amp;display_string=Audit&amp;VAR:KEY=FIVGVSZUTK&amp;VAR:QUERY=RkZfRUJJVERBX09QRVIoUVRSLDQvMS8yMDA5LDYvMzAvMjAwOSwsLFVTRCk=&amp;WINDOW=FIRST_POPUP&amp;HEIGH","T=450&amp;WIDTH=450&amp;START_MAXIMIZED=FALSE&amp;VAR:CALENDAR=US&amp;VAR:SYMBOL=IGT&amp;VAR:INDEX=0"}</definedName>
    <definedName name="_541__FDSAUDITLINK__" hidden="1">{"fdsup://directions/FAT Viewer?action=UPDATE&amp;creator=factset&amp;DYN_ARGS=TRUE&amp;DOC_NAME=FAT:FQL_AUDITING_CLIENT_TEMPLATE.FAT&amp;display_string=Audit&amp;VAR:KEY=FIVGVSZUTK&amp;VAR:QUERY=RkZfRUJJVERBX09QRVIoUVRSLDQvMS8yMDA5LDYvMzAvMjAwOSwsLFVTRCk=&amp;WINDOW=FIRST_POPUP&amp;HEIGH","T=450&amp;WIDTH=450&amp;START_MAXIMIZED=FALSE&amp;VAR:CALENDAR=US&amp;VAR:SYMBOL=IGT&amp;VAR:INDEX=0"}</definedName>
    <definedName name="_542__FDSAUDITLINK__" localSheetId="7" hidden="1">{"fdsup://directions/FAT Viewer?action=UPDATE&amp;creator=factset&amp;DYN_ARGS=TRUE&amp;DOC_NAME=FAT:FQL_AUDITING_CLIENT_TEMPLATE.FAT&amp;display_string=Audit&amp;VAR:KEY=LQBSHETUPW&amp;VAR:QUERY=RkZfRUJJVERBX09QRVIoUVRSLDQvMS8yMDEwLDYvMzAvMjAxMCwsLFVTRCk=&amp;WINDOW=FIRST_POPUP&amp;HEIGH","T=450&amp;WIDTH=450&amp;START_MAXIMIZED=FALSE&amp;VAR:CALENDAR=US&amp;VAR:SYMBOL=IGT&amp;VAR:INDEX=0"}</definedName>
    <definedName name="_542__FDSAUDITLINK__" localSheetId="0" hidden="1">{"fdsup://directions/FAT Viewer?action=UPDATE&amp;creator=factset&amp;DYN_ARGS=TRUE&amp;DOC_NAME=FAT:FQL_AUDITING_CLIENT_TEMPLATE.FAT&amp;display_string=Audit&amp;VAR:KEY=LQBSHETUPW&amp;VAR:QUERY=RkZfRUJJVERBX09QRVIoUVRSLDQvMS8yMDEwLDYvMzAvMjAxMCwsLFVTRCk=&amp;WINDOW=FIRST_POPUP&amp;HEIGH","T=450&amp;WIDTH=450&amp;START_MAXIMIZED=FALSE&amp;VAR:CALENDAR=US&amp;VAR:SYMBOL=IGT&amp;VAR:INDEX=0"}</definedName>
    <definedName name="_542__FDSAUDITLINK__" hidden="1">{"fdsup://directions/FAT Viewer?action=UPDATE&amp;creator=factset&amp;DYN_ARGS=TRUE&amp;DOC_NAME=FAT:FQL_AUDITING_CLIENT_TEMPLATE.FAT&amp;display_string=Audit&amp;VAR:KEY=LQBSHETUPW&amp;VAR:QUERY=RkZfRUJJVERBX09QRVIoUVRSLDQvMS8yMDEwLDYvMzAvMjAxMCwsLFVTRCk=&amp;WINDOW=FIRST_POPUP&amp;HEIGH","T=450&amp;WIDTH=450&amp;START_MAXIMIZED=FALSE&amp;VAR:CALENDAR=US&amp;VAR:SYMBOL=IGT&amp;VAR:INDEX=0"}</definedName>
    <definedName name="_543__FDSAUDITLINK__" localSheetId="7" hidden="1">{"fdsup://directions/FAT Viewer?action=UPDATE&amp;creator=factset&amp;DYN_ARGS=TRUE&amp;DOC_NAME=FAT:FQL_AUDITING_CLIENT_TEMPLATE.FAT&amp;display_string=Audit&amp;VAR:KEY=XODGTMJCFE&amp;VAR:QUERY=RkZfRUJJVERBX09QRVIoUVRSLDQvMS8yMDA5LDYvMzAvMjAwOSwsLFVTRCk=&amp;WINDOW=FIRST_POPUP&amp;HEIGH","T=450&amp;WIDTH=450&amp;START_MAXIMIZED=FALSE&amp;VAR:CALENDAR=US&amp;VAR:SYMBOL=IFF&amp;VAR:INDEX=0"}</definedName>
    <definedName name="_543__FDSAUDITLINK__" localSheetId="0" hidden="1">{"fdsup://directions/FAT Viewer?action=UPDATE&amp;creator=factset&amp;DYN_ARGS=TRUE&amp;DOC_NAME=FAT:FQL_AUDITING_CLIENT_TEMPLATE.FAT&amp;display_string=Audit&amp;VAR:KEY=XODGTMJCFE&amp;VAR:QUERY=RkZfRUJJVERBX09QRVIoUVRSLDQvMS8yMDA5LDYvMzAvMjAwOSwsLFVTRCk=&amp;WINDOW=FIRST_POPUP&amp;HEIGH","T=450&amp;WIDTH=450&amp;START_MAXIMIZED=FALSE&amp;VAR:CALENDAR=US&amp;VAR:SYMBOL=IFF&amp;VAR:INDEX=0"}</definedName>
    <definedName name="_543__FDSAUDITLINK__" hidden="1">{"fdsup://directions/FAT Viewer?action=UPDATE&amp;creator=factset&amp;DYN_ARGS=TRUE&amp;DOC_NAME=FAT:FQL_AUDITING_CLIENT_TEMPLATE.FAT&amp;display_string=Audit&amp;VAR:KEY=XODGTMJCFE&amp;VAR:QUERY=RkZfRUJJVERBX09QRVIoUVRSLDQvMS8yMDA5LDYvMzAvMjAwOSwsLFVTRCk=&amp;WINDOW=FIRST_POPUP&amp;HEIGH","T=450&amp;WIDTH=450&amp;START_MAXIMIZED=FALSE&amp;VAR:CALENDAR=US&amp;VAR:SYMBOL=IFF&amp;VAR:INDEX=0"}</definedName>
    <definedName name="_544__FDSAUDITLINK__" localSheetId="7" hidden="1">{"fdsup://directions/FAT Viewer?action=UPDATE&amp;creator=factset&amp;DYN_ARGS=TRUE&amp;DOC_NAME=FAT:FQL_AUDITING_CLIENT_TEMPLATE.FAT&amp;display_string=Audit&amp;VAR:KEY=ZCDIRSDITG&amp;VAR:QUERY=RkZfRUJJVERBX09QRVIoUVRSLDQvMS8yMDEwLDYvMzAvMjAxMCwsLFVTRCk=&amp;WINDOW=FIRST_POPUP&amp;HEIGH","T=450&amp;WIDTH=450&amp;START_MAXIMIZED=FALSE&amp;VAR:CALENDAR=US&amp;VAR:SYMBOL=IFF&amp;VAR:INDEX=0"}</definedName>
    <definedName name="_544__FDSAUDITLINK__" localSheetId="0" hidden="1">{"fdsup://directions/FAT Viewer?action=UPDATE&amp;creator=factset&amp;DYN_ARGS=TRUE&amp;DOC_NAME=FAT:FQL_AUDITING_CLIENT_TEMPLATE.FAT&amp;display_string=Audit&amp;VAR:KEY=ZCDIRSDITG&amp;VAR:QUERY=RkZfRUJJVERBX09QRVIoUVRSLDQvMS8yMDEwLDYvMzAvMjAxMCwsLFVTRCk=&amp;WINDOW=FIRST_POPUP&amp;HEIGH","T=450&amp;WIDTH=450&amp;START_MAXIMIZED=FALSE&amp;VAR:CALENDAR=US&amp;VAR:SYMBOL=IFF&amp;VAR:INDEX=0"}</definedName>
    <definedName name="_544__FDSAUDITLINK__" hidden="1">{"fdsup://directions/FAT Viewer?action=UPDATE&amp;creator=factset&amp;DYN_ARGS=TRUE&amp;DOC_NAME=FAT:FQL_AUDITING_CLIENT_TEMPLATE.FAT&amp;display_string=Audit&amp;VAR:KEY=ZCDIRSDITG&amp;VAR:QUERY=RkZfRUJJVERBX09QRVIoUVRSLDQvMS8yMDEwLDYvMzAvMjAxMCwsLFVTRCk=&amp;WINDOW=FIRST_POPUP&amp;HEIGH","T=450&amp;WIDTH=450&amp;START_MAXIMIZED=FALSE&amp;VAR:CALENDAR=US&amp;VAR:SYMBOL=IFF&amp;VAR:INDEX=0"}</definedName>
    <definedName name="_545__FDSAUDITLINK__" localSheetId="7" hidden="1">{"fdsup://directions/FAT Viewer?action=UPDATE&amp;creator=factset&amp;DYN_ARGS=TRUE&amp;DOC_NAME=FAT:FQL_AUDITING_CLIENT_TEMPLATE.FAT&amp;display_string=Audit&amp;VAR:KEY=HWBALQBYFI&amp;VAR:QUERY=RkZfRUJJVERBX09QRVIoUVRSLDQvMS8yMDA5LDYvMzAvMjAwOSwsLFVTRCk=&amp;WINDOW=FIRST_POPUP&amp;HEIGH","T=450&amp;WIDTH=450&amp;START_MAXIMIZED=FALSE&amp;VAR:CALENDAR=US&amp;VAR:SYMBOL=ICE&amp;VAR:INDEX=0"}</definedName>
    <definedName name="_545__FDSAUDITLINK__" localSheetId="0" hidden="1">{"fdsup://directions/FAT Viewer?action=UPDATE&amp;creator=factset&amp;DYN_ARGS=TRUE&amp;DOC_NAME=FAT:FQL_AUDITING_CLIENT_TEMPLATE.FAT&amp;display_string=Audit&amp;VAR:KEY=HWBALQBYFI&amp;VAR:QUERY=RkZfRUJJVERBX09QRVIoUVRSLDQvMS8yMDA5LDYvMzAvMjAwOSwsLFVTRCk=&amp;WINDOW=FIRST_POPUP&amp;HEIGH","T=450&amp;WIDTH=450&amp;START_MAXIMIZED=FALSE&amp;VAR:CALENDAR=US&amp;VAR:SYMBOL=ICE&amp;VAR:INDEX=0"}</definedName>
    <definedName name="_545__FDSAUDITLINK__" hidden="1">{"fdsup://directions/FAT Viewer?action=UPDATE&amp;creator=factset&amp;DYN_ARGS=TRUE&amp;DOC_NAME=FAT:FQL_AUDITING_CLIENT_TEMPLATE.FAT&amp;display_string=Audit&amp;VAR:KEY=HWBALQBYFI&amp;VAR:QUERY=RkZfRUJJVERBX09QRVIoUVRSLDQvMS8yMDA5LDYvMzAvMjAwOSwsLFVTRCk=&amp;WINDOW=FIRST_POPUP&amp;HEIGH","T=450&amp;WIDTH=450&amp;START_MAXIMIZED=FALSE&amp;VAR:CALENDAR=US&amp;VAR:SYMBOL=ICE&amp;VAR:INDEX=0"}</definedName>
    <definedName name="_546__FDSAUDITLINK__" localSheetId="7" hidden="1">{"fdsup://directions/FAT Viewer?action=UPDATE&amp;creator=factset&amp;DYN_ARGS=TRUE&amp;DOC_NAME=FAT:FQL_AUDITING_CLIENT_TEMPLATE.FAT&amp;display_string=Audit&amp;VAR:KEY=PGVSRUTSHQ&amp;VAR:QUERY=RkZfRUJJVERBX09QRVIoUVRSLDQvMS8yMDEwLDYvMzAvMjAxMCwsLFVTRCk=&amp;WINDOW=FIRST_POPUP&amp;HEIGH","T=450&amp;WIDTH=450&amp;START_MAXIMIZED=FALSE&amp;VAR:CALENDAR=US&amp;VAR:SYMBOL=ICE&amp;VAR:INDEX=0"}</definedName>
    <definedName name="_546__FDSAUDITLINK__" localSheetId="0" hidden="1">{"fdsup://directions/FAT Viewer?action=UPDATE&amp;creator=factset&amp;DYN_ARGS=TRUE&amp;DOC_NAME=FAT:FQL_AUDITING_CLIENT_TEMPLATE.FAT&amp;display_string=Audit&amp;VAR:KEY=PGVSRUTSHQ&amp;VAR:QUERY=RkZfRUJJVERBX09QRVIoUVRSLDQvMS8yMDEwLDYvMzAvMjAxMCwsLFVTRCk=&amp;WINDOW=FIRST_POPUP&amp;HEIGH","T=450&amp;WIDTH=450&amp;START_MAXIMIZED=FALSE&amp;VAR:CALENDAR=US&amp;VAR:SYMBOL=ICE&amp;VAR:INDEX=0"}</definedName>
    <definedName name="_546__FDSAUDITLINK__" hidden="1">{"fdsup://directions/FAT Viewer?action=UPDATE&amp;creator=factset&amp;DYN_ARGS=TRUE&amp;DOC_NAME=FAT:FQL_AUDITING_CLIENT_TEMPLATE.FAT&amp;display_string=Audit&amp;VAR:KEY=PGVSRUTSHQ&amp;VAR:QUERY=RkZfRUJJVERBX09QRVIoUVRSLDQvMS8yMDEwLDYvMzAvMjAxMCwsLFVTRCk=&amp;WINDOW=FIRST_POPUP&amp;HEIGH","T=450&amp;WIDTH=450&amp;START_MAXIMIZED=FALSE&amp;VAR:CALENDAR=US&amp;VAR:SYMBOL=ICE&amp;VAR:INDEX=0"}</definedName>
    <definedName name="_547__FDSAUDITLINK__" localSheetId="7" hidden="1">{"fdsup://directions/FAT Viewer?action=UPDATE&amp;creator=factset&amp;DYN_ARGS=TRUE&amp;DOC_NAME=FAT:FQL_AUDITING_CLIENT_TEMPLATE.FAT&amp;display_string=Audit&amp;VAR:KEY=FUNSZYVSPA&amp;VAR:QUERY=RkZfRUJJVERBX09QRVIoUVRSLDQvMS8yMDA5LDYvMzAvMjAwOSwsLFVTRCk=&amp;WINDOW=FIRST_POPUP&amp;HEIGH","T=450&amp;WIDTH=450&amp;START_MAXIMIZED=FALSE&amp;VAR:CALENDAR=US&amp;VAR:SYMBOL=IBM&amp;VAR:INDEX=0"}</definedName>
    <definedName name="_547__FDSAUDITLINK__" localSheetId="0" hidden="1">{"fdsup://directions/FAT Viewer?action=UPDATE&amp;creator=factset&amp;DYN_ARGS=TRUE&amp;DOC_NAME=FAT:FQL_AUDITING_CLIENT_TEMPLATE.FAT&amp;display_string=Audit&amp;VAR:KEY=FUNSZYVSPA&amp;VAR:QUERY=RkZfRUJJVERBX09QRVIoUVRSLDQvMS8yMDA5LDYvMzAvMjAwOSwsLFVTRCk=&amp;WINDOW=FIRST_POPUP&amp;HEIGH","T=450&amp;WIDTH=450&amp;START_MAXIMIZED=FALSE&amp;VAR:CALENDAR=US&amp;VAR:SYMBOL=IBM&amp;VAR:INDEX=0"}</definedName>
    <definedName name="_547__FDSAUDITLINK__" hidden="1">{"fdsup://directions/FAT Viewer?action=UPDATE&amp;creator=factset&amp;DYN_ARGS=TRUE&amp;DOC_NAME=FAT:FQL_AUDITING_CLIENT_TEMPLATE.FAT&amp;display_string=Audit&amp;VAR:KEY=FUNSZYVSPA&amp;VAR:QUERY=RkZfRUJJVERBX09QRVIoUVRSLDQvMS8yMDA5LDYvMzAvMjAwOSwsLFVTRCk=&amp;WINDOW=FIRST_POPUP&amp;HEIGH","T=450&amp;WIDTH=450&amp;START_MAXIMIZED=FALSE&amp;VAR:CALENDAR=US&amp;VAR:SYMBOL=IBM&amp;VAR:INDEX=0"}</definedName>
    <definedName name="_548__FDSAUDITLINK__" localSheetId="7" hidden="1">{"fdsup://directions/FAT Viewer?action=UPDATE&amp;creator=factset&amp;DYN_ARGS=TRUE&amp;DOC_NAME=FAT:FQL_AUDITING_CLIENT_TEMPLATE.FAT&amp;display_string=Audit&amp;VAR:KEY=VCNKXCPUZC&amp;VAR:QUERY=RkZfRUJJVERBX09QRVIoUVRSLDQvMS8yMDEwLDYvMzAvMjAxMCwsLFVTRCk=&amp;WINDOW=FIRST_POPUP&amp;HEIGH","T=450&amp;WIDTH=450&amp;START_MAXIMIZED=FALSE&amp;VAR:CALENDAR=US&amp;VAR:SYMBOL=IBM&amp;VAR:INDEX=0"}</definedName>
    <definedName name="_548__FDSAUDITLINK__" localSheetId="0" hidden="1">{"fdsup://directions/FAT Viewer?action=UPDATE&amp;creator=factset&amp;DYN_ARGS=TRUE&amp;DOC_NAME=FAT:FQL_AUDITING_CLIENT_TEMPLATE.FAT&amp;display_string=Audit&amp;VAR:KEY=VCNKXCPUZC&amp;VAR:QUERY=RkZfRUJJVERBX09QRVIoUVRSLDQvMS8yMDEwLDYvMzAvMjAxMCwsLFVTRCk=&amp;WINDOW=FIRST_POPUP&amp;HEIGH","T=450&amp;WIDTH=450&amp;START_MAXIMIZED=FALSE&amp;VAR:CALENDAR=US&amp;VAR:SYMBOL=IBM&amp;VAR:INDEX=0"}</definedName>
    <definedName name="_548__FDSAUDITLINK__" hidden="1">{"fdsup://directions/FAT Viewer?action=UPDATE&amp;creator=factset&amp;DYN_ARGS=TRUE&amp;DOC_NAME=FAT:FQL_AUDITING_CLIENT_TEMPLATE.FAT&amp;display_string=Audit&amp;VAR:KEY=VCNKXCPUZC&amp;VAR:QUERY=RkZfRUJJVERBX09QRVIoUVRSLDQvMS8yMDEwLDYvMzAvMjAxMCwsLFVTRCk=&amp;WINDOW=FIRST_POPUP&amp;HEIGH","T=450&amp;WIDTH=450&amp;START_MAXIMIZED=FALSE&amp;VAR:CALENDAR=US&amp;VAR:SYMBOL=IBM&amp;VAR:INDEX=0"}</definedName>
    <definedName name="_549__FDSAUDITLINK__" localSheetId="7" hidden="1">{"fdsup://directions/FAT Viewer?action=UPDATE&amp;creator=factset&amp;DYN_ARGS=TRUE&amp;DOC_NAME=FAT:FQL_AUDITING_CLIENT_TEMPLATE.FAT&amp;display_string=Audit&amp;VAR:KEY=ZGLMZIJSPM&amp;VAR:QUERY=RkZfRUJJVERBX09QRVIoUVRSLDQvMS8yMDA5LDYvMzAvMjAwOSwsLFVTRCk=&amp;WINDOW=FIRST_POPUP&amp;HEIGH","T=450&amp;WIDTH=450&amp;START_MAXIMIZED=FALSE&amp;VAR:CALENDAR=US&amp;VAR:SYMBOL=HUM&amp;VAR:INDEX=0"}</definedName>
    <definedName name="_549__FDSAUDITLINK__" localSheetId="0" hidden="1">{"fdsup://directions/FAT Viewer?action=UPDATE&amp;creator=factset&amp;DYN_ARGS=TRUE&amp;DOC_NAME=FAT:FQL_AUDITING_CLIENT_TEMPLATE.FAT&amp;display_string=Audit&amp;VAR:KEY=ZGLMZIJSPM&amp;VAR:QUERY=RkZfRUJJVERBX09QRVIoUVRSLDQvMS8yMDA5LDYvMzAvMjAwOSwsLFVTRCk=&amp;WINDOW=FIRST_POPUP&amp;HEIGH","T=450&amp;WIDTH=450&amp;START_MAXIMIZED=FALSE&amp;VAR:CALENDAR=US&amp;VAR:SYMBOL=HUM&amp;VAR:INDEX=0"}</definedName>
    <definedName name="_549__FDSAUDITLINK__" hidden="1">{"fdsup://directions/FAT Viewer?action=UPDATE&amp;creator=factset&amp;DYN_ARGS=TRUE&amp;DOC_NAME=FAT:FQL_AUDITING_CLIENT_TEMPLATE.FAT&amp;display_string=Audit&amp;VAR:KEY=ZGLMZIJSPM&amp;VAR:QUERY=RkZfRUJJVERBX09QRVIoUVRSLDQvMS8yMDA5LDYvMzAvMjAwOSwsLFVTRCk=&amp;WINDOW=FIRST_POPUP&amp;HEIGH","T=450&amp;WIDTH=450&amp;START_MAXIMIZED=FALSE&amp;VAR:CALENDAR=US&amp;VAR:SYMBOL=HUM&amp;VAR:INDEX=0"}</definedName>
    <definedName name="_55__FDSAUDITLINK__" localSheetId="7" hidden="1">{"fdsup://directions/FAT Viewer?action=UPDATE&amp;creator=factset&amp;DYN_ARGS=TRUE&amp;DOC_NAME=FAT:FQL_AUDITING_CLIENT_TEMPLATE.FAT&amp;display_string=Audit&amp;VAR:KEY=VGRGTIFCHE&amp;VAR:QUERY=RkZfRUJJVERBX09QRVIoUVRSLDQvMS8yMDA5LDYvMzAvMjAwOSwsLFVTRCk=&amp;WINDOW=FIRST_POPUP&amp;HEIGH","T=450&amp;WIDTH=450&amp;START_MAXIMIZED=FALSE&amp;VAR:CALENDAR=US&amp;VAR:SYMBOL=WDC&amp;VAR:INDEX=0"}</definedName>
    <definedName name="_55__FDSAUDITLINK__" localSheetId="0" hidden="1">{"fdsup://directions/FAT Viewer?action=UPDATE&amp;creator=factset&amp;DYN_ARGS=TRUE&amp;DOC_NAME=FAT:FQL_AUDITING_CLIENT_TEMPLATE.FAT&amp;display_string=Audit&amp;VAR:KEY=VGRGTIFCHE&amp;VAR:QUERY=RkZfRUJJVERBX09QRVIoUVRSLDQvMS8yMDA5LDYvMzAvMjAwOSwsLFVTRCk=&amp;WINDOW=FIRST_POPUP&amp;HEIGH","T=450&amp;WIDTH=450&amp;START_MAXIMIZED=FALSE&amp;VAR:CALENDAR=US&amp;VAR:SYMBOL=WDC&amp;VAR:INDEX=0"}</definedName>
    <definedName name="_55__FDSAUDITLINK__" hidden="1">{"fdsup://directions/FAT Viewer?action=UPDATE&amp;creator=factset&amp;DYN_ARGS=TRUE&amp;DOC_NAME=FAT:FQL_AUDITING_CLIENT_TEMPLATE.FAT&amp;display_string=Audit&amp;VAR:KEY=VGRGTIFCHE&amp;VAR:QUERY=RkZfRUJJVERBX09QRVIoUVRSLDQvMS8yMDA5LDYvMzAvMjAwOSwsLFVTRCk=&amp;WINDOW=FIRST_POPUP&amp;HEIGH","T=450&amp;WIDTH=450&amp;START_MAXIMIZED=FALSE&amp;VAR:CALENDAR=US&amp;VAR:SYMBOL=WDC&amp;VAR:INDEX=0"}</definedName>
    <definedName name="_550__FDSAUDITLINK__" localSheetId="7" hidden="1">{"fdsup://directions/FAT Viewer?action=UPDATE&amp;creator=factset&amp;DYN_ARGS=TRUE&amp;DOC_NAME=FAT:FQL_AUDITING_CLIENT_TEMPLATE.FAT&amp;display_string=Audit&amp;VAR:KEY=VIDYREHUTY&amp;VAR:QUERY=RkZfRUJJVERBX09QRVIoUVRSLDQvMS8yMDEwLDYvMzAvMjAxMCwsLFVTRCk=&amp;WINDOW=FIRST_POPUP&amp;HEIGH","T=450&amp;WIDTH=450&amp;START_MAXIMIZED=FALSE&amp;VAR:CALENDAR=US&amp;VAR:SYMBOL=HUM&amp;VAR:INDEX=0"}</definedName>
    <definedName name="_550__FDSAUDITLINK__" localSheetId="0" hidden="1">{"fdsup://directions/FAT Viewer?action=UPDATE&amp;creator=factset&amp;DYN_ARGS=TRUE&amp;DOC_NAME=FAT:FQL_AUDITING_CLIENT_TEMPLATE.FAT&amp;display_string=Audit&amp;VAR:KEY=VIDYREHUTY&amp;VAR:QUERY=RkZfRUJJVERBX09QRVIoUVRSLDQvMS8yMDEwLDYvMzAvMjAxMCwsLFVTRCk=&amp;WINDOW=FIRST_POPUP&amp;HEIGH","T=450&amp;WIDTH=450&amp;START_MAXIMIZED=FALSE&amp;VAR:CALENDAR=US&amp;VAR:SYMBOL=HUM&amp;VAR:INDEX=0"}</definedName>
    <definedName name="_550__FDSAUDITLINK__" hidden="1">{"fdsup://directions/FAT Viewer?action=UPDATE&amp;creator=factset&amp;DYN_ARGS=TRUE&amp;DOC_NAME=FAT:FQL_AUDITING_CLIENT_TEMPLATE.FAT&amp;display_string=Audit&amp;VAR:KEY=VIDYREHUTY&amp;VAR:QUERY=RkZfRUJJVERBX09QRVIoUVRSLDQvMS8yMDEwLDYvMzAvMjAxMCwsLFVTRCk=&amp;WINDOW=FIRST_POPUP&amp;HEIGH","T=450&amp;WIDTH=450&amp;START_MAXIMIZED=FALSE&amp;VAR:CALENDAR=US&amp;VAR:SYMBOL=HUM&amp;VAR:INDEX=0"}</definedName>
    <definedName name="_551__FDSAUDITLINK__" localSheetId="7" hidden="1">{"fdsup://directions/FAT Viewer?action=UPDATE&amp;creator=factset&amp;DYN_ARGS=TRUE&amp;DOC_NAME=FAT:FQL_AUDITING_CLIENT_TEMPLATE.FAT&amp;display_string=Audit&amp;VAR:KEY=DMZCJKBGBS&amp;VAR:QUERY=RkZfRUJJVERBX09QRVIoUVRSLDQvMS8yMDA5LDYvMzAvMjAwOSwsLFVTRCk=&amp;WINDOW=FIRST_POPUP&amp;HEIGH","T=450&amp;WIDTH=450&amp;START_MAXIMIZED=FALSE&amp;VAR:CALENDAR=US&amp;VAR:SYMBOL=HSY&amp;VAR:INDEX=0"}</definedName>
    <definedName name="_551__FDSAUDITLINK__" localSheetId="0" hidden="1">{"fdsup://directions/FAT Viewer?action=UPDATE&amp;creator=factset&amp;DYN_ARGS=TRUE&amp;DOC_NAME=FAT:FQL_AUDITING_CLIENT_TEMPLATE.FAT&amp;display_string=Audit&amp;VAR:KEY=DMZCJKBGBS&amp;VAR:QUERY=RkZfRUJJVERBX09QRVIoUVRSLDQvMS8yMDA5LDYvMzAvMjAwOSwsLFVTRCk=&amp;WINDOW=FIRST_POPUP&amp;HEIGH","T=450&amp;WIDTH=450&amp;START_MAXIMIZED=FALSE&amp;VAR:CALENDAR=US&amp;VAR:SYMBOL=HSY&amp;VAR:INDEX=0"}</definedName>
    <definedName name="_551__FDSAUDITLINK__" hidden="1">{"fdsup://directions/FAT Viewer?action=UPDATE&amp;creator=factset&amp;DYN_ARGS=TRUE&amp;DOC_NAME=FAT:FQL_AUDITING_CLIENT_TEMPLATE.FAT&amp;display_string=Audit&amp;VAR:KEY=DMZCJKBGBS&amp;VAR:QUERY=RkZfRUJJVERBX09QRVIoUVRSLDQvMS8yMDA5LDYvMzAvMjAwOSwsLFVTRCk=&amp;WINDOW=FIRST_POPUP&amp;HEIGH","T=450&amp;WIDTH=450&amp;START_MAXIMIZED=FALSE&amp;VAR:CALENDAR=US&amp;VAR:SYMBOL=HSY&amp;VAR:INDEX=0"}</definedName>
    <definedName name="_552__FDSAUDITLINK__" localSheetId="7" hidden="1">{"fdsup://directions/FAT Viewer?action=UPDATE&amp;creator=factset&amp;DYN_ARGS=TRUE&amp;DOC_NAME=FAT:FQL_AUDITING_CLIENT_TEMPLATE.FAT&amp;display_string=Audit&amp;VAR:KEY=JEXGTMBUPE&amp;VAR:QUERY=RkZfRUJJVERBX09QRVIoUVRSLDQvMS8yMDEwLDYvMzAvMjAxMCwsLFVTRCk=&amp;WINDOW=FIRST_POPUP&amp;HEIGH","T=450&amp;WIDTH=450&amp;START_MAXIMIZED=FALSE&amp;VAR:CALENDAR=US&amp;VAR:SYMBOL=HSY&amp;VAR:INDEX=0"}</definedName>
    <definedName name="_552__FDSAUDITLINK__" localSheetId="0" hidden="1">{"fdsup://directions/FAT Viewer?action=UPDATE&amp;creator=factset&amp;DYN_ARGS=TRUE&amp;DOC_NAME=FAT:FQL_AUDITING_CLIENT_TEMPLATE.FAT&amp;display_string=Audit&amp;VAR:KEY=JEXGTMBUPE&amp;VAR:QUERY=RkZfRUJJVERBX09QRVIoUVRSLDQvMS8yMDEwLDYvMzAvMjAxMCwsLFVTRCk=&amp;WINDOW=FIRST_POPUP&amp;HEIGH","T=450&amp;WIDTH=450&amp;START_MAXIMIZED=FALSE&amp;VAR:CALENDAR=US&amp;VAR:SYMBOL=HSY&amp;VAR:INDEX=0"}</definedName>
    <definedName name="_552__FDSAUDITLINK__" hidden="1">{"fdsup://directions/FAT Viewer?action=UPDATE&amp;creator=factset&amp;DYN_ARGS=TRUE&amp;DOC_NAME=FAT:FQL_AUDITING_CLIENT_TEMPLATE.FAT&amp;display_string=Audit&amp;VAR:KEY=JEXGTMBUPE&amp;VAR:QUERY=RkZfRUJJVERBX09QRVIoUVRSLDQvMS8yMDEwLDYvMzAvMjAxMCwsLFVTRCk=&amp;WINDOW=FIRST_POPUP&amp;HEIGH","T=450&amp;WIDTH=450&amp;START_MAXIMIZED=FALSE&amp;VAR:CALENDAR=US&amp;VAR:SYMBOL=HSY&amp;VAR:INDEX=0"}</definedName>
    <definedName name="_553__FDSAUDITLINK__" localSheetId="7" hidden="1">{"fdsup://directions/FAT Viewer?action=UPDATE&amp;creator=factset&amp;DYN_ARGS=TRUE&amp;DOC_NAME=FAT:FQL_AUDITING_CLIENT_TEMPLATE.FAT&amp;display_string=Audit&amp;VAR:KEY=DKFCFYVABG&amp;VAR:QUERY=RkZfRUJJVERBX09QRVIoUVRSLDQvMS8yMDA5LDYvMzAvMjAwOSwsLFVTRCk=&amp;WINDOW=FIRST_POPUP&amp;HEIGH","T=450&amp;WIDTH=450&amp;START_MAXIMIZED=FALSE&amp;VAR:CALENDAR=US&amp;VAR:SYMBOL=HST&amp;VAR:INDEX=0"}</definedName>
    <definedName name="_553__FDSAUDITLINK__" localSheetId="0" hidden="1">{"fdsup://directions/FAT Viewer?action=UPDATE&amp;creator=factset&amp;DYN_ARGS=TRUE&amp;DOC_NAME=FAT:FQL_AUDITING_CLIENT_TEMPLATE.FAT&amp;display_string=Audit&amp;VAR:KEY=DKFCFYVABG&amp;VAR:QUERY=RkZfRUJJVERBX09QRVIoUVRSLDQvMS8yMDA5LDYvMzAvMjAwOSwsLFVTRCk=&amp;WINDOW=FIRST_POPUP&amp;HEIGH","T=450&amp;WIDTH=450&amp;START_MAXIMIZED=FALSE&amp;VAR:CALENDAR=US&amp;VAR:SYMBOL=HST&amp;VAR:INDEX=0"}</definedName>
    <definedName name="_553__FDSAUDITLINK__" hidden="1">{"fdsup://directions/FAT Viewer?action=UPDATE&amp;creator=factset&amp;DYN_ARGS=TRUE&amp;DOC_NAME=FAT:FQL_AUDITING_CLIENT_TEMPLATE.FAT&amp;display_string=Audit&amp;VAR:KEY=DKFCFYVABG&amp;VAR:QUERY=RkZfRUJJVERBX09QRVIoUVRSLDQvMS8yMDA5LDYvMzAvMjAwOSwsLFVTRCk=&amp;WINDOW=FIRST_POPUP&amp;HEIGH","T=450&amp;WIDTH=450&amp;START_MAXIMIZED=FALSE&amp;VAR:CALENDAR=US&amp;VAR:SYMBOL=HST&amp;VAR:INDEX=0"}</definedName>
    <definedName name="_554__FDSAUDITLINK__" localSheetId="7" hidden="1">{"fdsup://directions/FAT Viewer?action=UPDATE&amp;creator=factset&amp;DYN_ARGS=TRUE&amp;DOC_NAME=FAT:FQL_AUDITING_CLIENT_TEMPLATE.FAT&amp;display_string=Audit&amp;VAR:KEY=PADODARSBA&amp;VAR:QUERY=RkZfRUJJVERBX09QRVIoUVRSLDQvMS8yMDEwLDYvMzAvMjAxMCwsLFVTRCk=&amp;WINDOW=FIRST_POPUP&amp;HEIGH","T=450&amp;WIDTH=450&amp;START_MAXIMIZED=FALSE&amp;VAR:CALENDAR=US&amp;VAR:SYMBOL=HST&amp;VAR:INDEX=0"}</definedName>
    <definedName name="_554__FDSAUDITLINK__" localSheetId="0" hidden="1">{"fdsup://directions/FAT Viewer?action=UPDATE&amp;creator=factset&amp;DYN_ARGS=TRUE&amp;DOC_NAME=FAT:FQL_AUDITING_CLIENT_TEMPLATE.FAT&amp;display_string=Audit&amp;VAR:KEY=PADODARSBA&amp;VAR:QUERY=RkZfRUJJVERBX09QRVIoUVRSLDQvMS8yMDEwLDYvMzAvMjAxMCwsLFVTRCk=&amp;WINDOW=FIRST_POPUP&amp;HEIGH","T=450&amp;WIDTH=450&amp;START_MAXIMIZED=FALSE&amp;VAR:CALENDAR=US&amp;VAR:SYMBOL=HST&amp;VAR:INDEX=0"}</definedName>
    <definedName name="_554__FDSAUDITLINK__" hidden="1">{"fdsup://directions/FAT Viewer?action=UPDATE&amp;creator=factset&amp;DYN_ARGS=TRUE&amp;DOC_NAME=FAT:FQL_AUDITING_CLIENT_TEMPLATE.FAT&amp;display_string=Audit&amp;VAR:KEY=PADODARSBA&amp;VAR:QUERY=RkZfRUJJVERBX09QRVIoUVRSLDQvMS8yMDEwLDYvMzAvMjAxMCwsLFVTRCk=&amp;WINDOW=FIRST_POPUP&amp;HEIGH","T=450&amp;WIDTH=450&amp;START_MAXIMIZED=FALSE&amp;VAR:CALENDAR=US&amp;VAR:SYMBOL=HST&amp;VAR:INDEX=0"}</definedName>
    <definedName name="_555__FDSAUDITLINK__" localSheetId="7" hidden="1">{"fdsup://directions/FAT Viewer?action=UPDATE&amp;creator=factset&amp;DYN_ARGS=TRUE&amp;DOC_NAME=FAT:FQL_AUDITING_CLIENT_TEMPLATE.FAT&amp;display_string=Audit&amp;VAR:KEY=XCTONARMHK&amp;VAR:QUERY=RkZfRUJJVERBX09QRVIoUVRSLDQvMS8yMDA5LDYvMzAvMjAwOSwsLFVTRCk=&amp;WINDOW=FIRST_POPUP&amp;HEIGH","T=450&amp;WIDTH=450&amp;START_MAXIMIZED=FALSE&amp;VAR:CALENDAR=US&amp;VAR:SYMBOL=HSP&amp;VAR:INDEX=0"}</definedName>
    <definedName name="_555__FDSAUDITLINK__" localSheetId="0" hidden="1">{"fdsup://directions/FAT Viewer?action=UPDATE&amp;creator=factset&amp;DYN_ARGS=TRUE&amp;DOC_NAME=FAT:FQL_AUDITING_CLIENT_TEMPLATE.FAT&amp;display_string=Audit&amp;VAR:KEY=XCTONARMHK&amp;VAR:QUERY=RkZfRUJJVERBX09QRVIoUVRSLDQvMS8yMDA5LDYvMzAvMjAwOSwsLFVTRCk=&amp;WINDOW=FIRST_POPUP&amp;HEIGH","T=450&amp;WIDTH=450&amp;START_MAXIMIZED=FALSE&amp;VAR:CALENDAR=US&amp;VAR:SYMBOL=HSP&amp;VAR:INDEX=0"}</definedName>
    <definedName name="_555__FDSAUDITLINK__" hidden="1">{"fdsup://directions/FAT Viewer?action=UPDATE&amp;creator=factset&amp;DYN_ARGS=TRUE&amp;DOC_NAME=FAT:FQL_AUDITING_CLIENT_TEMPLATE.FAT&amp;display_string=Audit&amp;VAR:KEY=XCTONARMHK&amp;VAR:QUERY=RkZfRUJJVERBX09QRVIoUVRSLDQvMS8yMDA5LDYvMzAvMjAwOSwsLFVTRCk=&amp;WINDOW=FIRST_POPUP&amp;HEIGH","T=450&amp;WIDTH=450&amp;START_MAXIMIZED=FALSE&amp;VAR:CALENDAR=US&amp;VAR:SYMBOL=HSP&amp;VAR:INDEX=0"}</definedName>
    <definedName name="_556__FDSAUDITLINK__" localSheetId="7" hidden="1">{"fdsup://directions/FAT Viewer?action=UPDATE&amp;creator=factset&amp;DYN_ARGS=TRUE&amp;DOC_NAME=FAT:FQL_AUDITING_CLIENT_TEMPLATE.FAT&amp;display_string=Audit&amp;VAR:KEY=XAPEZIJWBG&amp;VAR:QUERY=RkZfRUJJVERBX09QRVIoUVRSLDQvMS8yMDEwLDYvMzAvMjAxMCwsLFVTRCk=&amp;WINDOW=FIRST_POPUP&amp;HEIGH","T=450&amp;WIDTH=450&amp;START_MAXIMIZED=FALSE&amp;VAR:CALENDAR=US&amp;VAR:SYMBOL=HSP&amp;VAR:INDEX=0"}</definedName>
    <definedName name="_556__FDSAUDITLINK__" localSheetId="0" hidden="1">{"fdsup://directions/FAT Viewer?action=UPDATE&amp;creator=factset&amp;DYN_ARGS=TRUE&amp;DOC_NAME=FAT:FQL_AUDITING_CLIENT_TEMPLATE.FAT&amp;display_string=Audit&amp;VAR:KEY=XAPEZIJWBG&amp;VAR:QUERY=RkZfRUJJVERBX09QRVIoUVRSLDQvMS8yMDEwLDYvMzAvMjAxMCwsLFVTRCk=&amp;WINDOW=FIRST_POPUP&amp;HEIGH","T=450&amp;WIDTH=450&amp;START_MAXIMIZED=FALSE&amp;VAR:CALENDAR=US&amp;VAR:SYMBOL=HSP&amp;VAR:INDEX=0"}</definedName>
    <definedName name="_556__FDSAUDITLINK__" hidden="1">{"fdsup://directions/FAT Viewer?action=UPDATE&amp;creator=factset&amp;DYN_ARGS=TRUE&amp;DOC_NAME=FAT:FQL_AUDITING_CLIENT_TEMPLATE.FAT&amp;display_string=Audit&amp;VAR:KEY=XAPEZIJWBG&amp;VAR:QUERY=RkZfRUJJVERBX09QRVIoUVRSLDQvMS8yMDEwLDYvMzAvMjAxMCwsLFVTRCk=&amp;WINDOW=FIRST_POPUP&amp;HEIGH","T=450&amp;WIDTH=450&amp;START_MAXIMIZED=FALSE&amp;VAR:CALENDAR=US&amp;VAR:SYMBOL=HSP&amp;VAR:INDEX=0"}</definedName>
    <definedName name="_557__FDSAUDITLINK__" localSheetId="7" hidden="1">{"fdsup://directions/FAT Viewer?action=UPDATE&amp;creator=factset&amp;DYN_ARGS=TRUE&amp;DOC_NAME=FAT:FQL_AUDITING_CLIENT_TEMPLATE.FAT&amp;display_string=Audit&amp;VAR:KEY=VAFULARKLW&amp;VAR:QUERY=RkZfRUJJVERBX09QRVIoUVRSLDQvMS8yMDA5LDYvMzAvMjAwOSwsLFVTRCk=&amp;WINDOW=FIRST_POPUP&amp;HEIGH","T=450&amp;WIDTH=450&amp;START_MAXIMIZED=FALSE&amp;VAR:CALENDAR=US&amp;VAR:SYMBOL=HRS&amp;VAR:INDEX=0"}</definedName>
    <definedName name="_557__FDSAUDITLINK__" localSheetId="0" hidden="1">{"fdsup://directions/FAT Viewer?action=UPDATE&amp;creator=factset&amp;DYN_ARGS=TRUE&amp;DOC_NAME=FAT:FQL_AUDITING_CLIENT_TEMPLATE.FAT&amp;display_string=Audit&amp;VAR:KEY=VAFULARKLW&amp;VAR:QUERY=RkZfRUJJVERBX09QRVIoUVRSLDQvMS8yMDA5LDYvMzAvMjAwOSwsLFVTRCk=&amp;WINDOW=FIRST_POPUP&amp;HEIGH","T=450&amp;WIDTH=450&amp;START_MAXIMIZED=FALSE&amp;VAR:CALENDAR=US&amp;VAR:SYMBOL=HRS&amp;VAR:INDEX=0"}</definedName>
    <definedName name="_557__FDSAUDITLINK__" hidden="1">{"fdsup://directions/FAT Viewer?action=UPDATE&amp;creator=factset&amp;DYN_ARGS=TRUE&amp;DOC_NAME=FAT:FQL_AUDITING_CLIENT_TEMPLATE.FAT&amp;display_string=Audit&amp;VAR:KEY=VAFULARKLW&amp;VAR:QUERY=RkZfRUJJVERBX09QRVIoUVRSLDQvMS8yMDA5LDYvMzAvMjAwOSwsLFVTRCk=&amp;WINDOW=FIRST_POPUP&amp;HEIGH","T=450&amp;WIDTH=450&amp;START_MAXIMIZED=FALSE&amp;VAR:CALENDAR=US&amp;VAR:SYMBOL=HRS&amp;VAR:INDEX=0"}</definedName>
    <definedName name="_558__FDSAUDITLINK__" localSheetId="7" hidden="1">{"fdsup://directions/FAT Viewer?action=UPDATE&amp;creator=factset&amp;DYN_ARGS=TRUE&amp;DOC_NAME=FAT:FQL_AUDITING_CLIENT_TEMPLATE.FAT&amp;display_string=Audit&amp;VAR:KEY=FSNENOPOHY&amp;VAR:QUERY=RkZfRUJJVERBX09QRVIoUVRSLDQvMS8yMDEwLDYvMzAvMjAxMCwsLFVTRCk=&amp;WINDOW=FIRST_POPUP&amp;HEIGH","T=450&amp;WIDTH=450&amp;START_MAXIMIZED=FALSE&amp;VAR:CALENDAR=US&amp;VAR:SYMBOL=HRS&amp;VAR:INDEX=0"}</definedName>
    <definedName name="_558__FDSAUDITLINK__" localSheetId="0" hidden="1">{"fdsup://directions/FAT Viewer?action=UPDATE&amp;creator=factset&amp;DYN_ARGS=TRUE&amp;DOC_NAME=FAT:FQL_AUDITING_CLIENT_TEMPLATE.FAT&amp;display_string=Audit&amp;VAR:KEY=FSNENOPOHY&amp;VAR:QUERY=RkZfRUJJVERBX09QRVIoUVRSLDQvMS8yMDEwLDYvMzAvMjAxMCwsLFVTRCk=&amp;WINDOW=FIRST_POPUP&amp;HEIGH","T=450&amp;WIDTH=450&amp;START_MAXIMIZED=FALSE&amp;VAR:CALENDAR=US&amp;VAR:SYMBOL=HRS&amp;VAR:INDEX=0"}</definedName>
    <definedName name="_558__FDSAUDITLINK__" hidden="1">{"fdsup://directions/FAT Viewer?action=UPDATE&amp;creator=factset&amp;DYN_ARGS=TRUE&amp;DOC_NAME=FAT:FQL_AUDITING_CLIENT_TEMPLATE.FAT&amp;display_string=Audit&amp;VAR:KEY=FSNENOPOHY&amp;VAR:QUERY=RkZfRUJJVERBX09QRVIoUVRSLDQvMS8yMDEwLDYvMzAvMjAxMCwsLFVTRCk=&amp;WINDOW=FIRST_POPUP&amp;HEIGH","T=450&amp;WIDTH=450&amp;START_MAXIMIZED=FALSE&amp;VAR:CALENDAR=US&amp;VAR:SYMBOL=HRS&amp;VAR:INDEX=0"}</definedName>
    <definedName name="_559__FDSAUDITLINK__" localSheetId="7" hidden="1">{"fdsup://directions/FAT Viewer?action=UPDATE&amp;creator=factset&amp;DYN_ARGS=TRUE&amp;DOC_NAME=FAT:FQL_AUDITING_CLIENT_TEMPLATE.FAT&amp;display_string=Audit&amp;VAR:KEY=FCFAHCDIZA&amp;VAR:QUERY=RkZfRUJJVERBX09QRVIoUVRSLDQvMS8yMDA5LDYvMzAvMjAwOSwsLFVTRCk=&amp;WINDOW=FIRST_POPUP&amp;HEIGH","T=450&amp;WIDTH=450&amp;START_MAXIMIZED=FALSE&amp;VAR:CALENDAR=US&amp;VAR:SYMBOL=HRL&amp;VAR:INDEX=0"}</definedName>
    <definedName name="_559__FDSAUDITLINK__" localSheetId="0" hidden="1">{"fdsup://directions/FAT Viewer?action=UPDATE&amp;creator=factset&amp;DYN_ARGS=TRUE&amp;DOC_NAME=FAT:FQL_AUDITING_CLIENT_TEMPLATE.FAT&amp;display_string=Audit&amp;VAR:KEY=FCFAHCDIZA&amp;VAR:QUERY=RkZfRUJJVERBX09QRVIoUVRSLDQvMS8yMDA5LDYvMzAvMjAwOSwsLFVTRCk=&amp;WINDOW=FIRST_POPUP&amp;HEIGH","T=450&amp;WIDTH=450&amp;START_MAXIMIZED=FALSE&amp;VAR:CALENDAR=US&amp;VAR:SYMBOL=HRL&amp;VAR:INDEX=0"}</definedName>
    <definedName name="_559__FDSAUDITLINK__" hidden="1">{"fdsup://directions/FAT Viewer?action=UPDATE&amp;creator=factset&amp;DYN_ARGS=TRUE&amp;DOC_NAME=FAT:FQL_AUDITING_CLIENT_TEMPLATE.FAT&amp;display_string=Audit&amp;VAR:KEY=FCFAHCDIZA&amp;VAR:QUERY=RkZfRUJJVERBX09QRVIoUVRSLDQvMS8yMDA5LDYvMzAvMjAwOSwsLFVTRCk=&amp;WINDOW=FIRST_POPUP&amp;HEIGH","T=450&amp;WIDTH=450&amp;START_MAXIMIZED=FALSE&amp;VAR:CALENDAR=US&amp;VAR:SYMBOL=HRL&amp;VAR:INDEX=0"}</definedName>
    <definedName name="_56__FDSAUDITLINK__" localSheetId="7" hidden="1">{"fdsup://directions/FAT Viewer?action=UPDATE&amp;creator=factset&amp;DYN_ARGS=TRUE&amp;DOC_NAME=FAT:FQL_AUDITING_CLIENT_TEMPLATE.FAT&amp;display_string=Audit&amp;VAR:KEY=ZYPSNMTSNM&amp;VAR:QUERY=RkZfRUJJVERBX09QRVIoUVRSLDQvMS8yMDEwLDYvMzAvMjAxMCwsLFVTRCk=&amp;WINDOW=FIRST_POPUP&amp;HEIGH","T=450&amp;WIDTH=450&amp;START_MAXIMIZED=FALSE&amp;VAR:CALENDAR=US&amp;VAR:SYMBOL=WDC&amp;VAR:INDEX=0"}</definedName>
    <definedName name="_56__FDSAUDITLINK__" localSheetId="0" hidden="1">{"fdsup://directions/FAT Viewer?action=UPDATE&amp;creator=factset&amp;DYN_ARGS=TRUE&amp;DOC_NAME=FAT:FQL_AUDITING_CLIENT_TEMPLATE.FAT&amp;display_string=Audit&amp;VAR:KEY=ZYPSNMTSNM&amp;VAR:QUERY=RkZfRUJJVERBX09QRVIoUVRSLDQvMS8yMDEwLDYvMzAvMjAxMCwsLFVTRCk=&amp;WINDOW=FIRST_POPUP&amp;HEIGH","T=450&amp;WIDTH=450&amp;START_MAXIMIZED=FALSE&amp;VAR:CALENDAR=US&amp;VAR:SYMBOL=WDC&amp;VAR:INDEX=0"}</definedName>
    <definedName name="_56__FDSAUDITLINK__" hidden="1">{"fdsup://directions/FAT Viewer?action=UPDATE&amp;creator=factset&amp;DYN_ARGS=TRUE&amp;DOC_NAME=FAT:FQL_AUDITING_CLIENT_TEMPLATE.FAT&amp;display_string=Audit&amp;VAR:KEY=ZYPSNMTSNM&amp;VAR:QUERY=RkZfRUJJVERBX09QRVIoUVRSLDQvMS8yMDEwLDYvMzAvMjAxMCwsLFVTRCk=&amp;WINDOW=FIRST_POPUP&amp;HEIGH","T=450&amp;WIDTH=450&amp;START_MAXIMIZED=FALSE&amp;VAR:CALENDAR=US&amp;VAR:SYMBOL=WDC&amp;VAR:INDEX=0"}</definedName>
    <definedName name="_560__FDSAUDITLINK__" localSheetId="7" hidden="1">{"fdsup://directions/FAT Viewer?action=UPDATE&amp;creator=factset&amp;DYN_ARGS=TRUE&amp;DOC_NAME=FAT:FQL_AUDITING_CLIENT_TEMPLATE.FAT&amp;display_string=Audit&amp;VAR:KEY=PARYBILGJK&amp;VAR:QUERY=RkZfRUJJVERBX09QRVIoUVRSLDQvMS8yMDEwLDYvMzAvMjAxMCwsLFVTRCk=&amp;WINDOW=FIRST_POPUP&amp;HEIGH","T=450&amp;WIDTH=450&amp;START_MAXIMIZED=FALSE&amp;VAR:CALENDAR=US&amp;VAR:SYMBOL=HRL&amp;VAR:INDEX=0"}</definedName>
    <definedName name="_560__FDSAUDITLINK__" localSheetId="0" hidden="1">{"fdsup://directions/FAT Viewer?action=UPDATE&amp;creator=factset&amp;DYN_ARGS=TRUE&amp;DOC_NAME=FAT:FQL_AUDITING_CLIENT_TEMPLATE.FAT&amp;display_string=Audit&amp;VAR:KEY=PARYBILGJK&amp;VAR:QUERY=RkZfRUJJVERBX09QRVIoUVRSLDQvMS8yMDEwLDYvMzAvMjAxMCwsLFVTRCk=&amp;WINDOW=FIRST_POPUP&amp;HEIGH","T=450&amp;WIDTH=450&amp;START_MAXIMIZED=FALSE&amp;VAR:CALENDAR=US&amp;VAR:SYMBOL=HRL&amp;VAR:INDEX=0"}</definedName>
    <definedName name="_560__FDSAUDITLINK__" hidden="1">{"fdsup://directions/FAT Viewer?action=UPDATE&amp;creator=factset&amp;DYN_ARGS=TRUE&amp;DOC_NAME=FAT:FQL_AUDITING_CLIENT_TEMPLATE.FAT&amp;display_string=Audit&amp;VAR:KEY=PARYBILGJK&amp;VAR:QUERY=RkZfRUJJVERBX09QRVIoUVRSLDQvMS8yMDEwLDYvMzAvMjAxMCwsLFVTRCk=&amp;WINDOW=FIRST_POPUP&amp;HEIGH","T=450&amp;WIDTH=450&amp;START_MAXIMIZED=FALSE&amp;VAR:CALENDAR=US&amp;VAR:SYMBOL=HRL&amp;VAR:INDEX=0"}</definedName>
    <definedName name="_561__FDSAUDITLINK__" localSheetId="7" hidden="1">{"fdsup://directions/FAT Viewer?action=UPDATE&amp;creator=factset&amp;DYN_ARGS=TRUE&amp;DOC_NAME=FAT:FQL_AUDITING_CLIENT_TEMPLATE.FAT&amp;display_string=Audit&amp;VAR:KEY=NENEZGNEVY&amp;VAR:QUERY=RkZfRUJJVERBX09QRVIoUVRSLDQvMS8yMDA5LDYvMzAvMjAwOSwsLFVTRCk=&amp;WINDOW=FIRST_POPUP&amp;HEIGH","T=450&amp;WIDTH=450&amp;START_MAXIMIZED=FALSE&amp;VAR:CALENDAR=US&amp;VAR:SYMBOL=HRB&amp;VAR:INDEX=0"}</definedName>
    <definedName name="_561__FDSAUDITLINK__" localSheetId="0" hidden="1">{"fdsup://directions/FAT Viewer?action=UPDATE&amp;creator=factset&amp;DYN_ARGS=TRUE&amp;DOC_NAME=FAT:FQL_AUDITING_CLIENT_TEMPLATE.FAT&amp;display_string=Audit&amp;VAR:KEY=NENEZGNEVY&amp;VAR:QUERY=RkZfRUJJVERBX09QRVIoUVRSLDQvMS8yMDA5LDYvMzAvMjAwOSwsLFVTRCk=&amp;WINDOW=FIRST_POPUP&amp;HEIGH","T=450&amp;WIDTH=450&amp;START_MAXIMIZED=FALSE&amp;VAR:CALENDAR=US&amp;VAR:SYMBOL=HRB&amp;VAR:INDEX=0"}</definedName>
    <definedName name="_561__FDSAUDITLINK__" hidden="1">{"fdsup://directions/FAT Viewer?action=UPDATE&amp;creator=factset&amp;DYN_ARGS=TRUE&amp;DOC_NAME=FAT:FQL_AUDITING_CLIENT_TEMPLATE.FAT&amp;display_string=Audit&amp;VAR:KEY=NENEZGNEVY&amp;VAR:QUERY=RkZfRUJJVERBX09QRVIoUVRSLDQvMS8yMDA5LDYvMzAvMjAwOSwsLFVTRCk=&amp;WINDOW=FIRST_POPUP&amp;HEIGH","T=450&amp;WIDTH=450&amp;START_MAXIMIZED=FALSE&amp;VAR:CALENDAR=US&amp;VAR:SYMBOL=HRB&amp;VAR:INDEX=0"}</definedName>
    <definedName name="_562__FDSAUDITLINK__" localSheetId="7" hidden="1">{"fdsup://directions/FAT Viewer?action=UPDATE&amp;creator=factset&amp;DYN_ARGS=TRUE&amp;DOC_NAME=FAT:FQL_AUDITING_CLIENT_TEMPLATE.FAT&amp;display_string=Audit&amp;VAR:KEY=JSJWTEFSHQ&amp;VAR:QUERY=RkZfRUJJVERBX09QRVIoUVRSLDQvMS8yMDEwLDYvMzAvMjAxMCwsLFVTRCk=&amp;WINDOW=FIRST_POPUP&amp;HEIGH","T=450&amp;WIDTH=450&amp;START_MAXIMIZED=FALSE&amp;VAR:CALENDAR=US&amp;VAR:SYMBOL=HRB&amp;VAR:INDEX=0"}</definedName>
    <definedName name="_562__FDSAUDITLINK__" localSheetId="0" hidden="1">{"fdsup://directions/FAT Viewer?action=UPDATE&amp;creator=factset&amp;DYN_ARGS=TRUE&amp;DOC_NAME=FAT:FQL_AUDITING_CLIENT_TEMPLATE.FAT&amp;display_string=Audit&amp;VAR:KEY=JSJWTEFSHQ&amp;VAR:QUERY=RkZfRUJJVERBX09QRVIoUVRSLDQvMS8yMDEwLDYvMzAvMjAxMCwsLFVTRCk=&amp;WINDOW=FIRST_POPUP&amp;HEIGH","T=450&amp;WIDTH=450&amp;START_MAXIMIZED=FALSE&amp;VAR:CALENDAR=US&amp;VAR:SYMBOL=HRB&amp;VAR:INDEX=0"}</definedName>
    <definedName name="_562__FDSAUDITLINK__" hidden="1">{"fdsup://directions/FAT Viewer?action=UPDATE&amp;creator=factset&amp;DYN_ARGS=TRUE&amp;DOC_NAME=FAT:FQL_AUDITING_CLIENT_TEMPLATE.FAT&amp;display_string=Audit&amp;VAR:KEY=JSJWTEFSHQ&amp;VAR:QUERY=RkZfRUJJVERBX09QRVIoUVRSLDQvMS8yMDEwLDYvMzAvMjAxMCwsLFVTRCk=&amp;WINDOW=FIRST_POPUP&amp;HEIGH","T=450&amp;WIDTH=450&amp;START_MAXIMIZED=FALSE&amp;VAR:CALENDAR=US&amp;VAR:SYMBOL=HRB&amp;VAR:INDEX=0"}</definedName>
    <definedName name="_563__FDSAUDITLINK__" localSheetId="7" hidden="1">{"fdsup://directions/FAT Viewer?action=UPDATE&amp;creator=factset&amp;DYN_ARGS=TRUE&amp;DOC_NAME=FAT:FQL_AUDITING_CLIENT_TEMPLATE.FAT&amp;display_string=Audit&amp;VAR:KEY=TCNWFQXQRU&amp;VAR:QUERY=RkZfRUJJVERBX09QRVIoUVRSLDQvMS8yMDA5LDYvMzAvMjAwOSwsLFVTRCk=&amp;WINDOW=FIRST_POPUP&amp;HEIGH","T=450&amp;WIDTH=450&amp;START_MAXIMIZED=FALSE&amp;VAR:CALENDAR=US&amp;VAR:SYMBOL=HPQ&amp;VAR:INDEX=0"}</definedName>
    <definedName name="_563__FDSAUDITLINK__" localSheetId="0" hidden="1">{"fdsup://directions/FAT Viewer?action=UPDATE&amp;creator=factset&amp;DYN_ARGS=TRUE&amp;DOC_NAME=FAT:FQL_AUDITING_CLIENT_TEMPLATE.FAT&amp;display_string=Audit&amp;VAR:KEY=TCNWFQXQRU&amp;VAR:QUERY=RkZfRUJJVERBX09QRVIoUVRSLDQvMS8yMDA5LDYvMzAvMjAwOSwsLFVTRCk=&amp;WINDOW=FIRST_POPUP&amp;HEIGH","T=450&amp;WIDTH=450&amp;START_MAXIMIZED=FALSE&amp;VAR:CALENDAR=US&amp;VAR:SYMBOL=HPQ&amp;VAR:INDEX=0"}</definedName>
    <definedName name="_563__FDSAUDITLINK__" hidden="1">{"fdsup://directions/FAT Viewer?action=UPDATE&amp;creator=factset&amp;DYN_ARGS=TRUE&amp;DOC_NAME=FAT:FQL_AUDITING_CLIENT_TEMPLATE.FAT&amp;display_string=Audit&amp;VAR:KEY=TCNWFQXQRU&amp;VAR:QUERY=RkZfRUJJVERBX09QRVIoUVRSLDQvMS8yMDA5LDYvMzAvMjAwOSwsLFVTRCk=&amp;WINDOW=FIRST_POPUP&amp;HEIGH","T=450&amp;WIDTH=450&amp;START_MAXIMIZED=FALSE&amp;VAR:CALENDAR=US&amp;VAR:SYMBOL=HPQ&amp;VAR:INDEX=0"}</definedName>
    <definedName name="_564__FDSAUDITLINK__" localSheetId="7" hidden="1">{"fdsup://directions/FAT Viewer?action=UPDATE&amp;creator=factset&amp;DYN_ARGS=TRUE&amp;DOC_NAME=FAT:FQL_AUDITING_CLIENT_TEMPLATE.FAT&amp;display_string=Audit&amp;VAR:KEY=HSBMZYLYNY&amp;VAR:QUERY=RkZfRUJJVERBX09QRVIoUVRSLDQvMS8yMDEwLDYvMzAvMjAxMCwsLFVTRCk=&amp;WINDOW=FIRST_POPUP&amp;HEIGH","T=450&amp;WIDTH=450&amp;START_MAXIMIZED=FALSE&amp;VAR:CALENDAR=US&amp;VAR:SYMBOL=HPQ&amp;VAR:INDEX=0"}</definedName>
    <definedName name="_564__FDSAUDITLINK__" localSheetId="0" hidden="1">{"fdsup://directions/FAT Viewer?action=UPDATE&amp;creator=factset&amp;DYN_ARGS=TRUE&amp;DOC_NAME=FAT:FQL_AUDITING_CLIENT_TEMPLATE.FAT&amp;display_string=Audit&amp;VAR:KEY=HSBMZYLYNY&amp;VAR:QUERY=RkZfRUJJVERBX09QRVIoUVRSLDQvMS8yMDEwLDYvMzAvMjAxMCwsLFVTRCk=&amp;WINDOW=FIRST_POPUP&amp;HEIGH","T=450&amp;WIDTH=450&amp;START_MAXIMIZED=FALSE&amp;VAR:CALENDAR=US&amp;VAR:SYMBOL=HPQ&amp;VAR:INDEX=0"}</definedName>
    <definedName name="_564__FDSAUDITLINK__" hidden="1">{"fdsup://directions/FAT Viewer?action=UPDATE&amp;creator=factset&amp;DYN_ARGS=TRUE&amp;DOC_NAME=FAT:FQL_AUDITING_CLIENT_TEMPLATE.FAT&amp;display_string=Audit&amp;VAR:KEY=HSBMZYLYNY&amp;VAR:QUERY=RkZfRUJJVERBX09QRVIoUVRSLDQvMS8yMDEwLDYvMzAvMjAxMCwsLFVTRCk=&amp;WINDOW=FIRST_POPUP&amp;HEIGH","T=450&amp;WIDTH=450&amp;START_MAXIMIZED=FALSE&amp;VAR:CALENDAR=US&amp;VAR:SYMBOL=HPQ&amp;VAR:INDEX=0"}</definedName>
    <definedName name="_565__FDSAUDITLINK__" localSheetId="7" hidden="1">{"fdsup://directions/FAT Viewer?action=UPDATE&amp;creator=factset&amp;DYN_ARGS=TRUE&amp;DOC_NAME=FAT:FQL_AUDITING_CLIENT_TEMPLATE.FAT&amp;display_string=Audit&amp;VAR:KEY=BYDCVARYNA&amp;VAR:QUERY=RkZfRUJJVERBX09QRVIoUVRSLDQvMS8yMDA5LDYvMzAvMjAwOSwsLFVTRCk=&amp;WINDOW=FIRST_POPUP&amp;HEIGH","T=450&amp;WIDTH=450&amp;START_MAXIMIZED=FALSE&amp;VAR:CALENDAR=US&amp;VAR:SYMBOL=HP&amp;VAR:INDEX=0"}</definedName>
    <definedName name="_565__FDSAUDITLINK__" localSheetId="0" hidden="1">{"fdsup://directions/FAT Viewer?action=UPDATE&amp;creator=factset&amp;DYN_ARGS=TRUE&amp;DOC_NAME=FAT:FQL_AUDITING_CLIENT_TEMPLATE.FAT&amp;display_string=Audit&amp;VAR:KEY=BYDCVARYNA&amp;VAR:QUERY=RkZfRUJJVERBX09QRVIoUVRSLDQvMS8yMDA5LDYvMzAvMjAwOSwsLFVTRCk=&amp;WINDOW=FIRST_POPUP&amp;HEIGH","T=450&amp;WIDTH=450&amp;START_MAXIMIZED=FALSE&amp;VAR:CALENDAR=US&amp;VAR:SYMBOL=HP&amp;VAR:INDEX=0"}</definedName>
    <definedName name="_565__FDSAUDITLINK__" hidden="1">{"fdsup://directions/FAT Viewer?action=UPDATE&amp;creator=factset&amp;DYN_ARGS=TRUE&amp;DOC_NAME=FAT:FQL_AUDITING_CLIENT_TEMPLATE.FAT&amp;display_string=Audit&amp;VAR:KEY=BYDCVARYNA&amp;VAR:QUERY=RkZfRUJJVERBX09QRVIoUVRSLDQvMS8yMDA5LDYvMzAvMjAwOSwsLFVTRCk=&amp;WINDOW=FIRST_POPUP&amp;HEIGH","T=450&amp;WIDTH=450&amp;START_MAXIMIZED=FALSE&amp;VAR:CALENDAR=US&amp;VAR:SYMBOL=HP&amp;VAR:INDEX=0"}</definedName>
    <definedName name="_566__FDSAUDITLINK__" localSheetId="7" hidden="1">{"fdsup://directions/FAT Viewer?action=UPDATE&amp;creator=factset&amp;DYN_ARGS=TRUE&amp;DOC_NAME=FAT:FQL_AUDITING_CLIENT_TEMPLATE.FAT&amp;display_string=Audit&amp;VAR:KEY=TKPKFSVKTY&amp;VAR:QUERY=RkZfRUJJVERBX09QRVIoUVRSLDQvMS8yMDEwLDYvMzAvMjAxMCwsLFVTRCk=&amp;WINDOW=FIRST_POPUP&amp;HEIGH","T=450&amp;WIDTH=450&amp;START_MAXIMIZED=FALSE&amp;VAR:CALENDAR=US&amp;VAR:SYMBOL=HP&amp;VAR:INDEX=0"}</definedName>
    <definedName name="_566__FDSAUDITLINK__" localSheetId="0" hidden="1">{"fdsup://directions/FAT Viewer?action=UPDATE&amp;creator=factset&amp;DYN_ARGS=TRUE&amp;DOC_NAME=FAT:FQL_AUDITING_CLIENT_TEMPLATE.FAT&amp;display_string=Audit&amp;VAR:KEY=TKPKFSVKTY&amp;VAR:QUERY=RkZfRUJJVERBX09QRVIoUVRSLDQvMS8yMDEwLDYvMzAvMjAxMCwsLFVTRCk=&amp;WINDOW=FIRST_POPUP&amp;HEIGH","T=450&amp;WIDTH=450&amp;START_MAXIMIZED=FALSE&amp;VAR:CALENDAR=US&amp;VAR:SYMBOL=HP&amp;VAR:INDEX=0"}</definedName>
    <definedName name="_566__FDSAUDITLINK__" hidden="1">{"fdsup://directions/FAT Viewer?action=UPDATE&amp;creator=factset&amp;DYN_ARGS=TRUE&amp;DOC_NAME=FAT:FQL_AUDITING_CLIENT_TEMPLATE.FAT&amp;display_string=Audit&amp;VAR:KEY=TKPKFSVKTY&amp;VAR:QUERY=RkZfRUJJVERBX09QRVIoUVRSLDQvMS8yMDEwLDYvMzAvMjAxMCwsLFVTRCk=&amp;WINDOW=FIRST_POPUP&amp;HEIGH","T=450&amp;WIDTH=450&amp;START_MAXIMIZED=FALSE&amp;VAR:CALENDAR=US&amp;VAR:SYMBOL=HP&amp;VAR:INDEX=0"}</definedName>
    <definedName name="_567__FDSAUDITLINK__" localSheetId="7" hidden="1">{"fdsup://directions/FAT Viewer?action=UPDATE&amp;creator=factset&amp;DYN_ARGS=TRUE&amp;DOC_NAME=FAT:FQL_AUDITING_CLIENT_TEMPLATE.FAT&amp;display_string=Audit&amp;VAR:KEY=TYRCLQJYVU&amp;VAR:QUERY=RkZfRUJJVERBX09QRVIoUVRSLDQvMS8yMDA5LDYvMzAvMjAwOSwsLFVTRCk=&amp;WINDOW=FIRST_POPUP&amp;HEIGH","T=450&amp;WIDTH=450&amp;START_MAXIMIZED=FALSE&amp;VAR:CALENDAR=US&amp;VAR:SYMBOL=HOT&amp;VAR:INDEX=0"}</definedName>
    <definedName name="_567__FDSAUDITLINK__" localSheetId="0" hidden="1">{"fdsup://directions/FAT Viewer?action=UPDATE&amp;creator=factset&amp;DYN_ARGS=TRUE&amp;DOC_NAME=FAT:FQL_AUDITING_CLIENT_TEMPLATE.FAT&amp;display_string=Audit&amp;VAR:KEY=TYRCLQJYVU&amp;VAR:QUERY=RkZfRUJJVERBX09QRVIoUVRSLDQvMS8yMDA5LDYvMzAvMjAwOSwsLFVTRCk=&amp;WINDOW=FIRST_POPUP&amp;HEIGH","T=450&amp;WIDTH=450&amp;START_MAXIMIZED=FALSE&amp;VAR:CALENDAR=US&amp;VAR:SYMBOL=HOT&amp;VAR:INDEX=0"}</definedName>
    <definedName name="_567__FDSAUDITLINK__" hidden="1">{"fdsup://directions/FAT Viewer?action=UPDATE&amp;creator=factset&amp;DYN_ARGS=TRUE&amp;DOC_NAME=FAT:FQL_AUDITING_CLIENT_TEMPLATE.FAT&amp;display_string=Audit&amp;VAR:KEY=TYRCLQJYVU&amp;VAR:QUERY=RkZfRUJJVERBX09QRVIoUVRSLDQvMS8yMDA5LDYvMzAvMjAwOSwsLFVTRCk=&amp;WINDOW=FIRST_POPUP&amp;HEIGH","T=450&amp;WIDTH=450&amp;START_MAXIMIZED=FALSE&amp;VAR:CALENDAR=US&amp;VAR:SYMBOL=HOT&amp;VAR:INDEX=0"}</definedName>
    <definedName name="_568__FDSAUDITLINK__" localSheetId="7" hidden="1">{"fdsup://directions/FAT Viewer?action=UPDATE&amp;creator=factset&amp;DYN_ARGS=TRUE&amp;DOC_NAME=FAT:FQL_AUDITING_CLIENT_TEMPLATE.FAT&amp;display_string=Audit&amp;VAR:KEY=JCHGDOLOLC&amp;VAR:QUERY=RkZfRUJJVERBX09QRVIoUVRSLDQvMS8yMDEwLDYvMzAvMjAxMCwsLFVTRCk=&amp;WINDOW=FIRST_POPUP&amp;HEIGH","T=450&amp;WIDTH=450&amp;START_MAXIMIZED=FALSE&amp;VAR:CALENDAR=US&amp;VAR:SYMBOL=HOT&amp;VAR:INDEX=0"}</definedName>
    <definedName name="_568__FDSAUDITLINK__" localSheetId="0" hidden="1">{"fdsup://directions/FAT Viewer?action=UPDATE&amp;creator=factset&amp;DYN_ARGS=TRUE&amp;DOC_NAME=FAT:FQL_AUDITING_CLIENT_TEMPLATE.FAT&amp;display_string=Audit&amp;VAR:KEY=JCHGDOLOLC&amp;VAR:QUERY=RkZfRUJJVERBX09QRVIoUVRSLDQvMS8yMDEwLDYvMzAvMjAxMCwsLFVTRCk=&amp;WINDOW=FIRST_POPUP&amp;HEIGH","T=450&amp;WIDTH=450&amp;START_MAXIMIZED=FALSE&amp;VAR:CALENDAR=US&amp;VAR:SYMBOL=HOT&amp;VAR:INDEX=0"}</definedName>
    <definedName name="_568__FDSAUDITLINK__" hidden="1">{"fdsup://directions/FAT Viewer?action=UPDATE&amp;creator=factset&amp;DYN_ARGS=TRUE&amp;DOC_NAME=FAT:FQL_AUDITING_CLIENT_TEMPLATE.FAT&amp;display_string=Audit&amp;VAR:KEY=JCHGDOLOLC&amp;VAR:QUERY=RkZfRUJJVERBX09QRVIoUVRSLDQvMS8yMDEwLDYvMzAvMjAxMCwsLFVTRCk=&amp;WINDOW=FIRST_POPUP&amp;HEIGH","T=450&amp;WIDTH=450&amp;START_MAXIMIZED=FALSE&amp;VAR:CALENDAR=US&amp;VAR:SYMBOL=HOT&amp;VAR:INDEX=0"}</definedName>
    <definedName name="_569__FDSAUDITLINK__" localSheetId="7" hidden="1">{"fdsup://directions/FAT Viewer?action=UPDATE&amp;creator=factset&amp;DYN_ARGS=TRUE&amp;DOC_NAME=FAT:FQL_AUDITING_CLIENT_TEMPLATE.FAT&amp;display_string=Audit&amp;VAR:KEY=ZSLYXWJSLW&amp;VAR:QUERY=RkZfRUJJVERBX09QRVIoUVRSLDQvMS8yMDA5LDYvMzAvMjAwOSwsLFVTRCk=&amp;WINDOW=FIRST_POPUP&amp;HEIGH","T=450&amp;WIDTH=450&amp;START_MAXIMIZED=FALSE&amp;VAR:CALENDAR=US&amp;VAR:SYMBOL=HON&amp;VAR:INDEX=0"}</definedName>
    <definedName name="_569__FDSAUDITLINK__" localSheetId="0" hidden="1">{"fdsup://directions/FAT Viewer?action=UPDATE&amp;creator=factset&amp;DYN_ARGS=TRUE&amp;DOC_NAME=FAT:FQL_AUDITING_CLIENT_TEMPLATE.FAT&amp;display_string=Audit&amp;VAR:KEY=ZSLYXWJSLW&amp;VAR:QUERY=RkZfRUJJVERBX09QRVIoUVRSLDQvMS8yMDA5LDYvMzAvMjAwOSwsLFVTRCk=&amp;WINDOW=FIRST_POPUP&amp;HEIGH","T=450&amp;WIDTH=450&amp;START_MAXIMIZED=FALSE&amp;VAR:CALENDAR=US&amp;VAR:SYMBOL=HON&amp;VAR:INDEX=0"}</definedName>
    <definedName name="_569__FDSAUDITLINK__" hidden="1">{"fdsup://directions/FAT Viewer?action=UPDATE&amp;creator=factset&amp;DYN_ARGS=TRUE&amp;DOC_NAME=FAT:FQL_AUDITING_CLIENT_TEMPLATE.FAT&amp;display_string=Audit&amp;VAR:KEY=ZSLYXWJSLW&amp;VAR:QUERY=RkZfRUJJVERBX09QRVIoUVRSLDQvMS8yMDA5LDYvMzAvMjAwOSwsLFVTRCk=&amp;WINDOW=FIRST_POPUP&amp;HEIGH","T=450&amp;WIDTH=450&amp;START_MAXIMIZED=FALSE&amp;VAR:CALENDAR=US&amp;VAR:SYMBOL=HON&amp;VAR:INDEX=0"}</definedName>
    <definedName name="_57__FDSAUDITLINK__" localSheetId="7" hidden="1">{"fdsup://directions/FAT Viewer?action=UPDATE&amp;creator=factset&amp;DYN_ARGS=TRUE&amp;DOC_NAME=FAT:FQL_AUDITING_CLIENT_TEMPLATE.FAT&amp;display_string=Audit&amp;VAR:KEY=HETSREHMLY&amp;VAR:QUERY=RkZfRUJJVERBX09QRVIoUVRSLDQvMS8yMDA5LDYvMzAvMjAwOSwsLFVTRCk=&amp;WINDOW=FIRST_POPUP&amp;HEIGH","T=450&amp;WIDTH=450&amp;START_MAXIMIZED=FALSE&amp;VAR:CALENDAR=US&amp;VAR:SYMBOL=WAT&amp;VAR:INDEX=0"}</definedName>
    <definedName name="_57__FDSAUDITLINK__" localSheetId="0" hidden="1">{"fdsup://directions/FAT Viewer?action=UPDATE&amp;creator=factset&amp;DYN_ARGS=TRUE&amp;DOC_NAME=FAT:FQL_AUDITING_CLIENT_TEMPLATE.FAT&amp;display_string=Audit&amp;VAR:KEY=HETSREHMLY&amp;VAR:QUERY=RkZfRUJJVERBX09QRVIoUVRSLDQvMS8yMDA5LDYvMzAvMjAwOSwsLFVTRCk=&amp;WINDOW=FIRST_POPUP&amp;HEIGH","T=450&amp;WIDTH=450&amp;START_MAXIMIZED=FALSE&amp;VAR:CALENDAR=US&amp;VAR:SYMBOL=WAT&amp;VAR:INDEX=0"}</definedName>
    <definedName name="_57__FDSAUDITLINK__" hidden="1">{"fdsup://directions/FAT Viewer?action=UPDATE&amp;creator=factset&amp;DYN_ARGS=TRUE&amp;DOC_NAME=FAT:FQL_AUDITING_CLIENT_TEMPLATE.FAT&amp;display_string=Audit&amp;VAR:KEY=HETSREHMLY&amp;VAR:QUERY=RkZfRUJJVERBX09QRVIoUVRSLDQvMS8yMDA5LDYvMzAvMjAwOSwsLFVTRCk=&amp;WINDOW=FIRST_POPUP&amp;HEIGH","T=450&amp;WIDTH=450&amp;START_MAXIMIZED=FALSE&amp;VAR:CALENDAR=US&amp;VAR:SYMBOL=WAT&amp;VAR:INDEX=0"}</definedName>
    <definedName name="_570__FDSAUDITLINK__" localSheetId="7" hidden="1">{"fdsup://directions/FAT Viewer?action=UPDATE&amp;creator=factset&amp;DYN_ARGS=TRUE&amp;DOC_NAME=FAT:FQL_AUDITING_CLIENT_TEMPLATE.FAT&amp;display_string=Audit&amp;VAR:KEY=FWDYFWFCZC&amp;VAR:QUERY=RkZfRUJJVERBX09QRVIoUVRSLDQvMS8yMDEwLDYvMzAvMjAxMCwsLFVTRCk=&amp;WINDOW=FIRST_POPUP&amp;HEIGH","T=450&amp;WIDTH=450&amp;START_MAXIMIZED=FALSE&amp;VAR:CALENDAR=US&amp;VAR:SYMBOL=HON&amp;VAR:INDEX=0"}</definedName>
    <definedName name="_570__FDSAUDITLINK__" localSheetId="0" hidden="1">{"fdsup://directions/FAT Viewer?action=UPDATE&amp;creator=factset&amp;DYN_ARGS=TRUE&amp;DOC_NAME=FAT:FQL_AUDITING_CLIENT_TEMPLATE.FAT&amp;display_string=Audit&amp;VAR:KEY=FWDYFWFCZC&amp;VAR:QUERY=RkZfRUJJVERBX09QRVIoUVRSLDQvMS8yMDEwLDYvMzAvMjAxMCwsLFVTRCk=&amp;WINDOW=FIRST_POPUP&amp;HEIGH","T=450&amp;WIDTH=450&amp;START_MAXIMIZED=FALSE&amp;VAR:CALENDAR=US&amp;VAR:SYMBOL=HON&amp;VAR:INDEX=0"}</definedName>
    <definedName name="_570__FDSAUDITLINK__" hidden="1">{"fdsup://directions/FAT Viewer?action=UPDATE&amp;creator=factset&amp;DYN_ARGS=TRUE&amp;DOC_NAME=FAT:FQL_AUDITING_CLIENT_TEMPLATE.FAT&amp;display_string=Audit&amp;VAR:KEY=FWDYFWFCZC&amp;VAR:QUERY=RkZfRUJJVERBX09QRVIoUVRSLDQvMS8yMDEwLDYvMzAvMjAxMCwsLFVTRCk=&amp;WINDOW=FIRST_POPUP&amp;HEIGH","T=450&amp;WIDTH=450&amp;START_MAXIMIZED=FALSE&amp;VAR:CALENDAR=US&amp;VAR:SYMBOL=HON&amp;VAR:INDEX=0"}</definedName>
    <definedName name="_571__FDSAUDITLINK__" localSheetId="7" hidden="1">{"fdsup://directions/FAT Viewer?action=UPDATE&amp;creator=factset&amp;DYN_ARGS=TRUE&amp;DOC_NAME=FAT:FQL_AUDITING_CLIENT_TEMPLATE.FAT&amp;display_string=Audit&amp;VAR:KEY=HOPCBUJIPI&amp;VAR:QUERY=RkZfRUJJVERBX09QRVIoUVRSLDQvMS8yMDA5LDYvMzAvMjAwOSwsLFVTRCk=&amp;WINDOW=FIRST_POPUP&amp;HEIGH","T=450&amp;WIDTH=450&amp;START_MAXIMIZED=FALSE&amp;VAR:CALENDAR=US&amp;VAR:SYMBOL=HOG&amp;VAR:INDEX=0"}</definedName>
    <definedName name="_571__FDSAUDITLINK__" localSheetId="0" hidden="1">{"fdsup://directions/FAT Viewer?action=UPDATE&amp;creator=factset&amp;DYN_ARGS=TRUE&amp;DOC_NAME=FAT:FQL_AUDITING_CLIENT_TEMPLATE.FAT&amp;display_string=Audit&amp;VAR:KEY=HOPCBUJIPI&amp;VAR:QUERY=RkZfRUJJVERBX09QRVIoUVRSLDQvMS8yMDA5LDYvMzAvMjAwOSwsLFVTRCk=&amp;WINDOW=FIRST_POPUP&amp;HEIGH","T=450&amp;WIDTH=450&amp;START_MAXIMIZED=FALSE&amp;VAR:CALENDAR=US&amp;VAR:SYMBOL=HOG&amp;VAR:INDEX=0"}</definedName>
    <definedName name="_571__FDSAUDITLINK__" hidden="1">{"fdsup://directions/FAT Viewer?action=UPDATE&amp;creator=factset&amp;DYN_ARGS=TRUE&amp;DOC_NAME=FAT:FQL_AUDITING_CLIENT_TEMPLATE.FAT&amp;display_string=Audit&amp;VAR:KEY=HOPCBUJIPI&amp;VAR:QUERY=RkZfRUJJVERBX09QRVIoUVRSLDQvMS8yMDA5LDYvMzAvMjAwOSwsLFVTRCk=&amp;WINDOW=FIRST_POPUP&amp;HEIGH","T=450&amp;WIDTH=450&amp;START_MAXIMIZED=FALSE&amp;VAR:CALENDAR=US&amp;VAR:SYMBOL=HOG&amp;VAR:INDEX=0"}</definedName>
    <definedName name="_572__FDSAUDITLINK__" localSheetId="7" hidden="1">{"fdsup://directions/FAT Viewer?action=UPDATE&amp;creator=factset&amp;DYN_ARGS=TRUE&amp;DOC_NAME=FAT:FQL_AUDITING_CLIENT_TEMPLATE.FAT&amp;display_string=Audit&amp;VAR:KEY=DCRMZYPIBY&amp;VAR:QUERY=RkZfRUJJVERBX09QRVIoUVRSLDQvMS8yMDEwLDYvMzAvMjAxMCwsLFVTRCk=&amp;WINDOW=FIRST_POPUP&amp;HEIGH","T=450&amp;WIDTH=450&amp;START_MAXIMIZED=FALSE&amp;VAR:CALENDAR=US&amp;VAR:SYMBOL=HOG&amp;VAR:INDEX=0"}</definedName>
    <definedName name="_572__FDSAUDITLINK__" localSheetId="0" hidden="1">{"fdsup://directions/FAT Viewer?action=UPDATE&amp;creator=factset&amp;DYN_ARGS=TRUE&amp;DOC_NAME=FAT:FQL_AUDITING_CLIENT_TEMPLATE.FAT&amp;display_string=Audit&amp;VAR:KEY=DCRMZYPIBY&amp;VAR:QUERY=RkZfRUJJVERBX09QRVIoUVRSLDQvMS8yMDEwLDYvMzAvMjAxMCwsLFVTRCk=&amp;WINDOW=FIRST_POPUP&amp;HEIGH","T=450&amp;WIDTH=450&amp;START_MAXIMIZED=FALSE&amp;VAR:CALENDAR=US&amp;VAR:SYMBOL=HOG&amp;VAR:INDEX=0"}</definedName>
    <definedName name="_572__FDSAUDITLINK__" hidden="1">{"fdsup://directions/FAT Viewer?action=UPDATE&amp;creator=factset&amp;DYN_ARGS=TRUE&amp;DOC_NAME=FAT:FQL_AUDITING_CLIENT_TEMPLATE.FAT&amp;display_string=Audit&amp;VAR:KEY=DCRMZYPIBY&amp;VAR:QUERY=RkZfRUJJVERBX09QRVIoUVRSLDQvMS8yMDEwLDYvMzAvMjAxMCwsLFVTRCk=&amp;WINDOW=FIRST_POPUP&amp;HEIGH","T=450&amp;WIDTH=450&amp;START_MAXIMIZED=FALSE&amp;VAR:CALENDAR=US&amp;VAR:SYMBOL=HOG&amp;VAR:INDEX=0"}</definedName>
    <definedName name="_573__FDSAUDITLINK__" localSheetId="7" hidden="1">{"fdsup://directions/FAT Viewer?action=UPDATE&amp;creator=factset&amp;DYN_ARGS=TRUE&amp;DOC_NAME=FAT:FQL_AUDITING_CLIENT_TEMPLATE.FAT&amp;display_string=Audit&amp;VAR:KEY=NSBYNMNGTO&amp;VAR:QUERY=RkZfRUJJVERBX09QRVIoUVRSLDQvMS8yMDA5LDYvMzAvMjAwOSwsLFVTRCk=&amp;WINDOW=FIRST_POPUP&amp;HEIGH","T=450&amp;WIDTH=450&amp;START_MAXIMIZED=FALSE&amp;VAR:CALENDAR=US&amp;VAR:SYMBOL=HNZ&amp;VAR:INDEX=0"}</definedName>
    <definedName name="_573__FDSAUDITLINK__" localSheetId="0" hidden="1">{"fdsup://directions/FAT Viewer?action=UPDATE&amp;creator=factset&amp;DYN_ARGS=TRUE&amp;DOC_NAME=FAT:FQL_AUDITING_CLIENT_TEMPLATE.FAT&amp;display_string=Audit&amp;VAR:KEY=NSBYNMNGTO&amp;VAR:QUERY=RkZfRUJJVERBX09QRVIoUVRSLDQvMS8yMDA5LDYvMzAvMjAwOSwsLFVTRCk=&amp;WINDOW=FIRST_POPUP&amp;HEIGH","T=450&amp;WIDTH=450&amp;START_MAXIMIZED=FALSE&amp;VAR:CALENDAR=US&amp;VAR:SYMBOL=HNZ&amp;VAR:INDEX=0"}</definedName>
    <definedName name="_573__FDSAUDITLINK__" hidden="1">{"fdsup://directions/FAT Viewer?action=UPDATE&amp;creator=factset&amp;DYN_ARGS=TRUE&amp;DOC_NAME=FAT:FQL_AUDITING_CLIENT_TEMPLATE.FAT&amp;display_string=Audit&amp;VAR:KEY=NSBYNMNGTO&amp;VAR:QUERY=RkZfRUJJVERBX09QRVIoUVRSLDQvMS8yMDA5LDYvMzAvMjAwOSwsLFVTRCk=&amp;WINDOW=FIRST_POPUP&amp;HEIGH","T=450&amp;WIDTH=450&amp;START_MAXIMIZED=FALSE&amp;VAR:CALENDAR=US&amp;VAR:SYMBOL=HNZ&amp;VAR:INDEX=0"}</definedName>
    <definedName name="_574__FDSAUDITLINK__" localSheetId="7" hidden="1">{"fdsup://directions/FAT Viewer?action=UPDATE&amp;creator=factset&amp;DYN_ARGS=TRUE&amp;DOC_NAME=FAT:FQL_AUDITING_CLIENT_TEMPLATE.FAT&amp;display_string=Audit&amp;VAR:KEY=HWRAFCHEJE&amp;VAR:QUERY=RkZfRUJJVERBX09QRVIoUVRSLDQvMS8yMDEwLDYvMzAvMjAxMCwsLFVTRCk=&amp;WINDOW=FIRST_POPUP&amp;HEIGH","T=450&amp;WIDTH=450&amp;START_MAXIMIZED=FALSE&amp;VAR:CALENDAR=US&amp;VAR:SYMBOL=HNZ&amp;VAR:INDEX=0"}</definedName>
    <definedName name="_574__FDSAUDITLINK__" localSheetId="0" hidden="1">{"fdsup://directions/FAT Viewer?action=UPDATE&amp;creator=factset&amp;DYN_ARGS=TRUE&amp;DOC_NAME=FAT:FQL_AUDITING_CLIENT_TEMPLATE.FAT&amp;display_string=Audit&amp;VAR:KEY=HWRAFCHEJE&amp;VAR:QUERY=RkZfRUJJVERBX09QRVIoUVRSLDQvMS8yMDEwLDYvMzAvMjAxMCwsLFVTRCk=&amp;WINDOW=FIRST_POPUP&amp;HEIGH","T=450&amp;WIDTH=450&amp;START_MAXIMIZED=FALSE&amp;VAR:CALENDAR=US&amp;VAR:SYMBOL=HNZ&amp;VAR:INDEX=0"}</definedName>
    <definedName name="_574__FDSAUDITLINK__" hidden="1">{"fdsup://directions/FAT Viewer?action=UPDATE&amp;creator=factset&amp;DYN_ARGS=TRUE&amp;DOC_NAME=FAT:FQL_AUDITING_CLIENT_TEMPLATE.FAT&amp;display_string=Audit&amp;VAR:KEY=HWRAFCHEJE&amp;VAR:QUERY=RkZfRUJJVERBX09QRVIoUVRSLDQvMS8yMDEwLDYvMzAvMjAxMCwsLFVTRCk=&amp;WINDOW=FIRST_POPUP&amp;HEIGH","T=450&amp;WIDTH=450&amp;START_MAXIMIZED=FALSE&amp;VAR:CALENDAR=US&amp;VAR:SYMBOL=HNZ&amp;VAR:INDEX=0"}</definedName>
    <definedName name="_575__FDSAUDITLINK__" localSheetId="7" hidden="1">{"fdsup://directions/FAT Viewer?action=UPDATE&amp;creator=factset&amp;DYN_ARGS=TRUE&amp;DOC_NAME=FAT:FQL_AUDITING_CLIENT_TEMPLATE.FAT&amp;display_string=Audit&amp;VAR:KEY=RWFYXIDUFS&amp;VAR:QUERY=RkZfRUJJVERBX09QRVIoUVRSLDQvMS8yMDA5LDYvMzAvMjAwOSwsLFVTRCk=&amp;WINDOW=FIRST_POPUP&amp;HEIGH","T=450&amp;WIDTH=450&amp;START_MAXIMIZED=FALSE&amp;VAR:CALENDAR=US&amp;VAR:SYMBOL=HIG&amp;VAR:INDEX=0"}</definedName>
    <definedName name="_575__FDSAUDITLINK__" localSheetId="0" hidden="1">{"fdsup://directions/FAT Viewer?action=UPDATE&amp;creator=factset&amp;DYN_ARGS=TRUE&amp;DOC_NAME=FAT:FQL_AUDITING_CLIENT_TEMPLATE.FAT&amp;display_string=Audit&amp;VAR:KEY=RWFYXIDUFS&amp;VAR:QUERY=RkZfRUJJVERBX09QRVIoUVRSLDQvMS8yMDA5LDYvMzAvMjAwOSwsLFVTRCk=&amp;WINDOW=FIRST_POPUP&amp;HEIGH","T=450&amp;WIDTH=450&amp;START_MAXIMIZED=FALSE&amp;VAR:CALENDAR=US&amp;VAR:SYMBOL=HIG&amp;VAR:INDEX=0"}</definedName>
    <definedName name="_575__FDSAUDITLINK__" hidden="1">{"fdsup://directions/FAT Viewer?action=UPDATE&amp;creator=factset&amp;DYN_ARGS=TRUE&amp;DOC_NAME=FAT:FQL_AUDITING_CLIENT_TEMPLATE.FAT&amp;display_string=Audit&amp;VAR:KEY=RWFYXIDUFS&amp;VAR:QUERY=RkZfRUJJVERBX09QRVIoUVRSLDQvMS8yMDA5LDYvMzAvMjAwOSwsLFVTRCk=&amp;WINDOW=FIRST_POPUP&amp;HEIGH","T=450&amp;WIDTH=450&amp;START_MAXIMIZED=FALSE&amp;VAR:CALENDAR=US&amp;VAR:SYMBOL=HIG&amp;VAR:INDEX=0"}</definedName>
    <definedName name="_576__FDSAUDITLINK__" localSheetId="7" hidden="1">{"fdsup://directions/FAT Viewer?action=UPDATE&amp;creator=factset&amp;DYN_ARGS=TRUE&amp;DOC_NAME=FAT:FQL_AUDITING_CLIENT_TEMPLATE.FAT&amp;display_string=Audit&amp;VAR:KEY=PMDSDAFOFK&amp;VAR:QUERY=RkZfRUJJVERBX09QRVIoUVRSLDQvMS8yMDEwLDYvMzAvMjAxMCwsLFVTRCk=&amp;WINDOW=FIRST_POPUP&amp;HEIGH","T=450&amp;WIDTH=450&amp;START_MAXIMIZED=FALSE&amp;VAR:CALENDAR=US&amp;VAR:SYMBOL=HIG&amp;VAR:INDEX=0"}</definedName>
    <definedName name="_576__FDSAUDITLINK__" localSheetId="0" hidden="1">{"fdsup://directions/FAT Viewer?action=UPDATE&amp;creator=factset&amp;DYN_ARGS=TRUE&amp;DOC_NAME=FAT:FQL_AUDITING_CLIENT_TEMPLATE.FAT&amp;display_string=Audit&amp;VAR:KEY=PMDSDAFOFK&amp;VAR:QUERY=RkZfRUJJVERBX09QRVIoUVRSLDQvMS8yMDEwLDYvMzAvMjAxMCwsLFVTRCk=&amp;WINDOW=FIRST_POPUP&amp;HEIGH","T=450&amp;WIDTH=450&amp;START_MAXIMIZED=FALSE&amp;VAR:CALENDAR=US&amp;VAR:SYMBOL=HIG&amp;VAR:INDEX=0"}</definedName>
    <definedName name="_576__FDSAUDITLINK__" hidden="1">{"fdsup://directions/FAT Viewer?action=UPDATE&amp;creator=factset&amp;DYN_ARGS=TRUE&amp;DOC_NAME=FAT:FQL_AUDITING_CLIENT_TEMPLATE.FAT&amp;display_string=Audit&amp;VAR:KEY=PMDSDAFOFK&amp;VAR:QUERY=RkZfRUJJVERBX09QRVIoUVRSLDQvMS8yMDEwLDYvMzAvMjAxMCwsLFVTRCk=&amp;WINDOW=FIRST_POPUP&amp;HEIGH","T=450&amp;WIDTH=450&amp;START_MAXIMIZED=FALSE&amp;VAR:CALENDAR=US&amp;VAR:SYMBOL=HIG&amp;VAR:INDEX=0"}</definedName>
    <definedName name="_577__FDSAUDITLINK__" localSheetId="7" hidden="1">{"fdsup://directions/FAT Viewer?action=UPDATE&amp;creator=factset&amp;DYN_ARGS=TRUE&amp;DOC_NAME=FAT:FQL_AUDITING_CLIENT_TEMPLATE.FAT&amp;display_string=Audit&amp;VAR:KEY=REPUFIZUVU&amp;VAR:QUERY=RkZfRUJJVERBX09QRVIoUVRSLDQvMS8yMDA5LDYvMzAvMjAwOSwsLFVTRCk=&amp;WINDOW=FIRST_POPUP&amp;HEIGH","T=450&amp;WIDTH=450&amp;START_MAXIMIZED=FALSE&amp;VAR:CALENDAR=US&amp;VAR:SYMBOL=HES&amp;VAR:INDEX=0"}</definedName>
    <definedName name="_577__FDSAUDITLINK__" localSheetId="0" hidden="1">{"fdsup://directions/FAT Viewer?action=UPDATE&amp;creator=factset&amp;DYN_ARGS=TRUE&amp;DOC_NAME=FAT:FQL_AUDITING_CLIENT_TEMPLATE.FAT&amp;display_string=Audit&amp;VAR:KEY=REPUFIZUVU&amp;VAR:QUERY=RkZfRUJJVERBX09QRVIoUVRSLDQvMS8yMDA5LDYvMzAvMjAwOSwsLFVTRCk=&amp;WINDOW=FIRST_POPUP&amp;HEIGH","T=450&amp;WIDTH=450&amp;START_MAXIMIZED=FALSE&amp;VAR:CALENDAR=US&amp;VAR:SYMBOL=HES&amp;VAR:INDEX=0"}</definedName>
    <definedName name="_577__FDSAUDITLINK__" hidden="1">{"fdsup://directions/FAT Viewer?action=UPDATE&amp;creator=factset&amp;DYN_ARGS=TRUE&amp;DOC_NAME=FAT:FQL_AUDITING_CLIENT_TEMPLATE.FAT&amp;display_string=Audit&amp;VAR:KEY=REPUFIZUVU&amp;VAR:QUERY=RkZfRUJJVERBX09QRVIoUVRSLDQvMS8yMDA5LDYvMzAvMjAwOSwsLFVTRCk=&amp;WINDOW=FIRST_POPUP&amp;HEIGH","T=450&amp;WIDTH=450&amp;START_MAXIMIZED=FALSE&amp;VAR:CALENDAR=US&amp;VAR:SYMBOL=HES&amp;VAR:INDEX=0"}</definedName>
    <definedName name="_578__FDSAUDITLINK__" localSheetId="7" hidden="1">{"fdsup://directions/FAT Viewer?action=UPDATE&amp;creator=factset&amp;DYN_ARGS=TRUE&amp;DOC_NAME=FAT:FQL_AUDITING_CLIENT_TEMPLATE.FAT&amp;display_string=Audit&amp;VAR:KEY=LYFUTWLWFU&amp;VAR:QUERY=RkZfRUJJVERBX09QRVIoUVRSLDQvMS8yMDEwLDYvMzAvMjAxMCwsLFVTRCk=&amp;WINDOW=FIRST_POPUP&amp;HEIGH","T=450&amp;WIDTH=450&amp;START_MAXIMIZED=FALSE&amp;VAR:CALENDAR=US&amp;VAR:SYMBOL=HES&amp;VAR:INDEX=0"}</definedName>
    <definedName name="_578__FDSAUDITLINK__" localSheetId="0" hidden="1">{"fdsup://directions/FAT Viewer?action=UPDATE&amp;creator=factset&amp;DYN_ARGS=TRUE&amp;DOC_NAME=FAT:FQL_AUDITING_CLIENT_TEMPLATE.FAT&amp;display_string=Audit&amp;VAR:KEY=LYFUTWLWFU&amp;VAR:QUERY=RkZfRUJJVERBX09QRVIoUVRSLDQvMS8yMDEwLDYvMzAvMjAxMCwsLFVTRCk=&amp;WINDOW=FIRST_POPUP&amp;HEIGH","T=450&amp;WIDTH=450&amp;START_MAXIMIZED=FALSE&amp;VAR:CALENDAR=US&amp;VAR:SYMBOL=HES&amp;VAR:INDEX=0"}</definedName>
    <definedName name="_578__FDSAUDITLINK__" hidden="1">{"fdsup://directions/FAT Viewer?action=UPDATE&amp;creator=factset&amp;DYN_ARGS=TRUE&amp;DOC_NAME=FAT:FQL_AUDITING_CLIENT_TEMPLATE.FAT&amp;display_string=Audit&amp;VAR:KEY=LYFUTWLWFU&amp;VAR:QUERY=RkZfRUJJVERBX09QRVIoUVRSLDQvMS8yMDEwLDYvMzAvMjAxMCwsLFVTRCk=&amp;WINDOW=FIRST_POPUP&amp;HEIGH","T=450&amp;WIDTH=450&amp;START_MAXIMIZED=FALSE&amp;VAR:CALENDAR=US&amp;VAR:SYMBOL=HES&amp;VAR:INDEX=0"}</definedName>
    <definedName name="_579__FDSAUDITLINK__" localSheetId="7" hidden="1">{"fdsup://directions/FAT Viewer?action=UPDATE&amp;creator=factset&amp;DYN_ARGS=TRUE&amp;DOC_NAME=FAT:FQL_AUDITING_CLIENT_TEMPLATE.FAT&amp;display_string=Audit&amp;VAR:KEY=NEHGJIZURU&amp;VAR:QUERY=RkZfRUJJVERBX09QRVIoUVRSLDQvMS8yMDA5LDYvMzAvMjAwOSwsLFVTRCk=&amp;WINDOW=FIRST_POPUP&amp;HEIGH","T=450&amp;WIDTH=450&amp;START_MAXIMIZED=FALSE&amp;VAR:CALENDAR=US&amp;VAR:SYMBOL=HD&amp;VAR:INDEX=0"}</definedName>
    <definedName name="_579__FDSAUDITLINK__" localSheetId="0" hidden="1">{"fdsup://directions/FAT Viewer?action=UPDATE&amp;creator=factset&amp;DYN_ARGS=TRUE&amp;DOC_NAME=FAT:FQL_AUDITING_CLIENT_TEMPLATE.FAT&amp;display_string=Audit&amp;VAR:KEY=NEHGJIZURU&amp;VAR:QUERY=RkZfRUJJVERBX09QRVIoUVRSLDQvMS8yMDA5LDYvMzAvMjAwOSwsLFVTRCk=&amp;WINDOW=FIRST_POPUP&amp;HEIGH","T=450&amp;WIDTH=450&amp;START_MAXIMIZED=FALSE&amp;VAR:CALENDAR=US&amp;VAR:SYMBOL=HD&amp;VAR:INDEX=0"}</definedName>
    <definedName name="_579__FDSAUDITLINK__" hidden="1">{"fdsup://directions/FAT Viewer?action=UPDATE&amp;creator=factset&amp;DYN_ARGS=TRUE&amp;DOC_NAME=FAT:FQL_AUDITING_CLIENT_TEMPLATE.FAT&amp;display_string=Audit&amp;VAR:KEY=NEHGJIZURU&amp;VAR:QUERY=RkZfRUJJVERBX09QRVIoUVRSLDQvMS8yMDA5LDYvMzAvMjAwOSwsLFVTRCk=&amp;WINDOW=FIRST_POPUP&amp;HEIGH","T=450&amp;WIDTH=450&amp;START_MAXIMIZED=FALSE&amp;VAR:CALENDAR=US&amp;VAR:SYMBOL=HD&amp;VAR:INDEX=0"}</definedName>
    <definedName name="_58__FDSAUDITLINK__" localSheetId="7" hidden="1">{"fdsup://directions/FAT Viewer?action=UPDATE&amp;creator=factset&amp;DYN_ARGS=TRUE&amp;DOC_NAME=FAT:FQL_AUDITING_CLIENT_TEMPLATE.FAT&amp;display_string=Audit&amp;VAR:KEY=FUVCZOLSFI&amp;VAR:QUERY=RkZfRUJJVERBX09QRVIoUVRSLDQvMS8yMDEwLDYvMzAvMjAxMCwsLFVTRCk=&amp;WINDOW=FIRST_POPUP&amp;HEIGH","T=450&amp;WIDTH=450&amp;START_MAXIMIZED=FALSE&amp;VAR:CALENDAR=US&amp;VAR:SYMBOL=WAT&amp;VAR:INDEX=0"}</definedName>
    <definedName name="_58__FDSAUDITLINK__" localSheetId="0" hidden="1">{"fdsup://directions/FAT Viewer?action=UPDATE&amp;creator=factset&amp;DYN_ARGS=TRUE&amp;DOC_NAME=FAT:FQL_AUDITING_CLIENT_TEMPLATE.FAT&amp;display_string=Audit&amp;VAR:KEY=FUVCZOLSFI&amp;VAR:QUERY=RkZfRUJJVERBX09QRVIoUVRSLDQvMS8yMDEwLDYvMzAvMjAxMCwsLFVTRCk=&amp;WINDOW=FIRST_POPUP&amp;HEIGH","T=450&amp;WIDTH=450&amp;START_MAXIMIZED=FALSE&amp;VAR:CALENDAR=US&amp;VAR:SYMBOL=WAT&amp;VAR:INDEX=0"}</definedName>
    <definedName name="_58__FDSAUDITLINK__" hidden="1">{"fdsup://directions/FAT Viewer?action=UPDATE&amp;creator=factset&amp;DYN_ARGS=TRUE&amp;DOC_NAME=FAT:FQL_AUDITING_CLIENT_TEMPLATE.FAT&amp;display_string=Audit&amp;VAR:KEY=FUVCZOLSFI&amp;VAR:QUERY=RkZfRUJJVERBX09QRVIoUVRSLDQvMS8yMDEwLDYvMzAvMjAxMCwsLFVTRCk=&amp;WINDOW=FIRST_POPUP&amp;HEIGH","T=450&amp;WIDTH=450&amp;START_MAXIMIZED=FALSE&amp;VAR:CALENDAR=US&amp;VAR:SYMBOL=WAT&amp;VAR:INDEX=0"}</definedName>
    <definedName name="_580__FDSAUDITLINK__" localSheetId="7" hidden="1">{"fdsup://directions/FAT Viewer?action=UPDATE&amp;creator=factset&amp;DYN_ARGS=TRUE&amp;DOC_NAME=FAT:FQL_AUDITING_CLIENT_TEMPLATE.FAT&amp;display_string=Audit&amp;VAR:KEY=NWNKLWTEFY&amp;VAR:QUERY=RkZfRUJJVERBX09QRVIoUVRSLDQvMS8yMDEwLDYvMzAvMjAxMCwsLFVTRCk=&amp;WINDOW=FIRST_POPUP&amp;HEIGH","T=450&amp;WIDTH=450&amp;START_MAXIMIZED=FALSE&amp;VAR:CALENDAR=US&amp;VAR:SYMBOL=HD&amp;VAR:INDEX=0"}</definedName>
    <definedName name="_580__FDSAUDITLINK__" localSheetId="0" hidden="1">{"fdsup://directions/FAT Viewer?action=UPDATE&amp;creator=factset&amp;DYN_ARGS=TRUE&amp;DOC_NAME=FAT:FQL_AUDITING_CLIENT_TEMPLATE.FAT&amp;display_string=Audit&amp;VAR:KEY=NWNKLWTEFY&amp;VAR:QUERY=RkZfRUJJVERBX09QRVIoUVRSLDQvMS8yMDEwLDYvMzAvMjAxMCwsLFVTRCk=&amp;WINDOW=FIRST_POPUP&amp;HEIGH","T=450&amp;WIDTH=450&amp;START_MAXIMIZED=FALSE&amp;VAR:CALENDAR=US&amp;VAR:SYMBOL=HD&amp;VAR:INDEX=0"}</definedName>
    <definedName name="_580__FDSAUDITLINK__" hidden="1">{"fdsup://directions/FAT Viewer?action=UPDATE&amp;creator=factset&amp;DYN_ARGS=TRUE&amp;DOC_NAME=FAT:FQL_AUDITING_CLIENT_TEMPLATE.FAT&amp;display_string=Audit&amp;VAR:KEY=NWNKLWTEFY&amp;VAR:QUERY=RkZfRUJJVERBX09QRVIoUVRSLDQvMS8yMDEwLDYvMzAvMjAxMCwsLFVTRCk=&amp;WINDOW=FIRST_POPUP&amp;HEIGH","T=450&amp;WIDTH=450&amp;START_MAXIMIZED=FALSE&amp;VAR:CALENDAR=US&amp;VAR:SYMBOL=HD&amp;VAR:INDEX=0"}</definedName>
    <definedName name="_581__FDSAUDITLINK__" localSheetId="7" hidden="1">{"fdsup://directions/FAT Viewer?action=UPDATE&amp;creator=factset&amp;DYN_ARGS=TRUE&amp;DOC_NAME=FAT:FQL_AUDITING_CLIENT_TEMPLATE.FAT&amp;display_string=Audit&amp;VAR:KEY=VIJKDGPEZQ&amp;VAR:QUERY=RkZfRUJJVERBX09QRVIoUVRSLDQvMS8yMDA5LDYvMzAvMjAwOSwsLFVTRCk=&amp;WINDOW=FIRST_POPUP&amp;HEIGH","T=450&amp;WIDTH=450&amp;START_MAXIMIZED=FALSE&amp;VAR:CALENDAR=US&amp;VAR:SYMBOL=HCP&amp;VAR:INDEX=0"}</definedName>
    <definedName name="_581__FDSAUDITLINK__" localSheetId="0" hidden="1">{"fdsup://directions/FAT Viewer?action=UPDATE&amp;creator=factset&amp;DYN_ARGS=TRUE&amp;DOC_NAME=FAT:FQL_AUDITING_CLIENT_TEMPLATE.FAT&amp;display_string=Audit&amp;VAR:KEY=VIJKDGPEZQ&amp;VAR:QUERY=RkZfRUJJVERBX09QRVIoUVRSLDQvMS8yMDA5LDYvMzAvMjAwOSwsLFVTRCk=&amp;WINDOW=FIRST_POPUP&amp;HEIGH","T=450&amp;WIDTH=450&amp;START_MAXIMIZED=FALSE&amp;VAR:CALENDAR=US&amp;VAR:SYMBOL=HCP&amp;VAR:INDEX=0"}</definedName>
    <definedName name="_581__FDSAUDITLINK__" hidden="1">{"fdsup://directions/FAT Viewer?action=UPDATE&amp;creator=factset&amp;DYN_ARGS=TRUE&amp;DOC_NAME=FAT:FQL_AUDITING_CLIENT_TEMPLATE.FAT&amp;display_string=Audit&amp;VAR:KEY=VIJKDGPEZQ&amp;VAR:QUERY=RkZfRUJJVERBX09QRVIoUVRSLDQvMS8yMDA5LDYvMzAvMjAwOSwsLFVTRCk=&amp;WINDOW=FIRST_POPUP&amp;HEIGH","T=450&amp;WIDTH=450&amp;START_MAXIMIZED=FALSE&amp;VAR:CALENDAR=US&amp;VAR:SYMBOL=HCP&amp;VAR:INDEX=0"}</definedName>
    <definedName name="_582__FDSAUDITLINK__" localSheetId="7" hidden="1">{"fdsup://directions/FAT Viewer?action=UPDATE&amp;creator=factset&amp;DYN_ARGS=TRUE&amp;DOC_NAME=FAT:FQL_AUDITING_CLIENT_TEMPLATE.FAT&amp;display_string=Audit&amp;VAR:KEY=XKREZGNMZI&amp;VAR:QUERY=RkZfRUJJVERBX09QRVIoUVRSLDQvMS8yMDEwLDYvMzAvMjAxMCwsLFVTRCk=&amp;WINDOW=FIRST_POPUP&amp;HEIGH","T=450&amp;WIDTH=450&amp;START_MAXIMIZED=FALSE&amp;VAR:CALENDAR=US&amp;VAR:SYMBOL=HCP&amp;VAR:INDEX=0"}</definedName>
    <definedName name="_582__FDSAUDITLINK__" localSheetId="0" hidden="1">{"fdsup://directions/FAT Viewer?action=UPDATE&amp;creator=factset&amp;DYN_ARGS=TRUE&amp;DOC_NAME=FAT:FQL_AUDITING_CLIENT_TEMPLATE.FAT&amp;display_string=Audit&amp;VAR:KEY=XKREZGNMZI&amp;VAR:QUERY=RkZfRUJJVERBX09QRVIoUVRSLDQvMS8yMDEwLDYvMzAvMjAxMCwsLFVTRCk=&amp;WINDOW=FIRST_POPUP&amp;HEIGH","T=450&amp;WIDTH=450&amp;START_MAXIMIZED=FALSE&amp;VAR:CALENDAR=US&amp;VAR:SYMBOL=HCP&amp;VAR:INDEX=0"}</definedName>
    <definedName name="_582__FDSAUDITLINK__" hidden="1">{"fdsup://directions/FAT Viewer?action=UPDATE&amp;creator=factset&amp;DYN_ARGS=TRUE&amp;DOC_NAME=FAT:FQL_AUDITING_CLIENT_TEMPLATE.FAT&amp;display_string=Audit&amp;VAR:KEY=XKREZGNMZI&amp;VAR:QUERY=RkZfRUJJVERBX09QRVIoUVRSLDQvMS8yMDEwLDYvMzAvMjAxMCwsLFVTRCk=&amp;WINDOW=FIRST_POPUP&amp;HEIGH","T=450&amp;WIDTH=450&amp;START_MAXIMIZED=FALSE&amp;VAR:CALENDAR=US&amp;VAR:SYMBOL=HCP&amp;VAR:INDEX=0"}</definedName>
    <definedName name="_583__FDSAUDITLINK__" localSheetId="7" hidden="1">{"fdsup://directions/FAT Viewer?action=UPDATE&amp;creator=factset&amp;DYN_ARGS=TRUE&amp;DOC_NAME=FAT:FQL_AUDITING_CLIENT_TEMPLATE.FAT&amp;display_string=Audit&amp;VAR:KEY=RADIDSBOHE&amp;VAR:QUERY=RkZfRUJJVERBX09QRVIoUVRSLDQvMS8yMDA5LDYvMzAvMjAwOSwsLFVTRCk=&amp;WINDOW=FIRST_POPUP&amp;HEIGH","T=450&amp;WIDTH=450&amp;START_MAXIMIZED=FALSE&amp;VAR:CALENDAR=US&amp;VAR:SYMBOL=HCN&amp;VAR:INDEX=0"}</definedName>
    <definedName name="_583__FDSAUDITLINK__" localSheetId="0" hidden="1">{"fdsup://directions/FAT Viewer?action=UPDATE&amp;creator=factset&amp;DYN_ARGS=TRUE&amp;DOC_NAME=FAT:FQL_AUDITING_CLIENT_TEMPLATE.FAT&amp;display_string=Audit&amp;VAR:KEY=RADIDSBOHE&amp;VAR:QUERY=RkZfRUJJVERBX09QRVIoUVRSLDQvMS8yMDA5LDYvMzAvMjAwOSwsLFVTRCk=&amp;WINDOW=FIRST_POPUP&amp;HEIGH","T=450&amp;WIDTH=450&amp;START_MAXIMIZED=FALSE&amp;VAR:CALENDAR=US&amp;VAR:SYMBOL=HCN&amp;VAR:INDEX=0"}</definedName>
    <definedName name="_583__FDSAUDITLINK__" hidden="1">{"fdsup://directions/FAT Viewer?action=UPDATE&amp;creator=factset&amp;DYN_ARGS=TRUE&amp;DOC_NAME=FAT:FQL_AUDITING_CLIENT_TEMPLATE.FAT&amp;display_string=Audit&amp;VAR:KEY=RADIDSBOHE&amp;VAR:QUERY=RkZfRUJJVERBX09QRVIoUVRSLDQvMS8yMDA5LDYvMzAvMjAwOSwsLFVTRCk=&amp;WINDOW=FIRST_POPUP&amp;HEIGH","T=450&amp;WIDTH=450&amp;START_MAXIMIZED=FALSE&amp;VAR:CALENDAR=US&amp;VAR:SYMBOL=HCN&amp;VAR:INDEX=0"}</definedName>
    <definedName name="_584__FDSAUDITLINK__" localSheetId="7" hidden="1">{"fdsup://directions/FAT Viewer?action=UPDATE&amp;creator=factset&amp;DYN_ARGS=TRUE&amp;DOC_NAME=FAT:FQL_AUDITING_CLIENT_TEMPLATE.FAT&amp;display_string=Audit&amp;VAR:KEY=XSNKTSXEPQ&amp;VAR:QUERY=RkZfRUJJVERBX09QRVIoUVRSLDQvMS8yMDEwLDYvMzAvMjAxMCwsLFVTRCk=&amp;WINDOW=FIRST_POPUP&amp;HEIGH","T=450&amp;WIDTH=450&amp;START_MAXIMIZED=FALSE&amp;VAR:CALENDAR=US&amp;VAR:SYMBOL=HCN&amp;VAR:INDEX=0"}</definedName>
    <definedName name="_584__FDSAUDITLINK__" localSheetId="0" hidden="1">{"fdsup://directions/FAT Viewer?action=UPDATE&amp;creator=factset&amp;DYN_ARGS=TRUE&amp;DOC_NAME=FAT:FQL_AUDITING_CLIENT_TEMPLATE.FAT&amp;display_string=Audit&amp;VAR:KEY=XSNKTSXEPQ&amp;VAR:QUERY=RkZfRUJJVERBX09QRVIoUVRSLDQvMS8yMDEwLDYvMzAvMjAxMCwsLFVTRCk=&amp;WINDOW=FIRST_POPUP&amp;HEIGH","T=450&amp;WIDTH=450&amp;START_MAXIMIZED=FALSE&amp;VAR:CALENDAR=US&amp;VAR:SYMBOL=HCN&amp;VAR:INDEX=0"}</definedName>
    <definedName name="_584__FDSAUDITLINK__" hidden="1">{"fdsup://directions/FAT Viewer?action=UPDATE&amp;creator=factset&amp;DYN_ARGS=TRUE&amp;DOC_NAME=FAT:FQL_AUDITING_CLIENT_TEMPLATE.FAT&amp;display_string=Audit&amp;VAR:KEY=XSNKTSXEPQ&amp;VAR:QUERY=RkZfRUJJVERBX09QRVIoUVRSLDQvMS8yMDEwLDYvMzAvMjAxMCwsLFVTRCk=&amp;WINDOW=FIRST_POPUP&amp;HEIGH","T=450&amp;WIDTH=450&amp;START_MAXIMIZED=FALSE&amp;VAR:CALENDAR=US&amp;VAR:SYMBOL=HCN&amp;VAR:INDEX=0"}</definedName>
    <definedName name="_585__FDSAUDITLINK__" localSheetId="7" hidden="1">{"fdsup://directions/FAT Viewer?action=UPDATE&amp;creator=factset&amp;DYN_ARGS=TRUE&amp;DOC_NAME=FAT:FQL_AUDITING_CLIENT_TEMPLATE.FAT&amp;display_string=Audit&amp;VAR:KEY=XOHSNOPGBO&amp;VAR:QUERY=RkZfRUJJVERBX09QRVIoUVRSLDQvMS8yMDA5LDYvMzAvMjAwOSwsLFVTRCk=&amp;WINDOW=FIRST_POPUP&amp;HEIGH","T=450&amp;WIDTH=450&amp;START_MAXIMIZED=FALSE&amp;VAR:CALENDAR=US&amp;VAR:SYMBOL=HCBK&amp;VAR:INDEX=0"}</definedName>
    <definedName name="_585__FDSAUDITLINK__" localSheetId="0" hidden="1">{"fdsup://directions/FAT Viewer?action=UPDATE&amp;creator=factset&amp;DYN_ARGS=TRUE&amp;DOC_NAME=FAT:FQL_AUDITING_CLIENT_TEMPLATE.FAT&amp;display_string=Audit&amp;VAR:KEY=XOHSNOPGBO&amp;VAR:QUERY=RkZfRUJJVERBX09QRVIoUVRSLDQvMS8yMDA5LDYvMzAvMjAwOSwsLFVTRCk=&amp;WINDOW=FIRST_POPUP&amp;HEIGH","T=450&amp;WIDTH=450&amp;START_MAXIMIZED=FALSE&amp;VAR:CALENDAR=US&amp;VAR:SYMBOL=HCBK&amp;VAR:INDEX=0"}</definedName>
    <definedName name="_585__FDSAUDITLINK__" hidden="1">{"fdsup://directions/FAT Viewer?action=UPDATE&amp;creator=factset&amp;DYN_ARGS=TRUE&amp;DOC_NAME=FAT:FQL_AUDITING_CLIENT_TEMPLATE.FAT&amp;display_string=Audit&amp;VAR:KEY=XOHSNOPGBO&amp;VAR:QUERY=RkZfRUJJVERBX09QRVIoUVRSLDQvMS8yMDA5LDYvMzAvMjAwOSwsLFVTRCk=&amp;WINDOW=FIRST_POPUP&amp;HEIGH","T=450&amp;WIDTH=450&amp;START_MAXIMIZED=FALSE&amp;VAR:CALENDAR=US&amp;VAR:SYMBOL=HCBK&amp;VAR:INDEX=0"}</definedName>
    <definedName name="_586__FDSAUDITLINK__" localSheetId="7" hidden="1">{"fdsup://directions/FAT Viewer?action=UPDATE&amp;creator=factset&amp;DYN_ARGS=TRUE&amp;DOC_NAME=FAT:FQL_AUDITING_CLIENT_TEMPLATE.FAT&amp;display_string=Audit&amp;VAR:KEY=NEFSLYDQNA&amp;VAR:QUERY=RkZfRUJJVERBX09QRVIoUVRSLDQvMS8yMDEwLDYvMzAvMjAxMCwsLFVTRCk=&amp;WINDOW=FIRST_POPUP&amp;HEIGH","T=450&amp;WIDTH=450&amp;START_MAXIMIZED=FALSE&amp;VAR:CALENDAR=US&amp;VAR:SYMBOL=HCBK&amp;VAR:INDEX=0"}</definedName>
    <definedName name="_586__FDSAUDITLINK__" localSheetId="0" hidden="1">{"fdsup://directions/FAT Viewer?action=UPDATE&amp;creator=factset&amp;DYN_ARGS=TRUE&amp;DOC_NAME=FAT:FQL_AUDITING_CLIENT_TEMPLATE.FAT&amp;display_string=Audit&amp;VAR:KEY=NEFSLYDQNA&amp;VAR:QUERY=RkZfRUJJVERBX09QRVIoUVRSLDQvMS8yMDEwLDYvMzAvMjAxMCwsLFVTRCk=&amp;WINDOW=FIRST_POPUP&amp;HEIGH","T=450&amp;WIDTH=450&amp;START_MAXIMIZED=FALSE&amp;VAR:CALENDAR=US&amp;VAR:SYMBOL=HCBK&amp;VAR:INDEX=0"}</definedName>
    <definedName name="_586__FDSAUDITLINK__" hidden="1">{"fdsup://directions/FAT Viewer?action=UPDATE&amp;creator=factset&amp;DYN_ARGS=TRUE&amp;DOC_NAME=FAT:FQL_AUDITING_CLIENT_TEMPLATE.FAT&amp;display_string=Audit&amp;VAR:KEY=NEFSLYDQNA&amp;VAR:QUERY=RkZfRUJJVERBX09QRVIoUVRSLDQvMS8yMDEwLDYvMzAvMjAxMCwsLFVTRCk=&amp;WINDOW=FIRST_POPUP&amp;HEIGH","T=450&amp;WIDTH=450&amp;START_MAXIMIZED=FALSE&amp;VAR:CALENDAR=US&amp;VAR:SYMBOL=HCBK&amp;VAR:INDEX=0"}</definedName>
    <definedName name="_587__FDSAUDITLINK__" localSheetId="7" hidden="1">{"fdsup://directions/FAT Viewer?action=UPDATE&amp;creator=factset&amp;DYN_ARGS=TRUE&amp;DOC_NAME=FAT:FQL_AUDITING_CLIENT_TEMPLATE.FAT&amp;display_string=Audit&amp;VAR:KEY=HIFOBWNEPW&amp;VAR:QUERY=RkZfRUJJVERBX09QRVIoUVRSLDQvMS8yMDA5LDYvMzAvMjAwOSwsLFVTRCk=&amp;WINDOW=FIRST_POPUP&amp;HEIGH","T=450&amp;WIDTH=450&amp;START_MAXIMIZED=FALSE&amp;VAR:CALENDAR=US&amp;VAR:SYMBOL=HBAN&amp;VAR:INDEX=0"}</definedName>
    <definedName name="_587__FDSAUDITLINK__" localSheetId="0" hidden="1">{"fdsup://directions/FAT Viewer?action=UPDATE&amp;creator=factset&amp;DYN_ARGS=TRUE&amp;DOC_NAME=FAT:FQL_AUDITING_CLIENT_TEMPLATE.FAT&amp;display_string=Audit&amp;VAR:KEY=HIFOBWNEPW&amp;VAR:QUERY=RkZfRUJJVERBX09QRVIoUVRSLDQvMS8yMDA5LDYvMzAvMjAwOSwsLFVTRCk=&amp;WINDOW=FIRST_POPUP&amp;HEIGH","T=450&amp;WIDTH=450&amp;START_MAXIMIZED=FALSE&amp;VAR:CALENDAR=US&amp;VAR:SYMBOL=HBAN&amp;VAR:INDEX=0"}</definedName>
    <definedName name="_587__FDSAUDITLINK__" hidden="1">{"fdsup://directions/FAT Viewer?action=UPDATE&amp;creator=factset&amp;DYN_ARGS=TRUE&amp;DOC_NAME=FAT:FQL_AUDITING_CLIENT_TEMPLATE.FAT&amp;display_string=Audit&amp;VAR:KEY=HIFOBWNEPW&amp;VAR:QUERY=RkZfRUJJVERBX09QRVIoUVRSLDQvMS8yMDA5LDYvMzAvMjAwOSwsLFVTRCk=&amp;WINDOW=FIRST_POPUP&amp;HEIGH","T=450&amp;WIDTH=450&amp;START_MAXIMIZED=FALSE&amp;VAR:CALENDAR=US&amp;VAR:SYMBOL=HBAN&amp;VAR:INDEX=0"}</definedName>
    <definedName name="_588__FDSAUDITLINK__" localSheetId="7" hidden="1">{"fdsup://directions/FAT Viewer?action=UPDATE&amp;creator=factset&amp;DYN_ARGS=TRUE&amp;DOC_NAME=FAT:FQL_AUDITING_CLIENT_TEMPLATE.FAT&amp;display_string=Audit&amp;VAR:KEY=ZAXIXIBWLS&amp;VAR:QUERY=RkZfRUJJVERBX09QRVIoUVRSLDQvMS8yMDEwLDYvMzAvMjAxMCwsLFVTRCk=&amp;WINDOW=FIRST_POPUP&amp;HEIGH","T=450&amp;WIDTH=450&amp;START_MAXIMIZED=FALSE&amp;VAR:CALENDAR=US&amp;VAR:SYMBOL=HBAN&amp;VAR:INDEX=0"}</definedName>
    <definedName name="_588__FDSAUDITLINK__" localSheetId="0" hidden="1">{"fdsup://directions/FAT Viewer?action=UPDATE&amp;creator=factset&amp;DYN_ARGS=TRUE&amp;DOC_NAME=FAT:FQL_AUDITING_CLIENT_TEMPLATE.FAT&amp;display_string=Audit&amp;VAR:KEY=ZAXIXIBWLS&amp;VAR:QUERY=RkZfRUJJVERBX09QRVIoUVRSLDQvMS8yMDEwLDYvMzAvMjAxMCwsLFVTRCk=&amp;WINDOW=FIRST_POPUP&amp;HEIGH","T=450&amp;WIDTH=450&amp;START_MAXIMIZED=FALSE&amp;VAR:CALENDAR=US&amp;VAR:SYMBOL=HBAN&amp;VAR:INDEX=0"}</definedName>
    <definedName name="_588__FDSAUDITLINK__" hidden="1">{"fdsup://directions/FAT Viewer?action=UPDATE&amp;creator=factset&amp;DYN_ARGS=TRUE&amp;DOC_NAME=FAT:FQL_AUDITING_CLIENT_TEMPLATE.FAT&amp;display_string=Audit&amp;VAR:KEY=ZAXIXIBWLS&amp;VAR:QUERY=RkZfRUJJVERBX09QRVIoUVRSLDQvMS8yMDEwLDYvMzAvMjAxMCwsLFVTRCk=&amp;WINDOW=FIRST_POPUP&amp;HEIGH","T=450&amp;WIDTH=450&amp;START_MAXIMIZED=FALSE&amp;VAR:CALENDAR=US&amp;VAR:SYMBOL=HBAN&amp;VAR:INDEX=0"}</definedName>
    <definedName name="_589__FDSAUDITLINK__" localSheetId="7" hidden="1">{"fdsup://directions/FAT Viewer?action=UPDATE&amp;creator=factset&amp;DYN_ARGS=TRUE&amp;DOC_NAME=FAT:FQL_AUDITING_CLIENT_TEMPLATE.FAT&amp;display_string=Audit&amp;VAR:KEY=BAVEVWJCRA&amp;VAR:QUERY=RkZfRUJJVERBX09QRVIoUVRSLDQvMS8yMDA5LDYvMzAvMjAwOSwsLFVTRCk=&amp;WINDOW=FIRST_POPUP&amp;HEIGH","T=450&amp;WIDTH=450&amp;START_MAXIMIZED=FALSE&amp;VAR:CALENDAR=US&amp;VAR:SYMBOL=HAS&amp;VAR:INDEX=0"}</definedName>
    <definedName name="_589__FDSAUDITLINK__" localSheetId="0" hidden="1">{"fdsup://directions/FAT Viewer?action=UPDATE&amp;creator=factset&amp;DYN_ARGS=TRUE&amp;DOC_NAME=FAT:FQL_AUDITING_CLIENT_TEMPLATE.FAT&amp;display_string=Audit&amp;VAR:KEY=BAVEVWJCRA&amp;VAR:QUERY=RkZfRUJJVERBX09QRVIoUVRSLDQvMS8yMDA5LDYvMzAvMjAwOSwsLFVTRCk=&amp;WINDOW=FIRST_POPUP&amp;HEIGH","T=450&amp;WIDTH=450&amp;START_MAXIMIZED=FALSE&amp;VAR:CALENDAR=US&amp;VAR:SYMBOL=HAS&amp;VAR:INDEX=0"}</definedName>
    <definedName name="_589__FDSAUDITLINK__" hidden="1">{"fdsup://directions/FAT Viewer?action=UPDATE&amp;creator=factset&amp;DYN_ARGS=TRUE&amp;DOC_NAME=FAT:FQL_AUDITING_CLIENT_TEMPLATE.FAT&amp;display_string=Audit&amp;VAR:KEY=BAVEVWJCRA&amp;VAR:QUERY=RkZfRUJJVERBX09QRVIoUVRSLDQvMS8yMDA5LDYvMzAvMjAwOSwsLFVTRCk=&amp;WINDOW=FIRST_POPUP&amp;HEIGH","T=450&amp;WIDTH=450&amp;START_MAXIMIZED=FALSE&amp;VAR:CALENDAR=US&amp;VAR:SYMBOL=HAS&amp;VAR:INDEX=0"}</definedName>
    <definedName name="_59__FDSAUDITLINK__" localSheetId="7" hidden="1">{"fdsup://directions/FAT Viewer?action=UPDATE&amp;creator=factset&amp;DYN_ARGS=TRUE&amp;DOC_NAME=FAT:FQL_AUDITING_CLIENT_TEMPLATE.FAT&amp;display_string=Audit&amp;VAR:KEY=BYVSZEXUDA&amp;VAR:QUERY=RkZfRUJJVERBX09QRVIoUVRSLDQvMS8yMDA5LDYvMzAvMjAwOSwsLFVTRCk=&amp;WINDOW=FIRST_POPUP&amp;HEIGH","T=450&amp;WIDTH=450&amp;START_MAXIMIZED=FALSE&amp;VAR:CALENDAR=US&amp;VAR:SYMBOL=WAG&amp;VAR:INDEX=0"}</definedName>
    <definedName name="_59__FDSAUDITLINK__" localSheetId="0" hidden="1">{"fdsup://directions/FAT Viewer?action=UPDATE&amp;creator=factset&amp;DYN_ARGS=TRUE&amp;DOC_NAME=FAT:FQL_AUDITING_CLIENT_TEMPLATE.FAT&amp;display_string=Audit&amp;VAR:KEY=BYVSZEXUDA&amp;VAR:QUERY=RkZfRUJJVERBX09QRVIoUVRSLDQvMS8yMDA5LDYvMzAvMjAwOSwsLFVTRCk=&amp;WINDOW=FIRST_POPUP&amp;HEIGH","T=450&amp;WIDTH=450&amp;START_MAXIMIZED=FALSE&amp;VAR:CALENDAR=US&amp;VAR:SYMBOL=WAG&amp;VAR:INDEX=0"}</definedName>
    <definedName name="_59__FDSAUDITLINK__" hidden="1">{"fdsup://directions/FAT Viewer?action=UPDATE&amp;creator=factset&amp;DYN_ARGS=TRUE&amp;DOC_NAME=FAT:FQL_AUDITING_CLIENT_TEMPLATE.FAT&amp;display_string=Audit&amp;VAR:KEY=BYVSZEXUDA&amp;VAR:QUERY=RkZfRUJJVERBX09QRVIoUVRSLDQvMS8yMDA5LDYvMzAvMjAwOSwsLFVTRCk=&amp;WINDOW=FIRST_POPUP&amp;HEIGH","T=450&amp;WIDTH=450&amp;START_MAXIMIZED=FALSE&amp;VAR:CALENDAR=US&amp;VAR:SYMBOL=WAG&amp;VAR:INDEX=0"}</definedName>
    <definedName name="_590__FDSAUDITLINK__" localSheetId="7" hidden="1">{"fdsup://directions/FAT Viewer?action=UPDATE&amp;creator=factset&amp;DYN_ARGS=TRUE&amp;DOC_NAME=FAT:FQL_AUDITING_CLIENT_TEMPLATE.FAT&amp;display_string=Audit&amp;VAR:KEY=ZGLEPSPUNC&amp;VAR:QUERY=RkZfRUJJVERBX09QRVIoUVRSLDQvMS8yMDEwLDYvMzAvMjAxMCwsLFVTRCk=&amp;WINDOW=FIRST_POPUP&amp;HEIGH","T=450&amp;WIDTH=450&amp;START_MAXIMIZED=FALSE&amp;VAR:CALENDAR=US&amp;VAR:SYMBOL=HAS&amp;VAR:INDEX=0"}</definedName>
    <definedName name="_590__FDSAUDITLINK__" localSheetId="0" hidden="1">{"fdsup://directions/FAT Viewer?action=UPDATE&amp;creator=factset&amp;DYN_ARGS=TRUE&amp;DOC_NAME=FAT:FQL_AUDITING_CLIENT_TEMPLATE.FAT&amp;display_string=Audit&amp;VAR:KEY=ZGLEPSPUNC&amp;VAR:QUERY=RkZfRUJJVERBX09QRVIoUVRSLDQvMS8yMDEwLDYvMzAvMjAxMCwsLFVTRCk=&amp;WINDOW=FIRST_POPUP&amp;HEIGH","T=450&amp;WIDTH=450&amp;START_MAXIMIZED=FALSE&amp;VAR:CALENDAR=US&amp;VAR:SYMBOL=HAS&amp;VAR:INDEX=0"}</definedName>
    <definedName name="_590__FDSAUDITLINK__" hidden="1">{"fdsup://directions/FAT Viewer?action=UPDATE&amp;creator=factset&amp;DYN_ARGS=TRUE&amp;DOC_NAME=FAT:FQL_AUDITING_CLIENT_TEMPLATE.FAT&amp;display_string=Audit&amp;VAR:KEY=ZGLEPSPUNC&amp;VAR:QUERY=RkZfRUJJVERBX09QRVIoUVRSLDQvMS8yMDEwLDYvMzAvMjAxMCwsLFVTRCk=&amp;WINDOW=FIRST_POPUP&amp;HEIGH","T=450&amp;WIDTH=450&amp;START_MAXIMIZED=FALSE&amp;VAR:CALENDAR=US&amp;VAR:SYMBOL=HAS&amp;VAR:INDEX=0"}</definedName>
    <definedName name="_591__FDSAUDITLINK__" localSheetId="7" hidden="1">{"fdsup://directions/FAT Viewer?action=UPDATE&amp;creator=factset&amp;DYN_ARGS=TRUE&amp;DOC_NAME=FAT:FQL_AUDITING_CLIENT_TEMPLATE.FAT&amp;display_string=Audit&amp;VAR:KEY=NSPIVOZUTC&amp;VAR:QUERY=RkZfRUJJVERBX09QRVIoUVRSLDQvMS8yMDA5LDYvMzAvMjAwOSwsLFVTRCk=&amp;WINDOW=FIRST_POPUP&amp;HEIGH","T=450&amp;WIDTH=450&amp;START_MAXIMIZED=FALSE&amp;VAR:CALENDAR=US&amp;VAR:SYMBOL=HAR&amp;VAR:INDEX=0"}</definedName>
    <definedName name="_591__FDSAUDITLINK__" localSheetId="0" hidden="1">{"fdsup://directions/FAT Viewer?action=UPDATE&amp;creator=factset&amp;DYN_ARGS=TRUE&amp;DOC_NAME=FAT:FQL_AUDITING_CLIENT_TEMPLATE.FAT&amp;display_string=Audit&amp;VAR:KEY=NSPIVOZUTC&amp;VAR:QUERY=RkZfRUJJVERBX09QRVIoUVRSLDQvMS8yMDA5LDYvMzAvMjAwOSwsLFVTRCk=&amp;WINDOW=FIRST_POPUP&amp;HEIGH","T=450&amp;WIDTH=450&amp;START_MAXIMIZED=FALSE&amp;VAR:CALENDAR=US&amp;VAR:SYMBOL=HAR&amp;VAR:INDEX=0"}</definedName>
    <definedName name="_591__FDSAUDITLINK__" hidden="1">{"fdsup://directions/FAT Viewer?action=UPDATE&amp;creator=factset&amp;DYN_ARGS=TRUE&amp;DOC_NAME=FAT:FQL_AUDITING_CLIENT_TEMPLATE.FAT&amp;display_string=Audit&amp;VAR:KEY=NSPIVOZUTC&amp;VAR:QUERY=RkZfRUJJVERBX09QRVIoUVRSLDQvMS8yMDA5LDYvMzAvMjAwOSwsLFVTRCk=&amp;WINDOW=FIRST_POPUP&amp;HEIGH","T=450&amp;WIDTH=450&amp;START_MAXIMIZED=FALSE&amp;VAR:CALENDAR=US&amp;VAR:SYMBOL=HAR&amp;VAR:INDEX=0"}</definedName>
    <definedName name="_592__FDSAUDITLINK__" localSheetId="7" hidden="1">{"fdsup://directions/FAT Viewer?action=UPDATE&amp;creator=factset&amp;DYN_ARGS=TRUE&amp;DOC_NAME=FAT:FQL_AUDITING_CLIENT_TEMPLATE.FAT&amp;display_string=Audit&amp;VAR:KEY=ZWRSHWHCXW&amp;VAR:QUERY=RkZfRUJJVERBX09QRVIoUVRSLDQvMS8yMDEwLDYvMzAvMjAxMCwsLFVTRCk=&amp;WINDOW=FIRST_POPUP&amp;HEIGH","T=450&amp;WIDTH=450&amp;START_MAXIMIZED=FALSE&amp;VAR:CALENDAR=US&amp;VAR:SYMBOL=HAR&amp;VAR:INDEX=0"}</definedName>
    <definedName name="_592__FDSAUDITLINK__" localSheetId="0" hidden="1">{"fdsup://directions/FAT Viewer?action=UPDATE&amp;creator=factset&amp;DYN_ARGS=TRUE&amp;DOC_NAME=FAT:FQL_AUDITING_CLIENT_TEMPLATE.FAT&amp;display_string=Audit&amp;VAR:KEY=ZWRSHWHCXW&amp;VAR:QUERY=RkZfRUJJVERBX09QRVIoUVRSLDQvMS8yMDEwLDYvMzAvMjAxMCwsLFVTRCk=&amp;WINDOW=FIRST_POPUP&amp;HEIGH","T=450&amp;WIDTH=450&amp;START_MAXIMIZED=FALSE&amp;VAR:CALENDAR=US&amp;VAR:SYMBOL=HAR&amp;VAR:INDEX=0"}</definedName>
    <definedName name="_592__FDSAUDITLINK__" hidden="1">{"fdsup://directions/FAT Viewer?action=UPDATE&amp;creator=factset&amp;DYN_ARGS=TRUE&amp;DOC_NAME=FAT:FQL_AUDITING_CLIENT_TEMPLATE.FAT&amp;display_string=Audit&amp;VAR:KEY=ZWRSHWHCXW&amp;VAR:QUERY=RkZfRUJJVERBX09QRVIoUVRSLDQvMS8yMDEwLDYvMzAvMjAxMCwsLFVTRCk=&amp;WINDOW=FIRST_POPUP&amp;HEIGH","T=450&amp;WIDTH=450&amp;START_MAXIMIZED=FALSE&amp;VAR:CALENDAR=US&amp;VAR:SYMBOL=HAR&amp;VAR:INDEX=0"}</definedName>
    <definedName name="_593__FDSAUDITLINK__" localSheetId="7" hidden="1">{"fdsup://directions/FAT Viewer?action=UPDATE&amp;creator=factset&amp;DYN_ARGS=TRUE&amp;DOC_NAME=FAT:FQL_AUDITING_CLIENT_TEMPLATE.FAT&amp;display_string=Audit&amp;VAR:KEY=HMRYFOJSVE&amp;VAR:QUERY=RkZfRUJJVERBX09QRVIoUVRSLDQvMS8yMDA5LDYvMzAvMjAwOSwsLFVTRCk=&amp;WINDOW=FIRST_POPUP&amp;HEIGH","T=450&amp;WIDTH=450&amp;START_MAXIMIZED=FALSE&amp;VAR:CALENDAR=US&amp;VAR:SYMBOL=HAL&amp;VAR:INDEX=0"}</definedName>
    <definedName name="_593__FDSAUDITLINK__" localSheetId="0" hidden="1">{"fdsup://directions/FAT Viewer?action=UPDATE&amp;creator=factset&amp;DYN_ARGS=TRUE&amp;DOC_NAME=FAT:FQL_AUDITING_CLIENT_TEMPLATE.FAT&amp;display_string=Audit&amp;VAR:KEY=HMRYFOJSVE&amp;VAR:QUERY=RkZfRUJJVERBX09QRVIoUVRSLDQvMS8yMDA5LDYvMzAvMjAwOSwsLFVTRCk=&amp;WINDOW=FIRST_POPUP&amp;HEIGH","T=450&amp;WIDTH=450&amp;START_MAXIMIZED=FALSE&amp;VAR:CALENDAR=US&amp;VAR:SYMBOL=HAL&amp;VAR:INDEX=0"}</definedName>
    <definedName name="_593__FDSAUDITLINK__" hidden="1">{"fdsup://directions/FAT Viewer?action=UPDATE&amp;creator=factset&amp;DYN_ARGS=TRUE&amp;DOC_NAME=FAT:FQL_AUDITING_CLIENT_TEMPLATE.FAT&amp;display_string=Audit&amp;VAR:KEY=HMRYFOJSVE&amp;VAR:QUERY=RkZfRUJJVERBX09QRVIoUVRSLDQvMS8yMDA5LDYvMzAvMjAwOSwsLFVTRCk=&amp;WINDOW=FIRST_POPUP&amp;HEIGH","T=450&amp;WIDTH=450&amp;START_MAXIMIZED=FALSE&amp;VAR:CALENDAR=US&amp;VAR:SYMBOL=HAL&amp;VAR:INDEX=0"}</definedName>
    <definedName name="_594__FDSAUDITLINK__" localSheetId="7" hidden="1">{"fdsup://directions/FAT Viewer?action=UPDATE&amp;creator=factset&amp;DYN_ARGS=TRUE&amp;DOC_NAME=FAT:FQL_AUDITING_CLIENT_TEMPLATE.FAT&amp;display_string=Audit&amp;VAR:KEY=XOPKVWPCHQ&amp;VAR:QUERY=RkZfRUJJVERBX09QRVIoUVRSLDQvMS8yMDEwLDYvMzAvMjAxMCwsLFVTRCk=&amp;WINDOW=FIRST_POPUP&amp;HEIGH","T=450&amp;WIDTH=450&amp;START_MAXIMIZED=FALSE&amp;VAR:CALENDAR=US&amp;VAR:SYMBOL=HAL&amp;VAR:INDEX=0"}</definedName>
    <definedName name="_594__FDSAUDITLINK__" localSheetId="0" hidden="1">{"fdsup://directions/FAT Viewer?action=UPDATE&amp;creator=factset&amp;DYN_ARGS=TRUE&amp;DOC_NAME=FAT:FQL_AUDITING_CLIENT_TEMPLATE.FAT&amp;display_string=Audit&amp;VAR:KEY=XOPKVWPCHQ&amp;VAR:QUERY=RkZfRUJJVERBX09QRVIoUVRSLDQvMS8yMDEwLDYvMzAvMjAxMCwsLFVTRCk=&amp;WINDOW=FIRST_POPUP&amp;HEIGH","T=450&amp;WIDTH=450&amp;START_MAXIMIZED=FALSE&amp;VAR:CALENDAR=US&amp;VAR:SYMBOL=HAL&amp;VAR:INDEX=0"}</definedName>
    <definedName name="_594__FDSAUDITLINK__" hidden="1">{"fdsup://directions/FAT Viewer?action=UPDATE&amp;creator=factset&amp;DYN_ARGS=TRUE&amp;DOC_NAME=FAT:FQL_AUDITING_CLIENT_TEMPLATE.FAT&amp;display_string=Audit&amp;VAR:KEY=XOPKVWPCHQ&amp;VAR:QUERY=RkZfRUJJVERBX09QRVIoUVRSLDQvMS8yMDEwLDYvMzAvMjAxMCwsLFVTRCk=&amp;WINDOW=FIRST_POPUP&amp;HEIGH","T=450&amp;WIDTH=450&amp;START_MAXIMIZED=FALSE&amp;VAR:CALENDAR=US&amp;VAR:SYMBOL=HAL&amp;VAR:INDEX=0"}</definedName>
    <definedName name="_595__FDSAUDITLINK__" localSheetId="7" hidden="1">{"fdsup://directions/FAT Viewer?action=UPDATE&amp;creator=factset&amp;DYN_ARGS=TRUE&amp;DOC_NAME=FAT:FQL_AUDITING_CLIENT_TEMPLATE.FAT&amp;display_string=Audit&amp;VAR:KEY=VWLIHMXOJM&amp;VAR:QUERY=RkZfRUJJVERBX09QRVIoUVRSLDQvMS8yMDA5LDYvMzAvMjAwOSwsLFVTRCk=&amp;WINDOW=FIRST_POPUP&amp;HEIGH","T=450&amp;WIDTH=450&amp;START_MAXIMIZED=FALSE&amp;VAR:CALENDAR=US&amp;VAR:SYMBOL=GWW&amp;VAR:INDEX=0"}</definedName>
    <definedName name="_595__FDSAUDITLINK__" localSheetId="0" hidden="1">{"fdsup://directions/FAT Viewer?action=UPDATE&amp;creator=factset&amp;DYN_ARGS=TRUE&amp;DOC_NAME=FAT:FQL_AUDITING_CLIENT_TEMPLATE.FAT&amp;display_string=Audit&amp;VAR:KEY=VWLIHMXOJM&amp;VAR:QUERY=RkZfRUJJVERBX09QRVIoUVRSLDQvMS8yMDA5LDYvMzAvMjAwOSwsLFVTRCk=&amp;WINDOW=FIRST_POPUP&amp;HEIGH","T=450&amp;WIDTH=450&amp;START_MAXIMIZED=FALSE&amp;VAR:CALENDAR=US&amp;VAR:SYMBOL=GWW&amp;VAR:INDEX=0"}</definedName>
    <definedName name="_595__FDSAUDITLINK__" hidden="1">{"fdsup://directions/FAT Viewer?action=UPDATE&amp;creator=factset&amp;DYN_ARGS=TRUE&amp;DOC_NAME=FAT:FQL_AUDITING_CLIENT_TEMPLATE.FAT&amp;display_string=Audit&amp;VAR:KEY=VWLIHMXOJM&amp;VAR:QUERY=RkZfRUJJVERBX09QRVIoUVRSLDQvMS8yMDA5LDYvMzAvMjAwOSwsLFVTRCk=&amp;WINDOW=FIRST_POPUP&amp;HEIGH","T=450&amp;WIDTH=450&amp;START_MAXIMIZED=FALSE&amp;VAR:CALENDAR=US&amp;VAR:SYMBOL=GWW&amp;VAR:INDEX=0"}</definedName>
    <definedName name="_596__FDSAUDITLINK__" localSheetId="7" hidden="1">{"fdsup://directions/FAT Viewer?action=UPDATE&amp;creator=factset&amp;DYN_ARGS=TRUE&amp;DOC_NAME=FAT:FQL_AUDITING_CLIENT_TEMPLATE.FAT&amp;display_string=Audit&amp;VAR:KEY=PCLEHALCPQ&amp;VAR:QUERY=RkZfRUJJVERBX09QRVIoUVRSLDQvMS8yMDEwLDYvMzAvMjAxMCwsLFVTRCk=&amp;WINDOW=FIRST_POPUP&amp;HEIGH","T=450&amp;WIDTH=450&amp;START_MAXIMIZED=FALSE&amp;VAR:CALENDAR=US&amp;VAR:SYMBOL=GWW&amp;VAR:INDEX=0"}</definedName>
    <definedName name="_596__FDSAUDITLINK__" localSheetId="0" hidden="1">{"fdsup://directions/FAT Viewer?action=UPDATE&amp;creator=factset&amp;DYN_ARGS=TRUE&amp;DOC_NAME=FAT:FQL_AUDITING_CLIENT_TEMPLATE.FAT&amp;display_string=Audit&amp;VAR:KEY=PCLEHALCPQ&amp;VAR:QUERY=RkZfRUJJVERBX09QRVIoUVRSLDQvMS8yMDEwLDYvMzAvMjAxMCwsLFVTRCk=&amp;WINDOW=FIRST_POPUP&amp;HEIGH","T=450&amp;WIDTH=450&amp;START_MAXIMIZED=FALSE&amp;VAR:CALENDAR=US&amp;VAR:SYMBOL=GWW&amp;VAR:INDEX=0"}</definedName>
    <definedName name="_596__FDSAUDITLINK__" hidden="1">{"fdsup://directions/FAT Viewer?action=UPDATE&amp;creator=factset&amp;DYN_ARGS=TRUE&amp;DOC_NAME=FAT:FQL_AUDITING_CLIENT_TEMPLATE.FAT&amp;display_string=Audit&amp;VAR:KEY=PCLEHALCPQ&amp;VAR:QUERY=RkZfRUJJVERBX09QRVIoUVRSLDQvMS8yMDEwLDYvMzAvMjAxMCwsLFVTRCk=&amp;WINDOW=FIRST_POPUP&amp;HEIGH","T=450&amp;WIDTH=450&amp;START_MAXIMIZED=FALSE&amp;VAR:CALENDAR=US&amp;VAR:SYMBOL=GWW&amp;VAR:INDEX=0"}</definedName>
    <definedName name="_597__FDSAUDITLINK__" localSheetId="7" hidden="1">{"fdsup://directions/FAT Viewer?action=UPDATE&amp;creator=factset&amp;DYN_ARGS=TRUE&amp;DOC_NAME=FAT:FQL_AUDITING_CLIENT_TEMPLATE.FAT&amp;display_string=Audit&amp;VAR:KEY=RYXIXKBCXE&amp;VAR:QUERY=RkZfRUJJVERBX09QRVIoUVRSLDQvMS8yMDA5LDYvMzAvMjAwOSwsLFVTRCk=&amp;WINDOW=FIRST_POPUP&amp;HEIGH","T=450&amp;WIDTH=450&amp;START_MAXIMIZED=FALSE&amp;VAR:CALENDAR=US&amp;VAR:SYMBOL=GT&amp;VAR:INDEX=0"}</definedName>
    <definedName name="_597__FDSAUDITLINK__" localSheetId="0" hidden="1">{"fdsup://directions/FAT Viewer?action=UPDATE&amp;creator=factset&amp;DYN_ARGS=TRUE&amp;DOC_NAME=FAT:FQL_AUDITING_CLIENT_TEMPLATE.FAT&amp;display_string=Audit&amp;VAR:KEY=RYXIXKBCXE&amp;VAR:QUERY=RkZfRUJJVERBX09QRVIoUVRSLDQvMS8yMDA5LDYvMzAvMjAwOSwsLFVTRCk=&amp;WINDOW=FIRST_POPUP&amp;HEIGH","T=450&amp;WIDTH=450&amp;START_MAXIMIZED=FALSE&amp;VAR:CALENDAR=US&amp;VAR:SYMBOL=GT&amp;VAR:INDEX=0"}</definedName>
    <definedName name="_597__FDSAUDITLINK__" hidden="1">{"fdsup://directions/FAT Viewer?action=UPDATE&amp;creator=factset&amp;DYN_ARGS=TRUE&amp;DOC_NAME=FAT:FQL_AUDITING_CLIENT_TEMPLATE.FAT&amp;display_string=Audit&amp;VAR:KEY=RYXIXKBCXE&amp;VAR:QUERY=RkZfRUJJVERBX09QRVIoUVRSLDQvMS8yMDA5LDYvMzAvMjAwOSwsLFVTRCk=&amp;WINDOW=FIRST_POPUP&amp;HEIGH","T=450&amp;WIDTH=450&amp;START_MAXIMIZED=FALSE&amp;VAR:CALENDAR=US&amp;VAR:SYMBOL=GT&amp;VAR:INDEX=0"}</definedName>
    <definedName name="_598__FDSAUDITLINK__" localSheetId="7" hidden="1">{"fdsup://directions/FAT Viewer?action=UPDATE&amp;creator=factset&amp;DYN_ARGS=TRUE&amp;DOC_NAME=FAT:FQL_AUDITING_CLIENT_TEMPLATE.FAT&amp;display_string=Audit&amp;VAR:KEY=ZCRWDUXKRM&amp;VAR:QUERY=RkZfRUJJVERBX09QRVIoUVRSLDQvMS8yMDEwLDYvMzAvMjAxMCwsLFVTRCk=&amp;WINDOW=FIRST_POPUP&amp;HEIGH","T=450&amp;WIDTH=450&amp;START_MAXIMIZED=FALSE&amp;VAR:CALENDAR=US&amp;VAR:SYMBOL=GT&amp;VAR:INDEX=0"}</definedName>
    <definedName name="_598__FDSAUDITLINK__" localSheetId="0" hidden="1">{"fdsup://directions/FAT Viewer?action=UPDATE&amp;creator=factset&amp;DYN_ARGS=TRUE&amp;DOC_NAME=FAT:FQL_AUDITING_CLIENT_TEMPLATE.FAT&amp;display_string=Audit&amp;VAR:KEY=ZCRWDUXKRM&amp;VAR:QUERY=RkZfRUJJVERBX09QRVIoUVRSLDQvMS8yMDEwLDYvMzAvMjAxMCwsLFVTRCk=&amp;WINDOW=FIRST_POPUP&amp;HEIGH","T=450&amp;WIDTH=450&amp;START_MAXIMIZED=FALSE&amp;VAR:CALENDAR=US&amp;VAR:SYMBOL=GT&amp;VAR:INDEX=0"}</definedName>
    <definedName name="_598__FDSAUDITLINK__" hidden="1">{"fdsup://directions/FAT Viewer?action=UPDATE&amp;creator=factset&amp;DYN_ARGS=TRUE&amp;DOC_NAME=FAT:FQL_AUDITING_CLIENT_TEMPLATE.FAT&amp;display_string=Audit&amp;VAR:KEY=ZCRWDUXKRM&amp;VAR:QUERY=RkZfRUJJVERBX09QRVIoUVRSLDQvMS8yMDEwLDYvMzAvMjAxMCwsLFVTRCk=&amp;WINDOW=FIRST_POPUP&amp;HEIGH","T=450&amp;WIDTH=450&amp;START_MAXIMIZED=FALSE&amp;VAR:CALENDAR=US&amp;VAR:SYMBOL=GT&amp;VAR:INDEX=0"}</definedName>
    <definedName name="_599__FDSAUDITLINK__" localSheetId="7" hidden="1">{"fdsup://directions/FAT Viewer?action=UPDATE&amp;creator=factset&amp;DYN_ARGS=TRUE&amp;DOC_NAME=FAT:FQL_AUDITING_CLIENT_TEMPLATE.FAT&amp;display_string=Audit&amp;VAR:KEY=HIZATQLCTY&amp;VAR:QUERY=RkZfRUJJVERBX09QRVIoUVRSLDQvMS8yMDA5LDYvMzAvMjAwOSwsLFVTRCk=&amp;WINDOW=FIRST_POPUP&amp;HEIGH","T=450&amp;WIDTH=450&amp;START_MAXIMIZED=FALSE&amp;VAR:CALENDAR=US&amp;VAR:SYMBOL=GS&amp;VAR:INDEX=0"}</definedName>
    <definedName name="_599__FDSAUDITLINK__" localSheetId="0" hidden="1">{"fdsup://directions/FAT Viewer?action=UPDATE&amp;creator=factset&amp;DYN_ARGS=TRUE&amp;DOC_NAME=FAT:FQL_AUDITING_CLIENT_TEMPLATE.FAT&amp;display_string=Audit&amp;VAR:KEY=HIZATQLCTY&amp;VAR:QUERY=RkZfRUJJVERBX09QRVIoUVRSLDQvMS8yMDA5LDYvMzAvMjAwOSwsLFVTRCk=&amp;WINDOW=FIRST_POPUP&amp;HEIGH","T=450&amp;WIDTH=450&amp;START_MAXIMIZED=FALSE&amp;VAR:CALENDAR=US&amp;VAR:SYMBOL=GS&amp;VAR:INDEX=0"}</definedName>
    <definedName name="_599__FDSAUDITLINK__" hidden="1">{"fdsup://directions/FAT Viewer?action=UPDATE&amp;creator=factset&amp;DYN_ARGS=TRUE&amp;DOC_NAME=FAT:FQL_AUDITING_CLIENT_TEMPLATE.FAT&amp;display_string=Audit&amp;VAR:KEY=HIZATQLCTY&amp;VAR:QUERY=RkZfRUJJVERBX09QRVIoUVRSLDQvMS8yMDA5LDYvMzAvMjAwOSwsLFVTRCk=&amp;WINDOW=FIRST_POPUP&amp;HEIGH","T=450&amp;WIDTH=450&amp;START_MAXIMIZED=FALSE&amp;VAR:CALENDAR=US&amp;VAR:SYMBOL=GS&amp;VAR:INDEX=0"}</definedName>
    <definedName name="_6__123Graph_CCHART_1" hidden="1">#REF!</definedName>
    <definedName name="_6__123Graph_Dｸﾞﾗﾌ_1" hidden="1">#REF!</definedName>
    <definedName name="_6__FDSAUDITLINK__" localSheetId="7" hidden="1">{"fdsup://directions/FAT Viewer?action=UPDATE&amp;creator=factset&amp;DYN_ARGS=TRUE&amp;DOC_NAME=FAT:FQL_AUDITING_CLIENT_TEMPLATE.FAT&amp;display_string=Audit&amp;VAR:KEY=VENGBKJMHO&amp;VAR:QUERY=RkZfRUJJVERBX09QRVIoUVRSLDQvMS8yMDEwLDYvMzAvMjAxMCwsLFVTRCk=&amp;WINDOW=FIRST_POPUP&amp;HEIGH","T=450&amp;WIDTH=450&amp;START_MAXIMIZED=FALSE&amp;VAR:CALENDAR=US&amp;VAR:SYMBOL=YUM&amp;VAR:INDEX=0"}</definedName>
    <definedName name="_6__FDSAUDITLINK__" localSheetId="0" hidden="1">{"fdsup://directions/FAT Viewer?action=UPDATE&amp;creator=factset&amp;DYN_ARGS=TRUE&amp;DOC_NAME=FAT:FQL_AUDITING_CLIENT_TEMPLATE.FAT&amp;display_string=Audit&amp;VAR:KEY=VENGBKJMHO&amp;VAR:QUERY=RkZfRUJJVERBX09QRVIoUVRSLDQvMS8yMDEwLDYvMzAvMjAxMCwsLFVTRCk=&amp;WINDOW=FIRST_POPUP&amp;HEIGH","T=450&amp;WIDTH=450&amp;START_MAXIMIZED=FALSE&amp;VAR:CALENDAR=US&amp;VAR:SYMBOL=YUM&amp;VAR:INDEX=0"}</definedName>
    <definedName name="_6__FDSAUDITLINK__" hidden="1">{"fdsup://directions/FAT Viewer?action=UPDATE&amp;creator=factset&amp;DYN_ARGS=TRUE&amp;DOC_NAME=FAT:FQL_AUDITING_CLIENT_TEMPLATE.FAT&amp;display_string=Audit&amp;VAR:KEY=VENGBKJMHO&amp;VAR:QUERY=RkZfRUJJVERBX09QRVIoUVRSLDQvMS8yMDEwLDYvMzAvMjAxMCwsLFVTRCk=&amp;WINDOW=FIRST_POPUP&amp;HEIGH","T=450&amp;WIDTH=450&amp;START_MAXIMIZED=FALSE&amp;VAR:CALENDAR=US&amp;VAR:SYMBOL=YUM&amp;VAR:INDEX=0"}</definedName>
    <definedName name="_60__FDSAUDITLINK__" localSheetId="7" hidden="1">{"fdsup://directions/FAT Viewer?action=UPDATE&amp;creator=factset&amp;DYN_ARGS=TRUE&amp;DOC_NAME=FAT:FQL_AUDITING_CLIENT_TEMPLATE.FAT&amp;display_string=Audit&amp;VAR:KEY=VUBSXILMJM&amp;VAR:QUERY=RkZfRUJJVERBX09QRVIoUVRSLDQvMS8yMDEwLDYvMzAvMjAxMCwsLFVTRCk=&amp;WINDOW=FIRST_POPUP&amp;HEIGH","T=450&amp;WIDTH=450&amp;START_MAXIMIZED=FALSE&amp;VAR:CALENDAR=US&amp;VAR:SYMBOL=WAG&amp;VAR:INDEX=0"}</definedName>
    <definedName name="_60__FDSAUDITLINK__" localSheetId="0" hidden="1">{"fdsup://directions/FAT Viewer?action=UPDATE&amp;creator=factset&amp;DYN_ARGS=TRUE&amp;DOC_NAME=FAT:FQL_AUDITING_CLIENT_TEMPLATE.FAT&amp;display_string=Audit&amp;VAR:KEY=VUBSXILMJM&amp;VAR:QUERY=RkZfRUJJVERBX09QRVIoUVRSLDQvMS8yMDEwLDYvMzAvMjAxMCwsLFVTRCk=&amp;WINDOW=FIRST_POPUP&amp;HEIGH","T=450&amp;WIDTH=450&amp;START_MAXIMIZED=FALSE&amp;VAR:CALENDAR=US&amp;VAR:SYMBOL=WAG&amp;VAR:INDEX=0"}</definedName>
    <definedName name="_60__FDSAUDITLINK__" hidden="1">{"fdsup://directions/FAT Viewer?action=UPDATE&amp;creator=factset&amp;DYN_ARGS=TRUE&amp;DOC_NAME=FAT:FQL_AUDITING_CLIENT_TEMPLATE.FAT&amp;display_string=Audit&amp;VAR:KEY=VUBSXILMJM&amp;VAR:QUERY=RkZfRUJJVERBX09QRVIoUVRSLDQvMS8yMDEwLDYvMzAvMjAxMCwsLFVTRCk=&amp;WINDOW=FIRST_POPUP&amp;HEIGH","T=450&amp;WIDTH=450&amp;START_MAXIMIZED=FALSE&amp;VAR:CALENDAR=US&amp;VAR:SYMBOL=WAG&amp;VAR:INDEX=0"}</definedName>
    <definedName name="_600__FDSAUDITLINK__" localSheetId="7" hidden="1">{"fdsup://directions/FAT Viewer?action=UPDATE&amp;creator=factset&amp;DYN_ARGS=TRUE&amp;DOC_NAME=FAT:FQL_AUDITING_CLIENT_TEMPLATE.FAT&amp;display_string=Audit&amp;VAR:KEY=ZMPIXSZSBA&amp;VAR:QUERY=RkZfRUJJVERBX09QRVIoUVRSLDQvMS8yMDEwLDYvMzAvMjAxMCwsLFVTRCk=&amp;WINDOW=FIRST_POPUP&amp;HEIGH","T=450&amp;WIDTH=450&amp;START_MAXIMIZED=FALSE&amp;VAR:CALENDAR=US&amp;VAR:SYMBOL=GS&amp;VAR:INDEX=0"}</definedName>
    <definedName name="_600__FDSAUDITLINK__" localSheetId="0" hidden="1">{"fdsup://directions/FAT Viewer?action=UPDATE&amp;creator=factset&amp;DYN_ARGS=TRUE&amp;DOC_NAME=FAT:FQL_AUDITING_CLIENT_TEMPLATE.FAT&amp;display_string=Audit&amp;VAR:KEY=ZMPIXSZSBA&amp;VAR:QUERY=RkZfRUJJVERBX09QRVIoUVRSLDQvMS8yMDEwLDYvMzAvMjAxMCwsLFVTRCk=&amp;WINDOW=FIRST_POPUP&amp;HEIGH","T=450&amp;WIDTH=450&amp;START_MAXIMIZED=FALSE&amp;VAR:CALENDAR=US&amp;VAR:SYMBOL=GS&amp;VAR:INDEX=0"}</definedName>
    <definedName name="_600__FDSAUDITLINK__" hidden="1">{"fdsup://directions/FAT Viewer?action=UPDATE&amp;creator=factset&amp;DYN_ARGS=TRUE&amp;DOC_NAME=FAT:FQL_AUDITING_CLIENT_TEMPLATE.FAT&amp;display_string=Audit&amp;VAR:KEY=ZMPIXSZSBA&amp;VAR:QUERY=RkZfRUJJVERBX09QRVIoUVRSLDQvMS8yMDEwLDYvMzAvMjAxMCwsLFVTRCk=&amp;WINDOW=FIRST_POPUP&amp;HEIGH","T=450&amp;WIDTH=450&amp;START_MAXIMIZED=FALSE&amp;VAR:CALENDAR=US&amp;VAR:SYMBOL=GS&amp;VAR:INDEX=0"}</definedName>
    <definedName name="_601__FDSAUDITLINK__" localSheetId="7" hidden="1">{"fdsup://directions/FAT Viewer?action=UPDATE&amp;creator=factset&amp;DYN_ARGS=TRUE&amp;DOC_NAME=FAT:FQL_AUDITING_CLIENT_TEMPLATE.FAT&amp;display_string=Audit&amp;VAR:KEY=LABCTEZCXQ&amp;VAR:QUERY=RkZfRUJJVERBX09QRVIoUVRSLDQvMS8yMDA5LDYvMzAvMjAwOSwsLFVTRCk=&amp;WINDOW=FIRST_POPUP&amp;HEIGH","T=450&amp;WIDTH=450&amp;START_MAXIMIZED=FALSE&amp;VAR:CALENDAR=US&amp;VAR:SYMBOL=GR&amp;VAR:INDEX=0"}</definedName>
    <definedName name="_601__FDSAUDITLINK__" localSheetId="0" hidden="1">{"fdsup://directions/FAT Viewer?action=UPDATE&amp;creator=factset&amp;DYN_ARGS=TRUE&amp;DOC_NAME=FAT:FQL_AUDITING_CLIENT_TEMPLATE.FAT&amp;display_string=Audit&amp;VAR:KEY=LABCTEZCXQ&amp;VAR:QUERY=RkZfRUJJVERBX09QRVIoUVRSLDQvMS8yMDA5LDYvMzAvMjAwOSwsLFVTRCk=&amp;WINDOW=FIRST_POPUP&amp;HEIGH","T=450&amp;WIDTH=450&amp;START_MAXIMIZED=FALSE&amp;VAR:CALENDAR=US&amp;VAR:SYMBOL=GR&amp;VAR:INDEX=0"}</definedName>
    <definedName name="_601__FDSAUDITLINK__" hidden="1">{"fdsup://directions/FAT Viewer?action=UPDATE&amp;creator=factset&amp;DYN_ARGS=TRUE&amp;DOC_NAME=FAT:FQL_AUDITING_CLIENT_TEMPLATE.FAT&amp;display_string=Audit&amp;VAR:KEY=LABCTEZCXQ&amp;VAR:QUERY=RkZfRUJJVERBX09QRVIoUVRSLDQvMS8yMDA5LDYvMzAvMjAwOSwsLFVTRCk=&amp;WINDOW=FIRST_POPUP&amp;HEIGH","T=450&amp;WIDTH=450&amp;START_MAXIMIZED=FALSE&amp;VAR:CALENDAR=US&amp;VAR:SYMBOL=GR&amp;VAR:INDEX=0"}</definedName>
    <definedName name="_602__FDSAUDITLINK__" localSheetId="7" hidden="1">{"fdsup://directions/FAT Viewer?action=UPDATE&amp;creator=factset&amp;DYN_ARGS=TRUE&amp;DOC_NAME=FAT:FQL_AUDITING_CLIENT_TEMPLATE.FAT&amp;display_string=Audit&amp;VAR:KEY=ROHWVCFGBW&amp;VAR:QUERY=RkZfRUJJVERBX09QRVIoUVRSLDQvMS8yMDEwLDYvMzAvMjAxMCwsLFVTRCk=&amp;WINDOW=FIRST_POPUP&amp;HEIGH","T=450&amp;WIDTH=450&amp;START_MAXIMIZED=FALSE&amp;VAR:CALENDAR=US&amp;VAR:SYMBOL=GR&amp;VAR:INDEX=0"}</definedName>
    <definedName name="_602__FDSAUDITLINK__" localSheetId="0" hidden="1">{"fdsup://directions/FAT Viewer?action=UPDATE&amp;creator=factset&amp;DYN_ARGS=TRUE&amp;DOC_NAME=FAT:FQL_AUDITING_CLIENT_TEMPLATE.FAT&amp;display_string=Audit&amp;VAR:KEY=ROHWVCFGBW&amp;VAR:QUERY=RkZfRUJJVERBX09QRVIoUVRSLDQvMS8yMDEwLDYvMzAvMjAxMCwsLFVTRCk=&amp;WINDOW=FIRST_POPUP&amp;HEIGH","T=450&amp;WIDTH=450&amp;START_MAXIMIZED=FALSE&amp;VAR:CALENDAR=US&amp;VAR:SYMBOL=GR&amp;VAR:INDEX=0"}</definedName>
    <definedName name="_602__FDSAUDITLINK__" hidden="1">{"fdsup://directions/FAT Viewer?action=UPDATE&amp;creator=factset&amp;DYN_ARGS=TRUE&amp;DOC_NAME=FAT:FQL_AUDITING_CLIENT_TEMPLATE.FAT&amp;display_string=Audit&amp;VAR:KEY=ROHWVCFGBW&amp;VAR:QUERY=RkZfRUJJVERBX09QRVIoUVRSLDQvMS8yMDEwLDYvMzAvMjAxMCwsLFVTRCk=&amp;WINDOW=FIRST_POPUP&amp;HEIGH","T=450&amp;WIDTH=450&amp;START_MAXIMIZED=FALSE&amp;VAR:CALENDAR=US&amp;VAR:SYMBOL=GR&amp;VAR:INDEX=0"}</definedName>
    <definedName name="_603__FDSAUDITLINK__" localSheetId="7" hidden="1">{"fdsup://directions/FAT Viewer?action=UPDATE&amp;creator=factset&amp;DYN_ARGS=TRUE&amp;DOC_NAME=FAT:FQL_AUDITING_CLIENT_TEMPLATE.FAT&amp;display_string=Audit&amp;VAR:KEY=ZIZYRSLQBI&amp;VAR:QUERY=RkZfRUJJVERBX09QRVIoUVRSLDQvMS8yMDA5LDYvMzAvMjAwOSwsLFVTRCk=&amp;WINDOW=FIRST_POPUP&amp;HEIGH","T=450&amp;WIDTH=450&amp;START_MAXIMIZED=FALSE&amp;VAR:CALENDAR=US&amp;VAR:SYMBOL=GPS&amp;VAR:INDEX=0"}</definedName>
    <definedName name="_603__FDSAUDITLINK__" localSheetId="0" hidden="1">{"fdsup://directions/FAT Viewer?action=UPDATE&amp;creator=factset&amp;DYN_ARGS=TRUE&amp;DOC_NAME=FAT:FQL_AUDITING_CLIENT_TEMPLATE.FAT&amp;display_string=Audit&amp;VAR:KEY=ZIZYRSLQBI&amp;VAR:QUERY=RkZfRUJJVERBX09QRVIoUVRSLDQvMS8yMDA5LDYvMzAvMjAwOSwsLFVTRCk=&amp;WINDOW=FIRST_POPUP&amp;HEIGH","T=450&amp;WIDTH=450&amp;START_MAXIMIZED=FALSE&amp;VAR:CALENDAR=US&amp;VAR:SYMBOL=GPS&amp;VAR:INDEX=0"}</definedName>
    <definedName name="_603__FDSAUDITLINK__" hidden="1">{"fdsup://directions/FAT Viewer?action=UPDATE&amp;creator=factset&amp;DYN_ARGS=TRUE&amp;DOC_NAME=FAT:FQL_AUDITING_CLIENT_TEMPLATE.FAT&amp;display_string=Audit&amp;VAR:KEY=ZIZYRSLQBI&amp;VAR:QUERY=RkZfRUJJVERBX09QRVIoUVRSLDQvMS8yMDA5LDYvMzAvMjAwOSwsLFVTRCk=&amp;WINDOW=FIRST_POPUP&amp;HEIGH","T=450&amp;WIDTH=450&amp;START_MAXIMIZED=FALSE&amp;VAR:CALENDAR=US&amp;VAR:SYMBOL=GPS&amp;VAR:INDEX=0"}</definedName>
    <definedName name="_604__FDSAUDITLINK__" localSheetId="7" hidden="1">{"fdsup://directions/FAT Viewer?action=UPDATE&amp;creator=factset&amp;DYN_ARGS=TRUE&amp;DOC_NAME=FAT:FQL_AUDITING_CLIENT_TEMPLATE.FAT&amp;display_string=Audit&amp;VAR:KEY=XALOZWXULE&amp;VAR:QUERY=RkZfRUJJVERBX09QRVIoUVRSLDQvMS8yMDEwLDYvMzAvMjAxMCwsLFVTRCk=&amp;WINDOW=FIRST_POPUP&amp;HEIGH","T=450&amp;WIDTH=450&amp;START_MAXIMIZED=FALSE&amp;VAR:CALENDAR=US&amp;VAR:SYMBOL=GPS&amp;VAR:INDEX=0"}</definedName>
    <definedName name="_604__FDSAUDITLINK__" localSheetId="0" hidden="1">{"fdsup://directions/FAT Viewer?action=UPDATE&amp;creator=factset&amp;DYN_ARGS=TRUE&amp;DOC_NAME=FAT:FQL_AUDITING_CLIENT_TEMPLATE.FAT&amp;display_string=Audit&amp;VAR:KEY=XALOZWXULE&amp;VAR:QUERY=RkZfRUJJVERBX09QRVIoUVRSLDQvMS8yMDEwLDYvMzAvMjAxMCwsLFVTRCk=&amp;WINDOW=FIRST_POPUP&amp;HEIGH","T=450&amp;WIDTH=450&amp;START_MAXIMIZED=FALSE&amp;VAR:CALENDAR=US&amp;VAR:SYMBOL=GPS&amp;VAR:INDEX=0"}</definedName>
    <definedName name="_604__FDSAUDITLINK__" hidden="1">{"fdsup://directions/FAT Viewer?action=UPDATE&amp;creator=factset&amp;DYN_ARGS=TRUE&amp;DOC_NAME=FAT:FQL_AUDITING_CLIENT_TEMPLATE.FAT&amp;display_string=Audit&amp;VAR:KEY=XALOZWXULE&amp;VAR:QUERY=RkZfRUJJVERBX09QRVIoUVRSLDQvMS8yMDEwLDYvMzAvMjAxMCwsLFVTRCk=&amp;WINDOW=FIRST_POPUP&amp;HEIGH","T=450&amp;WIDTH=450&amp;START_MAXIMIZED=FALSE&amp;VAR:CALENDAR=US&amp;VAR:SYMBOL=GPS&amp;VAR:INDEX=0"}</definedName>
    <definedName name="_605__FDSAUDITLINK__" localSheetId="7" hidden="1">{"fdsup://directions/FAT Viewer?action=UPDATE&amp;creator=factset&amp;DYN_ARGS=TRUE&amp;DOC_NAME=FAT:FQL_AUDITING_CLIENT_TEMPLATE.FAT&amp;display_string=Audit&amp;VAR:KEY=FITYRMXUBU&amp;VAR:QUERY=RkZfRUJJVERBX09QRVIoUVRSLDQvMS8yMDA5LDYvMzAvMjAwOSwsLFVTRCk=&amp;WINDOW=FIRST_POPUP&amp;HEIGH","T=450&amp;WIDTH=450&amp;START_MAXIMIZED=FALSE&amp;VAR:CALENDAR=US&amp;VAR:SYMBOL=GPC&amp;VAR:INDEX=0"}</definedName>
    <definedName name="_605__FDSAUDITLINK__" localSheetId="0" hidden="1">{"fdsup://directions/FAT Viewer?action=UPDATE&amp;creator=factset&amp;DYN_ARGS=TRUE&amp;DOC_NAME=FAT:FQL_AUDITING_CLIENT_TEMPLATE.FAT&amp;display_string=Audit&amp;VAR:KEY=FITYRMXUBU&amp;VAR:QUERY=RkZfRUJJVERBX09QRVIoUVRSLDQvMS8yMDA5LDYvMzAvMjAwOSwsLFVTRCk=&amp;WINDOW=FIRST_POPUP&amp;HEIGH","T=450&amp;WIDTH=450&amp;START_MAXIMIZED=FALSE&amp;VAR:CALENDAR=US&amp;VAR:SYMBOL=GPC&amp;VAR:INDEX=0"}</definedName>
    <definedName name="_605__FDSAUDITLINK__" hidden="1">{"fdsup://directions/FAT Viewer?action=UPDATE&amp;creator=factset&amp;DYN_ARGS=TRUE&amp;DOC_NAME=FAT:FQL_AUDITING_CLIENT_TEMPLATE.FAT&amp;display_string=Audit&amp;VAR:KEY=FITYRMXUBU&amp;VAR:QUERY=RkZfRUJJVERBX09QRVIoUVRSLDQvMS8yMDA5LDYvMzAvMjAwOSwsLFVTRCk=&amp;WINDOW=FIRST_POPUP&amp;HEIGH","T=450&amp;WIDTH=450&amp;START_MAXIMIZED=FALSE&amp;VAR:CALENDAR=US&amp;VAR:SYMBOL=GPC&amp;VAR:INDEX=0"}</definedName>
    <definedName name="_606__FDSAUDITLINK__" localSheetId="7" hidden="1">{"fdsup://directions/FAT Viewer?action=UPDATE&amp;creator=factset&amp;DYN_ARGS=TRUE&amp;DOC_NAME=FAT:FQL_AUDITING_CLIENT_TEMPLATE.FAT&amp;display_string=Audit&amp;VAR:KEY=HEDYVOBIVY&amp;VAR:QUERY=RkZfRUJJVERBX09QRVIoUVRSLDQvMS8yMDEwLDYvMzAvMjAxMCwsLFVTRCk=&amp;WINDOW=FIRST_POPUP&amp;HEIGH","T=450&amp;WIDTH=450&amp;START_MAXIMIZED=FALSE&amp;VAR:CALENDAR=US&amp;VAR:SYMBOL=GPC&amp;VAR:INDEX=0"}</definedName>
    <definedName name="_606__FDSAUDITLINK__" localSheetId="0" hidden="1">{"fdsup://directions/FAT Viewer?action=UPDATE&amp;creator=factset&amp;DYN_ARGS=TRUE&amp;DOC_NAME=FAT:FQL_AUDITING_CLIENT_TEMPLATE.FAT&amp;display_string=Audit&amp;VAR:KEY=HEDYVOBIVY&amp;VAR:QUERY=RkZfRUJJVERBX09QRVIoUVRSLDQvMS8yMDEwLDYvMzAvMjAxMCwsLFVTRCk=&amp;WINDOW=FIRST_POPUP&amp;HEIGH","T=450&amp;WIDTH=450&amp;START_MAXIMIZED=FALSE&amp;VAR:CALENDAR=US&amp;VAR:SYMBOL=GPC&amp;VAR:INDEX=0"}</definedName>
    <definedName name="_606__FDSAUDITLINK__" hidden="1">{"fdsup://directions/FAT Viewer?action=UPDATE&amp;creator=factset&amp;DYN_ARGS=TRUE&amp;DOC_NAME=FAT:FQL_AUDITING_CLIENT_TEMPLATE.FAT&amp;display_string=Audit&amp;VAR:KEY=HEDYVOBIVY&amp;VAR:QUERY=RkZfRUJJVERBX09QRVIoUVRSLDQvMS8yMDEwLDYvMzAvMjAxMCwsLFVTRCk=&amp;WINDOW=FIRST_POPUP&amp;HEIGH","T=450&amp;WIDTH=450&amp;START_MAXIMIZED=FALSE&amp;VAR:CALENDAR=US&amp;VAR:SYMBOL=GPC&amp;VAR:INDEX=0"}</definedName>
    <definedName name="_607__FDSAUDITLINK__" localSheetId="7" hidden="1">{"fdsup://directions/FAT Viewer?action=UPDATE&amp;creator=factset&amp;DYN_ARGS=TRUE&amp;DOC_NAME=FAT:FQL_AUDITING_CLIENT_TEMPLATE.FAT&amp;display_string=Audit&amp;VAR:KEY=BADQJMNKPK&amp;VAR:QUERY=RkZfRUJJVERBX09QRVIoUVRSLDQvMS8yMDA5LDYvMzAvMjAwOSwsLFVTRCk=&amp;WINDOW=FIRST_POPUP&amp;HEIGH","T=450&amp;WIDTH=450&amp;START_MAXIMIZED=FALSE&amp;VAR:CALENDAR=US&amp;VAR:SYMBOL=GOOG&amp;VAR:INDEX=0"}</definedName>
    <definedName name="_607__FDSAUDITLINK__" localSheetId="0" hidden="1">{"fdsup://directions/FAT Viewer?action=UPDATE&amp;creator=factset&amp;DYN_ARGS=TRUE&amp;DOC_NAME=FAT:FQL_AUDITING_CLIENT_TEMPLATE.FAT&amp;display_string=Audit&amp;VAR:KEY=BADQJMNKPK&amp;VAR:QUERY=RkZfRUJJVERBX09QRVIoUVRSLDQvMS8yMDA5LDYvMzAvMjAwOSwsLFVTRCk=&amp;WINDOW=FIRST_POPUP&amp;HEIGH","T=450&amp;WIDTH=450&amp;START_MAXIMIZED=FALSE&amp;VAR:CALENDAR=US&amp;VAR:SYMBOL=GOOG&amp;VAR:INDEX=0"}</definedName>
    <definedName name="_607__FDSAUDITLINK__" hidden="1">{"fdsup://directions/FAT Viewer?action=UPDATE&amp;creator=factset&amp;DYN_ARGS=TRUE&amp;DOC_NAME=FAT:FQL_AUDITING_CLIENT_TEMPLATE.FAT&amp;display_string=Audit&amp;VAR:KEY=BADQJMNKPK&amp;VAR:QUERY=RkZfRUJJVERBX09QRVIoUVRSLDQvMS8yMDA5LDYvMzAvMjAwOSwsLFVTRCk=&amp;WINDOW=FIRST_POPUP&amp;HEIGH","T=450&amp;WIDTH=450&amp;START_MAXIMIZED=FALSE&amp;VAR:CALENDAR=US&amp;VAR:SYMBOL=GOOG&amp;VAR:INDEX=0"}</definedName>
    <definedName name="_608__FDSAUDITLINK__" localSheetId="7" hidden="1">{"fdsup://directions/FAT Viewer?action=UPDATE&amp;creator=factset&amp;DYN_ARGS=TRUE&amp;DOC_NAME=FAT:FQL_AUDITING_CLIENT_TEMPLATE.FAT&amp;display_string=Audit&amp;VAR:KEY=VCBAJOZAZO&amp;VAR:QUERY=RkZfRUJJVERBX09QRVIoUVRSLDQvMS8yMDEwLDYvMzAvMjAxMCwsLFVTRCk=&amp;WINDOW=FIRST_POPUP&amp;HEIGH","T=450&amp;WIDTH=450&amp;START_MAXIMIZED=FALSE&amp;VAR:CALENDAR=US&amp;VAR:SYMBOL=GOOG&amp;VAR:INDEX=0"}</definedName>
    <definedName name="_608__FDSAUDITLINK__" localSheetId="0" hidden="1">{"fdsup://directions/FAT Viewer?action=UPDATE&amp;creator=factset&amp;DYN_ARGS=TRUE&amp;DOC_NAME=FAT:FQL_AUDITING_CLIENT_TEMPLATE.FAT&amp;display_string=Audit&amp;VAR:KEY=VCBAJOZAZO&amp;VAR:QUERY=RkZfRUJJVERBX09QRVIoUVRSLDQvMS8yMDEwLDYvMzAvMjAxMCwsLFVTRCk=&amp;WINDOW=FIRST_POPUP&amp;HEIGH","T=450&amp;WIDTH=450&amp;START_MAXIMIZED=FALSE&amp;VAR:CALENDAR=US&amp;VAR:SYMBOL=GOOG&amp;VAR:INDEX=0"}</definedName>
    <definedName name="_608__FDSAUDITLINK__" hidden="1">{"fdsup://directions/FAT Viewer?action=UPDATE&amp;creator=factset&amp;DYN_ARGS=TRUE&amp;DOC_NAME=FAT:FQL_AUDITING_CLIENT_TEMPLATE.FAT&amp;display_string=Audit&amp;VAR:KEY=VCBAJOZAZO&amp;VAR:QUERY=RkZfRUJJVERBX09QRVIoUVRSLDQvMS8yMDEwLDYvMzAvMjAxMCwsLFVTRCk=&amp;WINDOW=FIRST_POPUP&amp;HEIGH","T=450&amp;WIDTH=450&amp;START_MAXIMIZED=FALSE&amp;VAR:CALENDAR=US&amp;VAR:SYMBOL=GOOG&amp;VAR:INDEX=0"}</definedName>
    <definedName name="_609__FDSAUDITLINK__" localSheetId="7" hidden="1">{"fdsup://directions/FAT Viewer?action=UPDATE&amp;creator=factset&amp;DYN_ARGS=TRUE&amp;DOC_NAME=FAT:FQL_AUDITING_CLIENT_TEMPLATE.FAT&amp;display_string=Audit&amp;VAR:KEY=ZSNAHGRAHO&amp;VAR:QUERY=RkZfRUJJVERBX09QRVIoUVRSLDQvMS8yMDA5LDYvMzAvMjAwOSwsLFVTRCk=&amp;WINDOW=FIRST_POPUP&amp;HEIGH","T=450&amp;WIDTH=450&amp;START_MAXIMIZED=FALSE&amp;VAR:CALENDAR=US&amp;VAR:SYMBOL=GNW&amp;VAR:INDEX=0"}</definedName>
    <definedName name="_609__FDSAUDITLINK__" localSheetId="0" hidden="1">{"fdsup://directions/FAT Viewer?action=UPDATE&amp;creator=factset&amp;DYN_ARGS=TRUE&amp;DOC_NAME=FAT:FQL_AUDITING_CLIENT_TEMPLATE.FAT&amp;display_string=Audit&amp;VAR:KEY=ZSNAHGRAHO&amp;VAR:QUERY=RkZfRUJJVERBX09QRVIoUVRSLDQvMS8yMDA5LDYvMzAvMjAwOSwsLFVTRCk=&amp;WINDOW=FIRST_POPUP&amp;HEIGH","T=450&amp;WIDTH=450&amp;START_MAXIMIZED=FALSE&amp;VAR:CALENDAR=US&amp;VAR:SYMBOL=GNW&amp;VAR:INDEX=0"}</definedName>
    <definedName name="_609__FDSAUDITLINK__" hidden="1">{"fdsup://directions/FAT Viewer?action=UPDATE&amp;creator=factset&amp;DYN_ARGS=TRUE&amp;DOC_NAME=FAT:FQL_AUDITING_CLIENT_TEMPLATE.FAT&amp;display_string=Audit&amp;VAR:KEY=ZSNAHGRAHO&amp;VAR:QUERY=RkZfRUJJVERBX09QRVIoUVRSLDQvMS8yMDA5LDYvMzAvMjAwOSwsLFVTRCk=&amp;WINDOW=FIRST_POPUP&amp;HEIGH","T=450&amp;WIDTH=450&amp;START_MAXIMIZED=FALSE&amp;VAR:CALENDAR=US&amp;VAR:SYMBOL=GNW&amp;VAR:INDEX=0"}</definedName>
    <definedName name="_61__FDSAUDITLINK__" localSheetId="7" hidden="1">{"fdsup://directions/FAT Viewer?action=UPDATE&amp;creator=factset&amp;DYN_ARGS=TRUE&amp;DOC_NAME=FAT:FQL_AUDITING_CLIENT_TEMPLATE.FAT&amp;display_string=Audit&amp;VAR:KEY=TWRMDUXGBK&amp;VAR:QUERY=RkZfRUJJVERBX09QRVIoUVRSLDQvMS8yMDA5LDYvMzAvMjAwOSwsLFVTRCk=&amp;WINDOW=FIRST_POPUP&amp;HEIGH","T=450&amp;WIDTH=450&amp;START_MAXIMIZED=FALSE&amp;VAR:CALENDAR=US&amp;VAR:SYMBOL=VZ&amp;VAR:INDEX=0"}</definedName>
    <definedName name="_61__FDSAUDITLINK__" localSheetId="0" hidden="1">{"fdsup://directions/FAT Viewer?action=UPDATE&amp;creator=factset&amp;DYN_ARGS=TRUE&amp;DOC_NAME=FAT:FQL_AUDITING_CLIENT_TEMPLATE.FAT&amp;display_string=Audit&amp;VAR:KEY=TWRMDUXGBK&amp;VAR:QUERY=RkZfRUJJVERBX09QRVIoUVRSLDQvMS8yMDA5LDYvMzAvMjAwOSwsLFVTRCk=&amp;WINDOW=FIRST_POPUP&amp;HEIGH","T=450&amp;WIDTH=450&amp;START_MAXIMIZED=FALSE&amp;VAR:CALENDAR=US&amp;VAR:SYMBOL=VZ&amp;VAR:INDEX=0"}</definedName>
    <definedName name="_61__FDSAUDITLINK__" hidden="1">{"fdsup://directions/FAT Viewer?action=UPDATE&amp;creator=factset&amp;DYN_ARGS=TRUE&amp;DOC_NAME=FAT:FQL_AUDITING_CLIENT_TEMPLATE.FAT&amp;display_string=Audit&amp;VAR:KEY=TWRMDUXGBK&amp;VAR:QUERY=RkZfRUJJVERBX09QRVIoUVRSLDQvMS8yMDA5LDYvMzAvMjAwOSwsLFVTRCk=&amp;WINDOW=FIRST_POPUP&amp;HEIGH","T=450&amp;WIDTH=450&amp;START_MAXIMIZED=FALSE&amp;VAR:CALENDAR=US&amp;VAR:SYMBOL=VZ&amp;VAR:INDEX=0"}</definedName>
    <definedName name="_610__FDSAUDITLINK__" localSheetId="7" hidden="1">{"fdsup://directions/FAT Viewer?action=UPDATE&amp;creator=factset&amp;DYN_ARGS=TRUE&amp;DOC_NAME=FAT:FQL_AUDITING_CLIENT_TEMPLATE.FAT&amp;display_string=Audit&amp;VAR:KEY=RAZALQXGBK&amp;VAR:QUERY=RkZfRUJJVERBX09QRVIoUVRSLDQvMS8yMDEwLDYvMzAvMjAxMCwsLFVTRCk=&amp;WINDOW=FIRST_POPUP&amp;HEIGH","T=450&amp;WIDTH=450&amp;START_MAXIMIZED=FALSE&amp;VAR:CALENDAR=US&amp;VAR:SYMBOL=GNW&amp;VAR:INDEX=0"}</definedName>
    <definedName name="_610__FDSAUDITLINK__" localSheetId="0" hidden="1">{"fdsup://directions/FAT Viewer?action=UPDATE&amp;creator=factset&amp;DYN_ARGS=TRUE&amp;DOC_NAME=FAT:FQL_AUDITING_CLIENT_TEMPLATE.FAT&amp;display_string=Audit&amp;VAR:KEY=RAZALQXGBK&amp;VAR:QUERY=RkZfRUJJVERBX09QRVIoUVRSLDQvMS8yMDEwLDYvMzAvMjAxMCwsLFVTRCk=&amp;WINDOW=FIRST_POPUP&amp;HEIGH","T=450&amp;WIDTH=450&amp;START_MAXIMIZED=FALSE&amp;VAR:CALENDAR=US&amp;VAR:SYMBOL=GNW&amp;VAR:INDEX=0"}</definedName>
    <definedName name="_610__FDSAUDITLINK__" hidden="1">{"fdsup://directions/FAT Viewer?action=UPDATE&amp;creator=factset&amp;DYN_ARGS=TRUE&amp;DOC_NAME=FAT:FQL_AUDITING_CLIENT_TEMPLATE.FAT&amp;display_string=Audit&amp;VAR:KEY=RAZALQXGBK&amp;VAR:QUERY=RkZfRUJJVERBX09QRVIoUVRSLDQvMS8yMDEwLDYvMzAvMjAxMCwsLFVTRCk=&amp;WINDOW=FIRST_POPUP&amp;HEIGH","T=450&amp;WIDTH=450&amp;START_MAXIMIZED=FALSE&amp;VAR:CALENDAR=US&amp;VAR:SYMBOL=GNW&amp;VAR:INDEX=0"}</definedName>
    <definedName name="_611__FDSAUDITLINK__" localSheetId="7" hidden="1">{"fdsup://directions/FAT Viewer?action=UPDATE&amp;creator=factset&amp;DYN_ARGS=TRUE&amp;DOC_NAME=FAT:FQL_AUDITING_CLIENT_TEMPLATE.FAT&amp;display_string=Audit&amp;VAR:KEY=NMVQVOHYVY&amp;VAR:QUERY=RkZfRUJJVERBX09QRVIoUVRSLDQvMS8yMDA5LDYvMzAvMjAwOSwsLFVTRCk=&amp;WINDOW=FIRST_POPUP&amp;HEIGH","T=450&amp;WIDTH=450&amp;START_MAXIMIZED=FALSE&amp;VAR:CALENDAR=US&amp;VAR:SYMBOL=GME&amp;VAR:INDEX=0"}</definedName>
    <definedName name="_611__FDSAUDITLINK__" localSheetId="0" hidden="1">{"fdsup://directions/FAT Viewer?action=UPDATE&amp;creator=factset&amp;DYN_ARGS=TRUE&amp;DOC_NAME=FAT:FQL_AUDITING_CLIENT_TEMPLATE.FAT&amp;display_string=Audit&amp;VAR:KEY=NMVQVOHYVY&amp;VAR:QUERY=RkZfRUJJVERBX09QRVIoUVRSLDQvMS8yMDA5LDYvMzAvMjAwOSwsLFVTRCk=&amp;WINDOW=FIRST_POPUP&amp;HEIGH","T=450&amp;WIDTH=450&amp;START_MAXIMIZED=FALSE&amp;VAR:CALENDAR=US&amp;VAR:SYMBOL=GME&amp;VAR:INDEX=0"}</definedName>
    <definedName name="_611__FDSAUDITLINK__" hidden="1">{"fdsup://directions/FAT Viewer?action=UPDATE&amp;creator=factset&amp;DYN_ARGS=TRUE&amp;DOC_NAME=FAT:FQL_AUDITING_CLIENT_TEMPLATE.FAT&amp;display_string=Audit&amp;VAR:KEY=NMVQVOHYVY&amp;VAR:QUERY=RkZfRUJJVERBX09QRVIoUVRSLDQvMS8yMDA5LDYvMzAvMjAwOSwsLFVTRCk=&amp;WINDOW=FIRST_POPUP&amp;HEIGH","T=450&amp;WIDTH=450&amp;START_MAXIMIZED=FALSE&amp;VAR:CALENDAR=US&amp;VAR:SYMBOL=GME&amp;VAR:INDEX=0"}</definedName>
    <definedName name="_612__FDSAUDITLINK__" localSheetId="7" hidden="1">{"fdsup://directions/FAT Viewer?action=UPDATE&amp;creator=factset&amp;DYN_ARGS=TRUE&amp;DOC_NAME=FAT:FQL_AUDITING_CLIENT_TEMPLATE.FAT&amp;display_string=Audit&amp;VAR:KEY=TMJSVITSZU&amp;VAR:QUERY=RkZfRUJJVERBX09QRVIoUVRSLDQvMS8yMDEwLDYvMzAvMjAxMCwsLFVTRCk=&amp;WINDOW=FIRST_POPUP&amp;HEIGH","T=450&amp;WIDTH=450&amp;START_MAXIMIZED=FALSE&amp;VAR:CALENDAR=US&amp;VAR:SYMBOL=GME&amp;VAR:INDEX=0"}</definedName>
    <definedName name="_612__FDSAUDITLINK__" localSheetId="0" hidden="1">{"fdsup://directions/FAT Viewer?action=UPDATE&amp;creator=factset&amp;DYN_ARGS=TRUE&amp;DOC_NAME=FAT:FQL_AUDITING_CLIENT_TEMPLATE.FAT&amp;display_string=Audit&amp;VAR:KEY=TMJSVITSZU&amp;VAR:QUERY=RkZfRUJJVERBX09QRVIoUVRSLDQvMS8yMDEwLDYvMzAvMjAxMCwsLFVTRCk=&amp;WINDOW=FIRST_POPUP&amp;HEIGH","T=450&amp;WIDTH=450&amp;START_MAXIMIZED=FALSE&amp;VAR:CALENDAR=US&amp;VAR:SYMBOL=GME&amp;VAR:INDEX=0"}</definedName>
    <definedName name="_612__FDSAUDITLINK__" hidden="1">{"fdsup://directions/FAT Viewer?action=UPDATE&amp;creator=factset&amp;DYN_ARGS=TRUE&amp;DOC_NAME=FAT:FQL_AUDITING_CLIENT_TEMPLATE.FAT&amp;display_string=Audit&amp;VAR:KEY=TMJSVITSZU&amp;VAR:QUERY=RkZfRUJJVERBX09QRVIoUVRSLDQvMS8yMDEwLDYvMzAvMjAxMCwsLFVTRCk=&amp;WINDOW=FIRST_POPUP&amp;HEIGH","T=450&amp;WIDTH=450&amp;START_MAXIMIZED=FALSE&amp;VAR:CALENDAR=US&amp;VAR:SYMBOL=GME&amp;VAR:INDEX=0"}</definedName>
    <definedName name="_613__FDSAUDITLINK__" localSheetId="7" hidden="1">{"fdsup://directions/FAT Viewer?action=UPDATE&amp;creator=factset&amp;DYN_ARGS=TRUE&amp;DOC_NAME=FAT:FQL_AUDITING_CLIENT_TEMPLATE.FAT&amp;display_string=Audit&amp;VAR:KEY=PGDKLSTWDU&amp;VAR:QUERY=RkZfRUJJVERBX09QRVIoUVRSLDQvMS8yMDA5LDYvMzAvMjAwOSwsLFVTRCk=&amp;WINDOW=FIRST_POPUP&amp;HEIGH","T=450&amp;WIDTH=450&amp;START_MAXIMIZED=FALSE&amp;VAR:CALENDAR=US&amp;VAR:SYMBOL=GLW&amp;VAR:INDEX=0"}</definedName>
    <definedName name="_613__FDSAUDITLINK__" localSheetId="0" hidden="1">{"fdsup://directions/FAT Viewer?action=UPDATE&amp;creator=factset&amp;DYN_ARGS=TRUE&amp;DOC_NAME=FAT:FQL_AUDITING_CLIENT_TEMPLATE.FAT&amp;display_string=Audit&amp;VAR:KEY=PGDKLSTWDU&amp;VAR:QUERY=RkZfRUJJVERBX09QRVIoUVRSLDQvMS8yMDA5LDYvMzAvMjAwOSwsLFVTRCk=&amp;WINDOW=FIRST_POPUP&amp;HEIGH","T=450&amp;WIDTH=450&amp;START_MAXIMIZED=FALSE&amp;VAR:CALENDAR=US&amp;VAR:SYMBOL=GLW&amp;VAR:INDEX=0"}</definedName>
    <definedName name="_613__FDSAUDITLINK__" hidden="1">{"fdsup://directions/FAT Viewer?action=UPDATE&amp;creator=factset&amp;DYN_ARGS=TRUE&amp;DOC_NAME=FAT:FQL_AUDITING_CLIENT_TEMPLATE.FAT&amp;display_string=Audit&amp;VAR:KEY=PGDKLSTWDU&amp;VAR:QUERY=RkZfRUJJVERBX09QRVIoUVRSLDQvMS8yMDA5LDYvMzAvMjAwOSwsLFVTRCk=&amp;WINDOW=FIRST_POPUP&amp;HEIGH","T=450&amp;WIDTH=450&amp;START_MAXIMIZED=FALSE&amp;VAR:CALENDAR=US&amp;VAR:SYMBOL=GLW&amp;VAR:INDEX=0"}</definedName>
    <definedName name="_614__FDSAUDITLINK__" localSheetId="7" hidden="1">{"fdsup://directions/FAT Viewer?action=UPDATE&amp;creator=factset&amp;DYN_ARGS=TRUE&amp;DOC_NAME=FAT:FQL_AUDITING_CLIENT_TEMPLATE.FAT&amp;display_string=Audit&amp;VAR:KEY=FYDMXSNYVK&amp;VAR:QUERY=RkZfRUJJVERBX09QRVIoUVRSLDQvMS8yMDEwLDYvMzAvMjAxMCwsLFVTRCk=&amp;WINDOW=FIRST_POPUP&amp;HEIGH","T=450&amp;WIDTH=450&amp;START_MAXIMIZED=FALSE&amp;VAR:CALENDAR=US&amp;VAR:SYMBOL=GLW&amp;VAR:INDEX=0"}</definedName>
    <definedName name="_614__FDSAUDITLINK__" localSheetId="0" hidden="1">{"fdsup://directions/FAT Viewer?action=UPDATE&amp;creator=factset&amp;DYN_ARGS=TRUE&amp;DOC_NAME=FAT:FQL_AUDITING_CLIENT_TEMPLATE.FAT&amp;display_string=Audit&amp;VAR:KEY=FYDMXSNYVK&amp;VAR:QUERY=RkZfRUJJVERBX09QRVIoUVRSLDQvMS8yMDEwLDYvMzAvMjAxMCwsLFVTRCk=&amp;WINDOW=FIRST_POPUP&amp;HEIGH","T=450&amp;WIDTH=450&amp;START_MAXIMIZED=FALSE&amp;VAR:CALENDAR=US&amp;VAR:SYMBOL=GLW&amp;VAR:INDEX=0"}</definedName>
    <definedName name="_614__FDSAUDITLINK__" hidden="1">{"fdsup://directions/FAT Viewer?action=UPDATE&amp;creator=factset&amp;DYN_ARGS=TRUE&amp;DOC_NAME=FAT:FQL_AUDITING_CLIENT_TEMPLATE.FAT&amp;display_string=Audit&amp;VAR:KEY=FYDMXSNYVK&amp;VAR:QUERY=RkZfRUJJVERBX09QRVIoUVRSLDQvMS8yMDEwLDYvMzAvMjAxMCwsLFVTRCk=&amp;WINDOW=FIRST_POPUP&amp;HEIGH","T=450&amp;WIDTH=450&amp;START_MAXIMIZED=FALSE&amp;VAR:CALENDAR=US&amp;VAR:SYMBOL=GLW&amp;VAR:INDEX=0"}</definedName>
    <definedName name="_615__FDSAUDITLINK__" localSheetId="7" hidden="1">{"fdsup://directions/FAT Viewer?action=UPDATE&amp;creator=factset&amp;DYN_ARGS=TRUE&amp;DOC_NAME=FAT:FQL_AUDITING_CLIENT_TEMPLATE.FAT&amp;display_string=Audit&amp;VAR:KEY=DWZWHMJMZM&amp;VAR:QUERY=RkZfRUJJVERBX09QRVIoUVRSLDQvMS8yMDA5LDYvMzAvMjAwOSwsLFVTRCk=&amp;WINDOW=FIRST_POPUP&amp;HEIGH","T=450&amp;WIDTH=450&amp;START_MAXIMIZED=FALSE&amp;VAR:CALENDAR=US&amp;VAR:SYMBOL=GIS&amp;VAR:INDEX=0"}</definedName>
    <definedName name="_615__FDSAUDITLINK__" localSheetId="0" hidden="1">{"fdsup://directions/FAT Viewer?action=UPDATE&amp;creator=factset&amp;DYN_ARGS=TRUE&amp;DOC_NAME=FAT:FQL_AUDITING_CLIENT_TEMPLATE.FAT&amp;display_string=Audit&amp;VAR:KEY=DWZWHMJMZM&amp;VAR:QUERY=RkZfRUJJVERBX09QRVIoUVRSLDQvMS8yMDA5LDYvMzAvMjAwOSwsLFVTRCk=&amp;WINDOW=FIRST_POPUP&amp;HEIGH","T=450&amp;WIDTH=450&amp;START_MAXIMIZED=FALSE&amp;VAR:CALENDAR=US&amp;VAR:SYMBOL=GIS&amp;VAR:INDEX=0"}</definedName>
    <definedName name="_615__FDSAUDITLINK__" hidden="1">{"fdsup://directions/FAT Viewer?action=UPDATE&amp;creator=factset&amp;DYN_ARGS=TRUE&amp;DOC_NAME=FAT:FQL_AUDITING_CLIENT_TEMPLATE.FAT&amp;display_string=Audit&amp;VAR:KEY=DWZWHMJMZM&amp;VAR:QUERY=RkZfRUJJVERBX09QRVIoUVRSLDQvMS8yMDA5LDYvMzAvMjAwOSwsLFVTRCk=&amp;WINDOW=FIRST_POPUP&amp;HEIGH","T=450&amp;WIDTH=450&amp;START_MAXIMIZED=FALSE&amp;VAR:CALENDAR=US&amp;VAR:SYMBOL=GIS&amp;VAR:INDEX=0"}</definedName>
    <definedName name="_616__FDSAUDITLINK__" localSheetId="7" hidden="1">{"fdsup://directions/FAT Viewer?action=UPDATE&amp;creator=factset&amp;DYN_ARGS=TRUE&amp;DOC_NAME=FAT:FQL_AUDITING_CLIENT_TEMPLATE.FAT&amp;display_string=Audit&amp;VAR:KEY=RIHOFKROZQ&amp;VAR:QUERY=RkZfRUJJVERBX09QRVIoUVRSLDQvMS8yMDEwLDYvMzAvMjAxMCwsLFVTRCk=&amp;WINDOW=FIRST_POPUP&amp;HEIGH","T=450&amp;WIDTH=450&amp;START_MAXIMIZED=FALSE&amp;VAR:CALENDAR=US&amp;VAR:SYMBOL=GIS&amp;VAR:INDEX=0"}</definedName>
    <definedName name="_616__FDSAUDITLINK__" localSheetId="0" hidden="1">{"fdsup://directions/FAT Viewer?action=UPDATE&amp;creator=factset&amp;DYN_ARGS=TRUE&amp;DOC_NAME=FAT:FQL_AUDITING_CLIENT_TEMPLATE.FAT&amp;display_string=Audit&amp;VAR:KEY=RIHOFKROZQ&amp;VAR:QUERY=RkZfRUJJVERBX09QRVIoUVRSLDQvMS8yMDEwLDYvMzAvMjAxMCwsLFVTRCk=&amp;WINDOW=FIRST_POPUP&amp;HEIGH","T=450&amp;WIDTH=450&amp;START_MAXIMIZED=FALSE&amp;VAR:CALENDAR=US&amp;VAR:SYMBOL=GIS&amp;VAR:INDEX=0"}</definedName>
    <definedName name="_616__FDSAUDITLINK__" hidden="1">{"fdsup://directions/FAT Viewer?action=UPDATE&amp;creator=factset&amp;DYN_ARGS=TRUE&amp;DOC_NAME=FAT:FQL_AUDITING_CLIENT_TEMPLATE.FAT&amp;display_string=Audit&amp;VAR:KEY=RIHOFKROZQ&amp;VAR:QUERY=RkZfRUJJVERBX09QRVIoUVRSLDQvMS8yMDEwLDYvMzAvMjAxMCwsLFVTRCk=&amp;WINDOW=FIRST_POPUP&amp;HEIGH","T=450&amp;WIDTH=450&amp;START_MAXIMIZED=FALSE&amp;VAR:CALENDAR=US&amp;VAR:SYMBOL=GIS&amp;VAR:INDEX=0"}</definedName>
    <definedName name="_617__FDSAUDITLINK__" localSheetId="7" hidden="1">{"fdsup://directions/FAT Viewer?action=UPDATE&amp;creator=factset&amp;DYN_ARGS=TRUE&amp;DOC_NAME=FAT:FQL_AUDITING_CLIENT_TEMPLATE.FAT&amp;display_string=Audit&amp;VAR:KEY=BGFOTGZAVM&amp;VAR:QUERY=RkZfRUJJVERBX09QRVIoUVRSLDQvMS8yMDA5LDYvMzAvMjAwOSwsLFVTRCk=&amp;WINDOW=FIRST_POPUP&amp;HEIGH","T=450&amp;WIDTH=450&amp;START_MAXIMIZED=FALSE&amp;VAR:CALENDAR=US&amp;VAR:SYMBOL=GILD&amp;VAR:INDEX=0"}</definedName>
    <definedName name="_617__FDSAUDITLINK__" localSheetId="0" hidden="1">{"fdsup://directions/FAT Viewer?action=UPDATE&amp;creator=factset&amp;DYN_ARGS=TRUE&amp;DOC_NAME=FAT:FQL_AUDITING_CLIENT_TEMPLATE.FAT&amp;display_string=Audit&amp;VAR:KEY=BGFOTGZAVM&amp;VAR:QUERY=RkZfRUJJVERBX09QRVIoUVRSLDQvMS8yMDA5LDYvMzAvMjAwOSwsLFVTRCk=&amp;WINDOW=FIRST_POPUP&amp;HEIGH","T=450&amp;WIDTH=450&amp;START_MAXIMIZED=FALSE&amp;VAR:CALENDAR=US&amp;VAR:SYMBOL=GILD&amp;VAR:INDEX=0"}</definedName>
    <definedName name="_617__FDSAUDITLINK__" hidden="1">{"fdsup://directions/FAT Viewer?action=UPDATE&amp;creator=factset&amp;DYN_ARGS=TRUE&amp;DOC_NAME=FAT:FQL_AUDITING_CLIENT_TEMPLATE.FAT&amp;display_string=Audit&amp;VAR:KEY=BGFOTGZAVM&amp;VAR:QUERY=RkZfRUJJVERBX09QRVIoUVRSLDQvMS8yMDA5LDYvMzAvMjAwOSwsLFVTRCk=&amp;WINDOW=FIRST_POPUP&amp;HEIGH","T=450&amp;WIDTH=450&amp;START_MAXIMIZED=FALSE&amp;VAR:CALENDAR=US&amp;VAR:SYMBOL=GILD&amp;VAR:INDEX=0"}</definedName>
    <definedName name="_618__FDSAUDITLINK__" localSheetId="7" hidden="1">{"fdsup://directions/FAT Viewer?action=UPDATE&amp;creator=factset&amp;DYN_ARGS=TRUE&amp;DOC_NAME=FAT:FQL_AUDITING_CLIENT_TEMPLATE.FAT&amp;display_string=Audit&amp;VAR:KEY=DENYDEVYLE&amp;VAR:QUERY=RkZfRUJJVERBX09QRVIoUVRSLDQvMS8yMDEwLDYvMzAvMjAxMCwsLFVTRCk=&amp;WINDOW=FIRST_POPUP&amp;HEIGH","T=450&amp;WIDTH=450&amp;START_MAXIMIZED=FALSE&amp;VAR:CALENDAR=US&amp;VAR:SYMBOL=GILD&amp;VAR:INDEX=0"}</definedName>
    <definedName name="_618__FDSAUDITLINK__" localSheetId="0" hidden="1">{"fdsup://directions/FAT Viewer?action=UPDATE&amp;creator=factset&amp;DYN_ARGS=TRUE&amp;DOC_NAME=FAT:FQL_AUDITING_CLIENT_TEMPLATE.FAT&amp;display_string=Audit&amp;VAR:KEY=DENYDEVYLE&amp;VAR:QUERY=RkZfRUJJVERBX09QRVIoUVRSLDQvMS8yMDEwLDYvMzAvMjAxMCwsLFVTRCk=&amp;WINDOW=FIRST_POPUP&amp;HEIGH","T=450&amp;WIDTH=450&amp;START_MAXIMIZED=FALSE&amp;VAR:CALENDAR=US&amp;VAR:SYMBOL=GILD&amp;VAR:INDEX=0"}</definedName>
    <definedName name="_618__FDSAUDITLINK__" hidden="1">{"fdsup://directions/FAT Viewer?action=UPDATE&amp;creator=factset&amp;DYN_ARGS=TRUE&amp;DOC_NAME=FAT:FQL_AUDITING_CLIENT_TEMPLATE.FAT&amp;display_string=Audit&amp;VAR:KEY=DENYDEVYLE&amp;VAR:QUERY=RkZfRUJJVERBX09QRVIoUVRSLDQvMS8yMDEwLDYvMzAvMjAxMCwsLFVTRCk=&amp;WINDOW=FIRST_POPUP&amp;HEIGH","T=450&amp;WIDTH=450&amp;START_MAXIMIZED=FALSE&amp;VAR:CALENDAR=US&amp;VAR:SYMBOL=GILD&amp;VAR:INDEX=0"}</definedName>
    <definedName name="_619__FDSAUDITLINK__" localSheetId="7" hidden="1">{"fdsup://directions/FAT Viewer?action=UPDATE&amp;creator=factset&amp;DYN_ARGS=TRUE&amp;DOC_NAME=FAT:FQL_AUDITING_CLIENT_TEMPLATE.FAT&amp;display_string=Audit&amp;VAR:KEY=RIBOHWXGHK&amp;VAR:QUERY=RkZfRUJJVERBX09QRVIoUVRSLDQvMS8yMDA5LDYvMzAvMjAwOSwsLFVTRCk=&amp;WINDOW=FIRST_POPUP&amp;HEIGH","T=450&amp;WIDTH=450&amp;START_MAXIMIZED=FALSE&amp;VAR:CALENDAR=US&amp;VAR:SYMBOL=GENZ&amp;VAR:INDEX=0"}</definedName>
    <definedName name="_619__FDSAUDITLINK__" localSheetId="0" hidden="1">{"fdsup://directions/FAT Viewer?action=UPDATE&amp;creator=factset&amp;DYN_ARGS=TRUE&amp;DOC_NAME=FAT:FQL_AUDITING_CLIENT_TEMPLATE.FAT&amp;display_string=Audit&amp;VAR:KEY=RIBOHWXGHK&amp;VAR:QUERY=RkZfRUJJVERBX09QRVIoUVRSLDQvMS8yMDA5LDYvMzAvMjAwOSwsLFVTRCk=&amp;WINDOW=FIRST_POPUP&amp;HEIGH","T=450&amp;WIDTH=450&amp;START_MAXIMIZED=FALSE&amp;VAR:CALENDAR=US&amp;VAR:SYMBOL=GENZ&amp;VAR:INDEX=0"}</definedName>
    <definedName name="_619__FDSAUDITLINK__" hidden="1">{"fdsup://directions/FAT Viewer?action=UPDATE&amp;creator=factset&amp;DYN_ARGS=TRUE&amp;DOC_NAME=FAT:FQL_AUDITING_CLIENT_TEMPLATE.FAT&amp;display_string=Audit&amp;VAR:KEY=RIBOHWXGHK&amp;VAR:QUERY=RkZfRUJJVERBX09QRVIoUVRSLDQvMS8yMDA5LDYvMzAvMjAwOSwsLFVTRCk=&amp;WINDOW=FIRST_POPUP&amp;HEIGH","T=450&amp;WIDTH=450&amp;START_MAXIMIZED=FALSE&amp;VAR:CALENDAR=US&amp;VAR:SYMBOL=GENZ&amp;VAR:INDEX=0"}</definedName>
    <definedName name="_61h5_" localSheetId="7" hidden="1">{"'표지'!$B$5"}</definedName>
    <definedName name="_61h5_" localSheetId="0" hidden="1">{"'표지'!$B$5"}</definedName>
    <definedName name="_61h5_" hidden="1">{"'표지'!$B$5"}</definedName>
    <definedName name="_62__FDSAUDITLINK__" localSheetId="7" hidden="1">{"fdsup://directions/FAT Viewer?action=UPDATE&amp;creator=factset&amp;DYN_ARGS=TRUE&amp;DOC_NAME=FAT:FQL_AUDITING_CLIENT_TEMPLATE.FAT&amp;display_string=Audit&amp;VAR:KEY=XWXMRCJGTU&amp;VAR:QUERY=RkZfRUJJVERBX09QRVIoUVRSLDQvMS8yMDEwLDYvMzAvMjAxMCwsLFVTRCk=&amp;WINDOW=FIRST_POPUP&amp;HEIGH","T=450&amp;WIDTH=450&amp;START_MAXIMIZED=FALSE&amp;VAR:CALENDAR=US&amp;VAR:SYMBOL=VZ&amp;VAR:INDEX=0"}</definedName>
    <definedName name="_62__FDSAUDITLINK__" localSheetId="0" hidden="1">{"fdsup://directions/FAT Viewer?action=UPDATE&amp;creator=factset&amp;DYN_ARGS=TRUE&amp;DOC_NAME=FAT:FQL_AUDITING_CLIENT_TEMPLATE.FAT&amp;display_string=Audit&amp;VAR:KEY=XWXMRCJGTU&amp;VAR:QUERY=RkZfRUJJVERBX09QRVIoUVRSLDQvMS8yMDEwLDYvMzAvMjAxMCwsLFVTRCk=&amp;WINDOW=FIRST_POPUP&amp;HEIGH","T=450&amp;WIDTH=450&amp;START_MAXIMIZED=FALSE&amp;VAR:CALENDAR=US&amp;VAR:SYMBOL=VZ&amp;VAR:INDEX=0"}</definedName>
    <definedName name="_62__FDSAUDITLINK__" hidden="1">{"fdsup://directions/FAT Viewer?action=UPDATE&amp;creator=factset&amp;DYN_ARGS=TRUE&amp;DOC_NAME=FAT:FQL_AUDITING_CLIENT_TEMPLATE.FAT&amp;display_string=Audit&amp;VAR:KEY=XWXMRCJGTU&amp;VAR:QUERY=RkZfRUJJVERBX09QRVIoUVRSLDQvMS8yMDEwLDYvMzAvMjAxMCwsLFVTRCk=&amp;WINDOW=FIRST_POPUP&amp;HEIGH","T=450&amp;WIDTH=450&amp;START_MAXIMIZED=FALSE&amp;VAR:CALENDAR=US&amp;VAR:SYMBOL=VZ&amp;VAR:INDEX=0"}</definedName>
    <definedName name="_620__FDSAUDITLINK__" localSheetId="7" hidden="1">{"fdsup://directions/FAT Viewer?action=UPDATE&amp;creator=factset&amp;DYN_ARGS=TRUE&amp;DOC_NAME=FAT:FQL_AUDITING_CLIENT_TEMPLATE.FAT&amp;display_string=Audit&amp;VAR:KEY=TQBGZUJSRC&amp;VAR:QUERY=RkZfRUJJVERBX09QRVIoUVRSLDQvMS8yMDEwLDYvMzAvMjAxMCwsLFVTRCk=&amp;WINDOW=FIRST_POPUP&amp;HEIGH","T=450&amp;WIDTH=450&amp;START_MAXIMIZED=FALSE&amp;VAR:CALENDAR=US&amp;VAR:SYMBOL=GENZ&amp;VAR:INDEX=0"}</definedName>
    <definedName name="_620__FDSAUDITLINK__" localSheetId="0" hidden="1">{"fdsup://directions/FAT Viewer?action=UPDATE&amp;creator=factset&amp;DYN_ARGS=TRUE&amp;DOC_NAME=FAT:FQL_AUDITING_CLIENT_TEMPLATE.FAT&amp;display_string=Audit&amp;VAR:KEY=TQBGZUJSRC&amp;VAR:QUERY=RkZfRUJJVERBX09QRVIoUVRSLDQvMS8yMDEwLDYvMzAvMjAxMCwsLFVTRCk=&amp;WINDOW=FIRST_POPUP&amp;HEIGH","T=450&amp;WIDTH=450&amp;START_MAXIMIZED=FALSE&amp;VAR:CALENDAR=US&amp;VAR:SYMBOL=GENZ&amp;VAR:INDEX=0"}</definedName>
    <definedName name="_620__FDSAUDITLINK__" hidden="1">{"fdsup://directions/FAT Viewer?action=UPDATE&amp;creator=factset&amp;DYN_ARGS=TRUE&amp;DOC_NAME=FAT:FQL_AUDITING_CLIENT_TEMPLATE.FAT&amp;display_string=Audit&amp;VAR:KEY=TQBGZUJSRC&amp;VAR:QUERY=RkZfRUJJVERBX09QRVIoUVRSLDQvMS8yMDEwLDYvMzAvMjAxMCwsLFVTRCk=&amp;WINDOW=FIRST_POPUP&amp;HEIGH","T=450&amp;WIDTH=450&amp;START_MAXIMIZED=FALSE&amp;VAR:CALENDAR=US&amp;VAR:SYMBOL=GENZ&amp;VAR:INDEX=0"}</definedName>
    <definedName name="_621__FDSAUDITLINK__" localSheetId="7" hidden="1">{"fdsup://directions/FAT Viewer?action=UPDATE&amp;creator=factset&amp;DYN_ARGS=TRUE&amp;DOC_NAME=FAT:FQL_AUDITING_CLIENT_TEMPLATE.FAT&amp;display_string=Audit&amp;VAR:KEY=NGLCNCBMTG&amp;VAR:QUERY=RkZfRUJJVERBX09QRVIoUVRSLDQvMS8yMDA5LDYvMzAvMjAwOSwsLFVTRCk=&amp;WINDOW=FIRST_POPUP&amp;HEIGH","T=450&amp;WIDTH=450&amp;START_MAXIMIZED=FALSE&amp;VAR:CALENDAR=US&amp;VAR:SYMBOL=GE&amp;VAR:INDEX=0"}</definedName>
    <definedName name="_621__FDSAUDITLINK__" localSheetId="0" hidden="1">{"fdsup://directions/FAT Viewer?action=UPDATE&amp;creator=factset&amp;DYN_ARGS=TRUE&amp;DOC_NAME=FAT:FQL_AUDITING_CLIENT_TEMPLATE.FAT&amp;display_string=Audit&amp;VAR:KEY=NGLCNCBMTG&amp;VAR:QUERY=RkZfRUJJVERBX09QRVIoUVRSLDQvMS8yMDA5LDYvMzAvMjAwOSwsLFVTRCk=&amp;WINDOW=FIRST_POPUP&amp;HEIGH","T=450&amp;WIDTH=450&amp;START_MAXIMIZED=FALSE&amp;VAR:CALENDAR=US&amp;VAR:SYMBOL=GE&amp;VAR:INDEX=0"}</definedName>
    <definedName name="_621__FDSAUDITLINK__" hidden="1">{"fdsup://directions/FAT Viewer?action=UPDATE&amp;creator=factset&amp;DYN_ARGS=TRUE&amp;DOC_NAME=FAT:FQL_AUDITING_CLIENT_TEMPLATE.FAT&amp;display_string=Audit&amp;VAR:KEY=NGLCNCBMTG&amp;VAR:QUERY=RkZfRUJJVERBX09QRVIoUVRSLDQvMS8yMDA5LDYvMzAvMjAwOSwsLFVTRCk=&amp;WINDOW=FIRST_POPUP&amp;HEIGH","T=450&amp;WIDTH=450&amp;START_MAXIMIZED=FALSE&amp;VAR:CALENDAR=US&amp;VAR:SYMBOL=GE&amp;VAR:INDEX=0"}</definedName>
    <definedName name="_622__FDSAUDITLINK__" localSheetId="7" hidden="1">{"fdsup://directions/FAT Viewer?action=UPDATE&amp;creator=factset&amp;DYN_ARGS=TRUE&amp;DOC_NAME=FAT:FQL_AUDITING_CLIENT_TEMPLATE.FAT&amp;display_string=Audit&amp;VAR:KEY=VELCHEZYZU&amp;VAR:QUERY=RkZfRUJJVERBX09QRVIoUVRSLDQvMS8yMDEwLDYvMzAvMjAxMCwsLFVTRCk=&amp;WINDOW=FIRST_POPUP&amp;HEIGH","T=450&amp;WIDTH=450&amp;START_MAXIMIZED=FALSE&amp;VAR:CALENDAR=US&amp;VAR:SYMBOL=GE&amp;VAR:INDEX=0"}</definedName>
    <definedName name="_622__FDSAUDITLINK__" localSheetId="0" hidden="1">{"fdsup://directions/FAT Viewer?action=UPDATE&amp;creator=factset&amp;DYN_ARGS=TRUE&amp;DOC_NAME=FAT:FQL_AUDITING_CLIENT_TEMPLATE.FAT&amp;display_string=Audit&amp;VAR:KEY=VELCHEZYZU&amp;VAR:QUERY=RkZfRUJJVERBX09QRVIoUVRSLDQvMS8yMDEwLDYvMzAvMjAxMCwsLFVTRCk=&amp;WINDOW=FIRST_POPUP&amp;HEIGH","T=450&amp;WIDTH=450&amp;START_MAXIMIZED=FALSE&amp;VAR:CALENDAR=US&amp;VAR:SYMBOL=GE&amp;VAR:INDEX=0"}</definedName>
    <definedName name="_622__FDSAUDITLINK__" hidden="1">{"fdsup://directions/FAT Viewer?action=UPDATE&amp;creator=factset&amp;DYN_ARGS=TRUE&amp;DOC_NAME=FAT:FQL_AUDITING_CLIENT_TEMPLATE.FAT&amp;display_string=Audit&amp;VAR:KEY=VELCHEZYZU&amp;VAR:QUERY=RkZfRUJJVERBX09QRVIoUVRSLDQvMS8yMDEwLDYvMzAvMjAxMCwsLFVTRCk=&amp;WINDOW=FIRST_POPUP&amp;HEIGH","T=450&amp;WIDTH=450&amp;START_MAXIMIZED=FALSE&amp;VAR:CALENDAR=US&amp;VAR:SYMBOL=GE&amp;VAR:INDEX=0"}</definedName>
    <definedName name="_623__FDSAUDITLINK__" localSheetId="7" hidden="1">{"fdsup://directions/FAT Viewer?action=UPDATE&amp;creator=factset&amp;DYN_ARGS=TRUE&amp;DOC_NAME=FAT:FQL_AUDITING_CLIENT_TEMPLATE.FAT&amp;display_string=Audit&amp;VAR:KEY=JONMNQLKFG&amp;VAR:QUERY=RkZfRUJJVERBX09QRVIoUVRSLDQvMS8yMDA5LDYvMzAvMjAwOSwsLFVTRCk=&amp;WINDOW=FIRST_POPUP&amp;HEIGH","T=450&amp;WIDTH=450&amp;START_MAXIMIZED=FALSE&amp;VAR:CALENDAR=US&amp;VAR:SYMBOL=GD&amp;VAR:INDEX=0"}</definedName>
    <definedName name="_623__FDSAUDITLINK__" localSheetId="0" hidden="1">{"fdsup://directions/FAT Viewer?action=UPDATE&amp;creator=factset&amp;DYN_ARGS=TRUE&amp;DOC_NAME=FAT:FQL_AUDITING_CLIENT_TEMPLATE.FAT&amp;display_string=Audit&amp;VAR:KEY=JONMNQLKFG&amp;VAR:QUERY=RkZfRUJJVERBX09QRVIoUVRSLDQvMS8yMDA5LDYvMzAvMjAwOSwsLFVTRCk=&amp;WINDOW=FIRST_POPUP&amp;HEIGH","T=450&amp;WIDTH=450&amp;START_MAXIMIZED=FALSE&amp;VAR:CALENDAR=US&amp;VAR:SYMBOL=GD&amp;VAR:INDEX=0"}</definedName>
    <definedName name="_623__FDSAUDITLINK__" hidden="1">{"fdsup://directions/FAT Viewer?action=UPDATE&amp;creator=factset&amp;DYN_ARGS=TRUE&amp;DOC_NAME=FAT:FQL_AUDITING_CLIENT_TEMPLATE.FAT&amp;display_string=Audit&amp;VAR:KEY=JONMNQLKFG&amp;VAR:QUERY=RkZfRUJJVERBX09QRVIoUVRSLDQvMS8yMDA5LDYvMzAvMjAwOSwsLFVTRCk=&amp;WINDOW=FIRST_POPUP&amp;HEIGH","T=450&amp;WIDTH=450&amp;START_MAXIMIZED=FALSE&amp;VAR:CALENDAR=US&amp;VAR:SYMBOL=GD&amp;VAR:INDEX=0"}</definedName>
    <definedName name="_624__FDSAUDITLINK__" localSheetId="7" hidden="1">{"fdsup://directions/FAT Viewer?action=UPDATE&amp;creator=factset&amp;DYN_ARGS=TRUE&amp;DOC_NAME=FAT:FQL_AUDITING_CLIENT_TEMPLATE.FAT&amp;display_string=Audit&amp;VAR:KEY=HYZSZUTCDM&amp;VAR:QUERY=RkZfRUJJVERBX09QRVIoUVRSLDQvMS8yMDEwLDYvMzAvMjAxMCwsLFVTRCk=&amp;WINDOW=FIRST_POPUP&amp;HEIGH","T=450&amp;WIDTH=450&amp;START_MAXIMIZED=FALSE&amp;VAR:CALENDAR=US&amp;VAR:SYMBOL=GD&amp;VAR:INDEX=0"}</definedName>
    <definedName name="_624__FDSAUDITLINK__" localSheetId="0" hidden="1">{"fdsup://directions/FAT Viewer?action=UPDATE&amp;creator=factset&amp;DYN_ARGS=TRUE&amp;DOC_NAME=FAT:FQL_AUDITING_CLIENT_TEMPLATE.FAT&amp;display_string=Audit&amp;VAR:KEY=HYZSZUTCDM&amp;VAR:QUERY=RkZfRUJJVERBX09QRVIoUVRSLDQvMS8yMDEwLDYvMzAvMjAxMCwsLFVTRCk=&amp;WINDOW=FIRST_POPUP&amp;HEIGH","T=450&amp;WIDTH=450&amp;START_MAXIMIZED=FALSE&amp;VAR:CALENDAR=US&amp;VAR:SYMBOL=GD&amp;VAR:INDEX=0"}</definedName>
    <definedName name="_624__FDSAUDITLINK__" hidden="1">{"fdsup://directions/FAT Viewer?action=UPDATE&amp;creator=factset&amp;DYN_ARGS=TRUE&amp;DOC_NAME=FAT:FQL_AUDITING_CLIENT_TEMPLATE.FAT&amp;display_string=Audit&amp;VAR:KEY=HYZSZUTCDM&amp;VAR:QUERY=RkZfRUJJVERBX09QRVIoUVRSLDQvMS8yMDEwLDYvMzAvMjAxMCwsLFVTRCk=&amp;WINDOW=FIRST_POPUP&amp;HEIGH","T=450&amp;WIDTH=450&amp;START_MAXIMIZED=FALSE&amp;VAR:CALENDAR=US&amp;VAR:SYMBOL=GD&amp;VAR:INDEX=0"}</definedName>
    <definedName name="_625__FDSAUDITLINK__" localSheetId="7" hidden="1">{"fdsup://directions/FAT Viewer?action=UPDATE&amp;creator=factset&amp;DYN_ARGS=TRUE&amp;DOC_NAME=FAT:FQL_AUDITING_CLIENT_TEMPLATE.FAT&amp;display_string=Audit&amp;VAR:KEY=ZOPKHGXYNI&amp;VAR:QUERY=RkZfRUJJVERBX09QRVIoUVRSLDQvMS8yMDA5LDYvMzAvMjAwOSwsLFVTRCk=&amp;WINDOW=FIRST_POPUP&amp;HEIGH","T=450&amp;WIDTH=450&amp;START_MAXIMIZED=FALSE&amp;VAR:CALENDAR=US&amp;VAR:SYMBOL=GCI&amp;VAR:INDEX=0"}</definedName>
    <definedName name="_625__FDSAUDITLINK__" localSheetId="0" hidden="1">{"fdsup://directions/FAT Viewer?action=UPDATE&amp;creator=factset&amp;DYN_ARGS=TRUE&amp;DOC_NAME=FAT:FQL_AUDITING_CLIENT_TEMPLATE.FAT&amp;display_string=Audit&amp;VAR:KEY=ZOPKHGXYNI&amp;VAR:QUERY=RkZfRUJJVERBX09QRVIoUVRSLDQvMS8yMDA5LDYvMzAvMjAwOSwsLFVTRCk=&amp;WINDOW=FIRST_POPUP&amp;HEIGH","T=450&amp;WIDTH=450&amp;START_MAXIMIZED=FALSE&amp;VAR:CALENDAR=US&amp;VAR:SYMBOL=GCI&amp;VAR:INDEX=0"}</definedName>
    <definedName name="_625__FDSAUDITLINK__" hidden="1">{"fdsup://directions/FAT Viewer?action=UPDATE&amp;creator=factset&amp;DYN_ARGS=TRUE&amp;DOC_NAME=FAT:FQL_AUDITING_CLIENT_TEMPLATE.FAT&amp;display_string=Audit&amp;VAR:KEY=ZOPKHGXYNI&amp;VAR:QUERY=RkZfRUJJVERBX09QRVIoUVRSLDQvMS8yMDA5LDYvMzAvMjAwOSwsLFVTRCk=&amp;WINDOW=FIRST_POPUP&amp;HEIGH","T=450&amp;WIDTH=450&amp;START_MAXIMIZED=FALSE&amp;VAR:CALENDAR=US&amp;VAR:SYMBOL=GCI&amp;VAR:INDEX=0"}</definedName>
    <definedName name="_626__FDSAUDITLINK__" localSheetId="7" hidden="1">{"fdsup://directions/FAT Viewer?action=UPDATE&amp;creator=factset&amp;DYN_ARGS=TRUE&amp;DOC_NAME=FAT:FQL_AUDITING_CLIENT_TEMPLATE.FAT&amp;display_string=Audit&amp;VAR:KEY=XIHKZSHGVG&amp;VAR:QUERY=RkZfRUJJVERBX09QRVIoUVRSLDQvMS8yMDEwLDYvMzAvMjAxMCwsLFVTRCk=&amp;WINDOW=FIRST_POPUP&amp;HEIGH","T=450&amp;WIDTH=450&amp;START_MAXIMIZED=FALSE&amp;VAR:CALENDAR=US&amp;VAR:SYMBOL=GCI&amp;VAR:INDEX=0"}</definedName>
    <definedName name="_626__FDSAUDITLINK__" localSheetId="0" hidden="1">{"fdsup://directions/FAT Viewer?action=UPDATE&amp;creator=factset&amp;DYN_ARGS=TRUE&amp;DOC_NAME=FAT:FQL_AUDITING_CLIENT_TEMPLATE.FAT&amp;display_string=Audit&amp;VAR:KEY=XIHKZSHGVG&amp;VAR:QUERY=RkZfRUJJVERBX09QRVIoUVRSLDQvMS8yMDEwLDYvMzAvMjAxMCwsLFVTRCk=&amp;WINDOW=FIRST_POPUP&amp;HEIGH","T=450&amp;WIDTH=450&amp;START_MAXIMIZED=FALSE&amp;VAR:CALENDAR=US&amp;VAR:SYMBOL=GCI&amp;VAR:INDEX=0"}</definedName>
    <definedName name="_626__FDSAUDITLINK__" hidden="1">{"fdsup://directions/FAT Viewer?action=UPDATE&amp;creator=factset&amp;DYN_ARGS=TRUE&amp;DOC_NAME=FAT:FQL_AUDITING_CLIENT_TEMPLATE.FAT&amp;display_string=Audit&amp;VAR:KEY=XIHKZSHGVG&amp;VAR:QUERY=RkZfRUJJVERBX09QRVIoUVRSLDQvMS8yMDEwLDYvMzAvMjAxMCwsLFVTRCk=&amp;WINDOW=FIRST_POPUP&amp;HEIGH","T=450&amp;WIDTH=450&amp;START_MAXIMIZED=FALSE&amp;VAR:CALENDAR=US&amp;VAR:SYMBOL=GCI&amp;VAR:INDEX=0"}</definedName>
    <definedName name="_627__FDSAUDITLINK__" localSheetId="7" hidden="1">{"fdsup://directions/FAT Viewer?action=UPDATE&amp;creator=factset&amp;DYN_ARGS=TRUE&amp;DOC_NAME=FAT:FQL_AUDITING_CLIENT_TEMPLATE.FAT&amp;display_string=Audit&amp;VAR:KEY=NWJEPWJWHM&amp;VAR:QUERY=RkZfRUJJVERBX09QRVIoUVRSLDQvMS8yMDA5LDYvMzAvMjAwOSwsLFVTRCk=&amp;WINDOW=FIRST_POPUP&amp;HEIGH","T=450&amp;WIDTH=450&amp;START_MAXIMIZED=FALSE&amp;VAR:CALENDAR=US&amp;VAR:SYMBOL=GAS&amp;VAR:INDEX=0"}</definedName>
    <definedName name="_627__FDSAUDITLINK__" localSheetId="0" hidden="1">{"fdsup://directions/FAT Viewer?action=UPDATE&amp;creator=factset&amp;DYN_ARGS=TRUE&amp;DOC_NAME=FAT:FQL_AUDITING_CLIENT_TEMPLATE.FAT&amp;display_string=Audit&amp;VAR:KEY=NWJEPWJWHM&amp;VAR:QUERY=RkZfRUJJVERBX09QRVIoUVRSLDQvMS8yMDA5LDYvMzAvMjAwOSwsLFVTRCk=&amp;WINDOW=FIRST_POPUP&amp;HEIGH","T=450&amp;WIDTH=450&amp;START_MAXIMIZED=FALSE&amp;VAR:CALENDAR=US&amp;VAR:SYMBOL=GAS&amp;VAR:INDEX=0"}</definedName>
    <definedName name="_627__FDSAUDITLINK__" hidden="1">{"fdsup://directions/FAT Viewer?action=UPDATE&amp;creator=factset&amp;DYN_ARGS=TRUE&amp;DOC_NAME=FAT:FQL_AUDITING_CLIENT_TEMPLATE.FAT&amp;display_string=Audit&amp;VAR:KEY=NWJEPWJWHM&amp;VAR:QUERY=RkZfRUJJVERBX09QRVIoUVRSLDQvMS8yMDA5LDYvMzAvMjAwOSwsLFVTRCk=&amp;WINDOW=FIRST_POPUP&amp;HEIGH","T=450&amp;WIDTH=450&amp;START_MAXIMIZED=FALSE&amp;VAR:CALENDAR=US&amp;VAR:SYMBOL=GAS&amp;VAR:INDEX=0"}</definedName>
    <definedName name="_628__FDSAUDITLINK__" localSheetId="7" hidden="1">{"fdsup://directions/FAT Viewer?action=UPDATE&amp;creator=factset&amp;DYN_ARGS=TRUE&amp;DOC_NAME=FAT:FQL_AUDITING_CLIENT_TEMPLATE.FAT&amp;display_string=Audit&amp;VAR:KEY=DELCHGFIZK&amp;VAR:QUERY=RkZfRUJJVERBX09QRVIoUVRSLDQvMS8yMDEwLDYvMzAvMjAxMCwsLFVTRCk=&amp;WINDOW=FIRST_POPUP&amp;HEIGH","T=450&amp;WIDTH=450&amp;START_MAXIMIZED=FALSE&amp;VAR:CALENDAR=US&amp;VAR:SYMBOL=GAS&amp;VAR:INDEX=0"}</definedName>
    <definedName name="_628__FDSAUDITLINK__" localSheetId="0" hidden="1">{"fdsup://directions/FAT Viewer?action=UPDATE&amp;creator=factset&amp;DYN_ARGS=TRUE&amp;DOC_NAME=FAT:FQL_AUDITING_CLIENT_TEMPLATE.FAT&amp;display_string=Audit&amp;VAR:KEY=DELCHGFIZK&amp;VAR:QUERY=RkZfRUJJVERBX09QRVIoUVRSLDQvMS8yMDEwLDYvMzAvMjAxMCwsLFVTRCk=&amp;WINDOW=FIRST_POPUP&amp;HEIGH","T=450&amp;WIDTH=450&amp;START_MAXIMIZED=FALSE&amp;VAR:CALENDAR=US&amp;VAR:SYMBOL=GAS&amp;VAR:INDEX=0"}</definedName>
    <definedName name="_628__FDSAUDITLINK__" hidden="1">{"fdsup://directions/FAT Viewer?action=UPDATE&amp;creator=factset&amp;DYN_ARGS=TRUE&amp;DOC_NAME=FAT:FQL_AUDITING_CLIENT_TEMPLATE.FAT&amp;display_string=Audit&amp;VAR:KEY=DELCHGFIZK&amp;VAR:QUERY=RkZfRUJJVERBX09QRVIoUVRSLDQvMS8yMDEwLDYvMzAvMjAxMCwsLFVTRCk=&amp;WINDOW=FIRST_POPUP&amp;HEIGH","T=450&amp;WIDTH=450&amp;START_MAXIMIZED=FALSE&amp;VAR:CALENDAR=US&amp;VAR:SYMBOL=GAS&amp;VAR:INDEX=0"}</definedName>
    <definedName name="_629__FDSAUDITLINK__" localSheetId="7" hidden="1">{"fdsup://directions/FAT Viewer?action=UPDATE&amp;creator=factset&amp;DYN_ARGS=TRUE&amp;DOC_NAME=FAT:FQL_AUDITING_CLIENT_TEMPLATE.FAT&amp;display_string=Audit&amp;VAR:KEY=PSBEPOTQFI&amp;VAR:QUERY=RkZfRUJJVERBX09QRVIoUVRSLDQvMS8yMDA5LDYvMzAvMjAwOSwsLFVTRCk=&amp;WINDOW=FIRST_POPUP&amp;HEIGH","T=450&amp;WIDTH=450&amp;START_MAXIMIZED=FALSE&amp;VAR:CALENDAR=US&amp;VAR:SYMBOL=FTR&amp;VAR:INDEX=0"}</definedName>
    <definedName name="_629__FDSAUDITLINK__" localSheetId="0" hidden="1">{"fdsup://directions/FAT Viewer?action=UPDATE&amp;creator=factset&amp;DYN_ARGS=TRUE&amp;DOC_NAME=FAT:FQL_AUDITING_CLIENT_TEMPLATE.FAT&amp;display_string=Audit&amp;VAR:KEY=PSBEPOTQFI&amp;VAR:QUERY=RkZfRUJJVERBX09QRVIoUVRSLDQvMS8yMDA5LDYvMzAvMjAwOSwsLFVTRCk=&amp;WINDOW=FIRST_POPUP&amp;HEIGH","T=450&amp;WIDTH=450&amp;START_MAXIMIZED=FALSE&amp;VAR:CALENDAR=US&amp;VAR:SYMBOL=FTR&amp;VAR:INDEX=0"}</definedName>
    <definedName name="_629__FDSAUDITLINK__" hidden="1">{"fdsup://directions/FAT Viewer?action=UPDATE&amp;creator=factset&amp;DYN_ARGS=TRUE&amp;DOC_NAME=FAT:FQL_AUDITING_CLIENT_TEMPLATE.FAT&amp;display_string=Audit&amp;VAR:KEY=PSBEPOTQFI&amp;VAR:QUERY=RkZfRUJJVERBX09QRVIoUVRSLDQvMS8yMDA5LDYvMzAvMjAwOSwsLFVTRCk=&amp;WINDOW=FIRST_POPUP&amp;HEIGH","T=450&amp;WIDTH=450&amp;START_MAXIMIZED=FALSE&amp;VAR:CALENDAR=US&amp;VAR:SYMBOL=FTR&amp;VAR:INDEX=0"}</definedName>
    <definedName name="_63__FDSAUDITLINK__" localSheetId="7" hidden="1">{"fdsup://directions/FAT Viewer?action=UPDATE&amp;creator=factset&amp;DYN_ARGS=TRUE&amp;DOC_NAME=FAT:FQL_AUDITING_CLIENT_TEMPLATE.FAT&amp;display_string=Audit&amp;VAR:KEY=JYTWPOHYXI&amp;VAR:QUERY=RkZfRUJJVERBX09QRVIoUVRSLDQvMS8yMDA5LDYvMzAvMjAwOSwsLFVTRCk=&amp;WINDOW=FIRST_POPUP&amp;HEIGH","T=450&amp;WIDTH=450&amp;START_MAXIMIZED=FALSE&amp;VAR:CALENDAR=US&amp;VAR:SYMBOL=VTR&amp;VAR:INDEX=0"}</definedName>
    <definedName name="_63__FDSAUDITLINK__" localSheetId="0" hidden="1">{"fdsup://directions/FAT Viewer?action=UPDATE&amp;creator=factset&amp;DYN_ARGS=TRUE&amp;DOC_NAME=FAT:FQL_AUDITING_CLIENT_TEMPLATE.FAT&amp;display_string=Audit&amp;VAR:KEY=JYTWPOHYXI&amp;VAR:QUERY=RkZfRUJJVERBX09QRVIoUVRSLDQvMS8yMDA5LDYvMzAvMjAwOSwsLFVTRCk=&amp;WINDOW=FIRST_POPUP&amp;HEIGH","T=450&amp;WIDTH=450&amp;START_MAXIMIZED=FALSE&amp;VAR:CALENDAR=US&amp;VAR:SYMBOL=VTR&amp;VAR:INDEX=0"}</definedName>
    <definedName name="_63__FDSAUDITLINK__" hidden="1">{"fdsup://directions/FAT Viewer?action=UPDATE&amp;creator=factset&amp;DYN_ARGS=TRUE&amp;DOC_NAME=FAT:FQL_AUDITING_CLIENT_TEMPLATE.FAT&amp;display_string=Audit&amp;VAR:KEY=JYTWPOHYXI&amp;VAR:QUERY=RkZfRUJJVERBX09QRVIoUVRSLDQvMS8yMDA5LDYvMzAvMjAwOSwsLFVTRCk=&amp;WINDOW=FIRST_POPUP&amp;HEIGH","T=450&amp;WIDTH=450&amp;START_MAXIMIZED=FALSE&amp;VAR:CALENDAR=US&amp;VAR:SYMBOL=VTR&amp;VAR:INDEX=0"}</definedName>
    <definedName name="_630__FDSAUDITLINK__" localSheetId="7" hidden="1">{"fdsup://directions/FAT Viewer?action=UPDATE&amp;creator=factset&amp;DYN_ARGS=TRUE&amp;DOC_NAME=FAT:FQL_AUDITING_CLIENT_TEMPLATE.FAT&amp;display_string=Audit&amp;VAR:KEY=PYTORKRKXA&amp;VAR:QUERY=RkZfRUJJVERBX09QRVIoUVRSLDQvMS8yMDEwLDYvMzAvMjAxMCwsLFVTRCk=&amp;WINDOW=FIRST_POPUP&amp;HEIGH","T=450&amp;WIDTH=450&amp;START_MAXIMIZED=FALSE&amp;VAR:CALENDAR=US&amp;VAR:SYMBOL=FTR&amp;VAR:INDEX=0"}</definedName>
    <definedName name="_630__FDSAUDITLINK__" localSheetId="0" hidden="1">{"fdsup://directions/FAT Viewer?action=UPDATE&amp;creator=factset&amp;DYN_ARGS=TRUE&amp;DOC_NAME=FAT:FQL_AUDITING_CLIENT_TEMPLATE.FAT&amp;display_string=Audit&amp;VAR:KEY=PYTORKRKXA&amp;VAR:QUERY=RkZfRUJJVERBX09QRVIoUVRSLDQvMS8yMDEwLDYvMzAvMjAxMCwsLFVTRCk=&amp;WINDOW=FIRST_POPUP&amp;HEIGH","T=450&amp;WIDTH=450&amp;START_MAXIMIZED=FALSE&amp;VAR:CALENDAR=US&amp;VAR:SYMBOL=FTR&amp;VAR:INDEX=0"}</definedName>
    <definedName name="_630__FDSAUDITLINK__" hidden="1">{"fdsup://directions/FAT Viewer?action=UPDATE&amp;creator=factset&amp;DYN_ARGS=TRUE&amp;DOC_NAME=FAT:FQL_AUDITING_CLIENT_TEMPLATE.FAT&amp;display_string=Audit&amp;VAR:KEY=PYTORKRKXA&amp;VAR:QUERY=RkZfRUJJVERBX09QRVIoUVRSLDQvMS8yMDEwLDYvMzAvMjAxMCwsLFVTRCk=&amp;WINDOW=FIRST_POPUP&amp;HEIGH","T=450&amp;WIDTH=450&amp;START_MAXIMIZED=FALSE&amp;VAR:CALENDAR=US&amp;VAR:SYMBOL=FTR&amp;VAR:INDEX=0"}</definedName>
    <definedName name="_631__FDSAUDITLINK__" localSheetId="7" hidden="1">{"fdsup://directions/FAT Viewer?action=UPDATE&amp;creator=factset&amp;DYN_ARGS=TRUE&amp;DOC_NAME=FAT:FQL_AUDITING_CLIENT_TEMPLATE.FAT&amp;display_string=Audit&amp;VAR:KEY=JITQVIHKBS&amp;VAR:QUERY=RkZfRUJJVERBX09QRVIoUVRSLDQvMS8yMDA5LDYvMzAvMjAwOSwsLFVTRCk=&amp;WINDOW=FIRST_POPUP&amp;HEIGH","T=450&amp;WIDTH=450&amp;START_MAXIMIZED=FALSE&amp;VAR:CALENDAR=US&amp;VAR:SYMBOL=FTI&amp;VAR:INDEX=0"}</definedName>
    <definedName name="_631__FDSAUDITLINK__" localSheetId="0" hidden="1">{"fdsup://directions/FAT Viewer?action=UPDATE&amp;creator=factset&amp;DYN_ARGS=TRUE&amp;DOC_NAME=FAT:FQL_AUDITING_CLIENT_TEMPLATE.FAT&amp;display_string=Audit&amp;VAR:KEY=JITQVIHKBS&amp;VAR:QUERY=RkZfRUJJVERBX09QRVIoUVRSLDQvMS8yMDA5LDYvMzAvMjAwOSwsLFVTRCk=&amp;WINDOW=FIRST_POPUP&amp;HEIGH","T=450&amp;WIDTH=450&amp;START_MAXIMIZED=FALSE&amp;VAR:CALENDAR=US&amp;VAR:SYMBOL=FTI&amp;VAR:INDEX=0"}</definedName>
    <definedName name="_631__FDSAUDITLINK__" hidden="1">{"fdsup://directions/FAT Viewer?action=UPDATE&amp;creator=factset&amp;DYN_ARGS=TRUE&amp;DOC_NAME=FAT:FQL_AUDITING_CLIENT_TEMPLATE.FAT&amp;display_string=Audit&amp;VAR:KEY=JITQVIHKBS&amp;VAR:QUERY=RkZfRUJJVERBX09QRVIoUVRSLDQvMS8yMDA5LDYvMzAvMjAwOSwsLFVTRCk=&amp;WINDOW=FIRST_POPUP&amp;HEIGH","T=450&amp;WIDTH=450&amp;START_MAXIMIZED=FALSE&amp;VAR:CALENDAR=US&amp;VAR:SYMBOL=FTI&amp;VAR:INDEX=0"}</definedName>
    <definedName name="_632__FDSAUDITLINK__" localSheetId="7" hidden="1">{"fdsup://directions/FAT Viewer?action=UPDATE&amp;creator=factset&amp;DYN_ARGS=TRUE&amp;DOC_NAME=FAT:FQL_AUDITING_CLIENT_TEMPLATE.FAT&amp;display_string=Audit&amp;VAR:KEY=FKFUBADUNC&amp;VAR:QUERY=RkZfRUJJVERBX09QRVIoUVRSLDQvMS8yMDEwLDYvMzAvMjAxMCwsLFVTRCk=&amp;WINDOW=FIRST_POPUP&amp;HEIGH","T=450&amp;WIDTH=450&amp;START_MAXIMIZED=FALSE&amp;VAR:CALENDAR=US&amp;VAR:SYMBOL=FTI&amp;VAR:INDEX=0"}</definedName>
    <definedName name="_632__FDSAUDITLINK__" localSheetId="0" hidden="1">{"fdsup://directions/FAT Viewer?action=UPDATE&amp;creator=factset&amp;DYN_ARGS=TRUE&amp;DOC_NAME=FAT:FQL_AUDITING_CLIENT_TEMPLATE.FAT&amp;display_string=Audit&amp;VAR:KEY=FKFUBADUNC&amp;VAR:QUERY=RkZfRUJJVERBX09QRVIoUVRSLDQvMS8yMDEwLDYvMzAvMjAxMCwsLFVTRCk=&amp;WINDOW=FIRST_POPUP&amp;HEIGH","T=450&amp;WIDTH=450&amp;START_MAXIMIZED=FALSE&amp;VAR:CALENDAR=US&amp;VAR:SYMBOL=FTI&amp;VAR:INDEX=0"}</definedName>
    <definedName name="_632__FDSAUDITLINK__" hidden="1">{"fdsup://directions/FAT Viewer?action=UPDATE&amp;creator=factset&amp;DYN_ARGS=TRUE&amp;DOC_NAME=FAT:FQL_AUDITING_CLIENT_TEMPLATE.FAT&amp;display_string=Audit&amp;VAR:KEY=FKFUBADUNC&amp;VAR:QUERY=RkZfRUJJVERBX09QRVIoUVRSLDQvMS8yMDEwLDYvMzAvMjAxMCwsLFVTRCk=&amp;WINDOW=FIRST_POPUP&amp;HEIGH","T=450&amp;WIDTH=450&amp;START_MAXIMIZED=FALSE&amp;VAR:CALENDAR=US&amp;VAR:SYMBOL=FTI&amp;VAR:INDEX=0"}</definedName>
    <definedName name="_633__FDSAUDITLINK__" localSheetId="7" hidden="1">{"fdsup://directions/FAT Viewer?action=UPDATE&amp;creator=factset&amp;DYN_ARGS=TRUE&amp;DOC_NAME=FAT:FQL_AUDITING_CLIENT_TEMPLATE.FAT&amp;display_string=Audit&amp;VAR:KEY=BIDGVSHURM&amp;VAR:QUERY=RkZfRUJJVERBX09QRVIoUVRSLDQvMS8yMDA5LDYvMzAvMjAwOSwsLFVTRCk=&amp;WINDOW=FIRST_POPUP&amp;HEIGH","T=450&amp;WIDTH=450&amp;START_MAXIMIZED=FALSE&amp;VAR:CALENDAR=US&amp;VAR:SYMBOL=FSLR&amp;VAR:INDEX=0"}</definedName>
    <definedName name="_633__FDSAUDITLINK__" localSheetId="0" hidden="1">{"fdsup://directions/FAT Viewer?action=UPDATE&amp;creator=factset&amp;DYN_ARGS=TRUE&amp;DOC_NAME=FAT:FQL_AUDITING_CLIENT_TEMPLATE.FAT&amp;display_string=Audit&amp;VAR:KEY=BIDGVSHURM&amp;VAR:QUERY=RkZfRUJJVERBX09QRVIoUVRSLDQvMS8yMDA5LDYvMzAvMjAwOSwsLFVTRCk=&amp;WINDOW=FIRST_POPUP&amp;HEIGH","T=450&amp;WIDTH=450&amp;START_MAXIMIZED=FALSE&amp;VAR:CALENDAR=US&amp;VAR:SYMBOL=FSLR&amp;VAR:INDEX=0"}</definedName>
    <definedName name="_633__FDSAUDITLINK__" hidden="1">{"fdsup://directions/FAT Viewer?action=UPDATE&amp;creator=factset&amp;DYN_ARGS=TRUE&amp;DOC_NAME=FAT:FQL_AUDITING_CLIENT_TEMPLATE.FAT&amp;display_string=Audit&amp;VAR:KEY=BIDGVSHURM&amp;VAR:QUERY=RkZfRUJJVERBX09QRVIoUVRSLDQvMS8yMDA5LDYvMzAvMjAwOSwsLFVTRCk=&amp;WINDOW=FIRST_POPUP&amp;HEIGH","T=450&amp;WIDTH=450&amp;START_MAXIMIZED=FALSE&amp;VAR:CALENDAR=US&amp;VAR:SYMBOL=FSLR&amp;VAR:INDEX=0"}</definedName>
    <definedName name="_634__FDSAUDITLINK__" localSheetId="7" hidden="1">{"fdsup://directions/FAT Viewer?action=UPDATE&amp;creator=factset&amp;DYN_ARGS=TRUE&amp;DOC_NAME=FAT:FQL_AUDITING_CLIENT_TEMPLATE.FAT&amp;display_string=Audit&amp;VAR:KEY=BYNYJMLOJK&amp;VAR:QUERY=RkZfRUJJVERBX09QRVIoUVRSLDQvMS8yMDEwLDYvMzAvMjAxMCwsLFVTRCk=&amp;WINDOW=FIRST_POPUP&amp;HEIGH","T=450&amp;WIDTH=450&amp;START_MAXIMIZED=FALSE&amp;VAR:CALENDAR=US&amp;VAR:SYMBOL=FSLR&amp;VAR:INDEX=0"}</definedName>
    <definedName name="_634__FDSAUDITLINK__" localSheetId="0" hidden="1">{"fdsup://directions/FAT Viewer?action=UPDATE&amp;creator=factset&amp;DYN_ARGS=TRUE&amp;DOC_NAME=FAT:FQL_AUDITING_CLIENT_TEMPLATE.FAT&amp;display_string=Audit&amp;VAR:KEY=BYNYJMLOJK&amp;VAR:QUERY=RkZfRUJJVERBX09QRVIoUVRSLDQvMS8yMDEwLDYvMzAvMjAxMCwsLFVTRCk=&amp;WINDOW=FIRST_POPUP&amp;HEIGH","T=450&amp;WIDTH=450&amp;START_MAXIMIZED=FALSE&amp;VAR:CALENDAR=US&amp;VAR:SYMBOL=FSLR&amp;VAR:INDEX=0"}</definedName>
    <definedName name="_634__FDSAUDITLINK__" hidden="1">{"fdsup://directions/FAT Viewer?action=UPDATE&amp;creator=factset&amp;DYN_ARGS=TRUE&amp;DOC_NAME=FAT:FQL_AUDITING_CLIENT_TEMPLATE.FAT&amp;display_string=Audit&amp;VAR:KEY=BYNYJMLOJK&amp;VAR:QUERY=RkZfRUJJVERBX09QRVIoUVRSLDQvMS8yMDEwLDYvMzAvMjAxMCwsLFVTRCk=&amp;WINDOW=FIRST_POPUP&amp;HEIGH","T=450&amp;WIDTH=450&amp;START_MAXIMIZED=FALSE&amp;VAR:CALENDAR=US&amp;VAR:SYMBOL=FSLR&amp;VAR:INDEX=0"}</definedName>
    <definedName name="_635__FDSAUDITLINK__" localSheetId="7" hidden="1">{"fdsup://directions/FAT Viewer?action=UPDATE&amp;creator=factset&amp;DYN_ARGS=TRUE&amp;DOC_NAME=FAT:FQL_AUDITING_CLIENT_TEMPLATE.FAT&amp;display_string=Audit&amp;VAR:KEY=DGZWXQNETG&amp;VAR:QUERY=RkZfRUJJVERBX09QRVIoUVRSLDQvMS8yMDA5LDYvMzAvMjAwOSwsLFVTRCk=&amp;WINDOW=FIRST_POPUP&amp;HEIGH","T=450&amp;WIDTH=450&amp;START_MAXIMIZED=FALSE&amp;VAR:CALENDAR=US&amp;VAR:SYMBOL=FRX&amp;VAR:INDEX=0"}</definedName>
    <definedName name="_635__FDSAUDITLINK__" localSheetId="0" hidden="1">{"fdsup://directions/FAT Viewer?action=UPDATE&amp;creator=factset&amp;DYN_ARGS=TRUE&amp;DOC_NAME=FAT:FQL_AUDITING_CLIENT_TEMPLATE.FAT&amp;display_string=Audit&amp;VAR:KEY=DGZWXQNETG&amp;VAR:QUERY=RkZfRUJJVERBX09QRVIoUVRSLDQvMS8yMDA5LDYvMzAvMjAwOSwsLFVTRCk=&amp;WINDOW=FIRST_POPUP&amp;HEIGH","T=450&amp;WIDTH=450&amp;START_MAXIMIZED=FALSE&amp;VAR:CALENDAR=US&amp;VAR:SYMBOL=FRX&amp;VAR:INDEX=0"}</definedName>
    <definedName name="_635__FDSAUDITLINK__" hidden="1">{"fdsup://directions/FAT Viewer?action=UPDATE&amp;creator=factset&amp;DYN_ARGS=TRUE&amp;DOC_NAME=FAT:FQL_AUDITING_CLIENT_TEMPLATE.FAT&amp;display_string=Audit&amp;VAR:KEY=DGZWXQNETG&amp;VAR:QUERY=RkZfRUJJVERBX09QRVIoUVRSLDQvMS8yMDA5LDYvMzAvMjAwOSwsLFVTRCk=&amp;WINDOW=FIRST_POPUP&amp;HEIGH","T=450&amp;WIDTH=450&amp;START_MAXIMIZED=FALSE&amp;VAR:CALENDAR=US&amp;VAR:SYMBOL=FRX&amp;VAR:INDEX=0"}</definedName>
    <definedName name="_636__FDSAUDITLINK__" localSheetId="7" hidden="1">{"fdsup://directions/FAT Viewer?action=UPDATE&amp;creator=factset&amp;DYN_ARGS=TRUE&amp;DOC_NAME=FAT:FQL_AUDITING_CLIENT_TEMPLATE.FAT&amp;display_string=Audit&amp;VAR:KEY=JSLGDCHWRQ&amp;VAR:QUERY=RkZfRUJJVERBX09QRVIoUVRSLDQvMS8yMDEwLDYvMzAvMjAxMCwsLFVTRCk=&amp;WINDOW=FIRST_POPUP&amp;HEIGH","T=450&amp;WIDTH=450&amp;START_MAXIMIZED=FALSE&amp;VAR:CALENDAR=US&amp;VAR:SYMBOL=FRX&amp;VAR:INDEX=0"}</definedName>
    <definedName name="_636__FDSAUDITLINK__" localSheetId="0" hidden="1">{"fdsup://directions/FAT Viewer?action=UPDATE&amp;creator=factset&amp;DYN_ARGS=TRUE&amp;DOC_NAME=FAT:FQL_AUDITING_CLIENT_TEMPLATE.FAT&amp;display_string=Audit&amp;VAR:KEY=JSLGDCHWRQ&amp;VAR:QUERY=RkZfRUJJVERBX09QRVIoUVRSLDQvMS8yMDEwLDYvMzAvMjAxMCwsLFVTRCk=&amp;WINDOW=FIRST_POPUP&amp;HEIGH","T=450&amp;WIDTH=450&amp;START_MAXIMIZED=FALSE&amp;VAR:CALENDAR=US&amp;VAR:SYMBOL=FRX&amp;VAR:INDEX=0"}</definedName>
    <definedName name="_636__FDSAUDITLINK__" hidden="1">{"fdsup://directions/FAT Viewer?action=UPDATE&amp;creator=factset&amp;DYN_ARGS=TRUE&amp;DOC_NAME=FAT:FQL_AUDITING_CLIENT_TEMPLATE.FAT&amp;display_string=Audit&amp;VAR:KEY=JSLGDCHWRQ&amp;VAR:QUERY=RkZfRUJJVERBX09QRVIoUVRSLDQvMS8yMDEwLDYvMzAvMjAxMCwsLFVTRCk=&amp;WINDOW=FIRST_POPUP&amp;HEIGH","T=450&amp;WIDTH=450&amp;START_MAXIMIZED=FALSE&amp;VAR:CALENDAR=US&amp;VAR:SYMBOL=FRX&amp;VAR:INDEX=0"}</definedName>
    <definedName name="_637__FDSAUDITLINK__" localSheetId="7" hidden="1">{"fdsup://directions/FAT Viewer?action=UPDATE&amp;creator=factset&amp;DYN_ARGS=TRUE&amp;DOC_NAME=FAT:FQL_AUDITING_CLIENT_TEMPLATE.FAT&amp;display_string=Audit&amp;VAR:KEY=FEDMFYXMFW&amp;VAR:QUERY=RkZfRUJJVERBX09QRVIoUVRSLDQvMS8yMDA5LDYvMzAvMjAwOSwsLFVTRCk=&amp;WINDOW=FIRST_POPUP&amp;HEIGH","T=450&amp;WIDTH=450&amp;START_MAXIMIZED=FALSE&amp;VAR:CALENDAR=US&amp;VAR:SYMBOL=FO&amp;VAR:INDEX=0"}</definedName>
    <definedName name="_637__FDSAUDITLINK__" localSheetId="0" hidden="1">{"fdsup://directions/FAT Viewer?action=UPDATE&amp;creator=factset&amp;DYN_ARGS=TRUE&amp;DOC_NAME=FAT:FQL_AUDITING_CLIENT_TEMPLATE.FAT&amp;display_string=Audit&amp;VAR:KEY=FEDMFYXMFW&amp;VAR:QUERY=RkZfRUJJVERBX09QRVIoUVRSLDQvMS8yMDA5LDYvMzAvMjAwOSwsLFVTRCk=&amp;WINDOW=FIRST_POPUP&amp;HEIGH","T=450&amp;WIDTH=450&amp;START_MAXIMIZED=FALSE&amp;VAR:CALENDAR=US&amp;VAR:SYMBOL=FO&amp;VAR:INDEX=0"}</definedName>
    <definedName name="_637__FDSAUDITLINK__" hidden="1">{"fdsup://directions/FAT Viewer?action=UPDATE&amp;creator=factset&amp;DYN_ARGS=TRUE&amp;DOC_NAME=FAT:FQL_AUDITING_CLIENT_TEMPLATE.FAT&amp;display_string=Audit&amp;VAR:KEY=FEDMFYXMFW&amp;VAR:QUERY=RkZfRUJJVERBX09QRVIoUVRSLDQvMS8yMDA5LDYvMzAvMjAwOSwsLFVTRCk=&amp;WINDOW=FIRST_POPUP&amp;HEIGH","T=450&amp;WIDTH=450&amp;START_MAXIMIZED=FALSE&amp;VAR:CALENDAR=US&amp;VAR:SYMBOL=FO&amp;VAR:INDEX=0"}</definedName>
    <definedName name="_638__FDSAUDITLINK__" localSheetId="7" hidden="1">{"fdsup://directions/FAT Viewer?action=UPDATE&amp;creator=factset&amp;DYN_ARGS=TRUE&amp;DOC_NAME=FAT:FQL_AUDITING_CLIENT_TEMPLATE.FAT&amp;display_string=Audit&amp;VAR:KEY=TANWJARMLE&amp;VAR:QUERY=RkZfRUJJVERBX09QRVIoUVRSLDQvMS8yMDEwLDYvMzAvMjAxMCwsLFVTRCk=&amp;WINDOW=FIRST_POPUP&amp;HEIGH","T=450&amp;WIDTH=450&amp;START_MAXIMIZED=FALSE&amp;VAR:CALENDAR=US&amp;VAR:SYMBOL=FO&amp;VAR:INDEX=0"}</definedName>
    <definedName name="_638__FDSAUDITLINK__" localSheetId="0" hidden="1">{"fdsup://directions/FAT Viewer?action=UPDATE&amp;creator=factset&amp;DYN_ARGS=TRUE&amp;DOC_NAME=FAT:FQL_AUDITING_CLIENT_TEMPLATE.FAT&amp;display_string=Audit&amp;VAR:KEY=TANWJARMLE&amp;VAR:QUERY=RkZfRUJJVERBX09QRVIoUVRSLDQvMS8yMDEwLDYvMzAvMjAxMCwsLFVTRCk=&amp;WINDOW=FIRST_POPUP&amp;HEIGH","T=450&amp;WIDTH=450&amp;START_MAXIMIZED=FALSE&amp;VAR:CALENDAR=US&amp;VAR:SYMBOL=FO&amp;VAR:INDEX=0"}</definedName>
    <definedName name="_638__FDSAUDITLINK__" hidden="1">{"fdsup://directions/FAT Viewer?action=UPDATE&amp;creator=factset&amp;DYN_ARGS=TRUE&amp;DOC_NAME=FAT:FQL_AUDITING_CLIENT_TEMPLATE.FAT&amp;display_string=Audit&amp;VAR:KEY=TANWJARMLE&amp;VAR:QUERY=RkZfRUJJVERBX09QRVIoUVRSLDQvMS8yMDEwLDYvMzAvMjAxMCwsLFVTRCk=&amp;WINDOW=FIRST_POPUP&amp;HEIGH","T=450&amp;WIDTH=450&amp;START_MAXIMIZED=FALSE&amp;VAR:CALENDAR=US&amp;VAR:SYMBOL=FO&amp;VAR:INDEX=0"}</definedName>
    <definedName name="_639__FDSAUDITLINK__" localSheetId="7" hidden="1">{"fdsup://directions/FAT Viewer?action=UPDATE&amp;creator=factset&amp;DYN_ARGS=TRUE&amp;DOC_NAME=FAT:FQL_AUDITING_CLIENT_TEMPLATE.FAT&amp;display_string=Audit&amp;VAR:KEY=JSPWFMDCLU&amp;VAR:QUERY=RkZfRUJJVERBX09QRVIoUVRSLDQvMS8yMDA5LDYvMzAvMjAwOSwsLFVTRCk=&amp;WINDOW=FIRST_POPUP&amp;HEIGH","T=450&amp;WIDTH=450&amp;START_MAXIMIZED=FALSE&amp;VAR:CALENDAR=US&amp;VAR:SYMBOL=FMC&amp;VAR:INDEX=0"}</definedName>
    <definedName name="_639__FDSAUDITLINK__" localSheetId="0" hidden="1">{"fdsup://directions/FAT Viewer?action=UPDATE&amp;creator=factset&amp;DYN_ARGS=TRUE&amp;DOC_NAME=FAT:FQL_AUDITING_CLIENT_TEMPLATE.FAT&amp;display_string=Audit&amp;VAR:KEY=JSPWFMDCLU&amp;VAR:QUERY=RkZfRUJJVERBX09QRVIoUVRSLDQvMS8yMDA5LDYvMzAvMjAwOSwsLFVTRCk=&amp;WINDOW=FIRST_POPUP&amp;HEIGH","T=450&amp;WIDTH=450&amp;START_MAXIMIZED=FALSE&amp;VAR:CALENDAR=US&amp;VAR:SYMBOL=FMC&amp;VAR:INDEX=0"}</definedName>
    <definedName name="_639__FDSAUDITLINK__" hidden="1">{"fdsup://directions/FAT Viewer?action=UPDATE&amp;creator=factset&amp;DYN_ARGS=TRUE&amp;DOC_NAME=FAT:FQL_AUDITING_CLIENT_TEMPLATE.FAT&amp;display_string=Audit&amp;VAR:KEY=JSPWFMDCLU&amp;VAR:QUERY=RkZfRUJJVERBX09QRVIoUVRSLDQvMS8yMDA5LDYvMzAvMjAwOSwsLFVTRCk=&amp;WINDOW=FIRST_POPUP&amp;HEIGH","T=450&amp;WIDTH=450&amp;START_MAXIMIZED=FALSE&amp;VAR:CALENDAR=US&amp;VAR:SYMBOL=FMC&amp;VAR:INDEX=0"}</definedName>
    <definedName name="_64__FDSAUDITLINK__" localSheetId="7" hidden="1">{"fdsup://directions/FAT Viewer?action=UPDATE&amp;creator=factset&amp;DYN_ARGS=TRUE&amp;DOC_NAME=FAT:FQL_AUDITING_CLIENT_TEMPLATE.FAT&amp;display_string=Audit&amp;VAR:KEY=ZGZWRKBGDO&amp;VAR:QUERY=RkZfRUJJVERBX09QRVIoUVRSLDQvMS8yMDEwLDYvMzAvMjAxMCwsLFVTRCk=&amp;WINDOW=FIRST_POPUP&amp;HEIGH","T=450&amp;WIDTH=450&amp;START_MAXIMIZED=FALSE&amp;VAR:CALENDAR=US&amp;VAR:SYMBOL=VTR&amp;VAR:INDEX=0"}</definedName>
    <definedName name="_64__FDSAUDITLINK__" localSheetId="0" hidden="1">{"fdsup://directions/FAT Viewer?action=UPDATE&amp;creator=factset&amp;DYN_ARGS=TRUE&amp;DOC_NAME=FAT:FQL_AUDITING_CLIENT_TEMPLATE.FAT&amp;display_string=Audit&amp;VAR:KEY=ZGZWRKBGDO&amp;VAR:QUERY=RkZfRUJJVERBX09QRVIoUVRSLDQvMS8yMDEwLDYvMzAvMjAxMCwsLFVTRCk=&amp;WINDOW=FIRST_POPUP&amp;HEIGH","T=450&amp;WIDTH=450&amp;START_MAXIMIZED=FALSE&amp;VAR:CALENDAR=US&amp;VAR:SYMBOL=VTR&amp;VAR:INDEX=0"}</definedName>
    <definedName name="_64__FDSAUDITLINK__" hidden="1">{"fdsup://directions/FAT Viewer?action=UPDATE&amp;creator=factset&amp;DYN_ARGS=TRUE&amp;DOC_NAME=FAT:FQL_AUDITING_CLIENT_TEMPLATE.FAT&amp;display_string=Audit&amp;VAR:KEY=ZGZWRKBGDO&amp;VAR:QUERY=RkZfRUJJVERBX09QRVIoUVRSLDQvMS8yMDEwLDYvMzAvMjAxMCwsLFVTRCk=&amp;WINDOW=FIRST_POPUP&amp;HEIGH","T=450&amp;WIDTH=450&amp;START_MAXIMIZED=FALSE&amp;VAR:CALENDAR=US&amp;VAR:SYMBOL=VTR&amp;VAR:INDEX=0"}</definedName>
    <definedName name="_640__FDSAUDITLINK__" localSheetId="7" hidden="1">{"fdsup://directions/FAT Viewer?action=UPDATE&amp;creator=factset&amp;DYN_ARGS=TRUE&amp;DOC_NAME=FAT:FQL_AUDITING_CLIENT_TEMPLATE.FAT&amp;display_string=Audit&amp;VAR:KEY=LUBWJSPQZY&amp;VAR:QUERY=RkZfRUJJVERBX09QRVIoUVRSLDQvMS8yMDEwLDYvMzAvMjAxMCwsLFVTRCk=&amp;WINDOW=FIRST_POPUP&amp;HEIGH","T=450&amp;WIDTH=450&amp;START_MAXIMIZED=FALSE&amp;VAR:CALENDAR=US&amp;VAR:SYMBOL=FMC&amp;VAR:INDEX=0"}</definedName>
    <definedName name="_640__FDSAUDITLINK__" localSheetId="0" hidden="1">{"fdsup://directions/FAT Viewer?action=UPDATE&amp;creator=factset&amp;DYN_ARGS=TRUE&amp;DOC_NAME=FAT:FQL_AUDITING_CLIENT_TEMPLATE.FAT&amp;display_string=Audit&amp;VAR:KEY=LUBWJSPQZY&amp;VAR:QUERY=RkZfRUJJVERBX09QRVIoUVRSLDQvMS8yMDEwLDYvMzAvMjAxMCwsLFVTRCk=&amp;WINDOW=FIRST_POPUP&amp;HEIGH","T=450&amp;WIDTH=450&amp;START_MAXIMIZED=FALSE&amp;VAR:CALENDAR=US&amp;VAR:SYMBOL=FMC&amp;VAR:INDEX=0"}</definedName>
    <definedName name="_640__FDSAUDITLINK__" hidden="1">{"fdsup://directions/FAT Viewer?action=UPDATE&amp;creator=factset&amp;DYN_ARGS=TRUE&amp;DOC_NAME=FAT:FQL_AUDITING_CLIENT_TEMPLATE.FAT&amp;display_string=Audit&amp;VAR:KEY=LUBWJSPQZY&amp;VAR:QUERY=RkZfRUJJVERBX09QRVIoUVRSLDQvMS8yMDEwLDYvMzAvMjAxMCwsLFVTRCk=&amp;WINDOW=FIRST_POPUP&amp;HEIGH","T=450&amp;WIDTH=450&amp;START_MAXIMIZED=FALSE&amp;VAR:CALENDAR=US&amp;VAR:SYMBOL=FMC&amp;VAR:INDEX=0"}</definedName>
    <definedName name="_641__FDSAUDITLINK__" localSheetId="7" hidden="1">{"fdsup://directions/FAT Viewer?action=UPDATE&amp;creator=factset&amp;DYN_ARGS=TRUE&amp;DOC_NAME=FAT:FQL_AUDITING_CLIENT_TEMPLATE.FAT&amp;display_string=Audit&amp;VAR:KEY=NKBEFQHERQ&amp;VAR:QUERY=RkZfRUJJVERBX09QRVIoUVRSLDQvMS8yMDA5LDYvMzAvMjAwOSwsLFVTRCk=&amp;WINDOW=FIRST_POPUP&amp;HEIGH","T=450&amp;WIDTH=450&amp;START_MAXIMIZED=FALSE&amp;VAR:CALENDAR=US&amp;VAR:SYMBOL=FLS&amp;VAR:INDEX=0"}</definedName>
    <definedName name="_641__FDSAUDITLINK__" localSheetId="0" hidden="1">{"fdsup://directions/FAT Viewer?action=UPDATE&amp;creator=factset&amp;DYN_ARGS=TRUE&amp;DOC_NAME=FAT:FQL_AUDITING_CLIENT_TEMPLATE.FAT&amp;display_string=Audit&amp;VAR:KEY=NKBEFQHERQ&amp;VAR:QUERY=RkZfRUJJVERBX09QRVIoUVRSLDQvMS8yMDA5LDYvMzAvMjAwOSwsLFVTRCk=&amp;WINDOW=FIRST_POPUP&amp;HEIGH","T=450&amp;WIDTH=450&amp;START_MAXIMIZED=FALSE&amp;VAR:CALENDAR=US&amp;VAR:SYMBOL=FLS&amp;VAR:INDEX=0"}</definedName>
    <definedName name="_641__FDSAUDITLINK__" hidden="1">{"fdsup://directions/FAT Viewer?action=UPDATE&amp;creator=factset&amp;DYN_ARGS=TRUE&amp;DOC_NAME=FAT:FQL_AUDITING_CLIENT_TEMPLATE.FAT&amp;display_string=Audit&amp;VAR:KEY=NKBEFQHERQ&amp;VAR:QUERY=RkZfRUJJVERBX09QRVIoUVRSLDQvMS8yMDA5LDYvMzAvMjAwOSwsLFVTRCk=&amp;WINDOW=FIRST_POPUP&amp;HEIGH","T=450&amp;WIDTH=450&amp;START_MAXIMIZED=FALSE&amp;VAR:CALENDAR=US&amp;VAR:SYMBOL=FLS&amp;VAR:INDEX=0"}</definedName>
    <definedName name="_642__FDSAUDITLINK__" localSheetId="7" hidden="1">{"fdsup://directions/FAT Viewer?action=UPDATE&amp;creator=factset&amp;DYN_ARGS=TRUE&amp;DOC_NAME=FAT:FQL_AUDITING_CLIENT_TEMPLATE.FAT&amp;display_string=Audit&amp;VAR:KEY=TITUDYNYNS&amp;VAR:QUERY=RkZfRUJJVERBX09QRVIoUVRSLDQvMS8yMDEwLDYvMzAvMjAxMCwsLFVTRCk=&amp;WINDOW=FIRST_POPUP&amp;HEIGH","T=450&amp;WIDTH=450&amp;START_MAXIMIZED=FALSE&amp;VAR:CALENDAR=US&amp;VAR:SYMBOL=FLS&amp;VAR:INDEX=0"}</definedName>
    <definedName name="_642__FDSAUDITLINK__" localSheetId="0" hidden="1">{"fdsup://directions/FAT Viewer?action=UPDATE&amp;creator=factset&amp;DYN_ARGS=TRUE&amp;DOC_NAME=FAT:FQL_AUDITING_CLIENT_TEMPLATE.FAT&amp;display_string=Audit&amp;VAR:KEY=TITUDYNYNS&amp;VAR:QUERY=RkZfRUJJVERBX09QRVIoUVRSLDQvMS8yMDEwLDYvMzAvMjAxMCwsLFVTRCk=&amp;WINDOW=FIRST_POPUP&amp;HEIGH","T=450&amp;WIDTH=450&amp;START_MAXIMIZED=FALSE&amp;VAR:CALENDAR=US&amp;VAR:SYMBOL=FLS&amp;VAR:INDEX=0"}</definedName>
    <definedName name="_642__FDSAUDITLINK__" hidden="1">{"fdsup://directions/FAT Viewer?action=UPDATE&amp;creator=factset&amp;DYN_ARGS=TRUE&amp;DOC_NAME=FAT:FQL_AUDITING_CLIENT_TEMPLATE.FAT&amp;display_string=Audit&amp;VAR:KEY=TITUDYNYNS&amp;VAR:QUERY=RkZfRUJJVERBX09QRVIoUVRSLDQvMS8yMDEwLDYvMzAvMjAxMCwsLFVTRCk=&amp;WINDOW=FIRST_POPUP&amp;HEIGH","T=450&amp;WIDTH=450&amp;START_MAXIMIZED=FALSE&amp;VAR:CALENDAR=US&amp;VAR:SYMBOL=FLS&amp;VAR:INDEX=0"}</definedName>
    <definedName name="_643__FDSAUDITLINK__" localSheetId="7" hidden="1">{"fdsup://directions/FAT Viewer?action=UPDATE&amp;creator=factset&amp;DYN_ARGS=TRUE&amp;DOC_NAME=FAT:FQL_AUDITING_CLIENT_TEMPLATE.FAT&amp;display_string=Audit&amp;VAR:KEY=FIXABYVSPC&amp;VAR:QUERY=RkZfRUJJVERBX09QRVIoUVRSLDQvMS8yMDA5LDYvMzAvMjAwOSwsLFVTRCk=&amp;WINDOW=FIRST_POPUP&amp;HEIGH","T=450&amp;WIDTH=450&amp;START_MAXIMIZED=FALSE&amp;VAR:CALENDAR=US&amp;VAR:SYMBOL=FLR&amp;VAR:INDEX=0"}</definedName>
    <definedName name="_643__FDSAUDITLINK__" localSheetId="0" hidden="1">{"fdsup://directions/FAT Viewer?action=UPDATE&amp;creator=factset&amp;DYN_ARGS=TRUE&amp;DOC_NAME=FAT:FQL_AUDITING_CLIENT_TEMPLATE.FAT&amp;display_string=Audit&amp;VAR:KEY=FIXABYVSPC&amp;VAR:QUERY=RkZfRUJJVERBX09QRVIoUVRSLDQvMS8yMDA5LDYvMzAvMjAwOSwsLFVTRCk=&amp;WINDOW=FIRST_POPUP&amp;HEIGH","T=450&amp;WIDTH=450&amp;START_MAXIMIZED=FALSE&amp;VAR:CALENDAR=US&amp;VAR:SYMBOL=FLR&amp;VAR:INDEX=0"}</definedName>
    <definedName name="_643__FDSAUDITLINK__" hidden="1">{"fdsup://directions/FAT Viewer?action=UPDATE&amp;creator=factset&amp;DYN_ARGS=TRUE&amp;DOC_NAME=FAT:FQL_AUDITING_CLIENT_TEMPLATE.FAT&amp;display_string=Audit&amp;VAR:KEY=FIXABYVSPC&amp;VAR:QUERY=RkZfRUJJVERBX09QRVIoUVRSLDQvMS8yMDA5LDYvMzAvMjAwOSwsLFVTRCk=&amp;WINDOW=FIRST_POPUP&amp;HEIGH","T=450&amp;WIDTH=450&amp;START_MAXIMIZED=FALSE&amp;VAR:CALENDAR=US&amp;VAR:SYMBOL=FLR&amp;VAR:INDEX=0"}</definedName>
    <definedName name="_644__FDSAUDITLINK__" localSheetId="7" hidden="1">{"fdsup://directions/FAT Viewer?action=UPDATE&amp;creator=factset&amp;DYN_ARGS=TRUE&amp;DOC_NAME=FAT:FQL_AUDITING_CLIENT_TEMPLATE.FAT&amp;display_string=Audit&amp;VAR:KEY=DKVCHEPCFM&amp;VAR:QUERY=RkZfRUJJVERBX09QRVIoUVRSLDQvMS8yMDEwLDYvMzAvMjAxMCwsLFVTRCk=&amp;WINDOW=FIRST_POPUP&amp;HEIGH","T=450&amp;WIDTH=450&amp;START_MAXIMIZED=FALSE&amp;VAR:CALENDAR=US&amp;VAR:SYMBOL=FLR&amp;VAR:INDEX=0"}</definedName>
    <definedName name="_644__FDSAUDITLINK__" localSheetId="0" hidden="1">{"fdsup://directions/FAT Viewer?action=UPDATE&amp;creator=factset&amp;DYN_ARGS=TRUE&amp;DOC_NAME=FAT:FQL_AUDITING_CLIENT_TEMPLATE.FAT&amp;display_string=Audit&amp;VAR:KEY=DKVCHEPCFM&amp;VAR:QUERY=RkZfRUJJVERBX09QRVIoUVRSLDQvMS8yMDEwLDYvMzAvMjAxMCwsLFVTRCk=&amp;WINDOW=FIRST_POPUP&amp;HEIGH","T=450&amp;WIDTH=450&amp;START_MAXIMIZED=FALSE&amp;VAR:CALENDAR=US&amp;VAR:SYMBOL=FLR&amp;VAR:INDEX=0"}</definedName>
    <definedName name="_644__FDSAUDITLINK__" hidden="1">{"fdsup://directions/FAT Viewer?action=UPDATE&amp;creator=factset&amp;DYN_ARGS=TRUE&amp;DOC_NAME=FAT:FQL_AUDITING_CLIENT_TEMPLATE.FAT&amp;display_string=Audit&amp;VAR:KEY=DKVCHEPCFM&amp;VAR:QUERY=RkZfRUJJVERBX09QRVIoUVRSLDQvMS8yMDEwLDYvMzAvMjAxMCwsLFVTRCk=&amp;WINDOW=FIRST_POPUP&amp;HEIGH","T=450&amp;WIDTH=450&amp;START_MAXIMIZED=FALSE&amp;VAR:CALENDAR=US&amp;VAR:SYMBOL=FLR&amp;VAR:INDEX=0"}</definedName>
    <definedName name="_645__FDSAUDITLINK__" localSheetId="7" hidden="1">{"fdsup://directions/FAT Viewer?action=UPDATE&amp;creator=factset&amp;DYN_ARGS=TRUE&amp;DOC_NAME=FAT:FQL_AUDITING_CLIENT_TEMPLATE.FAT&amp;display_string=Audit&amp;VAR:KEY=LSHOFWZWTS&amp;VAR:QUERY=RkZfRUJJVERBX09QRVIoUVRSLDQvMS8yMDA5LDYvMzAvMjAwOSwsLFVTRCk=&amp;WINDOW=FIRST_POPUP&amp;HEIGH","T=450&amp;WIDTH=450&amp;START_MAXIMIZED=FALSE&amp;VAR:CALENDAR=US&amp;VAR:SYMBOL=FLIR&amp;VAR:INDEX=0"}</definedName>
    <definedName name="_645__FDSAUDITLINK__" localSheetId="0" hidden="1">{"fdsup://directions/FAT Viewer?action=UPDATE&amp;creator=factset&amp;DYN_ARGS=TRUE&amp;DOC_NAME=FAT:FQL_AUDITING_CLIENT_TEMPLATE.FAT&amp;display_string=Audit&amp;VAR:KEY=LSHOFWZWTS&amp;VAR:QUERY=RkZfRUJJVERBX09QRVIoUVRSLDQvMS8yMDA5LDYvMzAvMjAwOSwsLFVTRCk=&amp;WINDOW=FIRST_POPUP&amp;HEIGH","T=450&amp;WIDTH=450&amp;START_MAXIMIZED=FALSE&amp;VAR:CALENDAR=US&amp;VAR:SYMBOL=FLIR&amp;VAR:INDEX=0"}</definedName>
    <definedName name="_645__FDSAUDITLINK__" hidden="1">{"fdsup://directions/FAT Viewer?action=UPDATE&amp;creator=factset&amp;DYN_ARGS=TRUE&amp;DOC_NAME=FAT:FQL_AUDITING_CLIENT_TEMPLATE.FAT&amp;display_string=Audit&amp;VAR:KEY=LSHOFWZWTS&amp;VAR:QUERY=RkZfRUJJVERBX09QRVIoUVRSLDQvMS8yMDA5LDYvMzAvMjAwOSwsLFVTRCk=&amp;WINDOW=FIRST_POPUP&amp;HEIGH","T=450&amp;WIDTH=450&amp;START_MAXIMIZED=FALSE&amp;VAR:CALENDAR=US&amp;VAR:SYMBOL=FLIR&amp;VAR:INDEX=0"}</definedName>
    <definedName name="_646__FDSAUDITLINK__" localSheetId="7" hidden="1">{"fdsup://directions/FAT Viewer?action=UPDATE&amp;creator=factset&amp;DYN_ARGS=TRUE&amp;DOC_NAME=FAT:FQL_AUDITING_CLIENT_TEMPLATE.FAT&amp;display_string=Audit&amp;VAR:KEY=PCVCXSLIDY&amp;VAR:QUERY=RkZfRUJJVERBX09QRVIoUVRSLDQvMS8yMDEwLDYvMzAvMjAxMCwsLFVTRCk=&amp;WINDOW=FIRST_POPUP&amp;HEIGH","T=450&amp;WIDTH=450&amp;START_MAXIMIZED=FALSE&amp;VAR:CALENDAR=US&amp;VAR:SYMBOL=FLIR&amp;VAR:INDEX=0"}</definedName>
    <definedName name="_646__FDSAUDITLINK__" localSheetId="0" hidden="1">{"fdsup://directions/FAT Viewer?action=UPDATE&amp;creator=factset&amp;DYN_ARGS=TRUE&amp;DOC_NAME=FAT:FQL_AUDITING_CLIENT_TEMPLATE.FAT&amp;display_string=Audit&amp;VAR:KEY=PCVCXSLIDY&amp;VAR:QUERY=RkZfRUJJVERBX09QRVIoUVRSLDQvMS8yMDEwLDYvMzAvMjAxMCwsLFVTRCk=&amp;WINDOW=FIRST_POPUP&amp;HEIGH","T=450&amp;WIDTH=450&amp;START_MAXIMIZED=FALSE&amp;VAR:CALENDAR=US&amp;VAR:SYMBOL=FLIR&amp;VAR:INDEX=0"}</definedName>
    <definedName name="_646__FDSAUDITLINK__" hidden="1">{"fdsup://directions/FAT Viewer?action=UPDATE&amp;creator=factset&amp;DYN_ARGS=TRUE&amp;DOC_NAME=FAT:FQL_AUDITING_CLIENT_TEMPLATE.FAT&amp;display_string=Audit&amp;VAR:KEY=PCVCXSLIDY&amp;VAR:QUERY=RkZfRUJJVERBX09QRVIoUVRSLDQvMS8yMDEwLDYvMzAvMjAxMCwsLFVTRCk=&amp;WINDOW=FIRST_POPUP&amp;HEIGH","T=450&amp;WIDTH=450&amp;START_MAXIMIZED=FALSE&amp;VAR:CALENDAR=US&amp;VAR:SYMBOL=FLIR&amp;VAR:INDEX=0"}</definedName>
    <definedName name="_647__FDSAUDITLINK__" localSheetId="7" hidden="1">{"fdsup://directions/FAT Viewer?action=UPDATE&amp;creator=factset&amp;DYN_ARGS=TRUE&amp;DOC_NAME=FAT:FQL_AUDITING_CLIENT_TEMPLATE.FAT&amp;display_string=Audit&amp;VAR:KEY=FQHGDCFCJC&amp;VAR:QUERY=RkZfRUJJVERBX09QRVIoUVRSLDQvMS8yMDA5LDYvMzAvMjAwOSwsLFVTRCk=&amp;WINDOW=FIRST_POPUP&amp;HEIGH","T=450&amp;WIDTH=450&amp;START_MAXIMIZED=FALSE&amp;VAR:CALENDAR=US&amp;VAR:SYMBOL=FITB&amp;VAR:INDEX=0"}</definedName>
    <definedName name="_647__FDSAUDITLINK__" localSheetId="0" hidden="1">{"fdsup://directions/FAT Viewer?action=UPDATE&amp;creator=factset&amp;DYN_ARGS=TRUE&amp;DOC_NAME=FAT:FQL_AUDITING_CLIENT_TEMPLATE.FAT&amp;display_string=Audit&amp;VAR:KEY=FQHGDCFCJC&amp;VAR:QUERY=RkZfRUJJVERBX09QRVIoUVRSLDQvMS8yMDA5LDYvMzAvMjAwOSwsLFVTRCk=&amp;WINDOW=FIRST_POPUP&amp;HEIGH","T=450&amp;WIDTH=450&amp;START_MAXIMIZED=FALSE&amp;VAR:CALENDAR=US&amp;VAR:SYMBOL=FITB&amp;VAR:INDEX=0"}</definedName>
    <definedName name="_647__FDSAUDITLINK__" hidden="1">{"fdsup://directions/FAT Viewer?action=UPDATE&amp;creator=factset&amp;DYN_ARGS=TRUE&amp;DOC_NAME=FAT:FQL_AUDITING_CLIENT_TEMPLATE.FAT&amp;display_string=Audit&amp;VAR:KEY=FQHGDCFCJC&amp;VAR:QUERY=RkZfRUJJVERBX09QRVIoUVRSLDQvMS8yMDA5LDYvMzAvMjAwOSwsLFVTRCk=&amp;WINDOW=FIRST_POPUP&amp;HEIGH","T=450&amp;WIDTH=450&amp;START_MAXIMIZED=FALSE&amp;VAR:CALENDAR=US&amp;VAR:SYMBOL=FITB&amp;VAR:INDEX=0"}</definedName>
    <definedName name="_648__FDSAUDITLINK__" localSheetId="7" hidden="1">{"fdsup://directions/FAT Viewer?action=UPDATE&amp;creator=factset&amp;DYN_ARGS=TRUE&amp;DOC_NAME=FAT:FQL_AUDITING_CLIENT_TEMPLATE.FAT&amp;display_string=Audit&amp;VAR:KEY=TYTKJUBSZG&amp;VAR:QUERY=RkZfRUJJVERBX09QRVIoUVRSLDQvMS8yMDEwLDYvMzAvMjAxMCwsLFVTRCk=&amp;WINDOW=FIRST_POPUP&amp;HEIGH","T=450&amp;WIDTH=450&amp;START_MAXIMIZED=FALSE&amp;VAR:CALENDAR=US&amp;VAR:SYMBOL=FITB&amp;VAR:INDEX=0"}</definedName>
    <definedName name="_648__FDSAUDITLINK__" localSheetId="0" hidden="1">{"fdsup://directions/FAT Viewer?action=UPDATE&amp;creator=factset&amp;DYN_ARGS=TRUE&amp;DOC_NAME=FAT:FQL_AUDITING_CLIENT_TEMPLATE.FAT&amp;display_string=Audit&amp;VAR:KEY=TYTKJUBSZG&amp;VAR:QUERY=RkZfRUJJVERBX09QRVIoUVRSLDQvMS8yMDEwLDYvMzAvMjAxMCwsLFVTRCk=&amp;WINDOW=FIRST_POPUP&amp;HEIGH","T=450&amp;WIDTH=450&amp;START_MAXIMIZED=FALSE&amp;VAR:CALENDAR=US&amp;VAR:SYMBOL=FITB&amp;VAR:INDEX=0"}</definedName>
    <definedName name="_648__FDSAUDITLINK__" hidden="1">{"fdsup://directions/FAT Viewer?action=UPDATE&amp;creator=factset&amp;DYN_ARGS=TRUE&amp;DOC_NAME=FAT:FQL_AUDITING_CLIENT_TEMPLATE.FAT&amp;display_string=Audit&amp;VAR:KEY=TYTKJUBSZG&amp;VAR:QUERY=RkZfRUJJVERBX09QRVIoUVRSLDQvMS8yMDEwLDYvMzAvMjAxMCwsLFVTRCk=&amp;WINDOW=FIRST_POPUP&amp;HEIGH","T=450&amp;WIDTH=450&amp;START_MAXIMIZED=FALSE&amp;VAR:CALENDAR=US&amp;VAR:SYMBOL=FITB&amp;VAR:INDEX=0"}</definedName>
    <definedName name="_649__FDSAUDITLINK__" localSheetId="7" hidden="1">{"fdsup://directions/FAT Viewer?action=UPDATE&amp;creator=factset&amp;DYN_ARGS=TRUE&amp;DOC_NAME=FAT:FQL_AUDITING_CLIENT_TEMPLATE.FAT&amp;display_string=Audit&amp;VAR:KEY=NGNCTAPQZW&amp;VAR:QUERY=RkZfRUJJVERBX09QRVIoUVRSLDQvMS8yMDA5LDYvMzAvMjAwOSwsLFVTRCk=&amp;WINDOW=FIRST_POPUP&amp;HEIGH","T=450&amp;WIDTH=450&amp;START_MAXIMIZED=FALSE&amp;VAR:CALENDAR=US&amp;VAR:SYMBOL=FISV&amp;VAR:INDEX=0"}</definedName>
    <definedName name="_649__FDSAUDITLINK__" localSheetId="0" hidden="1">{"fdsup://directions/FAT Viewer?action=UPDATE&amp;creator=factset&amp;DYN_ARGS=TRUE&amp;DOC_NAME=FAT:FQL_AUDITING_CLIENT_TEMPLATE.FAT&amp;display_string=Audit&amp;VAR:KEY=NGNCTAPQZW&amp;VAR:QUERY=RkZfRUJJVERBX09QRVIoUVRSLDQvMS8yMDA5LDYvMzAvMjAwOSwsLFVTRCk=&amp;WINDOW=FIRST_POPUP&amp;HEIGH","T=450&amp;WIDTH=450&amp;START_MAXIMIZED=FALSE&amp;VAR:CALENDAR=US&amp;VAR:SYMBOL=FISV&amp;VAR:INDEX=0"}</definedName>
    <definedName name="_649__FDSAUDITLINK__" hidden="1">{"fdsup://directions/FAT Viewer?action=UPDATE&amp;creator=factset&amp;DYN_ARGS=TRUE&amp;DOC_NAME=FAT:FQL_AUDITING_CLIENT_TEMPLATE.FAT&amp;display_string=Audit&amp;VAR:KEY=NGNCTAPQZW&amp;VAR:QUERY=RkZfRUJJVERBX09QRVIoUVRSLDQvMS8yMDA5LDYvMzAvMjAwOSwsLFVTRCk=&amp;WINDOW=FIRST_POPUP&amp;HEIGH","T=450&amp;WIDTH=450&amp;START_MAXIMIZED=FALSE&amp;VAR:CALENDAR=US&amp;VAR:SYMBOL=FISV&amp;VAR:INDEX=0"}</definedName>
    <definedName name="_65__FDSAUDITLINK__" localSheetId="7" hidden="1">{"fdsup://directions/FAT Viewer?action=UPDATE&amp;creator=factset&amp;DYN_ARGS=TRUE&amp;DOC_NAME=FAT:FQL_AUDITING_CLIENT_TEMPLATE.FAT&amp;display_string=Audit&amp;VAR:KEY=HWVQTGHUZA&amp;VAR:QUERY=RkZfRUJJVERBX09QRVIoUVRSLDQvMS8yMDA5LDYvMzAvMjAwOSwsLFVTRCk=&amp;WINDOW=FIRST_POPUP&amp;HEIGH","T=450&amp;WIDTH=450&amp;START_MAXIMIZED=FALSE&amp;VAR:CALENDAR=US&amp;VAR:SYMBOL=VRSN&amp;VAR:INDEX=0"}</definedName>
    <definedName name="_65__FDSAUDITLINK__" localSheetId="0" hidden="1">{"fdsup://directions/FAT Viewer?action=UPDATE&amp;creator=factset&amp;DYN_ARGS=TRUE&amp;DOC_NAME=FAT:FQL_AUDITING_CLIENT_TEMPLATE.FAT&amp;display_string=Audit&amp;VAR:KEY=HWVQTGHUZA&amp;VAR:QUERY=RkZfRUJJVERBX09QRVIoUVRSLDQvMS8yMDA5LDYvMzAvMjAwOSwsLFVTRCk=&amp;WINDOW=FIRST_POPUP&amp;HEIGH","T=450&amp;WIDTH=450&amp;START_MAXIMIZED=FALSE&amp;VAR:CALENDAR=US&amp;VAR:SYMBOL=VRSN&amp;VAR:INDEX=0"}</definedName>
    <definedName name="_65__FDSAUDITLINK__" hidden="1">{"fdsup://directions/FAT Viewer?action=UPDATE&amp;creator=factset&amp;DYN_ARGS=TRUE&amp;DOC_NAME=FAT:FQL_AUDITING_CLIENT_TEMPLATE.FAT&amp;display_string=Audit&amp;VAR:KEY=HWVQTGHUZA&amp;VAR:QUERY=RkZfRUJJVERBX09QRVIoUVRSLDQvMS8yMDA5LDYvMzAvMjAwOSwsLFVTRCk=&amp;WINDOW=FIRST_POPUP&amp;HEIGH","T=450&amp;WIDTH=450&amp;START_MAXIMIZED=FALSE&amp;VAR:CALENDAR=US&amp;VAR:SYMBOL=VRSN&amp;VAR:INDEX=0"}</definedName>
    <definedName name="_650__FDSAUDITLINK__" localSheetId="7" hidden="1">{"fdsup://directions/FAT Viewer?action=UPDATE&amp;creator=factset&amp;DYN_ARGS=TRUE&amp;DOC_NAME=FAT:FQL_AUDITING_CLIENT_TEMPLATE.FAT&amp;display_string=Audit&amp;VAR:KEY=FQFKVKHWZQ&amp;VAR:QUERY=RkZfRUJJVERBX09QRVIoUVRSLDQvMS8yMDEwLDYvMzAvMjAxMCwsLFVTRCk=&amp;WINDOW=FIRST_POPUP&amp;HEIGH","T=450&amp;WIDTH=450&amp;START_MAXIMIZED=FALSE&amp;VAR:CALENDAR=US&amp;VAR:SYMBOL=FISV&amp;VAR:INDEX=0"}</definedName>
    <definedName name="_650__FDSAUDITLINK__" localSheetId="0" hidden="1">{"fdsup://directions/FAT Viewer?action=UPDATE&amp;creator=factset&amp;DYN_ARGS=TRUE&amp;DOC_NAME=FAT:FQL_AUDITING_CLIENT_TEMPLATE.FAT&amp;display_string=Audit&amp;VAR:KEY=FQFKVKHWZQ&amp;VAR:QUERY=RkZfRUJJVERBX09QRVIoUVRSLDQvMS8yMDEwLDYvMzAvMjAxMCwsLFVTRCk=&amp;WINDOW=FIRST_POPUP&amp;HEIGH","T=450&amp;WIDTH=450&amp;START_MAXIMIZED=FALSE&amp;VAR:CALENDAR=US&amp;VAR:SYMBOL=FISV&amp;VAR:INDEX=0"}</definedName>
    <definedName name="_650__FDSAUDITLINK__" hidden="1">{"fdsup://directions/FAT Viewer?action=UPDATE&amp;creator=factset&amp;DYN_ARGS=TRUE&amp;DOC_NAME=FAT:FQL_AUDITING_CLIENT_TEMPLATE.FAT&amp;display_string=Audit&amp;VAR:KEY=FQFKVKHWZQ&amp;VAR:QUERY=RkZfRUJJVERBX09QRVIoUVRSLDQvMS8yMDEwLDYvMzAvMjAxMCwsLFVTRCk=&amp;WINDOW=FIRST_POPUP&amp;HEIGH","T=450&amp;WIDTH=450&amp;START_MAXIMIZED=FALSE&amp;VAR:CALENDAR=US&amp;VAR:SYMBOL=FISV&amp;VAR:INDEX=0"}</definedName>
    <definedName name="_651__FDSAUDITLINK__" localSheetId="7" hidden="1">{"fdsup://directions/FAT Viewer?action=UPDATE&amp;creator=factset&amp;DYN_ARGS=TRUE&amp;DOC_NAME=FAT:FQL_AUDITING_CLIENT_TEMPLATE.FAT&amp;display_string=Audit&amp;VAR:KEY=JSFOJIFELM&amp;VAR:QUERY=RkZfRUJJVERBX09QRVIoUVRSLDQvMS8yMDA5LDYvMzAvMjAwOSwsLFVTRCk=&amp;WINDOW=FIRST_POPUP&amp;HEIGH","T=450&amp;WIDTH=450&amp;START_MAXIMIZED=FALSE&amp;VAR:CALENDAR=US&amp;VAR:SYMBOL=FIS&amp;VAR:INDEX=0"}</definedName>
    <definedName name="_651__FDSAUDITLINK__" localSheetId="0" hidden="1">{"fdsup://directions/FAT Viewer?action=UPDATE&amp;creator=factset&amp;DYN_ARGS=TRUE&amp;DOC_NAME=FAT:FQL_AUDITING_CLIENT_TEMPLATE.FAT&amp;display_string=Audit&amp;VAR:KEY=JSFOJIFELM&amp;VAR:QUERY=RkZfRUJJVERBX09QRVIoUVRSLDQvMS8yMDA5LDYvMzAvMjAwOSwsLFVTRCk=&amp;WINDOW=FIRST_POPUP&amp;HEIGH","T=450&amp;WIDTH=450&amp;START_MAXIMIZED=FALSE&amp;VAR:CALENDAR=US&amp;VAR:SYMBOL=FIS&amp;VAR:INDEX=0"}</definedName>
    <definedName name="_651__FDSAUDITLINK__" hidden="1">{"fdsup://directions/FAT Viewer?action=UPDATE&amp;creator=factset&amp;DYN_ARGS=TRUE&amp;DOC_NAME=FAT:FQL_AUDITING_CLIENT_TEMPLATE.FAT&amp;display_string=Audit&amp;VAR:KEY=JSFOJIFELM&amp;VAR:QUERY=RkZfRUJJVERBX09QRVIoUVRSLDQvMS8yMDA5LDYvMzAvMjAwOSwsLFVTRCk=&amp;WINDOW=FIRST_POPUP&amp;HEIGH","T=450&amp;WIDTH=450&amp;START_MAXIMIZED=FALSE&amp;VAR:CALENDAR=US&amp;VAR:SYMBOL=FIS&amp;VAR:INDEX=0"}</definedName>
    <definedName name="_652__FDSAUDITLINK__" localSheetId="7" hidden="1">{"fdsup://directions/FAT Viewer?action=UPDATE&amp;creator=factset&amp;DYN_ARGS=TRUE&amp;DOC_NAME=FAT:FQL_AUDITING_CLIENT_TEMPLATE.FAT&amp;display_string=Audit&amp;VAR:KEY=NCFMPMPAFA&amp;VAR:QUERY=RkZfRUJJVERBX09QRVIoUVRSLDQvMS8yMDEwLDYvMzAvMjAxMCwsLFVTRCk=&amp;WINDOW=FIRST_POPUP&amp;HEIGH","T=450&amp;WIDTH=450&amp;START_MAXIMIZED=FALSE&amp;VAR:CALENDAR=US&amp;VAR:SYMBOL=FIS&amp;VAR:INDEX=0"}</definedName>
    <definedName name="_652__FDSAUDITLINK__" localSheetId="0" hidden="1">{"fdsup://directions/FAT Viewer?action=UPDATE&amp;creator=factset&amp;DYN_ARGS=TRUE&amp;DOC_NAME=FAT:FQL_AUDITING_CLIENT_TEMPLATE.FAT&amp;display_string=Audit&amp;VAR:KEY=NCFMPMPAFA&amp;VAR:QUERY=RkZfRUJJVERBX09QRVIoUVRSLDQvMS8yMDEwLDYvMzAvMjAxMCwsLFVTRCk=&amp;WINDOW=FIRST_POPUP&amp;HEIGH","T=450&amp;WIDTH=450&amp;START_MAXIMIZED=FALSE&amp;VAR:CALENDAR=US&amp;VAR:SYMBOL=FIS&amp;VAR:INDEX=0"}</definedName>
    <definedName name="_652__FDSAUDITLINK__" hidden="1">{"fdsup://directions/FAT Viewer?action=UPDATE&amp;creator=factset&amp;DYN_ARGS=TRUE&amp;DOC_NAME=FAT:FQL_AUDITING_CLIENT_TEMPLATE.FAT&amp;display_string=Audit&amp;VAR:KEY=NCFMPMPAFA&amp;VAR:QUERY=RkZfRUJJVERBX09QRVIoUVRSLDQvMS8yMDEwLDYvMzAvMjAxMCwsLFVTRCk=&amp;WINDOW=FIRST_POPUP&amp;HEIGH","T=450&amp;WIDTH=450&amp;START_MAXIMIZED=FALSE&amp;VAR:CALENDAR=US&amp;VAR:SYMBOL=FIS&amp;VAR:INDEX=0"}</definedName>
    <definedName name="_653__FDSAUDITLINK__" localSheetId="7" hidden="1">{"fdsup://directions/FAT Viewer?action=UPDATE&amp;creator=factset&amp;DYN_ARGS=TRUE&amp;DOC_NAME=FAT:FQL_AUDITING_CLIENT_TEMPLATE.FAT&amp;display_string=Audit&amp;VAR:KEY=PORMZSNKXE&amp;VAR:QUERY=RkZfRUJJVERBX09QRVIoUVRSLDQvMS8yMDA5LDYvMzAvMjAwOSwsLFVTRCk=&amp;WINDOW=FIRST_POPUP&amp;HEIGH","T=450&amp;WIDTH=450&amp;START_MAXIMIZED=FALSE&amp;VAR:CALENDAR=US&amp;VAR:SYMBOL=FII&amp;VAR:INDEX=0"}</definedName>
    <definedName name="_653__FDSAUDITLINK__" localSheetId="0" hidden="1">{"fdsup://directions/FAT Viewer?action=UPDATE&amp;creator=factset&amp;DYN_ARGS=TRUE&amp;DOC_NAME=FAT:FQL_AUDITING_CLIENT_TEMPLATE.FAT&amp;display_string=Audit&amp;VAR:KEY=PORMZSNKXE&amp;VAR:QUERY=RkZfRUJJVERBX09QRVIoUVRSLDQvMS8yMDA5LDYvMzAvMjAwOSwsLFVTRCk=&amp;WINDOW=FIRST_POPUP&amp;HEIGH","T=450&amp;WIDTH=450&amp;START_MAXIMIZED=FALSE&amp;VAR:CALENDAR=US&amp;VAR:SYMBOL=FII&amp;VAR:INDEX=0"}</definedName>
    <definedName name="_653__FDSAUDITLINK__" hidden="1">{"fdsup://directions/FAT Viewer?action=UPDATE&amp;creator=factset&amp;DYN_ARGS=TRUE&amp;DOC_NAME=FAT:FQL_AUDITING_CLIENT_TEMPLATE.FAT&amp;display_string=Audit&amp;VAR:KEY=PORMZSNKXE&amp;VAR:QUERY=RkZfRUJJVERBX09QRVIoUVRSLDQvMS8yMDA5LDYvMzAvMjAwOSwsLFVTRCk=&amp;WINDOW=FIRST_POPUP&amp;HEIGH","T=450&amp;WIDTH=450&amp;START_MAXIMIZED=FALSE&amp;VAR:CALENDAR=US&amp;VAR:SYMBOL=FII&amp;VAR:INDEX=0"}</definedName>
    <definedName name="_654__FDSAUDITLINK__" localSheetId="7" hidden="1">{"fdsup://directions/FAT Viewer?action=UPDATE&amp;creator=factset&amp;DYN_ARGS=TRUE&amp;DOC_NAME=FAT:FQL_AUDITING_CLIENT_TEMPLATE.FAT&amp;display_string=Audit&amp;VAR:KEY=XSNCNCDYZQ&amp;VAR:QUERY=RkZfRUJJVERBX09QRVIoUVRSLDQvMS8yMDEwLDYvMzAvMjAxMCwsLFVTRCk=&amp;WINDOW=FIRST_POPUP&amp;HEIGH","T=450&amp;WIDTH=450&amp;START_MAXIMIZED=FALSE&amp;VAR:CALENDAR=US&amp;VAR:SYMBOL=FII&amp;VAR:INDEX=0"}</definedName>
    <definedName name="_654__FDSAUDITLINK__" localSheetId="0" hidden="1">{"fdsup://directions/FAT Viewer?action=UPDATE&amp;creator=factset&amp;DYN_ARGS=TRUE&amp;DOC_NAME=FAT:FQL_AUDITING_CLIENT_TEMPLATE.FAT&amp;display_string=Audit&amp;VAR:KEY=XSNCNCDYZQ&amp;VAR:QUERY=RkZfRUJJVERBX09QRVIoUVRSLDQvMS8yMDEwLDYvMzAvMjAxMCwsLFVTRCk=&amp;WINDOW=FIRST_POPUP&amp;HEIGH","T=450&amp;WIDTH=450&amp;START_MAXIMIZED=FALSE&amp;VAR:CALENDAR=US&amp;VAR:SYMBOL=FII&amp;VAR:INDEX=0"}</definedName>
    <definedName name="_654__FDSAUDITLINK__" hidden="1">{"fdsup://directions/FAT Viewer?action=UPDATE&amp;creator=factset&amp;DYN_ARGS=TRUE&amp;DOC_NAME=FAT:FQL_AUDITING_CLIENT_TEMPLATE.FAT&amp;display_string=Audit&amp;VAR:KEY=XSNCNCDYZQ&amp;VAR:QUERY=RkZfRUJJVERBX09QRVIoUVRSLDQvMS8yMDEwLDYvMzAvMjAxMCwsLFVTRCk=&amp;WINDOW=FIRST_POPUP&amp;HEIGH","T=450&amp;WIDTH=450&amp;START_MAXIMIZED=FALSE&amp;VAR:CALENDAR=US&amp;VAR:SYMBOL=FII&amp;VAR:INDEX=0"}</definedName>
    <definedName name="_655__FDSAUDITLINK__" localSheetId="7" hidden="1">{"fdsup://directions/FAT Viewer?action=UPDATE&amp;creator=factset&amp;DYN_ARGS=TRUE&amp;DOC_NAME=FAT:FQL_AUDITING_CLIENT_TEMPLATE.FAT&amp;display_string=Audit&amp;VAR:KEY=VCDWBMFWFS&amp;VAR:QUERY=RkZfRUJJVERBX09QRVIoUVRSLDQvMS8yMDA5LDYvMzAvMjAwOSwsLFVTRCk=&amp;WINDOW=FIRST_POPUP&amp;HEIGH","T=450&amp;WIDTH=450&amp;START_MAXIMIZED=FALSE&amp;VAR:CALENDAR=US&amp;VAR:SYMBOL=FHN&amp;VAR:INDEX=0"}</definedName>
    <definedName name="_655__FDSAUDITLINK__" localSheetId="0" hidden="1">{"fdsup://directions/FAT Viewer?action=UPDATE&amp;creator=factset&amp;DYN_ARGS=TRUE&amp;DOC_NAME=FAT:FQL_AUDITING_CLIENT_TEMPLATE.FAT&amp;display_string=Audit&amp;VAR:KEY=VCDWBMFWFS&amp;VAR:QUERY=RkZfRUJJVERBX09QRVIoUVRSLDQvMS8yMDA5LDYvMzAvMjAwOSwsLFVTRCk=&amp;WINDOW=FIRST_POPUP&amp;HEIGH","T=450&amp;WIDTH=450&amp;START_MAXIMIZED=FALSE&amp;VAR:CALENDAR=US&amp;VAR:SYMBOL=FHN&amp;VAR:INDEX=0"}</definedName>
    <definedName name="_655__FDSAUDITLINK__" hidden="1">{"fdsup://directions/FAT Viewer?action=UPDATE&amp;creator=factset&amp;DYN_ARGS=TRUE&amp;DOC_NAME=FAT:FQL_AUDITING_CLIENT_TEMPLATE.FAT&amp;display_string=Audit&amp;VAR:KEY=VCDWBMFWFS&amp;VAR:QUERY=RkZfRUJJVERBX09QRVIoUVRSLDQvMS8yMDA5LDYvMzAvMjAwOSwsLFVTRCk=&amp;WINDOW=FIRST_POPUP&amp;HEIGH","T=450&amp;WIDTH=450&amp;START_MAXIMIZED=FALSE&amp;VAR:CALENDAR=US&amp;VAR:SYMBOL=FHN&amp;VAR:INDEX=0"}</definedName>
    <definedName name="_656__FDSAUDITLINK__" localSheetId="7" hidden="1">{"fdsup://directions/FAT Viewer?action=UPDATE&amp;creator=factset&amp;DYN_ARGS=TRUE&amp;DOC_NAME=FAT:FQL_AUDITING_CLIENT_TEMPLATE.FAT&amp;display_string=Audit&amp;VAR:KEY=TYPKDIVCNK&amp;VAR:QUERY=RkZfRUJJVERBX09QRVIoUVRSLDQvMS8yMDEwLDYvMzAvMjAxMCwsLFVTRCk=&amp;WINDOW=FIRST_POPUP&amp;HEIGH","T=450&amp;WIDTH=450&amp;START_MAXIMIZED=FALSE&amp;VAR:CALENDAR=US&amp;VAR:SYMBOL=FHN&amp;VAR:INDEX=0"}</definedName>
    <definedName name="_656__FDSAUDITLINK__" localSheetId="0" hidden="1">{"fdsup://directions/FAT Viewer?action=UPDATE&amp;creator=factset&amp;DYN_ARGS=TRUE&amp;DOC_NAME=FAT:FQL_AUDITING_CLIENT_TEMPLATE.FAT&amp;display_string=Audit&amp;VAR:KEY=TYPKDIVCNK&amp;VAR:QUERY=RkZfRUJJVERBX09QRVIoUVRSLDQvMS8yMDEwLDYvMzAvMjAxMCwsLFVTRCk=&amp;WINDOW=FIRST_POPUP&amp;HEIGH","T=450&amp;WIDTH=450&amp;START_MAXIMIZED=FALSE&amp;VAR:CALENDAR=US&amp;VAR:SYMBOL=FHN&amp;VAR:INDEX=0"}</definedName>
    <definedName name="_656__FDSAUDITLINK__" hidden="1">{"fdsup://directions/FAT Viewer?action=UPDATE&amp;creator=factset&amp;DYN_ARGS=TRUE&amp;DOC_NAME=FAT:FQL_AUDITING_CLIENT_TEMPLATE.FAT&amp;display_string=Audit&amp;VAR:KEY=TYPKDIVCNK&amp;VAR:QUERY=RkZfRUJJVERBX09QRVIoUVRSLDQvMS8yMDEwLDYvMzAvMjAxMCwsLFVTRCk=&amp;WINDOW=FIRST_POPUP&amp;HEIGH","T=450&amp;WIDTH=450&amp;START_MAXIMIZED=FALSE&amp;VAR:CALENDAR=US&amp;VAR:SYMBOL=FHN&amp;VAR:INDEX=0"}</definedName>
    <definedName name="_657__FDSAUDITLINK__" localSheetId="7" hidden="1">{"fdsup://directions/FAT Viewer?action=UPDATE&amp;creator=factset&amp;DYN_ARGS=TRUE&amp;DOC_NAME=FAT:FQL_AUDITING_CLIENT_TEMPLATE.FAT&amp;display_string=Audit&amp;VAR:KEY=RALANEZGTY&amp;VAR:QUERY=RkZfRUJJVERBX09QRVIoUVRSLDQvMS8yMDA5LDYvMzAvMjAwOSwsLFVTRCk=&amp;WINDOW=FIRST_POPUP&amp;HEIGH","T=450&amp;WIDTH=450&amp;START_MAXIMIZED=FALSE&amp;VAR:CALENDAR=US&amp;VAR:SYMBOL=FE&amp;VAR:INDEX=0"}</definedName>
    <definedName name="_657__FDSAUDITLINK__" localSheetId="0" hidden="1">{"fdsup://directions/FAT Viewer?action=UPDATE&amp;creator=factset&amp;DYN_ARGS=TRUE&amp;DOC_NAME=FAT:FQL_AUDITING_CLIENT_TEMPLATE.FAT&amp;display_string=Audit&amp;VAR:KEY=RALANEZGTY&amp;VAR:QUERY=RkZfRUJJVERBX09QRVIoUVRSLDQvMS8yMDA5LDYvMzAvMjAwOSwsLFVTRCk=&amp;WINDOW=FIRST_POPUP&amp;HEIGH","T=450&amp;WIDTH=450&amp;START_MAXIMIZED=FALSE&amp;VAR:CALENDAR=US&amp;VAR:SYMBOL=FE&amp;VAR:INDEX=0"}</definedName>
    <definedName name="_657__FDSAUDITLINK__" hidden="1">{"fdsup://directions/FAT Viewer?action=UPDATE&amp;creator=factset&amp;DYN_ARGS=TRUE&amp;DOC_NAME=FAT:FQL_AUDITING_CLIENT_TEMPLATE.FAT&amp;display_string=Audit&amp;VAR:KEY=RALANEZGTY&amp;VAR:QUERY=RkZfRUJJVERBX09QRVIoUVRSLDQvMS8yMDA5LDYvMzAvMjAwOSwsLFVTRCk=&amp;WINDOW=FIRST_POPUP&amp;HEIGH","T=450&amp;WIDTH=450&amp;START_MAXIMIZED=FALSE&amp;VAR:CALENDAR=US&amp;VAR:SYMBOL=FE&amp;VAR:INDEX=0"}</definedName>
    <definedName name="_658__FDSAUDITLINK__" localSheetId="7" hidden="1">{"fdsup://directions/FAT Viewer?action=UPDATE&amp;creator=factset&amp;DYN_ARGS=TRUE&amp;DOC_NAME=FAT:FQL_AUDITING_CLIENT_TEMPLATE.FAT&amp;display_string=Audit&amp;VAR:KEY=RQBWJGHCLK&amp;VAR:QUERY=RkZfRUJJVERBX09QRVIoUVRSLDQvMS8yMDEwLDYvMzAvMjAxMCwsLFVTRCk=&amp;WINDOW=FIRST_POPUP&amp;HEIGH","T=450&amp;WIDTH=450&amp;START_MAXIMIZED=FALSE&amp;VAR:CALENDAR=US&amp;VAR:SYMBOL=FE&amp;VAR:INDEX=0"}</definedName>
    <definedName name="_658__FDSAUDITLINK__" localSheetId="0" hidden="1">{"fdsup://directions/FAT Viewer?action=UPDATE&amp;creator=factset&amp;DYN_ARGS=TRUE&amp;DOC_NAME=FAT:FQL_AUDITING_CLIENT_TEMPLATE.FAT&amp;display_string=Audit&amp;VAR:KEY=RQBWJGHCLK&amp;VAR:QUERY=RkZfRUJJVERBX09QRVIoUVRSLDQvMS8yMDEwLDYvMzAvMjAxMCwsLFVTRCk=&amp;WINDOW=FIRST_POPUP&amp;HEIGH","T=450&amp;WIDTH=450&amp;START_MAXIMIZED=FALSE&amp;VAR:CALENDAR=US&amp;VAR:SYMBOL=FE&amp;VAR:INDEX=0"}</definedName>
    <definedName name="_658__FDSAUDITLINK__" hidden="1">{"fdsup://directions/FAT Viewer?action=UPDATE&amp;creator=factset&amp;DYN_ARGS=TRUE&amp;DOC_NAME=FAT:FQL_AUDITING_CLIENT_TEMPLATE.FAT&amp;display_string=Audit&amp;VAR:KEY=RQBWJGHCLK&amp;VAR:QUERY=RkZfRUJJVERBX09QRVIoUVRSLDQvMS8yMDEwLDYvMzAvMjAxMCwsLFVTRCk=&amp;WINDOW=FIRST_POPUP&amp;HEIGH","T=450&amp;WIDTH=450&amp;START_MAXIMIZED=FALSE&amp;VAR:CALENDAR=US&amp;VAR:SYMBOL=FE&amp;VAR:INDEX=0"}</definedName>
    <definedName name="_659__FDSAUDITLINK__" localSheetId="7" hidden="1">{"fdsup://directions/FAT Viewer?action=UPDATE&amp;creator=factset&amp;DYN_ARGS=TRUE&amp;DOC_NAME=FAT:FQL_AUDITING_CLIENT_TEMPLATE.FAT&amp;display_string=Audit&amp;VAR:KEY=LONKLYZWTA&amp;VAR:QUERY=RkZfRUJJVERBX09QRVIoUVRSLDQvMS8yMDA5LDYvMzAvMjAwOSwsLFVTRCk=&amp;WINDOW=FIRST_POPUP&amp;HEIGH","T=450&amp;WIDTH=450&amp;START_MAXIMIZED=FALSE&amp;VAR:CALENDAR=US&amp;VAR:SYMBOL=FDX&amp;VAR:INDEX=0"}</definedName>
    <definedName name="_659__FDSAUDITLINK__" localSheetId="0" hidden="1">{"fdsup://directions/FAT Viewer?action=UPDATE&amp;creator=factset&amp;DYN_ARGS=TRUE&amp;DOC_NAME=FAT:FQL_AUDITING_CLIENT_TEMPLATE.FAT&amp;display_string=Audit&amp;VAR:KEY=LONKLYZWTA&amp;VAR:QUERY=RkZfRUJJVERBX09QRVIoUVRSLDQvMS8yMDA5LDYvMzAvMjAwOSwsLFVTRCk=&amp;WINDOW=FIRST_POPUP&amp;HEIGH","T=450&amp;WIDTH=450&amp;START_MAXIMIZED=FALSE&amp;VAR:CALENDAR=US&amp;VAR:SYMBOL=FDX&amp;VAR:INDEX=0"}</definedName>
    <definedName name="_659__FDSAUDITLINK__" hidden="1">{"fdsup://directions/FAT Viewer?action=UPDATE&amp;creator=factset&amp;DYN_ARGS=TRUE&amp;DOC_NAME=FAT:FQL_AUDITING_CLIENT_TEMPLATE.FAT&amp;display_string=Audit&amp;VAR:KEY=LONKLYZWTA&amp;VAR:QUERY=RkZfRUJJVERBX09QRVIoUVRSLDQvMS8yMDA5LDYvMzAvMjAwOSwsLFVTRCk=&amp;WINDOW=FIRST_POPUP&amp;HEIGH","T=450&amp;WIDTH=450&amp;START_MAXIMIZED=FALSE&amp;VAR:CALENDAR=US&amp;VAR:SYMBOL=FDX&amp;VAR:INDEX=0"}</definedName>
    <definedName name="_66__FDSAUDITLINK__" localSheetId="7" hidden="1">{"fdsup://directions/FAT Viewer?action=UPDATE&amp;creator=factset&amp;DYN_ARGS=TRUE&amp;DOC_NAME=FAT:FQL_AUDITING_CLIENT_TEMPLATE.FAT&amp;display_string=Audit&amp;VAR:KEY=ZIVETKXMXC&amp;VAR:QUERY=RkZfRUJJVERBX09QRVIoUVRSLDQvMS8yMDEwLDYvMzAvMjAxMCwsLFVTRCk=&amp;WINDOW=FIRST_POPUP&amp;HEIGH","T=450&amp;WIDTH=450&amp;START_MAXIMIZED=FALSE&amp;VAR:CALENDAR=US&amp;VAR:SYMBOL=VRSN&amp;VAR:INDEX=0"}</definedName>
    <definedName name="_66__FDSAUDITLINK__" localSheetId="0" hidden="1">{"fdsup://directions/FAT Viewer?action=UPDATE&amp;creator=factset&amp;DYN_ARGS=TRUE&amp;DOC_NAME=FAT:FQL_AUDITING_CLIENT_TEMPLATE.FAT&amp;display_string=Audit&amp;VAR:KEY=ZIVETKXMXC&amp;VAR:QUERY=RkZfRUJJVERBX09QRVIoUVRSLDQvMS8yMDEwLDYvMzAvMjAxMCwsLFVTRCk=&amp;WINDOW=FIRST_POPUP&amp;HEIGH","T=450&amp;WIDTH=450&amp;START_MAXIMIZED=FALSE&amp;VAR:CALENDAR=US&amp;VAR:SYMBOL=VRSN&amp;VAR:INDEX=0"}</definedName>
    <definedName name="_66__FDSAUDITLINK__" hidden="1">{"fdsup://directions/FAT Viewer?action=UPDATE&amp;creator=factset&amp;DYN_ARGS=TRUE&amp;DOC_NAME=FAT:FQL_AUDITING_CLIENT_TEMPLATE.FAT&amp;display_string=Audit&amp;VAR:KEY=ZIVETKXMXC&amp;VAR:QUERY=RkZfRUJJVERBX09QRVIoUVRSLDQvMS8yMDEwLDYvMzAvMjAxMCwsLFVTRCk=&amp;WINDOW=FIRST_POPUP&amp;HEIGH","T=450&amp;WIDTH=450&amp;START_MAXIMIZED=FALSE&amp;VAR:CALENDAR=US&amp;VAR:SYMBOL=VRSN&amp;VAR:INDEX=0"}</definedName>
    <definedName name="_660__FDSAUDITLINK__" localSheetId="7" hidden="1">{"fdsup://directions/FAT Viewer?action=UPDATE&amp;creator=factset&amp;DYN_ARGS=TRUE&amp;DOC_NAME=FAT:FQL_AUDITING_CLIENT_TEMPLATE.FAT&amp;display_string=Audit&amp;VAR:KEY=JWPODCHGNO&amp;VAR:QUERY=RkZfRUJJVERBX09QRVIoUVRSLDQvMS8yMDEwLDYvMzAvMjAxMCwsLFVTRCk=&amp;WINDOW=FIRST_POPUP&amp;HEIGH","T=450&amp;WIDTH=450&amp;START_MAXIMIZED=FALSE&amp;VAR:CALENDAR=US&amp;VAR:SYMBOL=FDX&amp;VAR:INDEX=0"}</definedName>
    <definedName name="_660__FDSAUDITLINK__" localSheetId="0" hidden="1">{"fdsup://directions/FAT Viewer?action=UPDATE&amp;creator=factset&amp;DYN_ARGS=TRUE&amp;DOC_NAME=FAT:FQL_AUDITING_CLIENT_TEMPLATE.FAT&amp;display_string=Audit&amp;VAR:KEY=JWPODCHGNO&amp;VAR:QUERY=RkZfRUJJVERBX09QRVIoUVRSLDQvMS8yMDEwLDYvMzAvMjAxMCwsLFVTRCk=&amp;WINDOW=FIRST_POPUP&amp;HEIGH","T=450&amp;WIDTH=450&amp;START_MAXIMIZED=FALSE&amp;VAR:CALENDAR=US&amp;VAR:SYMBOL=FDX&amp;VAR:INDEX=0"}</definedName>
    <definedName name="_660__FDSAUDITLINK__" hidden="1">{"fdsup://directions/FAT Viewer?action=UPDATE&amp;creator=factset&amp;DYN_ARGS=TRUE&amp;DOC_NAME=FAT:FQL_AUDITING_CLIENT_TEMPLATE.FAT&amp;display_string=Audit&amp;VAR:KEY=JWPODCHGNO&amp;VAR:QUERY=RkZfRUJJVERBX09QRVIoUVRSLDQvMS8yMDEwLDYvMzAvMjAxMCwsLFVTRCk=&amp;WINDOW=FIRST_POPUP&amp;HEIGH","T=450&amp;WIDTH=450&amp;START_MAXIMIZED=FALSE&amp;VAR:CALENDAR=US&amp;VAR:SYMBOL=FDX&amp;VAR:INDEX=0"}</definedName>
    <definedName name="_661__FDSAUDITLINK__" localSheetId="7" hidden="1">{"fdsup://directions/FAT Viewer?action=UPDATE&amp;creator=factset&amp;DYN_ARGS=TRUE&amp;DOC_NAME=FAT:FQL_AUDITING_CLIENT_TEMPLATE.FAT&amp;display_string=Audit&amp;VAR:KEY=TUXMTETGZY&amp;VAR:QUERY=RkZfRUJJVERBX09QRVIoUVRSLDQvMS8yMDA5LDYvMzAvMjAwOSwsLFVTRCk=&amp;WINDOW=FIRST_POPUP&amp;HEIGH","T=450&amp;WIDTH=450&amp;START_MAXIMIZED=FALSE&amp;VAR:CALENDAR=US&amp;VAR:SYMBOL=FDO&amp;VAR:INDEX=0"}</definedName>
    <definedName name="_661__FDSAUDITLINK__" localSheetId="0" hidden="1">{"fdsup://directions/FAT Viewer?action=UPDATE&amp;creator=factset&amp;DYN_ARGS=TRUE&amp;DOC_NAME=FAT:FQL_AUDITING_CLIENT_TEMPLATE.FAT&amp;display_string=Audit&amp;VAR:KEY=TUXMTETGZY&amp;VAR:QUERY=RkZfRUJJVERBX09QRVIoUVRSLDQvMS8yMDA5LDYvMzAvMjAwOSwsLFVTRCk=&amp;WINDOW=FIRST_POPUP&amp;HEIGH","T=450&amp;WIDTH=450&amp;START_MAXIMIZED=FALSE&amp;VAR:CALENDAR=US&amp;VAR:SYMBOL=FDO&amp;VAR:INDEX=0"}</definedName>
    <definedName name="_661__FDSAUDITLINK__" hidden="1">{"fdsup://directions/FAT Viewer?action=UPDATE&amp;creator=factset&amp;DYN_ARGS=TRUE&amp;DOC_NAME=FAT:FQL_AUDITING_CLIENT_TEMPLATE.FAT&amp;display_string=Audit&amp;VAR:KEY=TUXMTETGZY&amp;VAR:QUERY=RkZfRUJJVERBX09QRVIoUVRSLDQvMS8yMDA5LDYvMzAvMjAwOSwsLFVTRCk=&amp;WINDOW=FIRST_POPUP&amp;HEIGH","T=450&amp;WIDTH=450&amp;START_MAXIMIZED=FALSE&amp;VAR:CALENDAR=US&amp;VAR:SYMBOL=FDO&amp;VAR:INDEX=0"}</definedName>
    <definedName name="_662__FDSAUDITLINK__" localSheetId="7" hidden="1">{"fdsup://directions/FAT Viewer?action=UPDATE&amp;creator=factset&amp;DYN_ARGS=TRUE&amp;DOC_NAME=FAT:FQL_AUDITING_CLIENT_TEMPLATE.FAT&amp;display_string=Audit&amp;VAR:KEY=FYVODOXCFG&amp;VAR:QUERY=RkZfRUJJVERBX09QRVIoUVRSLDQvMS8yMDEwLDYvMzAvMjAxMCwsLFVTRCk=&amp;WINDOW=FIRST_POPUP&amp;HEIGH","T=450&amp;WIDTH=450&amp;START_MAXIMIZED=FALSE&amp;VAR:CALENDAR=US&amp;VAR:SYMBOL=FDO&amp;VAR:INDEX=0"}</definedName>
    <definedName name="_662__FDSAUDITLINK__" localSheetId="0" hidden="1">{"fdsup://directions/FAT Viewer?action=UPDATE&amp;creator=factset&amp;DYN_ARGS=TRUE&amp;DOC_NAME=FAT:FQL_AUDITING_CLIENT_TEMPLATE.FAT&amp;display_string=Audit&amp;VAR:KEY=FYVODOXCFG&amp;VAR:QUERY=RkZfRUJJVERBX09QRVIoUVRSLDQvMS8yMDEwLDYvMzAvMjAxMCwsLFVTRCk=&amp;WINDOW=FIRST_POPUP&amp;HEIGH","T=450&amp;WIDTH=450&amp;START_MAXIMIZED=FALSE&amp;VAR:CALENDAR=US&amp;VAR:SYMBOL=FDO&amp;VAR:INDEX=0"}</definedName>
    <definedName name="_662__FDSAUDITLINK__" hidden="1">{"fdsup://directions/FAT Viewer?action=UPDATE&amp;creator=factset&amp;DYN_ARGS=TRUE&amp;DOC_NAME=FAT:FQL_AUDITING_CLIENT_TEMPLATE.FAT&amp;display_string=Audit&amp;VAR:KEY=FYVODOXCFG&amp;VAR:QUERY=RkZfRUJJVERBX09QRVIoUVRSLDQvMS8yMDEwLDYvMzAvMjAxMCwsLFVTRCk=&amp;WINDOW=FIRST_POPUP&amp;HEIGH","T=450&amp;WIDTH=450&amp;START_MAXIMIZED=FALSE&amp;VAR:CALENDAR=US&amp;VAR:SYMBOL=FDO&amp;VAR:INDEX=0"}</definedName>
    <definedName name="_663__FDSAUDITLINK__" localSheetId="7" hidden="1">{"fdsup://directions/FAT Viewer?action=UPDATE&amp;creator=factset&amp;DYN_ARGS=TRUE&amp;DOC_NAME=FAT:FQL_AUDITING_CLIENT_TEMPLATE.FAT&amp;display_string=Audit&amp;VAR:KEY=LINATWRQVK&amp;VAR:QUERY=RkZfRUJJVERBX09QRVIoUVRSLDQvMS8yMDA5LDYvMzAvMjAwOSwsLFVTRCk=&amp;WINDOW=FIRST_POPUP&amp;HEIGH","T=450&amp;WIDTH=450&amp;START_MAXIMIZED=FALSE&amp;VAR:CALENDAR=US&amp;VAR:SYMBOL=FCX&amp;VAR:INDEX=0"}</definedName>
    <definedName name="_663__FDSAUDITLINK__" localSheetId="0" hidden="1">{"fdsup://directions/FAT Viewer?action=UPDATE&amp;creator=factset&amp;DYN_ARGS=TRUE&amp;DOC_NAME=FAT:FQL_AUDITING_CLIENT_TEMPLATE.FAT&amp;display_string=Audit&amp;VAR:KEY=LINATWRQVK&amp;VAR:QUERY=RkZfRUJJVERBX09QRVIoUVRSLDQvMS8yMDA5LDYvMzAvMjAwOSwsLFVTRCk=&amp;WINDOW=FIRST_POPUP&amp;HEIGH","T=450&amp;WIDTH=450&amp;START_MAXIMIZED=FALSE&amp;VAR:CALENDAR=US&amp;VAR:SYMBOL=FCX&amp;VAR:INDEX=0"}</definedName>
    <definedName name="_663__FDSAUDITLINK__" hidden="1">{"fdsup://directions/FAT Viewer?action=UPDATE&amp;creator=factset&amp;DYN_ARGS=TRUE&amp;DOC_NAME=FAT:FQL_AUDITING_CLIENT_TEMPLATE.FAT&amp;display_string=Audit&amp;VAR:KEY=LINATWRQVK&amp;VAR:QUERY=RkZfRUJJVERBX09QRVIoUVRSLDQvMS8yMDA5LDYvMzAvMjAwOSwsLFVTRCk=&amp;WINDOW=FIRST_POPUP&amp;HEIGH","T=450&amp;WIDTH=450&amp;START_MAXIMIZED=FALSE&amp;VAR:CALENDAR=US&amp;VAR:SYMBOL=FCX&amp;VAR:INDEX=0"}</definedName>
    <definedName name="_664__FDSAUDITLINK__" localSheetId="7" hidden="1">{"fdsup://directions/FAT Viewer?action=UPDATE&amp;creator=factset&amp;DYN_ARGS=TRUE&amp;DOC_NAME=FAT:FQL_AUDITING_CLIENT_TEMPLATE.FAT&amp;display_string=Audit&amp;VAR:KEY=RKJYRMHITE&amp;VAR:QUERY=RkZfRUJJVERBX09QRVIoUVRSLDQvMS8yMDEwLDYvMzAvMjAxMCwsLFVTRCk=&amp;WINDOW=FIRST_POPUP&amp;HEIGH","T=450&amp;WIDTH=450&amp;START_MAXIMIZED=FALSE&amp;VAR:CALENDAR=US&amp;VAR:SYMBOL=FCX&amp;VAR:INDEX=0"}</definedName>
    <definedName name="_664__FDSAUDITLINK__" localSheetId="0" hidden="1">{"fdsup://directions/FAT Viewer?action=UPDATE&amp;creator=factset&amp;DYN_ARGS=TRUE&amp;DOC_NAME=FAT:FQL_AUDITING_CLIENT_TEMPLATE.FAT&amp;display_string=Audit&amp;VAR:KEY=RKJYRMHITE&amp;VAR:QUERY=RkZfRUJJVERBX09QRVIoUVRSLDQvMS8yMDEwLDYvMzAvMjAxMCwsLFVTRCk=&amp;WINDOW=FIRST_POPUP&amp;HEIGH","T=450&amp;WIDTH=450&amp;START_MAXIMIZED=FALSE&amp;VAR:CALENDAR=US&amp;VAR:SYMBOL=FCX&amp;VAR:INDEX=0"}</definedName>
    <definedName name="_664__FDSAUDITLINK__" hidden="1">{"fdsup://directions/FAT Viewer?action=UPDATE&amp;creator=factset&amp;DYN_ARGS=TRUE&amp;DOC_NAME=FAT:FQL_AUDITING_CLIENT_TEMPLATE.FAT&amp;display_string=Audit&amp;VAR:KEY=RKJYRMHITE&amp;VAR:QUERY=RkZfRUJJVERBX09QRVIoUVRSLDQvMS8yMDEwLDYvMzAvMjAxMCwsLFVTRCk=&amp;WINDOW=FIRST_POPUP&amp;HEIGH","T=450&amp;WIDTH=450&amp;START_MAXIMIZED=FALSE&amp;VAR:CALENDAR=US&amp;VAR:SYMBOL=FCX&amp;VAR:INDEX=0"}</definedName>
    <definedName name="_665__FDSAUDITLINK__" localSheetId="7" hidden="1">{"fdsup://directions/FAT Viewer?action=UPDATE&amp;creator=factset&amp;DYN_ARGS=TRUE&amp;DOC_NAME=FAT:FQL_AUDITING_CLIENT_TEMPLATE.FAT&amp;display_string=Audit&amp;VAR:KEY=JEZQREPWDW&amp;VAR:QUERY=RkZfRUJJVERBX09QRVIoUVRSLDQvMS8yMDA5LDYvMzAvMjAwOSwsLFVTRCk=&amp;WINDOW=FIRST_POPUP&amp;HEIGH","T=450&amp;WIDTH=450&amp;START_MAXIMIZED=FALSE&amp;VAR:CALENDAR=US&amp;VAR:SYMBOL=FAST&amp;VAR:INDEX=0"}</definedName>
    <definedName name="_665__FDSAUDITLINK__" localSheetId="0" hidden="1">{"fdsup://directions/FAT Viewer?action=UPDATE&amp;creator=factset&amp;DYN_ARGS=TRUE&amp;DOC_NAME=FAT:FQL_AUDITING_CLIENT_TEMPLATE.FAT&amp;display_string=Audit&amp;VAR:KEY=JEZQREPWDW&amp;VAR:QUERY=RkZfRUJJVERBX09QRVIoUVRSLDQvMS8yMDA5LDYvMzAvMjAwOSwsLFVTRCk=&amp;WINDOW=FIRST_POPUP&amp;HEIGH","T=450&amp;WIDTH=450&amp;START_MAXIMIZED=FALSE&amp;VAR:CALENDAR=US&amp;VAR:SYMBOL=FAST&amp;VAR:INDEX=0"}</definedName>
    <definedName name="_665__FDSAUDITLINK__" hidden="1">{"fdsup://directions/FAT Viewer?action=UPDATE&amp;creator=factset&amp;DYN_ARGS=TRUE&amp;DOC_NAME=FAT:FQL_AUDITING_CLIENT_TEMPLATE.FAT&amp;display_string=Audit&amp;VAR:KEY=JEZQREPWDW&amp;VAR:QUERY=RkZfRUJJVERBX09QRVIoUVRSLDQvMS8yMDA5LDYvMzAvMjAwOSwsLFVTRCk=&amp;WINDOW=FIRST_POPUP&amp;HEIGH","T=450&amp;WIDTH=450&amp;START_MAXIMIZED=FALSE&amp;VAR:CALENDAR=US&amp;VAR:SYMBOL=FAST&amp;VAR:INDEX=0"}</definedName>
    <definedName name="_666__FDSAUDITLINK__" localSheetId="7" hidden="1">{"fdsup://directions/FAT Viewer?action=UPDATE&amp;creator=factset&amp;DYN_ARGS=TRUE&amp;DOC_NAME=FAT:FQL_AUDITING_CLIENT_TEMPLATE.FAT&amp;display_string=Audit&amp;VAR:KEY=ZOVGNOLQXS&amp;VAR:QUERY=RkZfRUJJVERBX09QRVIoUVRSLDQvMS8yMDEwLDYvMzAvMjAxMCwsLFVTRCk=&amp;WINDOW=FIRST_POPUP&amp;HEIGH","T=450&amp;WIDTH=450&amp;START_MAXIMIZED=FALSE&amp;VAR:CALENDAR=US&amp;VAR:SYMBOL=FAST&amp;VAR:INDEX=0"}</definedName>
    <definedName name="_666__FDSAUDITLINK__" localSheetId="0" hidden="1">{"fdsup://directions/FAT Viewer?action=UPDATE&amp;creator=factset&amp;DYN_ARGS=TRUE&amp;DOC_NAME=FAT:FQL_AUDITING_CLIENT_TEMPLATE.FAT&amp;display_string=Audit&amp;VAR:KEY=ZOVGNOLQXS&amp;VAR:QUERY=RkZfRUJJVERBX09QRVIoUVRSLDQvMS8yMDEwLDYvMzAvMjAxMCwsLFVTRCk=&amp;WINDOW=FIRST_POPUP&amp;HEIGH","T=450&amp;WIDTH=450&amp;START_MAXIMIZED=FALSE&amp;VAR:CALENDAR=US&amp;VAR:SYMBOL=FAST&amp;VAR:INDEX=0"}</definedName>
    <definedName name="_666__FDSAUDITLINK__" hidden="1">{"fdsup://directions/FAT Viewer?action=UPDATE&amp;creator=factset&amp;DYN_ARGS=TRUE&amp;DOC_NAME=FAT:FQL_AUDITING_CLIENT_TEMPLATE.FAT&amp;display_string=Audit&amp;VAR:KEY=ZOVGNOLQXS&amp;VAR:QUERY=RkZfRUJJVERBX09QRVIoUVRSLDQvMS8yMDEwLDYvMzAvMjAxMCwsLFVTRCk=&amp;WINDOW=FIRST_POPUP&amp;HEIGH","T=450&amp;WIDTH=450&amp;START_MAXIMIZED=FALSE&amp;VAR:CALENDAR=US&amp;VAR:SYMBOL=FAST&amp;VAR:INDEX=0"}</definedName>
    <definedName name="_667__FDSAUDITLINK__" localSheetId="7" hidden="1">{"fdsup://directions/FAT Viewer?action=UPDATE&amp;creator=factset&amp;DYN_ARGS=TRUE&amp;DOC_NAME=FAT:FQL_AUDITING_CLIENT_TEMPLATE.FAT&amp;display_string=Audit&amp;VAR:KEY=VQJOJKTYNG&amp;VAR:QUERY=RkZfRUJJVERBX09QRVIoUVRSLDQvMS8yMDA5LDYvMzAvMjAwOSwsLFVTRCk=&amp;WINDOW=FIRST_POPUP&amp;HEIGH","T=450&amp;WIDTH=450&amp;START_MAXIMIZED=FALSE&amp;VAR:CALENDAR=US&amp;VAR:SYMBOL=F&amp;VAR:INDEX=0"}</definedName>
    <definedName name="_667__FDSAUDITLINK__" localSheetId="0" hidden="1">{"fdsup://directions/FAT Viewer?action=UPDATE&amp;creator=factset&amp;DYN_ARGS=TRUE&amp;DOC_NAME=FAT:FQL_AUDITING_CLIENT_TEMPLATE.FAT&amp;display_string=Audit&amp;VAR:KEY=VQJOJKTYNG&amp;VAR:QUERY=RkZfRUJJVERBX09QRVIoUVRSLDQvMS8yMDA5LDYvMzAvMjAwOSwsLFVTRCk=&amp;WINDOW=FIRST_POPUP&amp;HEIGH","T=450&amp;WIDTH=450&amp;START_MAXIMIZED=FALSE&amp;VAR:CALENDAR=US&amp;VAR:SYMBOL=F&amp;VAR:INDEX=0"}</definedName>
    <definedName name="_667__FDSAUDITLINK__" hidden="1">{"fdsup://directions/FAT Viewer?action=UPDATE&amp;creator=factset&amp;DYN_ARGS=TRUE&amp;DOC_NAME=FAT:FQL_AUDITING_CLIENT_TEMPLATE.FAT&amp;display_string=Audit&amp;VAR:KEY=VQJOJKTYNG&amp;VAR:QUERY=RkZfRUJJVERBX09QRVIoUVRSLDQvMS8yMDA5LDYvMzAvMjAwOSwsLFVTRCk=&amp;WINDOW=FIRST_POPUP&amp;HEIGH","T=450&amp;WIDTH=450&amp;START_MAXIMIZED=FALSE&amp;VAR:CALENDAR=US&amp;VAR:SYMBOL=F&amp;VAR:INDEX=0"}</definedName>
    <definedName name="_668__FDSAUDITLINK__" localSheetId="7" hidden="1">{"fdsup://directions/FAT Viewer?action=UPDATE&amp;creator=factset&amp;DYN_ARGS=TRUE&amp;DOC_NAME=FAT:FQL_AUDITING_CLIENT_TEMPLATE.FAT&amp;display_string=Audit&amp;VAR:KEY=LCRWTGVGZU&amp;VAR:QUERY=RkZfRUJJVERBX09QRVIoUVRSLDQvMS8yMDEwLDYvMzAvMjAxMCwsLFVTRCk=&amp;WINDOW=FIRST_POPUP&amp;HEIGH","T=450&amp;WIDTH=450&amp;START_MAXIMIZED=FALSE&amp;VAR:CALENDAR=US&amp;VAR:SYMBOL=F&amp;VAR:INDEX=0"}</definedName>
    <definedName name="_668__FDSAUDITLINK__" localSheetId="0" hidden="1">{"fdsup://directions/FAT Viewer?action=UPDATE&amp;creator=factset&amp;DYN_ARGS=TRUE&amp;DOC_NAME=FAT:FQL_AUDITING_CLIENT_TEMPLATE.FAT&amp;display_string=Audit&amp;VAR:KEY=LCRWTGVGZU&amp;VAR:QUERY=RkZfRUJJVERBX09QRVIoUVRSLDQvMS8yMDEwLDYvMzAvMjAxMCwsLFVTRCk=&amp;WINDOW=FIRST_POPUP&amp;HEIGH","T=450&amp;WIDTH=450&amp;START_MAXIMIZED=FALSE&amp;VAR:CALENDAR=US&amp;VAR:SYMBOL=F&amp;VAR:INDEX=0"}</definedName>
    <definedName name="_668__FDSAUDITLINK__" hidden="1">{"fdsup://directions/FAT Viewer?action=UPDATE&amp;creator=factset&amp;DYN_ARGS=TRUE&amp;DOC_NAME=FAT:FQL_AUDITING_CLIENT_TEMPLATE.FAT&amp;display_string=Audit&amp;VAR:KEY=LCRWTGVGZU&amp;VAR:QUERY=RkZfRUJJVERBX09QRVIoUVRSLDQvMS8yMDEwLDYvMzAvMjAxMCwsLFVTRCk=&amp;WINDOW=FIRST_POPUP&amp;HEIGH","T=450&amp;WIDTH=450&amp;START_MAXIMIZED=FALSE&amp;VAR:CALENDAR=US&amp;VAR:SYMBOL=F&amp;VAR:INDEX=0"}</definedName>
    <definedName name="_669__FDSAUDITLINK__" localSheetId="7" hidden="1">{"fdsup://directions/FAT Viewer?action=UPDATE&amp;creator=factset&amp;DYN_ARGS=TRUE&amp;DOC_NAME=FAT:FQL_AUDITING_CLIENT_TEMPLATE.FAT&amp;display_string=Audit&amp;VAR:KEY=RSPGJOBADK&amp;VAR:QUERY=RkZfRUJJVERBX09QRVIoUVRSLDQvMS8yMDA5LDYvMzAvMjAwOSwsLFVTRCk=&amp;WINDOW=FIRST_POPUP&amp;HEIGH","T=450&amp;WIDTH=450&amp;START_MAXIMIZED=FALSE&amp;VAR:CALENDAR=US&amp;VAR:SYMBOL=EXPE&amp;VAR:INDEX=0"}</definedName>
    <definedName name="_669__FDSAUDITLINK__" localSheetId="0" hidden="1">{"fdsup://directions/FAT Viewer?action=UPDATE&amp;creator=factset&amp;DYN_ARGS=TRUE&amp;DOC_NAME=FAT:FQL_AUDITING_CLIENT_TEMPLATE.FAT&amp;display_string=Audit&amp;VAR:KEY=RSPGJOBADK&amp;VAR:QUERY=RkZfRUJJVERBX09QRVIoUVRSLDQvMS8yMDA5LDYvMzAvMjAwOSwsLFVTRCk=&amp;WINDOW=FIRST_POPUP&amp;HEIGH","T=450&amp;WIDTH=450&amp;START_MAXIMIZED=FALSE&amp;VAR:CALENDAR=US&amp;VAR:SYMBOL=EXPE&amp;VAR:INDEX=0"}</definedName>
    <definedName name="_669__FDSAUDITLINK__" hidden="1">{"fdsup://directions/FAT Viewer?action=UPDATE&amp;creator=factset&amp;DYN_ARGS=TRUE&amp;DOC_NAME=FAT:FQL_AUDITING_CLIENT_TEMPLATE.FAT&amp;display_string=Audit&amp;VAR:KEY=RSPGJOBADK&amp;VAR:QUERY=RkZfRUJJVERBX09QRVIoUVRSLDQvMS8yMDA5LDYvMzAvMjAwOSwsLFVTRCk=&amp;WINDOW=FIRST_POPUP&amp;HEIGH","T=450&amp;WIDTH=450&amp;START_MAXIMIZED=FALSE&amp;VAR:CALENDAR=US&amp;VAR:SYMBOL=EXPE&amp;VAR:INDEX=0"}</definedName>
    <definedName name="_67__FDSAUDITLINK__" localSheetId="7" hidden="1">{"fdsup://directions/FAT Viewer?action=UPDATE&amp;creator=factset&amp;DYN_ARGS=TRUE&amp;DOC_NAME=FAT:FQL_AUDITING_CLIENT_TEMPLATE.FAT&amp;display_string=Audit&amp;VAR:KEY=RSXOBMFUNK&amp;VAR:QUERY=RkZfRUJJVERBX09QRVIoUVRSLDQvMS8yMDA5LDYvMzAvMjAwOSwsLFVTRCk=&amp;WINDOW=FIRST_POPUP&amp;HEIGH","T=450&amp;WIDTH=450&amp;START_MAXIMIZED=FALSE&amp;VAR:CALENDAR=US&amp;VAR:SYMBOL=VNO&amp;VAR:INDEX=0"}</definedName>
    <definedName name="_67__FDSAUDITLINK__" localSheetId="0" hidden="1">{"fdsup://directions/FAT Viewer?action=UPDATE&amp;creator=factset&amp;DYN_ARGS=TRUE&amp;DOC_NAME=FAT:FQL_AUDITING_CLIENT_TEMPLATE.FAT&amp;display_string=Audit&amp;VAR:KEY=RSXOBMFUNK&amp;VAR:QUERY=RkZfRUJJVERBX09QRVIoUVRSLDQvMS8yMDA5LDYvMzAvMjAwOSwsLFVTRCk=&amp;WINDOW=FIRST_POPUP&amp;HEIGH","T=450&amp;WIDTH=450&amp;START_MAXIMIZED=FALSE&amp;VAR:CALENDAR=US&amp;VAR:SYMBOL=VNO&amp;VAR:INDEX=0"}</definedName>
    <definedName name="_67__FDSAUDITLINK__" hidden="1">{"fdsup://directions/FAT Viewer?action=UPDATE&amp;creator=factset&amp;DYN_ARGS=TRUE&amp;DOC_NAME=FAT:FQL_AUDITING_CLIENT_TEMPLATE.FAT&amp;display_string=Audit&amp;VAR:KEY=RSXOBMFUNK&amp;VAR:QUERY=RkZfRUJJVERBX09QRVIoUVRSLDQvMS8yMDA5LDYvMzAvMjAwOSwsLFVTRCk=&amp;WINDOW=FIRST_POPUP&amp;HEIGH","T=450&amp;WIDTH=450&amp;START_MAXIMIZED=FALSE&amp;VAR:CALENDAR=US&amp;VAR:SYMBOL=VNO&amp;VAR:INDEX=0"}</definedName>
    <definedName name="_670__FDSAUDITLINK__" localSheetId="7" hidden="1">{"fdsup://directions/FAT Viewer?action=UPDATE&amp;creator=factset&amp;DYN_ARGS=TRUE&amp;DOC_NAME=FAT:FQL_AUDITING_CLIENT_TEMPLATE.FAT&amp;display_string=Audit&amp;VAR:KEY=NGJWJIJEDE&amp;VAR:QUERY=RkZfRUJJVERBX09QRVIoUVRSLDQvMS8yMDEwLDYvMzAvMjAxMCwsLFVTRCk=&amp;WINDOW=FIRST_POPUP&amp;HEIGH","T=450&amp;WIDTH=450&amp;START_MAXIMIZED=FALSE&amp;VAR:CALENDAR=US&amp;VAR:SYMBOL=EXPE&amp;VAR:INDEX=0"}</definedName>
    <definedName name="_670__FDSAUDITLINK__" localSheetId="0" hidden="1">{"fdsup://directions/FAT Viewer?action=UPDATE&amp;creator=factset&amp;DYN_ARGS=TRUE&amp;DOC_NAME=FAT:FQL_AUDITING_CLIENT_TEMPLATE.FAT&amp;display_string=Audit&amp;VAR:KEY=NGJWJIJEDE&amp;VAR:QUERY=RkZfRUJJVERBX09QRVIoUVRSLDQvMS8yMDEwLDYvMzAvMjAxMCwsLFVTRCk=&amp;WINDOW=FIRST_POPUP&amp;HEIGH","T=450&amp;WIDTH=450&amp;START_MAXIMIZED=FALSE&amp;VAR:CALENDAR=US&amp;VAR:SYMBOL=EXPE&amp;VAR:INDEX=0"}</definedName>
    <definedName name="_670__FDSAUDITLINK__" hidden="1">{"fdsup://directions/FAT Viewer?action=UPDATE&amp;creator=factset&amp;DYN_ARGS=TRUE&amp;DOC_NAME=FAT:FQL_AUDITING_CLIENT_TEMPLATE.FAT&amp;display_string=Audit&amp;VAR:KEY=NGJWJIJEDE&amp;VAR:QUERY=RkZfRUJJVERBX09QRVIoUVRSLDQvMS8yMDEwLDYvMzAvMjAxMCwsLFVTRCk=&amp;WINDOW=FIRST_POPUP&amp;HEIGH","T=450&amp;WIDTH=450&amp;START_MAXIMIZED=FALSE&amp;VAR:CALENDAR=US&amp;VAR:SYMBOL=EXPE&amp;VAR:INDEX=0"}</definedName>
    <definedName name="_671__FDSAUDITLINK__" localSheetId="7" hidden="1">{"fdsup://directions/FAT Viewer?action=UPDATE&amp;creator=factset&amp;DYN_ARGS=TRUE&amp;DOC_NAME=FAT:FQL_AUDITING_CLIENT_TEMPLATE.FAT&amp;display_string=Audit&amp;VAR:KEY=LCHWREFKDC&amp;VAR:QUERY=RkZfRUJJVERBX09QRVIoUVRSLDQvMS8yMDA5LDYvMzAvMjAwOSwsLFVTRCk=&amp;WINDOW=FIRST_POPUP&amp;HEIGH","T=450&amp;WIDTH=450&amp;START_MAXIMIZED=FALSE&amp;VAR:CALENDAR=US&amp;VAR:SYMBOL=EXPD&amp;VAR:INDEX=0"}</definedName>
    <definedName name="_671__FDSAUDITLINK__" localSheetId="0" hidden="1">{"fdsup://directions/FAT Viewer?action=UPDATE&amp;creator=factset&amp;DYN_ARGS=TRUE&amp;DOC_NAME=FAT:FQL_AUDITING_CLIENT_TEMPLATE.FAT&amp;display_string=Audit&amp;VAR:KEY=LCHWREFKDC&amp;VAR:QUERY=RkZfRUJJVERBX09QRVIoUVRSLDQvMS8yMDA5LDYvMzAvMjAwOSwsLFVTRCk=&amp;WINDOW=FIRST_POPUP&amp;HEIGH","T=450&amp;WIDTH=450&amp;START_MAXIMIZED=FALSE&amp;VAR:CALENDAR=US&amp;VAR:SYMBOL=EXPD&amp;VAR:INDEX=0"}</definedName>
    <definedName name="_671__FDSAUDITLINK__" hidden="1">{"fdsup://directions/FAT Viewer?action=UPDATE&amp;creator=factset&amp;DYN_ARGS=TRUE&amp;DOC_NAME=FAT:FQL_AUDITING_CLIENT_TEMPLATE.FAT&amp;display_string=Audit&amp;VAR:KEY=LCHWREFKDC&amp;VAR:QUERY=RkZfRUJJVERBX09QRVIoUVRSLDQvMS8yMDA5LDYvMzAvMjAwOSwsLFVTRCk=&amp;WINDOW=FIRST_POPUP&amp;HEIGH","T=450&amp;WIDTH=450&amp;START_MAXIMIZED=FALSE&amp;VAR:CALENDAR=US&amp;VAR:SYMBOL=EXPD&amp;VAR:INDEX=0"}</definedName>
    <definedName name="_672__FDSAUDITLINK__" localSheetId="7" hidden="1">{"fdsup://directions/FAT Viewer?action=UPDATE&amp;creator=factset&amp;DYN_ARGS=TRUE&amp;DOC_NAME=FAT:FQL_AUDITING_CLIENT_TEMPLATE.FAT&amp;display_string=Audit&amp;VAR:KEY=PAVKRIZSNM&amp;VAR:QUERY=RkZfRUJJVERBX09QRVIoUVRSLDQvMS8yMDEwLDYvMzAvMjAxMCwsLFVTRCk=&amp;WINDOW=FIRST_POPUP&amp;HEIGH","T=450&amp;WIDTH=450&amp;START_MAXIMIZED=FALSE&amp;VAR:CALENDAR=US&amp;VAR:SYMBOL=EXPD&amp;VAR:INDEX=0"}</definedName>
    <definedName name="_672__FDSAUDITLINK__" localSheetId="0" hidden="1">{"fdsup://directions/FAT Viewer?action=UPDATE&amp;creator=factset&amp;DYN_ARGS=TRUE&amp;DOC_NAME=FAT:FQL_AUDITING_CLIENT_TEMPLATE.FAT&amp;display_string=Audit&amp;VAR:KEY=PAVKRIZSNM&amp;VAR:QUERY=RkZfRUJJVERBX09QRVIoUVRSLDQvMS8yMDEwLDYvMzAvMjAxMCwsLFVTRCk=&amp;WINDOW=FIRST_POPUP&amp;HEIGH","T=450&amp;WIDTH=450&amp;START_MAXIMIZED=FALSE&amp;VAR:CALENDAR=US&amp;VAR:SYMBOL=EXPD&amp;VAR:INDEX=0"}</definedName>
    <definedName name="_672__FDSAUDITLINK__" hidden="1">{"fdsup://directions/FAT Viewer?action=UPDATE&amp;creator=factset&amp;DYN_ARGS=TRUE&amp;DOC_NAME=FAT:FQL_AUDITING_CLIENT_TEMPLATE.FAT&amp;display_string=Audit&amp;VAR:KEY=PAVKRIZSNM&amp;VAR:QUERY=RkZfRUJJVERBX09QRVIoUVRSLDQvMS8yMDEwLDYvMzAvMjAxMCwsLFVTRCk=&amp;WINDOW=FIRST_POPUP&amp;HEIGH","T=450&amp;WIDTH=450&amp;START_MAXIMIZED=FALSE&amp;VAR:CALENDAR=US&amp;VAR:SYMBOL=EXPD&amp;VAR:INDEX=0"}</definedName>
    <definedName name="_673__FDSAUDITLINK__" localSheetId="7" hidden="1">{"fdsup://directions/FAT Viewer?action=UPDATE&amp;creator=factset&amp;DYN_ARGS=TRUE&amp;DOC_NAME=FAT:FQL_AUDITING_CLIENT_TEMPLATE.FAT&amp;display_string=Audit&amp;VAR:KEY=HSBMZAJIPK&amp;VAR:QUERY=RkZfRUJJVERBX09QRVIoUVRSLDQvMS8yMDA5LDYvMzAvMjAwOSwsLFVTRCk=&amp;WINDOW=FIRST_POPUP&amp;HEIGH","T=450&amp;WIDTH=450&amp;START_MAXIMIZED=FALSE&amp;VAR:CALENDAR=US&amp;VAR:SYMBOL=EXC&amp;VAR:INDEX=0"}</definedName>
    <definedName name="_673__FDSAUDITLINK__" localSheetId="0" hidden="1">{"fdsup://directions/FAT Viewer?action=UPDATE&amp;creator=factset&amp;DYN_ARGS=TRUE&amp;DOC_NAME=FAT:FQL_AUDITING_CLIENT_TEMPLATE.FAT&amp;display_string=Audit&amp;VAR:KEY=HSBMZAJIPK&amp;VAR:QUERY=RkZfRUJJVERBX09QRVIoUVRSLDQvMS8yMDA5LDYvMzAvMjAwOSwsLFVTRCk=&amp;WINDOW=FIRST_POPUP&amp;HEIGH","T=450&amp;WIDTH=450&amp;START_MAXIMIZED=FALSE&amp;VAR:CALENDAR=US&amp;VAR:SYMBOL=EXC&amp;VAR:INDEX=0"}</definedName>
    <definedName name="_673__FDSAUDITLINK__" hidden="1">{"fdsup://directions/FAT Viewer?action=UPDATE&amp;creator=factset&amp;DYN_ARGS=TRUE&amp;DOC_NAME=FAT:FQL_AUDITING_CLIENT_TEMPLATE.FAT&amp;display_string=Audit&amp;VAR:KEY=HSBMZAJIPK&amp;VAR:QUERY=RkZfRUJJVERBX09QRVIoUVRSLDQvMS8yMDA5LDYvMzAvMjAwOSwsLFVTRCk=&amp;WINDOW=FIRST_POPUP&amp;HEIGH","T=450&amp;WIDTH=450&amp;START_MAXIMIZED=FALSE&amp;VAR:CALENDAR=US&amp;VAR:SYMBOL=EXC&amp;VAR:INDEX=0"}</definedName>
    <definedName name="_674__FDSAUDITLINK__" localSheetId="7" hidden="1">{"fdsup://directions/FAT Viewer?action=UPDATE&amp;creator=factset&amp;DYN_ARGS=TRUE&amp;DOC_NAME=FAT:FQL_AUDITING_CLIENT_TEMPLATE.FAT&amp;display_string=Audit&amp;VAR:KEY=VIXYPABMTM&amp;VAR:QUERY=RkZfRUJJVERBX09QRVIoUVRSLDQvMS8yMDEwLDYvMzAvMjAxMCwsLFVTRCk=&amp;WINDOW=FIRST_POPUP&amp;HEIGH","T=450&amp;WIDTH=450&amp;START_MAXIMIZED=FALSE&amp;VAR:CALENDAR=US&amp;VAR:SYMBOL=EXC&amp;VAR:INDEX=0"}</definedName>
    <definedName name="_674__FDSAUDITLINK__" localSheetId="0" hidden="1">{"fdsup://directions/FAT Viewer?action=UPDATE&amp;creator=factset&amp;DYN_ARGS=TRUE&amp;DOC_NAME=FAT:FQL_AUDITING_CLIENT_TEMPLATE.FAT&amp;display_string=Audit&amp;VAR:KEY=VIXYPABMTM&amp;VAR:QUERY=RkZfRUJJVERBX09QRVIoUVRSLDQvMS8yMDEwLDYvMzAvMjAxMCwsLFVTRCk=&amp;WINDOW=FIRST_POPUP&amp;HEIGH","T=450&amp;WIDTH=450&amp;START_MAXIMIZED=FALSE&amp;VAR:CALENDAR=US&amp;VAR:SYMBOL=EXC&amp;VAR:INDEX=0"}</definedName>
    <definedName name="_674__FDSAUDITLINK__" hidden="1">{"fdsup://directions/FAT Viewer?action=UPDATE&amp;creator=factset&amp;DYN_ARGS=TRUE&amp;DOC_NAME=FAT:FQL_AUDITING_CLIENT_TEMPLATE.FAT&amp;display_string=Audit&amp;VAR:KEY=VIXYPABMTM&amp;VAR:QUERY=RkZfRUJJVERBX09QRVIoUVRSLDQvMS8yMDEwLDYvMzAvMjAxMCwsLFVTRCk=&amp;WINDOW=FIRST_POPUP&amp;HEIGH","T=450&amp;WIDTH=450&amp;START_MAXIMIZED=FALSE&amp;VAR:CALENDAR=US&amp;VAR:SYMBOL=EXC&amp;VAR:INDEX=0"}</definedName>
    <definedName name="_675__FDSAUDITLINK__" localSheetId="7" hidden="1">{"fdsup://directions/FAT Viewer?action=UPDATE&amp;creator=factset&amp;DYN_ARGS=TRUE&amp;DOC_NAME=FAT:FQL_AUDITING_CLIENT_TEMPLATE.FAT&amp;display_string=Audit&amp;VAR:KEY=DWLWBIXEFG&amp;VAR:QUERY=RkZfRUJJVERBX09QRVIoUVRSLDQvMS8yMDA5LDYvMzAvMjAwOSwsLFVTRCk=&amp;WINDOW=FIRST_POPUP&amp;HEIGH","T=450&amp;WIDTH=450&amp;START_MAXIMIZED=FALSE&amp;VAR:CALENDAR=US&amp;VAR:SYMBOL=ETR&amp;VAR:INDEX=0"}</definedName>
    <definedName name="_675__FDSAUDITLINK__" localSheetId="0" hidden="1">{"fdsup://directions/FAT Viewer?action=UPDATE&amp;creator=factset&amp;DYN_ARGS=TRUE&amp;DOC_NAME=FAT:FQL_AUDITING_CLIENT_TEMPLATE.FAT&amp;display_string=Audit&amp;VAR:KEY=DWLWBIXEFG&amp;VAR:QUERY=RkZfRUJJVERBX09QRVIoUVRSLDQvMS8yMDA5LDYvMzAvMjAwOSwsLFVTRCk=&amp;WINDOW=FIRST_POPUP&amp;HEIGH","T=450&amp;WIDTH=450&amp;START_MAXIMIZED=FALSE&amp;VAR:CALENDAR=US&amp;VAR:SYMBOL=ETR&amp;VAR:INDEX=0"}</definedName>
    <definedName name="_675__FDSAUDITLINK__" hidden="1">{"fdsup://directions/FAT Viewer?action=UPDATE&amp;creator=factset&amp;DYN_ARGS=TRUE&amp;DOC_NAME=FAT:FQL_AUDITING_CLIENT_TEMPLATE.FAT&amp;display_string=Audit&amp;VAR:KEY=DWLWBIXEFG&amp;VAR:QUERY=RkZfRUJJVERBX09QRVIoUVRSLDQvMS8yMDA5LDYvMzAvMjAwOSwsLFVTRCk=&amp;WINDOW=FIRST_POPUP&amp;HEIGH","T=450&amp;WIDTH=450&amp;START_MAXIMIZED=FALSE&amp;VAR:CALENDAR=US&amp;VAR:SYMBOL=ETR&amp;VAR:INDEX=0"}</definedName>
    <definedName name="_676__FDSAUDITLINK__" localSheetId="7" hidden="1">{"fdsup://directions/FAT Viewer?action=UPDATE&amp;creator=factset&amp;DYN_ARGS=TRUE&amp;DOC_NAME=FAT:FQL_AUDITING_CLIENT_TEMPLATE.FAT&amp;display_string=Audit&amp;VAR:KEY=FIJMNUTQPG&amp;VAR:QUERY=RkZfRUJJVERBX09QRVIoUVRSLDQvMS8yMDEwLDYvMzAvMjAxMCwsLFVTRCk=&amp;WINDOW=FIRST_POPUP&amp;HEIGH","T=450&amp;WIDTH=450&amp;START_MAXIMIZED=FALSE&amp;VAR:CALENDAR=US&amp;VAR:SYMBOL=ETR&amp;VAR:INDEX=0"}</definedName>
    <definedName name="_676__FDSAUDITLINK__" localSheetId="0" hidden="1">{"fdsup://directions/FAT Viewer?action=UPDATE&amp;creator=factset&amp;DYN_ARGS=TRUE&amp;DOC_NAME=FAT:FQL_AUDITING_CLIENT_TEMPLATE.FAT&amp;display_string=Audit&amp;VAR:KEY=FIJMNUTQPG&amp;VAR:QUERY=RkZfRUJJVERBX09QRVIoUVRSLDQvMS8yMDEwLDYvMzAvMjAxMCwsLFVTRCk=&amp;WINDOW=FIRST_POPUP&amp;HEIGH","T=450&amp;WIDTH=450&amp;START_MAXIMIZED=FALSE&amp;VAR:CALENDAR=US&amp;VAR:SYMBOL=ETR&amp;VAR:INDEX=0"}</definedName>
    <definedName name="_676__FDSAUDITLINK__" hidden="1">{"fdsup://directions/FAT Viewer?action=UPDATE&amp;creator=factset&amp;DYN_ARGS=TRUE&amp;DOC_NAME=FAT:FQL_AUDITING_CLIENT_TEMPLATE.FAT&amp;display_string=Audit&amp;VAR:KEY=FIJMNUTQPG&amp;VAR:QUERY=RkZfRUJJVERBX09QRVIoUVRSLDQvMS8yMDEwLDYvMzAvMjAxMCwsLFVTRCk=&amp;WINDOW=FIRST_POPUP&amp;HEIGH","T=450&amp;WIDTH=450&amp;START_MAXIMIZED=FALSE&amp;VAR:CALENDAR=US&amp;VAR:SYMBOL=ETR&amp;VAR:INDEX=0"}</definedName>
    <definedName name="_677__FDSAUDITLINK__" localSheetId="7" hidden="1">{"fdsup://directions/FAT Viewer?action=UPDATE&amp;creator=factset&amp;DYN_ARGS=TRUE&amp;DOC_NAME=FAT:FQL_AUDITING_CLIENT_TEMPLATE.FAT&amp;display_string=Audit&amp;VAR:KEY=XGTKZIFQDW&amp;VAR:QUERY=RkZfRUJJVERBX09QRVIoUVRSLDQvMS8yMDA5LDYvMzAvMjAwOSwsLFVTRCk=&amp;WINDOW=FIRST_POPUP&amp;HEIGH","T=450&amp;WIDTH=450&amp;START_MAXIMIZED=FALSE&amp;VAR:CALENDAR=US&amp;VAR:SYMBOL=ETN&amp;VAR:INDEX=0"}</definedName>
    <definedName name="_677__FDSAUDITLINK__" localSheetId="0" hidden="1">{"fdsup://directions/FAT Viewer?action=UPDATE&amp;creator=factset&amp;DYN_ARGS=TRUE&amp;DOC_NAME=FAT:FQL_AUDITING_CLIENT_TEMPLATE.FAT&amp;display_string=Audit&amp;VAR:KEY=XGTKZIFQDW&amp;VAR:QUERY=RkZfRUJJVERBX09QRVIoUVRSLDQvMS8yMDA5LDYvMzAvMjAwOSwsLFVTRCk=&amp;WINDOW=FIRST_POPUP&amp;HEIGH","T=450&amp;WIDTH=450&amp;START_MAXIMIZED=FALSE&amp;VAR:CALENDAR=US&amp;VAR:SYMBOL=ETN&amp;VAR:INDEX=0"}</definedName>
    <definedName name="_677__FDSAUDITLINK__" hidden="1">{"fdsup://directions/FAT Viewer?action=UPDATE&amp;creator=factset&amp;DYN_ARGS=TRUE&amp;DOC_NAME=FAT:FQL_AUDITING_CLIENT_TEMPLATE.FAT&amp;display_string=Audit&amp;VAR:KEY=XGTKZIFQDW&amp;VAR:QUERY=RkZfRUJJVERBX09QRVIoUVRSLDQvMS8yMDA5LDYvMzAvMjAwOSwsLFVTRCk=&amp;WINDOW=FIRST_POPUP&amp;HEIGH","T=450&amp;WIDTH=450&amp;START_MAXIMIZED=FALSE&amp;VAR:CALENDAR=US&amp;VAR:SYMBOL=ETN&amp;VAR:INDEX=0"}</definedName>
    <definedName name="_678__FDSAUDITLINK__" localSheetId="7" hidden="1">{"fdsup://directions/FAT Viewer?action=UPDATE&amp;creator=factset&amp;DYN_ARGS=TRUE&amp;DOC_NAME=FAT:FQL_AUDITING_CLIENT_TEMPLATE.FAT&amp;display_string=Audit&amp;VAR:KEY=FSTWDCVCJA&amp;VAR:QUERY=RkZfRUJJVERBX09QRVIoUVRSLDQvMS8yMDEwLDYvMzAvMjAxMCwsLFVTRCk=&amp;WINDOW=FIRST_POPUP&amp;HEIGH","T=450&amp;WIDTH=450&amp;START_MAXIMIZED=FALSE&amp;VAR:CALENDAR=US&amp;VAR:SYMBOL=ETN&amp;VAR:INDEX=0"}</definedName>
    <definedName name="_678__FDSAUDITLINK__" localSheetId="0" hidden="1">{"fdsup://directions/FAT Viewer?action=UPDATE&amp;creator=factset&amp;DYN_ARGS=TRUE&amp;DOC_NAME=FAT:FQL_AUDITING_CLIENT_TEMPLATE.FAT&amp;display_string=Audit&amp;VAR:KEY=FSTWDCVCJA&amp;VAR:QUERY=RkZfRUJJVERBX09QRVIoUVRSLDQvMS8yMDEwLDYvMzAvMjAxMCwsLFVTRCk=&amp;WINDOW=FIRST_POPUP&amp;HEIGH","T=450&amp;WIDTH=450&amp;START_MAXIMIZED=FALSE&amp;VAR:CALENDAR=US&amp;VAR:SYMBOL=ETN&amp;VAR:INDEX=0"}</definedName>
    <definedName name="_678__FDSAUDITLINK__" hidden="1">{"fdsup://directions/FAT Viewer?action=UPDATE&amp;creator=factset&amp;DYN_ARGS=TRUE&amp;DOC_NAME=FAT:FQL_AUDITING_CLIENT_TEMPLATE.FAT&amp;display_string=Audit&amp;VAR:KEY=FSTWDCVCJA&amp;VAR:QUERY=RkZfRUJJVERBX09QRVIoUVRSLDQvMS8yMDEwLDYvMzAvMjAxMCwsLFVTRCk=&amp;WINDOW=FIRST_POPUP&amp;HEIGH","T=450&amp;WIDTH=450&amp;START_MAXIMIZED=FALSE&amp;VAR:CALENDAR=US&amp;VAR:SYMBOL=ETN&amp;VAR:INDEX=0"}</definedName>
    <definedName name="_679__FDSAUDITLINK__" localSheetId="7" hidden="1">{"fdsup://directions/FAT Viewer?action=UPDATE&amp;creator=factset&amp;DYN_ARGS=TRUE&amp;DOC_NAME=FAT:FQL_AUDITING_CLIENT_TEMPLATE.FAT&amp;display_string=Audit&amp;VAR:KEY=DILKHKBULA&amp;VAR:QUERY=RkZfRUJJVERBX09QRVIoUVRSLDQvMS8yMDA5LDYvMzAvMjAwOSwsLFVTRCk=&amp;WINDOW=FIRST_POPUP&amp;HEIGH","T=450&amp;WIDTH=450&amp;START_MAXIMIZED=FALSE&amp;VAR:CALENDAR=US&amp;VAR:SYMBOL=ETFC&amp;VAR:INDEX=0"}</definedName>
    <definedName name="_679__FDSAUDITLINK__" localSheetId="0" hidden="1">{"fdsup://directions/FAT Viewer?action=UPDATE&amp;creator=factset&amp;DYN_ARGS=TRUE&amp;DOC_NAME=FAT:FQL_AUDITING_CLIENT_TEMPLATE.FAT&amp;display_string=Audit&amp;VAR:KEY=DILKHKBULA&amp;VAR:QUERY=RkZfRUJJVERBX09QRVIoUVRSLDQvMS8yMDA5LDYvMzAvMjAwOSwsLFVTRCk=&amp;WINDOW=FIRST_POPUP&amp;HEIGH","T=450&amp;WIDTH=450&amp;START_MAXIMIZED=FALSE&amp;VAR:CALENDAR=US&amp;VAR:SYMBOL=ETFC&amp;VAR:INDEX=0"}</definedName>
    <definedName name="_679__FDSAUDITLINK__" hidden="1">{"fdsup://directions/FAT Viewer?action=UPDATE&amp;creator=factset&amp;DYN_ARGS=TRUE&amp;DOC_NAME=FAT:FQL_AUDITING_CLIENT_TEMPLATE.FAT&amp;display_string=Audit&amp;VAR:KEY=DILKHKBULA&amp;VAR:QUERY=RkZfRUJJVERBX09QRVIoUVRSLDQvMS8yMDA5LDYvMzAvMjAwOSwsLFVTRCk=&amp;WINDOW=FIRST_POPUP&amp;HEIGH","T=450&amp;WIDTH=450&amp;START_MAXIMIZED=FALSE&amp;VAR:CALENDAR=US&amp;VAR:SYMBOL=ETFC&amp;VAR:INDEX=0"}</definedName>
    <definedName name="_68__FDSAUDITLINK__" localSheetId="7" hidden="1">{"fdsup://directions/FAT Viewer?action=UPDATE&amp;creator=factset&amp;DYN_ARGS=TRUE&amp;DOC_NAME=FAT:FQL_AUDITING_CLIENT_TEMPLATE.FAT&amp;display_string=Audit&amp;VAR:KEY=NUNYJGJWNY&amp;VAR:QUERY=RkZfRUJJVERBX09QRVIoUVRSLDQvMS8yMDEwLDYvMzAvMjAxMCwsLFVTRCk=&amp;WINDOW=FIRST_POPUP&amp;HEIGH","T=450&amp;WIDTH=450&amp;START_MAXIMIZED=FALSE&amp;VAR:CALENDAR=US&amp;VAR:SYMBOL=VNO&amp;VAR:INDEX=0"}</definedName>
    <definedName name="_68__FDSAUDITLINK__" localSheetId="0" hidden="1">{"fdsup://directions/FAT Viewer?action=UPDATE&amp;creator=factset&amp;DYN_ARGS=TRUE&amp;DOC_NAME=FAT:FQL_AUDITING_CLIENT_TEMPLATE.FAT&amp;display_string=Audit&amp;VAR:KEY=NUNYJGJWNY&amp;VAR:QUERY=RkZfRUJJVERBX09QRVIoUVRSLDQvMS8yMDEwLDYvMzAvMjAxMCwsLFVTRCk=&amp;WINDOW=FIRST_POPUP&amp;HEIGH","T=450&amp;WIDTH=450&amp;START_MAXIMIZED=FALSE&amp;VAR:CALENDAR=US&amp;VAR:SYMBOL=VNO&amp;VAR:INDEX=0"}</definedName>
    <definedName name="_68__FDSAUDITLINK__" hidden="1">{"fdsup://directions/FAT Viewer?action=UPDATE&amp;creator=factset&amp;DYN_ARGS=TRUE&amp;DOC_NAME=FAT:FQL_AUDITING_CLIENT_TEMPLATE.FAT&amp;display_string=Audit&amp;VAR:KEY=NUNYJGJWNY&amp;VAR:QUERY=RkZfRUJJVERBX09QRVIoUVRSLDQvMS8yMDEwLDYvMzAvMjAxMCwsLFVTRCk=&amp;WINDOW=FIRST_POPUP&amp;HEIGH","T=450&amp;WIDTH=450&amp;START_MAXIMIZED=FALSE&amp;VAR:CALENDAR=US&amp;VAR:SYMBOL=VNO&amp;VAR:INDEX=0"}</definedName>
    <definedName name="_680__FDSAUDITLINK__" localSheetId="7" hidden="1">{"fdsup://directions/FAT Viewer?action=UPDATE&amp;creator=factset&amp;DYN_ARGS=TRUE&amp;DOC_NAME=FAT:FQL_AUDITING_CLIENT_TEMPLATE.FAT&amp;display_string=Audit&amp;VAR:KEY=NQBYFQDYJE&amp;VAR:QUERY=RkZfRUJJVERBX09QRVIoUVRSLDQvMS8yMDEwLDYvMzAvMjAxMCwsLFVTRCk=&amp;WINDOW=FIRST_POPUP&amp;HEIGH","T=450&amp;WIDTH=450&amp;START_MAXIMIZED=FALSE&amp;VAR:CALENDAR=US&amp;VAR:SYMBOL=ETFC&amp;VAR:INDEX=0"}</definedName>
    <definedName name="_680__FDSAUDITLINK__" localSheetId="0" hidden="1">{"fdsup://directions/FAT Viewer?action=UPDATE&amp;creator=factset&amp;DYN_ARGS=TRUE&amp;DOC_NAME=FAT:FQL_AUDITING_CLIENT_TEMPLATE.FAT&amp;display_string=Audit&amp;VAR:KEY=NQBYFQDYJE&amp;VAR:QUERY=RkZfRUJJVERBX09QRVIoUVRSLDQvMS8yMDEwLDYvMzAvMjAxMCwsLFVTRCk=&amp;WINDOW=FIRST_POPUP&amp;HEIGH","T=450&amp;WIDTH=450&amp;START_MAXIMIZED=FALSE&amp;VAR:CALENDAR=US&amp;VAR:SYMBOL=ETFC&amp;VAR:INDEX=0"}</definedName>
    <definedName name="_680__FDSAUDITLINK__" hidden="1">{"fdsup://directions/FAT Viewer?action=UPDATE&amp;creator=factset&amp;DYN_ARGS=TRUE&amp;DOC_NAME=FAT:FQL_AUDITING_CLIENT_TEMPLATE.FAT&amp;display_string=Audit&amp;VAR:KEY=NQBYFQDYJE&amp;VAR:QUERY=RkZfRUJJVERBX09QRVIoUVRSLDQvMS8yMDEwLDYvMzAvMjAxMCwsLFVTRCk=&amp;WINDOW=FIRST_POPUP&amp;HEIGH","T=450&amp;WIDTH=450&amp;START_MAXIMIZED=FALSE&amp;VAR:CALENDAR=US&amp;VAR:SYMBOL=ETFC&amp;VAR:INDEX=0"}</definedName>
    <definedName name="_681__FDSAUDITLINK__" localSheetId="7" hidden="1">{"fdsup://directions/FAT Viewer?action=UPDATE&amp;creator=factset&amp;DYN_ARGS=TRUE&amp;DOC_NAME=FAT:FQL_AUDITING_CLIENT_TEMPLATE.FAT&amp;display_string=Audit&amp;VAR:KEY=LYNGZKJAJU&amp;VAR:QUERY=RkZfRUJJVERBX09QRVIoUVRSLDQvMS8yMDA5LDYvMzAvMjAwOSwsLFVTRCk=&amp;WINDOW=FIRST_POPUP&amp;HEIGH","T=450&amp;WIDTH=450&amp;START_MAXIMIZED=FALSE&amp;VAR:CALENDAR=US&amp;VAR:SYMBOL=ESRX&amp;VAR:INDEX=0"}</definedName>
    <definedName name="_681__FDSAUDITLINK__" localSheetId="0" hidden="1">{"fdsup://directions/FAT Viewer?action=UPDATE&amp;creator=factset&amp;DYN_ARGS=TRUE&amp;DOC_NAME=FAT:FQL_AUDITING_CLIENT_TEMPLATE.FAT&amp;display_string=Audit&amp;VAR:KEY=LYNGZKJAJU&amp;VAR:QUERY=RkZfRUJJVERBX09QRVIoUVRSLDQvMS8yMDA5LDYvMzAvMjAwOSwsLFVTRCk=&amp;WINDOW=FIRST_POPUP&amp;HEIGH","T=450&amp;WIDTH=450&amp;START_MAXIMIZED=FALSE&amp;VAR:CALENDAR=US&amp;VAR:SYMBOL=ESRX&amp;VAR:INDEX=0"}</definedName>
    <definedName name="_681__FDSAUDITLINK__" hidden="1">{"fdsup://directions/FAT Viewer?action=UPDATE&amp;creator=factset&amp;DYN_ARGS=TRUE&amp;DOC_NAME=FAT:FQL_AUDITING_CLIENT_TEMPLATE.FAT&amp;display_string=Audit&amp;VAR:KEY=LYNGZKJAJU&amp;VAR:QUERY=RkZfRUJJVERBX09QRVIoUVRSLDQvMS8yMDA5LDYvMzAvMjAwOSwsLFVTRCk=&amp;WINDOW=FIRST_POPUP&amp;HEIGH","T=450&amp;WIDTH=450&amp;START_MAXIMIZED=FALSE&amp;VAR:CALENDAR=US&amp;VAR:SYMBOL=ESRX&amp;VAR:INDEX=0"}</definedName>
    <definedName name="_682__FDSAUDITLINK__" localSheetId="7" hidden="1">{"fdsup://directions/FAT Viewer?action=UPDATE&amp;creator=factset&amp;DYN_ARGS=TRUE&amp;DOC_NAME=FAT:FQL_AUDITING_CLIENT_TEMPLATE.FAT&amp;display_string=Audit&amp;VAR:KEY=FWXYTWTQNC&amp;VAR:QUERY=RkZfRUJJVERBX09QRVIoUVRSLDQvMS8yMDEwLDYvMzAvMjAxMCwsLFVTRCk=&amp;WINDOW=FIRST_POPUP&amp;HEIGH","T=450&amp;WIDTH=450&amp;START_MAXIMIZED=FALSE&amp;VAR:CALENDAR=US&amp;VAR:SYMBOL=ESRX&amp;VAR:INDEX=0"}</definedName>
    <definedName name="_682__FDSAUDITLINK__" localSheetId="0" hidden="1">{"fdsup://directions/FAT Viewer?action=UPDATE&amp;creator=factset&amp;DYN_ARGS=TRUE&amp;DOC_NAME=FAT:FQL_AUDITING_CLIENT_TEMPLATE.FAT&amp;display_string=Audit&amp;VAR:KEY=FWXYTWTQNC&amp;VAR:QUERY=RkZfRUJJVERBX09QRVIoUVRSLDQvMS8yMDEwLDYvMzAvMjAxMCwsLFVTRCk=&amp;WINDOW=FIRST_POPUP&amp;HEIGH","T=450&amp;WIDTH=450&amp;START_MAXIMIZED=FALSE&amp;VAR:CALENDAR=US&amp;VAR:SYMBOL=ESRX&amp;VAR:INDEX=0"}</definedName>
    <definedName name="_682__FDSAUDITLINK__" hidden="1">{"fdsup://directions/FAT Viewer?action=UPDATE&amp;creator=factset&amp;DYN_ARGS=TRUE&amp;DOC_NAME=FAT:FQL_AUDITING_CLIENT_TEMPLATE.FAT&amp;display_string=Audit&amp;VAR:KEY=FWXYTWTQNC&amp;VAR:QUERY=RkZfRUJJVERBX09QRVIoUVRSLDQvMS8yMDEwLDYvMzAvMjAxMCwsLFVTRCk=&amp;WINDOW=FIRST_POPUP&amp;HEIGH","T=450&amp;WIDTH=450&amp;START_MAXIMIZED=FALSE&amp;VAR:CALENDAR=US&amp;VAR:SYMBOL=ESRX&amp;VAR:INDEX=0"}</definedName>
    <definedName name="_683__FDSAUDITLINK__" localSheetId="7" hidden="1">{"fdsup://directions/FAT Viewer?action=UPDATE&amp;creator=factset&amp;DYN_ARGS=TRUE&amp;DOC_NAME=FAT:FQL_AUDITING_CLIENT_TEMPLATE.FAT&amp;display_string=Audit&amp;VAR:KEY=HMDYPAHURC&amp;VAR:QUERY=RkZfRUJJVERBX09QRVIoUVRSLDQvMS8yMDA5LDYvMzAvMjAwOSwsLFVTRCk=&amp;WINDOW=FIRST_POPUP&amp;HEIGH","T=450&amp;WIDTH=450&amp;START_MAXIMIZED=FALSE&amp;VAR:CALENDAR=US&amp;VAR:SYMBOL=ERTS&amp;VAR:INDEX=0"}</definedName>
    <definedName name="_683__FDSAUDITLINK__" localSheetId="0" hidden="1">{"fdsup://directions/FAT Viewer?action=UPDATE&amp;creator=factset&amp;DYN_ARGS=TRUE&amp;DOC_NAME=FAT:FQL_AUDITING_CLIENT_TEMPLATE.FAT&amp;display_string=Audit&amp;VAR:KEY=HMDYPAHURC&amp;VAR:QUERY=RkZfRUJJVERBX09QRVIoUVRSLDQvMS8yMDA5LDYvMzAvMjAwOSwsLFVTRCk=&amp;WINDOW=FIRST_POPUP&amp;HEIGH","T=450&amp;WIDTH=450&amp;START_MAXIMIZED=FALSE&amp;VAR:CALENDAR=US&amp;VAR:SYMBOL=ERTS&amp;VAR:INDEX=0"}</definedName>
    <definedName name="_683__FDSAUDITLINK__" hidden="1">{"fdsup://directions/FAT Viewer?action=UPDATE&amp;creator=factset&amp;DYN_ARGS=TRUE&amp;DOC_NAME=FAT:FQL_AUDITING_CLIENT_TEMPLATE.FAT&amp;display_string=Audit&amp;VAR:KEY=HMDYPAHURC&amp;VAR:QUERY=RkZfRUJJVERBX09QRVIoUVRSLDQvMS8yMDA5LDYvMzAvMjAwOSwsLFVTRCk=&amp;WINDOW=FIRST_POPUP&amp;HEIGH","T=450&amp;WIDTH=450&amp;START_MAXIMIZED=FALSE&amp;VAR:CALENDAR=US&amp;VAR:SYMBOL=ERTS&amp;VAR:INDEX=0"}</definedName>
    <definedName name="_684__FDSAUDITLINK__" localSheetId="7" hidden="1">{"fdsup://directions/FAT Viewer?action=UPDATE&amp;creator=factset&amp;DYN_ARGS=TRUE&amp;DOC_NAME=FAT:FQL_AUDITING_CLIENT_TEMPLATE.FAT&amp;display_string=Audit&amp;VAR:KEY=BCDAXMPCXQ&amp;VAR:QUERY=RkZfRUJJVERBX09QRVIoUVRSLDQvMS8yMDEwLDYvMzAvMjAxMCwsLFVTRCk=&amp;WINDOW=FIRST_POPUP&amp;HEIGH","T=450&amp;WIDTH=450&amp;START_MAXIMIZED=FALSE&amp;VAR:CALENDAR=US&amp;VAR:SYMBOL=ERTS&amp;VAR:INDEX=0"}</definedName>
    <definedName name="_684__FDSAUDITLINK__" localSheetId="0" hidden="1">{"fdsup://directions/FAT Viewer?action=UPDATE&amp;creator=factset&amp;DYN_ARGS=TRUE&amp;DOC_NAME=FAT:FQL_AUDITING_CLIENT_TEMPLATE.FAT&amp;display_string=Audit&amp;VAR:KEY=BCDAXMPCXQ&amp;VAR:QUERY=RkZfRUJJVERBX09QRVIoUVRSLDQvMS8yMDEwLDYvMzAvMjAxMCwsLFVTRCk=&amp;WINDOW=FIRST_POPUP&amp;HEIGH","T=450&amp;WIDTH=450&amp;START_MAXIMIZED=FALSE&amp;VAR:CALENDAR=US&amp;VAR:SYMBOL=ERTS&amp;VAR:INDEX=0"}</definedName>
    <definedName name="_684__FDSAUDITLINK__" hidden="1">{"fdsup://directions/FAT Viewer?action=UPDATE&amp;creator=factset&amp;DYN_ARGS=TRUE&amp;DOC_NAME=FAT:FQL_AUDITING_CLIENT_TEMPLATE.FAT&amp;display_string=Audit&amp;VAR:KEY=BCDAXMPCXQ&amp;VAR:QUERY=RkZfRUJJVERBX09QRVIoUVRSLDQvMS8yMDEwLDYvMzAvMjAxMCwsLFVTRCk=&amp;WINDOW=FIRST_POPUP&amp;HEIGH","T=450&amp;WIDTH=450&amp;START_MAXIMIZED=FALSE&amp;VAR:CALENDAR=US&amp;VAR:SYMBOL=ERTS&amp;VAR:INDEX=0"}</definedName>
    <definedName name="_685__FDSAUDITLINK__" localSheetId="7" hidden="1">{"fdsup://directions/FAT Viewer?action=UPDATE&amp;creator=factset&amp;DYN_ARGS=TRUE&amp;DOC_NAME=FAT:FQL_AUDITING_CLIENT_TEMPLATE.FAT&amp;display_string=Audit&amp;VAR:KEY=JAZQHEVGVY&amp;VAR:QUERY=RkZfRUJJVERBX09QRVIoUVRSLDQvMS8yMDA5LDYvMzAvMjAwOSwsLFVTRCk=&amp;WINDOW=FIRST_POPUP&amp;HEIGH","T=450&amp;WIDTH=450&amp;START_MAXIMIZED=FALSE&amp;VAR:CALENDAR=US&amp;VAR:SYMBOL=EQT&amp;VAR:INDEX=0"}</definedName>
    <definedName name="_685__FDSAUDITLINK__" localSheetId="0" hidden="1">{"fdsup://directions/FAT Viewer?action=UPDATE&amp;creator=factset&amp;DYN_ARGS=TRUE&amp;DOC_NAME=FAT:FQL_AUDITING_CLIENT_TEMPLATE.FAT&amp;display_string=Audit&amp;VAR:KEY=JAZQHEVGVY&amp;VAR:QUERY=RkZfRUJJVERBX09QRVIoUVRSLDQvMS8yMDA5LDYvMzAvMjAwOSwsLFVTRCk=&amp;WINDOW=FIRST_POPUP&amp;HEIGH","T=450&amp;WIDTH=450&amp;START_MAXIMIZED=FALSE&amp;VAR:CALENDAR=US&amp;VAR:SYMBOL=EQT&amp;VAR:INDEX=0"}</definedName>
    <definedName name="_685__FDSAUDITLINK__" hidden="1">{"fdsup://directions/FAT Viewer?action=UPDATE&amp;creator=factset&amp;DYN_ARGS=TRUE&amp;DOC_NAME=FAT:FQL_AUDITING_CLIENT_TEMPLATE.FAT&amp;display_string=Audit&amp;VAR:KEY=JAZQHEVGVY&amp;VAR:QUERY=RkZfRUJJVERBX09QRVIoUVRSLDQvMS8yMDA5LDYvMzAvMjAwOSwsLFVTRCk=&amp;WINDOW=FIRST_POPUP&amp;HEIGH","T=450&amp;WIDTH=450&amp;START_MAXIMIZED=FALSE&amp;VAR:CALENDAR=US&amp;VAR:SYMBOL=EQT&amp;VAR:INDEX=0"}</definedName>
    <definedName name="_686__FDSAUDITLINK__" localSheetId="7" hidden="1">{"fdsup://directions/FAT Viewer?action=UPDATE&amp;creator=factset&amp;DYN_ARGS=TRUE&amp;DOC_NAME=FAT:FQL_AUDITING_CLIENT_TEMPLATE.FAT&amp;display_string=Audit&amp;VAR:KEY=RKZWPAZEDQ&amp;VAR:QUERY=RkZfRUJJVERBX09QRVIoUVRSLDQvMS8yMDEwLDYvMzAvMjAxMCwsLFVTRCk=&amp;WINDOW=FIRST_POPUP&amp;HEIGH","T=450&amp;WIDTH=450&amp;START_MAXIMIZED=FALSE&amp;VAR:CALENDAR=US&amp;VAR:SYMBOL=EQT&amp;VAR:INDEX=0"}</definedName>
    <definedName name="_686__FDSAUDITLINK__" localSheetId="0" hidden="1">{"fdsup://directions/FAT Viewer?action=UPDATE&amp;creator=factset&amp;DYN_ARGS=TRUE&amp;DOC_NAME=FAT:FQL_AUDITING_CLIENT_TEMPLATE.FAT&amp;display_string=Audit&amp;VAR:KEY=RKZWPAZEDQ&amp;VAR:QUERY=RkZfRUJJVERBX09QRVIoUVRSLDQvMS8yMDEwLDYvMzAvMjAxMCwsLFVTRCk=&amp;WINDOW=FIRST_POPUP&amp;HEIGH","T=450&amp;WIDTH=450&amp;START_MAXIMIZED=FALSE&amp;VAR:CALENDAR=US&amp;VAR:SYMBOL=EQT&amp;VAR:INDEX=0"}</definedName>
    <definedName name="_686__FDSAUDITLINK__" hidden="1">{"fdsup://directions/FAT Viewer?action=UPDATE&amp;creator=factset&amp;DYN_ARGS=TRUE&amp;DOC_NAME=FAT:FQL_AUDITING_CLIENT_TEMPLATE.FAT&amp;display_string=Audit&amp;VAR:KEY=RKZWPAZEDQ&amp;VAR:QUERY=RkZfRUJJVERBX09QRVIoUVRSLDQvMS8yMDEwLDYvMzAvMjAxMCwsLFVTRCk=&amp;WINDOW=FIRST_POPUP&amp;HEIGH","T=450&amp;WIDTH=450&amp;START_MAXIMIZED=FALSE&amp;VAR:CALENDAR=US&amp;VAR:SYMBOL=EQT&amp;VAR:INDEX=0"}</definedName>
    <definedName name="_687__FDSAUDITLINK__" localSheetId="7" hidden="1">{"fdsup://directions/FAT Viewer?action=UPDATE&amp;creator=factset&amp;DYN_ARGS=TRUE&amp;DOC_NAME=FAT:FQL_AUDITING_CLIENT_TEMPLATE.FAT&amp;display_string=Audit&amp;VAR:KEY=NIDKNWFOXM&amp;VAR:QUERY=RkZfRUJJVERBX09QRVIoUVRSLDQvMS8yMDA5LDYvMzAvMjAwOSwsLFVTRCk=&amp;WINDOW=FIRST_POPUP&amp;HEIGH","T=450&amp;WIDTH=450&amp;START_MAXIMIZED=FALSE&amp;VAR:CALENDAR=US&amp;VAR:SYMBOL=EQR&amp;VAR:INDEX=0"}</definedName>
    <definedName name="_687__FDSAUDITLINK__" localSheetId="0" hidden="1">{"fdsup://directions/FAT Viewer?action=UPDATE&amp;creator=factset&amp;DYN_ARGS=TRUE&amp;DOC_NAME=FAT:FQL_AUDITING_CLIENT_TEMPLATE.FAT&amp;display_string=Audit&amp;VAR:KEY=NIDKNWFOXM&amp;VAR:QUERY=RkZfRUJJVERBX09QRVIoUVRSLDQvMS8yMDA5LDYvMzAvMjAwOSwsLFVTRCk=&amp;WINDOW=FIRST_POPUP&amp;HEIGH","T=450&amp;WIDTH=450&amp;START_MAXIMIZED=FALSE&amp;VAR:CALENDAR=US&amp;VAR:SYMBOL=EQR&amp;VAR:INDEX=0"}</definedName>
    <definedName name="_687__FDSAUDITLINK__" hidden="1">{"fdsup://directions/FAT Viewer?action=UPDATE&amp;creator=factset&amp;DYN_ARGS=TRUE&amp;DOC_NAME=FAT:FQL_AUDITING_CLIENT_TEMPLATE.FAT&amp;display_string=Audit&amp;VAR:KEY=NIDKNWFOXM&amp;VAR:QUERY=RkZfRUJJVERBX09QRVIoUVRSLDQvMS8yMDA5LDYvMzAvMjAwOSwsLFVTRCk=&amp;WINDOW=FIRST_POPUP&amp;HEIGH","T=450&amp;WIDTH=450&amp;START_MAXIMIZED=FALSE&amp;VAR:CALENDAR=US&amp;VAR:SYMBOL=EQR&amp;VAR:INDEX=0"}</definedName>
    <definedName name="_688__FDSAUDITLINK__" localSheetId="7" hidden="1">{"fdsup://directions/FAT Viewer?action=UPDATE&amp;creator=factset&amp;DYN_ARGS=TRUE&amp;DOC_NAME=FAT:FQL_AUDITING_CLIENT_TEMPLATE.FAT&amp;display_string=Audit&amp;VAR:KEY=JWVSVABCDC&amp;VAR:QUERY=RkZfRUJJVERBX09QRVIoUVRSLDQvMS8yMDEwLDYvMzAvMjAxMCwsLFVTRCk=&amp;WINDOW=FIRST_POPUP&amp;HEIGH","T=450&amp;WIDTH=450&amp;START_MAXIMIZED=FALSE&amp;VAR:CALENDAR=US&amp;VAR:SYMBOL=EQR&amp;VAR:INDEX=0"}</definedName>
    <definedName name="_688__FDSAUDITLINK__" localSheetId="0" hidden="1">{"fdsup://directions/FAT Viewer?action=UPDATE&amp;creator=factset&amp;DYN_ARGS=TRUE&amp;DOC_NAME=FAT:FQL_AUDITING_CLIENT_TEMPLATE.FAT&amp;display_string=Audit&amp;VAR:KEY=JWVSVABCDC&amp;VAR:QUERY=RkZfRUJJVERBX09QRVIoUVRSLDQvMS8yMDEwLDYvMzAvMjAxMCwsLFVTRCk=&amp;WINDOW=FIRST_POPUP&amp;HEIGH","T=450&amp;WIDTH=450&amp;START_MAXIMIZED=FALSE&amp;VAR:CALENDAR=US&amp;VAR:SYMBOL=EQR&amp;VAR:INDEX=0"}</definedName>
    <definedName name="_688__FDSAUDITLINK__" hidden="1">{"fdsup://directions/FAT Viewer?action=UPDATE&amp;creator=factset&amp;DYN_ARGS=TRUE&amp;DOC_NAME=FAT:FQL_AUDITING_CLIENT_TEMPLATE.FAT&amp;display_string=Audit&amp;VAR:KEY=JWVSVABCDC&amp;VAR:QUERY=RkZfRUJJVERBX09QRVIoUVRSLDQvMS8yMDEwLDYvMzAvMjAxMCwsLFVTRCk=&amp;WINDOW=FIRST_POPUP&amp;HEIGH","T=450&amp;WIDTH=450&amp;START_MAXIMIZED=FALSE&amp;VAR:CALENDAR=US&amp;VAR:SYMBOL=EQR&amp;VAR:INDEX=0"}</definedName>
    <definedName name="_689__FDSAUDITLINK__" localSheetId="7" hidden="1">{"fdsup://directions/FAT Viewer?action=UPDATE&amp;creator=factset&amp;DYN_ARGS=TRUE&amp;DOC_NAME=FAT:FQL_AUDITING_CLIENT_TEMPLATE.FAT&amp;display_string=Audit&amp;VAR:KEY=BCRQPUZMVE&amp;VAR:QUERY=RkZfRUJJVERBX09QRVIoUVRSLDQvMS8yMDA5LDYvMzAvMjAwOSwsLFVTRCk=&amp;WINDOW=FIRST_POPUP&amp;HEIGH","T=450&amp;WIDTH=450&amp;START_MAXIMIZED=FALSE&amp;VAR:CALENDAR=US&amp;VAR:SYMBOL=EP&amp;VAR:INDEX=0"}</definedName>
    <definedName name="_689__FDSAUDITLINK__" localSheetId="0" hidden="1">{"fdsup://directions/FAT Viewer?action=UPDATE&amp;creator=factset&amp;DYN_ARGS=TRUE&amp;DOC_NAME=FAT:FQL_AUDITING_CLIENT_TEMPLATE.FAT&amp;display_string=Audit&amp;VAR:KEY=BCRQPUZMVE&amp;VAR:QUERY=RkZfRUJJVERBX09QRVIoUVRSLDQvMS8yMDA5LDYvMzAvMjAwOSwsLFVTRCk=&amp;WINDOW=FIRST_POPUP&amp;HEIGH","T=450&amp;WIDTH=450&amp;START_MAXIMIZED=FALSE&amp;VAR:CALENDAR=US&amp;VAR:SYMBOL=EP&amp;VAR:INDEX=0"}</definedName>
    <definedName name="_689__FDSAUDITLINK__" hidden="1">{"fdsup://directions/FAT Viewer?action=UPDATE&amp;creator=factset&amp;DYN_ARGS=TRUE&amp;DOC_NAME=FAT:FQL_AUDITING_CLIENT_TEMPLATE.FAT&amp;display_string=Audit&amp;VAR:KEY=BCRQPUZMVE&amp;VAR:QUERY=RkZfRUJJVERBX09QRVIoUVRSLDQvMS8yMDA5LDYvMzAvMjAwOSwsLFVTRCk=&amp;WINDOW=FIRST_POPUP&amp;HEIGH","T=450&amp;WIDTH=450&amp;START_MAXIMIZED=FALSE&amp;VAR:CALENDAR=US&amp;VAR:SYMBOL=EP&amp;VAR:INDEX=0"}</definedName>
    <definedName name="_69__FDSAUDITLINK__" localSheetId="7" hidden="1">{"fdsup://directions/FAT Viewer?action=UPDATE&amp;creator=factset&amp;DYN_ARGS=TRUE&amp;DOC_NAME=FAT:FQL_AUDITING_CLIENT_TEMPLATE.FAT&amp;display_string=Audit&amp;VAR:KEY=LADYLKZWVS&amp;VAR:QUERY=RkZfRUJJVERBX09QRVIoUVRSLDQvMS8yMDA5LDYvMzAvMjAwOSwsLFVTRCk=&amp;WINDOW=FIRST_POPUP&amp;HEIGH","T=450&amp;WIDTH=450&amp;START_MAXIMIZED=FALSE&amp;VAR:CALENDAR=US&amp;VAR:SYMBOL=VMC&amp;VAR:INDEX=0"}</definedName>
    <definedName name="_69__FDSAUDITLINK__" localSheetId="0" hidden="1">{"fdsup://directions/FAT Viewer?action=UPDATE&amp;creator=factset&amp;DYN_ARGS=TRUE&amp;DOC_NAME=FAT:FQL_AUDITING_CLIENT_TEMPLATE.FAT&amp;display_string=Audit&amp;VAR:KEY=LADYLKZWVS&amp;VAR:QUERY=RkZfRUJJVERBX09QRVIoUVRSLDQvMS8yMDA5LDYvMzAvMjAwOSwsLFVTRCk=&amp;WINDOW=FIRST_POPUP&amp;HEIGH","T=450&amp;WIDTH=450&amp;START_MAXIMIZED=FALSE&amp;VAR:CALENDAR=US&amp;VAR:SYMBOL=VMC&amp;VAR:INDEX=0"}</definedName>
    <definedName name="_69__FDSAUDITLINK__" hidden="1">{"fdsup://directions/FAT Viewer?action=UPDATE&amp;creator=factset&amp;DYN_ARGS=TRUE&amp;DOC_NAME=FAT:FQL_AUDITING_CLIENT_TEMPLATE.FAT&amp;display_string=Audit&amp;VAR:KEY=LADYLKZWVS&amp;VAR:QUERY=RkZfRUJJVERBX09QRVIoUVRSLDQvMS8yMDA5LDYvMzAvMjAwOSwsLFVTRCk=&amp;WINDOW=FIRST_POPUP&amp;HEIGH","T=450&amp;WIDTH=450&amp;START_MAXIMIZED=FALSE&amp;VAR:CALENDAR=US&amp;VAR:SYMBOL=VMC&amp;VAR:INDEX=0"}</definedName>
    <definedName name="_690__FDSAUDITLINK__" localSheetId="7" hidden="1">{"fdsup://directions/FAT Viewer?action=UPDATE&amp;creator=factset&amp;DYN_ARGS=TRUE&amp;DOC_NAME=FAT:FQL_AUDITING_CLIENT_TEMPLATE.FAT&amp;display_string=Audit&amp;VAR:KEY=XMTORQHYBU&amp;VAR:QUERY=RkZfRUJJVERBX09QRVIoUVRSLDQvMS8yMDEwLDYvMzAvMjAxMCwsLFVTRCk=&amp;WINDOW=FIRST_POPUP&amp;HEIGH","T=450&amp;WIDTH=450&amp;START_MAXIMIZED=FALSE&amp;VAR:CALENDAR=US&amp;VAR:SYMBOL=EP&amp;VAR:INDEX=0"}</definedName>
    <definedName name="_690__FDSAUDITLINK__" localSheetId="0" hidden="1">{"fdsup://directions/FAT Viewer?action=UPDATE&amp;creator=factset&amp;DYN_ARGS=TRUE&amp;DOC_NAME=FAT:FQL_AUDITING_CLIENT_TEMPLATE.FAT&amp;display_string=Audit&amp;VAR:KEY=XMTORQHYBU&amp;VAR:QUERY=RkZfRUJJVERBX09QRVIoUVRSLDQvMS8yMDEwLDYvMzAvMjAxMCwsLFVTRCk=&amp;WINDOW=FIRST_POPUP&amp;HEIGH","T=450&amp;WIDTH=450&amp;START_MAXIMIZED=FALSE&amp;VAR:CALENDAR=US&amp;VAR:SYMBOL=EP&amp;VAR:INDEX=0"}</definedName>
    <definedName name="_690__FDSAUDITLINK__" hidden="1">{"fdsup://directions/FAT Viewer?action=UPDATE&amp;creator=factset&amp;DYN_ARGS=TRUE&amp;DOC_NAME=FAT:FQL_AUDITING_CLIENT_TEMPLATE.FAT&amp;display_string=Audit&amp;VAR:KEY=XMTORQHYBU&amp;VAR:QUERY=RkZfRUJJVERBX09QRVIoUVRSLDQvMS8yMDEwLDYvMzAvMjAxMCwsLFVTRCk=&amp;WINDOW=FIRST_POPUP&amp;HEIGH","T=450&amp;WIDTH=450&amp;START_MAXIMIZED=FALSE&amp;VAR:CALENDAR=US&amp;VAR:SYMBOL=EP&amp;VAR:INDEX=0"}</definedName>
    <definedName name="_691__FDSAUDITLINK__" localSheetId="7" hidden="1">{"fdsup://directions/FAT Viewer?action=UPDATE&amp;creator=factset&amp;DYN_ARGS=TRUE&amp;DOC_NAME=FAT:FQL_AUDITING_CLIENT_TEMPLATE.FAT&amp;display_string=Audit&amp;VAR:KEY=VWXEVIBITA&amp;VAR:QUERY=RkZfRUJJVERBX09QRVIoUVRSLDQvMS8yMDA5LDYvMzAvMjAwOSwsLFVTRCk=&amp;WINDOW=FIRST_POPUP&amp;HEIGH","T=450&amp;WIDTH=450&amp;START_MAXIMIZED=FALSE&amp;VAR:CALENDAR=US&amp;VAR:SYMBOL=EOG&amp;VAR:INDEX=0"}</definedName>
    <definedName name="_691__FDSAUDITLINK__" localSheetId="0" hidden="1">{"fdsup://directions/FAT Viewer?action=UPDATE&amp;creator=factset&amp;DYN_ARGS=TRUE&amp;DOC_NAME=FAT:FQL_AUDITING_CLIENT_TEMPLATE.FAT&amp;display_string=Audit&amp;VAR:KEY=VWXEVIBITA&amp;VAR:QUERY=RkZfRUJJVERBX09QRVIoUVRSLDQvMS8yMDA5LDYvMzAvMjAwOSwsLFVTRCk=&amp;WINDOW=FIRST_POPUP&amp;HEIGH","T=450&amp;WIDTH=450&amp;START_MAXIMIZED=FALSE&amp;VAR:CALENDAR=US&amp;VAR:SYMBOL=EOG&amp;VAR:INDEX=0"}</definedName>
    <definedName name="_691__FDSAUDITLINK__" hidden="1">{"fdsup://directions/FAT Viewer?action=UPDATE&amp;creator=factset&amp;DYN_ARGS=TRUE&amp;DOC_NAME=FAT:FQL_AUDITING_CLIENT_TEMPLATE.FAT&amp;display_string=Audit&amp;VAR:KEY=VWXEVIBITA&amp;VAR:QUERY=RkZfRUJJVERBX09QRVIoUVRSLDQvMS8yMDA5LDYvMzAvMjAwOSwsLFVTRCk=&amp;WINDOW=FIRST_POPUP&amp;HEIGH","T=450&amp;WIDTH=450&amp;START_MAXIMIZED=FALSE&amp;VAR:CALENDAR=US&amp;VAR:SYMBOL=EOG&amp;VAR:INDEX=0"}</definedName>
    <definedName name="_692__FDSAUDITLINK__" localSheetId="7" hidden="1">{"fdsup://directions/FAT Viewer?action=UPDATE&amp;creator=factset&amp;DYN_ARGS=TRUE&amp;DOC_NAME=FAT:FQL_AUDITING_CLIENT_TEMPLATE.FAT&amp;display_string=Audit&amp;VAR:KEY=LWZMBQZULI&amp;VAR:QUERY=RkZfRUJJVERBX09QRVIoUVRSLDQvMS8yMDEwLDYvMzAvMjAxMCwsLFVTRCk=&amp;WINDOW=FIRST_POPUP&amp;HEIGH","T=450&amp;WIDTH=450&amp;START_MAXIMIZED=FALSE&amp;VAR:CALENDAR=US&amp;VAR:SYMBOL=EOG&amp;VAR:INDEX=0"}</definedName>
    <definedName name="_692__FDSAUDITLINK__" localSheetId="0" hidden="1">{"fdsup://directions/FAT Viewer?action=UPDATE&amp;creator=factset&amp;DYN_ARGS=TRUE&amp;DOC_NAME=FAT:FQL_AUDITING_CLIENT_TEMPLATE.FAT&amp;display_string=Audit&amp;VAR:KEY=LWZMBQZULI&amp;VAR:QUERY=RkZfRUJJVERBX09QRVIoUVRSLDQvMS8yMDEwLDYvMzAvMjAxMCwsLFVTRCk=&amp;WINDOW=FIRST_POPUP&amp;HEIGH","T=450&amp;WIDTH=450&amp;START_MAXIMIZED=FALSE&amp;VAR:CALENDAR=US&amp;VAR:SYMBOL=EOG&amp;VAR:INDEX=0"}</definedName>
    <definedName name="_692__FDSAUDITLINK__" hidden="1">{"fdsup://directions/FAT Viewer?action=UPDATE&amp;creator=factset&amp;DYN_ARGS=TRUE&amp;DOC_NAME=FAT:FQL_AUDITING_CLIENT_TEMPLATE.FAT&amp;display_string=Audit&amp;VAR:KEY=LWZMBQZULI&amp;VAR:QUERY=RkZfRUJJVERBX09QRVIoUVRSLDQvMS8yMDEwLDYvMzAvMjAxMCwsLFVTRCk=&amp;WINDOW=FIRST_POPUP&amp;HEIGH","T=450&amp;WIDTH=450&amp;START_MAXIMIZED=FALSE&amp;VAR:CALENDAR=US&amp;VAR:SYMBOL=EOG&amp;VAR:INDEX=0"}</definedName>
    <definedName name="_693__FDSAUDITLINK__" localSheetId="7" hidden="1">{"fdsup://directions/FAT Viewer?action=UPDATE&amp;creator=factset&amp;DYN_ARGS=TRUE&amp;DOC_NAME=FAT:FQL_AUDITING_CLIENT_TEMPLATE.FAT&amp;display_string=Audit&amp;VAR:KEY=HIDOZSTEFG&amp;VAR:QUERY=RkZfRUJJVERBX09QRVIoUVRSLDQvMS8yMDA5LDYvMzAvMjAwOSwsLFVTRCk=&amp;WINDOW=FIRST_POPUP&amp;HEIGH","T=450&amp;WIDTH=450&amp;START_MAXIMIZED=FALSE&amp;VAR:CALENDAR=US&amp;VAR:SYMBOL=EMR&amp;VAR:INDEX=0"}</definedName>
    <definedName name="_693__FDSAUDITLINK__" localSheetId="0" hidden="1">{"fdsup://directions/FAT Viewer?action=UPDATE&amp;creator=factset&amp;DYN_ARGS=TRUE&amp;DOC_NAME=FAT:FQL_AUDITING_CLIENT_TEMPLATE.FAT&amp;display_string=Audit&amp;VAR:KEY=HIDOZSTEFG&amp;VAR:QUERY=RkZfRUJJVERBX09QRVIoUVRSLDQvMS8yMDA5LDYvMzAvMjAwOSwsLFVTRCk=&amp;WINDOW=FIRST_POPUP&amp;HEIGH","T=450&amp;WIDTH=450&amp;START_MAXIMIZED=FALSE&amp;VAR:CALENDAR=US&amp;VAR:SYMBOL=EMR&amp;VAR:INDEX=0"}</definedName>
    <definedName name="_693__FDSAUDITLINK__" hidden="1">{"fdsup://directions/FAT Viewer?action=UPDATE&amp;creator=factset&amp;DYN_ARGS=TRUE&amp;DOC_NAME=FAT:FQL_AUDITING_CLIENT_TEMPLATE.FAT&amp;display_string=Audit&amp;VAR:KEY=HIDOZSTEFG&amp;VAR:QUERY=RkZfRUJJVERBX09QRVIoUVRSLDQvMS8yMDA5LDYvMzAvMjAwOSwsLFVTRCk=&amp;WINDOW=FIRST_POPUP&amp;HEIGH","T=450&amp;WIDTH=450&amp;START_MAXIMIZED=FALSE&amp;VAR:CALENDAR=US&amp;VAR:SYMBOL=EMR&amp;VAR:INDEX=0"}</definedName>
    <definedName name="_694__FDSAUDITLINK__" localSheetId="7" hidden="1">{"fdsup://directions/FAT Viewer?action=UPDATE&amp;creator=factset&amp;DYN_ARGS=TRUE&amp;DOC_NAME=FAT:FQL_AUDITING_CLIENT_TEMPLATE.FAT&amp;display_string=Audit&amp;VAR:KEY=TOTMLSXUPY&amp;VAR:QUERY=RkZfRUJJVERBX09QRVIoUVRSLDQvMS8yMDEwLDYvMzAvMjAxMCwsLFVTRCk=&amp;WINDOW=FIRST_POPUP&amp;HEIGH","T=450&amp;WIDTH=450&amp;START_MAXIMIZED=FALSE&amp;VAR:CALENDAR=US&amp;VAR:SYMBOL=EMR&amp;VAR:INDEX=0"}</definedName>
    <definedName name="_694__FDSAUDITLINK__" localSheetId="0" hidden="1">{"fdsup://directions/FAT Viewer?action=UPDATE&amp;creator=factset&amp;DYN_ARGS=TRUE&amp;DOC_NAME=FAT:FQL_AUDITING_CLIENT_TEMPLATE.FAT&amp;display_string=Audit&amp;VAR:KEY=TOTMLSXUPY&amp;VAR:QUERY=RkZfRUJJVERBX09QRVIoUVRSLDQvMS8yMDEwLDYvMzAvMjAxMCwsLFVTRCk=&amp;WINDOW=FIRST_POPUP&amp;HEIGH","T=450&amp;WIDTH=450&amp;START_MAXIMIZED=FALSE&amp;VAR:CALENDAR=US&amp;VAR:SYMBOL=EMR&amp;VAR:INDEX=0"}</definedName>
    <definedName name="_694__FDSAUDITLINK__" hidden="1">{"fdsup://directions/FAT Viewer?action=UPDATE&amp;creator=factset&amp;DYN_ARGS=TRUE&amp;DOC_NAME=FAT:FQL_AUDITING_CLIENT_TEMPLATE.FAT&amp;display_string=Audit&amp;VAR:KEY=TOTMLSXUPY&amp;VAR:QUERY=RkZfRUJJVERBX09QRVIoUVRSLDQvMS8yMDEwLDYvMzAvMjAxMCwsLFVTRCk=&amp;WINDOW=FIRST_POPUP&amp;HEIGH","T=450&amp;WIDTH=450&amp;START_MAXIMIZED=FALSE&amp;VAR:CALENDAR=US&amp;VAR:SYMBOL=EMR&amp;VAR:INDEX=0"}</definedName>
    <definedName name="_695__FDSAUDITLINK__" localSheetId="7" hidden="1">{"fdsup://directions/FAT Viewer?action=UPDATE&amp;creator=factset&amp;DYN_ARGS=TRUE&amp;DOC_NAME=FAT:FQL_AUDITING_CLIENT_TEMPLATE.FAT&amp;display_string=Audit&amp;VAR:KEY=NCFCBQBATU&amp;VAR:QUERY=RkZfRUJJVERBX09QRVIoUVRSLDQvMS8yMDA5LDYvMzAvMjAwOSwsLFVTRCk=&amp;WINDOW=FIRST_POPUP&amp;HEIGH","T=450&amp;WIDTH=450&amp;START_MAXIMIZED=FALSE&amp;VAR:CALENDAR=US&amp;VAR:SYMBOL=EMN&amp;VAR:INDEX=0"}</definedName>
    <definedName name="_695__FDSAUDITLINK__" localSheetId="0" hidden="1">{"fdsup://directions/FAT Viewer?action=UPDATE&amp;creator=factset&amp;DYN_ARGS=TRUE&amp;DOC_NAME=FAT:FQL_AUDITING_CLIENT_TEMPLATE.FAT&amp;display_string=Audit&amp;VAR:KEY=NCFCBQBATU&amp;VAR:QUERY=RkZfRUJJVERBX09QRVIoUVRSLDQvMS8yMDA5LDYvMzAvMjAwOSwsLFVTRCk=&amp;WINDOW=FIRST_POPUP&amp;HEIGH","T=450&amp;WIDTH=450&amp;START_MAXIMIZED=FALSE&amp;VAR:CALENDAR=US&amp;VAR:SYMBOL=EMN&amp;VAR:INDEX=0"}</definedName>
    <definedName name="_695__FDSAUDITLINK__" hidden="1">{"fdsup://directions/FAT Viewer?action=UPDATE&amp;creator=factset&amp;DYN_ARGS=TRUE&amp;DOC_NAME=FAT:FQL_AUDITING_CLIENT_TEMPLATE.FAT&amp;display_string=Audit&amp;VAR:KEY=NCFCBQBATU&amp;VAR:QUERY=RkZfRUJJVERBX09QRVIoUVRSLDQvMS8yMDA5LDYvMzAvMjAwOSwsLFVTRCk=&amp;WINDOW=FIRST_POPUP&amp;HEIGH","T=450&amp;WIDTH=450&amp;START_MAXIMIZED=FALSE&amp;VAR:CALENDAR=US&amp;VAR:SYMBOL=EMN&amp;VAR:INDEX=0"}</definedName>
    <definedName name="_696__FDSAUDITLINK__" localSheetId="7" hidden="1">{"fdsup://directions/FAT Viewer?action=UPDATE&amp;creator=factset&amp;DYN_ARGS=TRUE&amp;DOC_NAME=FAT:FQL_AUDITING_CLIENT_TEMPLATE.FAT&amp;display_string=Audit&amp;VAR:KEY=VMXQPOHKJS&amp;VAR:QUERY=RkZfRUJJVERBX09QRVIoUVRSLDQvMS8yMDEwLDYvMzAvMjAxMCwsLFVTRCk=&amp;WINDOW=FIRST_POPUP&amp;HEIGH","T=450&amp;WIDTH=450&amp;START_MAXIMIZED=FALSE&amp;VAR:CALENDAR=US&amp;VAR:SYMBOL=EMN&amp;VAR:INDEX=0"}</definedName>
    <definedName name="_696__FDSAUDITLINK__" localSheetId="0" hidden="1">{"fdsup://directions/FAT Viewer?action=UPDATE&amp;creator=factset&amp;DYN_ARGS=TRUE&amp;DOC_NAME=FAT:FQL_AUDITING_CLIENT_TEMPLATE.FAT&amp;display_string=Audit&amp;VAR:KEY=VMXQPOHKJS&amp;VAR:QUERY=RkZfRUJJVERBX09QRVIoUVRSLDQvMS8yMDEwLDYvMzAvMjAxMCwsLFVTRCk=&amp;WINDOW=FIRST_POPUP&amp;HEIGH","T=450&amp;WIDTH=450&amp;START_MAXIMIZED=FALSE&amp;VAR:CALENDAR=US&amp;VAR:SYMBOL=EMN&amp;VAR:INDEX=0"}</definedName>
    <definedName name="_696__FDSAUDITLINK__" hidden="1">{"fdsup://directions/FAT Viewer?action=UPDATE&amp;creator=factset&amp;DYN_ARGS=TRUE&amp;DOC_NAME=FAT:FQL_AUDITING_CLIENT_TEMPLATE.FAT&amp;display_string=Audit&amp;VAR:KEY=VMXQPOHKJS&amp;VAR:QUERY=RkZfRUJJVERBX09QRVIoUVRSLDQvMS8yMDEwLDYvMzAvMjAxMCwsLFVTRCk=&amp;WINDOW=FIRST_POPUP&amp;HEIGH","T=450&amp;WIDTH=450&amp;START_MAXIMIZED=FALSE&amp;VAR:CALENDAR=US&amp;VAR:SYMBOL=EMN&amp;VAR:INDEX=0"}</definedName>
    <definedName name="_697__FDSAUDITLINK__" localSheetId="7" hidden="1">{"fdsup://directions/FAT Viewer?action=UPDATE&amp;creator=factset&amp;DYN_ARGS=TRUE&amp;DOC_NAME=FAT:FQL_AUDITING_CLIENT_TEMPLATE.FAT&amp;display_string=Audit&amp;VAR:KEY=LORYLSRAVW&amp;VAR:QUERY=RkZfRUJJVERBX09QRVIoUVRSLDQvMS8yMDA5LDYvMzAvMjAwOSwsLFVTRCk=&amp;WINDOW=FIRST_POPUP&amp;HEIGH","T=450&amp;WIDTH=450&amp;START_MAXIMIZED=FALSE&amp;VAR:CALENDAR=US&amp;VAR:SYMBOL=EMC&amp;VAR:INDEX=0"}</definedName>
    <definedName name="_697__FDSAUDITLINK__" localSheetId="0" hidden="1">{"fdsup://directions/FAT Viewer?action=UPDATE&amp;creator=factset&amp;DYN_ARGS=TRUE&amp;DOC_NAME=FAT:FQL_AUDITING_CLIENT_TEMPLATE.FAT&amp;display_string=Audit&amp;VAR:KEY=LORYLSRAVW&amp;VAR:QUERY=RkZfRUJJVERBX09QRVIoUVRSLDQvMS8yMDA5LDYvMzAvMjAwOSwsLFVTRCk=&amp;WINDOW=FIRST_POPUP&amp;HEIGH","T=450&amp;WIDTH=450&amp;START_MAXIMIZED=FALSE&amp;VAR:CALENDAR=US&amp;VAR:SYMBOL=EMC&amp;VAR:INDEX=0"}</definedName>
    <definedName name="_697__FDSAUDITLINK__" hidden="1">{"fdsup://directions/FAT Viewer?action=UPDATE&amp;creator=factset&amp;DYN_ARGS=TRUE&amp;DOC_NAME=FAT:FQL_AUDITING_CLIENT_TEMPLATE.FAT&amp;display_string=Audit&amp;VAR:KEY=LORYLSRAVW&amp;VAR:QUERY=RkZfRUJJVERBX09QRVIoUVRSLDQvMS8yMDA5LDYvMzAvMjAwOSwsLFVTRCk=&amp;WINDOW=FIRST_POPUP&amp;HEIGH","T=450&amp;WIDTH=450&amp;START_MAXIMIZED=FALSE&amp;VAR:CALENDAR=US&amp;VAR:SYMBOL=EMC&amp;VAR:INDEX=0"}</definedName>
    <definedName name="_698__FDSAUDITLINK__" localSheetId="7" hidden="1">{"fdsup://directions/FAT Viewer?action=UPDATE&amp;creator=factset&amp;DYN_ARGS=TRUE&amp;DOC_NAME=FAT:FQL_AUDITING_CLIENT_TEMPLATE.FAT&amp;display_string=Audit&amp;VAR:KEY=PKLIBGDSXA&amp;VAR:QUERY=RkZfRUJJVERBX09QRVIoUVRSLDQvMS8yMDEwLDYvMzAvMjAxMCwsLFVTRCk=&amp;WINDOW=FIRST_POPUP&amp;HEIGH","T=450&amp;WIDTH=450&amp;START_MAXIMIZED=FALSE&amp;VAR:CALENDAR=US&amp;VAR:SYMBOL=EMC&amp;VAR:INDEX=0"}</definedName>
    <definedName name="_698__FDSAUDITLINK__" localSheetId="0" hidden="1">{"fdsup://directions/FAT Viewer?action=UPDATE&amp;creator=factset&amp;DYN_ARGS=TRUE&amp;DOC_NAME=FAT:FQL_AUDITING_CLIENT_TEMPLATE.FAT&amp;display_string=Audit&amp;VAR:KEY=PKLIBGDSXA&amp;VAR:QUERY=RkZfRUJJVERBX09QRVIoUVRSLDQvMS8yMDEwLDYvMzAvMjAxMCwsLFVTRCk=&amp;WINDOW=FIRST_POPUP&amp;HEIGH","T=450&amp;WIDTH=450&amp;START_MAXIMIZED=FALSE&amp;VAR:CALENDAR=US&amp;VAR:SYMBOL=EMC&amp;VAR:INDEX=0"}</definedName>
    <definedName name="_698__FDSAUDITLINK__" hidden="1">{"fdsup://directions/FAT Viewer?action=UPDATE&amp;creator=factset&amp;DYN_ARGS=TRUE&amp;DOC_NAME=FAT:FQL_AUDITING_CLIENT_TEMPLATE.FAT&amp;display_string=Audit&amp;VAR:KEY=PKLIBGDSXA&amp;VAR:QUERY=RkZfRUJJVERBX09QRVIoUVRSLDQvMS8yMDEwLDYvMzAvMjAxMCwsLFVTRCk=&amp;WINDOW=FIRST_POPUP&amp;HEIGH","T=450&amp;WIDTH=450&amp;START_MAXIMIZED=FALSE&amp;VAR:CALENDAR=US&amp;VAR:SYMBOL=EMC&amp;VAR:INDEX=0"}</definedName>
    <definedName name="_699__FDSAUDITLINK__" localSheetId="7" hidden="1">{"fdsup://directions/FAT Viewer?action=UPDATE&amp;creator=factset&amp;DYN_ARGS=TRUE&amp;DOC_NAME=FAT:FQL_AUDITING_CLIENT_TEMPLATE.FAT&amp;display_string=Audit&amp;VAR:KEY=TEJEJMRSRA&amp;VAR:QUERY=RkZfRUJJVERBX09QRVIoUVRSLDQvMS8yMDA5LDYvMzAvMjAwOSwsLFVTRCk=&amp;WINDOW=FIRST_POPUP&amp;HEIGH","T=450&amp;WIDTH=450&amp;START_MAXIMIZED=FALSE&amp;VAR:CALENDAR=US&amp;VAR:SYMBOL=EL&amp;VAR:INDEX=0"}</definedName>
    <definedName name="_699__FDSAUDITLINK__" localSheetId="0" hidden="1">{"fdsup://directions/FAT Viewer?action=UPDATE&amp;creator=factset&amp;DYN_ARGS=TRUE&amp;DOC_NAME=FAT:FQL_AUDITING_CLIENT_TEMPLATE.FAT&amp;display_string=Audit&amp;VAR:KEY=TEJEJMRSRA&amp;VAR:QUERY=RkZfRUJJVERBX09QRVIoUVRSLDQvMS8yMDA5LDYvMzAvMjAwOSwsLFVTRCk=&amp;WINDOW=FIRST_POPUP&amp;HEIGH","T=450&amp;WIDTH=450&amp;START_MAXIMIZED=FALSE&amp;VAR:CALENDAR=US&amp;VAR:SYMBOL=EL&amp;VAR:INDEX=0"}</definedName>
    <definedName name="_699__FDSAUDITLINK__" hidden="1">{"fdsup://directions/FAT Viewer?action=UPDATE&amp;creator=factset&amp;DYN_ARGS=TRUE&amp;DOC_NAME=FAT:FQL_AUDITING_CLIENT_TEMPLATE.FAT&amp;display_string=Audit&amp;VAR:KEY=TEJEJMRSRA&amp;VAR:QUERY=RkZfRUJJVERBX09QRVIoUVRSLDQvMS8yMDA5LDYvMzAvMjAwOSwsLFVTRCk=&amp;WINDOW=FIRST_POPUP&amp;HEIGH","T=450&amp;WIDTH=450&amp;START_MAXIMIZED=FALSE&amp;VAR:CALENDAR=US&amp;VAR:SYMBOL=EL&amp;VAR:INDEX=0"}</definedName>
    <definedName name="_7__123Graph_Eｸﾞﾗﾌ_1" hidden="1">#REF!</definedName>
    <definedName name="_7__FDSAUDITLINK__" localSheetId="7" hidden="1">{"fdsup://directions/FAT Viewer?action=UPDATE&amp;creator=factset&amp;DYN_ARGS=TRUE&amp;DOC_NAME=FAT:FQL_AUDITING_CLIENT_TEMPLATE.FAT&amp;display_string=Audit&amp;VAR:KEY=RQRAXKREZW&amp;VAR:QUERY=RkZfRUJJVERBX09QRVIoUVRSLDQvMS8yMDA5LDYvMzAvMjAwOSwsLFVTRCk=&amp;WINDOW=FIRST_POPUP&amp;HEIGH","T=450&amp;WIDTH=450&amp;START_MAXIMIZED=FALSE&amp;VAR:CALENDAR=US&amp;VAR:SYMBOL=YHOO&amp;VAR:INDEX=0"}</definedName>
    <definedName name="_7__FDSAUDITLINK__" localSheetId="0" hidden="1">{"fdsup://directions/FAT Viewer?action=UPDATE&amp;creator=factset&amp;DYN_ARGS=TRUE&amp;DOC_NAME=FAT:FQL_AUDITING_CLIENT_TEMPLATE.FAT&amp;display_string=Audit&amp;VAR:KEY=RQRAXKREZW&amp;VAR:QUERY=RkZfRUJJVERBX09QRVIoUVRSLDQvMS8yMDA5LDYvMzAvMjAwOSwsLFVTRCk=&amp;WINDOW=FIRST_POPUP&amp;HEIGH","T=450&amp;WIDTH=450&amp;START_MAXIMIZED=FALSE&amp;VAR:CALENDAR=US&amp;VAR:SYMBOL=YHOO&amp;VAR:INDEX=0"}</definedName>
    <definedName name="_7__FDSAUDITLINK__" hidden="1">{"fdsup://directions/FAT Viewer?action=UPDATE&amp;creator=factset&amp;DYN_ARGS=TRUE&amp;DOC_NAME=FAT:FQL_AUDITING_CLIENT_TEMPLATE.FAT&amp;display_string=Audit&amp;VAR:KEY=RQRAXKREZW&amp;VAR:QUERY=RkZfRUJJVERBX09QRVIoUVRSLDQvMS8yMDA5LDYvMzAvMjAwOSwsLFVTRCk=&amp;WINDOW=FIRST_POPUP&amp;HEIGH","T=450&amp;WIDTH=450&amp;START_MAXIMIZED=FALSE&amp;VAR:CALENDAR=US&amp;VAR:SYMBOL=YHOO&amp;VAR:INDEX=0"}</definedName>
    <definedName name="_70__FDSAUDITLINK__" localSheetId="7" hidden="1">{"fdsup://directions/FAT Viewer?action=UPDATE&amp;creator=factset&amp;DYN_ARGS=TRUE&amp;DOC_NAME=FAT:FQL_AUDITING_CLIENT_TEMPLATE.FAT&amp;display_string=Audit&amp;VAR:KEY=JWPMNADMTO&amp;VAR:QUERY=RkZfRUJJVERBX09QRVIoUVRSLDQvMS8yMDEwLDYvMzAvMjAxMCwsLFVTRCk=&amp;WINDOW=FIRST_POPUP&amp;HEIGH","T=450&amp;WIDTH=450&amp;START_MAXIMIZED=FALSE&amp;VAR:CALENDAR=US&amp;VAR:SYMBOL=VMC&amp;VAR:INDEX=0"}</definedName>
    <definedName name="_70__FDSAUDITLINK__" localSheetId="0" hidden="1">{"fdsup://directions/FAT Viewer?action=UPDATE&amp;creator=factset&amp;DYN_ARGS=TRUE&amp;DOC_NAME=FAT:FQL_AUDITING_CLIENT_TEMPLATE.FAT&amp;display_string=Audit&amp;VAR:KEY=JWPMNADMTO&amp;VAR:QUERY=RkZfRUJJVERBX09QRVIoUVRSLDQvMS8yMDEwLDYvMzAvMjAxMCwsLFVTRCk=&amp;WINDOW=FIRST_POPUP&amp;HEIGH","T=450&amp;WIDTH=450&amp;START_MAXIMIZED=FALSE&amp;VAR:CALENDAR=US&amp;VAR:SYMBOL=VMC&amp;VAR:INDEX=0"}</definedName>
    <definedName name="_70__FDSAUDITLINK__" hidden="1">{"fdsup://directions/FAT Viewer?action=UPDATE&amp;creator=factset&amp;DYN_ARGS=TRUE&amp;DOC_NAME=FAT:FQL_AUDITING_CLIENT_TEMPLATE.FAT&amp;display_string=Audit&amp;VAR:KEY=JWPMNADMTO&amp;VAR:QUERY=RkZfRUJJVERBX09QRVIoUVRSLDQvMS8yMDEwLDYvMzAvMjAxMCwsLFVTRCk=&amp;WINDOW=FIRST_POPUP&amp;HEIGH","T=450&amp;WIDTH=450&amp;START_MAXIMIZED=FALSE&amp;VAR:CALENDAR=US&amp;VAR:SYMBOL=VMC&amp;VAR:INDEX=0"}</definedName>
    <definedName name="_700__FDSAUDITLINK__" localSheetId="7" hidden="1">{"fdsup://directions/FAT Viewer?action=UPDATE&amp;creator=factset&amp;DYN_ARGS=TRUE&amp;DOC_NAME=FAT:FQL_AUDITING_CLIENT_TEMPLATE.FAT&amp;display_string=Audit&amp;VAR:KEY=RUNYRABSZM&amp;VAR:QUERY=RkZfRUJJVERBX09QRVIoUVRSLDQvMS8yMDEwLDYvMzAvMjAxMCwsLFVTRCk=&amp;WINDOW=FIRST_POPUP&amp;HEIGH","T=450&amp;WIDTH=450&amp;START_MAXIMIZED=FALSE&amp;VAR:CALENDAR=US&amp;VAR:SYMBOL=EL&amp;VAR:INDEX=0"}</definedName>
    <definedName name="_700__FDSAUDITLINK__" localSheetId="0" hidden="1">{"fdsup://directions/FAT Viewer?action=UPDATE&amp;creator=factset&amp;DYN_ARGS=TRUE&amp;DOC_NAME=FAT:FQL_AUDITING_CLIENT_TEMPLATE.FAT&amp;display_string=Audit&amp;VAR:KEY=RUNYRABSZM&amp;VAR:QUERY=RkZfRUJJVERBX09QRVIoUVRSLDQvMS8yMDEwLDYvMzAvMjAxMCwsLFVTRCk=&amp;WINDOW=FIRST_POPUP&amp;HEIGH","T=450&amp;WIDTH=450&amp;START_MAXIMIZED=FALSE&amp;VAR:CALENDAR=US&amp;VAR:SYMBOL=EL&amp;VAR:INDEX=0"}</definedName>
    <definedName name="_700__FDSAUDITLINK__" hidden="1">{"fdsup://directions/FAT Viewer?action=UPDATE&amp;creator=factset&amp;DYN_ARGS=TRUE&amp;DOC_NAME=FAT:FQL_AUDITING_CLIENT_TEMPLATE.FAT&amp;display_string=Audit&amp;VAR:KEY=RUNYRABSZM&amp;VAR:QUERY=RkZfRUJJVERBX09QRVIoUVRSLDQvMS8yMDEwLDYvMzAvMjAxMCwsLFVTRCk=&amp;WINDOW=FIRST_POPUP&amp;HEIGH","T=450&amp;WIDTH=450&amp;START_MAXIMIZED=FALSE&amp;VAR:CALENDAR=US&amp;VAR:SYMBOL=EL&amp;VAR:INDEX=0"}</definedName>
    <definedName name="_701__FDSAUDITLINK__" localSheetId="7" hidden="1">{"fdsup://directions/FAT Viewer?action=UPDATE&amp;creator=factset&amp;DYN_ARGS=TRUE&amp;DOC_NAME=FAT:FQL_AUDITING_CLIENT_TEMPLATE.FAT&amp;display_string=Audit&amp;VAR:KEY=JWLIZOFMBE&amp;VAR:QUERY=RkZfRUJJVERBX09QRVIoUVRSLDQvMS8yMDA5LDYvMzAvMjAwOSwsLFVTRCk=&amp;WINDOW=FIRST_POPUP&amp;HEIGH","T=450&amp;WIDTH=450&amp;START_MAXIMIZED=FALSE&amp;VAR:CALENDAR=US&amp;VAR:SYMBOL=EK&amp;VAR:INDEX=0"}</definedName>
    <definedName name="_701__FDSAUDITLINK__" localSheetId="0" hidden="1">{"fdsup://directions/FAT Viewer?action=UPDATE&amp;creator=factset&amp;DYN_ARGS=TRUE&amp;DOC_NAME=FAT:FQL_AUDITING_CLIENT_TEMPLATE.FAT&amp;display_string=Audit&amp;VAR:KEY=JWLIZOFMBE&amp;VAR:QUERY=RkZfRUJJVERBX09QRVIoUVRSLDQvMS8yMDA5LDYvMzAvMjAwOSwsLFVTRCk=&amp;WINDOW=FIRST_POPUP&amp;HEIGH","T=450&amp;WIDTH=450&amp;START_MAXIMIZED=FALSE&amp;VAR:CALENDAR=US&amp;VAR:SYMBOL=EK&amp;VAR:INDEX=0"}</definedName>
    <definedName name="_701__FDSAUDITLINK__" hidden="1">{"fdsup://directions/FAT Viewer?action=UPDATE&amp;creator=factset&amp;DYN_ARGS=TRUE&amp;DOC_NAME=FAT:FQL_AUDITING_CLIENT_TEMPLATE.FAT&amp;display_string=Audit&amp;VAR:KEY=JWLIZOFMBE&amp;VAR:QUERY=RkZfRUJJVERBX09QRVIoUVRSLDQvMS8yMDA5LDYvMzAvMjAwOSwsLFVTRCk=&amp;WINDOW=FIRST_POPUP&amp;HEIGH","T=450&amp;WIDTH=450&amp;START_MAXIMIZED=FALSE&amp;VAR:CALENDAR=US&amp;VAR:SYMBOL=EK&amp;VAR:INDEX=0"}</definedName>
    <definedName name="_702__FDSAUDITLINK__" localSheetId="7" hidden="1">{"fdsup://directions/FAT Viewer?action=UPDATE&amp;creator=factset&amp;DYN_ARGS=TRUE&amp;DOC_NAME=FAT:FQL_AUDITING_CLIENT_TEMPLATE.FAT&amp;display_string=Audit&amp;VAR:KEY=XKVIBURQPS&amp;VAR:QUERY=RkZfRUJJVERBX09QRVIoUVRSLDQvMS8yMDEwLDYvMzAvMjAxMCwsLFVTRCk=&amp;WINDOW=FIRST_POPUP&amp;HEIGH","T=450&amp;WIDTH=450&amp;START_MAXIMIZED=FALSE&amp;VAR:CALENDAR=US&amp;VAR:SYMBOL=EK&amp;VAR:INDEX=0"}</definedName>
    <definedName name="_702__FDSAUDITLINK__" localSheetId="0" hidden="1">{"fdsup://directions/FAT Viewer?action=UPDATE&amp;creator=factset&amp;DYN_ARGS=TRUE&amp;DOC_NAME=FAT:FQL_AUDITING_CLIENT_TEMPLATE.FAT&amp;display_string=Audit&amp;VAR:KEY=XKVIBURQPS&amp;VAR:QUERY=RkZfRUJJVERBX09QRVIoUVRSLDQvMS8yMDEwLDYvMzAvMjAxMCwsLFVTRCk=&amp;WINDOW=FIRST_POPUP&amp;HEIGH","T=450&amp;WIDTH=450&amp;START_MAXIMIZED=FALSE&amp;VAR:CALENDAR=US&amp;VAR:SYMBOL=EK&amp;VAR:INDEX=0"}</definedName>
    <definedName name="_702__FDSAUDITLINK__" hidden="1">{"fdsup://directions/FAT Viewer?action=UPDATE&amp;creator=factset&amp;DYN_ARGS=TRUE&amp;DOC_NAME=FAT:FQL_AUDITING_CLIENT_TEMPLATE.FAT&amp;display_string=Audit&amp;VAR:KEY=XKVIBURQPS&amp;VAR:QUERY=RkZfRUJJVERBX09QRVIoUVRSLDQvMS8yMDEwLDYvMzAvMjAxMCwsLFVTRCk=&amp;WINDOW=FIRST_POPUP&amp;HEIGH","T=450&amp;WIDTH=450&amp;START_MAXIMIZED=FALSE&amp;VAR:CALENDAR=US&amp;VAR:SYMBOL=EK&amp;VAR:INDEX=0"}</definedName>
    <definedName name="_703__FDSAUDITLINK__" localSheetId="7" hidden="1">{"fdsup://directions/FAT Viewer?action=UPDATE&amp;creator=factset&amp;DYN_ARGS=TRUE&amp;DOC_NAME=FAT:FQL_AUDITING_CLIENT_TEMPLATE.FAT&amp;display_string=Audit&amp;VAR:KEY=NYVEVARMTY&amp;VAR:QUERY=RkZfRUJJVERBX09QRVIoUVRSLDQvMS8yMDA5LDYvMzAvMjAwOSwsLFVTRCk=&amp;WINDOW=FIRST_POPUP&amp;HEIGH","T=450&amp;WIDTH=450&amp;START_MAXIMIZED=FALSE&amp;VAR:CALENDAR=US&amp;VAR:SYMBOL=EIX&amp;VAR:INDEX=0"}</definedName>
    <definedName name="_703__FDSAUDITLINK__" localSheetId="0" hidden="1">{"fdsup://directions/FAT Viewer?action=UPDATE&amp;creator=factset&amp;DYN_ARGS=TRUE&amp;DOC_NAME=FAT:FQL_AUDITING_CLIENT_TEMPLATE.FAT&amp;display_string=Audit&amp;VAR:KEY=NYVEVARMTY&amp;VAR:QUERY=RkZfRUJJVERBX09QRVIoUVRSLDQvMS8yMDA5LDYvMzAvMjAwOSwsLFVTRCk=&amp;WINDOW=FIRST_POPUP&amp;HEIGH","T=450&amp;WIDTH=450&amp;START_MAXIMIZED=FALSE&amp;VAR:CALENDAR=US&amp;VAR:SYMBOL=EIX&amp;VAR:INDEX=0"}</definedName>
    <definedName name="_703__FDSAUDITLINK__" hidden="1">{"fdsup://directions/FAT Viewer?action=UPDATE&amp;creator=factset&amp;DYN_ARGS=TRUE&amp;DOC_NAME=FAT:FQL_AUDITING_CLIENT_TEMPLATE.FAT&amp;display_string=Audit&amp;VAR:KEY=NYVEVARMTY&amp;VAR:QUERY=RkZfRUJJVERBX09QRVIoUVRSLDQvMS8yMDA5LDYvMzAvMjAwOSwsLFVTRCk=&amp;WINDOW=FIRST_POPUP&amp;HEIGH","T=450&amp;WIDTH=450&amp;START_MAXIMIZED=FALSE&amp;VAR:CALENDAR=US&amp;VAR:SYMBOL=EIX&amp;VAR:INDEX=0"}</definedName>
    <definedName name="_704__FDSAUDITLINK__" localSheetId="7" hidden="1">{"fdsup://directions/FAT Viewer?action=UPDATE&amp;creator=factset&amp;DYN_ARGS=TRUE&amp;DOC_NAME=FAT:FQL_AUDITING_CLIENT_TEMPLATE.FAT&amp;display_string=Audit&amp;VAR:KEY=VQNIHQHGNI&amp;VAR:QUERY=RkZfRUJJVERBX09QRVIoUVRSLDQvMS8yMDEwLDYvMzAvMjAxMCwsLFVTRCk=&amp;WINDOW=FIRST_POPUP&amp;HEIGH","T=450&amp;WIDTH=450&amp;START_MAXIMIZED=FALSE&amp;VAR:CALENDAR=US&amp;VAR:SYMBOL=EIX&amp;VAR:INDEX=0"}</definedName>
    <definedName name="_704__FDSAUDITLINK__" localSheetId="0" hidden="1">{"fdsup://directions/FAT Viewer?action=UPDATE&amp;creator=factset&amp;DYN_ARGS=TRUE&amp;DOC_NAME=FAT:FQL_AUDITING_CLIENT_TEMPLATE.FAT&amp;display_string=Audit&amp;VAR:KEY=VQNIHQHGNI&amp;VAR:QUERY=RkZfRUJJVERBX09QRVIoUVRSLDQvMS8yMDEwLDYvMzAvMjAxMCwsLFVTRCk=&amp;WINDOW=FIRST_POPUP&amp;HEIGH","T=450&amp;WIDTH=450&amp;START_MAXIMIZED=FALSE&amp;VAR:CALENDAR=US&amp;VAR:SYMBOL=EIX&amp;VAR:INDEX=0"}</definedName>
    <definedName name="_704__FDSAUDITLINK__" hidden="1">{"fdsup://directions/FAT Viewer?action=UPDATE&amp;creator=factset&amp;DYN_ARGS=TRUE&amp;DOC_NAME=FAT:FQL_AUDITING_CLIENT_TEMPLATE.FAT&amp;display_string=Audit&amp;VAR:KEY=VQNIHQHGNI&amp;VAR:QUERY=RkZfRUJJVERBX09QRVIoUVRSLDQvMS8yMDEwLDYvMzAvMjAxMCwsLFVTRCk=&amp;WINDOW=FIRST_POPUP&amp;HEIGH","T=450&amp;WIDTH=450&amp;START_MAXIMIZED=FALSE&amp;VAR:CALENDAR=US&amp;VAR:SYMBOL=EIX&amp;VAR:INDEX=0"}</definedName>
    <definedName name="_705__FDSAUDITLINK__" localSheetId="7" hidden="1">{"fdsup://directions/FAT Viewer?action=UPDATE&amp;creator=factset&amp;DYN_ARGS=TRUE&amp;DOC_NAME=FAT:FQL_AUDITING_CLIENT_TEMPLATE.FAT&amp;display_string=Audit&amp;VAR:KEY=PMTKZODCDO&amp;VAR:QUERY=RkZfRUJJVERBX09QRVIoUVRSLDQvMS8yMDA5LDYvMzAvMjAwOSwsLFVTRCk=&amp;WINDOW=FIRST_POPUP&amp;HEIGH","T=450&amp;WIDTH=450&amp;START_MAXIMIZED=FALSE&amp;VAR:CALENDAR=US&amp;VAR:SYMBOL=EFX&amp;VAR:INDEX=0"}</definedName>
    <definedName name="_705__FDSAUDITLINK__" localSheetId="0" hidden="1">{"fdsup://directions/FAT Viewer?action=UPDATE&amp;creator=factset&amp;DYN_ARGS=TRUE&amp;DOC_NAME=FAT:FQL_AUDITING_CLIENT_TEMPLATE.FAT&amp;display_string=Audit&amp;VAR:KEY=PMTKZODCDO&amp;VAR:QUERY=RkZfRUJJVERBX09QRVIoUVRSLDQvMS8yMDA5LDYvMzAvMjAwOSwsLFVTRCk=&amp;WINDOW=FIRST_POPUP&amp;HEIGH","T=450&amp;WIDTH=450&amp;START_MAXIMIZED=FALSE&amp;VAR:CALENDAR=US&amp;VAR:SYMBOL=EFX&amp;VAR:INDEX=0"}</definedName>
    <definedName name="_705__FDSAUDITLINK__" hidden="1">{"fdsup://directions/FAT Viewer?action=UPDATE&amp;creator=factset&amp;DYN_ARGS=TRUE&amp;DOC_NAME=FAT:FQL_AUDITING_CLIENT_TEMPLATE.FAT&amp;display_string=Audit&amp;VAR:KEY=PMTKZODCDO&amp;VAR:QUERY=RkZfRUJJVERBX09QRVIoUVRSLDQvMS8yMDA5LDYvMzAvMjAwOSwsLFVTRCk=&amp;WINDOW=FIRST_POPUP&amp;HEIGH","T=450&amp;WIDTH=450&amp;START_MAXIMIZED=FALSE&amp;VAR:CALENDAR=US&amp;VAR:SYMBOL=EFX&amp;VAR:INDEX=0"}</definedName>
    <definedName name="_706__FDSAUDITLINK__" localSheetId="7" hidden="1">{"fdsup://directions/FAT Viewer?action=UPDATE&amp;creator=factset&amp;DYN_ARGS=TRUE&amp;DOC_NAME=FAT:FQL_AUDITING_CLIENT_TEMPLATE.FAT&amp;display_string=Audit&amp;VAR:KEY=HUDWJSBCPA&amp;VAR:QUERY=RkZfRUJJVERBX09QRVIoUVRSLDQvMS8yMDEwLDYvMzAvMjAxMCwsLFVTRCk=&amp;WINDOW=FIRST_POPUP&amp;HEIGH","T=450&amp;WIDTH=450&amp;START_MAXIMIZED=FALSE&amp;VAR:CALENDAR=US&amp;VAR:SYMBOL=EFX&amp;VAR:INDEX=0"}</definedName>
    <definedName name="_706__FDSAUDITLINK__" localSheetId="0" hidden="1">{"fdsup://directions/FAT Viewer?action=UPDATE&amp;creator=factset&amp;DYN_ARGS=TRUE&amp;DOC_NAME=FAT:FQL_AUDITING_CLIENT_TEMPLATE.FAT&amp;display_string=Audit&amp;VAR:KEY=HUDWJSBCPA&amp;VAR:QUERY=RkZfRUJJVERBX09QRVIoUVRSLDQvMS8yMDEwLDYvMzAvMjAxMCwsLFVTRCk=&amp;WINDOW=FIRST_POPUP&amp;HEIGH","T=450&amp;WIDTH=450&amp;START_MAXIMIZED=FALSE&amp;VAR:CALENDAR=US&amp;VAR:SYMBOL=EFX&amp;VAR:INDEX=0"}</definedName>
    <definedName name="_706__FDSAUDITLINK__" hidden="1">{"fdsup://directions/FAT Viewer?action=UPDATE&amp;creator=factset&amp;DYN_ARGS=TRUE&amp;DOC_NAME=FAT:FQL_AUDITING_CLIENT_TEMPLATE.FAT&amp;display_string=Audit&amp;VAR:KEY=HUDWJSBCPA&amp;VAR:QUERY=RkZfRUJJVERBX09QRVIoUVRSLDQvMS8yMDEwLDYvMzAvMjAxMCwsLFVTRCk=&amp;WINDOW=FIRST_POPUP&amp;HEIGH","T=450&amp;WIDTH=450&amp;START_MAXIMIZED=FALSE&amp;VAR:CALENDAR=US&amp;VAR:SYMBOL=EFX&amp;VAR:INDEX=0"}</definedName>
    <definedName name="_707__FDSAUDITLINK__" localSheetId="7" hidden="1">{"fdsup://directions/FAT Viewer?action=UPDATE&amp;creator=factset&amp;DYN_ARGS=TRUE&amp;DOC_NAME=FAT:FQL_AUDITING_CLIENT_TEMPLATE.FAT&amp;display_string=Audit&amp;VAR:KEY=HSFGNGPULC&amp;VAR:QUERY=RkZfRUJJVERBX09QRVIoUVRSLDQvMS8yMDA5LDYvMzAvMjAwOSwsLFVTRCk=&amp;WINDOW=FIRST_POPUP&amp;HEIGH","T=450&amp;WIDTH=450&amp;START_MAXIMIZED=FALSE&amp;VAR:CALENDAR=US&amp;VAR:SYMBOL=ED&amp;VAR:INDEX=0"}</definedName>
    <definedName name="_707__FDSAUDITLINK__" localSheetId="0" hidden="1">{"fdsup://directions/FAT Viewer?action=UPDATE&amp;creator=factset&amp;DYN_ARGS=TRUE&amp;DOC_NAME=FAT:FQL_AUDITING_CLIENT_TEMPLATE.FAT&amp;display_string=Audit&amp;VAR:KEY=HSFGNGPULC&amp;VAR:QUERY=RkZfRUJJVERBX09QRVIoUVRSLDQvMS8yMDA5LDYvMzAvMjAwOSwsLFVTRCk=&amp;WINDOW=FIRST_POPUP&amp;HEIGH","T=450&amp;WIDTH=450&amp;START_MAXIMIZED=FALSE&amp;VAR:CALENDAR=US&amp;VAR:SYMBOL=ED&amp;VAR:INDEX=0"}</definedName>
    <definedName name="_707__FDSAUDITLINK__" hidden="1">{"fdsup://directions/FAT Viewer?action=UPDATE&amp;creator=factset&amp;DYN_ARGS=TRUE&amp;DOC_NAME=FAT:FQL_AUDITING_CLIENT_TEMPLATE.FAT&amp;display_string=Audit&amp;VAR:KEY=HSFGNGPULC&amp;VAR:QUERY=RkZfRUJJVERBX09QRVIoUVRSLDQvMS8yMDA5LDYvMzAvMjAwOSwsLFVTRCk=&amp;WINDOW=FIRST_POPUP&amp;HEIGH","T=450&amp;WIDTH=450&amp;START_MAXIMIZED=FALSE&amp;VAR:CALENDAR=US&amp;VAR:SYMBOL=ED&amp;VAR:INDEX=0"}</definedName>
    <definedName name="_708__FDSAUDITLINK__" localSheetId="7" hidden="1">{"fdsup://directions/FAT Viewer?action=UPDATE&amp;creator=factset&amp;DYN_ARGS=TRUE&amp;DOC_NAME=FAT:FQL_AUDITING_CLIENT_TEMPLATE.FAT&amp;display_string=Audit&amp;VAR:KEY=VQVOTWDIBU&amp;VAR:QUERY=RkZfRUJJVERBX09QRVIoUVRSLDQvMS8yMDEwLDYvMzAvMjAxMCwsLFVTRCk=&amp;WINDOW=FIRST_POPUP&amp;HEIGH","T=450&amp;WIDTH=450&amp;START_MAXIMIZED=FALSE&amp;VAR:CALENDAR=US&amp;VAR:SYMBOL=ED&amp;VAR:INDEX=0"}</definedName>
    <definedName name="_708__FDSAUDITLINK__" localSheetId="0" hidden="1">{"fdsup://directions/FAT Viewer?action=UPDATE&amp;creator=factset&amp;DYN_ARGS=TRUE&amp;DOC_NAME=FAT:FQL_AUDITING_CLIENT_TEMPLATE.FAT&amp;display_string=Audit&amp;VAR:KEY=VQVOTWDIBU&amp;VAR:QUERY=RkZfRUJJVERBX09QRVIoUVRSLDQvMS8yMDEwLDYvMzAvMjAxMCwsLFVTRCk=&amp;WINDOW=FIRST_POPUP&amp;HEIGH","T=450&amp;WIDTH=450&amp;START_MAXIMIZED=FALSE&amp;VAR:CALENDAR=US&amp;VAR:SYMBOL=ED&amp;VAR:INDEX=0"}</definedName>
    <definedName name="_708__FDSAUDITLINK__" hidden="1">{"fdsup://directions/FAT Viewer?action=UPDATE&amp;creator=factset&amp;DYN_ARGS=TRUE&amp;DOC_NAME=FAT:FQL_AUDITING_CLIENT_TEMPLATE.FAT&amp;display_string=Audit&amp;VAR:KEY=VQVOTWDIBU&amp;VAR:QUERY=RkZfRUJJVERBX09QRVIoUVRSLDQvMS8yMDEwLDYvMzAvMjAxMCwsLFVTRCk=&amp;WINDOW=FIRST_POPUP&amp;HEIGH","T=450&amp;WIDTH=450&amp;START_MAXIMIZED=FALSE&amp;VAR:CALENDAR=US&amp;VAR:SYMBOL=ED&amp;VAR:INDEX=0"}</definedName>
    <definedName name="_709__FDSAUDITLINK__" localSheetId="7" hidden="1">{"fdsup://directions/FAT Viewer?action=UPDATE&amp;creator=factset&amp;DYN_ARGS=TRUE&amp;DOC_NAME=FAT:FQL_AUDITING_CLIENT_TEMPLATE.FAT&amp;display_string=Audit&amp;VAR:KEY=DOZWDCREDY&amp;VAR:QUERY=RkZfRUJJVERBX09QRVIoUVRSLDQvMS8yMDA5LDYvMzAvMjAwOSwsLFVTRCk=&amp;WINDOW=FIRST_POPUP&amp;HEIGH","T=450&amp;WIDTH=450&amp;START_MAXIMIZED=FALSE&amp;VAR:CALENDAR=US&amp;VAR:SYMBOL=ECL&amp;VAR:INDEX=0"}</definedName>
    <definedName name="_709__FDSAUDITLINK__" localSheetId="0" hidden="1">{"fdsup://directions/FAT Viewer?action=UPDATE&amp;creator=factset&amp;DYN_ARGS=TRUE&amp;DOC_NAME=FAT:FQL_AUDITING_CLIENT_TEMPLATE.FAT&amp;display_string=Audit&amp;VAR:KEY=DOZWDCREDY&amp;VAR:QUERY=RkZfRUJJVERBX09QRVIoUVRSLDQvMS8yMDA5LDYvMzAvMjAwOSwsLFVTRCk=&amp;WINDOW=FIRST_POPUP&amp;HEIGH","T=450&amp;WIDTH=450&amp;START_MAXIMIZED=FALSE&amp;VAR:CALENDAR=US&amp;VAR:SYMBOL=ECL&amp;VAR:INDEX=0"}</definedName>
    <definedName name="_709__FDSAUDITLINK__" hidden="1">{"fdsup://directions/FAT Viewer?action=UPDATE&amp;creator=factset&amp;DYN_ARGS=TRUE&amp;DOC_NAME=FAT:FQL_AUDITING_CLIENT_TEMPLATE.FAT&amp;display_string=Audit&amp;VAR:KEY=DOZWDCREDY&amp;VAR:QUERY=RkZfRUJJVERBX09QRVIoUVRSLDQvMS8yMDA5LDYvMzAvMjAwOSwsLFVTRCk=&amp;WINDOW=FIRST_POPUP&amp;HEIGH","T=450&amp;WIDTH=450&amp;START_MAXIMIZED=FALSE&amp;VAR:CALENDAR=US&amp;VAR:SYMBOL=ECL&amp;VAR:INDEX=0"}</definedName>
    <definedName name="_71__FDSAUDITLINK__" localSheetId="7" hidden="1">{"fdsup://directions/FAT Viewer?action=UPDATE&amp;creator=factset&amp;DYN_ARGS=TRUE&amp;DOC_NAME=FAT:FQL_AUDITING_CLIENT_TEMPLATE.FAT&amp;display_string=Audit&amp;VAR:KEY=TGZUHSJAXU&amp;VAR:QUERY=RkZfRUJJVERBX09QRVIoUVRSLDQvMS8yMDA5LDYvMzAvMjAwOSwsLFVTRCk=&amp;WINDOW=FIRST_POPUP&amp;HEIGH","T=450&amp;WIDTH=450&amp;START_MAXIMIZED=FALSE&amp;VAR:CALENDAR=US&amp;VAR:SYMBOL=VLO&amp;VAR:INDEX=0"}</definedName>
    <definedName name="_71__FDSAUDITLINK__" localSheetId="0" hidden="1">{"fdsup://directions/FAT Viewer?action=UPDATE&amp;creator=factset&amp;DYN_ARGS=TRUE&amp;DOC_NAME=FAT:FQL_AUDITING_CLIENT_TEMPLATE.FAT&amp;display_string=Audit&amp;VAR:KEY=TGZUHSJAXU&amp;VAR:QUERY=RkZfRUJJVERBX09QRVIoUVRSLDQvMS8yMDA5LDYvMzAvMjAwOSwsLFVTRCk=&amp;WINDOW=FIRST_POPUP&amp;HEIGH","T=450&amp;WIDTH=450&amp;START_MAXIMIZED=FALSE&amp;VAR:CALENDAR=US&amp;VAR:SYMBOL=VLO&amp;VAR:INDEX=0"}</definedName>
    <definedName name="_71__FDSAUDITLINK__" hidden="1">{"fdsup://directions/FAT Viewer?action=UPDATE&amp;creator=factset&amp;DYN_ARGS=TRUE&amp;DOC_NAME=FAT:FQL_AUDITING_CLIENT_TEMPLATE.FAT&amp;display_string=Audit&amp;VAR:KEY=TGZUHSJAXU&amp;VAR:QUERY=RkZfRUJJVERBX09QRVIoUVRSLDQvMS8yMDA5LDYvMzAvMjAwOSwsLFVTRCk=&amp;WINDOW=FIRST_POPUP&amp;HEIGH","T=450&amp;WIDTH=450&amp;START_MAXIMIZED=FALSE&amp;VAR:CALENDAR=US&amp;VAR:SYMBOL=VLO&amp;VAR:INDEX=0"}</definedName>
    <definedName name="_710__FDSAUDITLINK__" localSheetId="7" hidden="1">{"fdsup://directions/FAT Viewer?action=UPDATE&amp;creator=factset&amp;DYN_ARGS=TRUE&amp;DOC_NAME=FAT:FQL_AUDITING_CLIENT_TEMPLATE.FAT&amp;display_string=Audit&amp;VAR:KEY=TCJEBCPKLM&amp;VAR:QUERY=RkZfRUJJVERBX09QRVIoUVRSLDQvMS8yMDEwLDYvMzAvMjAxMCwsLFVTRCk=&amp;WINDOW=FIRST_POPUP&amp;HEIGH","T=450&amp;WIDTH=450&amp;START_MAXIMIZED=FALSE&amp;VAR:CALENDAR=US&amp;VAR:SYMBOL=ECL&amp;VAR:INDEX=0"}</definedName>
    <definedName name="_710__FDSAUDITLINK__" localSheetId="0" hidden="1">{"fdsup://directions/FAT Viewer?action=UPDATE&amp;creator=factset&amp;DYN_ARGS=TRUE&amp;DOC_NAME=FAT:FQL_AUDITING_CLIENT_TEMPLATE.FAT&amp;display_string=Audit&amp;VAR:KEY=TCJEBCPKLM&amp;VAR:QUERY=RkZfRUJJVERBX09QRVIoUVRSLDQvMS8yMDEwLDYvMzAvMjAxMCwsLFVTRCk=&amp;WINDOW=FIRST_POPUP&amp;HEIGH","T=450&amp;WIDTH=450&amp;START_MAXIMIZED=FALSE&amp;VAR:CALENDAR=US&amp;VAR:SYMBOL=ECL&amp;VAR:INDEX=0"}</definedName>
    <definedName name="_710__FDSAUDITLINK__" hidden="1">{"fdsup://directions/FAT Viewer?action=UPDATE&amp;creator=factset&amp;DYN_ARGS=TRUE&amp;DOC_NAME=FAT:FQL_AUDITING_CLIENT_TEMPLATE.FAT&amp;display_string=Audit&amp;VAR:KEY=TCJEBCPKLM&amp;VAR:QUERY=RkZfRUJJVERBX09QRVIoUVRSLDQvMS8yMDEwLDYvMzAvMjAxMCwsLFVTRCk=&amp;WINDOW=FIRST_POPUP&amp;HEIGH","T=450&amp;WIDTH=450&amp;START_MAXIMIZED=FALSE&amp;VAR:CALENDAR=US&amp;VAR:SYMBOL=ECL&amp;VAR:INDEX=0"}</definedName>
    <definedName name="_711__FDSAUDITLINK__" localSheetId="7" hidden="1">{"fdsup://directions/FAT Viewer?action=UPDATE&amp;creator=factset&amp;DYN_ARGS=TRUE&amp;DOC_NAME=FAT:FQL_AUDITING_CLIENT_TEMPLATE.FAT&amp;display_string=Audit&amp;VAR:KEY=LOFWFOFMPW&amp;VAR:QUERY=RkZfRUJJVERBX09QRVIoUVRSLDQvMS8yMDA5LDYvMzAvMjAwOSwsLFVTRCk=&amp;WINDOW=FIRST_POPUP&amp;HEIGH","T=450&amp;WIDTH=450&amp;START_MAXIMIZED=FALSE&amp;VAR:CALENDAR=US&amp;VAR:SYMBOL=EBAY&amp;VAR:INDEX=0"}</definedName>
    <definedName name="_711__FDSAUDITLINK__" localSheetId="0" hidden="1">{"fdsup://directions/FAT Viewer?action=UPDATE&amp;creator=factset&amp;DYN_ARGS=TRUE&amp;DOC_NAME=FAT:FQL_AUDITING_CLIENT_TEMPLATE.FAT&amp;display_string=Audit&amp;VAR:KEY=LOFWFOFMPW&amp;VAR:QUERY=RkZfRUJJVERBX09QRVIoUVRSLDQvMS8yMDA5LDYvMzAvMjAwOSwsLFVTRCk=&amp;WINDOW=FIRST_POPUP&amp;HEIGH","T=450&amp;WIDTH=450&amp;START_MAXIMIZED=FALSE&amp;VAR:CALENDAR=US&amp;VAR:SYMBOL=EBAY&amp;VAR:INDEX=0"}</definedName>
    <definedName name="_711__FDSAUDITLINK__" hidden="1">{"fdsup://directions/FAT Viewer?action=UPDATE&amp;creator=factset&amp;DYN_ARGS=TRUE&amp;DOC_NAME=FAT:FQL_AUDITING_CLIENT_TEMPLATE.FAT&amp;display_string=Audit&amp;VAR:KEY=LOFWFOFMPW&amp;VAR:QUERY=RkZfRUJJVERBX09QRVIoUVRSLDQvMS8yMDA5LDYvMzAvMjAwOSwsLFVTRCk=&amp;WINDOW=FIRST_POPUP&amp;HEIGH","T=450&amp;WIDTH=450&amp;START_MAXIMIZED=FALSE&amp;VAR:CALENDAR=US&amp;VAR:SYMBOL=EBAY&amp;VAR:INDEX=0"}</definedName>
    <definedName name="_712__FDSAUDITLINK__" localSheetId="7" hidden="1">{"fdsup://directions/FAT Viewer?action=UPDATE&amp;creator=factset&amp;DYN_ARGS=TRUE&amp;DOC_NAME=FAT:FQL_AUDITING_CLIENT_TEMPLATE.FAT&amp;display_string=Audit&amp;VAR:KEY=FETQDEPYLQ&amp;VAR:QUERY=RkZfRUJJVERBX09QRVIoUVRSLDQvMS8yMDEwLDYvMzAvMjAxMCwsLFVTRCk=&amp;WINDOW=FIRST_POPUP&amp;HEIGH","T=450&amp;WIDTH=450&amp;START_MAXIMIZED=FALSE&amp;VAR:CALENDAR=US&amp;VAR:SYMBOL=EBAY&amp;VAR:INDEX=0"}</definedName>
    <definedName name="_712__FDSAUDITLINK__" localSheetId="0" hidden="1">{"fdsup://directions/FAT Viewer?action=UPDATE&amp;creator=factset&amp;DYN_ARGS=TRUE&amp;DOC_NAME=FAT:FQL_AUDITING_CLIENT_TEMPLATE.FAT&amp;display_string=Audit&amp;VAR:KEY=FETQDEPYLQ&amp;VAR:QUERY=RkZfRUJJVERBX09QRVIoUVRSLDQvMS8yMDEwLDYvMzAvMjAxMCwsLFVTRCk=&amp;WINDOW=FIRST_POPUP&amp;HEIGH","T=450&amp;WIDTH=450&amp;START_MAXIMIZED=FALSE&amp;VAR:CALENDAR=US&amp;VAR:SYMBOL=EBAY&amp;VAR:INDEX=0"}</definedName>
    <definedName name="_712__FDSAUDITLINK__" hidden="1">{"fdsup://directions/FAT Viewer?action=UPDATE&amp;creator=factset&amp;DYN_ARGS=TRUE&amp;DOC_NAME=FAT:FQL_AUDITING_CLIENT_TEMPLATE.FAT&amp;display_string=Audit&amp;VAR:KEY=FETQDEPYLQ&amp;VAR:QUERY=RkZfRUJJVERBX09QRVIoUVRSLDQvMS8yMDEwLDYvMzAvMjAxMCwsLFVTRCk=&amp;WINDOW=FIRST_POPUP&amp;HEIGH","T=450&amp;WIDTH=450&amp;START_MAXIMIZED=FALSE&amp;VAR:CALENDAR=US&amp;VAR:SYMBOL=EBAY&amp;VAR:INDEX=0"}</definedName>
    <definedName name="_713__FDSAUDITLINK__" localSheetId="7" hidden="1">{"fdsup://directions/FAT Viewer?action=UPDATE&amp;creator=factset&amp;DYN_ARGS=TRUE&amp;DOC_NAME=FAT:FQL_AUDITING_CLIENT_TEMPLATE.FAT&amp;display_string=Audit&amp;VAR:KEY=TYROFKTUNE&amp;VAR:QUERY=RkZfRUJJVERBX09QRVIoUVRSLDQvMS8yMDA5LDYvMzAvMjAwOSwsLFVTRCk=&amp;WINDOW=FIRST_POPUP&amp;HEIGH","T=450&amp;WIDTH=450&amp;START_MAXIMIZED=FALSE&amp;VAR:CALENDAR=US&amp;VAR:SYMBOL=DVN&amp;VAR:INDEX=0"}</definedName>
    <definedName name="_713__FDSAUDITLINK__" localSheetId="0" hidden="1">{"fdsup://directions/FAT Viewer?action=UPDATE&amp;creator=factset&amp;DYN_ARGS=TRUE&amp;DOC_NAME=FAT:FQL_AUDITING_CLIENT_TEMPLATE.FAT&amp;display_string=Audit&amp;VAR:KEY=TYROFKTUNE&amp;VAR:QUERY=RkZfRUJJVERBX09QRVIoUVRSLDQvMS8yMDA5LDYvMzAvMjAwOSwsLFVTRCk=&amp;WINDOW=FIRST_POPUP&amp;HEIGH","T=450&amp;WIDTH=450&amp;START_MAXIMIZED=FALSE&amp;VAR:CALENDAR=US&amp;VAR:SYMBOL=DVN&amp;VAR:INDEX=0"}</definedName>
    <definedName name="_713__FDSAUDITLINK__" hidden="1">{"fdsup://directions/FAT Viewer?action=UPDATE&amp;creator=factset&amp;DYN_ARGS=TRUE&amp;DOC_NAME=FAT:FQL_AUDITING_CLIENT_TEMPLATE.FAT&amp;display_string=Audit&amp;VAR:KEY=TYROFKTUNE&amp;VAR:QUERY=RkZfRUJJVERBX09QRVIoUVRSLDQvMS8yMDA5LDYvMzAvMjAwOSwsLFVTRCk=&amp;WINDOW=FIRST_POPUP&amp;HEIGH","T=450&amp;WIDTH=450&amp;START_MAXIMIZED=FALSE&amp;VAR:CALENDAR=US&amp;VAR:SYMBOL=DVN&amp;VAR:INDEX=0"}</definedName>
    <definedName name="_714__FDSAUDITLINK__" localSheetId="7" hidden="1">{"fdsup://directions/FAT Viewer?action=UPDATE&amp;creator=factset&amp;DYN_ARGS=TRUE&amp;DOC_NAME=FAT:FQL_AUDITING_CLIENT_TEMPLATE.FAT&amp;display_string=Audit&amp;VAR:KEY=BOTWVCBMJO&amp;VAR:QUERY=RkZfRUJJVERBX09QRVIoUVRSLDQvMS8yMDEwLDYvMzAvMjAxMCwsLFVTRCk=&amp;WINDOW=FIRST_POPUP&amp;HEIGH","T=450&amp;WIDTH=450&amp;START_MAXIMIZED=FALSE&amp;VAR:CALENDAR=US&amp;VAR:SYMBOL=DVN&amp;VAR:INDEX=0"}</definedName>
    <definedName name="_714__FDSAUDITLINK__" localSheetId="0" hidden="1">{"fdsup://directions/FAT Viewer?action=UPDATE&amp;creator=factset&amp;DYN_ARGS=TRUE&amp;DOC_NAME=FAT:FQL_AUDITING_CLIENT_TEMPLATE.FAT&amp;display_string=Audit&amp;VAR:KEY=BOTWVCBMJO&amp;VAR:QUERY=RkZfRUJJVERBX09QRVIoUVRSLDQvMS8yMDEwLDYvMzAvMjAxMCwsLFVTRCk=&amp;WINDOW=FIRST_POPUP&amp;HEIGH","T=450&amp;WIDTH=450&amp;START_MAXIMIZED=FALSE&amp;VAR:CALENDAR=US&amp;VAR:SYMBOL=DVN&amp;VAR:INDEX=0"}</definedName>
    <definedName name="_714__FDSAUDITLINK__" hidden="1">{"fdsup://directions/FAT Viewer?action=UPDATE&amp;creator=factset&amp;DYN_ARGS=TRUE&amp;DOC_NAME=FAT:FQL_AUDITING_CLIENT_TEMPLATE.FAT&amp;display_string=Audit&amp;VAR:KEY=BOTWVCBMJO&amp;VAR:QUERY=RkZfRUJJVERBX09QRVIoUVRSLDQvMS8yMDEwLDYvMzAvMjAxMCwsLFVTRCk=&amp;WINDOW=FIRST_POPUP&amp;HEIGH","T=450&amp;WIDTH=450&amp;START_MAXIMIZED=FALSE&amp;VAR:CALENDAR=US&amp;VAR:SYMBOL=DVN&amp;VAR:INDEX=0"}</definedName>
    <definedName name="_715__FDSAUDITLINK__" localSheetId="7" hidden="1">{"fdsup://directions/FAT Viewer?action=UPDATE&amp;creator=factset&amp;DYN_ARGS=TRUE&amp;DOC_NAME=FAT:FQL_AUDITING_CLIENT_TEMPLATE.FAT&amp;display_string=Audit&amp;VAR:KEY=TEZSBCHMXO&amp;VAR:QUERY=RkZfRUJJVERBX09QRVIoUVRSLDQvMS8yMDA5LDYvMzAvMjAwOSwsLFVTRCk=&amp;WINDOW=FIRST_POPUP&amp;HEIGH","T=450&amp;WIDTH=450&amp;START_MAXIMIZED=FALSE&amp;VAR:CALENDAR=US&amp;VAR:SYMBOL=DVA&amp;VAR:INDEX=0"}</definedName>
    <definedName name="_715__FDSAUDITLINK__" localSheetId="0" hidden="1">{"fdsup://directions/FAT Viewer?action=UPDATE&amp;creator=factset&amp;DYN_ARGS=TRUE&amp;DOC_NAME=FAT:FQL_AUDITING_CLIENT_TEMPLATE.FAT&amp;display_string=Audit&amp;VAR:KEY=TEZSBCHMXO&amp;VAR:QUERY=RkZfRUJJVERBX09QRVIoUVRSLDQvMS8yMDA5LDYvMzAvMjAwOSwsLFVTRCk=&amp;WINDOW=FIRST_POPUP&amp;HEIGH","T=450&amp;WIDTH=450&amp;START_MAXIMIZED=FALSE&amp;VAR:CALENDAR=US&amp;VAR:SYMBOL=DVA&amp;VAR:INDEX=0"}</definedName>
    <definedName name="_715__FDSAUDITLINK__" hidden="1">{"fdsup://directions/FAT Viewer?action=UPDATE&amp;creator=factset&amp;DYN_ARGS=TRUE&amp;DOC_NAME=FAT:FQL_AUDITING_CLIENT_TEMPLATE.FAT&amp;display_string=Audit&amp;VAR:KEY=TEZSBCHMXO&amp;VAR:QUERY=RkZfRUJJVERBX09QRVIoUVRSLDQvMS8yMDA5LDYvMzAvMjAwOSwsLFVTRCk=&amp;WINDOW=FIRST_POPUP&amp;HEIGH","T=450&amp;WIDTH=450&amp;START_MAXIMIZED=FALSE&amp;VAR:CALENDAR=US&amp;VAR:SYMBOL=DVA&amp;VAR:INDEX=0"}</definedName>
    <definedName name="_716__FDSAUDITLINK__" localSheetId="7" hidden="1">{"fdsup://directions/FAT Viewer?action=UPDATE&amp;creator=factset&amp;DYN_ARGS=TRUE&amp;DOC_NAME=FAT:FQL_AUDITING_CLIENT_TEMPLATE.FAT&amp;display_string=Audit&amp;VAR:KEY=NWZILMROHM&amp;VAR:QUERY=RkZfRUJJVERBX09QRVIoUVRSLDQvMS8yMDEwLDYvMzAvMjAxMCwsLFVTRCk=&amp;WINDOW=FIRST_POPUP&amp;HEIGH","T=450&amp;WIDTH=450&amp;START_MAXIMIZED=FALSE&amp;VAR:CALENDAR=US&amp;VAR:SYMBOL=DVA&amp;VAR:INDEX=0"}</definedName>
    <definedName name="_716__FDSAUDITLINK__" localSheetId="0" hidden="1">{"fdsup://directions/FAT Viewer?action=UPDATE&amp;creator=factset&amp;DYN_ARGS=TRUE&amp;DOC_NAME=FAT:FQL_AUDITING_CLIENT_TEMPLATE.FAT&amp;display_string=Audit&amp;VAR:KEY=NWZILMROHM&amp;VAR:QUERY=RkZfRUJJVERBX09QRVIoUVRSLDQvMS8yMDEwLDYvMzAvMjAxMCwsLFVTRCk=&amp;WINDOW=FIRST_POPUP&amp;HEIGH","T=450&amp;WIDTH=450&amp;START_MAXIMIZED=FALSE&amp;VAR:CALENDAR=US&amp;VAR:SYMBOL=DVA&amp;VAR:INDEX=0"}</definedName>
    <definedName name="_716__FDSAUDITLINK__" hidden="1">{"fdsup://directions/FAT Viewer?action=UPDATE&amp;creator=factset&amp;DYN_ARGS=TRUE&amp;DOC_NAME=FAT:FQL_AUDITING_CLIENT_TEMPLATE.FAT&amp;display_string=Audit&amp;VAR:KEY=NWZILMROHM&amp;VAR:QUERY=RkZfRUJJVERBX09QRVIoUVRSLDQvMS8yMDEwLDYvMzAvMjAxMCwsLFVTRCk=&amp;WINDOW=FIRST_POPUP&amp;HEIGH","T=450&amp;WIDTH=450&amp;START_MAXIMIZED=FALSE&amp;VAR:CALENDAR=US&amp;VAR:SYMBOL=DVA&amp;VAR:INDEX=0"}</definedName>
    <definedName name="_717__FDSAUDITLINK__" localSheetId="7" hidden="1">{"fdsup://directions/FAT Viewer?action=UPDATE&amp;creator=factset&amp;DYN_ARGS=TRUE&amp;DOC_NAME=FAT:FQL_AUDITING_CLIENT_TEMPLATE.FAT&amp;display_string=Audit&amp;VAR:KEY=HMDOZKTYRI&amp;VAR:QUERY=RkZfRUJJVERBX09QRVIoUVRSLDQvMS8yMDA5LDYvMzAvMjAwOSwsLFVTRCk=&amp;WINDOW=FIRST_POPUP&amp;HEIGH","T=450&amp;WIDTH=450&amp;START_MAXIMIZED=FALSE&amp;VAR:CALENDAR=US&amp;VAR:SYMBOL=DV&amp;VAR:INDEX=0"}</definedName>
    <definedName name="_717__FDSAUDITLINK__" localSheetId="0" hidden="1">{"fdsup://directions/FAT Viewer?action=UPDATE&amp;creator=factset&amp;DYN_ARGS=TRUE&amp;DOC_NAME=FAT:FQL_AUDITING_CLIENT_TEMPLATE.FAT&amp;display_string=Audit&amp;VAR:KEY=HMDOZKTYRI&amp;VAR:QUERY=RkZfRUJJVERBX09QRVIoUVRSLDQvMS8yMDA5LDYvMzAvMjAwOSwsLFVTRCk=&amp;WINDOW=FIRST_POPUP&amp;HEIGH","T=450&amp;WIDTH=450&amp;START_MAXIMIZED=FALSE&amp;VAR:CALENDAR=US&amp;VAR:SYMBOL=DV&amp;VAR:INDEX=0"}</definedName>
    <definedName name="_717__FDSAUDITLINK__" hidden="1">{"fdsup://directions/FAT Viewer?action=UPDATE&amp;creator=factset&amp;DYN_ARGS=TRUE&amp;DOC_NAME=FAT:FQL_AUDITING_CLIENT_TEMPLATE.FAT&amp;display_string=Audit&amp;VAR:KEY=HMDOZKTYRI&amp;VAR:QUERY=RkZfRUJJVERBX09QRVIoUVRSLDQvMS8yMDA5LDYvMzAvMjAwOSwsLFVTRCk=&amp;WINDOW=FIRST_POPUP&amp;HEIGH","T=450&amp;WIDTH=450&amp;START_MAXIMIZED=FALSE&amp;VAR:CALENDAR=US&amp;VAR:SYMBOL=DV&amp;VAR:INDEX=0"}</definedName>
    <definedName name="_718__FDSAUDITLINK__" localSheetId="7" hidden="1">{"fdsup://directions/FAT Viewer?action=UPDATE&amp;creator=factset&amp;DYN_ARGS=TRUE&amp;DOC_NAME=FAT:FQL_AUDITING_CLIENT_TEMPLATE.FAT&amp;display_string=Audit&amp;VAR:KEY=JMPSPGVOVM&amp;VAR:QUERY=RkZfRUJJVERBX09QRVIoUVRSLDQvMS8yMDEwLDYvMzAvMjAxMCwsLFVTRCk=&amp;WINDOW=FIRST_POPUP&amp;HEIGH","T=450&amp;WIDTH=450&amp;START_MAXIMIZED=FALSE&amp;VAR:CALENDAR=US&amp;VAR:SYMBOL=DV&amp;VAR:INDEX=0"}</definedName>
    <definedName name="_718__FDSAUDITLINK__" localSheetId="0" hidden="1">{"fdsup://directions/FAT Viewer?action=UPDATE&amp;creator=factset&amp;DYN_ARGS=TRUE&amp;DOC_NAME=FAT:FQL_AUDITING_CLIENT_TEMPLATE.FAT&amp;display_string=Audit&amp;VAR:KEY=JMPSPGVOVM&amp;VAR:QUERY=RkZfRUJJVERBX09QRVIoUVRSLDQvMS8yMDEwLDYvMzAvMjAxMCwsLFVTRCk=&amp;WINDOW=FIRST_POPUP&amp;HEIGH","T=450&amp;WIDTH=450&amp;START_MAXIMIZED=FALSE&amp;VAR:CALENDAR=US&amp;VAR:SYMBOL=DV&amp;VAR:INDEX=0"}</definedName>
    <definedName name="_718__FDSAUDITLINK__" hidden="1">{"fdsup://directions/FAT Viewer?action=UPDATE&amp;creator=factset&amp;DYN_ARGS=TRUE&amp;DOC_NAME=FAT:FQL_AUDITING_CLIENT_TEMPLATE.FAT&amp;display_string=Audit&amp;VAR:KEY=JMPSPGVOVM&amp;VAR:QUERY=RkZfRUJJVERBX09QRVIoUVRSLDQvMS8yMDEwLDYvMzAvMjAxMCwsLFVTRCk=&amp;WINDOW=FIRST_POPUP&amp;HEIGH","T=450&amp;WIDTH=450&amp;START_MAXIMIZED=FALSE&amp;VAR:CALENDAR=US&amp;VAR:SYMBOL=DV&amp;VAR:INDEX=0"}</definedName>
    <definedName name="_719__FDSAUDITLINK__" localSheetId="7" hidden="1">{"fdsup://directions/FAT Viewer?action=UPDATE&amp;creator=factset&amp;DYN_ARGS=TRUE&amp;DOC_NAME=FAT:FQL_AUDITING_CLIENT_TEMPLATE.FAT&amp;display_string=Audit&amp;VAR:KEY=LQPIRYZIDY&amp;VAR:QUERY=RkZfRUJJVERBX09QRVIoUVRSLDQvMS8yMDA5LDYvMzAvMjAwOSwsLFVTRCk=&amp;WINDOW=FIRST_POPUP&amp;HEIGH","T=450&amp;WIDTH=450&amp;START_MAXIMIZED=FALSE&amp;VAR:CALENDAR=US&amp;VAR:SYMBOL=DUK&amp;VAR:INDEX=0"}</definedName>
    <definedName name="_719__FDSAUDITLINK__" localSheetId="0" hidden="1">{"fdsup://directions/FAT Viewer?action=UPDATE&amp;creator=factset&amp;DYN_ARGS=TRUE&amp;DOC_NAME=FAT:FQL_AUDITING_CLIENT_TEMPLATE.FAT&amp;display_string=Audit&amp;VAR:KEY=LQPIRYZIDY&amp;VAR:QUERY=RkZfRUJJVERBX09QRVIoUVRSLDQvMS8yMDA5LDYvMzAvMjAwOSwsLFVTRCk=&amp;WINDOW=FIRST_POPUP&amp;HEIGH","T=450&amp;WIDTH=450&amp;START_MAXIMIZED=FALSE&amp;VAR:CALENDAR=US&amp;VAR:SYMBOL=DUK&amp;VAR:INDEX=0"}</definedName>
    <definedName name="_719__FDSAUDITLINK__" hidden="1">{"fdsup://directions/FAT Viewer?action=UPDATE&amp;creator=factset&amp;DYN_ARGS=TRUE&amp;DOC_NAME=FAT:FQL_AUDITING_CLIENT_TEMPLATE.FAT&amp;display_string=Audit&amp;VAR:KEY=LQPIRYZIDY&amp;VAR:QUERY=RkZfRUJJVERBX09QRVIoUVRSLDQvMS8yMDA5LDYvMzAvMjAwOSwsLFVTRCk=&amp;WINDOW=FIRST_POPUP&amp;HEIGH","T=450&amp;WIDTH=450&amp;START_MAXIMIZED=FALSE&amp;VAR:CALENDAR=US&amp;VAR:SYMBOL=DUK&amp;VAR:INDEX=0"}</definedName>
    <definedName name="_72__FDSAUDITLINK__" localSheetId="7" hidden="1">{"fdsup://directions/FAT Viewer?action=UPDATE&amp;creator=factset&amp;DYN_ARGS=TRUE&amp;DOC_NAME=FAT:FQL_AUDITING_CLIENT_TEMPLATE.FAT&amp;display_string=Audit&amp;VAR:KEY=JCBWBODWZQ&amp;VAR:QUERY=RkZfRUJJVERBX09QRVIoUVRSLDQvMS8yMDEwLDYvMzAvMjAxMCwsLFVTRCk=&amp;WINDOW=FIRST_POPUP&amp;HEIGH","T=450&amp;WIDTH=450&amp;START_MAXIMIZED=FALSE&amp;VAR:CALENDAR=US&amp;VAR:SYMBOL=VLO&amp;VAR:INDEX=0"}</definedName>
    <definedName name="_72__FDSAUDITLINK__" localSheetId="0" hidden="1">{"fdsup://directions/FAT Viewer?action=UPDATE&amp;creator=factset&amp;DYN_ARGS=TRUE&amp;DOC_NAME=FAT:FQL_AUDITING_CLIENT_TEMPLATE.FAT&amp;display_string=Audit&amp;VAR:KEY=JCBWBODWZQ&amp;VAR:QUERY=RkZfRUJJVERBX09QRVIoUVRSLDQvMS8yMDEwLDYvMzAvMjAxMCwsLFVTRCk=&amp;WINDOW=FIRST_POPUP&amp;HEIGH","T=450&amp;WIDTH=450&amp;START_MAXIMIZED=FALSE&amp;VAR:CALENDAR=US&amp;VAR:SYMBOL=VLO&amp;VAR:INDEX=0"}</definedName>
    <definedName name="_72__FDSAUDITLINK__" hidden="1">{"fdsup://directions/FAT Viewer?action=UPDATE&amp;creator=factset&amp;DYN_ARGS=TRUE&amp;DOC_NAME=FAT:FQL_AUDITING_CLIENT_TEMPLATE.FAT&amp;display_string=Audit&amp;VAR:KEY=JCBWBODWZQ&amp;VAR:QUERY=RkZfRUJJVERBX09QRVIoUVRSLDQvMS8yMDEwLDYvMzAvMjAxMCwsLFVTRCk=&amp;WINDOW=FIRST_POPUP&amp;HEIGH","T=450&amp;WIDTH=450&amp;START_MAXIMIZED=FALSE&amp;VAR:CALENDAR=US&amp;VAR:SYMBOL=VLO&amp;VAR:INDEX=0"}</definedName>
    <definedName name="_720__FDSAUDITLINK__" localSheetId="7" hidden="1">{"fdsup://directions/FAT Viewer?action=UPDATE&amp;creator=factset&amp;DYN_ARGS=TRUE&amp;DOC_NAME=FAT:FQL_AUDITING_CLIENT_TEMPLATE.FAT&amp;display_string=Audit&amp;VAR:KEY=PMRAZAJSTQ&amp;VAR:QUERY=RkZfRUJJVERBX09QRVIoUVRSLDQvMS8yMDEwLDYvMzAvMjAxMCwsLFVTRCk=&amp;WINDOW=FIRST_POPUP&amp;HEIGH","T=450&amp;WIDTH=450&amp;START_MAXIMIZED=FALSE&amp;VAR:CALENDAR=US&amp;VAR:SYMBOL=DUK&amp;VAR:INDEX=0"}</definedName>
    <definedName name="_720__FDSAUDITLINK__" localSheetId="0" hidden="1">{"fdsup://directions/FAT Viewer?action=UPDATE&amp;creator=factset&amp;DYN_ARGS=TRUE&amp;DOC_NAME=FAT:FQL_AUDITING_CLIENT_TEMPLATE.FAT&amp;display_string=Audit&amp;VAR:KEY=PMRAZAJSTQ&amp;VAR:QUERY=RkZfRUJJVERBX09QRVIoUVRSLDQvMS8yMDEwLDYvMzAvMjAxMCwsLFVTRCk=&amp;WINDOW=FIRST_POPUP&amp;HEIGH","T=450&amp;WIDTH=450&amp;START_MAXIMIZED=FALSE&amp;VAR:CALENDAR=US&amp;VAR:SYMBOL=DUK&amp;VAR:INDEX=0"}</definedName>
    <definedName name="_720__FDSAUDITLINK__" hidden="1">{"fdsup://directions/FAT Viewer?action=UPDATE&amp;creator=factset&amp;DYN_ARGS=TRUE&amp;DOC_NAME=FAT:FQL_AUDITING_CLIENT_TEMPLATE.FAT&amp;display_string=Audit&amp;VAR:KEY=PMRAZAJSTQ&amp;VAR:QUERY=RkZfRUJJVERBX09QRVIoUVRSLDQvMS8yMDEwLDYvMzAvMjAxMCwsLFVTRCk=&amp;WINDOW=FIRST_POPUP&amp;HEIGH","T=450&amp;WIDTH=450&amp;START_MAXIMIZED=FALSE&amp;VAR:CALENDAR=US&amp;VAR:SYMBOL=DUK&amp;VAR:INDEX=0"}</definedName>
    <definedName name="_721__FDSAUDITLINK__" localSheetId="7" hidden="1">{"fdsup://directions/FAT Viewer?action=UPDATE&amp;creator=factset&amp;DYN_ARGS=TRUE&amp;DOC_NAME=FAT:FQL_AUDITING_CLIENT_TEMPLATE.FAT&amp;display_string=Audit&amp;VAR:KEY=JKHMXWRURQ&amp;VAR:QUERY=RkZfRUJJVERBX09QRVIoUVRSLDQvMS8yMDA5LDYvMzAvMjAwOSwsLFVTRCk=&amp;WINDOW=FIRST_POPUP&amp;HEIGH","T=450&amp;WIDTH=450&amp;START_MAXIMIZED=FALSE&amp;VAR:CALENDAR=US&amp;VAR:SYMBOL=DTV&amp;VAR:INDEX=0"}</definedName>
    <definedName name="_721__FDSAUDITLINK__" localSheetId="0" hidden="1">{"fdsup://directions/FAT Viewer?action=UPDATE&amp;creator=factset&amp;DYN_ARGS=TRUE&amp;DOC_NAME=FAT:FQL_AUDITING_CLIENT_TEMPLATE.FAT&amp;display_string=Audit&amp;VAR:KEY=JKHMXWRURQ&amp;VAR:QUERY=RkZfRUJJVERBX09QRVIoUVRSLDQvMS8yMDA5LDYvMzAvMjAwOSwsLFVTRCk=&amp;WINDOW=FIRST_POPUP&amp;HEIGH","T=450&amp;WIDTH=450&amp;START_MAXIMIZED=FALSE&amp;VAR:CALENDAR=US&amp;VAR:SYMBOL=DTV&amp;VAR:INDEX=0"}</definedName>
    <definedName name="_721__FDSAUDITLINK__" hidden="1">{"fdsup://directions/FAT Viewer?action=UPDATE&amp;creator=factset&amp;DYN_ARGS=TRUE&amp;DOC_NAME=FAT:FQL_AUDITING_CLIENT_TEMPLATE.FAT&amp;display_string=Audit&amp;VAR:KEY=JKHMXWRURQ&amp;VAR:QUERY=RkZfRUJJVERBX09QRVIoUVRSLDQvMS8yMDA5LDYvMzAvMjAwOSwsLFVTRCk=&amp;WINDOW=FIRST_POPUP&amp;HEIGH","T=450&amp;WIDTH=450&amp;START_MAXIMIZED=FALSE&amp;VAR:CALENDAR=US&amp;VAR:SYMBOL=DTV&amp;VAR:INDEX=0"}</definedName>
    <definedName name="_722__FDSAUDITLINK__" localSheetId="7" hidden="1">{"fdsup://directions/FAT Viewer?action=UPDATE&amp;creator=factset&amp;DYN_ARGS=TRUE&amp;DOC_NAME=FAT:FQL_AUDITING_CLIENT_TEMPLATE.FAT&amp;display_string=Audit&amp;VAR:KEY=XOBMVIJQDK&amp;VAR:QUERY=RkZfRUJJVERBX09QRVIoUVRSLDQvMS8yMDEwLDYvMzAvMjAxMCwsLFVTRCk=&amp;WINDOW=FIRST_POPUP&amp;HEIGH","T=450&amp;WIDTH=450&amp;START_MAXIMIZED=FALSE&amp;VAR:CALENDAR=US&amp;VAR:SYMBOL=DTV&amp;VAR:INDEX=0"}</definedName>
    <definedName name="_722__FDSAUDITLINK__" localSheetId="0" hidden="1">{"fdsup://directions/FAT Viewer?action=UPDATE&amp;creator=factset&amp;DYN_ARGS=TRUE&amp;DOC_NAME=FAT:FQL_AUDITING_CLIENT_TEMPLATE.FAT&amp;display_string=Audit&amp;VAR:KEY=XOBMVIJQDK&amp;VAR:QUERY=RkZfRUJJVERBX09QRVIoUVRSLDQvMS8yMDEwLDYvMzAvMjAxMCwsLFVTRCk=&amp;WINDOW=FIRST_POPUP&amp;HEIGH","T=450&amp;WIDTH=450&amp;START_MAXIMIZED=FALSE&amp;VAR:CALENDAR=US&amp;VAR:SYMBOL=DTV&amp;VAR:INDEX=0"}</definedName>
    <definedName name="_722__FDSAUDITLINK__" hidden="1">{"fdsup://directions/FAT Viewer?action=UPDATE&amp;creator=factset&amp;DYN_ARGS=TRUE&amp;DOC_NAME=FAT:FQL_AUDITING_CLIENT_TEMPLATE.FAT&amp;display_string=Audit&amp;VAR:KEY=XOBMVIJQDK&amp;VAR:QUERY=RkZfRUJJVERBX09QRVIoUVRSLDQvMS8yMDEwLDYvMzAvMjAxMCwsLFVTRCk=&amp;WINDOW=FIRST_POPUP&amp;HEIGH","T=450&amp;WIDTH=450&amp;START_MAXIMIZED=FALSE&amp;VAR:CALENDAR=US&amp;VAR:SYMBOL=DTV&amp;VAR:INDEX=0"}</definedName>
    <definedName name="_723__FDSAUDITLINK__" localSheetId="7" hidden="1">{"fdsup://directions/FAT Viewer?action=UPDATE&amp;creator=factset&amp;DYN_ARGS=TRUE&amp;DOC_NAME=FAT:FQL_AUDITING_CLIENT_TEMPLATE.FAT&amp;display_string=Audit&amp;VAR:KEY=PAVGXEHORS&amp;VAR:QUERY=RkZfRUJJVERBX09QRVIoUVRSLDQvMS8yMDA5LDYvMzAvMjAwOSwsLFVTRCk=&amp;WINDOW=FIRST_POPUP&amp;HEIGH","T=450&amp;WIDTH=450&amp;START_MAXIMIZED=FALSE&amp;VAR:CALENDAR=US&amp;VAR:SYMBOL=DTE&amp;VAR:INDEX=0"}</definedName>
    <definedName name="_723__FDSAUDITLINK__" localSheetId="0" hidden="1">{"fdsup://directions/FAT Viewer?action=UPDATE&amp;creator=factset&amp;DYN_ARGS=TRUE&amp;DOC_NAME=FAT:FQL_AUDITING_CLIENT_TEMPLATE.FAT&amp;display_string=Audit&amp;VAR:KEY=PAVGXEHORS&amp;VAR:QUERY=RkZfRUJJVERBX09QRVIoUVRSLDQvMS8yMDA5LDYvMzAvMjAwOSwsLFVTRCk=&amp;WINDOW=FIRST_POPUP&amp;HEIGH","T=450&amp;WIDTH=450&amp;START_MAXIMIZED=FALSE&amp;VAR:CALENDAR=US&amp;VAR:SYMBOL=DTE&amp;VAR:INDEX=0"}</definedName>
    <definedName name="_723__FDSAUDITLINK__" hidden="1">{"fdsup://directions/FAT Viewer?action=UPDATE&amp;creator=factset&amp;DYN_ARGS=TRUE&amp;DOC_NAME=FAT:FQL_AUDITING_CLIENT_TEMPLATE.FAT&amp;display_string=Audit&amp;VAR:KEY=PAVGXEHORS&amp;VAR:QUERY=RkZfRUJJVERBX09QRVIoUVRSLDQvMS8yMDA5LDYvMzAvMjAwOSwsLFVTRCk=&amp;WINDOW=FIRST_POPUP&amp;HEIGH","T=450&amp;WIDTH=450&amp;START_MAXIMIZED=FALSE&amp;VAR:CALENDAR=US&amp;VAR:SYMBOL=DTE&amp;VAR:INDEX=0"}</definedName>
    <definedName name="_724__FDSAUDITLINK__" localSheetId="7" hidden="1">{"fdsup://directions/FAT Viewer?action=UPDATE&amp;creator=factset&amp;DYN_ARGS=TRUE&amp;DOC_NAME=FAT:FQL_AUDITING_CLIENT_TEMPLATE.FAT&amp;display_string=Audit&amp;VAR:KEY=BEHGFIXOPA&amp;VAR:QUERY=RkZfRUJJVERBX09QRVIoUVRSLDQvMS8yMDEwLDYvMzAvMjAxMCwsLFVTRCk=&amp;WINDOW=FIRST_POPUP&amp;HEIGH","T=450&amp;WIDTH=450&amp;START_MAXIMIZED=FALSE&amp;VAR:CALENDAR=US&amp;VAR:SYMBOL=DTE&amp;VAR:INDEX=0"}</definedName>
    <definedName name="_724__FDSAUDITLINK__" localSheetId="0" hidden="1">{"fdsup://directions/FAT Viewer?action=UPDATE&amp;creator=factset&amp;DYN_ARGS=TRUE&amp;DOC_NAME=FAT:FQL_AUDITING_CLIENT_TEMPLATE.FAT&amp;display_string=Audit&amp;VAR:KEY=BEHGFIXOPA&amp;VAR:QUERY=RkZfRUJJVERBX09QRVIoUVRSLDQvMS8yMDEwLDYvMzAvMjAxMCwsLFVTRCk=&amp;WINDOW=FIRST_POPUP&amp;HEIGH","T=450&amp;WIDTH=450&amp;START_MAXIMIZED=FALSE&amp;VAR:CALENDAR=US&amp;VAR:SYMBOL=DTE&amp;VAR:INDEX=0"}</definedName>
    <definedName name="_724__FDSAUDITLINK__" hidden="1">{"fdsup://directions/FAT Viewer?action=UPDATE&amp;creator=factset&amp;DYN_ARGS=TRUE&amp;DOC_NAME=FAT:FQL_AUDITING_CLIENT_TEMPLATE.FAT&amp;display_string=Audit&amp;VAR:KEY=BEHGFIXOPA&amp;VAR:QUERY=RkZfRUJJVERBX09QRVIoUVRSLDQvMS8yMDEwLDYvMzAvMjAxMCwsLFVTRCk=&amp;WINDOW=FIRST_POPUP&amp;HEIGH","T=450&amp;WIDTH=450&amp;START_MAXIMIZED=FALSE&amp;VAR:CALENDAR=US&amp;VAR:SYMBOL=DTE&amp;VAR:INDEX=0"}</definedName>
    <definedName name="_725__FDSAUDITLINK__" localSheetId="7" hidden="1">{"fdsup://directions/FAT Viewer?action=UPDATE&amp;creator=factset&amp;DYN_ARGS=TRUE&amp;DOC_NAME=FAT:FQL_AUDITING_CLIENT_TEMPLATE.FAT&amp;display_string=Audit&amp;VAR:KEY=HAXCDWREPQ&amp;VAR:QUERY=RkZfRUJJVERBX09QRVIoUVRSLDQvMS8yMDA5LDYvMzAvMjAwOSwsLFVTRCk=&amp;WINDOW=FIRST_POPUP&amp;HEIGH","T=450&amp;WIDTH=450&amp;START_MAXIMIZED=FALSE&amp;VAR:CALENDAR=US&amp;VAR:SYMBOL=DRI&amp;VAR:INDEX=0"}</definedName>
    <definedName name="_725__FDSAUDITLINK__" localSheetId="0" hidden="1">{"fdsup://directions/FAT Viewer?action=UPDATE&amp;creator=factset&amp;DYN_ARGS=TRUE&amp;DOC_NAME=FAT:FQL_AUDITING_CLIENT_TEMPLATE.FAT&amp;display_string=Audit&amp;VAR:KEY=HAXCDWREPQ&amp;VAR:QUERY=RkZfRUJJVERBX09QRVIoUVRSLDQvMS8yMDA5LDYvMzAvMjAwOSwsLFVTRCk=&amp;WINDOW=FIRST_POPUP&amp;HEIGH","T=450&amp;WIDTH=450&amp;START_MAXIMIZED=FALSE&amp;VAR:CALENDAR=US&amp;VAR:SYMBOL=DRI&amp;VAR:INDEX=0"}</definedName>
    <definedName name="_725__FDSAUDITLINK__" hidden="1">{"fdsup://directions/FAT Viewer?action=UPDATE&amp;creator=factset&amp;DYN_ARGS=TRUE&amp;DOC_NAME=FAT:FQL_AUDITING_CLIENT_TEMPLATE.FAT&amp;display_string=Audit&amp;VAR:KEY=HAXCDWREPQ&amp;VAR:QUERY=RkZfRUJJVERBX09QRVIoUVRSLDQvMS8yMDA5LDYvMzAvMjAwOSwsLFVTRCk=&amp;WINDOW=FIRST_POPUP&amp;HEIGH","T=450&amp;WIDTH=450&amp;START_MAXIMIZED=FALSE&amp;VAR:CALENDAR=US&amp;VAR:SYMBOL=DRI&amp;VAR:INDEX=0"}</definedName>
    <definedName name="_726__FDSAUDITLINK__" localSheetId="7" hidden="1">{"fdsup://directions/FAT Viewer?action=UPDATE&amp;creator=factset&amp;DYN_ARGS=TRUE&amp;DOC_NAME=FAT:FQL_AUDITING_CLIENT_TEMPLATE.FAT&amp;display_string=Audit&amp;VAR:KEY=PWPIVYLIXQ&amp;VAR:QUERY=RkZfRUJJVERBX09QRVIoUVRSLDQvMS8yMDEwLDYvMzAvMjAxMCwsLFVTRCk=&amp;WINDOW=FIRST_POPUP&amp;HEIGH","T=450&amp;WIDTH=450&amp;START_MAXIMIZED=FALSE&amp;VAR:CALENDAR=US&amp;VAR:SYMBOL=DRI&amp;VAR:INDEX=0"}</definedName>
    <definedName name="_726__FDSAUDITLINK__" localSheetId="0" hidden="1">{"fdsup://directions/FAT Viewer?action=UPDATE&amp;creator=factset&amp;DYN_ARGS=TRUE&amp;DOC_NAME=FAT:FQL_AUDITING_CLIENT_TEMPLATE.FAT&amp;display_string=Audit&amp;VAR:KEY=PWPIVYLIXQ&amp;VAR:QUERY=RkZfRUJJVERBX09QRVIoUVRSLDQvMS8yMDEwLDYvMzAvMjAxMCwsLFVTRCk=&amp;WINDOW=FIRST_POPUP&amp;HEIGH","T=450&amp;WIDTH=450&amp;START_MAXIMIZED=FALSE&amp;VAR:CALENDAR=US&amp;VAR:SYMBOL=DRI&amp;VAR:INDEX=0"}</definedName>
    <definedName name="_726__FDSAUDITLINK__" hidden="1">{"fdsup://directions/FAT Viewer?action=UPDATE&amp;creator=factset&amp;DYN_ARGS=TRUE&amp;DOC_NAME=FAT:FQL_AUDITING_CLIENT_TEMPLATE.FAT&amp;display_string=Audit&amp;VAR:KEY=PWPIVYLIXQ&amp;VAR:QUERY=RkZfRUJJVERBX09QRVIoUVRSLDQvMS8yMDEwLDYvMzAvMjAxMCwsLFVTRCk=&amp;WINDOW=FIRST_POPUP&amp;HEIGH","T=450&amp;WIDTH=450&amp;START_MAXIMIZED=FALSE&amp;VAR:CALENDAR=US&amp;VAR:SYMBOL=DRI&amp;VAR:INDEX=0"}</definedName>
    <definedName name="_727__FDSAUDITLINK__" localSheetId="7" hidden="1">{"fdsup://directions/FAT Viewer?action=UPDATE&amp;creator=factset&amp;DYN_ARGS=TRUE&amp;DOC_NAME=FAT:FQL_AUDITING_CLIENT_TEMPLATE.FAT&amp;display_string=Audit&amp;VAR:KEY=ZAPYTWJEBA&amp;VAR:QUERY=RkZfRUJJVERBX09QRVIoUVRSLDQvMS8yMDA5LDYvMzAvMjAwOSwsLFVTRCk=&amp;WINDOW=FIRST_POPUP&amp;HEIGH","T=450&amp;WIDTH=450&amp;START_MAXIMIZED=FALSE&amp;VAR:CALENDAR=US&amp;VAR:SYMBOL=DPS&amp;VAR:INDEX=0"}</definedName>
    <definedName name="_727__FDSAUDITLINK__" localSheetId="0" hidden="1">{"fdsup://directions/FAT Viewer?action=UPDATE&amp;creator=factset&amp;DYN_ARGS=TRUE&amp;DOC_NAME=FAT:FQL_AUDITING_CLIENT_TEMPLATE.FAT&amp;display_string=Audit&amp;VAR:KEY=ZAPYTWJEBA&amp;VAR:QUERY=RkZfRUJJVERBX09QRVIoUVRSLDQvMS8yMDA5LDYvMzAvMjAwOSwsLFVTRCk=&amp;WINDOW=FIRST_POPUP&amp;HEIGH","T=450&amp;WIDTH=450&amp;START_MAXIMIZED=FALSE&amp;VAR:CALENDAR=US&amp;VAR:SYMBOL=DPS&amp;VAR:INDEX=0"}</definedName>
    <definedName name="_727__FDSAUDITLINK__" hidden="1">{"fdsup://directions/FAT Viewer?action=UPDATE&amp;creator=factset&amp;DYN_ARGS=TRUE&amp;DOC_NAME=FAT:FQL_AUDITING_CLIENT_TEMPLATE.FAT&amp;display_string=Audit&amp;VAR:KEY=ZAPYTWJEBA&amp;VAR:QUERY=RkZfRUJJVERBX09QRVIoUVRSLDQvMS8yMDA5LDYvMzAvMjAwOSwsLFVTRCk=&amp;WINDOW=FIRST_POPUP&amp;HEIGH","T=450&amp;WIDTH=450&amp;START_MAXIMIZED=FALSE&amp;VAR:CALENDAR=US&amp;VAR:SYMBOL=DPS&amp;VAR:INDEX=0"}</definedName>
    <definedName name="_728__FDSAUDITLINK__" localSheetId="7" hidden="1">{"fdsup://directions/FAT Viewer?action=UPDATE&amp;creator=factset&amp;DYN_ARGS=TRUE&amp;DOC_NAME=FAT:FQL_AUDITING_CLIENT_TEMPLATE.FAT&amp;display_string=Audit&amp;VAR:KEY=JCDETENKHU&amp;VAR:QUERY=RkZfRUJJVERBX09QRVIoUVRSLDQvMS8yMDEwLDYvMzAvMjAxMCwsLFVTRCk=&amp;WINDOW=FIRST_POPUP&amp;HEIGH","T=450&amp;WIDTH=450&amp;START_MAXIMIZED=FALSE&amp;VAR:CALENDAR=US&amp;VAR:SYMBOL=DPS&amp;VAR:INDEX=0"}</definedName>
    <definedName name="_728__FDSAUDITLINK__" localSheetId="0" hidden="1">{"fdsup://directions/FAT Viewer?action=UPDATE&amp;creator=factset&amp;DYN_ARGS=TRUE&amp;DOC_NAME=FAT:FQL_AUDITING_CLIENT_TEMPLATE.FAT&amp;display_string=Audit&amp;VAR:KEY=JCDETENKHU&amp;VAR:QUERY=RkZfRUJJVERBX09QRVIoUVRSLDQvMS8yMDEwLDYvMzAvMjAxMCwsLFVTRCk=&amp;WINDOW=FIRST_POPUP&amp;HEIGH","T=450&amp;WIDTH=450&amp;START_MAXIMIZED=FALSE&amp;VAR:CALENDAR=US&amp;VAR:SYMBOL=DPS&amp;VAR:INDEX=0"}</definedName>
    <definedName name="_728__FDSAUDITLINK__" hidden="1">{"fdsup://directions/FAT Viewer?action=UPDATE&amp;creator=factset&amp;DYN_ARGS=TRUE&amp;DOC_NAME=FAT:FQL_AUDITING_CLIENT_TEMPLATE.FAT&amp;display_string=Audit&amp;VAR:KEY=JCDETENKHU&amp;VAR:QUERY=RkZfRUJJVERBX09QRVIoUVRSLDQvMS8yMDEwLDYvMzAvMjAxMCwsLFVTRCk=&amp;WINDOW=FIRST_POPUP&amp;HEIGH","T=450&amp;WIDTH=450&amp;START_MAXIMIZED=FALSE&amp;VAR:CALENDAR=US&amp;VAR:SYMBOL=DPS&amp;VAR:INDEX=0"}</definedName>
    <definedName name="_729__FDSAUDITLINK__" localSheetId="7" hidden="1">{"fdsup://directions/FAT Viewer?action=UPDATE&amp;creator=factset&amp;DYN_ARGS=TRUE&amp;DOC_NAME=FAT:FQL_AUDITING_CLIENT_TEMPLATE.FAT&amp;display_string=Audit&amp;VAR:KEY=TALMVGRMDY&amp;VAR:QUERY=RkZfRUJJVERBX09QRVIoUVRSLDQvMS8yMDA5LDYvMzAvMjAwOSwsLFVTRCk=&amp;WINDOW=FIRST_POPUP&amp;HEIGH","T=450&amp;WIDTH=450&amp;START_MAXIMIZED=FALSE&amp;VAR:CALENDAR=US&amp;VAR:SYMBOL=DOW&amp;VAR:INDEX=0"}</definedName>
    <definedName name="_729__FDSAUDITLINK__" localSheetId="0" hidden="1">{"fdsup://directions/FAT Viewer?action=UPDATE&amp;creator=factset&amp;DYN_ARGS=TRUE&amp;DOC_NAME=FAT:FQL_AUDITING_CLIENT_TEMPLATE.FAT&amp;display_string=Audit&amp;VAR:KEY=TALMVGRMDY&amp;VAR:QUERY=RkZfRUJJVERBX09QRVIoUVRSLDQvMS8yMDA5LDYvMzAvMjAwOSwsLFVTRCk=&amp;WINDOW=FIRST_POPUP&amp;HEIGH","T=450&amp;WIDTH=450&amp;START_MAXIMIZED=FALSE&amp;VAR:CALENDAR=US&amp;VAR:SYMBOL=DOW&amp;VAR:INDEX=0"}</definedName>
    <definedName name="_729__FDSAUDITLINK__" hidden="1">{"fdsup://directions/FAT Viewer?action=UPDATE&amp;creator=factset&amp;DYN_ARGS=TRUE&amp;DOC_NAME=FAT:FQL_AUDITING_CLIENT_TEMPLATE.FAT&amp;display_string=Audit&amp;VAR:KEY=TALMVGRMDY&amp;VAR:QUERY=RkZfRUJJVERBX09QRVIoUVRSLDQvMS8yMDA5LDYvMzAvMjAwOSwsLFVTRCk=&amp;WINDOW=FIRST_POPUP&amp;HEIGH","T=450&amp;WIDTH=450&amp;START_MAXIMIZED=FALSE&amp;VAR:CALENDAR=US&amp;VAR:SYMBOL=DOW&amp;VAR:INDEX=0"}</definedName>
    <definedName name="_73__FDSAUDITLINK__" localSheetId="7" hidden="1">{"fdsup://directions/FAT Viewer?action=UPDATE&amp;creator=factset&amp;DYN_ARGS=TRUE&amp;DOC_NAME=FAT:FQL_AUDITING_CLIENT_TEMPLATE.FAT&amp;display_string=Audit&amp;VAR:KEY=TUPIPKHQXU&amp;VAR:QUERY=RkZfRUJJVERBX09QRVIoUVRSLDQvMS8yMDA5LDYvMzAvMjAwOSwsLFVTRCk=&amp;WINDOW=FIRST_POPUP&amp;HEIGH","T=450&amp;WIDTH=450&amp;START_MAXIMIZED=FALSE&amp;VAR:CALENDAR=US&amp;VAR:SYMBOL=VIA.B&amp;VAR:INDEX=0"}</definedName>
    <definedName name="_73__FDSAUDITLINK__" localSheetId="0" hidden="1">{"fdsup://directions/FAT Viewer?action=UPDATE&amp;creator=factset&amp;DYN_ARGS=TRUE&amp;DOC_NAME=FAT:FQL_AUDITING_CLIENT_TEMPLATE.FAT&amp;display_string=Audit&amp;VAR:KEY=TUPIPKHQXU&amp;VAR:QUERY=RkZfRUJJVERBX09QRVIoUVRSLDQvMS8yMDA5LDYvMzAvMjAwOSwsLFVTRCk=&amp;WINDOW=FIRST_POPUP&amp;HEIGH","T=450&amp;WIDTH=450&amp;START_MAXIMIZED=FALSE&amp;VAR:CALENDAR=US&amp;VAR:SYMBOL=VIA.B&amp;VAR:INDEX=0"}</definedName>
    <definedName name="_73__FDSAUDITLINK__" hidden="1">{"fdsup://directions/FAT Viewer?action=UPDATE&amp;creator=factset&amp;DYN_ARGS=TRUE&amp;DOC_NAME=FAT:FQL_AUDITING_CLIENT_TEMPLATE.FAT&amp;display_string=Audit&amp;VAR:KEY=TUPIPKHQXU&amp;VAR:QUERY=RkZfRUJJVERBX09QRVIoUVRSLDQvMS8yMDA5LDYvMzAvMjAwOSwsLFVTRCk=&amp;WINDOW=FIRST_POPUP&amp;HEIGH","T=450&amp;WIDTH=450&amp;START_MAXIMIZED=FALSE&amp;VAR:CALENDAR=US&amp;VAR:SYMBOL=VIA.B&amp;VAR:INDEX=0"}</definedName>
    <definedName name="_730__FDSAUDITLINK__" localSheetId="7" hidden="1">{"fdsup://directions/FAT Viewer?action=UPDATE&amp;creator=factset&amp;DYN_ARGS=TRUE&amp;DOC_NAME=FAT:FQL_AUDITING_CLIENT_TEMPLATE.FAT&amp;display_string=Audit&amp;VAR:KEY=NUJEPYBODK&amp;VAR:QUERY=RkZfRUJJVERBX09QRVIoUVRSLDQvMS8yMDEwLDYvMzAvMjAxMCwsLFVTRCk=&amp;WINDOW=FIRST_POPUP&amp;HEIGH","T=450&amp;WIDTH=450&amp;START_MAXIMIZED=FALSE&amp;VAR:CALENDAR=US&amp;VAR:SYMBOL=DOW&amp;VAR:INDEX=0"}</definedName>
    <definedName name="_730__FDSAUDITLINK__" localSheetId="0" hidden="1">{"fdsup://directions/FAT Viewer?action=UPDATE&amp;creator=factset&amp;DYN_ARGS=TRUE&amp;DOC_NAME=FAT:FQL_AUDITING_CLIENT_TEMPLATE.FAT&amp;display_string=Audit&amp;VAR:KEY=NUJEPYBODK&amp;VAR:QUERY=RkZfRUJJVERBX09QRVIoUVRSLDQvMS8yMDEwLDYvMzAvMjAxMCwsLFVTRCk=&amp;WINDOW=FIRST_POPUP&amp;HEIGH","T=450&amp;WIDTH=450&amp;START_MAXIMIZED=FALSE&amp;VAR:CALENDAR=US&amp;VAR:SYMBOL=DOW&amp;VAR:INDEX=0"}</definedName>
    <definedName name="_730__FDSAUDITLINK__" hidden="1">{"fdsup://directions/FAT Viewer?action=UPDATE&amp;creator=factset&amp;DYN_ARGS=TRUE&amp;DOC_NAME=FAT:FQL_AUDITING_CLIENT_TEMPLATE.FAT&amp;display_string=Audit&amp;VAR:KEY=NUJEPYBODK&amp;VAR:QUERY=RkZfRUJJVERBX09QRVIoUVRSLDQvMS8yMDEwLDYvMzAvMjAxMCwsLFVTRCk=&amp;WINDOW=FIRST_POPUP&amp;HEIGH","T=450&amp;WIDTH=450&amp;START_MAXIMIZED=FALSE&amp;VAR:CALENDAR=US&amp;VAR:SYMBOL=DOW&amp;VAR:INDEX=0"}</definedName>
    <definedName name="_731__FDSAUDITLINK__" localSheetId="7" hidden="1">{"fdsup://directions/FAT Viewer?action=UPDATE&amp;creator=factset&amp;DYN_ARGS=TRUE&amp;DOC_NAME=FAT:FQL_AUDITING_CLIENT_TEMPLATE.FAT&amp;display_string=Audit&amp;VAR:KEY=ZEVMPYJOZU&amp;VAR:QUERY=RkZfRUJJVERBX09QRVIoUVRSLDQvMS8yMDA5LDYvMzAvMjAwOSwsLFVTRCk=&amp;WINDOW=FIRST_POPUP&amp;HEIGH","T=450&amp;WIDTH=450&amp;START_MAXIMIZED=FALSE&amp;VAR:CALENDAR=US&amp;VAR:SYMBOL=DOV&amp;VAR:INDEX=0"}</definedName>
    <definedName name="_731__FDSAUDITLINK__" localSheetId="0" hidden="1">{"fdsup://directions/FAT Viewer?action=UPDATE&amp;creator=factset&amp;DYN_ARGS=TRUE&amp;DOC_NAME=FAT:FQL_AUDITING_CLIENT_TEMPLATE.FAT&amp;display_string=Audit&amp;VAR:KEY=ZEVMPYJOZU&amp;VAR:QUERY=RkZfRUJJVERBX09QRVIoUVRSLDQvMS8yMDA5LDYvMzAvMjAwOSwsLFVTRCk=&amp;WINDOW=FIRST_POPUP&amp;HEIGH","T=450&amp;WIDTH=450&amp;START_MAXIMIZED=FALSE&amp;VAR:CALENDAR=US&amp;VAR:SYMBOL=DOV&amp;VAR:INDEX=0"}</definedName>
    <definedName name="_731__FDSAUDITLINK__" hidden="1">{"fdsup://directions/FAT Viewer?action=UPDATE&amp;creator=factset&amp;DYN_ARGS=TRUE&amp;DOC_NAME=FAT:FQL_AUDITING_CLIENT_TEMPLATE.FAT&amp;display_string=Audit&amp;VAR:KEY=ZEVMPYJOZU&amp;VAR:QUERY=RkZfRUJJVERBX09QRVIoUVRSLDQvMS8yMDA5LDYvMzAvMjAwOSwsLFVTRCk=&amp;WINDOW=FIRST_POPUP&amp;HEIGH","T=450&amp;WIDTH=450&amp;START_MAXIMIZED=FALSE&amp;VAR:CALENDAR=US&amp;VAR:SYMBOL=DOV&amp;VAR:INDEX=0"}</definedName>
    <definedName name="_732__FDSAUDITLINK__" localSheetId="7" hidden="1">{"fdsup://directions/FAT Viewer?action=UPDATE&amp;creator=factset&amp;DYN_ARGS=TRUE&amp;DOC_NAME=FAT:FQL_AUDITING_CLIENT_TEMPLATE.FAT&amp;display_string=Audit&amp;VAR:KEY=ZMBWFADSXC&amp;VAR:QUERY=RkZfRUJJVERBX09QRVIoUVRSLDQvMS8yMDEwLDYvMzAvMjAxMCwsLFVTRCk=&amp;WINDOW=FIRST_POPUP&amp;HEIGH","T=450&amp;WIDTH=450&amp;START_MAXIMIZED=FALSE&amp;VAR:CALENDAR=US&amp;VAR:SYMBOL=DOV&amp;VAR:INDEX=0"}</definedName>
    <definedName name="_732__FDSAUDITLINK__" localSheetId="0" hidden="1">{"fdsup://directions/FAT Viewer?action=UPDATE&amp;creator=factset&amp;DYN_ARGS=TRUE&amp;DOC_NAME=FAT:FQL_AUDITING_CLIENT_TEMPLATE.FAT&amp;display_string=Audit&amp;VAR:KEY=ZMBWFADSXC&amp;VAR:QUERY=RkZfRUJJVERBX09QRVIoUVRSLDQvMS8yMDEwLDYvMzAvMjAxMCwsLFVTRCk=&amp;WINDOW=FIRST_POPUP&amp;HEIGH","T=450&amp;WIDTH=450&amp;START_MAXIMIZED=FALSE&amp;VAR:CALENDAR=US&amp;VAR:SYMBOL=DOV&amp;VAR:INDEX=0"}</definedName>
    <definedName name="_732__FDSAUDITLINK__" hidden="1">{"fdsup://directions/FAT Viewer?action=UPDATE&amp;creator=factset&amp;DYN_ARGS=TRUE&amp;DOC_NAME=FAT:FQL_AUDITING_CLIENT_TEMPLATE.FAT&amp;display_string=Audit&amp;VAR:KEY=ZMBWFADSXC&amp;VAR:QUERY=RkZfRUJJVERBX09QRVIoUVRSLDQvMS8yMDEwLDYvMzAvMjAxMCwsLFVTRCk=&amp;WINDOW=FIRST_POPUP&amp;HEIGH","T=450&amp;WIDTH=450&amp;START_MAXIMIZED=FALSE&amp;VAR:CALENDAR=US&amp;VAR:SYMBOL=DOV&amp;VAR:INDEX=0"}</definedName>
    <definedName name="_733__FDSAUDITLINK__" localSheetId="7" hidden="1">{"fdsup://directions/FAT Viewer?action=UPDATE&amp;creator=factset&amp;DYN_ARGS=TRUE&amp;DOC_NAME=FAT:FQL_AUDITING_CLIENT_TEMPLATE.FAT&amp;display_string=Audit&amp;VAR:KEY=LEBKJQXMDQ&amp;VAR:QUERY=RkZfRUJJVERBX09QRVIoUVRSLDQvMS8yMDA5LDYvMzAvMjAwOSwsLFVTRCk=&amp;WINDOW=FIRST_POPUP&amp;HEIGH","T=450&amp;WIDTH=450&amp;START_MAXIMIZED=FALSE&amp;VAR:CALENDAR=US&amp;VAR:SYMBOL=DO&amp;VAR:INDEX=0"}</definedName>
    <definedName name="_733__FDSAUDITLINK__" localSheetId="0" hidden="1">{"fdsup://directions/FAT Viewer?action=UPDATE&amp;creator=factset&amp;DYN_ARGS=TRUE&amp;DOC_NAME=FAT:FQL_AUDITING_CLIENT_TEMPLATE.FAT&amp;display_string=Audit&amp;VAR:KEY=LEBKJQXMDQ&amp;VAR:QUERY=RkZfRUJJVERBX09QRVIoUVRSLDQvMS8yMDA5LDYvMzAvMjAwOSwsLFVTRCk=&amp;WINDOW=FIRST_POPUP&amp;HEIGH","T=450&amp;WIDTH=450&amp;START_MAXIMIZED=FALSE&amp;VAR:CALENDAR=US&amp;VAR:SYMBOL=DO&amp;VAR:INDEX=0"}</definedName>
    <definedName name="_733__FDSAUDITLINK__" hidden="1">{"fdsup://directions/FAT Viewer?action=UPDATE&amp;creator=factset&amp;DYN_ARGS=TRUE&amp;DOC_NAME=FAT:FQL_AUDITING_CLIENT_TEMPLATE.FAT&amp;display_string=Audit&amp;VAR:KEY=LEBKJQXMDQ&amp;VAR:QUERY=RkZfRUJJVERBX09QRVIoUVRSLDQvMS8yMDA5LDYvMzAvMjAwOSwsLFVTRCk=&amp;WINDOW=FIRST_POPUP&amp;HEIGH","T=450&amp;WIDTH=450&amp;START_MAXIMIZED=FALSE&amp;VAR:CALENDAR=US&amp;VAR:SYMBOL=DO&amp;VAR:INDEX=0"}</definedName>
    <definedName name="_734__FDSAUDITLINK__" localSheetId="7" hidden="1">{"fdsup://directions/FAT Viewer?action=UPDATE&amp;creator=factset&amp;DYN_ARGS=TRUE&amp;DOC_NAME=FAT:FQL_AUDITING_CLIENT_TEMPLATE.FAT&amp;display_string=Audit&amp;VAR:KEY=TIJEFIVORE&amp;VAR:QUERY=RkZfRUJJVERBX09QRVIoUVRSLDQvMS8yMDEwLDYvMzAvMjAxMCwsLFVTRCk=&amp;WINDOW=FIRST_POPUP&amp;HEIGH","T=450&amp;WIDTH=450&amp;START_MAXIMIZED=FALSE&amp;VAR:CALENDAR=US&amp;VAR:SYMBOL=DO&amp;VAR:INDEX=0"}</definedName>
    <definedName name="_734__FDSAUDITLINK__" localSheetId="0" hidden="1">{"fdsup://directions/FAT Viewer?action=UPDATE&amp;creator=factset&amp;DYN_ARGS=TRUE&amp;DOC_NAME=FAT:FQL_AUDITING_CLIENT_TEMPLATE.FAT&amp;display_string=Audit&amp;VAR:KEY=TIJEFIVORE&amp;VAR:QUERY=RkZfRUJJVERBX09QRVIoUVRSLDQvMS8yMDEwLDYvMzAvMjAxMCwsLFVTRCk=&amp;WINDOW=FIRST_POPUP&amp;HEIGH","T=450&amp;WIDTH=450&amp;START_MAXIMIZED=FALSE&amp;VAR:CALENDAR=US&amp;VAR:SYMBOL=DO&amp;VAR:INDEX=0"}</definedName>
    <definedName name="_734__FDSAUDITLINK__" hidden="1">{"fdsup://directions/FAT Viewer?action=UPDATE&amp;creator=factset&amp;DYN_ARGS=TRUE&amp;DOC_NAME=FAT:FQL_AUDITING_CLIENT_TEMPLATE.FAT&amp;display_string=Audit&amp;VAR:KEY=TIJEFIVORE&amp;VAR:QUERY=RkZfRUJJVERBX09QRVIoUVRSLDQvMS8yMDEwLDYvMzAvMjAxMCwsLFVTRCk=&amp;WINDOW=FIRST_POPUP&amp;HEIGH","T=450&amp;WIDTH=450&amp;START_MAXIMIZED=FALSE&amp;VAR:CALENDAR=US&amp;VAR:SYMBOL=DO&amp;VAR:INDEX=0"}</definedName>
    <definedName name="_735__FDSAUDITLINK__" localSheetId="7" hidden="1">{"fdsup://directions/FAT Viewer?action=UPDATE&amp;creator=factset&amp;DYN_ARGS=TRUE&amp;DOC_NAME=FAT:FQL_AUDITING_CLIENT_TEMPLATE.FAT&amp;display_string=Audit&amp;VAR:KEY=LMZAZYTWVK&amp;VAR:QUERY=RkZfRUJJVERBX09QRVIoUVRSLDQvMS8yMDA5LDYvMzAvMjAwOSwsLFVTRCk=&amp;WINDOW=FIRST_POPUP&amp;HEIGH","T=450&amp;WIDTH=450&amp;START_MAXIMIZED=FALSE&amp;VAR:CALENDAR=US&amp;VAR:SYMBOL=DNR&amp;VAR:INDEX=0"}</definedName>
    <definedName name="_735__FDSAUDITLINK__" localSheetId="0" hidden="1">{"fdsup://directions/FAT Viewer?action=UPDATE&amp;creator=factset&amp;DYN_ARGS=TRUE&amp;DOC_NAME=FAT:FQL_AUDITING_CLIENT_TEMPLATE.FAT&amp;display_string=Audit&amp;VAR:KEY=LMZAZYTWVK&amp;VAR:QUERY=RkZfRUJJVERBX09QRVIoUVRSLDQvMS8yMDA5LDYvMzAvMjAwOSwsLFVTRCk=&amp;WINDOW=FIRST_POPUP&amp;HEIGH","T=450&amp;WIDTH=450&amp;START_MAXIMIZED=FALSE&amp;VAR:CALENDAR=US&amp;VAR:SYMBOL=DNR&amp;VAR:INDEX=0"}</definedName>
    <definedName name="_735__FDSAUDITLINK__" hidden="1">{"fdsup://directions/FAT Viewer?action=UPDATE&amp;creator=factset&amp;DYN_ARGS=TRUE&amp;DOC_NAME=FAT:FQL_AUDITING_CLIENT_TEMPLATE.FAT&amp;display_string=Audit&amp;VAR:KEY=LMZAZYTWVK&amp;VAR:QUERY=RkZfRUJJVERBX09QRVIoUVRSLDQvMS8yMDA5LDYvMzAvMjAwOSwsLFVTRCk=&amp;WINDOW=FIRST_POPUP&amp;HEIGH","T=450&amp;WIDTH=450&amp;START_MAXIMIZED=FALSE&amp;VAR:CALENDAR=US&amp;VAR:SYMBOL=DNR&amp;VAR:INDEX=0"}</definedName>
    <definedName name="_736__FDSAUDITLINK__" localSheetId="7" hidden="1">{"fdsup://directions/FAT Viewer?action=UPDATE&amp;creator=factset&amp;DYN_ARGS=TRUE&amp;DOC_NAME=FAT:FQL_AUDITING_CLIENT_TEMPLATE.FAT&amp;display_string=Audit&amp;VAR:KEY=NYVURQHOFM&amp;VAR:QUERY=RkZfRUJJVERBX09QRVIoUVRSLDQvMS8yMDEwLDYvMzAvMjAxMCwsLFVTRCk=&amp;WINDOW=FIRST_POPUP&amp;HEIGH","T=450&amp;WIDTH=450&amp;START_MAXIMIZED=FALSE&amp;VAR:CALENDAR=US&amp;VAR:SYMBOL=DNR&amp;VAR:INDEX=0"}</definedName>
    <definedName name="_736__FDSAUDITLINK__" localSheetId="0" hidden="1">{"fdsup://directions/FAT Viewer?action=UPDATE&amp;creator=factset&amp;DYN_ARGS=TRUE&amp;DOC_NAME=FAT:FQL_AUDITING_CLIENT_TEMPLATE.FAT&amp;display_string=Audit&amp;VAR:KEY=NYVURQHOFM&amp;VAR:QUERY=RkZfRUJJVERBX09QRVIoUVRSLDQvMS8yMDEwLDYvMzAvMjAxMCwsLFVTRCk=&amp;WINDOW=FIRST_POPUP&amp;HEIGH","T=450&amp;WIDTH=450&amp;START_MAXIMIZED=FALSE&amp;VAR:CALENDAR=US&amp;VAR:SYMBOL=DNR&amp;VAR:INDEX=0"}</definedName>
    <definedName name="_736__FDSAUDITLINK__" hidden="1">{"fdsup://directions/FAT Viewer?action=UPDATE&amp;creator=factset&amp;DYN_ARGS=TRUE&amp;DOC_NAME=FAT:FQL_AUDITING_CLIENT_TEMPLATE.FAT&amp;display_string=Audit&amp;VAR:KEY=NYVURQHOFM&amp;VAR:QUERY=RkZfRUJJVERBX09QRVIoUVRSLDQvMS8yMDEwLDYvMzAvMjAxMCwsLFVTRCk=&amp;WINDOW=FIRST_POPUP&amp;HEIGH","T=450&amp;WIDTH=450&amp;START_MAXIMIZED=FALSE&amp;VAR:CALENDAR=US&amp;VAR:SYMBOL=DNR&amp;VAR:INDEX=0"}</definedName>
    <definedName name="_737__FDSAUDITLINK__" localSheetId="7" hidden="1">{"fdsup://directions/FAT Viewer?action=UPDATE&amp;creator=factset&amp;DYN_ARGS=TRUE&amp;DOC_NAME=FAT:FQL_AUDITING_CLIENT_TEMPLATE.FAT&amp;display_string=Audit&amp;VAR:KEY=NEXCJWDMVQ&amp;VAR:QUERY=RkZfRUJJVERBX09QRVIoUVRSLDQvMS8yMDA5LDYvMzAvMjAwOSwsLFVTRCk=&amp;WINDOW=FIRST_POPUP&amp;HEIGH","T=450&amp;WIDTH=450&amp;START_MAXIMIZED=FALSE&amp;VAR:CALENDAR=US&amp;VAR:SYMBOL=DNB&amp;VAR:INDEX=0"}</definedName>
    <definedName name="_737__FDSAUDITLINK__" localSheetId="0" hidden="1">{"fdsup://directions/FAT Viewer?action=UPDATE&amp;creator=factset&amp;DYN_ARGS=TRUE&amp;DOC_NAME=FAT:FQL_AUDITING_CLIENT_TEMPLATE.FAT&amp;display_string=Audit&amp;VAR:KEY=NEXCJWDMVQ&amp;VAR:QUERY=RkZfRUJJVERBX09QRVIoUVRSLDQvMS8yMDA5LDYvMzAvMjAwOSwsLFVTRCk=&amp;WINDOW=FIRST_POPUP&amp;HEIGH","T=450&amp;WIDTH=450&amp;START_MAXIMIZED=FALSE&amp;VAR:CALENDAR=US&amp;VAR:SYMBOL=DNB&amp;VAR:INDEX=0"}</definedName>
    <definedName name="_737__FDSAUDITLINK__" hidden="1">{"fdsup://directions/FAT Viewer?action=UPDATE&amp;creator=factset&amp;DYN_ARGS=TRUE&amp;DOC_NAME=FAT:FQL_AUDITING_CLIENT_TEMPLATE.FAT&amp;display_string=Audit&amp;VAR:KEY=NEXCJWDMVQ&amp;VAR:QUERY=RkZfRUJJVERBX09QRVIoUVRSLDQvMS8yMDA5LDYvMzAvMjAwOSwsLFVTRCk=&amp;WINDOW=FIRST_POPUP&amp;HEIGH","T=450&amp;WIDTH=450&amp;START_MAXIMIZED=FALSE&amp;VAR:CALENDAR=US&amp;VAR:SYMBOL=DNB&amp;VAR:INDEX=0"}</definedName>
    <definedName name="_738__FDSAUDITLINK__" localSheetId="7" hidden="1">{"fdsup://directions/FAT Viewer?action=UPDATE&amp;creator=factset&amp;DYN_ARGS=TRUE&amp;DOC_NAME=FAT:FQL_AUDITING_CLIENT_TEMPLATE.FAT&amp;display_string=Audit&amp;VAR:KEY=HYTMFKDGDA&amp;VAR:QUERY=RkZfRUJJVERBX09QRVIoUVRSLDQvMS8yMDEwLDYvMzAvMjAxMCwsLFVTRCk=&amp;WINDOW=FIRST_POPUP&amp;HEIGH","T=450&amp;WIDTH=450&amp;START_MAXIMIZED=FALSE&amp;VAR:CALENDAR=US&amp;VAR:SYMBOL=DNB&amp;VAR:INDEX=0"}</definedName>
    <definedName name="_738__FDSAUDITLINK__" localSheetId="0" hidden="1">{"fdsup://directions/FAT Viewer?action=UPDATE&amp;creator=factset&amp;DYN_ARGS=TRUE&amp;DOC_NAME=FAT:FQL_AUDITING_CLIENT_TEMPLATE.FAT&amp;display_string=Audit&amp;VAR:KEY=HYTMFKDGDA&amp;VAR:QUERY=RkZfRUJJVERBX09QRVIoUVRSLDQvMS8yMDEwLDYvMzAvMjAxMCwsLFVTRCk=&amp;WINDOW=FIRST_POPUP&amp;HEIGH","T=450&amp;WIDTH=450&amp;START_MAXIMIZED=FALSE&amp;VAR:CALENDAR=US&amp;VAR:SYMBOL=DNB&amp;VAR:INDEX=0"}</definedName>
    <definedName name="_738__FDSAUDITLINK__" hidden="1">{"fdsup://directions/FAT Viewer?action=UPDATE&amp;creator=factset&amp;DYN_ARGS=TRUE&amp;DOC_NAME=FAT:FQL_AUDITING_CLIENT_TEMPLATE.FAT&amp;display_string=Audit&amp;VAR:KEY=HYTMFKDGDA&amp;VAR:QUERY=RkZfRUJJVERBX09QRVIoUVRSLDQvMS8yMDEwLDYvMzAvMjAxMCwsLFVTRCk=&amp;WINDOW=FIRST_POPUP&amp;HEIGH","T=450&amp;WIDTH=450&amp;START_MAXIMIZED=FALSE&amp;VAR:CALENDAR=US&amp;VAR:SYMBOL=DNB&amp;VAR:INDEX=0"}</definedName>
    <definedName name="_739__FDSAUDITLINK__" localSheetId="7" hidden="1">{"fdsup://directions/FAT Viewer?action=UPDATE&amp;creator=factset&amp;DYN_ARGS=TRUE&amp;DOC_NAME=FAT:FQL_AUDITING_CLIENT_TEMPLATE.FAT&amp;display_string=Audit&amp;VAR:KEY=FYFSNIJOJQ&amp;VAR:QUERY=RkZfRUJJVERBX09QRVIoUVRSLDQvMS8yMDA5LDYvMzAvMjAwOSwsLFVTRCk=&amp;WINDOW=FIRST_POPUP&amp;HEIGH","T=450&amp;WIDTH=450&amp;START_MAXIMIZED=FALSE&amp;VAR:CALENDAR=US&amp;VAR:SYMBOL=DISCA&amp;VAR:INDEX=0"}</definedName>
    <definedName name="_739__FDSAUDITLINK__" localSheetId="0" hidden="1">{"fdsup://directions/FAT Viewer?action=UPDATE&amp;creator=factset&amp;DYN_ARGS=TRUE&amp;DOC_NAME=FAT:FQL_AUDITING_CLIENT_TEMPLATE.FAT&amp;display_string=Audit&amp;VAR:KEY=FYFSNIJOJQ&amp;VAR:QUERY=RkZfRUJJVERBX09QRVIoUVRSLDQvMS8yMDA5LDYvMzAvMjAwOSwsLFVTRCk=&amp;WINDOW=FIRST_POPUP&amp;HEIGH","T=450&amp;WIDTH=450&amp;START_MAXIMIZED=FALSE&amp;VAR:CALENDAR=US&amp;VAR:SYMBOL=DISCA&amp;VAR:INDEX=0"}</definedName>
    <definedName name="_739__FDSAUDITLINK__" hidden="1">{"fdsup://directions/FAT Viewer?action=UPDATE&amp;creator=factset&amp;DYN_ARGS=TRUE&amp;DOC_NAME=FAT:FQL_AUDITING_CLIENT_TEMPLATE.FAT&amp;display_string=Audit&amp;VAR:KEY=FYFSNIJOJQ&amp;VAR:QUERY=RkZfRUJJVERBX09QRVIoUVRSLDQvMS8yMDA5LDYvMzAvMjAwOSwsLFVTRCk=&amp;WINDOW=FIRST_POPUP&amp;HEIGH","T=450&amp;WIDTH=450&amp;START_MAXIMIZED=FALSE&amp;VAR:CALENDAR=US&amp;VAR:SYMBOL=DISCA&amp;VAR:INDEX=0"}</definedName>
    <definedName name="_74__FDSAUDITLINK__" localSheetId="7" hidden="1">{"fdsup://directions/FAT Viewer?action=UPDATE&amp;creator=factset&amp;DYN_ARGS=TRUE&amp;DOC_NAME=FAT:FQL_AUDITING_CLIENT_TEMPLATE.FAT&amp;display_string=Audit&amp;VAR:KEY=VQVMVYVQZI&amp;VAR:QUERY=RkZfRUJJVERBX09QRVIoUVRSLDQvMS8yMDEwLDYvMzAvMjAxMCwsLFVTRCk=&amp;WINDOW=FIRST_POPUP&amp;HEIGH","T=450&amp;WIDTH=450&amp;START_MAXIMIZED=FALSE&amp;VAR:CALENDAR=US&amp;VAR:SYMBOL=VIA.B&amp;VAR:INDEX=0"}</definedName>
    <definedName name="_74__FDSAUDITLINK__" localSheetId="0" hidden="1">{"fdsup://directions/FAT Viewer?action=UPDATE&amp;creator=factset&amp;DYN_ARGS=TRUE&amp;DOC_NAME=FAT:FQL_AUDITING_CLIENT_TEMPLATE.FAT&amp;display_string=Audit&amp;VAR:KEY=VQVMVYVQZI&amp;VAR:QUERY=RkZfRUJJVERBX09QRVIoUVRSLDQvMS8yMDEwLDYvMzAvMjAxMCwsLFVTRCk=&amp;WINDOW=FIRST_POPUP&amp;HEIGH","T=450&amp;WIDTH=450&amp;START_MAXIMIZED=FALSE&amp;VAR:CALENDAR=US&amp;VAR:SYMBOL=VIA.B&amp;VAR:INDEX=0"}</definedName>
    <definedName name="_74__FDSAUDITLINK__" hidden="1">{"fdsup://directions/FAT Viewer?action=UPDATE&amp;creator=factset&amp;DYN_ARGS=TRUE&amp;DOC_NAME=FAT:FQL_AUDITING_CLIENT_TEMPLATE.FAT&amp;display_string=Audit&amp;VAR:KEY=VQVMVYVQZI&amp;VAR:QUERY=RkZfRUJJVERBX09QRVIoUVRSLDQvMS8yMDEwLDYvMzAvMjAxMCwsLFVTRCk=&amp;WINDOW=FIRST_POPUP&amp;HEIGH","T=450&amp;WIDTH=450&amp;START_MAXIMIZED=FALSE&amp;VAR:CALENDAR=US&amp;VAR:SYMBOL=VIA.B&amp;VAR:INDEX=0"}</definedName>
    <definedName name="_740__FDSAUDITLINK__" localSheetId="7" hidden="1">{"fdsup://directions/FAT Viewer?action=UPDATE&amp;creator=factset&amp;DYN_ARGS=TRUE&amp;DOC_NAME=FAT:FQL_AUDITING_CLIENT_TEMPLATE.FAT&amp;display_string=Audit&amp;VAR:KEY=FCNKRSFIHM&amp;VAR:QUERY=RkZfRUJJVERBX09QRVIoUVRSLDQvMS8yMDEwLDYvMzAvMjAxMCwsLFVTRCk=&amp;WINDOW=FIRST_POPUP&amp;HEIGH","T=450&amp;WIDTH=450&amp;START_MAXIMIZED=FALSE&amp;VAR:CALENDAR=US&amp;VAR:SYMBOL=DISCA&amp;VAR:INDEX=0"}</definedName>
    <definedName name="_740__FDSAUDITLINK__" localSheetId="0" hidden="1">{"fdsup://directions/FAT Viewer?action=UPDATE&amp;creator=factset&amp;DYN_ARGS=TRUE&amp;DOC_NAME=FAT:FQL_AUDITING_CLIENT_TEMPLATE.FAT&amp;display_string=Audit&amp;VAR:KEY=FCNKRSFIHM&amp;VAR:QUERY=RkZfRUJJVERBX09QRVIoUVRSLDQvMS8yMDEwLDYvMzAvMjAxMCwsLFVTRCk=&amp;WINDOW=FIRST_POPUP&amp;HEIGH","T=450&amp;WIDTH=450&amp;START_MAXIMIZED=FALSE&amp;VAR:CALENDAR=US&amp;VAR:SYMBOL=DISCA&amp;VAR:INDEX=0"}</definedName>
    <definedName name="_740__FDSAUDITLINK__" hidden="1">{"fdsup://directions/FAT Viewer?action=UPDATE&amp;creator=factset&amp;DYN_ARGS=TRUE&amp;DOC_NAME=FAT:FQL_AUDITING_CLIENT_TEMPLATE.FAT&amp;display_string=Audit&amp;VAR:KEY=FCNKRSFIHM&amp;VAR:QUERY=RkZfRUJJVERBX09QRVIoUVRSLDQvMS8yMDEwLDYvMzAvMjAxMCwsLFVTRCk=&amp;WINDOW=FIRST_POPUP&amp;HEIGH","T=450&amp;WIDTH=450&amp;START_MAXIMIZED=FALSE&amp;VAR:CALENDAR=US&amp;VAR:SYMBOL=DISCA&amp;VAR:INDEX=0"}</definedName>
    <definedName name="_741__FDSAUDITLINK__" localSheetId="7" hidden="1">{"fdsup://directions/FAT Viewer?action=UPDATE&amp;creator=factset&amp;DYN_ARGS=TRUE&amp;DOC_NAME=FAT:FQL_AUDITING_CLIENT_TEMPLATE.FAT&amp;display_string=Audit&amp;VAR:KEY=PAZODUFYBE&amp;VAR:QUERY=RkZfRUJJVERBX09QRVIoUVRSLDQvMS8yMDA5LDYvMzAvMjAwOSwsLFVTRCk=&amp;WINDOW=FIRST_POPUP&amp;HEIGH","T=450&amp;WIDTH=450&amp;START_MAXIMIZED=FALSE&amp;VAR:CALENDAR=US&amp;VAR:SYMBOL=DIS&amp;VAR:INDEX=0"}</definedName>
    <definedName name="_741__FDSAUDITLINK__" localSheetId="0" hidden="1">{"fdsup://directions/FAT Viewer?action=UPDATE&amp;creator=factset&amp;DYN_ARGS=TRUE&amp;DOC_NAME=FAT:FQL_AUDITING_CLIENT_TEMPLATE.FAT&amp;display_string=Audit&amp;VAR:KEY=PAZODUFYBE&amp;VAR:QUERY=RkZfRUJJVERBX09QRVIoUVRSLDQvMS8yMDA5LDYvMzAvMjAwOSwsLFVTRCk=&amp;WINDOW=FIRST_POPUP&amp;HEIGH","T=450&amp;WIDTH=450&amp;START_MAXIMIZED=FALSE&amp;VAR:CALENDAR=US&amp;VAR:SYMBOL=DIS&amp;VAR:INDEX=0"}</definedName>
    <definedName name="_741__FDSAUDITLINK__" hidden="1">{"fdsup://directions/FAT Viewer?action=UPDATE&amp;creator=factset&amp;DYN_ARGS=TRUE&amp;DOC_NAME=FAT:FQL_AUDITING_CLIENT_TEMPLATE.FAT&amp;display_string=Audit&amp;VAR:KEY=PAZODUFYBE&amp;VAR:QUERY=RkZfRUJJVERBX09QRVIoUVRSLDQvMS8yMDA5LDYvMzAvMjAwOSwsLFVTRCk=&amp;WINDOW=FIRST_POPUP&amp;HEIGH","T=450&amp;WIDTH=450&amp;START_MAXIMIZED=FALSE&amp;VAR:CALENDAR=US&amp;VAR:SYMBOL=DIS&amp;VAR:INDEX=0"}</definedName>
    <definedName name="_742__FDSAUDITLINK__" localSheetId="7" hidden="1">{"fdsup://directions/FAT Viewer?action=UPDATE&amp;creator=factset&amp;DYN_ARGS=TRUE&amp;DOC_NAME=FAT:FQL_AUDITING_CLIENT_TEMPLATE.FAT&amp;display_string=Audit&amp;VAR:KEY=LARUVKLSRK&amp;VAR:QUERY=RkZfRUJJVERBX09QRVIoUVRSLDQvMS8yMDEwLDYvMzAvMjAxMCwsLFVTRCk=&amp;WINDOW=FIRST_POPUP&amp;HEIGH","T=450&amp;WIDTH=450&amp;START_MAXIMIZED=FALSE&amp;VAR:CALENDAR=US&amp;VAR:SYMBOL=DIS&amp;VAR:INDEX=0"}</definedName>
    <definedName name="_742__FDSAUDITLINK__" localSheetId="0" hidden="1">{"fdsup://directions/FAT Viewer?action=UPDATE&amp;creator=factset&amp;DYN_ARGS=TRUE&amp;DOC_NAME=FAT:FQL_AUDITING_CLIENT_TEMPLATE.FAT&amp;display_string=Audit&amp;VAR:KEY=LARUVKLSRK&amp;VAR:QUERY=RkZfRUJJVERBX09QRVIoUVRSLDQvMS8yMDEwLDYvMzAvMjAxMCwsLFVTRCk=&amp;WINDOW=FIRST_POPUP&amp;HEIGH","T=450&amp;WIDTH=450&amp;START_MAXIMIZED=FALSE&amp;VAR:CALENDAR=US&amp;VAR:SYMBOL=DIS&amp;VAR:INDEX=0"}</definedName>
    <definedName name="_742__FDSAUDITLINK__" hidden="1">{"fdsup://directions/FAT Viewer?action=UPDATE&amp;creator=factset&amp;DYN_ARGS=TRUE&amp;DOC_NAME=FAT:FQL_AUDITING_CLIENT_TEMPLATE.FAT&amp;display_string=Audit&amp;VAR:KEY=LARUVKLSRK&amp;VAR:QUERY=RkZfRUJJVERBX09QRVIoUVRSLDQvMS8yMDEwLDYvMzAvMjAxMCwsLFVTRCk=&amp;WINDOW=FIRST_POPUP&amp;HEIGH","T=450&amp;WIDTH=450&amp;START_MAXIMIZED=FALSE&amp;VAR:CALENDAR=US&amp;VAR:SYMBOL=DIS&amp;VAR:INDEX=0"}</definedName>
    <definedName name="_743__FDSAUDITLINK__" localSheetId="7" hidden="1">{"fdsup://directions/FAT Viewer?action=UPDATE&amp;creator=factset&amp;DYN_ARGS=TRUE&amp;DOC_NAME=FAT:FQL_AUDITING_CLIENT_TEMPLATE.FAT&amp;display_string=Audit&amp;VAR:KEY=NKVQPKFSPM&amp;VAR:QUERY=RkZfRUJJVERBX09QRVIoUVRSLDQvMS8yMDA5LDYvMzAvMjAwOSwsLFVTRCk=&amp;WINDOW=FIRST_POPUP&amp;HEIGH","T=450&amp;WIDTH=450&amp;START_MAXIMIZED=FALSE&amp;VAR:CALENDAR=US&amp;VAR:SYMBOL=DHR&amp;VAR:INDEX=0"}</definedName>
    <definedName name="_743__FDSAUDITLINK__" localSheetId="0" hidden="1">{"fdsup://directions/FAT Viewer?action=UPDATE&amp;creator=factset&amp;DYN_ARGS=TRUE&amp;DOC_NAME=FAT:FQL_AUDITING_CLIENT_TEMPLATE.FAT&amp;display_string=Audit&amp;VAR:KEY=NKVQPKFSPM&amp;VAR:QUERY=RkZfRUJJVERBX09QRVIoUVRSLDQvMS8yMDA5LDYvMzAvMjAwOSwsLFVTRCk=&amp;WINDOW=FIRST_POPUP&amp;HEIGH","T=450&amp;WIDTH=450&amp;START_MAXIMIZED=FALSE&amp;VAR:CALENDAR=US&amp;VAR:SYMBOL=DHR&amp;VAR:INDEX=0"}</definedName>
    <definedName name="_743__FDSAUDITLINK__" hidden="1">{"fdsup://directions/FAT Viewer?action=UPDATE&amp;creator=factset&amp;DYN_ARGS=TRUE&amp;DOC_NAME=FAT:FQL_AUDITING_CLIENT_TEMPLATE.FAT&amp;display_string=Audit&amp;VAR:KEY=NKVQPKFSPM&amp;VAR:QUERY=RkZfRUJJVERBX09QRVIoUVRSLDQvMS8yMDA5LDYvMzAvMjAwOSwsLFVTRCk=&amp;WINDOW=FIRST_POPUP&amp;HEIGH","T=450&amp;WIDTH=450&amp;START_MAXIMIZED=FALSE&amp;VAR:CALENDAR=US&amp;VAR:SYMBOL=DHR&amp;VAR:INDEX=0"}</definedName>
    <definedName name="_744__FDSAUDITLINK__" localSheetId="7" hidden="1">{"fdsup://directions/FAT Viewer?action=UPDATE&amp;creator=factset&amp;DYN_ARGS=TRUE&amp;DOC_NAME=FAT:FQL_AUDITING_CLIENT_TEMPLATE.FAT&amp;display_string=Audit&amp;VAR:KEY=FWRQZAPAVI&amp;VAR:QUERY=RkZfRUJJVERBX09QRVIoUVRSLDQvMS8yMDEwLDYvMzAvMjAxMCwsLFVTRCk=&amp;WINDOW=FIRST_POPUP&amp;HEIGH","T=450&amp;WIDTH=450&amp;START_MAXIMIZED=FALSE&amp;VAR:CALENDAR=US&amp;VAR:SYMBOL=DHR&amp;VAR:INDEX=0"}</definedName>
    <definedName name="_744__FDSAUDITLINK__" localSheetId="0" hidden="1">{"fdsup://directions/FAT Viewer?action=UPDATE&amp;creator=factset&amp;DYN_ARGS=TRUE&amp;DOC_NAME=FAT:FQL_AUDITING_CLIENT_TEMPLATE.FAT&amp;display_string=Audit&amp;VAR:KEY=FWRQZAPAVI&amp;VAR:QUERY=RkZfRUJJVERBX09QRVIoUVRSLDQvMS8yMDEwLDYvMzAvMjAxMCwsLFVTRCk=&amp;WINDOW=FIRST_POPUP&amp;HEIGH","T=450&amp;WIDTH=450&amp;START_MAXIMIZED=FALSE&amp;VAR:CALENDAR=US&amp;VAR:SYMBOL=DHR&amp;VAR:INDEX=0"}</definedName>
    <definedName name="_744__FDSAUDITLINK__" hidden="1">{"fdsup://directions/FAT Viewer?action=UPDATE&amp;creator=factset&amp;DYN_ARGS=TRUE&amp;DOC_NAME=FAT:FQL_AUDITING_CLIENT_TEMPLATE.FAT&amp;display_string=Audit&amp;VAR:KEY=FWRQZAPAVI&amp;VAR:QUERY=RkZfRUJJVERBX09QRVIoUVRSLDQvMS8yMDEwLDYvMzAvMjAxMCwsLFVTRCk=&amp;WINDOW=FIRST_POPUP&amp;HEIGH","T=450&amp;WIDTH=450&amp;START_MAXIMIZED=FALSE&amp;VAR:CALENDAR=US&amp;VAR:SYMBOL=DHR&amp;VAR:INDEX=0"}</definedName>
    <definedName name="_745__FDSAUDITLINK__" localSheetId="7" hidden="1">{"fdsup://directions/FAT Viewer?action=UPDATE&amp;creator=factset&amp;DYN_ARGS=TRUE&amp;DOC_NAME=FAT:FQL_AUDITING_CLIENT_TEMPLATE.FAT&amp;display_string=Audit&amp;VAR:KEY=RQHYZOTQJE&amp;VAR:QUERY=RkZfRUJJVERBX09QRVIoUVRSLDQvMS8yMDA5LDYvMzAvMjAwOSwsLFVTRCk=&amp;WINDOW=FIRST_POPUP&amp;HEIGH","T=450&amp;WIDTH=450&amp;START_MAXIMIZED=FALSE&amp;VAR:CALENDAR=US&amp;VAR:SYMBOL=DHI&amp;VAR:INDEX=0"}</definedName>
    <definedName name="_745__FDSAUDITLINK__" localSheetId="0" hidden="1">{"fdsup://directions/FAT Viewer?action=UPDATE&amp;creator=factset&amp;DYN_ARGS=TRUE&amp;DOC_NAME=FAT:FQL_AUDITING_CLIENT_TEMPLATE.FAT&amp;display_string=Audit&amp;VAR:KEY=RQHYZOTQJE&amp;VAR:QUERY=RkZfRUJJVERBX09QRVIoUVRSLDQvMS8yMDA5LDYvMzAvMjAwOSwsLFVTRCk=&amp;WINDOW=FIRST_POPUP&amp;HEIGH","T=450&amp;WIDTH=450&amp;START_MAXIMIZED=FALSE&amp;VAR:CALENDAR=US&amp;VAR:SYMBOL=DHI&amp;VAR:INDEX=0"}</definedName>
    <definedName name="_745__FDSAUDITLINK__" hidden="1">{"fdsup://directions/FAT Viewer?action=UPDATE&amp;creator=factset&amp;DYN_ARGS=TRUE&amp;DOC_NAME=FAT:FQL_AUDITING_CLIENT_TEMPLATE.FAT&amp;display_string=Audit&amp;VAR:KEY=RQHYZOTQJE&amp;VAR:QUERY=RkZfRUJJVERBX09QRVIoUVRSLDQvMS8yMDA5LDYvMzAvMjAwOSwsLFVTRCk=&amp;WINDOW=FIRST_POPUP&amp;HEIGH","T=450&amp;WIDTH=450&amp;START_MAXIMIZED=FALSE&amp;VAR:CALENDAR=US&amp;VAR:SYMBOL=DHI&amp;VAR:INDEX=0"}</definedName>
    <definedName name="_746__FDSAUDITLINK__" localSheetId="7" hidden="1">{"fdsup://directions/FAT Viewer?action=UPDATE&amp;creator=factset&amp;DYN_ARGS=TRUE&amp;DOC_NAME=FAT:FQL_AUDITING_CLIENT_TEMPLATE.FAT&amp;display_string=Audit&amp;VAR:KEY=DAJUDMJSZW&amp;VAR:QUERY=RkZfRUJJVERBX09QRVIoUVRSLDQvMS8yMDEwLDYvMzAvMjAxMCwsLFVTRCk=&amp;WINDOW=FIRST_POPUP&amp;HEIGH","T=450&amp;WIDTH=450&amp;START_MAXIMIZED=FALSE&amp;VAR:CALENDAR=US&amp;VAR:SYMBOL=DHI&amp;VAR:INDEX=0"}</definedName>
    <definedName name="_746__FDSAUDITLINK__" localSheetId="0" hidden="1">{"fdsup://directions/FAT Viewer?action=UPDATE&amp;creator=factset&amp;DYN_ARGS=TRUE&amp;DOC_NAME=FAT:FQL_AUDITING_CLIENT_TEMPLATE.FAT&amp;display_string=Audit&amp;VAR:KEY=DAJUDMJSZW&amp;VAR:QUERY=RkZfRUJJVERBX09QRVIoUVRSLDQvMS8yMDEwLDYvMzAvMjAxMCwsLFVTRCk=&amp;WINDOW=FIRST_POPUP&amp;HEIGH","T=450&amp;WIDTH=450&amp;START_MAXIMIZED=FALSE&amp;VAR:CALENDAR=US&amp;VAR:SYMBOL=DHI&amp;VAR:INDEX=0"}</definedName>
    <definedName name="_746__FDSAUDITLINK__" hidden="1">{"fdsup://directions/FAT Viewer?action=UPDATE&amp;creator=factset&amp;DYN_ARGS=TRUE&amp;DOC_NAME=FAT:FQL_AUDITING_CLIENT_TEMPLATE.FAT&amp;display_string=Audit&amp;VAR:KEY=DAJUDMJSZW&amp;VAR:QUERY=RkZfRUJJVERBX09QRVIoUVRSLDQvMS8yMDEwLDYvMzAvMjAxMCwsLFVTRCk=&amp;WINDOW=FIRST_POPUP&amp;HEIGH","T=450&amp;WIDTH=450&amp;START_MAXIMIZED=FALSE&amp;VAR:CALENDAR=US&amp;VAR:SYMBOL=DHI&amp;VAR:INDEX=0"}</definedName>
    <definedName name="_747__FDSAUDITLINK__" localSheetId="7" hidden="1">{"fdsup://directions/FAT Viewer?action=UPDATE&amp;creator=factset&amp;DYN_ARGS=TRUE&amp;DOC_NAME=FAT:FQL_AUDITING_CLIENT_TEMPLATE.FAT&amp;display_string=Audit&amp;VAR:KEY=RSBIDIHEXA&amp;VAR:QUERY=RkZfRUJJVERBX09QRVIoUVRSLDQvMS8yMDA5LDYvMzAvMjAwOSwsLFVTRCk=&amp;WINDOW=FIRST_POPUP&amp;HEIGH","T=450&amp;WIDTH=450&amp;START_MAXIMIZED=FALSE&amp;VAR:CALENDAR=US&amp;VAR:SYMBOL=DGX&amp;VAR:INDEX=0"}</definedName>
    <definedName name="_747__FDSAUDITLINK__" localSheetId="0" hidden="1">{"fdsup://directions/FAT Viewer?action=UPDATE&amp;creator=factset&amp;DYN_ARGS=TRUE&amp;DOC_NAME=FAT:FQL_AUDITING_CLIENT_TEMPLATE.FAT&amp;display_string=Audit&amp;VAR:KEY=RSBIDIHEXA&amp;VAR:QUERY=RkZfRUJJVERBX09QRVIoUVRSLDQvMS8yMDA5LDYvMzAvMjAwOSwsLFVTRCk=&amp;WINDOW=FIRST_POPUP&amp;HEIGH","T=450&amp;WIDTH=450&amp;START_MAXIMIZED=FALSE&amp;VAR:CALENDAR=US&amp;VAR:SYMBOL=DGX&amp;VAR:INDEX=0"}</definedName>
    <definedName name="_747__FDSAUDITLINK__" hidden="1">{"fdsup://directions/FAT Viewer?action=UPDATE&amp;creator=factset&amp;DYN_ARGS=TRUE&amp;DOC_NAME=FAT:FQL_AUDITING_CLIENT_TEMPLATE.FAT&amp;display_string=Audit&amp;VAR:KEY=RSBIDIHEXA&amp;VAR:QUERY=RkZfRUJJVERBX09QRVIoUVRSLDQvMS8yMDA5LDYvMzAvMjAwOSwsLFVTRCk=&amp;WINDOW=FIRST_POPUP&amp;HEIGH","T=450&amp;WIDTH=450&amp;START_MAXIMIZED=FALSE&amp;VAR:CALENDAR=US&amp;VAR:SYMBOL=DGX&amp;VAR:INDEX=0"}</definedName>
    <definedName name="_748__FDSAUDITLINK__" localSheetId="7" hidden="1">{"fdsup://directions/FAT Viewer?action=UPDATE&amp;creator=factset&amp;DYN_ARGS=TRUE&amp;DOC_NAME=FAT:FQL_AUDITING_CLIENT_TEMPLATE.FAT&amp;display_string=Audit&amp;VAR:KEY=RANILQRQFU&amp;VAR:QUERY=RkZfRUJJVERBX09QRVIoUVRSLDQvMS8yMDEwLDYvMzAvMjAxMCwsLFVTRCk=&amp;WINDOW=FIRST_POPUP&amp;HEIGH","T=450&amp;WIDTH=450&amp;START_MAXIMIZED=FALSE&amp;VAR:CALENDAR=US&amp;VAR:SYMBOL=DGX&amp;VAR:INDEX=0"}</definedName>
    <definedName name="_748__FDSAUDITLINK__" localSheetId="0" hidden="1">{"fdsup://directions/FAT Viewer?action=UPDATE&amp;creator=factset&amp;DYN_ARGS=TRUE&amp;DOC_NAME=FAT:FQL_AUDITING_CLIENT_TEMPLATE.FAT&amp;display_string=Audit&amp;VAR:KEY=RANILQRQFU&amp;VAR:QUERY=RkZfRUJJVERBX09QRVIoUVRSLDQvMS8yMDEwLDYvMzAvMjAxMCwsLFVTRCk=&amp;WINDOW=FIRST_POPUP&amp;HEIGH","T=450&amp;WIDTH=450&amp;START_MAXIMIZED=FALSE&amp;VAR:CALENDAR=US&amp;VAR:SYMBOL=DGX&amp;VAR:INDEX=0"}</definedName>
    <definedName name="_748__FDSAUDITLINK__" hidden="1">{"fdsup://directions/FAT Viewer?action=UPDATE&amp;creator=factset&amp;DYN_ARGS=TRUE&amp;DOC_NAME=FAT:FQL_AUDITING_CLIENT_TEMPLATE.FAT&amp;display_string=Audit&amp;VAR:KEY=RANILQRQFU&amp;VAR:QUERY=RkZfRUJJVERBX09QRVIoUVRSLDQvMS8yMDEwLDYvMzAvMjAxMCwsLFVTRCk=&amp;WINDOW=FIRST_POPUP&amp;HEIGH","T=450&amp;WIDTH=450&amp;START_MAXIMIZED=FALSE&amp;VAR:CALENDAR=US&amp;VAR:SYMBOL=DGX&amp;VAR:INDEX=0"}</definedName>
    <definedName name="_749__FDSAUDITLINK__" localSheetId="7" hidden="1">{"fdsup://directions/FAT Viewer?action=UPDATE&amp;creator=factset&amp;DYN_ARGS=TRUE&amp;DOC_NAME=FAT:FQL_AUDITING_CLIENT_TEMPLATE.FAT&amp;display_string=Audit&amp;VAR:KEY=FEPQFUJWZK&amp;VAR:QUERY=RkZfRUJJVERBX09QRVIoUVRSLDQvMS8yMDA5LDYvMzAvMjAwOSwsLFVTRCk=&amp;WINDOW=FIRST_POPUP&amp;HEIGH","T=450&amp;WIDTH=450&amp;START_MAXIMIZED=FALSE&amp;VAR:CALENDAR=US&amp;VAR:SYMBOL=DFS&amp;VAR:INDEX=0"}</definedName>
    <definedName name="_749__FDSAUDITLINK__" localSheetId="0" hidden="1">{"fdsup://directions/FAT Viewer?action=UPDATE&amp;creator=factset&amp;DYN_ARGS=TRUE&amp;DOC_NAME=FAT:FQL_AUDITING_CLIENT_TEMPLATE.FAT&amp;display_string=Audit&amp;VAR:KEY=FEPQFUJWZK&amp;VAR:QUERY=RkZfRUJJVERBX09QRVIoUVRSLDQvMS8yMDA5LDYvMzAvMjAwOSwsLFVTRCk=&amp;WINDOW=FIRST_POPUP&amp;HEIGH","T=450&amp;WIDTH=450&amp;START_MAXIMIZED=FALSE&amp;VAR:CALENDAR=US&amp;VAR:SYMBOL=DFS&amp;VAR:INDEX=0"}</definedName>
    <definedName name="_749__FDSAUDITLINK__" hidden="1">{"fdsup://directions/FAT Viewer?action=UPDATE&amp;creator=factset&amp;DYN_ARGS=TRUE&amp;DOC_NAME=FAT:FQL_AUDITING_CLIENT_TEMPLATE.FAT&amp;display_string=Audit&amp;VAR:KEY=FEPQFUJWZK&amp;VAR:QUERY=RkZfRUJJVERBX09QRVIoUVRSLDQvMS8yMDA5LDYvMzAvMjAwOSwsLFVTRCk=&amp;WINDOW=FIRST_POPUP&amp;HEIGH","T=450&amp;WIDTH=450&amp;START_MAXIMIZED=FALSE&amp;VAR:CALENDAR=US&amp;VAR:SYMBOL=DFS&amp;VAR:INDEX=0"}</definedName>
    <definedName name="_75__FDSAUDITLINK__" localSheetId="7" hidden="1">{"fdsup://directions/FAT Viewer?action=UPDATE&amp;creator=factset&amp;DYN_ARGS=TRUE&amp;DOC_NAME=FAT:FQL_AUDITING_CLIENT_TEMPLATE.FAT&amp;display_string=Audit&amp;VAR:KEY=FEXMLEDMJQ&amp;VAR:QUERY=RkZfRUJJVERBX09QRVIoUVRSLDQvMS8yMDA5LDYvMzAvMjAwOSwsLFVTRCk=&amp;WINDOW=FIRST_POPUP&amp;HEIGH","T=450&amp;WIDTH=450&amp;START_MAXIMIZED=FALSE&amp;VAR:CALENDAR=US&amp;VAR:SYMBOL=VFC&amp;VAR:INDEX=0"}</definedName>
    <definedName name="_75__FDSAUDITLINK__" localSheetId="0" hidden="1">{"fdsup://directions/FAT Viewer?action=UPDATE&amp;creator=factset&amp;DYN_ARGS=TRUE&amp;DOC_NAME=FAT:FQL_AUDITING_CLIENT_TEMPLATE.FAT&amp;display_string=Audit&amp;VAR:KEY=FEXMLEDMJQ&amp;VAR:QUERY=RkZfRUJJVERBX09QRVIoUVRSLDQvMS8yMDA5LDYvMzAvMjAwOSwsLFVTRCk=&amp;WINDOW=FIRST_POPUP&amp;HEIGH","T=450&amp;WIDTH=450&amp;START_MAXIMIZED=FALSE&amp;VAR:CALENDAR=US&amp;VAR:SYMBOL=VFC&amp;VAR:INDEX=0"}</definedName>
    <definedName name="_75__FDSAUDITLINK__" hidden="1">{"fdsup://directions/FAT Viewer?action=UPDATE&amp;creator=factset&amp;DYN_ARGS=TRUE&amp;DOC_NAME=FAT:FQL_AUDITING_CLIENT_TEMPLATE.FAT&amp;display_string=Audit&amp;VAR:KEY=FEXMLEDMJQ&amp;VAR:QUERY=RkZfRUJJVERBX09QRVIoUVRSLDQvMS8yMDA5LDYvMzAvMjAwOSwsLFVTRCk=&amp;WINDOW=FIRST_POPUP&amp;HEIGH","T=450&amp;WIDTH=450&amp;START_MAXIMIZED=FALSE&amp;VAR:CALENDAR=US&amp;VAR:SYMBOL=VFC&amp;VAR:INDEX=0"}</definedName>
    <definedName name="_750__FDSAUDITLINK__" localSheetId="7" hidden="1">{"fdsup://directions/FAT Viewer?action=UPDATE&amp;creator=factset&amp;DYN_ARGS=TRUE&amp;DOC_NAME=FAT:FQL_AUDITING_CLIENT_TEMPLATE.FAT&amp;display_string=Audit&amp;VAR:KEY=LORGXGTOTG&amp;VAR:QUERY=RkZfRUJJVERBX09QRVIoUVRSLDQvMS8yMDEwLDYvMzAvMjAxMCwsLFVTRCk=&amp;WINDOW=FIRST_POPUP&amp;HEIGH","T=450&amp;WIDTH=450&amp;START_MAXIMIZED=FALSE&amp;VAR:CALENDAR=US&amp;VAR:SYMBOL=DFS&amp;VAR:INDEX=0"}</definedName>
    <definedName name="_750__FDSAUDITLINK__" localSheetId="0" hidden="1">{"fdsup://directions/FAT Viewer?action=UPDATE&amp;creator=factset&amp;DYN_ARGS=TRUE&amp;DOC_NAME=FAT:FQL_AUDITING_CLIENT_TEMPLATE.FAT&amp;display_string=Audit&amp;VAR:KEY=LORGXGTOTG&amp;VAR:QUERY=RkZfRUJJVERBX09QRVIoUVRSLDQvMS8yMDEwLDYvMzAvMjAxMCwsLFVTRCk=&amp;WINDOW=FIRST_POPUP&amp;HEIGH","T=450&amp;WIDTH=450&amp;START_MAXIMIZED=FALSE&amp;VAR:CALENDAR=US&amp;VAR:SYMBOL=DFS&amp;VAR:INDEX=0"}</definedName>
    <definedName name="_750__FDSAUDITLINK__" hidden="1">{"fdsup://directions/FAT Viewer?action=UPDATE&amp;creator=factset&amp;DYN_ARGS=TRUE&amp;DOC_NAME=FAT:FQL_AUDITING_CLIENT_TEMPLATE.FAT&amp;display_string=Audit&amp;VAR:KEY=LORGXGTOTG&amp;VAR:QUERY=RkZfRUJJVERBX09QRVIoUVRSLDQvMS8yMDEwLDYvMzAvMjAxMCwsLFVTRCk=&amp;WINDOW=FIRST_POPUP&amp;HEIGH","T=450&amp;WIDTH=450&amp;START_MAXIMIZED=FALSE&amp;VAR:CALENDAR=US&amp;VAR:SYMBOL=DFS&amp;VAR:INDEX=0"}</definedName>
    <definedName name="_751__FDSAUDITLINK__" localSheetId="7" hidden="1">{"fdsup://directions/FAT Viewer?action=UPDATE&amp;creator=factset&amp;DYN_ARGS=TRUE&amp;DOC_NAME=FAT:FQL_AUDITING_CLIENT_TEMPLATE.FAT&amp;display_string=Audit&amp;VAR:KEY=FAJQPINOBW&amp;VAR:QUERY=RkZfRUJJVERBX09QRVIoUVRSLDQvMS8yMDA5LDYvMzAvMjAwOSwsLFVTRCk=&amp;WINDOW=FIRST_POPUP&amp;HEIGH","T=450&amp;WIDTH=450&amp;START_MAXIMIZED=FALSE&amp;VAR:CALENDAR=US&amp;VAR:SYMBOL=DF&amp;VAR:INDEX=0"}</definedName>
    <definedName name="_751__FDSAUDITLINK__" localSheetId="0" hidden="1">{"fdsup://directions/FAT Viewer?action=UPDATE&amp;creator=factset&amp;DYN_ARGS=TRUE&amp;DOC_NAME=FAT:FQL_AUDITING_CLIENT_TEMPLATE.FAT&amp;display_string=Audit&amp;VAR:KEY=FAJQPINOBW&amp;VAR:QUERY=RkZfRUJJVERBX09QRVIoUVRSLDQvMS8yMDA5LDYvMzAvMjAwOSwsLFVTRCk=&amp;WINDOW=FIRST_POPUP&amp;HEIGH","T=450&amp;WIDTH=450&amp;START_MAXIMIZED=FALSE&amp;VAR:CALENDAR=US&amp;VAR:SYMBOL=DF&amp;VAR:INDEX=0"}</definedName>
    <definedName name="_751__FDSAUDITLINK__" hidden="1">{"fdsup://directions/FAT Viewer?action=UPDATE&amp;creator=factset&amp;DYN_ARGS=TRUE&amp;DOC_NAME=FAT:FQL_AUDITING_CLIENT_TEMPLATE.FAT&amp;display_string=Audit&amp;VAR:KEY=FAJQPINOBW&amp;VAR:QUERY=RkZfRUJJVERBX09QRVIoUVRSLDQvMS8yMDA5LDYvMzAvMjAwOSwsLFVTRCk=&amp;WINDOW=FIRST_POPUP&amp;HEIGH","T=450&amp;WIDTH=450&amp;START_MAXIMIZED=FALSE&amp;VAR:CALENDAR=US&amp;VAR:SYMBOL=DF&amp;VAR:INDEX=0"}</definedName>
    <definedName name="_752__FDSAUDITLINK__" localSheetId="7" hidden="1">{"fdsup://directions/FAT Viewer?action=UPDATE&amp;creator=factset&amp;DYN_ARGS=TRUE&amp;DOC_NAME=FAT:FQL_AUDITING_CLIENT_TEMPLATE.FAT&amp;display_string=Audit&amp;VAR:KEY=JSLITUHEJQ&amp;VAR:QUERY=RkZfRUJJVERBX09QRVIoUVRSLDQvMS8yMDEwLDYvMzAvMjAxMCwsLFVTRCk=&amp;WINDOW=FIRST_POPUP&amp;HEIGH","T=450&amp;WIDTH=450&amp;START_MAXIMIZED=FALSE&amp;VAR:CALENDAR=US&amp;VAR:SYMBOL=DF&amp;VAR:INDEX=0"}</definedName>
    <definedName name="_752__FDSAUDITLINK__" localSheetId="0" hidden="1">{"fdsup://directions/FAT Viewer?action=UPDATE&amp;creator=factset&amp;DYN_ARGS=TRUE&amp;DOC_NAME=FAT:FQL_AUDITING_CLIENT_TEMPLATE.FAT&amp;display_string=Audit&amp;VAR:KEY=JSLITUHEJQ&amp;VAR:QUERY=RkZfRUJJVERBX09QRVIoUVRSLDQvMS8yMDEwLDYvMzAvMjAxMCwsLFVTRCk=&amp;WINDOW=FIRST_POPUP&amp;HEIGH","T=450&amp;WIDTH=450&amp;START_MAXIMIZED=FALSE&amp;VAR:CALENDAR=US&amp;VAR:SYMBOL=DF&amp;VAR:INDEX=0"}</definedName>
    <definedName name="_752__FDSAUDITLINK__" hidden="1">{"fdsup://directions/FAT Viewer?action=UPDATE&amp;creator=factset&amp;DYN_ARGS=TRUE&amp;DOC_NAME=FAT:FQL_AUDITING_CLIENT_TEMPLATE.FAT&amp;display_string=Audit&amp;VAR:KEY=JSLITUHEJQ&amp;VAR:QUERY=RkZfRUJJVERBX09QRVIoUVRSLDQvMS8yMDEwLDYvMzAvMjAxMCwsLFVTRCk=&amp;WINDOW=FIRST_POPUP&amp;HEIGH","T=450&amp;WIDTH=450&amp;START_MAXIMIZED=FALSE&amp;VAR:CALENDAR=US&amp;VAR:SYMBOL=DF&amp;VAR:INDEX=0"}</definedName>
    <definedName name="_753__FDSAUDITLINK__" localSheetId="7" hidden="1">{"fdsup://directions/FAT Viewer?action=UPDATE&amp;creator=factset&amp;DYN_ARGS=TRUE&amp;DOC_NAME=FAT:FQL_AUDITING_CLIENT_TEMPLATE.FAT&amp;display_string=Audit&amp;VAR:KEY=DEVKBYLEPM&amp;VAR:QUERY=RkZfRUJJVERBX09QRVIoUVRSLDQvMS8yMDA5LDYvMzAvMjAwOSwsLFVTRCk=&amp;WINDOW=FIRST_POPUP&amp;HEIGH","T=450&amp;WIDTH=450&amp;START_MAXIMIZED=FALSE&amp;VAR:CALENDAR=US&amp;VAR:SYMBOL=DELL&amp;VAR:INDEX=0"}</definedName>
    <definedName name="_753__FDSAUDITLINK__" localSheetId="0" hidden="1">{"fdsup://directions/FAT Viewer?action=UPDATE&amp;creator=factset&amp;DYN_ARGS=TRUE&amp;DOC_NAME=FAT:FQL_AUDITING_CLIENT_TEMPLATE.FAT&amp;display_string=Audit&amp;VAR:KEY=DEVKBYLEPM&amp;VAR:QUERY=RkZfRUJJVERBX09QRVIoUVRSLDQvMS8yMDA5LDYvMzAvMjAwOSwsLFVTRCk=&amp;WINDOW=FIRST_POPUP&amp;HEIGH","T=450&amp;WIDTH=450&amp;START_MAXIMIZED=FALSE&amp;VAR:CALENDAR=US&amp;VAR:SYMBOL=DELL&amp;VAR:INDEX=0"}</definedName>
    <definedName name="_753__FDSAUDITLINK__" hidden="1">{"fdsup://directions/FAT Viewer?action=UPDATE&amp;creator=factset&amp;DYN_ARGS=TRUE&amp;DOC_NAME=FAT:FQL_AUDITING_CLIENT_TEMPLATE.FAT&amp;display_string=Audit&amp;VAR:KEY=DEVKBYLEPM&amp;VAR:QUERY=RkZfRUJJVERBX09QRVIoUVRSLDQvMS8yMDA5LDYvMzAvMjAwOSwsLFVTRCk=&amp;WINDOW=FIRST_POPUP&amp;HEIGH","T=450&amp;WIDTH=450&amp;START_MAXIMIZED=FALSE&amp;VAR:CALENDAR=US&amp;VAR:SYMBOL=DELL&amp;VAR:INDEX=0"}</definedName>
    <definedName name="_754__FDSAUDITLINK__" localSheetId="7" hidden="1">{"fdsup://directions/FAT Viewer?action=UPDATE&amp;creator=factset&amp;DYN_ARGS=TRUE&amp;DOC_NAME=FAT:FQL_AUDITING_CLIENT_TEMPLATE.FAT&amp;display_string=Audit&amp;VAR:KEY=NWXKPKBORQ&amp;VAR:QUERY=RkZfRUJJVERBX09QRVIoUVRSLDQvMS8yMDEwLDYvMzAvMjAxMCwsLFVTRCk=&amp;WINDOW=FIRST_POPUP&amp;HEIGH","T=450&amp;WIDTH=450&amp;START_MAXIMIZED=FALSE&amp;VAR:CALENDAR=US&amp;VAR:SYMBOL=DELL&amp;VAR:INDEX=0"}</definedName>
    <definedName name="_754__FDSAUDITLINK__" localSheetId="0" hidden="1">{"fdsup://directions/FAT Viewer?action=UPDATE&amp;creator=factset&amp;DYN_ARGS=TRUE&amp;DOC_NAME=FAT:FQL_AUDITING_CLIENT_TEMPLATE.FAT&amp;display_string=Audit&amp;VAR:KEY=NWXKPKBORQ&amp;VAR:QUERY=RkZfRUJJVERBX09QRVIoUVRSLDQvMS8yMDEwLDYvMzAvMjAxMCwsLFVTRCk=&amp;WINDOW=FIRST_POPUP&amp;HEIGH","T=450&amp;WIDTH=450&amp;START_MAXIMIZED=FALSE&amp;VAR:CALENDAR=US&amp;VAR:SYMBOL=DELL&amp;VAR:INDEX=0"}</definedName>
    <definedName name="_754__FDSAUDITLINK__" hidden="1">{"fdsup://directions/FAT Viewer?action=UPDATE&amp;creator=factset&amp;DYN_ARGS=TRUE&amp;DOC_NAME=FAT:FQL_AUDITING_CLIENT_TEMPLATE.FAT&amp;display_string=Audit&amp;VAR:KEY=NWXKPKBORQ&amp;VAR:QUERY=RkZfRUJJVERBX09QRVIoUVRSLDQvMS8yMDEwLDYvMzAvMjAxMCwsLFVTRCk=&amp;WINDOW=FIRST_POPUP&amp;HEIGH","T=450&amp;WIDTH=450&amp;START_MAXIMIZED=FALSE&amp;VAR:CALENDAR=US&amp;VAR:SYMBOL=DELL&amp;VAR:INDEX=0"}</definedName>
    <definedName name="_755__FDSAUDITLINK__" localSheetId="7" hidden="1">{"fdsup://directions/FAT Viewer?action=UPDATE&amp;creator=factset&amp;DYN_ARGS=TRUE&amp;DOC_NAME=FAT:FQL_AUDITING_CLIENT_TEMPLATE.FAT&amp;display_string=Audit&amp;VAR:KEY=XADCRYTIPA&amp;VAR:QUERY=RkZfRUJJVERBX09QRVIoUVRSLDQvMS8yMDA5LDYvMzAvMjAwOSwsLFVTRCk=&amp;WINDOW=FIRST_POPUP&amp;HEIGH","T=450&amp;WIDTH=450&amp;START_MAXIMIZED=FALSE&amp;VAR:CALENDAR=US&amp;VAR:SYMBOL=DE&amp;VAR:INDEX=0"}</definedName>
    <definedName name="_755__FDSAUDITLINK__" localSheetId="0" hidden="1">{"fdsup://directions/FAT Viewer?action=UPDATE&amp;creator=factset&amp;DYN_ARGS=TRUE&amp;DOC_NAME=FAT:FQL_AUDITING_CLIENT_TEMPLATE.FAT&amp;display_string=Audit&amp;VAR:KEY=XADCRYTIPA&amp;VAR:QUERY=RkZfRUJJVERBX09QRVIoUVRSLDQvMS8yMDA5LDYvMzAvMjAwOSwsLFVTRCk=&amp;WINDOW=FIRST_POPUP&amp;HEIGH","T=450&amp;WIDTH=450&amp;START_MAXIMIZED=FALSE&amp;VAR:CALENDAR=US&amp;VAR:SYMBOL=DE&amp;VAR:INDEX=0"}</definedName>
    <definedName name="_755__FDSAUDITLINK__" hidden="1">{"fdsup://directions/FAT Viewer?action=UPDATE&amp;creator=factset&amp;DYN_ARGS=TRUE&amp;DOC_NAME=FAT:FQL_AUDITING_CLIENT_TEMPLATE.FAT&amp;display_string=Audit&amp;VAR:KEY=XADCRYTIPA&amp;VAR:QUERY=RkZfRUJJVERBX09QRVIoUVRSLDQvMS8yMDA5LDYvMzAvMjAwOSwsLFVTRCk=&amp;WINDOW=FIRST_POPUP&amp;HEIGH","T=450&amp;WIDTH=450&amp;START_MAXIMIZED=FALSE&amp;VAR:CALENDAR=US&amp;VAR:SYMBOL=DE&amp;VAR:INDEX=0"}</definedName>
    <definedName name="_756__FDSAUDITLINK__" localSheetId="7" hidden="1">{"fdsup://directions/FAT Viewer?action=UPDATE&amp;creator=factset&amp;DYN_ARGS=TRUE&amp;DOC_NAME=FAT:FQL_AUDITING_CLIENT_TEMPLATE.FAT&amp;display_string=Audit&amp;VAR:KEY=HIPQZIHUHU&amp;VAR:QUERY=RkZfRUJJVERBX09QRVIoUVRSLDQvMS8yMDEwLDYvMzAvMjAxMCwsLFVTRCk=&amp;WINDOW=FIRST_POPUP&amp;HEIGH","T=450&amp;WIDTH=450&amp;START_MAXIMIZED=FALSE&amp;VAR:CALENDAR=US&amp;VAR:SYMBOL=DE&amp;VAR:INDEX=0"}</definedName>
    <definedName name="_756__FDSAUDITLINK__" localSheetId="0" hidden="1">{"fdsup://directions/FAT Viewer?action=UPDATE&amp;creator=factset&amp;DYN_ARGS=TRUE&amp;DOC_NAME=FAT:FQL_AUDITING_CLIENT_TEMPLATE.FAT&amp;display_string=Audit&amp;VAR:KEY=HIPQZIHUHU&amp;VAR:QUERY=RkZfRUJJVERBX09QRVIoUVRSLDQvMS8yMDEwLDYvMzAvMjAxMCwsLFVTRCk=&amp;WINDOW=FIRST_POPUP&amp;HEIGH","T=450&amp;WIDTH=450&amp;START_MAXIMIZED=FALSE&amp;VAR:CALENDAR=US&amp;VAR:SYMBOL=DE&amp;VAR:INDEX=0"}</definedName>
    <definedName name="_756__FDSAUDITLINK__" hidden="1">{"fdsup://directions/FAT Viewer?action=UPDATE&amp;creator=factset&amp;DYN_ARGS=TRUE&amp;DOC_NAME=FAT:FQL_AUDITING_CLIENT_TEMPLATE.FAT&amp;display_string=Audit&amp;VAR:KEY=HIPQZIHUHU&amp;VAR:QUERY=RkZfRUJJVERBX09QRVIoUVRSLDQvMS8yMDEwLDYvMzAvMjAxMCwsLFVTRCk=&amp;WINDOW=FIRST_POPUP&amp;HEIGH","T=450&amp;WIDTH=450&amp;START_MAXIMIZED=FALSE&amp;VAR:CALENDAR=US&amp;VAR:SYMBOL=DE&amp;VAR:INDEX=0"}</definedName>
    <definedName name="_757__FDSAUDITLINK__" localSheetId="7" hidden="1">{"fdsup://directions/FAT Viewer?action=UPDATE&amp;creator=factset&amp;DYN_ARGS=TRUE&amp;DOC_NAME=FAT:FQL_AUDITING_CLIENT_TEMPLATE.FAT&amp;display_string=Audit&amp;VAR:KEY=XUXMRCDMZG&amp;VAR:QUERY=RkZfRUJJVERBX09QRVIoUVRSLDQvMS8yMDA5LDYvMzAvMjAwOSwsLFVTRCk=&amp;WINDOW=FIRST_POPUP&amp;HEIGH","T=450&amp;WIDTH=450&amp;START_MAXIMIZED=FALSE&amp;VAR:CALENDAR=US&amp;VAR:SYMBOL=DD&amp;VAR:INDEX=0"}</definedName>
    <definedName name="_757__FDSAUDITLINK__" localSheetId="0" hidden="1">{"fdsup://directions/FAT Viewer?action=UPDATE&amp;creator=factset&amp;DYN_ARGS=TRUE&amp;DOC_NAME=FAT:FQL_AUDITING_CLIENT_TEMPLATE.FAT&amp;display_string=Audit&amp;VAR:KEY=XUXMRCDMZG&amp;VAR:QUERY=RkZfRUJJVERBX09QRVIoUVRSLDQvMS8yMDA5LDYvMzAvMjAwOSwsLFVTRCk=&amp;WINDOW=FIRST_POPUP&amp;HEIGH","T=450&amp;WIDTH=450&amp;START_MAXIMIZED=FALSE&amp;VAR:CALENDAR=US&amp;VAR:SYMBOL=DD&amp;VAR:INDEX=0"}</definedName>
    <definedName name="_757__FDSAUDITLINK__" hidden="1">{"fdsup://directions/FAT Viewer?action=UPDATE&amp;creator=factset&amp;DYN_ARGS=TRUE&amp;DOC_NAME=FAT:FQL_AUDITING_CLIENT_TEMPLATE.FAT&amp;display_string=Audit&amp;VAR:KEY=XUXMRCDMZG&amp;VAR:QUERY=RkZfRUJJVERBX09QRVIoUVRSLDQvMS8yMDA5LDYvMzAvMjAwOSwsLFVTRCk=&amp;WINDOW=FIRST_POPUP&amp;HEIGH","T=450&amp;WIDTH=450&amp;START_MAXIMIZED=FALSE&amp;VAR:CALENDAR=US&amp;VAR:SYMBOL=DD&amp;VAR:INDEX=0"}</definedName>
    <definedName name="_758__FDSAUDITLINK__" localSheetId="7" hidden="1">{"fdsup://directions/FAT Viewer?action=UPDATE&amp;creator=factset&amp;DYN_ARGS=TRUE&amp;DOC_NAME=FAT:FQL_AUDITING_CLIENT_TEMPLATE.FAT&amp;display_string=Audit&amp;VAR:KEY=TKDUBQTYBI&amp;VAR:QUERY=RkZfRUJJVERBX09QRVIoUVRSLDQvMS8yMDEwLDYvMzAvMjAxMCwsLFVTRCk=&amp;WINDOW=FIRST_POPUP&amp;HEIGH","T=450&amp;WIDTH=450&amp;START_MAXIMIZED=FALSE&amp;VAR:CALENDAR=US&amp;VAR:SYMBOL=DD&amp;VAR:INDEX=0"}</definedName>
    <definedName name="_758__FDSAUDITLINK__" localSheetId="0" hidden="1">{"fdsup://directions/FAT Viewer?action=UPDATE&amp;creator=factset&amp;DYN_ARGS=TRUE&amp;DOC_NAME=FAT:FQL_AUDITING_CLIENT_TEMPLATE.FAT&amp;display_string=Audit&amp;VAR:KEY=TKDUBQTYBI&amp;VAR:QUERY=RkZfRUJJVERBX09QRVIoUVRSLDQvMS8yMDEwLDYvMzAvMjAxMCwsLFVTRCk=&amp;WINDOW=FIRST_POPUP&amp;HEIGH","T=450&amp;WIDTH=450&amp;START_MAXIMIZED=FALSE&amp;VAR:CALENDAR=US&amp;VAR:SYMBOL=DD&amp;VAR:INDEX=0"}</definedName>
    <definedName name="_758__FDSAUDITLINK__" hidden="1">{"fdsup://directions/FAT Viewer?action=UPDATE&amp;creator=factset&amp;DYN_ARGS=TRUE&amp;DOC_NAME=FAT:FQL_AUDITING_CLIENT_TEMPLATE.FAT&amp;display_string=Audit&amp;VAR:KEY=TKDUBQTYBI&amp;VAR:QUERY=RkZfRUJJVERBX09QRVIoUVRSLDQvMS8yMDEwLDYvMzAvMjAxMCwsLFVTRCk=&amp;WINDOW=FIRST_POPUP&amp;HEIGH","T=450&amp;WIDTH=450&amp;START_MAXIMIZED=FALSE&amp;VAR:CALENDAR=US&amp;VAR:SYMBOL=DD&amp;VAR:INDEX=0"}</definedName>
    <definedName name="_759__FDSAUDITLINK__" localSheetId="7" hidden="1">{"fdsup://directions/FAT Viewer?action=UPDATE&amp;creator=factset&amp;DYN_ARGS=TRUE&amp;DOC_NAME=FAT:FQL_AUDITING_CLIENT_TEMPLATE.FAT&amp;display_string=Audit&amp;VAR:KEY=TYNMLAXMFA&amp;VAR:QUERY=RkZfRUJJVERBX09QRVIoUVRSLDQvMS8yMDA5LDYvMzAvMjAwOSwsLFVTRCk=&amp;WINDOW=FIRST_POPUP&amp;HEIGH","T=450&amp;WIDTH=450&amp;START_MAXIMIZED=FALSE&amp;VAR:CALENDAR=US&amp;VAR:SYMBOL=D&amp;VAR:INDEX=0"}</definedName>
    <definedName name="_759__FDSAUDITLINK__" localSheetId="0" hidden="1">{"fdsup://directions/FAT Viewer?action=UPDATE&amp;creator=factset&amp;DYN_ARGS=TRUE&amp;DOC_NAME=FAT:FQL_AUDITING_CLIENT_TEMPLATE.FAT&amp;display_string=Audit&amp;VAR:KEY=TYNMLAXMFA&amp;VAR:QUERY=RkZfRUJJVERBX09QRVIoUVRSLDQvMS8yMDA5LDYvMzAvMjAwOSwsLFVTRCk=&amp;WINDOW=FIRST_POPUP&amp;HEIGH","T=450&amp;WIDTH=450&amp;START_MAXIMIZED=FALSE&amp;VAR:CALENDAR=US&amp;VAR:SYMBOL=D&amp;VAR:INDEX=0"}</definedName>
    <definedName name="_759__FDSAUDITLINK__" hidden="1">{"fdsup://directions/FAT Viewer?action=UPDATE&amp;creator=factset&amp;DYN_ARGS=TRUE&amp;DOC_NAME=FAT:FQL_AUDITING_CLIENT_TEMPLATE.FAT&amp;display_string=Audit&amp;VAR:KEY=TYNMLAXMFA&amp;VAR:QUERY=RkZfRUJJVERBX09QRVIoUVRSLDQvMS8yMDA5LDYvMzAvMjAwOSwsLFVTRCk=&amp;WINDOW=FIRST_POPUP&amp;HEIGH","T=450&amp;WIDTH=450&amp;START_MAXIMIZED=FALSE&amp;VAR:CALENDAR=US&amp;VAR:SYMBOL=D&amp;VAR:INDEX=0"}</definedName>
    <definedName name="_76__FDSAUDITLINK__" localSheetId="7" hidden="1">{"fdsup://directions/FAT Viewer?action=UPDATE&amp;creator=factset&amp;DYN_ARGS=TRUE&amp;DOC_NAME=FAT:FQL_AUDITING_CLIENT_TEMPLATE.FAT&amp;display_string=Audit&amp;VAR:KEY=JYVQLEHUVK&amp;VAR:QUERY=RkZfRUJJVERBX09QRVIoUVRSLDQvMS8yMDEwLDYvMzAvMjAxMCwsLFVTRCk=&amp;WINDOW=FIRST_POPUP&amp;HEIGH","T=450&amp;WIDTH=450&amp;START_MAXIMIZED=FALSE&amp;VAR:CALENDAR=US&amp;VAR:SYMBOL=VFC&amp;VAR:INDEX=0"}</definedName>
    <definedName name="_76__FDSAUDITLINK__" localSheetId="0" hidden="1">{"fdsup://directions/FAT Viewer?action=UPDATE&amp;creator=factset&amp;DYN_ARGS=TRUE&amp;DOC_NAME=FAT:FQL_AUDITING_CLIENT_TEMPLATE.FAT&amp;display_string=Audit&amp;VAR:KEY=JYVQLEHUVK&amp;VAR:QUERY=RkZfRUJJVERBX09QRVIoUVRSLDQvMS8yMDEwLDYvMzAvMjAxMCwsLFVTRCk=&amp;WINDOW=FIRST_POPUP&amp;HEIGH","T=450&amp;WIDTH=450&amp;START_MAXIMIZED=FALSE&amp;VAR:CALENDAR=US&amp;VAR:SYMBOL=VFC&amp;VAR:INDEX=0"}</definedName>
    <definedName name="_76__FDSAUDITLINK__" hidden="1">{"fdsup://directions/FAT Viewer?action=UPDATE&amp;creator=factset&amp;DYN_ARGS=TRUE&amp;DOC_NAME=FAT:FQL_AUDITING_CLIENT_TEMPLATE.FAT&amp;display_string=Audit&amp;VAR:KEY=JYVQLEHUVK&amp;VAR:QUERY=RkZfRUJJVERBX09QRVIoUVRSLDQvMS8yMDEwLDYvMzAvMjAxMCwsLFVTRCk=&amp;WINDOW=FIRST_POPUP&amp;HEIGH","T=450&amp;WIDTH=450&amp;START_MAXIMIZED=FALSE&amp;VAR:CALENDAR=US&amp;VAR:SYMBOL=VFC&amp;VAR:INDEX=0"}</definedName>
    <definedName name="_760__FDSAUDITLINK__" localSheetId="7" hidden="1">{"fdsup://directions/FAT Viewer?action=UPDATE&amp;creator=factset&amp;DYN_ARGS=TRUE&amp;DOC_NAME=FAT:FQL_AUDITING_CLIENT_TEMPLATE.FAT&amp;display_string=Audit&amp;VAR:KEY=RGVIXUVMZQ&amp;VAR:QUERY=RkZfRUJJVERBX09QRVIoUVRSLDQvMS8yMDEwLDYvMzAvMjAxMCwsLFVTRCk=&amp;WINDOW=FIRST_POPUP&amp;HEIGH","T=450&amp;WIDTH=450&amp;START_MAXIMIZED=FALSE&amp;VAR:CALENDAR=US&amp;VAR:SYMBOL=D&amp;VAR:INDEX=0"}</definedName>
    <definedName name="_760__FDSAUDITLINK__" localSheetId="0" hidden="1">{"fdsup://directions/FAT Viewer?action=UPDATE&amp;creator=factset&amp;DYN_ARGS=TRUE&amp;DOC_NAME=FAT:FQL_AUDITING_CLIENT_TEMPLATE.FAT&amp;display_string=Audit&amp;VAR:KEY=RGVIXUVMZQ&amp;VAR:QUERY=RkZfRUJJVERBX09QRVIoUVRSLDQvMS8yMDEwLDYvMzAvMjAxMCwsLFVTRCk=&amp;WINDOW=FIRST_POPUP&amp;HEIGH","T=450&amp;WIDTH=450&amp;START_MAXIMIZED=FALSE&amp;VAR:CALENDAR=US&amp;VAR:SYMBOL=D&amp;VAR:INDEX=0"}</definedName>
    <definedName name="_760__FDSAUDITLINK__" hidden="1">{"fdsup://directions/FAT Viewer?action=UPDATE&amp;creator=factset&amp;DYN_ARGS=TRUE&amp;DOC_NAME=FAT:FQL_AUDITING_CLIENT_TEMPLATE.FAT&amp;display_string=Audit&amp;VAR:KEY=RGVIXUVMZQ&amp;VAR:QUERY=RkZfRUJJVERBX09QRVIoUVRSLDQvMS8yMDEwLDYvMzAvMjAxMCwsLFVTRCk=&amp;WINDOW=FIRST_POPUP&amp;HEIGH","T=450&amp;WIDTH=450&amp;START_MAXIMIZED=FALSE&amp;VAR:CALENDAR=US&amp;VAR:SYMBOL=D&amp;VAR:INDEX=0"}</definedName>
    <definedName name="_761__FDSAUDITLINK__" localSheetId="7" hidden="1">{"fdsup://directions/FAT Viewer?action=UPDATE&amp;creator=factset&amp;DYN_ARGS=TRUE&amp;DOC_NAME=FAT:FQL_AUDITING_CLIENT_TEMPLATE.FAT&amp;display_string=Audit&amp;VAR:KEY=JQHWVAHYTY&amp;VAR:QUERY=RkZfRUJJVERBX09QRVIoUVRSLDQvMS8yMDA5LDYvMzAvMjAwOSwsLFVTRCk=&amp;WINDOW=FIRST_POPUP&amp;HEIGH","T=450&amp;WIDTH=450&amp;START_MAXIMIZED=FALSE&amp;VAR:CALENDAR=US&amp;VAR:SYMBOL=CVX&amp;VAR:INDEX=0"}</definedName>
    <definedName name="_761__FDSAUDITLINK__" localSheetId="0" hidden="1">{"fdsup://directions/FAT Viewer?action=UPDATE&amp;creator=factset&amp;DYN_ARGS=TRUE&amp;DOC_NAME=FAT:FQL_AUDITING_CLIENT_TEMPLATE.FAT&amp;display_string=Audit&amp;VAR:KEY=JQHWVAHYTY&amp;VAR:QUERY=RkZfRUJJVERBX09QRVIoUVRSLDQvMS8yMDA5LDYvMzAvMjAwOSwsLFVTRCk=&amp;WINDOW=FIRST_POPUP&amp;HEIGH","T=450&amp;WIDTH=450&amp;START_MAXIMIZED=FALSE&amp;VAR:CALENDAR=US&amp;VAR:SYMBOL=CVX&amp;VAR:INDEX=0"}</definedName>
    <definedName name="_761__FDSAUDITLINK__" hidden="1">{"fdsup://directions/FAT Viewer?action=UPDATE&amp;creator=factset&amp;DYN_ARGS=TRUE&amp;DOC_NAME=FAT:FQL_AUDITING_CLIENT_TEMPLATE.FAT&amp;display_string=Audit&amp;VAR:KEY=JQHWVAHYTY&amp;VAR:QUERY=RkZfRUJJVERBX09QRVIoUVRSLDQvMS8yMDA5LDYvMzAvMjAwOSwsLFVTRCk=&amp;WINDOW=FIRST_POPUP&amp;HEIGH","T=450&amp;WIDTH=450&amp;START_MAXIMIZED=FALSE&amp;VAR:CALENDAR=US&amp;VAR:SYMBOL=CVX&amp;VAR:INDEX=0"}</definedName>
    <definedName name="_762__FDSAUDITLINK__" localSheetId="7" hidden="1">{"fdsup://directions/FAT Viewer?action=UPDATE&amp;creator=factset&amp;DYN_ARGS=TRUE&amp;DOC_NAME=FAT:FQL_AUDITING_CLIENT_TEMPLATE.FAT&amp;display_string=Audit&amp;VAR:KEY=XWZIDQFKBE&amp;VAR:QUERY=RkZfRUJJVERBX09QRVIoUVRSLDQvMS8yMDEwLDYvMzAvMjAxMCwsLFVTRCk=&amp;WINDOW=FIRST_POPUP&amp;HEIGH","T=450&amp;WIDTH=450&amp;START_MAXIMIZED=FALSE&amp;VAR:CALENDAR=US&amp;VAR:SYMBOL=CVX&amp;VAR:INDEX=0"}</definedName>
    <definedName name="_762__FDSAUDITLINK__" localSheetId="0" hidden="1">{"fdsup://directions/FAT Viewer?action=UPDATE&amp;creator=factset&amp;DYN_ARGS=TRUE&amp;DOC_NAME=FAT:FQL_AUDITING_CLIENT_TEMPLATE.FAT&amp;display_string=Audit&amp;VAR:KEY=XWZIDQFKBE&amp;VAR:QUERY=RkZfRUJJVERBX09QRVIoUVRSLDQvMS8yMDEwLDYvMzAvMjAxMCwsLFVTRCk=&amp;WINDOW=FIRST_POPUP&amp;HEIGH","T=450&amp;WIDTH=450&amp;START_MAXIMIZED=FALSE&amp;VAR:CALENDAR=US&amp;VAR:SYMBOL=CVX&amp;VAR:INDEX=0"}</definedName>
    <definedName name="_762__FDSAUDITLINK__" hidden="1">{"fdsup://directions/FAT Viewer?action=UPDATE&amp;creator=factset&amp;DYN_ARGS=TRUE&amp;DOC_NAME=FAT:FQL_AUDITING_CLIENT_TEMPLATE.FAT&amp;display_string=Audit&amp;VAR:KEY=XWZIDQFKBE&amp;VAR:QUERY=RkZfRUJJVERBX09QRVIoUVRSLDQvMS8yMDEwLDYvMzAvMjAxMCwsLFVTRCk=&amp;WINDOW=FIRST_POPUP&amp;HEIGH","T=450&amp;WIDTH=450&amp;START_MAXIMIZED=FALSE&amp;VAR:CALENDAR=US&amp;VAR:SYMBOL=CVX&amp;VAR:INDEX=0"}</definedName>
    <definedName name="_763__FDSAUDITLINK__" localSheetId="7" hidden="1">{"fdsup://directions/FAT Viewer?action=UPDATE&amp;creator=factset&amp;DYN_ARGS=TRUE&amp;DOC_NAME=FAT:FQL_AUDITING_CLIENT_TEMPLATE.FAT&amp;display_string=Audit&amp;VAR:KEY=FKVOJGJGVE&amp;VAR:QUERY=RkZfRUJJVERBX09QRVIoUVRSLDQvMS8yMDA5LDYvMzAvMjAwOSwsLFVTRCk=&amp;WINDOW=FIRST_POPUP&amp;HEIGH","T=450&amp;WIDTH=450&amp;START_MAXIMIZED=FALSE&amp;VAR:CALENDAR=US&amp;VAR:SYMBOL=CVS&amp;VAR:INDEX=0"}</definedName>
    <definedName name="_763__FDSAUDITLINK__" localSheetId="0" hidden="1">{"fdsup://directions/FAT Viewer?action=UPDATE&amp;creator=factset&amp;DYN_ARGS=TRUE&amp;DOC_NAME=FAT:FQL_AUDITING_CLIENT_TEMPLATE.FAT&amp;display_string=Audit&amp;VAR:KEY=FKVOJGJGVE&amp;VAR:QUERY=RkZfRUJJVERBX09QRVIoUVRSLDQvMS8yMDA5LDYvMzAvMjAwOSwsLFVTRCk=&amp;WINDOW=FIRST_POPUP&amp;HEIGH","T=450&amp;WIDTH=450&amp;START_MAXIMIZED=FALSE&amp;VAR:CALENDAR=US&amp;VAR:SYMBOL=CVS&amp;VAR:INDEX=0"}</definedName>
    <definedName name="_763__FDSAUDITLINK__" hidden="1">{"fdsup://directions/FAT Viewer?action=UPDATE&amp;creator=factset&amp;DYN_ARGS=TRUE&amp;DOC_NAME=FAT:FQL_AUDITING_CLIENT_TEMPLATE.FAT&amp;display_string=Audit&amp;VAR:KEY=FKVOJGJGVE&amp;VAR:QUERY=RkZfRUJJVERBX09QRVIoUVRSLDQvMS8yMDA5LDYvMzAvMjAwOSwsLFVTRCk=&amp;WINDOW=FIRST_POPUP&amp;HEIGH","T=450&amp;WIDTH=450&amp;START_MAXIMIZED=FALSE&amp;VAR:CALENDAR=US&amp;VAR:SYMBOL=CVS&amp;VAR:INDEX=0"}</definedName>
    <definedName name="_764__FDSAUDITLINK__" localSheetId="7" hidden="1">{"fdsup://directions/FAT Viewer?action=UPDATE&amp;creator=factset&amp;DYN_ARGS=TRUE&amp;DOC_NAME=FAT:FQL_AUDITING_CLIENT_TEMPLATE.FAT&amp;display_string=Audit&amp;VAR:KEY=ZURIFYPILM&amp;VAR:QUERY=RkZfRUJJVERBX09QRVIoUVRSLDQvMS8yMDEwLDYvMzAvMjAxMCwsLFVTRCk=&amp;WINDOW=FIRST_POPUP&amp;HEIGH","T=450&amp;WIDTH=450&amp;START_MAXIMIZED=FALSE&amp;VAR:CALENDAR=US&amp;VAR:SYMBOL=CVS&amp;VAR:INDEX=0"}</definedName>
    <definedName name="_764__FDSAUDITLINK__" localSheetId="0" hidden="1">{"fdsup://directions/FAT Viewer?action=UPDATE&amp;creator=factset&amp;DYN_ARGS=TRUE&amp;DOC_NAME=FAT:FQL_AUDITING_CLIENT_TEMPLATE.FAT&amp;display_string=Audit&amp;VAR:KEY=ZURIFYPILM&amp;VAR:QUERY=RkZfRUJJVERBX09QRVIoUVRSLDQvMS8yMDEwLDYvMzAvMjAxMCwsLFVTRCk=&amp;WINDOW=FIRST_POPUP&amp;HEIGH","T=450&amp;WIDTH=450&amp;START_MAXIMIZED=FALSE&amp;VAR:CALENDAR=US&amp;VAR:SYMBOL=CVS&amp;VAR:INDEX=0"}</definedName>
    <definedName name="_764__FDSAUDITLINK__" hidden="1">{"fdsup://directions/FAT Viewer?action=UPDATE&amp;creator=factset&amp;DYN_ARGS=TRUE&amp;DOC_NAME=FAT:FQL_AUDITING_CLIENT_TEMPLATE.FAT&amp;display_string=Audit&amp;VAR:KEY=ZURIFYPILM&amp;VAR:QUERY=RkZfRUJJVERBX09QRVIoUVRSLDQvMS8yMDEwLDYvMzAvMjAxMCwsLFVTRCk=&amp;WINDOW=FIRST_POPUP&amp;HEIGH","T=450&amp;WIDTH=450&amp;START_MAXIMIZED=FALSE&amp;VAR:CALENDAR=US&amp;VAR:SYMBOL=CVS&amp;VAR:INDEX=0"}</definedName>
    <definedName name="_765__FDSAUDITLINK__" localSheetId="7" hidden="1">{"fdsup://directions/FAT Viewer?action=UPDATE&amp;creator=factset&amp;DYN_ARGS=TRUE&amp;DOC_NAME=FAT:FQL_AUDITING_CLIENT_TEMPLATE.FAT&amp;display_string=Audit&amp;VAR:KEY=RQRQHYXEPS&amp;VAR:QUERY=RkZfRUJJVERBX09QRVIoUVRSLDQvMS8yMDA5LDYvMzAvMjAwOSwsLFVTRCk=&amp;WINDOW=FIRST_POPUP&amp;HEIGH","T=450&amp;WIDTH=450&amp;START_MAXIMIZED=FALSE&amp;VAR:CALENDAR=US&amp;VAR:SYMBOL=CVH&amp;VAR:INDEX=0"}</definedName>
    <definedName name="_765__FDSAUDITLINK__" localSheetId="0" hidden="1">{"fdsup://directions/FAT Viewer?action=UPDATE&amp;creator=factset&amp;DYN_ARGS=TRUE&amp;DOC_NAME=FAT:FQL_AUDITING_CLIENT_TEMPLATE.FAT&amp;display_string=Audit&amp;VAR:KEY=RQRQHYXEPS&amp;VAR:QUERY=RkZfRUJJVERBX09QRVIoUVRSLDQvMS8yMDA5LDYvMzAvMjAwOSwsLFVTRCk=&amp;WINDOW=FIRST_POPUP&amp;HEIGH","T=450&amp;WIDTH=450&amp;START_MAXIMIZED=FALSE&amp;VAR:CALENDAR=US&amp;VAR:SYMBOL=CVH&amp;VAR:INDEX=0"}</definedName>
    <definedName name="_765__FDSAUDITLINK__" hidden="1">{"fdsup://directions/FAT Viewer?action=UPDATE&amp;creator=factset&amp;DYN_ARGS=TRUE&amp;DOC_NAME=FAT:FQL_AUDITING_CLIENT_TEMPLATE.FAT&amp;display_string=Audit&amp;VAR:KEY=RQRQHYXEPS&amp;VAR:QUERY=RkZfRUJJVERBX09QRVIoUVRSLDQvMS8yMDA5LDYvMzAvMjAwOSwsLFVTRCk=&amp;WINDOW=FIRST_POPUP&amp;HEIGH","T=450&amp;WIDTH=450&amp;START_MAXIMIZED=FALSE&amp;VAR:CALENDAR=US&amp;VAR:SYMBOL=CVH&amp;VAR:INDEX=0"}</definedName>
    <definedName name="_766__FDSAUDITLINK__" localSheetId="7" hidden="1">{"fdsup://directions/FAT Viewer?action=UPDATE&amp;creator=factset&amp;DYN_ARGS=TRUE&amp;DOC_NAME=FAT:FQL_AUDITING_CLIENT_TEMPLATE.FAT&amp;display_string=Audit&amp;VAR:KEY=JIDWXKNCBI&amp;VAR:QUERY=RkZfRUJJVERBX09QRVIoUVRSLDQvMS8yMDEwLDYvMzAvMjAxMCwsLFVTRCk=&amp;WINDOW=FIRST_POPUP&amp;HEIGH","T=450&amp;WIDTH=450&amp;START_MAXIMIZED=FALSE&amp;VAR:CALENDAR=US&amp;VAR:SYMBOL=CVH&amp;VAR:INDEX=0"}</definedName>
    <definedName name="_766__FDSAUDITLINK__" localSheetId="0" hidden="1">{"fdsup://directions/FAT Viewer?action=UPDATE&amp;creator=factset&amp;DYN_ARGS=TRUE&amp;DOC_NAME=FAT:FQL_AUDITING_CLIENT_TEMPLATE.FAT&amp;display_string=Audit&amp;VAR:KEY=JIDWXKNCBI&amp;VAR:QUERY=RkZfRUJJVERBX09QRVIoUVRSLDQvMS8yMDEwLDYvMzAvMjAxMCwsLFVTRCk=&amp;WINDOW=FIRST_POPUP&amp;HEIGH","T=450&amp;WIDTH=450&amp;START_MAXIMIZED=FALSE&amp;VAR:CALENDAR=US&amp;VAR:SYMBOL=CVH&amp;VAR:INDEX=0"}</definedName>
    <definedName name="_766__FDSAUDITLINK__" hidden="1">{"fdsup://directions/FAT Viewer?action=UPDATE&amp;creator=factset&amp;DYN_ARGS=TRUE&amp;DOC_NAME=FAT:FQL_AUDITING_CLIENT_TEMPLATE.FAT&amp;display_string=Audit&amp;VAR:KEY=JIDWXKNCBI&amp;VAR:QUERY=RkZfRUJJVERBX09QRVIoUVRSLDQvMS8yMDEwLDYvMzAvMjAxMCwsLFVTRCk=&amp;WINDOW=FIRST_POPUP&amp;HEIGH","T=450&amp;WIDTH=450&amp;START_MAXIMIZED=FALSE&amp;VAR:CALENDAR=US&amp;VAR:SYMBOL=CVH&amp;VAR:INDEX=0"}</definedName>
    <definedName name="_767__FDSAUDITLINK__" localSheetId="7" hidden="1">{"fdsup://directions/FAT Viewer?action=UPDATE&amp;creator=factset&amp;DYN_ARGS=TRUE&amp;DOC_NAME=FAT:FQL_AUDITING_CLIENT_TEMPLATE.FAT&amp;display_string=Audit&amp;VAR:KEY=PIHYBIDSJE&amp;VAR:QUERY=RkZfRUJJVERBX09QRVIoUVRSLDQvMS8yMDA5LDYvMzAvMjAwOSwsLFVTRCk=&amp;WINDOW=FIRST_POPUP&amp;HEIGH","T=450&amp;WIDTH=450&amp;START_MAXIMIZED=FALSE&amp;VAR:CALENDAR=US&amp;VAR:SYMBOL=CTXS&amp;VAR:INDEX=0"}</definedName>
    <definedName name="_767__FDSAUDITLINK__" localSheetId="0" hidden="1">{"fdsup://directions/FAT Viewer?action=UPDATE&amp;creator=factset&amp;DYN_ARGS=TRUE&amp;DOC_NAME=FAT:FQL_AUDITING_CLIENT_TEMPLATE.FAT&amp;display_string=Audit&amp;VAR:KEY=PIHYBIDSJE&amp;VAR:QUERY=RkZfRUJJVERBX09QRVIoUVRSLDQvMS8yMDA5LDYvMzAvMjAwOSwsLFVTRCk=&amp;WINDOW=FIRST_POPUP&amp;HEIGH","T=450&amp;WIDTH=450&amp;START_MAXIMIZED=FALSE&amp;VAR:CALENDAR=US&amp;VAR:SYMBOL=CTXS&amp;VAR:INDEX=0"}</definedName>
    <definedName name="_767__FDSAUDITLINK__" hidden="1">{"fdsup://directions/FAT Viewer?action=UPDATE&amp;creator=factset&amp;DYN_ARGS=TRUE&amp;DOC_NAME=FAT:FQL_AUDITING_CLIENT_TEMPLATE.FAT&amp;display_string=Audit&amp;VAR:KEY=PIHYBIDSJE&amp;VAR:QUERY=RkZfRUJJVERBX09QRVIoUVRSLDQvMS8yMDA5LDYvMzAvMjAwOSwsLFVTRCk=&amp;WINDOW=FIRST_POPUP&amp;HEIGH","T=450&amp;WIDTH=450&amp;START_MAXIMIZED=FALSE&amp;VAR:CALENDAR=US&amp;VAR:SYMBOL=CTXS&amp;VAR:INDEX=0"}</definedName>
    <definedName name="_768__FDSAUDITLINK__" localSheetId="7" hidden="1">{"fdsup://directions/FAT Viewer?action=UPDATE&amp;creator=factset&amp;DYN_ARGS=TRUE&amp;DOC_NAME=FAT:FQL_AUDITING_CLIENT_TEMPLATE.FAT&amp;display_string=Audit&amp;VAR:KEY=FWVMZMFMRC&amp;VAR:QUERY=RkZfRUJJVERBX09QRVIoUVRSLDQvMS8yMDEwLDYvMzAvMjAxMCwsLFVTRCk=&amp;WINDOW=FIRST_POPUP&amp;HEIGH","T=450&amp;WIDTH=450&amp;START_MAXIMIZED=FALSE&amp;VAR:CALENDAR=US&amp;VAR:SYMBOL=CTXS&amp;VAR:INDEX=0"}</definedName>
    <definedName name="_768__FDSAUDITLINK__" localSheetId="0" hidden="1">{"fdsup://directions/FAT Viewer?action=UPDATE&amp;creator=factset&amp;DYN_ARGS=TRUE&amp;DOC_NAME=FAT:FQL_AUDITING_CLIENT_TEMPLATE.FAT&amp;display_string=Audit&amp;VAR:KEY=FWVMZMFMRC&amp;VAR:QUERY=RkZfRUJJVERBX09QRVIoUVRSLDQvMS8yMDEwLDYvMzAvMjAxMCwsLFVTRCk=&amp;WINDOW=FIRST_POPUP&amp;HEIGH","T=450&amp;WIDTH=450&amp;START_MAXIMIZED=FALSE&amp;VAR:CALENDAR=US&amp;VAR:SYMBOL=CTXS&amp;VAR:INDEX=0"}</definedName>
    <definedName name="_768__FDSAUDITLINK__" hidden="1">{"fdsup://directions/FAT Viewer?action=UPDATE&amp;creator=factset&amp;DYN_ARGS=TRUE&amp;DOC_NAME=FAT:FQL_AUDITING_CLIENT_TEMPLATE.FAT&amp;display_string=Audit&amp;VAR:KEY=FWVMZMFMRC&amp;VAR:QUERY=RkZfRUJJVERBX09QRVIoUVRSLDQvMS8yMDEwLDYvMzAvMjAxMCwsLFVTRCk=&amp;WINDOW=FIRST_POPUP&amp;HEIGH","T=450&amp;WIDTH=450&amp;START_MAXIMIZED=FALSE&amp;VAR:CALENDAR=US&amp;VAR:SYMBOL=CTXS&amp;VAR:INDEX=0"}</definedName>
    <definedName name="_769__FDSAUDITLINK__" localSheetId="7" hidden="1">{"fdsup://directions/FAT Viewer?action=UPDATE&amp;creator=factset&amp;DYN_ARGS=TRUE&amp;DOC_NAME=FAT:FQL_AUDITING_CLIENT_TEMPLATE.FAT&amp;display_string=Audit&amp;VAR:KEY=HSVEPENCXI&amp;VAR:QUERY=RkZfRUJJVERBX09QRVIoUVRSLDQvMS8yMDA5LDYvMzAvMjAwOSwsLFVTRCk=&amp;WINDOW=FIRST_POPUP&amp;HEIGH","T=450&amp;WIDTH=450&amp;START_MAXIMIZED=FALSE&amp;VAR:CALENDAR=US&amp;VAR:SYMBOL=CTSH&amp;VAR:INDEX=0"}</definedName>
    <definedName name="_769__FDSAUDITLINK__" localSheetId="0" hidden="1">{"fdsup://directions/FAT Viewer?action=UPDATE&amp;creator=factset&amp;DYN_ARGS=TRUE&amp;DOC_NAME=FAT:FQL_AUDITING_CLIENT_TEMPLATE.FAT&amp;display_string=Audit&amp;VAR:KEY=HSVEPENCXI&amp;VAR:QUERY=RkZfRUJJVERBX09QRVIoUVRSLDQvMS8yMDA5LDYvMzAvMjAwOSwsLFVTRCk=&amp;WINDOW=FIRST_POPUP&amp;HEIGH","T=450&amp;WIDTH=450&amp;START_MAXIMIZED=FALSE&amp;VAR:CALENDAR=US&amp;VAR:SYMBOL=CTSH&amp;VAR:INDEX=0"}</definedName>
    <definedName name="_769__FDSAUDITLINK__" hidden="1">{"fdsup://directions/FAT Viewer?action=UPDATE&amp;creator=factset&amp;DYN_ARGS=TRUE&amp;DOC_NAME=FAT:FQL_AUDITING_CLIENT_TEMPLATE.FAT&amp;display_string=Audit&amp;VAR:KEY=HSVEPENCXI&amp;VAR:QUERY=RkZfRUJJVERBX09QRVIoUVRSLDQvMS8yMDA5LDYvMzAvMjAwOSwsLFVTRCk=&amp;WINDOW=FIRST_POPUP&amp;HEIGH","T=450&amp;WIDTH=450&amp;START_MAXIMIZED=FALSE&amp;VAR:CALENDAR=US&amp;VAR:SYMBOL=CTSH&amp;VAR:INDEX=0"}</definedName>
    <definedName name="_77__FDSAUDITLINK__" localSheetId="7" hidden="1">{"fdsup://directions/FAT Viewer?action=UPDATE&amp;creator=factset&amp;DYN_ARGS=TRUE&amp;DOC_NAME=FAT:FQL_AUDITING_CLIENT_TEMPLATE.FAT&amp;display_string=Audit&amp;VAR:KEY=JSZGHMTQLY&amp;VAR:QUERY=RkZfRUJJVERBX09QRVIoUVRSLDQvMS8yMDA5LDYvMzAvMjAwOSwsLFVTRCk=&amp;WINDOW=FIRST_POPUP&amp;HEIGH","T=450&amp;WIDTH=450&amp;START_MAXIMIZED=FALSE&amp;VAR:CALENDAR=US&amp;VAR:SYMBOL=VAR&amp;VAR:INDEX=0"}</definedName>
    <definedName name="_77__FDSAUDITLINK__" localSheetId="0" hidden="1">{"fdsup://directions/FAT Viewer?action=UPDATE&amp;creator=factset&amp;DYN_ARGS=TRUE&amp;DOC_NAME=FAT:FQL_AUDITING_CLIENT_TEMPLATE.FAT&amp;display_string=Audit&amp;VAR:KEY=JSZGHMTQLY&amp;VAR:QUERY=RkZfRUJJVERBX09QRVIoUVRSLDQvMS8yMDA5LDYvMzAvMjAwOSwsLFVTRCk=&amp;WINDOW=FIRST_POPUP&amp;HEIGH","T=450&amp;WIDTH=450&amp;START_MAXIMIZED=FALSE&amp;VAR:CALENDAR=US&amp;VAR:SYMBOL=VAR&amp;VAR:INDEX=0"}</definedName>
    <definedName name="_77__FDSAUDITLINK__" hidden="1">{"fdsup://directions/FAT Viewer?action=UPDATE&amp;creator=factset&amp;DYN_ARGS=TRUE&amp;DOC_NAME=FAT:FQL_AUDITING_CLIENT_TEMPLATE.FAT&amp;display_string=Audit&amp;VAR:KEY=JSZGHMTQLY&amp;VAR:QUERY=RkZfRUJJVERBX09QRVIoUVRSLDQvMS8yMDA5LDYvMzAvMjAwOSwsLFVTRCk=&amp;WINDOW=FIRST_POPUP&amp;HEIGH","T=450&amp;WIDTH=450&amp;START_MAXIMIZED=FALSE&amp;VAR:CALENDAR=US&amp;VAR:SYMBOL=VAR&amp;VAR:INDEX=0"}</definedName>
    <definedName name="_770__FDSAUDITLINK__" localSheetId="7" hidden="1">{"fdsup://directions/FAT Viewer?action=UPDATE&amp;creator=factset&amp;DYN_ARGS=TRUE&amp;DOC_NAME=FAT:FQL_AUDITING_CLIENT_TEMPLATE.FAT&amp;display_string=Audit&amp;VAR:KEY=HWLELUTEFW&amp;VAR:QUERY=RkZfRUJJVERBX09QRVIoUVRSLDQvMS8yMDEwLDYvMzAvMjAxMCwsLFVTRCk=&amp;WINDOW=FIRST_POPUP&amp;HEIGH","T=450&amp;WIDTH=450&amp;START_MAXIMIZED=FALSE&amp;VAR:CALENDAR=US&amp;VAR:SYMBOL=CTSH&amp;VAR:INDEX=0"}</definedName>
    <definedName name="_770__FDSAUDITLINK__" localSheetId="0" hidden="1">{"fdsup://directions/FAT Viewer?action=UPDATE&amp;creator=factset&amp;DYN_ARGS=TRUE&amp;DOC_NAME=FAT:FQL_AUDITING_CLIENT_TEMPLATE.FAT&amp;display_string=Audit&amp;VAR:KEY=HWLELUTEFW&amp;VAR:QUERY=RkZfRUJJVERBX09QRVIoUVRSLDQvMS8yMDEwLDYvMzAvMjAxMCwsLFVTRCk=&amp;WINDOW=FIRST_POPUP&amp;HEIGH","T=450&amp;WIDTH=450&amp;START_MAXIMIZED=FALSE&amp;VAR:CALENDAR=US&amp;VAR:SYMBOL=CTSH&amp;VAR:INDEX=0"}</definedName>
    <definedName name="_770__FDSAUDITLINK__" hidden="1">{"fdsup://directions/FAT Viewer?action=UPDATE&amp;creator=factset&amp;DYN_ARGS=TRUE&amp;DOC_NAME=FAT:FQL_AUDITING_CLIENT_TEMPLATE.FAT&amp;display_string=Audit&amp;VAR:KEY=HWLELUTEFW&amp;VAR:QUERY=RkZfRUJJVERBX09QRVIoUVRSLDQvMS8yMDEwLDYvMzAvMjAxMCwsLFVTRCk=&amp;WINDOW=FIRST_POPUP&amp;HEIGH","T=450&amp;WIDTH=450&amp;START_MAXIMIZED=FALSE&amp;VAR:CALENDAR=US&amp;VAR:SYMBOL=CTSH&amp;VAR:INDEX=0"}</definedName>
    <definedName name="_771__FDSAUDITLINK__" localSheetId="7" hidden="1">{"fdsup://directions/FAT Viewer?action=UPDATE&amp;creator=factset&amp;DYN_ARGS=TRUE&amp;DOC_NAME=FAT:FQL_AUDITING_CLIENT_TEMPLATE.FAT&amp;display_string=Audit&amp;VAR:KEY=VIDIPCBETK&amp;VAR:QUERY=RkZfRUJJVERBX09QRVIoUVRSLDQvMS8yMDA5LDYvMzAvMjAwOSwsLFVTRCk=&amp;WINDOW=FIRST_POPUP&amp;HEIGH","T=450&amp;WIDTH=450&amp;START_MAXIMIZED=FALSE&amp;VAR:CALENDAR=US&amp;VAR:SYMBOL=CTL&amp;VAR:INDEX=0"}</definedName>
    <definedName name="_771__FDSAUDITLINK__" localSheetId="0" hidden="1">{"fdsup://directions/FAT Viewer?action=UPDATE&amp;creator=factset&amp;DYN_ARGS=TRUE&amp;DOC_NAME=FAT:FQL_AUDITING_CLIENT_TEMPLATE.FAT&amp;display_string=Audit&amp;VAR:KEY=VIDIPCBETK&amp;VAR:QUERY=RkZfRUJJVERBX09QRVIoUVRSLDQvMS8yMDA5LDYvMzAvMjAwOSwsLFVTRCk=&amp;WINDOW=FIRST_POPUP&amp;HEIGH","T=450&amp;WIDTH=450&amp;START_MAXIMIZED=FALSE&amp;VAR:CALENDAR=US&amp;VAR:SYMBOL=CTL&amp;VAR:INDEX=0"}</definedName>
    <definedName name="_771__FDSAUDITLINK__" hidden="1">{"fdsup://directions/FAT Viewer?action=UPDATE&amp;creator=factset&amp;DYN_ARGS=TRUE&amp;DOC_NAME=FAT:FQL_AUDITING_CLIENT_TEMPLATE.FAT&amp;display_string=Audit&amp;VAR:KEY=VIDIPCBETK&amp;VAR:QUERY=RkZfRUJJVERBX09QRVIoUVRSLDQvMS8yMDA5LDYvMzAvMjAwOSwsLFVTRCk=&amp;WINDOW=FIRST_POPUP&amp;HEIGH","T=450&amp;WIDTH=450&amp;START_MAXIMIZED=FALSE&amp;VAR:CALENDAR=US&amp;VAR:SYMBOL=CTL&amp;VAR:INDEX=0"}</definedName>
    <definedName name="_772__FDSAUDITLINK__" localSheetId="7" hidden="1">{"fdsup://directions/FAT Viewer?action=UPDATE&amp;creator=factset&amp;DYN_ARGS=TRUE&amp;DOC_NAME=FAT:FQL_AUDITING_CLIENT_TEMPLATE.FAT&amp;display_string=Audit&amp;VAR:KEY=LYHQNEVODW&amp;VAR:QUERY=RkZfRUJJVERBX09QRVIoUVRSLDQvMS8yMDEwLDYvMzAvMjAxMCwsLFVTRCk=&amp;WINDOW=FIRST_POPUP&amp;HEIGH","T=450&amp;WIDTH=450&amp;START_MAXIMIZED=FALSE&amp;VAR:CALENDAR=US&amp;VAR:SYMBOL=CTL&amp;VAR:INDEX=0"}</definedName>
    <definedName name="_772__FDSAUDITLINK__" localSheetId="0" hidden="1">{"fdsup://directions/FAT Viewer?action=UPDATE&amp;creator=factset&amp;DYN_ARGS=TRUE&amp;DOC_NAME=FAT:FQL_AUDITING_CLIENT_TEMPLATE.FAT&amp;display_string=Audit&amp;VAR:KEY=LYHQNEVODW&amp;VAR:QUERY=RkZfRUJJVERBX09QRVIoUVRSLDQvMS8yMDEwLDYvMzAvMjAxMCwsLFVTRCk=&amp;WINDOW=FIRST_POPUP&amp;HEIGH","T=450&amp;WIDTH=450&amp;START_MAXIMIZED=FALSE&amp;VAR:CALENDAR=US&amp;VAR:SYMBOL=CTL&amp;VAR:INDEX=0"}</definedName>
    <definedName name="_772__FDSAUDITLINK__" hidden="1">{"fdsup://directions/FAT Viewer?action=UPDATE&amp;creator=factset&amp;DYN_ARGS=TRUE&amp;DOC_NAME=FAT:FQL_AUDITING_CLIENT_TEMPLATE.FAT&amp;display_string=Audit&amp;VAR:KEY=LYHQNEVODW&amp;VAR:QUERY=RkZfRUJJVERBX09QRVIoUVRSLDQvMS8yMDEwLDYvMzAvMjAxMCwsLFVTRCk=&amp;WINDOW=FIRST_POPUP&amp;HEIGH","T=450&amp;WIDTH=450&amp;START_MAXIMIZED=FALSE&amp;VAR:CALENDAR=US&amp;VAR:SYMBOL=CTL&amp;VAR:INDEX=0"}</definedName>
    <definedName name="_773__FDSAUDITLINK__" localSheetId="7" hidden="1">{"fdsup://directions/FAT Viewer?action=UPDATE&amp;creator=factset&amp;DYN_ARGS=TRUE&amp;DOC_NAME=FAT:FQL_AUDITING_CLIENT_TEMPLATE.FAT&amp;display_string=Audit&amp;VAR:KEY=PODOJMDAPM&amp;VAR:QUERY=RkZfRUJJVERBX09QRVIoUVRSLDQvMS8yMDA5LDYvMzAvMjAwOSwsLFVTRCk=&amp;WINDOW=FIRST_POPUP&amp;HEIGH","T=450&amp;WIDTH=450&amp;START_MAXIMIZED=FALSE&amp;VAR:CALENDAR=US&amp;VAR:SYMBOL=CTAS&amp;VAR:INDEX=0"}</definedName>
    <definedName name="_773__FDSAUDITLINK__" localSheetId="0" hidden="1">{"fdsup://directions/FAT Viewer?action=UPDATE&amp;creator=factset&amp;DYN_ARGS=TRUE&amp;DOC_NAME=FAT:FQL_AUDITING_CLIENT_TEMPLATE.FAT&amp;display_string=Audit&amp;VAR:KEY=PODOJMDAPM&amp;VAR:QUERY=RkZfRUJJVERBX09QRVIoUVRSLDQvMS8yMDA5LDYvMzAvMjAwOSwsLFVTRCk=&amp;WINDOW=FIRST_POPUP&amp;HEIGH","T=450&amp;WIDTH=450&amp;START_MAXIMIZED=FALSE&amp;VAR:CALENDAR=US&amp;VAR:SYMBOL=CTAS&amp;VAR:INDEX=0"}</definedName>
    <definedName name="_773__FDSAUDITLINK__" hidden="1">{"fdsup://directions/FAT Viewer?action=UPDATE&amp;creator=factset&amp;DYN_ARGS=TRUE&amp;DOC_NAME=FAT:FQL_AUDITING_CLIENT_TEMPLATE.FAT&amp;display_string=Audit&amp;VAR:KEY=PODOJMDAPM&amp;VAR:QUERY=RkZfRUJJVERBX09QRVIoUVRSLDQvMS8yMDA5LDYvMzAvMjAwOSwsLFVTRCk=&amp;WINDOW=FIRST_POPUP&amp;HEIGH","T=450&amp;WIDTH=450&amp;START_MAXIMIZED=FALSE&amp;VAR:CALENDAR=US&amp;VAR:SYMBOL=CTAS&amp;VAR:INDEX=0"}</definedName>
    <definedName name="_774__FDSAUDITLINK__" localSheetId="7" hidden="1">{"fdsup://directions/FAT Viewer?action=UPDATE&amp;creator=factset&amp;DYN_ARGS=TRUE&amp;DOC_NAME=FAT:FQL_AUDITING_CLIENT_TEMPLATE.FAT&amp;display_string=Audit&amp;VAR:KEY=ZSZAXIHEZS&amp;VAR:QUERY=RkZfRUJJVERBX09QRVIoUVRSLDQvMS8yMDEwLDYvMzAvMjAxMCwsLFVTRCk=&amp;WINDOW=FIRST_POPUP&amp;HEIGH","T=450&amp;WIDTH=450&amp;START_MAXIMIZED=FALSE&amp;VAR:CALENDAR=US&amp;VAR:SYMBOL=CTAS&amp;VAR:INDEX=0"}</definedName>
    <definedName name="_774__FDSAUDITLINK__" localSheetId="0" hidden="1">{"fdsup://directions/FAT Viewer?action=UPDATE&amp;creator=factset&amp;DYN_ARGS=TRUE&amp;DOC_NAME=FAT:FQL_AUDITING_CLIENT_TEMPLATE.FAT&amp;display_string=Audit&amp;VAR:KEY=ZSZAXIHEZS&amp;VAR:QUERY=RkZfRUJJVERBX09QRVIoUVRSLDQvMS8yMDEwLDYvMzAvMjAxMCwsLFVTRCk=&amp;WINDOW=FIRST_POPUP&amp;HEIGH","T=450&amp;WIDTH=450&amp;START_MAXIMIZED=FALSE&amp;VAR:CALENDAR=US&amp;VAR:SYMBOL=CTAS&amp;VAR:INDEX=0"}</definedName>
    <definedName name="_774__FDSAUDITLINK__" hidden="1">{"fdsup://directions/FAT Viewer?action=UPDATE&amp;creator=factset&amp;DYN_ARGS=TRUE&amp;DOC_NAME=FAT:FQL_AUDITING_CLIENT_TEMPLATE.FAT&amp;display_string=Audit&amp;VAR:KEY=ZSZAXIHEZS&amp;VAR:QUERY=RkZfRUJJVERBX09QRVIoUVRSLDQvMS8yMDEwLDYvMzAvMjAxMCwsLFVTRCk=&amp;WINDOW=FIRST_POPUP&amp;HEIGH","T=450&amp;WIDTH=450&amp;START_MAXIMIZED=FALSE&amp;VAR:CALENDAR=US&amp;VAR:SYMBOL=CTAS&amp;VAR:INDEX=0"}</definedName>
    <definedName name="_775__FDSAUDITLINK__" localSheetId="7" hidden="1">{"fdsup://directions/FAT Viewer?action=UPDATE&amp;creator=factset&amp;DYN_ARGS=TRUE&amp;DOC_NAME=FAT:FQL_AUDITING_CLIENT_TEMPLATE.FAT&amp;display_string=Audit&amp;VAR:KEY=XMFEVIFMXO&amp;VAR:QUERY=RkZfRUJJVERBX09QRVIoUVRSLDQvMS8yMDA5LDYvMzAvMjAwOSwsLFVTRCk=&amp;WINDOW=FIRST_POPUP&amp;HEIGH","T=450&amp;WIDTH=450&amp;START_MAXIMIZED=FALSE&amp;VAR:CALENDAR=US&amp;VAR:SYMBOL=CSX&amp;VAR:INDEX=0"}</definedName>
    <definedName name="_775__FDSAUDITLINK__" localSheetId="0" hidden="1">{"fdsup://directions/FAT Viewer?action=UPDATE&amp;creator=factset&amp;DYN_ARGS=TRUE&amp;DOC_NAME=FAT:FQL_AUDITING_CLIENT_TEMPLATE.FAT&amp;display_string=Audit&amp;VAR:KEY=XMFEVIFMXO&amp;VAR:QUERY=RkZfRUJJVERBX09QRVIoUVRSLDQvMS8yMDA5LDYvMzAvMjAwOSwsLFVTRCk=&amp;WINDOW=FIRST_POPUP&amp;HEIGH","T=450&amp;WIDTH=450&amp;START_MAXIMIZED=FALSE&amp;VAR:CALENDAR=US&amp;VAR:SYMBOL=CSX&amp;VAR:INDEX=0"}</definedName>
    <definedName name="_775__FDSAUDITLINK__" hidden="1">{"fdsup://directions/FAT Viewer?action=UPDATE&amp;creator=factset&amp;DYN_ARGS=TRUE&amp;DOC_NAME=FAT:FQL_AUDITING_CLIENT_TEMPLATE.FAT&amp;display_string=Audit&amp;VAR:KEY=XMFEVIFMXO&amp;VAR:QUERY=RkZfRUJJVERBX09QRVIoUVRSLDQvMS8yMDA5LDYvMzAvMjAwOSwsLFVTRCk=&amp;WINDOW=FIRST_POPUP&amp;HEIGH","T=450&amp;WIDTH=450&amp;START_MAXIMIZED=FALSE&amp;VAR:CALENDAR=US&amp;VAR:SYMBOL=CSX&amp;VAR:INDEX=0"}</definedName>
    <definedName name="_776__FDSAUDITLINK__" localSheetId="7" hidden="1">{"fdsup://directions/FAT Viewer?action=UPDATE&amp;creator=factset&amp;DYN_ARGS=TRUE&amp;DOC_NAME=FAT:FQL_AUDITING_CLIENT_TEMPLATE.FAT&amp;display_string=Audit&amp;VAR:KEY=TKPKDMPYVK&amp;VAR:QUERY=RkZfRUJJVERBX09QRVIoUVRSLDQvMS8yMDEwLDYvMzAvMjAxMCwsLFVTRCk=&amp;WINDOW=FIRST_POPUP&amp;HEIGH","T=450&amp;WIDTH=450&amp;START_MAXIMIZED=FALSE&amp;VAR:CALENDAR=US&amp;VAR:SYMBOL=CSX&amp;VAR:INDEX=0"}</definedName>
    <definedName name="_776__FDSAUDITLINK__" localSheetId="0" hidden="1">{"fdsup://directions/FAT Viewer?action=UPDATE&amp;creator=factset&amp;DYN_ARGS=TRUE&amp;DOC_NAME=FAT:FQL_AUDITING_CLIENT_TEMPLATE.FAT&amp;display_string=Audit&amp;VAR:KEY=TKPKDMPYVK&amp;VAR:QUERY=RkZfRUJJVERBX09QRVIoUVRSLDQvMS8yMDEwLDYvMzAvMjAxMCwsLFVTRCk=&amp;WINDOW=FIRST_POPUP&amp;HEIGH","T=450&amp;WIDTH=450&amp;START_MAXIMIZED=FALSE&amp;VAR:CALENDAR=US&amp;VAR:SYMBOL=CSX&amp;VAR:INDEX=0"}</definedName>
    <definedName name="_776__FDSAUDITLINK__" hidden="1">{"fdsup://directions/FAT Viewer?action=UPDATE&amp;creator=factset&amp;DYN_ARGS=TRUE&amp;DOC_NAME=FAT:FQL_AUDITING_CLIENT_TEMPLATE.FAT&amp;display_string=Audit&amp;VAR:KEY=TKPKDMPYVK&amp;VAR:QUERY=RkZfRUJJVERBX09QRVIoUVRSLDQvMS8yMDEwLDYvMzAvMjAxMCwsLFVTRCk=&amp;WINDOW=FIRST_POPUP&amp;HEIGH","T=450&amp;WIDTH=450&amp;START_MAXIMIZED=FALSE&amp;VAR:CALENDAR=US&amp;VAR:SYMBOL=CSX&amp;VAR:INDEX=0"}</definedName>
    <definedName name="_777__FDSAUDITLINK__" localSheetId="7" hidden="1">{"fdsup://directions/FAT Viewer?action=UPDATE&amp;creator=factset&amp;DYN_ARGS=TRUE&amp;DOC_NAME=FAT:FQL_AUDITING_CLIENT_TEMPLATE.FAT&amp;display_string=Audit&amp;VAR:KEY=XWZWZWXENK&amp;VAR:QUERY=RkZfRUJJVERBX09QRVIoUVRSLDQvMS8yMDA5LDYvMzAvMjAwOSwsLFVTRCk=&amp;WINDOW=FIRST_POPUP&amp;HEIGH","T=450&amp;WIDTH=450&amp;START_MAXIMIZED=FALSE&amp;VAR:CALENDAR=US&amp;VAR:SYMBOL=CSCO&amp;VAR:INDEX=0"}</definedName>
    <definedName name="_777__FDSAUDITLINK__" localSheetId="0" hidden="1">{"fdsup://directions/FAT Viewer?action=UPDATE&amp;creator=factset&amp;DYN_ARGS=TRUE&amp;DOC_NAME=FAT:FQL_AUDITING_CLIENT_TEMPLATE.FAT&amp;display_string=Audit&amp;VAR:KEY=XWZWZWXENK&amp;VAR:QUERY=RkZfRUJJVERBX09QRVIoUVRSLDQvMS8yMDA5LDYvMzAvMjAwOSwsLFVTRCk=&amp;WINDOW=FIRST_POPUP&amp;HEIGH","T=450&amp;WIDTH=450&amp;START_MAXIMIZED=FALSE&amp;VAR:CALENDAR=US&amp;VAR:SYMBOL=CSCO&amp;VAR:INDEX=0"}</definedName>
    <definedName name="_777__FDSAUDITLINK__" hidden="1">{"fdsup://directions/FAT Viewer?action=UPDATE&amp;creator=factset&amp;DYN_ARGS=TRUE&amp;DOC_NAME=FAT:FQL_AUDITING_CLIENT_TEMPLATE.FAT&amp;display_string=Audit&amp;VAR:KEY=XWZWZWXENK&amp;VAR:QUERY=RkZfRUJJVERBX09QRVIoUVRSLDQvMS8yMDA5LDYvMzAvMjAwOSwsLFVTRCk=&amp;WINDOW=FIRST_POPUP&amp;HEIGH","T=450&amp;WIDTH=450&amp;START_MAXIMIZED=FALSE&amp;VAR:CALENDAR=US&amp;VAR:SYMBOL=CSCO&amp;VAR:INDEX=0"}</definedName>
    <definedName name="_778__FDSAUDITLINK__" localSheetId="7" hidden="1">{"fdsup://directions/FAT Viewer?action=UPDATE&amp;creator=factset&amp;DYN_ARGS=TRUE&amp;DOC_NAME=FAT:FQL_AUDITING_CLIENT_TEMPLATE.FAT&amp;display_string=Audit&amp;VAR:KEY=HUVCLOLILA&amp;VAR:QUERY=RkZfRUJJVERBX09QRVIoUVRSLDQvMS8yMDEwLDYvMzAvMjAxMCwsLFVTRCk=&amp;WINDOW=FIRST_POPUP&amp;HEIGH","T=450&amp;WIDTH=450&amp;START_MAXIMIZED=FALSE&amp;VAR:CALENDAR=US&amp;VAR:SYMBOL=CSCO&amp;VAR:INDEX=0"}</definedName>
    <definedName name="_778__FDSAUDITLINK__" localSheetId="0" hidden="1">{"fdsup://directions/FAT Viewer?action=UPDATE&amp;creator=factset&amp;DYN_ARGS=TRUE&amp;DOC_NAME=FAT:FQL_AUDITING_CLIENT_TEMPLATE.FAT&amp;display_string=Audit&amp;VAR:KEY=HUVCLOLILA&amp;VAR:QUERY=RkZfRUJJVERBX09QRVIoUVRSLDQvMS8yMDEwLDYvMzAvMjAxMCwsLFVTRCk=&amp;WINDOW=FIRST_POPUP&amp;HEIGH","T=450&amp;WIDTH=450&amp;START_MAXIMIZED=FALSE&amp;VAR:CALENDAR=US&amp;VAR:SYMBOL=CSCO&amp;VAR:INDEX=0"}</definedName>
    <definedName name="_778__FDSAUDITLINK__" hidden="1">{"fdsup://directions/FAT Viewer?action=UPDATE&amp;creator=factset&amp;DYN_ARGS=TRUE&amp;DOC_NAME=FAT:FQL_AUDITING_CLIENT_TEMPLATE.FAT&amp;display_string=Audit&amp;VAR:KEY=HUVCLOLILA&amp;VAR:QUERY=RkZfRUJJVERBX09QRVIoUVRSLDQvMS8yMDEwLDYvMzAvMjAxMCwsLFVTRCk=&amp;WINDOW=FIRST_POPUP&amp;HEIGH","T=450&amp;WIDTH=450&amp;START_MAXIMIZED=FALSE&amp;VAR:CALENDAR=US&amp;VAR:SYMBOL=CSCO&amp;VAR:INDEX=0"}</definedName>
    <definedName name="_779__FDSAUDITLINK__" localSheetId="7" hidden="1">{"fdsup://directions/FAT Viewer?action=UPDATE&amp;creator=factset&amp;DYN_ARGS=TRUE&amp;DOC_NAME=FAT:FQL_AUDITING_CLIENT_TEMPLATE.FAT&amp;display_string=Audit&amp;VAR:KEY=NSJQVWLINS&amp;VAR:QUERY=RkZfRUJJVERBX09QRVIoUVRSLDQvMS8yMDA5LDYvMzAvMjAwOSwsLFVTRCk=&amp;WINDOW=FIRST_POPUP&amp;HEIGH","T=450&amp;WIDTH=450&amp;START_MAXIMIZED=FALSE&amp;VAR:CALENDAR=US&amp;VAR:SYMBOL=CSC&amp;VAR:INDEX=0"}</definedName>
    <definedName name="_779__FDSAUDITLINK__" localSheetId="0" hidden="1">{"fdsup://directions/FAT Viewer?action=UPDATE&amp;creator=factset&amp;DYN_ARGS=TRUE&amp;DOC_NAME=FAT:FQL_AUDITING_CLIENT_TEMPLATE.FAT&amp;display_string=Audit&amp;VAR:KEY=NSJQVWLINS&amp;VAR:QUERY=RkZfRUJJVERBX09QRVIoUVRSLDQvMS8yMDA5LDYvMzAvMjAwOSwsLFVTRCk=&amp;WINDOW=FIRST_POPUP&amp;HEIGH","T=450&amp;WIDTH=450&amp;START_MAXIMIZED=FALSE&amp;VAR:CALENDAR=US&amp;VAR:SYMBOL=CSC&amp;VAR:INDEX=0"}</definedName>
    <definedName name="_779__FDSAUDITLINK__" hidden="1">{"fdsup://directions/FAT Viewer?action=UPDATE&amp;creator=factset&amp;DYN_ARGS=TRUE&amp;DOC_NAME=FAT:FQL_AUDITING_CLIENT_TEMPLATE.FAT&amp;display_string=Audit&amp;VAR:KEY=NSJQVWLINS&amp;VAR:QUERY=RkZfRUJJVERBX09QRVIoUVRSLDQvMS8yMDA5LDYvMzAvMjAwOSwsLFVTRCk=&amp;WINDOW=FIRST_POPUP&amp;HEIGH","T=450&amp;WIDTH=450&amp;START_MAXIMIZED=FALSE&amp;VAR:CALENDAR=US&amp;VAR:SYMBOL=CSC&amp;VAR:INDEX=0"}</definedName>
    <definedName name="_78__FDSAUDITLINK__" localSheetId="7" hidden="1">{"fdsup://directions/FAT Viewer?action=UPDATE&amp;creator=factset&amp;DYN_ARGS=TRUE&amp;DOC_NAME=FAT:FQL_AUDITING_CLIENT_TEMPLATE.FAT&amp;display_string=Audit&amp;VAR:KEY=RSTQZMXMLG&amp;VAR:QUERY=RkZfRUJJVERBX09QRVIoUVRSLDQvMS8yMDEwLDYvMzAvMjAxMCwsLFVTRCk=&amp;WINDOW=FIRST_POPUP&amp;HEIGH","T=450&amp;WIDTH=450&amp;START_MAXIMIZED=FALSE&amp;VAR:CALENDAR=US&amp;VAR:SYMBOL=VAR&amp;VAR:INDEX=0"}</definedName>
    <definedName name="_78__FDSAUDITLINK__" localSheetId="0" hidden="1">{"fdsup://directions/FAT Viewer?action=UPDATE&amp;creator=factset&amp;DYN_ARGS=TRUE&amp;DOC_NAME=FAT:FQL_AUDITING_CLIENT_TEMPLATE.FAT&amp;display_string=Audit&amp;VAR:KEY=RSTQZMXMLG&amp;VAR:QUERY=RkZfRUJJVERBX09QRVIoUVRSLDQvMS8yMDEwLDYvMzAvMjAxMCwsLFVTRCk=&amp;WINDOW=FIRST_POPUP&amp;HEIGH","T=450&amp;WIDTH=450&amp;START_MAXIMIZED=FALSE&amp;VAR:CALENDAR=US&amp;VAR:SYMBOL=VAR&amp;VAR:INDEX=0"}</definedName>
    <definedName name="_78__FDSAUDITLINK__" hidden="1">{"fdsup://directions/FAT Viewer?action=UPDATE&amp;creator=factset&amp;DYN_ARGS=TRUE&amp;DOC_NAME=FAT:FQL_AUDITING_CLIENT_TEMPLATE.FAT&amp;display_string=Audit&amp;VAR:KEY=RSTQZMXMLG&amp;VAR:QUERY=RkZfRUJJVERBX09QRVIoUVRSLDQvMS8yMDEwLDYvMzAvMjAxMCwsLFVTRCk=&amp;WINDOW=FIRST_POPUP&amp;HEIGH","T=450&amp;WIDTH=450&amp;START_MAXIMIZED=FALSE&amp;VAR:CALENDAR=US&amp;VAR:SYMBOL=VAR&amp;VAR:INDEX=0"}</definedName>
    <definedName name="_780__FDSAUDITLINK__" localSheetId="7" hidden="1">{"fdsup://directions/FAT Viewer?action=UPDATE&amp;creator=factset&amp;DYN_ARGS=TRUE&amp;DOC_NAME=FAT:FQL_AUDITING_CLIENT_TEMPLATE.FAT&amp;display_string=Audit&amp;VAR:KEY=TSZOJOVCDE&amp;VAR:QUERY=RkZfRUJJVERBX09QRVIoUVRSLDQvMS8yMDEwLDYvMzAvMjAxMCwsLFVTRCk=&amp;WINDOW=FIRST_POPUP&amp;HEIGH","T=450&amp;WIDTH=450&amp;START_MAXIMIZED=FALSE&amp;VAR:CALENDAR=US&amp;VAR:SYMBOL=CSC&amp;VAR:INDEX=0"}</definedName>
    <definedName name="_780__FDSAUDITLINK__" localSheetId="0" hidden="1">{"fdsup://directions/FAT Viewer?action=UPDATE&amp;creator=factset&amp;DYN_ARGS=TRUE&amp;DOC_NAME=FAT:FQL_AUDITING_CLIENT_TEMPLATE.FAT&amp;display_string=Audit&amp;VAR:KEY=TSZOJOVCDE&amp;VAR:QUERY=RkZfRUJJVERBX09QRVIoUVRSLDQvMS8yMDEwLDYvMzAvMjAxMCwsLFVTRCk=&amp;WINDOW=FIRST_POPUP&amp;HEIGH","T=450&amp;WIDTH=450&amp;START_MAXIMIZED=FALSE&amp;VAR:CALENDAR=US&amp;VAR:SYMBOL=CSC&amp;VAR:INDEX=0"}</definedName>
    <definedName name="_780__FDSAUDITLINK__" hidden="1">{"fdsup://directions/FAT Viewer?action=UPDATE&amp;creator=factset&amp;DYN_ARGS=TRUE&amp;DOC_NAME=FAT:FQL_AUDITING_CLIENT_TEMPLATE.FAT&amp;display_string=Audit&amp;VAR:KEY=TSZOJOVCDE&amp;VAR:QUERY=RkZfRUJJVERBX09QRVIoUVRSLDQvMS8yMDEwLDYvMzAvMjAxMCwsLFVTRCk=&amp;WINDOW=FIRST_POPUP&amp;HEIGH","T=450&amp;WIDTH=450&amp;START_MAXIMIZED=FALSE&amp;VAR:CALENDAR=US&amp;VAR:SYMBOL=CSC&amp;VAR:INDEX=0"}</definedName>
    <definedName name="_781__FDSAUDITLINK__" localSheetId="7" hidden="1">{"fdsup://directions/FAT Viewer?action=UPDATE&amp;creator=factset&amp;DYN_ARGS=TRUE&amp;DOC_NAME=FAT:FQL_AUDITING_CLIENT_TEMPLATE.FAT&amp;display_string=Audit&amp;VAR:KEY=TSZSNMJUBW&amp;VAR:QUERY=RkZfRUJJVERBX09QRVIoUVRSLDQvMS8yMDA5LDYvMzAvMjAwOSwsLFVTRCk=&amp;WINDOW=FIRST_POPUP&amp;HEIGH","T=450&amp;WIDTH=450&amp;START_MAXIMIZED=FALSE&amp;VAR:CALENDAR=US&amp;VAR:SYMBOL=CRM&amp;VAR:INDEX=0"}</definedName>
    <definedName name="_781__FDSAUDITLINK__" localSheetId="0" hidden="1">{"fdsup://directions/FAT Viewer?action=UPDATE&amp;creator=factset&amp;DYN_ARGS=TRUE&amp;DOC_NAME=FAT:FQL_AUDITING_CLIENT_TEMPLATE.FAT&amp;display_string=Audit&amp;VAR:KEY=TSZSNMJUBW&amp;VAR:QUERY=RkZfRUJJVERBX09QRVIoUVRSLDQvMS8yMDA5LDYvMzAvMjAwOSwsLFVTRCk=&amp;WINDOW=FIRST_POPUP&amp;HEIGH","T=450&amp;WIDTH=450&amp;START_MAXIMIZED=FALSE&amp;VAR:CALENDAR=US&amp;VAR:SYMBOL=CRM&amp;VAR:INDEX=0"}</definedName>
    <definedName name="_781__FDSAUDITLINK__" hidden="1">{"fdsup://directions/FAT Viewer?action=UPDATE&amp;creator=factset&amp;DYN_ARGS=TRUE&amp;DOC_NAME=FAT:FQL_AUDITING_CLIENT_TEMPLATE.FAT&amp;display_string=Audit&amp;VAR:KEY=TSZSNMJUBW&amp;VAR:QUERY=RkZfRUJJVERBX09QRVIoUVRSLDQvMS8yMDA5LDYvMzAvMjAwOSwsLFVTRCk=&amp;WINDOW=FIRST_POPUP&amp;HEIGH","T=450&amp;WIDTH=450&amp;START_MAXIMIZED=FALSE&amp;VAR:CALENDAR=US&amp;VAR:SYMBOL=CRM&amp;VAR:INDEX=0"}</definedName>
    <definedName name="_782__FDSAUDITLINK__" localSheetId="7" hidden="1">{"fdsup://directions/FAT Viewer?action=UPDATE&amp;creator=factset&amp;DYN_ARGS=TRUE&amp;DOC_NAME=FAT:FQL_AUDITING_CLIENT_TEMPLATE.FAT&amp;display_string=Audit&amp;VAR:KEY=ZUZQJGZAHO&amp;VAR:QUERY=RkZfRUJJVERBX09QRVIoUVRSLDQvMS8yMDEwLDYvMzAvMjAxMCwsLFVTRCk=&amp;WINDOW=FIRST_POPUP&amp;HEIGH","T=450&amp;WIDTH=450&amp;START_MAXIMIZED=FALSE&amp;VAR:CALENDAR=US&amp;VAR:SYMBOL=CRM&amp;VAR:INDEX=0"}</definedName>
    <definedName name="_782__FDSAUDITLINK__" localSheetId="0" hidden="1">{"fdsup://directions/FAT Viewer?action=UPDATE&amp;creator=factset&amp;DYN_ARGS=TRUE&amp;DOC_NAME=FAT:FQL_AUDITING_CLIENT_TEMPLATE.FAT&amp;display_string=Audit&amp;VAR:KEY=ZUZQJGZAHO&amp;VAR:QUERY=RkZfRUJJVERBX09QRVIoUVRSLDQvMS8yMDEwLDYvMzAvMjAxMCwsLFVTRCk=&amp;WINDOW=FIRST_POPUP&amp;HEIGH","T=450&amp;WIDTH=450&amp;START_MAXIMIZED=FALSE&amp;VAR:CALENDAR=US&amp;VAR:SYMBOL=CRM&amp;VAR:INDEX=0"}</definedName>
    <definedName name="_782__FDSAUDITLINK__" hidden="1">{"fdsup://directions/FAT Viewer?action=UPDATE&amp;creator=factset&amp;DYN_ARGS=TRUE&amp;DOC_NAME=FAT:FQL_AUDITING_CLIENT_TEMPLATE.FAT&amp;display_string=Audit&amp;VAR:KEY=ZUZQJGZAHO&amp;VAR:QUERY=RkZfRUJJVERBX09QRVIoUVRSLDQvMS8yMDEwLDYvMzAvMjAxMCwsLFVTRCk=&amp;WINDOW=FIRST_POPUP&amp;HEIGH","T=450&amp;WIDTH=450&amp;START_MAXIMIZED=FALSE&amp;VAR:CALENDAR=US&amp;VAR:SYMBOL=CRM&amp;VAR:INDEX=0"}</definedName>
    <definedName name="_783__FDSAUDITLINK__" localSheetId="7" hidden="1">{"fdsup://directions/FAT Viewer?action=UPDATE&amp;creator=factset&amp;DYN_ARGS=TRUE&amp;DOC_NAME=FAT:FQL_AUDITING_CLIENT_TEMPLATE.FAT&amp;display_string=Audit&amp;VAR:KEY=XWLSXEJCNU&amp;VAR:QUERY=RkZfRUJJVERBX09QRVIoUVRSLDQvMS8yMDA5LDYvMzAvMjAwOSwsLFVTRCk=&amp;WINDOW=FIRST_POPUP&amp;HEIGH","T=450&amp;WIDTH=450&amp;START_MAXIMIZED=FALSE&amp;VAR:CALENDAR=US&amp;VAR:SYMBOL=CPWR&amp;VAR:INDEX=0"}</definedName>
    <definedName name="_783__FDSAUDITLINK__" localSheetId="0" hidden="1">{"fdsup://directions/FAT Viewer?action=UPDATE&amp;creator=factset&amp;DYN_ARGS=TRUE&amp;DOC_NAME=FAT:FQL_AUDITING_CLIENT_TEMPLATE.FAT&amp;display_string=Audit&amp;VAR:KEY=XWLSXEJCNU&amp;VAR:QUERY=RkZfRUJJVERBX09QRVIoUVRSLDQvMS8yMDA5LDYvMzAvMjAwOSwsLFVTRCk=&amp;WINDOW=FIRST_POPUP&amp;HEIGH","T=450&amp;WIDTH=450&amp;START_MAXIMIZED=FALSE&amp;VAR:CALENDAR=US&amp;VAR:SYMBOL=CPWR&amp;VAR:INDEX=0"}</definedName>
    <definedName name="_783__FDSAUDITLINK__" hidden="1">{"fdsup://directions/FAT Viewer?action=UPDATE&amp;creator=factset&amp;DYN_ARGS=TRUE&amp;DOC_NAME=FAT:FQL_AUDITING_CLIENT_TEMPLATE.FAT&amp;display_string=Audit&amp;VAR:KEY=XWLSXEJCNU&amp;VAR:QUERY=RkZfRUJJVERBX09QRVIoUVRSLDQvMS8yMDA5LDYvMzAvMjAwOSwsLFVTRCk=&amp;WINDOW=FIRST_POPUP&amp;HEIGH","T=450&amp;WIDTH=450&amp;START_MAXIMIZED=FALSE&amp;VAR:CALENDAR=US&amp;VAR:SYMBOL=CPWR&amp;VAR:INDEX=0"}</definedName>
    <definedName name="_784__FDSAUDITLINK__" localSheetId="7" hidden="1">{"fdsup://directions/FAT Viewer?action=UPDATE&amp;creator=factset&amp;DYN_ARGS=TRUE&amp;DOC_NAME=FAT:FQL_AUDITING_CLIENT_TEMPLATE.FAT&amp;display_string=Audit&amp;VAR:KEY=BKDAZMXARE&amp;VAR:QUERY=RkZfRUJJVERBX09QRVIoUVRSLDQvMS8yMDEwLDYvMzAvMjAxMCwsLFVTRCk=&amp;WINDOW=FIRST_POPUP&amp;HEIGH","T=450&amp;WIDTH=450&amp;START_MAXIMIZED=FALSE&amp;VAR:CALENDAR=US&amp;VAR:SYMBOL=CPWR&amp;VAR:INDEX=0"}</definedName>
    <definedName name="_784__FDSAUDITLINK__" localSheetId="0" hidden="1">{"fdsup://directions/FAT Viewer?action=UPDATE&amp;creator=factset&amp;DYN_ARGS=TRUE&amp;DOC_NAME=FAT:FQL_AUDITING_CLIENT_TEMPLATE.FAT&amp;display_string=Audit&amp;VAR:KEY=BKDAZMXARE&amp;VAR:QUERY=RkZfRUJJVERBX09QRVIoUVRSLDQvMS8yMDEwLDYvMzAvMjAxMCwsLFVTRCk=&amp;WINDOW=FIRST_POPUP&amp;HEIGH","T=450&amp;WIDTH=450&amp;START_MAXIMIZED=FALSE&amp;VAR:CALENDAR=US&amp;VAR:SYMBOL=CPWR&amp;VAR:INDEX=0"}</definedName>
    <definedName name="_784__FDSAUDITLINK__" hidden="1">{"fdsup://directions/FAT Viewer?action=UPDATE&amp;creator=factset&amp;DYN_ARGS=TRUE&amp;DOC_NAME=FAT:FQL_AUDITING_CLIENT_TEMPLATE.FAT&amp;display_string=Audit&amp;VAR:KEY=BKDAZMXARE&amp;VAR:QUERY=RkZfRUJJVERBX09QRVIoUVRSLDQvMS8yMDEwLDYvMzAvMjAxMCwsLFVTRCk=&amp;WINDOW=FIRST_POPUP&amp;HEIGH","T=450&amp;WIDTH=450&amp;START_MAXIMIZED=FALSE&amp;VAR:CALENDAR=US&amp;VAR:SYMBOL=CPWR&amp;VAR:INDEX=0"}</definedName>
    <definedName name="_785__FDSAUDITLINK__" localSheetId="7" hidden="1">{"fdsup://directions/FAT Viewer?action=UPDATE&amp;creator=factset&amp;DYN_ARGS=TRUE&amp;DOC_NAME=FAT:FQL_AUDITING_CLIENT_TEMPLATE.FAT&amp;display_string=Audit&amp;VAR:KEY=RCHWHWHULG&amp;VAR:QUERY=RkZfRUJJVERBX09QRVIoUVRSLDQvMS8yMDA5LDYvMzAvMjAwOSwsLFVTRCk=&amp;WINDOW=FIRST_POPUP&amp;HEIGH","T=450&amp;WIDTH=450&amp;START_MAXIMIZED=FALSE&amp;VAR:CALENDAR=US&amp;VAR:SYMBOL=CPB&amp;VAR:INDEX=0"}</definedName>
    <definedName name="_785__FDSAUDITLINK__" localSheetId="0" hidden="1">{"fdsup://directions/FAT Viewer?action=UPDATE&amp;creator=factset&amp;DYN_ARGS=TRUE&amp;DOC_NAME=FAT:FQL_AUDITING_CLIENT_TEMPLATE.FAT&amp;display_string=Audit&amp;VAR:KEY=RCHWHWHULG&amp;VAR:QUERY=RkZfRUJJVERBX09QRVIoUVRSLDQvMS8yMDA5LDYvMzAvMjAwOSwsLFVTRCk=&amp;WINDOW=FIRST_POPUP&amp;HEIGH","T=450&amp;WIDTH=450&amp;START_MAXIMIZED=FALSE&amp;VAR:CALENDAR=US&amp;VAR:SYMBOL=CPB&amp;VAR:INDEX=0"}</definedName>
    <definedName name="_785__FDSAUDITLINK__" hidden="1">{"fdsup://directions/FAT Viewer?action=UPDATE&amp;creator=factset&amp;DYN_ARGS=TRUE&amp;DOC_NAME=FAT:FQL_AUDITING_CLIENT_TEMPLATE.FAT&amp;display_string=Audit&amp;VAR:KEY=RCHWHWHULG&amp;VAR:QUERY=RkZfRUJJVERBX09QRVIoUVRSLDQvMS8yMDA5LDYvMzAvMjAwOSwsLFVTRCk=&amp;WINDOW=FIRST_POPUP&amp;HEIGH","T=450&amp;WIDTH=450&amp;START_MAXIMIZED=FALSE&amp;VAR:CALENDAR=US&amp;VAR:SYMBOL=CPB&amp;VAR:INDEX=0"}</definedName>
    <definedName name="_786__FDSAUDITLINK__" localSheetId="7" hidden="1">{"fdsup://directions/FAT Viewer?action=UPDATE&amp;creator=factset&amp;DYN_ARGS=TRUE&amp;DOC_NAME=FAT:FQL_AUDITING_CLIENT_TEMPLATE.FAT&amp;display_string=Audit&amp;VAR:KEY=XCTKBKPQZS&amp;VAR:QUERY=RkZfRUJJVERBX09QRVIoUVRSLDQvMS8yMDEwLDYvMzAvMjAxMCwsLFVTRCk=&amp;WINDOW=FIRST_POPUP&amp;HEIGH","T=450&amp;WIDTH=450&amp;START_MAXIMIZED=FALSE&amp;VAR:CALENDAR=US&amp;VAR:SYMBOL=CPB&amp;VAR:INDEX=0"}</definedName>
    <definedName name="_786__FDSAUDITLINK__" localSheetId="0" hidden="1">{"fdsup://directions/FAT Viewer?action=UPDATE&amp;creator=factset&amp;DYN_ARGS=TRUE&amp;DOC_NAME=FAT:FQL_AUDITING_CLIENT_TEMPLATE.FAT&amp;display_string=Audit&amp;VAR:KEY=XCTKBKPQZS&amp;VAR:QUERY=RkZfRUJJVERBX09QRVIoUVRSLDQvMS8yMDEwLDYvMzAvMjAxMCwsLFVTRCk=&amp;WINDOW=FIRST_POPUP&amp;HEIGH","T=450&amp;WIDTH=450&amp;START_MAXIMIZED=FALSE&amp;VAR:CALENDAR=US&amp;VAR:SYMBOL=CPB&amp;VAR:INDEX=0"}</definedName>
    <definedName name="_786__FDSAUDITLINK__" hidden="1">{"fdsup://directions/FAT Viewer?action=UPDATE&amp;creator=factset&amp;DYN_ARGS=TRUE&amp;DOC_NAME=FAT:FQL_AUDITING_CLIENT_TEMPLATE.FAT&amp;display_string=Audit&amp;VAR:KEY=XCTKBKPQZS&amp;VAR:QUERY=RkZfRUJJVERBX09QRVIoUVRSLDQvMS8yMDEwLDYvMzAvMjAxMCwsLFVTRCk=&amp;WINDOW=FIRST_POPUP&amp;HEIGH","T=450&amp;WIDTH=450&amp;START_MAXIMIZED=FALSE&amp;VAR:CALENDAR=US&amp;VAR:SYMBOL=CPB&amp;VAR:INDEX=0"}</definedName>
    <definedName name="_787__FDSAUDITLINK__" localSheetId="7" hidden="1">{"fdsup://directions/FAT Viewer?action=UPDATE&amp;creator=factset&amp;DYN_ARGS=TRUE&amp;DOC_NAME=FAT:FQL_AUDITING_CLIENT_TEMPLATE.FAT&amp;display_string=Audit&amp;VAR:KEY=LGFMLUJYVC&amp;VAR:QUERY=RkZfRUJJVERBX09QRVIoUVRSLDQvMS8yMDA5LDYvMzAvMjAwOSwsLFVTRCk=&amp;WINDOW=FIRST_POPUP&amp;HEIGH","T=450&amp;WIDTH=450&amp;START_MAXIMIZED=FALSE&amp;VAR:CALENDAR=US&amp;VAR:SYMBOL=COST&amp;VAR:INDEX=0"}</definedName>
    <definedName name="_787__FDSAUDITLINK__" localSheetId="0" hidden="1">{"fdsup://directions/FAT Viewer?action=UPDATE&amp;creator=factset&amp;DYN_ARGS=TRUE&amp;DOC_NAME=FAT:FQL_AUDITING_CLIENT_TEMPLATE.FAT&amp;display_string=Audit&amp;VAR:KEY=LGFMLUJYVC&amp;VAR:QUERY=RkZfRUJJVERBX09QRVIoUVRSLDQvMS8yMDA5LDYvMzAvMjAwOSwsLFVTRCk=&amp;WINDOW=FIRST_POPUP&amp;HEIGH","T=450&amp;WIDTH=450&amp;START_MAXIMIZED=FALSE&amp;VAR:CALENDAR=US&amp;VAR:SYMBOL=COST&amp;VAR:INDEX=0"}</definedName>
    <definedName name="_787__FDSAUDITLINK__" hidden="1">{"fdsup://directions/FAT Viewer?action=UPDATE&amp;creator=factset&amp;DYN_ARGS=TRUE&amp;DOC_NAME=FAT:FQL_AUDITING_CLIENT_TEMPLATE.FAT&amp;display_string=Audit&amp;VAR:KEY=LGFMLUJYVC&amp;VAR:QUERY=RkZfRUJJVERBX09QRVIoUVRSLDQvMS8yMDA5LDYvMzAvMjAwOSwsLFVTRCk=&amp;WINDOW=FIRST_POPUP&amp;HEIGH","T=450&amp;WIDTH=450&amp;START_MAXIMIZED=FALSE&amp;VAR:CALENDAR=US&amp;VAR:SYMBOL=COST&amp;VAR:INDEX=0"}</definedName>
    <definedName name="_788__FDSAUDITLINK__" localSheetId="7" hidden="1">{"fdsup://directions/FAT Viewer?action=UPDATE&amp;creator=factset&amp;DYN_ARGS=TRUE&amp;DOC_NAME=FAT:FQL_AUDITING_CLIENT_TEMPLATE.FAT&amp;display_string=Audit&amp;VAR:KEY=VKLAJAVWJY&amp;VAR:QUERY=RkZfRUJJVERBX09QRVIoUVRSLDQvMS8yMDEwLDYvMzAvMjAxMCwsLFVTRCk=&amp;WINDOW=FIRST_POPUP&amp;HEIGH","T=450&amp;WIDTH=450&amp;START_MAXIMIZED=FALSE&amp;VAR:CALENDAR=US&amp;VAR:SYMBOL=COST&amp;VAR:INDEX=0"}</definedName>
    <definedName name="_788__FDSAUDITLINK__" localSheetId="0" hidden="1">{"fdsup://directions/FAT Viewer?action=UPDATE&amp;creator=factset&amp;DYN_ARGS=TRUE&amp;DOC_NAME=FAT:FQL_AUDITING_CLIENT_TEMPLATE.FAT&amp;display_string=Audit&amp;VAR:KEY=VKLAJAVWJY&amp;VAR:QUERY=RkZfRUJJVERBX09QRVIoUVRSLDQvMS8yMDEwLDYvMzAvMjAxMCwsLFVTRCk=&amp;WINDOW=FIRST_POPUP&amp;HEIGH","T=450&amp;WIDTH=450&amp;START_MAXIMIZED=FALSE&amp;VAR:CALENDAR=US&amp;VAR:SYMBOL=COST&amp;VAR:INDEX=0"}</definedName>
    <definedName name="_788__FDSAUDITLINK__" hidden="1">{"fdsup://directions/FAT Viewer?action=UPDATE&amp;creator=factset&amp;DYN_ARGS=TRUE&amp;DOC_NAME=FAT:FQL_AUDITING_CLIENT_TEMPLATE.FAT&amp;display_string=Audit&amp;VAR:KEY=VKLAJAVWJY&amp;VAR:QUERY=RkZfRUJJVERBX09QRVIoUVRSLDQvMS8yMDEwLDYvMzAvMjAxMCwsLFVTRCk=&amp;WINDOW=FIRST_POPUP&amp;HEIGH","T=450&amp;WIDTH=450&amp;START_MAXIMIZED=FALSE&amp;VAR:CALENDAR=US&amp;VAR:SYMBOL=COST&amp;VAR:INDEX=0"}</definedName>
    <definedName name="_789__FDSAUDITLINK__" localSheetId="7" hidden="1">{"fdsup://directions/FAT Viewer?action=UPDATE&amp;creator=factset&amp;DYN_ARGS=TRUE&amp;DOC_NAME=FAT:FQL_AUDITING_CLIENT_TEMPLATE.FAT&amp;display_string=Audit&amp;VAR:KEY=BKLILEDWZO&amp;VAR:QUERY=RkZfRUJJVERBX09QRVIoUVRSLDQvMS8yMDA5LDYvMzAvMjAwOSwsLFVTRCk=&amp;WINDOW=FIRST_POPUP&amp;HEIGH","T=450&amp;WIDTH=450&amp;START_MAXIMIZED=FALSE&amp;VAR:CALENDAR=US&amp;VAR:SYMBOL=COP&amp;VAR:INDEX=0"}</definedName>
    <definedName name="_789__FDSAUDITLINK__" localSheetId="0" hidden="1">{"fdsup://directions/FAT Viewer?action=UPDATE&amp;creator=factset&amp;DYN_ARGS=TRUE&amp;DOC_NAME=FAT:FQL_AUDITING_CLIENT_TEMPLATE.FAT&amp;display_string=Audit&amp;VAR:KEY=BKLILEDWZO&amp;VAR:QUERY=RkZfRUJJVERBX09QRVIoUVRSLDQvMS8yMDA5LDYvMzAvMjAwOSwsLFVTRCk=&amp;WINDOW=FIRST_POPUP&amp;HEIGH","T=450&amp;WIDTH=450&amp;START_MAXIMIZED=FALSE&amp;VAR:CALENDAR=US&amp;VAR:SYMBOL=COP&amp;VAR:INDEX=0"}</definedName>
    <definedName name="_789__FDSAUDITLINK__" hidden="1">{"fdsup://directions/FAT Viewer?action=UPDATE&amp;creator=factset&amp;DYN_ARGS=TRUE&amp;DOC_NAME=FAT:FQL_AUDITING_CLIENT_TEMPLATE.FAT&amp;display_string=Audit&amp;VAR:KEY=BKLILEDWZO&amp;VAR:QUERY=RkZfRUJJVERBX09QRVIoUVRSLDQvMS8yMDA5LDYvMzAvMjAwOSwsLFVTRCk=&amp;WINDOW=FIRST_POPUP&amp;HEIGH","T=450&amp;WIDTH=450&amp;START_MAXIMIZED=FALSE&amp;VAR:CALENDAR=US&amp;VAR:SYMBOL=COP&amp;VAR:INDEX=0"}</definedName>
    <definedName name="_79__FDSAUDITLINK__" localSheetId="7" hidden="1">{"fdsup://directions/FAT Viewer?action=UPDATE&amp;creator=factset&amp;DYN_ARGS=TRUE&amp;DOC_NAME=FAT:FQL_AUDITING_CLIENT_TEMPLATE.FAT&amp;display_string=Audit&amp;VAR:KEY=RKPQPKPWJQ&amp;VAR:QUERY=RkZfRUJJVERBX09QRVIoUVRSLDQvMS8yMDA5LDYvMzAvMjAwOSwsLFVTRCk=&amp;WINDOW=FIRST_POPUP&amp;HEIGH","T=450&amp;WIDTH=450&amp;START_MAXIMIZED=FALSE&amp;VAR:CALENDAR=US&amp;VAR:SYMBOL=V&amp;VAR:INDEX=0"}</definedName>
    <definedName name="_79__FDSAUDITLINK__" localSheetId="0" hidden="1">{"fdsup://directions/FAT Viewer?action=UPDATE&amp;creator=factset&amp;DYN_ARGS=TRUE&amp;DOC_NAME=FAT:FQL_AUDITING_CLIENT_TEMPLATE.FAT&amp;display_string=Audit&amp;VAR:KEY=RKPQPKPWJQ&amp;VAR:QUERY=RkZfRUJJVERBX09QRVIoUVRSLDQvMS8yMDA5LDYvMzAvMjAwOSwsLFVTRCk=&amp;WINDOW=FIRST_POPUP&amp;HEIGH","T=450&amp;WIDTH=450&amp;START_MAXIMIZED=FALSE&amp;VAR:CALENDAR=US&amp;VAR:SYMBOL=V&amp;VAR:INDEX=0"}</definedName>
    <definedName name="_79__FDSAUDITLINK__" hidden="1">{"fdsup://directions/FAT Viewer?action=UPDATE&amp;creator=factset&amp;DYN_ARGS=TRUE&amp;DOC_NAME=FAT:FQL_AUDITING_CLIENT_TEMPLATE.FAT&amp;display_string=Audit&amp;VAR:KEY=RKPQPKPWJQ&amp;VAR:QUERY=RkZfRUJJVERBX09QRVIoUVRSLDQvMS8yMDA5LDYvMzAvMjAwOSwsLFVTRCk=&amp;WINDOW=FIRST_POPUP&amp;HEIGH","T=450&amp;WIDTH=450&amp;START_MAXIMIZED=FALSE&amp;VAR:CALENDAR=US&amp;VAR:SYMBOL=V&amp;VAR:INDEX=0"}</definedName>
    <definedName name="_790__FDSAUDITLINK__" localSheetId="7" hidden="1">{"fdsup://directions/FAT Viewer?action=UPDATE&amp;creator=factset&amp;DYN_ARGS=TRUE&amp;DOC_NAME=FAT:FQL_AUDITING_CLIENT_TEMPLATE.FAT&amp;display_string=Audit&amp;VAR:KEY=TGNUNYRMXM&amp;VAR:QUERY=RkZfRUJJVERBX09QRVIoUVRSLDQvMS8yMDEwLDYvMzAvMjAxMCwsLFVTRCk=&amp;WINDOW=FIRST_POPUP&amp;HEIGH","T=450&amp;WIDTH=450&amp;START_MAXIMIZED=FALSE&amp;VAR:CALENDAR=US&amp;VAR:SYMBOL=COP&amp;VAR:INDEX=0"}</definedName>
    <definedName name="_790__FDSAUDITLINK__" localSheetId="0" hidden="1">{"fdsup://directions/FAT Viewer?action=UPDATE&amp;creator=factset&amp;DYN_ARGS=TRUE&amp;DOC_NAME=FAT:FQL_AUDITING_CLIENT_TEMPLATE.FAT&amp;display_string=Audit&amp;VAR:KEY=TGNUNYRMXM&amp;VAR:QUERY=RkZfRUJJVERBX09QRVIoUVRSLDQvMS8yMDEwLDYvMzAvMjAxMCwsLFVTRCk=&amp;WINDOW=FIRST_POPUP&amp;HEIGH","T=450&amp;WIDTH=450&amp;START_MAXIMIZED=FALSE&amp;VAR:CALENDAR=US&amp;VAR:SYMBOL=COP&amp;VAR:INDEX=0"}</definedName>
    <definedName name="_790__FDSAUDITLINK__" hidden="1">{"fdsup://directions/FAT Viewer?action=UPDATE&amp;creator=factset&amp;DYN_ARGS=TRUE&amp;DOC_NAME=FAT:FQL_AUDITING_CLIENT_TEMPLATE.FAT&amp;display_string=Audit&amp;VAR:KEY=TGNUNYRMXM&amp;VAR:QUERY=RkZfRUJJVERBX09QRVIoUVRSLDQvMS8yMDEwLDYvMzAvMjAxMCwsLFVTRCk=&amp;WINDOW=FIRST_POPUP&amp;HEIGH","T=450&amp;WIDTH=450&amp;START_MAXIMIZED=FALSE&amp;VAR:CALENDAR=US&amp;VAR:SYMBOL=COP&amp;VAR:INDEX=0"}</definedName>
    <definedName name="_791__FDSAUDITLINK__" localSheetId="7" hidden="1">{"fdsup://directions/FAT Viewer?action=UPDATE&amp;creator=factset&amp;DYN_ARGS=TRUE&amp;DOC_NAME=FAT:FQL_AUDITING_CLIENT_TEMPLATE.FAT&amp;display_string=Audit&amp;VAR:KEY=HEPUBCPOJW&amp;VAR:QUERY=RkZfRUJJVERBX09QRVIoUVRSLDQvMS8yMDA5LDYvMzAvMjAwOSwsLFVTRCk=&amp;WINDOW=FIRST_POPUP&amp;HEIGH","T=450&amp;WIDTH=450&amp;START_MAXIMIZED=FALSE&amp;VAR:CALENDAR=US&amp;VAR:SYMBOL=COL&amp;VAR:INDEX=0"}</definedName>
    <definedName name="_791__FDSAUDITLINK__" localSheetId="0" hidden="1">{"fdsup://directions/FAT Viewer?action=UPDATE&amp;creator=factset&amp;DYN_ARGS=TRUE&amp;DOC_NAME=FAT:FQL_AUDITING_CLIENT_TEMPLATE.FAT&amp;display_string=Audit&amp;VAR:KEY=HEPUBCPOJW&amp;VAR:QUERY=RkZfRUJJVERBX09QRVIoUVRSLDQvMS8yMDA5LDYvMzAvMjAwOSwsLFVTRCk=&amp;WINDOW=FIRST_POPUP&amp;HEIGH","T=450&amp;WIDTH=450&amp;START_MAXIMIZED=FALSE&amp;VAR:CALENDAR=US&amp;VAR:SYMBOL=COL&amp;VAR:INDEX=0"}</definedName>
    <definedName name="_791__FDSAUDITLINK__" hidden="1">{"fdsup://directions/FAT Viewer?action=UPDATE&amp;creator=factset&amp;DYN_ARGS=TRUE&amp;DOC_NAME=FAT:FQL_AUDITING_CLIENT_TEMPLATE.FAT&amp;display_string=Audit&amp;VAR:KEY=HEPUBCPOJW&amp;VAR:QUERY=RkZfRUJJVERBX09QRVIoUVRSLDQvMS8yMDA5LDYvMzAvMjAwOSwsLFVTRCk=&amp;WINDOW=FIRST_POPUP&amp;HEIGH","T=450&amp;WIDTH=450&amp;START_MAXIMIZED=FALSE&amp;VAR:CALENDAR=US&amp;VAR:SYMBOL=COL&amp;VAR:INDEX=0"}</definedName>
    <definedName name="_792__FDSAUDITLINK__" localSheetId="7" hidden="1">{"fdsup://directions/FAT Viewer?action=UPDATE&amp;creator=factset&amp;DYN_ARGS=TRUE&amp;DOC_NAME=FAT:FQL_AUDITING_CLIENT_TEMPLATE.FAT&amp;display_string=Audit&amp;VAR:KEY=NOFIDMRALI&amp;VAR:QUERY=RkZfRUJJVERBX09QRVIoUVRSLDQvMS8yMDEwLDYvMzAvMjAxMCwsLFVTRCk=&amp;WINDOW=FIRST_POPUP&amp;HEIGH","T=450&amp;WIDTH=450&amp;START_MAXIMIZED=FALSE&amp;VAR:CALENDAR=US&amp;VAR:SYMBOL=COL&amp;VAR:INDEX=0"}</definedName>
    <definedName name="_792__FDSAUDITLINK__" localSheetId="0" hidden="1">{"fdsup://directions/FAT Viewer?action=UPDATE&amp;creator=factset&amp;DYN_ARGS=TRUE&amp;DOC_NAME=FAT:FQL_AUDITING_CLIENT_TEMPLATE.FAT&amp;display_string=Audit&amp;VAR:KEY=NOFIDMRALI&amp;VAR:QUERY=RkZfRUJJVERBX09QRVIoUVRSLDQvMS8yMDEwLDYvMzAvMjAxMCwsLFVTRCk=&amp;WINDOW=FIRST_POPUP&amp;HEIGH","T=450&amp;WIDTH=450&amp;START_MAXIMIZED=FALSE&amp;VAR:CALENDAR=US&amp;VAR:SYMBOL=COL&amp;VAR:INDEX=0"}</definedName>
    <definedName name="_792__FDSAUDITLINK__" hidden="1">{"fdsup://directions/FAT Viewer?action=UPDATE&amp;creator=factset&amp;DYN_ARGS=TRUE&amp;DOC_NAME=FAT:FQL_AUDITING_CLIENT_TEMPLATE.FAT&amp;display_string=Audit&amp;VAR:KEY=NOFIDMRALI&amp;VAR:QUERY=RkZfRUJJVERBX09QRVIoUVRSLDQvMS8yMDEwLDYvMzAvMjAxMCwsLFVTRCk=&amp;WINDOW=FIRST_POPUP&amp;HEIGH","T=450&amp;WIDTH=450&amp;START_MAXIMIZED=FALSE&amp;VAR:CALENDAR=US&amp;VAR:SYMBOL=COL&amp;VAR:INDEX=0"}</definedName>
    <definedName name="_793__FDSAUDITLINK__" localSheetId="7" hidden="1">{"fdsup://directions/FAT Viewer?action=UPDATE&amp;creator=factset&amp;DYN_ARGS=TRUE&amp;DOC_NAME=FAT:FQL_AUDITING_CLIENT_TEMPLATE.FAT&amp;display_string=Audit&amp;VAR:KEY=XANIFSXOVO&amp;VAR:QUERY=RkZfRUJJVERBX09QRVIoUVRSLDQvMS8yMDA5LDYvMzAvMjAwOSwsLFVTRCk=&amp;WINDOW=FIRST_POPUP&amp;HEIGH","T=450&amp;WIDTH=450&amp;START_MAXIMIZED=FALSE&amp;VAR:CALENDAR=US&amp;VAR:SYMBOL=COH&amp;VAR:INDEX=0"}</definedName>
    <definedName name="_793__FDSAUDITLINK__" localSheetId="0" hidden="1">{"fdsup://directions/FAT Viewer?action=UPDATE&amp;creator=factset&amp;DYN_ARGS=TRUE&amp;DOC_NAME=FAT:FQL_AUDITING_CLIENT_TEMPLATE.FAT&amp;display_string=Audit&amp;VAR:KEY=XANIFSXOVO&amp;VAR:QUERY=RkZfRUJJVERBX09QRVIoUVRSLDQvMS8yMDA5LDYvMzAvMjAwOSwsLFVTRCk=&amp;WINDOW=FIRST_POPUP&amp;HEIGH","T=450&amp;WIDTH=450&amp;START_MAXIMIZED=FALSE&amp;VAR:CALENDAR=US&amp;VAR:SYMBOL=COH&amp;VAR:INDEX=0"}</definedName>
    <definedName name="_793__FDSAUDITLINK__" hidden="1">{"fdsup://directions/FAT Viewer?action=UPDATE&amp;creator=factset&amp;DYN_ARGS=TRUE&amp;DOC_NAME=FAT:FQL_AUDITING_CLIENT_TEMPLATE.FAT&amp;display_string=Audit&amp;VAR:KEY=XANIFSXOVO&amp;VAR:QUERY=RkZfRUJJVERBX09QRVIoUVRSLDQvMS8yMDA5LDYvMzAvMjAwOSwsLFVTRCk=&amp;WINDOW=FIRST_POPUP&amp;HEIGH","T=450&amp;WIDTH=450&amp;START_MAXIMIZED=FALSE&amp;VAR:CALENDAR=US&amp;VAR:SYMBOL=COH&amp;VAR:INDEX=0"}</definedName>
    <definedName name="_794__FDSAUDITLINK__" localSheetId="7" hidden="1">{"fdsup://directions/FAT Viewer?action=UPDATE&amp;creator=factset&amp;DYN_ARGS=TRUE&amp;DOC_NAME=FAT:FQL_AUDITING_CLIENT_TEMPLATE.FAT&amp;display_string=Audit&amp;VAR:KEY=LYBSBSZALE&amp;VAR:QUERY=RkZfRUJJVERBX09QRVIoUVRSLDQvMS8yMDEwLDYvMzAvMjAxMCwsLFVTRCk=&amp;WINDOW=FIRST_POPUP&amp;HEIGH","T=450&amp;WIDTH=450&amp;START_MAXIMIZED=FALSE&amp;VAR:CALENDAR=US&amp;VAR:SYMBOL=COH&amp;VAR:INDEX=0"}</definedName>
    <definedName name="_794__FDSAUDITLINK__" localSheetId="0" hidden="1">{"fdsup://directions/FAT Viewer?action=UPDATE&amp;creator=factset&amp;DYN_ARGS=TRUE&amp;DOC_NAME=FAT:FQL_AUDITING_CLIENT_TEMPLATE.FAT&amp;display_string=Audit&amp;VAR:KEY=LYBSBSZALE&amp;VAR:QUERY=RkZfRUJJVERBX09QRVIoUVRSLDQvMS8yMDEwLDYvMzAvMjAxMCwsLFVTRCk=&amp;WINDOW=FIRST_POPUP&amp;HEIGH","T=450&amp;WIDTH=450&amp;START_MAXIMIZED=FALSE&amp;VAR:CALENDAR=US&amp;VAR:SYMBOL=COH&amp;VAR:INDEX=0"}</definedName>
    <definedName name="_794__FDSAUDITLINK__" hidden="1">{"fdsup://directions/FAT Viewer?action=UPDATE&amp;creator=factset&amp;DYN_ARGS=TRUE&amp;DOC_NAME=FAT:FQL_AUDITING_CLIENT_TEMPLATE.FAT&amp;display_string=Audit&amp;VAR:KEY=LYBSBSZALE&amp;VAR:QUERY=RkZfRUJJVERBX09QRVIoUVRSLDQvMS8yMDEwLDYvMzAvMjAxMCwsLFVTRCk=&amp;WINDOW=FIRST_POPUP&amp;HEIGH","T=450&amp;WIDTH=450&amp;START_MAXIMIZED=FALSE&amp;VAR:CALENDAR=US&amp;VAR:SYMBOL=COH&amp;VAR:INDEX=0"}</definedName>
    <definedName name="_795__FDSAUDITLINK__" localSheetId="7" hidden="1">{"fdsup://directions/FAT Viewer?action=UPDATE&amp;creator=factset&amp;DYN_ARGS=TRUE&amp;DOC_NAME=FAT:FQL_AUDITING_CLIENT_TEMPLATE.FAT&amp;display_string=Audit&amp;VAR:KEY=PEDEFIXWZM&amp;VAR:QUERY=RkZfRUJJVERBX09QRVIoUVRSLDQvMS8yMDA5LDYvMzAvMjAwOSwsLFVTRCk=&amp;WINDOW=FIRST_POPUP&amp;HEIGH","T=450&amp;WIDTH=450&amp;START_MAXIMIZED=FALSE&amp;VAR:CALENDAR=US&amp;VAR:SYMBOL=COG&amp;VAR:INDEX=0"}</definedName>
    <definedName name="_795__FDSAUDITLINK__" localSheetId="0" hidden="1">{"fdsup://directions/FAT Viewer?action=UPDATE&amp;creator=factset&amp;DYN_ARGS=TRUE&amp;DOC_NAME=FAT:FQL_AUDITING_CLIENT_TEMPLATE.FAT&amp;display_string=Audit&amp;VAR:KEY=PEDEFIXWZM&amp;VAR:QUERY=RkZfRUJJVERBX09QRVIoUVRSLDQvMS8yMDA5LDYvMzAvMjAwOSwsLFVTRCk=&amp;WINDOW=FIRST_POPUP&amp;HEIGH","T=450&amp;WIDTH=450&amp;START_MAXIMIZED=FALSE&amp;VAR:CALENDAR=US&amp;VAR:SYMBOL=COG&amp;VAR:INDEX=0"}</definedName>
    <definedName name="_795__FDSAUDITLINK__" hidden="1">{"fdsup://directions/FAT Viewer?action=UPDATE&amp;creator=factset&amp;DYN_ARGS=TRUE&amp;DOC_NAME=FAT:FQL_AUDITING_CLIENT_TEMPLATE.FAT&amp;display_string=Audit&amp;VAR:KEY=PEDEFIXWZM&amp;VAR:QUERY=RkZfRUJJVERBX09QRVIoUVRSLDQvMS8yMDA5LDYvMzAvMjAwOSwsLFVTRCk=&amp;WINDOW=FIRST_POPUP&amp;HEIGH","T=450&amp;WIDTH=450&amp;START_MAXIMIZED=FALSE&amp;VAR:CALENDAR=US&amp;VAR:SYMBOL=COG&amp;VAR:INDEX=0"}</definedName>
    <definedName name="_796__FDSAUDITLINK__" localSheetId="7" hidden="1">{"fdsup://directions/FAT Viewer?action=UPDATE&amp;creator=factset&amp;DYN_ARGS=TRUE&amp;DOC_NAME=FAT:FQL_AUDITING_CLIENT_TEMPLATE.FAT&amp;display_string=Audit&amp;VAR:KEY=PQLOBKLWTC&amp;VAR:QUERY=RkZfRUJJVERBX09QRVIoUVRSLDQvMS8yMDEwLDYvMzAvMjAxMCwsLFVTRCk=&amp;WINDOW=FIRST_POPUP&amp;HEIGH","T=450&amp;WIDTH=450&amp;START_MAXIMIZED=FALSE&amp;VAR:CALENDAR=US&amp;VAR:SYMBOL=COG&amp;VAR:INDEX=0"}</definedName>
    <definedName name="_796__FDSAUDITLINK__" localSheetId="0" hidden="1">{"fdsup://directions/FAT Viewer?action=UPDATE&amp;creator=factset&amp;DYN_ARGS=TRUE&amp;DOC_NAME=FAT:FQL_AUDITING_CLIENT_TEMPLATE.FAT&amp;display_string=Audit&amp;VAR:KEY=PQLOBKLWTC&amp;VAR:QUERY=RkZfRUJJVERBX09QRVIoUVRSLDQvMS8yMDEwLDYvMzAvMjAxMCwsLFVTRCk=&amp;WINDOW=FIRST_POPUP&amp;HEIGH","T=450&amp;WIDTH=450&amp;START_MAXIMIZED=FALSE&amp;VAR:CALENDAR=US&amp;VAR:SYMBOL=COG&amp;VAR:INDEX=0"}</definedName>
    <definedName name="_796__FDSAUDITLINK__" hidden="1">{"fdsup://directions/FAT Viewer?action=UPDATE&amp;creator=factset&amp;DYN_ARGS=TRUE&amp;DOC_NAME=FAT:FQL_AUDITING_CLIENT_TEMPLATE.FAT&amp;display_string=Audit&amp;VAR:KEY=PQLOBKLWTC&amp;VAR:QUERY=RkZfRUJJVERBX09QRVIoUVRSLDQvMS8yMDEwLDYvMzAvMjAxMCwsLFVTRCk=&amp;WINDOW=FIRST_POPUP&amp;HEIGH","T=450&amp;WIDTH=450&amp;START_MAXIMIZED=FALSE&amp;VAR:CALENDAR=US&amp;VAR:SYMBOL=COG&amp;VAR:INDEX=0"}</definedName>
    <definedName name="_797__FDSAUDITLINK__" localSheetId="7" hidden="1">{"fdsup://directions/FAT Viewer?action=UPDATE&amp;creator=factset&amp;DYN_ARGS=TRUE&amp;DOC_NAME=FAT:FQL_AUDITING_CLIENT_TEMPLATE.FAT&amp;display_string=Audit&amp;VAR:KEY=HQTSFGTEJW&amp;VAR:QUERY=RkZfRUJJVERBX09QRVIoUVRSLDQvMS8yMDA5LDYvMzAvMjAwOSwsLFVTRCk=&amp;WINDOW=FIRST_POPUP&amp;HEIGH","T=450&amp;WIDTH=450&amp;START_MAXIMIZED=FALSE&amp;VAR:CALENDAR=US&amp;VAR:SYMBOL=COF&amp;VAR:INDEX=0"}</definedName>
    <definedName name="_797__FDSAUDITLINK__" localSheetId="0" hidden="1">{"fdsup://directions/FAT Viewer?action=UPDATE&amp;creator=factset&amp;DYN_ARGS=TRUE&amp;DOC_NAME=FAT:FQL_AUDITING_CLIENT_TEMPLATE.FAT&amp;display_string=Audit&amp;VAR:KEY=HQTSFGTEJW&amp;VAR:QUERY=RkZfRUJJVERBX09QRVIoUVRSLDQvMS8yMDA5LDYvMzAvMjAwOSwsLFVTRCk=&amp;WINDOW=FIRST_POPUP&amp;HEIGH","T=450&amp;WIDTH=450&amp;START_MAXIMIZED=FALSE&amp;VAR:CALENDAR=US&amp;VAR:SYMBOL=COF&amp;VAR:INDEX=0"}</definedName>
    <definedName name="_797__FDSAUDITLINK__" hidden="1">{"fdsup://directions/FAT Viewer?action=UPDATE&amp;creator=factset&amp;DYN_ARGS=TRUE&amp;DOC_NAME=FAT:FQL_AUDITING_CLIENT_TEMPLATE.FAT&amp;display_string=Audit&amp;VAR:KEY=HQTSFGTEJW&amp;VAR:QUERY=RkZfRUJJVERBX09QRVIoUVRSLDQvMS8yMDA5LDYvMzAvMjAwOSwsLFVTRCk=&amp;WINDOW=FIRST_POPUP&amp;HEIGH","T=450&amp;WIDTH=450&amp;START_MAXIMIZED=FALSE&amp;VAR:CALENDAR=US&amp;VAR:SYMBOL=COF&amp;VAR:INDEX=0"}</definedName>
    <definedName name="_798__FDSAUDITLINK__" localSheetId="7" hidden="1">{"fdsup://directions/FAT Viewer?action=UPDATE&amp;creator=factset&amp;DYN_ARGS=TRUE&amp;DOC_NAME=FAT:FQL_AUDITING_CLIENT_TEMPLATE.FAT&amp;display_string=Audit&amp;VAR:KEY=PMRKVSVYRQ&amp;VAR:QUERY=RkZfRUJJVERBX09QRVIoUVRSLDQvMS8yMDEwLDYvMzAvMjAxMCwsLFVTRCk=&amp;WINDOW=FIRST_POPUP&amp;HEIGH","T=450&amp;WIDTH=450&amp;START_MAXIMIZED=FALSE&amp;VAR:CALENDAR=US&amp;VAR:SYMBOL=COF&amp;VAR:INDEX=0"}</definedName>
    <definedName name="_798__FDSAUDITLINK__" localSheetId="0" hidden="1">{"fdsup://directions/FAT Viewer?action=UPDATE&amp;creator=factset&amp;DYN_ARGS=TRUE&amp;DOC_NAME=FAT:FQL_AUDITING_CLIENT_TEMPLATE.FAT&amp;display_string=Audit&amp;VAR:KEY=PMRKVSVYRQ&amp;VAR:QUERY=RkZfRUJJVERBX09QRVIoUVRSLDQvMS8yMDEwLDYvMzAvMjAxMCwsLFVTRCk=&amp;WINDOW=FIRST_POPUP&amp;HEIGH","T=450&amp;WIDTH=450&amp;START_MAXIMIZED=FALSE&amp;VAR:CALENDAR=US&amp;VAR:SYMBOL=COF&amp;VAR:INDEX=0"}</definedName>
    <definedName name="_798__FDSAUDITLINK__" hidden="1">{"fdsup://directions/FAT Viewer?action=UPDATE&amp;creator=factset&amp;DYN_ARGS=TRUE&amp;DOC_NAME=FAT:FQL_AUDITING_CLIENT_TEMPLATE.FAT&amp;display_string=Audit&amp;VAR:KEY=PMRKVSVYRQ&amp;VAR:QUERY=RkZfRUJJVERBX09QRVIoUVRSLDQvMS8yMDEwLDYvMzAvMjAxMCwsLFVTRCk=&amp;WINDOW=FIRST_POPUP&amp;HEIGH","T=450&amp;WIDTH=450&amp;START_MAXIMIZED=FALSE&amp;VAR:CALENDAR=US&amp;VAR:SYMBOL=COF&amp;VAR:INDEX=0"}</definedName>
    <definedName name="_799__FDSAUDITLINK__" localSheetId="7" hidden="1">{"fdsup://directions/FAT Viewer?action=UPDATE&amp;creator=factset&amp;DYN_ARGS=TRUE&amp;DOC_NAME=FAT:FQL_AUDITING_CLIENT_TEMPLATE.FAT&amp;display_string=Audit&amp;VAR:KEY=TSRANCFMVK&amp;VAR:QUERY=RkZfRUJJVERBX09QRVIoUVRSLDQvMS8yMDA5LDYvMzAvMjAwOSwsLFVTRCk=&amp;WINDOW=FIRST_POPUP&amp;HEIGH","T=450&amp;WIDTH=450&amp;START_MAXIMIZED=FALSE&amp;VAR:CALENDAR=US&amp;VAR:SYMBOL=CNX&amp;VAR:INDEX=0"}</definedName>
    <definedName name="_799__FDSAUDITLINK__" localSheetId="0" hidden="1">{"fdsup://directions/FAT Viewer?action=UPDATE&amp;creator=factset&amp;DYN_ARGS=TRUE&amp;DOC_NAME=FAT:FQL_AUDITING_CLIENT_TEMPLATE.FAT&amp;display_string=Audit&amp;VAR:KEY=TSRANCFMVK&amp;VAR:QUERY=RkZfRUJJVERBX09QRVIoUVRSLDQvMS8yMDA5LDYvMzAvMjAwOSwsLFVTRCk=&amp;WINDOW=FIRST_POPUP&amp;HEIGH","T=450&amp;WIDTH=450&amp;START_MAXIMIZED=FALSE&amp;VAR:CALENDAR=US&amp;VAR:SYMBOL=CNX&amp;VAR:INDEX=0"}</definedName>
    <definedName name="_799__FDSAUDITLINK__" hidden="1">{"fdsup://directions/FAT Viewer?action=UPDATE&amp;creator=factset&amp;DYN_ARGS=TRUE&amp;DOC_NAME=FAT:FQL_AUDITING_CLIENT_TEMPLATE.FAT&amp;display_string=Audit&amp;VAR:KEY=TSRANCFMVK&amp;VAR:QUERY=RkZfRUJJVERBX09QRVIoUVRSLDQvMS8yMDA5LDYvMzAvMjAwOSwsLFVTRCk=&amp;WINDOW=FIRST_POPUP&amp;HEIGH","T=450&amp;WIDTH=450&amp;START_MAXIMIZED=FALSE&amp;VAR:CALENDAR=US&amp;VAR:SYMBOL=CNX&amp;VAR:INDEX=0"}</definedName>
    <definedName name="_8__123Graph_Fｸﾞﾗﾌ_1" hidden="1">#REF!</definedName>
    <definedName name="_8__FDSAUDITLINK__" localSheetId="7" hidden="1">{"fdsup://directions/FAT Viewer?action=UPDATE&amp;creator=factset&amp;DYN_ARGS=TRUE&amp;DOC_NAME=FAT:FQL_AUDITING_CLIENT_TEMPLATE.FAT&amp;display_string=Audit&amp;VAR:KEY=DEVGLUJEBU&amp;VAR:QUERY=RkZfRUJJVERBX09QRVIoUVRSLDQvMS8yMDEwLDYvMzAvMjAxMCwsLFVTRCk=&amp;WINDOW=FIRST_POPUP&amp;HEIGH","T=450&amp;WIDTH=450&amp;START_MAXIMIZED=FALSE&amp;VAR:CALENDAR=US&amp;VAR:SYMBOL=YHOO&amp;VAR:INDEX=0"}</definedName>
    <definedName name="_8__FDSAUDITLINK__" localSheetId="0" hidden="1">{"fdsup://directions/FAT Viewer?action=UPDATE&amp;creator=factset&amp;DYN_ARGS=TRUE&amp;DOC_NAME=FAT:FQL_AUDITING_CLIENT_TEMPLATE.FAT&amp;display_string=Audit&amp;VAR:KEY=DEVGLUJEBU&amp;VAR:QUERY=RkZfRUJJVERBX09QRVIoUVRSLDQvMS8yMDEwLDYvMzAvMjAxMCwsLFVTRCk=&amp;WINDOW=FIRST_POPUP&amp;HEIGH","T=450&amp;WIDTH=450&amp;START_MAXIMIZED=FALSE&amp;VAR:CALENDAR=US&amp;VAR:SYMBOL=YHOO&amp;VAR:INDEX=0"}</definedName>
    <definedName name="_8__FDSAUDITLINK__" hidden="1">{"fdsup://directions/FAT Viewer?action=UPDATE&amp;creator=factset&amp;DYN_ARGS=TRUE&amp;DOC_NAME=FAT:FQL_AUDITING_CLIENT_TEMPLATE.FAT&amp;display_string=Audit&amp;VAR:KEY=DEVGLUJEBU&amp;VAR:QUERY=RkZfRUJJVERBX09QRVIoUVRSLDQvMS8yMDEwLDYvMzAvMjAxMCwsLFVTRCk=&amp;WINDOW=FIRST_POPUP&amp;HEIGH","T=450&amp;WIDTH=450&amp;START_MAXIMIZED=FALSE&amp;VAR:CALENDAR=US&amp;VAR:SYMBOL=YHOO&amp;VAR:INDEX=0"}</definedName>
    <definedName name="_80__FDSAUDITLINK__" localSheetId="7" hidden="1">{"fdsup://directions/FAT Viewer?action=UPDATE&amp;creator=factset&amp;DYN_ARGS=TRUE&amp;DOC_NAME=FAT:FQL_AUDITING_CLIENT_TEMPLATE.FAT&amp;display_string=Audit&amp;VAR:KEY=LSDCPMXGRI&amp;VAR:QUERY=RkZfRUJJVERBX09QRVIoUVRSLDQvMS8yMDEwLDYvMzAvMjAxMCwsLFVTRCk=&amp;WINDOW=FIRST_POPUP&amp;HEIGH","T=450&amp;WIDTH=450&amp;START_MAXIMIZED=FALSE&amp;VAR:CALENDAR=US&amp;VAR:SYMBOL=V&amp;VAR:INDEX=0"}</definedName>
    <definedName name="_80__FDSAUDITLINK__" localSheetId="0" hidden="1">{"fdsup://directions/FAT Viewer?action=UPDATE&amp;creator=factset&amp;DYN_ARGS=TRUE&amp;DOC_NAME=FAT:FQL_AUDITING_CLIENT_TEMPLATE.FAT&amp;display_string=Audit&amp;VAR:KEY=LSDCPMXGRI&amp;VAR:QUERY=RkZfRUJJVERBX09QRVIoUVRSLDQvMS8yMDEwLDYvMzAvMjAxMCwsLFVTRCk=&amp;WINDOW=FIRST_POPUP&amp;HEIGH","T=450&amp;WIDTH=450&amp;START_MAXIMIZED=FALSE&amp;VAR:CALENDAR=US&amp;VAR:SYMBOL=V&amp;VAR:INDEX=0"}</definedName>
    <definedName name="_80__FDSAUDITLINK__" hidden="1">{"fdsup://directions/FAT Viewer?action=UPDATE&amp;creator=factset&amp;DYN_ARGS=TRUE&amp;DOC_NAME=FAT:FQL_AUDITING_CLIENT_TEMPLATE.FAT&amp;display_string=Audit&amp;VAR:KEY=LSDCPMXGRI&amp;VAR:QUERY=RkZfRUJJVERBX09QRVIoUVRSLDQvMS8yMDEwLDYvMzAvMjAxMCwsLFVTRCk=&amp;WINDOW=FIRST_POPUP&amp;HEIGH","T=450&amp;WIDTH=450&amp;START_MAXIMIZED=FALSE&amp;VAR:CALENDAR=US&amp;VAR:SYMBOL=V&amp;VAR:INDEX=0"}</definedName>
    <definedName name="_800__FDSAUDITLINK__" localSheetId="7" hidden="1">{"fdsup://directions/FAT Viewer?action=UPDATE&amp;creator=factset&amp;DYN_ARGS=TRUE&amp;DOC_NAME=FAT:FQL_AUDITING_CLIENT_TEMPLATE.FAT&amp;display_string=Audit&amp;VAR:KEY=DUHOREVOBC&amp;VAR:QUERY=RkZfRUJJVERBX09QRVIoUVRSLDQvMS8yMDEwLDYvMzAvMjAxMCwsLFVTRCk=&amp;WINDOW=FIRST_POPUP&amp;HEIGH","T=450&amp;WIDTH=450&amp;START_MAXIMIZED=FALSE&amp;VAR:CALENDAR=US&amp;VAR:SYMBOL=CNX&amp;VAR:INDEX=0"}</definedName>
    <definedName name="_800__FDSAUDITLINK__" localSheetId="0" hidden="1">{"fdsup://directions/FAT Viewer?action=UPDATE&amp;creator=factset&amp;DYN_ARGS=TRUE&amp;DOC_NAME=FAT:FQL_AUDITING_CLIENT_TEMPLATE.FAT&amp;display_string=Audit&amp;VAR:KEY=DUHOREVOBC&amp;VAR:QUERY=RkZfRUJJVERBX09QRVIoUVRSLDQvMS8yMDEwLDYvMzAvMjAxMCwsLFVTRCk=&amp;WINDOW=FIRST_POPUP&amp;HEIGH","T=450&amp;WIDTH=450&amp;START_MAXIMIZED=FALSE&amp;VAR:CALENDAR=US&amp;VAR:SYMBOL=CNX&amp;VAR:INDEX=0"}</definedName>
    <definedName name="_800__FDSAUDITLINK__" hidden="1">{"fdsup://directions/FAT Viewer?action=UPDATE&amp;creator=factset&amp;DYN_ARGS=TRUE&amp;DOC_NAME=FAT:FQL_AUDITING_CLIENT_TEMPLATE.FAT&amp;display_string=Audit&amp;VAR:KEY=DUHOREVOBC&amp;VAR:QUERY=RkZfRUJJVERBX09QRVIoUVRSLDQvMS8yMDEwLDYvMzAvMjAxMCwsLFVTRCk=&amp;WINDOW=FIRST_POPUP&amp;HEIGH","T=450&amp;WIDTH=450&amp;START_MAXIMIZED=FALSE&amp;VAR:CALENDAR=US&amp;VAR:SYMBOL=CNX&amp;VAR:INDEX=0"}</definedName>
    <definedName name="_801__FDSAUDITLINK__" localSheetId="7" hidden="1">{"fdsup://directions/FAT Viewer?action=UPDATE&amp;creator=factset&amp;DYN_ARGS=TRUE&amp;DOC_NAME=FAT:FQL_AUDITING_CLIENT_TEMPLATE.FAT&amp;display_string=Audit&amp;VAR:KEY=ZOFSRAVYXC&amp;VAR:QUERY=RkZfRUJJVERBX09QRVIoUVRSLDQvMS8yMDA5LDYvMzAvMjAwOSwsLFVTRCk=&amp;WINDOW=FIRST_POPUP&amp;HEIGH","T=450&amp;WIDTH=450&amp;START_MAXIMIZED=FALSE&amp;VAR:CALENDAR=US&amp;VAR:SYMBOL=CNP&amp;VAR:INDEX=0"}</definedName>
    <definedName name="_801__FDSAUDITLINK__" localSheetId="0" hidden="1">{"fdsup://directions/FAT Viewer?action=UPDATE&amp;creator=factset&amp;DYN_ARGS=TRUE&amp;DOC_NAME=FAT:FQL_AUDITING_CLIENT_TEMPLATE.FAT&amp;display_string=Audit&amp;VAR:KEY=ZOFSRAVYXC&amp;VAR:QUERY=RkZfRUJJVERBX09QRVIoUVRSLDQvMS8yMDA5LDYvMzAvMjAwOSwsLFVTRCk=&amp;WINDOW=FIRST_POPUP&amp;HEIGH","T=450&amp;WIDTH=450&amp;START_MAXIMIZED=FALSE&amp;VAR:CALENDAR=US&amp;VAR:SYMBOL=CNP&amp;VAR:INDEX=0"}</definedName>
    <definedName name="_801__FDSAUDITLINK__" hidden="1">{"fdsup://directions/FAT Viewer?action=UPDATE&amp;creator=factset&amp;DYN_ARGS=TRUE&amp;DOC_NAME=FAT:FQL_AUDITING_CLIENT_TEMPLATE.FAT&amp;display_string=Audit&amp;VAR:KEY=ZOFSRAVYXC&amp;VAR:QUERY=RkZfRUJJVERBX09QRVIoUVRSLDQvMS8yMDA5LDYvMzAvMjAwOSwsLFVTRCk=&amp;WINDOW=FIRST_POPUP&amp;HEIGH","T=450&amp;WIDTH=450&amp;START_MAXIMIZED=FALSE&amp;VAR:CALENDAR=US&amp;VAR:SYMBOL=CNP&amp;VAR:INDEX=0"}</definedName>
    <definedName name="_802__FDSAUDITLINK__" localSheetId="7" hidden="1">{"fdsup://directions/FAT Viewer?action=UPDATE&amp;creator=factset&amp;DYN_ARGS=TRUE&amp;DOC_NAME=FAT:FQL_AUDITING_CLIENT_TEMPLATE.FAT&amp;display_string=Audit&amp;VAR:KEY=HSLWBGVKXG&amp;VAR:QUERY=RkZfRUJJVERBX09QRVIoUVRSLDQvMS8yMDEwLDYvMzAvMjAxMCwsLFVTRCk=&amp;WINDOW=FIRST_POPUP&amp;HEIGH","T=450&amp;WIDTH=450&amp;START_MAXIMIZED=FALSE&amp;VAR:CALENDAR=US&amp;VAR:SYMBOL=CNP&amp;VAR:INDEX=0"}</definedName>
    <definedName name="_802__FDSAUDITLINK__" localSheetId="0" hidden="1">{"fdsup://directions/FAT Viewer?action=UPDATE&amp;creator=factset&amp;DYN_ARGS=TRUE&amp;DOC_NAME=FAT:FQL_AUDITING_CLIENT_TEMPLATE.FAT&amp;display_string=Audit&amp;VAR:KEY=HSLWBGVKXG&amp;VAR:QUERY=RkZfRUJJVERBX09QRVIoUVRSLDQvMS8yMDEwLDYvMzAvMjAxMCwsLFVTRCk=&amp;WINDOW=FIRST_POPUP&amp;HEIGH","T=450&amp;WIDTH=450&amp;START_MAXIMIZED=FALSE&amp;VAR:CALENDAR=US&amp;VAR:SYMBOL=CNP&amp;VAR:INDEX=0"}</definedName>
    <definedName name="_802__FDSAUDITLINK__" hidden="1">{"fdsup://directions/FAT Viewer?action=UPDATE&amp;creator=factset&amp;DYN_ARGS=TRUE&amp;DOC_NAME=FAT:FQL_AUDITING_CLIENT_TEMPLATE.FAT&amp;display_string=Audit&amp;VAR:KEY=HSLWBGVKXG&amp;VAR:QUERY=RkZfRUJJVERBX09QRVIoUVRSLDQvMS8yMDEwLDYvMzAvMjAxMCwsLFVTRCk=&amp;WINDOW=FIRST_POPUP&amp;HEIGH","T=450&amp;WIDTH=450&amp;START_MAXIMIZED=FALSE&amp;VAR:CALENDAR=US&amp;VAR:SYMBOL=CNP&amp;VAR:INDEX=0"}</definedName>
    <definedName name="_803__FDSAUDITLINK__" localSheetId="7" hidden="1">{"fdsup://directions/FAT Viewer?action=UPDATE&amp;creator=factset&amp;DYN_ARGS=TRUE&amp;DOC_NAME=FAT:FQL_AUDITING_CLIENT_TEMPLATE.FAT&amp;display_string=Audit&amp;VAR:KEY=RWDSZGHMVQ&amp;VAR:QUERY=RkZfRUJJVERBX09QRVIoUVRSLDQvMS8yMDA5LDYvMzAvMjAwOSwsLFVTRCk=&amp;WINDOW=FIRST_POPUP&amp;HEIGH","T=450&amp;WIDTH=450&amp;START_MAXIMIZED=FALSE&amp;VAR:CALENDAR=US&amp;VAR:SYMBOL=CMS&amp;VAR:INDEX=0"}</definedName>
    <definedName name="_803__FDSAUDITLINK__" localSheetId="0" hidden="1">{"fdsup://directions/FAT Viewer?action=UPDATE&amp;creator=factset&amp;DYN_ARGS=TRUE&amp;DOC_NAME=FAT:FQL_AUDITING_CLIENT_TEMPLATE.FAT&amp;display_string=Audit&amp;VAR:KEY=RWDSZGHMVQ&amp;VAR:QUERY=RkZfRUJJVERBX09QRVIoUVRSLDQvMS8yMDA5LDYvMzAvMjAwOSwsLFVTRCk=&amp;WINDOW=FIRST_POPUP&amp;HEIGH","T=450&amp;WIDTH=450&amp;START_MAXIMIZED=FALSE&amp;VAR:CALENDAR=US&amp;VAR:SYMBOL=CMS&amp;VAR:INDEX=0"}</definedName>
    <definedName name="_803__FDSAUDITLINK__" hidden="1">{"fdsup://directions/FAT Viewer?action=UPDATE&amp;creator=factset&amp;DYN_ARGS=TRUE&amp;DOC_NAME=FAT:FQL_AUDITING_CLIENT_TEMPLATE.FAT&amp;display_string=Audit&amp;VAR:KEY=RWDSZGHMVQ&amp;VAR:QUERY=RkZfRUJJVERBX09QRVIoUVRSLDQvMS8yMDA5LDYvMzAvMjAwOSwsLFVTRCk=&amp;WINDOW=FIRST_POPUP&amp;HEIGH","T=450&amp;WIDTH=450&amp;START_MAXIMIZED=FALSE&amp;VAR:CALENDAR=US&amp;VAR:SYMBOL=CMS&amp;VAR:INDEX=0"}</definedName>
    <definedName name="_804__FDSAUDITLINK__" localSheetId="7" hidden="1">{"fdsup://directions/FAT Viewer?action=UPDATE&amp;creator=factset&amp;DYN_ARGS=TRUE&amp;DOC_NAME=FAT:FQL_AUDITING_CLIENT_TEMPLATE.FAT&amp;display_string=Audit&amp;VAR:KEY=TENKZKPGJK&amp;VAR:QUERY=RkZfRUJJVERBX09QRVIoUVRSLDQvMS8yMDEwLDYvMzAvMjAxMCwsLFVTRCk=&amp;WINDOW=FIRST_POPUP&amp;HEIGH","T=450&amp;WIDTH=450&amp;START_MAXIMIZED=FALSE&amp;VAR:CALENDAR=US&amp;VAR:SYMBOL=CMS&amp;VAR:INDEX=0"}</definedName>
    <definedName name="_804__FDSAUDITLINK__" localSheetId="0" hidden="1">{"fdsup://directions/FAT Viewer?action=UPDATE&amp;creator=factset&amp;DYN_ARGS=TRUE&amp;DOC_NAME=FAT:FQL_AUDITING_CLIENT_TEMPLATE.FAT&amp;display_string=Audit&amp;VAR:KEY=TENKZKPGJK&amp;VAR:QUERY=RkZfRUJJVERBX09QRVIoUVRSLDQvMS8yMDEwLDYvMzAvMjAxMCwsLFVTRCk=&amp;WINDOW=FIRST_POPUP&amp;HEIGH","T=450&amp;WIDTH=450&amp;START_MAXIMIZED=FALSE&amp;VAR:CALENDAR=US&amp;VAR:SYMBOL=CMS&amp;VAR:INDEX=0"}</definedName>
    <definedName name="_804__FDSAUDITLINK__" hidden="1">{"fdsup://directions/FAT Viewer?action=UPDATE&amp;creator=factset&amp;DYN_ARGS=TRUE&amp;DOC_NAME=FAT:FQL_AUDITING_CLIENT_TEMPLATE.FAT&amp;display_string=Audit&amp;VAR:KEY=TENKZKPGJK&amp;VAR:QUERY=RkZfRUJJVERBX09QRVIoUVRSLDQvMS8yMDEwLDYvMzAvMjAxMCwsLFVTRCk=&amp;WINDOW=FIRST_POPUP&amp;HEIGH","T=450&amp;WIDTH=450&amp;START_MAXIMIZED=FALSE&amp;VAR:CALENDAR=US&amp;VAR:SYMBOL=CMS&amp;VAR:INDEX=0"}</definedName>
    <definedName name="_805__FDSAUDITLINK__" localSheetId="7" hidden="1">{"fdsup://directions/FAT Viewer?action=UPDATE&amp;creator=factset&amp;DYN_ARGS=TRUE&amp;DOC_NAME=FAT:FQL_AUDITING_CLIENT_TEMPLATE.FAT&amp;display_string=Audit&amp;VAR:KEY=PMLGLSDUBC&amp;VAR:QUERY=RkZfRUJJVERBX09QRVIoUVRSLDQvMS8yMDA5LDYvMzAvMjAwOSwsLFVTRCk=&amp;WINDOW=FIRST_POPUP&amp;HEIGH","T=450&amp;WIDTH=450&amp;START_MAXIMIZED=FALSE&amp;VAR:CALENDAR=US&amp;VAR:SYMBOL=CMI&amp;VAR:INDEX=0"}</definedName>
    <definedName name="_805__FDSAUDITLINK__" localSheetId="0" hidden="1">{"fdsup://directions/FAT Viewer?action=UPDATE&amp;creator=factset&amp;DYN_ARGS=TRUE&amp;DOC_NAME=FAT:FQL_AUDITING_CLIENT_TEMPLATE.FAT&amp;display_string=Audit&amp;VAR:KEY=PMLGLSDUBC&amp;VAR:QUERY=RkZfRUJJVERBX09QRVIoUVRSLDQvMS8yMDA5LDYvMzAvMjAwOSwsLFVTRCk=&amp;WINDOW=FIRST_POPUP&amp;HEIGH","T=450&amp;WIDTH=450&amp;START_MAXIMIZED=FALSE&amp;VAR:CALENDAR=US&amp;VAR:SYMBOL=CMI&amp;VAR:INDEX=0"}</definedName>
    <definedName name="_805__FDSAUDITLINK__" hidden="1">{"fdsup://directions/FAT Viewer?action=UPDATE&amp;creator=factset&amp;DYN_ARGS=TRUE&amp;DOC_NAME=FAT:FQL_AUDITING_CLIENT_TEMPLATE.FAT&amp;display_string=Audit&amp;VAR:KEY=PMLGLSDUBC&amp;VAR:QUERY=RkZfRUJJVERBX09QRVIoUVRSLDQvMS8yMDA5LDYvMzAvMjAwOSwsLFVTRCk=&amp;WINDOW=FIRST_POPUP&amp;HEIGH","T=450&amp;WIDTH=450&amp;START_MAXIMIZED=FALSE&amp;VAR:CALENDAR=US&amp;VAR:SYMBOL=CMI&amp;VAR:INDEX=0"}</definedName>
    <definedName name="_806__FDSAUDITLINK__" localSheetId="7" hidden="1">{"fdsup://directions/FAT Viewer?action=UPDATE&amp;creator=factset&amp;DYN_ARGS=TRUE&amp;DOC_NAME=FAT:FQL_AUDITING_CLIENT_TEMPLATE.FAT&amp;display_string=Audit&amp;VAR:KEY=NAJUJOREVM&amp;VAR:QUERY=RkZfRUJJVERBX09QRVIoUVRSLDQvMS8yMDEwLDYvMzAvMjAxMCwsLFVTRCk=&amp;WINDOW=FIRST_POPUP&amp;HEIGH","T=450&amp;WIDTH=450&amp;START_MAXIMIZED=FALSE&amp;VAR:CALENDAR=US&amp;VAR:SYMBOL=CMI&amp;VAR:INDEX=0"}</definedName>
    <definedName name="_806__FDSAUDITLINK__" localSheetId="0" hidden="1">{"fdsup://directions/FAT Viewer?action=UPDATE&amp;creator=factset&amp;DYN_ARGS=TRUE&amp;DOC_NAME=FAT:FQL_AUDITING_CLIENT_TEMPLATE.FAT&amp;display_string=Audit&amp;VAR:KEY=NAJUJOREVM&amp;VAR:QUERY=RkZfRUJJVERBX09QRVIoUVRSLDQvMS8yMDEwLDYvMzAvMjAxMCwsLFVTRCk=&amp;WINDOW=FIRST_POPUP&amp;HEIGH","T=450&amp;WIDTH=450&amp;START_MAXIMIZED=FALSE&amp;VAR:CALENDAR=US&amp;VAR:SYMBOL=CMI&amp;VAR:INDEX=0"}</definedName>
    <definedName name="_806__FDSAUDITLINK__" hidden="1">{"fdsup://directions/FAT Viewer?action=UPDATE&amp;creator=factset&amp;DYN_ARGS=TRUE&amp;DOC_NAME=FAT:FQL_AUDITING_CLIENT_TEMPLATE.FAT&amp;display_string=Audit&amp;VAR:KEY=NAJUJOREVM&amp;VAR:QUERY=RkZfRUJJVERBX09QRVIoUVRSLDQvMS8yMDEwLDYvMzAvMjAxMCwsLFVTRCk=&amp;WINDOW=FIRST_POPUP&amp;HEIGH","T=450&amp;WIDTH=450&amp;START_MAXIMIZED=FALSE&amp;VAR:CALENDAR=US&amp;VAR:SYMBOL=CMI&amp;VAR:INDEX=0"}</definedName>
    <definedName name="_807__FDSAUDITLINK__" localSheetId="7" hidden="1">{"fdsup://directions/FAT Viewer?action=UPDATE&amp;creator=factset&amp;DYN_ARGS=TRUE&amp;DOC_NAME=FAT:FQL_AUDITING_CLIENT_TEMPLATE.FAT&amp;display_string=Audit&amp;VAR:KEY=VUPONAXELA&amp;VAR:QUERY=RkZfRUJJVERBX09QRVIoUVRSLDQvMS8yMDA5LDYvMzAvMjAwOSwsLFVTRCk=&amp;WINDOW=FIRST_POPUP&amp;HEIGH","T=450&amp;WIDTH=450&amp;START_MAXIMIZED=FALSE&amp;VAR:CALENDAR=US&amp;VAR:SYMBOL=CME&amp;VAR:INDEX=0"}</definedName>
    <definedName name="_807__FDSAUDITLINK__" localSheetId="0" hidden="1">{"fdsup://directions/FAT Viewer?action=UPDATE&amp;creator=factset&amp;DYN_ARGS=TRUE&amp;DOC_NAME=FAT:FQL_AUDITING_CLIENT_TEMPLATE.FAT&amp;display_string=Audit&amp;VAR:KEY=VUPONAXELA&amp;VAR:QUERY=RkZfRUJJVERBX09QRVIoUVRSLDQvMS8yMDA5LDYvMzAvMjAwOSwsLFVTRCk=&amp;WINDOW=FIRST_POPUP&amp;HEIGH","T=450&amp;WIDTH=450&amp;START_MAXIMIZED=FALSE&amp;VAR:CALENDAR=US&amp;VAR:SYMBOL=CME&amp;VAR:INDEX=0"}</definedName>
    <definedName name="_807__FDSAUDITLINK__" hidden="1">{"fdsup://directions/FAT Viewer?action=UPDATE&amp;creator=factset&amp;DYN_ARGS=TRUE&amp;DOC_NAME=FAT:FQL_AUDITING_CLIENT_TEMPLATE.FAT&amp;display_string=Audit&amp;VAR:KEY=VUPONAXELA&amp;VAR:QUERY=RkZfRUJJVERBX09QRVIoUVRSLDQvMS8yMDA5LDYvMzAvMjAwOSwsLFVTRCk=&amp;WINDOW=FIRST_POPUP&amp;HEIGH","T=450&amp;WIDTH=450&amp;START_MAXIMIZED=FALSE&amp;VAR:CALENDAR=US&amp;VAR:SYMBOL=CME&amp;VAR:INDEX=0"}</definedName>
    <definedName name="_808__FDSAUDITLINK__" localSheetId="7" hidden="1">{"fdsup://directions/FAT Viewer?action=UPDATE&amp;creator=factset&amp;DYN_ARGS=TRUE&amp;DOC_NAME=FAT:FQL_AUDITING_CLIENT_TEMPLATE.FAT&amp;display_string=Audit&amp;VAR:KEY=HCLCPEZWDO&amp;VAR:QUERY=RkZfRUJJVERBX09QRVIoUVRSLDQvMS8yMDEwLDYvMzAvMjAxMCwsLFVTRCk=&amp;WINDOW=FIRST_POPUP&amp;HEIGH","T=450&amp;WIDTH=450&amp;START_MAXIMIZED=FALSE&amp;VAR:CALENDAR=US&amp;VAR:SYMBOL=CME&amp;VAR:INDEX=0"}</definedName>
    <definedName name="_808__FDSAUDITLINK__" localSheetId="0" hidden="1">{"fdsup://directions/FAT Viewer?action=UPDATE&amp;creator=factset&amp;DYN_ARGS=TRUE&amp;DOC_NAME=FAT:FQL_AUDITING_CLIENT_TEMPLATE.FAT&amp;display_string=Audit&amp;VAR:KEY=HCLCPEZWDO&amp;VAR:QUERY=RkZfRUJJVERBX09QRVIoUVRSLDQvMS8yMDEwLDYvMzAvMjAxMCwsLFVTRCk=&amp;WINDOW=FIRST_POPUP&amp;HEIGH","T=450&amp;WIDTH=450&amp;START_MAXIMIZED=FALSE&amp;VAR:CALENDAR=US&amp;VAR:SYMBOL=CME&amp;VAR:INDEX=0"}</definedName>
    <definedName name="_808__FDSAUDITLINK__" hidden="1">{"fdsup://directions/FAT Viewer?action=UPDATE&amp;creator=factset&amp;DYN_ARGS=TRUE&amp;DOC_NAME=FAT:FQL_AUDITING_CLIENT_TEMPLATE.FAT&amp;display_string=Audit&amp;VAR:KEY=HCLCPEZWDO&amp;VAR:QUERY=RkZfRUJJVERBX09QRVIoUVRSLDQvMS8yMDEwLDYvMzAvMjAxMCwsLFVTRCk=&amp;WINDOW=FIRST_POPUP&amp;HEIGH","T=450&amp;WIDTH=450&amp;START_MAXIMIZED=FALSE&amp;VAR:CALENDAR=US&amp;VAR:SYMBOL=CME&amp;VAR:INDEX=0"}</definedName>
    <definedName name="_809__FDSAUDITLINK__" localSheetId="7" hidden="1">{"fdsup://directions/FAT Viewer?action=UPDATE&amp;creator=factset&amp;DYN_ARGS=TRUE&amp;DOC_NAME=FAT:FQL_AUDITING_CLIENT_TEMPLATE.FAT&amp;display_string=Audit&amp;VAR:KEY=XWVIRUDITI&amp;VAR:QUERY=RkZfRUJJVERBX09QRVIoUVRSLDQvMS8yMDA5LDYvMzAvMjAwOSwsLFVTRCk=&amp;WINDOW=FIRST_POPUP&amp;HEIGH","T=450&amp;WIDTH=450&amp;START_MAXIMIZED=FALSE&amp;VAR:CALENDAR=US&amp;VAR:SYMBOL=CMCSA&amp;VAR:INDEX=0"}</definedName>
    <definedName name="_809__FDSAUDITLINK__" localSheetId="0" hidden="1">{"fdsup://directions/FAT Viewer?action=UPDATE&amp;creator=factset&amp;DYN_ARGS=TRUE&amp;DOC_NAME=FAT:FQL_AUDITING_CLIENT_TEMPLATE.FAT&amp;display_string=Audit&amp;VAR:KEY=XWVIRUDITI&amp;VAR:QUERY=RkZfRUJJVERBX09QRVIoUVRSLDQvMS8yMDA5LDYvMzAvMjAwOSwsLFVTRCk=&amp;WINDOW=FIRST_POPUP&amp;HEIGH","T=450&amp;WIDTH=450&amp;START_MAXIMIZED=FALSE&amp;VAR:CALENDAR=US&amp;VAR:SYMBOL=CMCSA&amp;VAR:INDEX=0"}</definedName>
    <definedName name="_809__FDSAUDITLINK__" hidden="1">{"fdsup://directions/FAT Viewer?action=UPDATE&amp;creator=factset&amp;DYN_ARGS=TRUE&amp;DOC_NAME=FAT:FQL_AUDITING_CLIENT_TEMPLATE.FAT&amp;display_string=Audit&amp;VAR:KEY=XWVIRUDITI&amp;VAR:QUERY=RkZfRUJJVERBX09QRVIoUVRSLDQvMS8yMDA5LDYvMzAvMjAwOSwsLFVTRCk=&amp;WINDOW=FIRST_POPUP&amp;HEIGH","T=450&amp;WIDTH=450&amp;START_MAXIMIZED=FALSE&amp;VAR:CALENDAR=US&amp;VAR:SYMBOL=CMCSA&amp;VAR:INDEX=0"}</definedName>
    <definedName name="_81__FDSAUDITLINK__" localSheetId="7" hidden="1">{"fdsup://directions/FAT Viewer?action=UPDATE&amp;creator=factset&amp;DYN_ARGS=TRUE&amp;DOC_NAME=FAT:FQL_AUDITING_CLIENT_TEMPLATE.FAT&amp;display_string=Audit&amp;VAR:KEY=BMXWHOXUPE&amp;VAR:QUERY=RkZfRUJJVERBX09QRVIoUVRSLDQvMS8yMDA5LDYvMzAvMjAwOSwsLFVTRCk=&amp;WINDOW=FIRST_POPUP&amp;HEIGH","T=450&amp;WIDTH=450&amp;START_MAXIMIZED=FALSE&amp;VAR:CALENDAR=US&amp;VAR:SYMBOL=UTX&amp;VAR:INDEX=0"}</definedName>
    <definedName name="_81__FDSAUDITLINK__" localSheetId="0" hidden="1">{"fdsup://directions/FAT Viewer?action=UPDATE&amp;creator=factset&amp;DYN_ARGS=TRUE&amp;DOC_NAME=FAT:FQL_AUDITING_CLIENT_TEMPLATE.FAT&amp;display_string=Audit&amp;VAR:KEY=BMXWHOXUPE&amp;VAR:QUERY=RkZfRUJJVERBX09QRVIoUVRSLDQvMS8yMDA5LDYvMzAvMjAwOSwsLFVTRCk=&amp;WINDOW=FIRST_POPUP&amp;HEIGH","T=450&amp;WIDTH=450&amp;START_MAXIMIZED=FALSE&amp;VAR:CALENDAR=US&amp;VAR:SYMBOL=UTX&amp;VAR:INDEX=0"}</definedName>
    <definedName name="_81__FDSAUDITLINK__" hidden="1">{"fdsup://directions/FAT Viewer?action=UPDATE&amp;creator=factset&amp;DYN_ARGS=TRUE&amp;DOC_NAME=FAT:FQL_AUDITING_CLIENT_TEMPLATE.FAT&amp;display_string=Audit&amp;VAR:KEY=BMXWHOXUPE&amp;VAR:QUERY=RkZfRUJJVERBX09QRVIoUVRSLDQvMS8yMDA5LDYvMzAvMjAwOSwsLFVTRCk=&amp;WINDOW=FIRST_POPUP&amp;HEIGH","T=450&amp;WIDTH=450&amp;START_MAXIMIZED=FALSE&amp;VAR:CALENDAR=US&amp;VAR:SYMBOL=UTX&amp;VAR:INDEX=0"}</definedName>
    <definedName name="_810__FDSAUDITLINK__" localSheetId="7" hidden="1">{"fdsup://directions/FAT Viewer?action=UPDATE&amp;creator=factset&amp;DYN_ARGS=TRUE&amp;DOC_NAME=FAT:FQL_AUDITING_CLIENT_TEMPLATE.FAT&amp;display_string=Audit&amp;VAR:KEY=ZEVMBOLWJU&amp;VAR:QUERY=RkZfRUJJVERBX09QRVIoUVRSLDQvMS8yMDEwLDYvMzAvMjAxMCwsLFVTRCk=&amp;WINDOW=FIRST_POPUP&amp;HEIGH","T=450&amp;WIDTH=450&amp;START_MAXIMIZED=FALSE&amp;VAR:CALENDAR=US&amp;VAR:SYMBOL=CMCSA&amp;VAR:INDEX=0"}</definedName>
    <definedName name="_810__FDSAUDITLINK__" localSheetId="0" hidden="1">{"fdsup://directions/FAT Viewer?action=UPDATE&amp;creator=factset&amp;DYN_ARGS=TRUE&amp;DOC_NAME=FAT:FQL_AUDITING_CLIENT_TEMPLATE.FAT&amp;display_string=Audit&amp;VAR:KEY=ZEVMBOLWJU&amp;VAR:QUERY=RkZfRUJJVERBX09QRVIoUVRSLDQvMS8yMDEwLDYvMzAvMjAxMCwsLFVTRCk=&amp;WINDOW=FIRST_POPUP&amp;HEIGH","T=450&amp;WIDTH=450&amp;START_MAXIMIZED=FALSE&amp;VAR:CALENDAR=US&amp;VAR:SYMBOL=CMCSA&amp;VAR:INDEX=0"}</definedName>
    <definedName name="_810__FDSAUDITLINK__" hidden="1">{"fdsup://directions/FAT Viewer?action=UPDATE&amp;creator=factset&amp;DYN_ARGS=TRUE&amp;DOC_NAME=FAT:FQL_AUDITING_CLIENT_TEMPLATE.FAT&amp;display_string=Audit&amp;VAR:KEY=ZEVMBOLWJU&amp;VAR:QUERY=RkZfRUJJVERBX09QRVIoUVRSLDQvMS8yMDEwLDYvMzAvMjAxMCwsLFVTRCk=&amp;WINDOW=FIRST_POPUP&amp;HEIGH","T=450&amp;WIDTH=450&amp;START_MAXIMIZED=FALSE&amp;VAR:CALENDAR=US&amp;VAR:SYMBOL=CMCSA&amp;VAR:INDEX=0"}</definedName>
    <definedName name="_811__FDSAUDITLINK__" localSheetId="7" hidden="1">{"fdsup://directions/FAT Viewer?action=UPDATE&amp;creator=factset&amp;DYN_ARGS=TRUE&amp;DOC_NAME=FAT:FQL_AUDITING_CLIENT_TEMPLATE.FAT&amp;display_string=Audit&amp;VAR:KEY=ZCNCRQRUNU&amp;VAR:QUERY=RkZfRUJJVERBX09QRVIoUVRSLDQvMS8yMDA5LDYvMzAvMjAwOSwsLFVTRCk=&amp;WINDOW=FIRST_POPUP&amp;HEIGH","T=450&amp;WIDTH=450&amp;START_MAXIMIZED=FALSE&amp;VAR:CALENDAR=US&amp;VAR:SYMBOL=CMA&amp;VAR:INDEX=0"}</definedName>
    <definedName name="_811__FDSAUDITLINK__" localSheetId="0" hidden="1">{"fdsup://directions/FAT Viewer?action=UPDATE&amp;creator=factset&amp;DYN_ARGS=TRUE&amp;DOC_NAME=FAT:FQL_AUDITING_CLIENT_TEMPLATE.FAT&amp;display_string=Audit&amp;VAR:KEY=ZCNCRQRUNU&amp;VAR:QUERY=RkZfRUJJVERBX09QRVIoUVRSLDQvMS8yMDA5LDYvMzAvMjAwOSwsLFVTRCk=&amp;WINDOW=FIRST_POPUP&amp;HEIGH","T=450&amp;WIDTH=450&amp;START_MAXIMIZED=FALSE&amp;VAR:CALENDAR=US&amp;VAR:SYMBOL=CMA&amp;VAR:INDEX=0"}</definedName>
    <definedName name="_811__FDSAUDITLINK__" hidden="1">{"fdsup://directions/FAT Viewer?action=UPDATE&amp;creator=factset&amp;DYN_ARGS=TRUE&amp;DOC_NAME=FAT:FQL_AUDITING_CLIENT_TEMPLATE.FAT&amp;display_string=Audit&amp;VAR:KEY=ZCNCRQRUNU&amp;VAR:QUERY=RkZfRUJJVERBX09QRVIoUVRSLDQvMS8yMDA5LDYvMzAvMjAwOSwsLFVTRCk=&amp;WINDOW=FIRST_POPUP&amp;HEIGH","T=450&amp;WIDTH=450&amp;START_MAXIMIZED=FALSE&amp;VAR:CALENDAR=US&amp;VAR:SYMBOL=CMA&amp;VAR:INDEX=0"}</definedName>
    <definedName name="_812__FDSAUDITLINK__" localSheetId="7" hidden="1">{"fdsup://directions/FAT Viewer?action=UPDATE&amp;creator=factset&amp;DYN_ARGS=TRUE&amp;DOC_NAME=FAT:FQL_AUDITING_CLIENT_TEMPLATE.FAT&amp;display_string=Audit&amp;VAR:KEY=NSBAHKZAZS&amp;VAR:QUERY=RkZfRUJJVERBX09QRVIoUVRSLDQvMS8yMDEwLDYvMzAvMjAxMCwsLFVTRCk=&amp;WINDOW=FIRST_POPUP&amp;HEIGH","T=450&amp;WIDTH=450&amp;START_MAXIMIZED=FALSE&amp;VAR:CALENDAR=US&amp;VAR:SYMBOL=CMA&amp;VAR:INDEX=0"}</definedName>
    <definedName name="_812__FDSAUDITLINK__" localSheetId="0" hidden="1">{"fdsup://directions/FAT Viewer?action=UPDATE&amp;creator=factset&amp;DYN_ARGS=TRUE&amp;DOC_NAME=FAT:FQL_AUDITING_CLIENT_TEMPLATE.FAT&amp;display_string=Audit&amp;VAR:KEY=NSBAHKZAZS&amp;VAR:QUERY=RkZfRUJJVERBX09QRVIoUVRSLDQvMS8yMDEwLDYvMzAvMjAxMCwsLFVTRCk=&amp;WINDOW=FIRST_POPUP&amp;HEIGH","T=450&amp;WIDTH=450&amp;START_MAXIMIZED=FALSE&amp;VAR:CALENDAR=US&amp;VAR:SYMBOL=CMA&amp;VAR:INDEX=0"}</definedName>
    <definedName name="_812__FDSAUDITLINK__" hidden="1">{"fdsup://directions/FAT Viewer?action=UPDATE&amp;creator=factset&amp;DYN_ARGS=TRUE&amp;DOC_NAME=FAT:FQL_AUDITING_CLIENT_TEMPLATE.FAT&amp;display_string=Audit&amp;VAR:KEY=NSBAHKZAZS&amp;VAR:QUERY=RkZfRUJJVERBX09QRVIoUVRSLDQvMS8yMDEwLDYvMzAvMjAxMCwsLFVTRCk=&amp;WINDOW=FIRST_POPUP&amp;HEIGH","T=450&amp;WIDTH=450&amp;START_MAXIMIZED=FALSE&amp;VAR:CALENDAR=US&amp;VAR:SYMBOL=CMA&amp;VAR:INDEX=0"}</definedName>
    <definedName name="_813__FDSAUDITLINK__" localSheetId="7" hidden="1">{"fdsup://directions/FAT Viewer?action=UPDATE&amp;creator=factset&amp;DYN_ARGS=TRUE&amp;DOC_NAME=FAT:FQL_AUDITING_CLIENT_TEMPLATE.FAT&amp;display_string=Audit&amp;VAR:KEY=VMVGZSBELW&amp;VAR:QUERY=RkZfRUJJVERBX09QRVIoUVRSLDQvMS8yMDA5LDYvMzAvMjAwOSwsLFVTRCk=&amp;WINDOW=FIRST_POPUP&amp;HEIGH","T=450&amp;WIDTH=450&amp;START_MAXIMIZED=FALSE&amp;VAR:CALENDAR=US&amp;VAR:SYMBOL=CLX&amp;VAR:INDEX=0"}</definedName>
    <definedName name="_813__FDSAUDITLINK__" localSheetId="0" hidden="1">{"fdsup://directions/FAT Viewer?action=UPDATE&amp;creator=factset&amp;DYN_ARGS=TRUE&amp;DOC_NAME=FAT:FQL_AUDITING_CLIENT_TEMPLATE.FAT&amp;display_string=Audit&amp;VAR:KEY=VMVGZSBELW&amp;VAR:QUERY=RkZfRUJJVERBX09QRVIoUVRSLDQvMS8yMDA5LDYvMzAvMjAwOSwsLFVTRCk=&amp;WINDOW=FIRST_POPUP&amp;HEIGH","T=450&amp;WIDTH=450&amp;START_MAXIMIZED=FALSE&amp;VAR:CALENDAR=US&amp;VAR:SYMBOL=CLX&amp;VAR:INDEX=0"}</definedName>
    <definedName name="_813__FDSAUDITLINK__" hidden="1">{"fdsup://directions/FAT Viewer?action=UPDATE&amp;creator=factset&amp;DYN_ARGS=TRUE&amp;DOC_NAME=FAT:FQL_AUDITING_CLIENT_TEMPLATE.FAT&amp;display_string=Audit&amp;VAR:KEY=VMVGZSBELW&amp;VAR:QUERY=RkZfRUJJVERBX09QRVIoUVRSLDQvMS8yMDA5LDYvMzAvMjAwOSwsLFVTRCk=&amp;WINDOW=FIRST_POPUP&amp;HEIGH","T=450&amp;WIDTH=450&amp;START_MAXIMIZED=FALSE&amp;VAR:CALENDAR=US&amp;VAR:SYMBOL=CLX&amp;VAR:INDEX=0"}</definedName>
    <definedName name="_814__FDSAUDITLINK__" localSheetId="7" hidden="1">{"fdsup://directions/FAT Viewer?action=UPDATE&amp;creator=factset&amp;DYN_ARGS=TRUE&amp;DOC_NAME=FAT:FQL_AUDITING_CLIENT_TEMPLATE.FAT&amp;display_string=Audit&amp;VAR:KEY=RWZQNUNMDK&amp;VAR:QUERY=RkZfRUJJVERBX09QRVIoUVRSLDQvMS8yMDEwLDYvMzAvMjAxMCwsLFVTRCk=&amp;WINDOW=FIRST_POPUP&amp;HEIGH","T=450&amp;WIDTH=450&amp;START_MAXIMIZED=FALSE&amp;VAR:CALENDAR=US&amp;VAR:SYMBOL=CLX&amp;VAR:INDEX=0"}</definedName>
    <definedName name="_814__FDSAUDITLINK__" localSheetId="0" hidden="1">{"fdsup://directions/FAT Viewer?action=UPDATE&amp;creator=factset&amp;DYN_ARGS=TRUE&amp;DOC_NAME=FAT:FQL_AUDITING_CLIENT_TEMPLATE.FAT&amp;display_string=Audit&amp;VAR:KEY=RWZQNUNMDK&amp;VAR:QUERY=RkZfRUJJVERBX09QRVIoUVRSLDQvMS8yMDEwLDYvMzAvMjAxMCwsLFVTRCk=&amp;WINDOW=FIRST_POPUP&amp;HEIGH","T=450&amp;WIDTH=450&amp;START_MAXIMIZED=FALSE&amp;VAR:CALENDAR=US&amp;VAR:SYMBOL=CLX&amp;VAR:INDEX=0"}</definedName>
    <definedName name="_814__FDSAUDITLINK__" hidden="1">{"fdsup://directions/FAT Viewer?action=UPDATE&amp;creator=factset&amp;DYN_ARGS=TRUE&amp;DOC_NAME=FAT:FQL_AUDITING_CLIENT_TEMPLATE.FAT&amp;display_string=Audit&amp;VAR:KEY=RWZQNUNMDK&amp;VAR:QUERY=RkZfRUJJVERBX09QRVIoUVRSLDQvMS8yMDEwLDYvMzAvMjAxMCwsLFVTRCk=&amp;WINDOW=FIRST_POPUP&amp;HEIGH","T=450&amp;WIDTH=450&amp;START_MAXIMIZED=FALSE&amp;VAR:CALENDAR=US&amp;VAR:SYMBOL=CLX&amp;VAR:INDEX=0"}</definedName>
    <definedName name="_815__FDSAUDITLINK__" localSheetId="7" hidden="1">{"fdsup://directions/FAT Viewer?action=UPDATE&amp;creator=factset&amp;DYN_ARGS=TRUE&amp;DOC_NAME=FAT:FQL_AUDITING_CLIENT_TEMPLATE.FAT&amp;display_string=Audit&amp;VAR:KEY=BGRIXGNGTM&amp;VAR:QUERY=RkZfRUJJVERBX09QRVIoUVRSLDQvMS8yMDA5LDYvMzAvMjAwOSwsLFVTRCk=&amp;WINDOW=FIRST_POPUP&amp;HEIGH","T=450&amp;WIDTH=450&amp;START_MAXIMIZED=FALSE&amp;VAR:CALENDAR=US&amp;VAR:SYMBOL=CLF&amp;VAR:INDEX=0"}</definedName>
    <definedName name="_815__FDSAUDITLINK__" localSheetId="0" hidden="1">{"fdsup://directions/FAT Viewer?action=UPDATE&amp;creator=factset&amp;DYN_ARGS=TRUE&amp;DOC_NAME=FAT:FQL_AUDITING_CLIENT_TEMPLATE.FAT&amp;display_string=Audit&amp;VAR:KEY=BGRIXGNGTM&amp;VAR:QUERY=RkZfRUJJVERBX09QRVIoUVRSLDQvMS8yMDA5LDYvMzAvMjAwOSwsLFVTRCk=&amp;WINDOW=FIRST_POPUP&amp;HEIGH","T=450&amp;WIDTH=450&amp;START_MAXIMIZED=FALSE&amp;VAR:CALENDAR=US&amp;VAR:SYMBOL=CLF&amp;VAR:INDEX=0"}</definedName>
    <definedName name="_815__FDSAUDITLINK__" hidden="1">{"fdsup://directions/FAT Viewer?action=UPDATE&amp;creator=factset&amp;DYN_ARGS=TRUE&amp;DOC_NAME=FAT:FQL_AUDITING_CLIENT_TEMPLATE.FAT&amp;display_string=Audit&amp;VAR:KEY=BGRIXGNGTM&amp;VAR:QUERY=RkZfRUJJVERBX09QRVIoUVRSLDQvMS8yMDA5LDYvMzAvMjAwOSwsLFVTRCk=&amp;WINDOW=FIRST_POPUP&amp;HEIGH","T=450&amp;WIDTH=450&amp;START_MAXIMIZED=FALSE&amp;VAR:CALENDAR=US&amp;VAR:SYMBOL=CLF&amp;VAR:INDEX=0"}</definedName>
    <definedName name="_816__FDSAUDITLINK__" localSheetId="7" hidden="1">{"fdsup://directions/FAT Viewer?action=UPDATE&amp;creator=factset&amp;DYN_ARGS=TRUE&amp;DOC_NAME=FAT:FQL_AUDITING_CLIENT_TEMPLATE.FAT&amp;display_string=Audit&amp;VAR:KEY=RODYXSRMRS&amp;VAR:QUERY=RkZfRUJJVERBX09QRVIoUVRSLDQvMS8yMDEwLDYvMzAvMjAxMCwsLFVTRCk=&amp;WINDOW=FIRST_POPUP&amp;HEIGH","T=450&amp;WIDTH=450&amp;START_MAXIMIZED=FALSE&amp;VAR:CALENDAR=US&amp;VAR:SYMBOL=CLF&amp;VAR:INDEX=0"}</definedName>
    <definedName name="_816__FDSAUDITLINK__" localSheetId="0" hidden="1">{"fdsup://directions/FAT Viewer?action=UPDATE&amp;creator=factset&amp;DYN_ARGS=TRUE&amp;DOC_NAME=FAT:FQL_AUDITING_CLIENT_TEMPLATE.FAT&amp;display_string=Audit&amp;VAR:KEY=RODYXSRMRS&amp;VAR:QUERY=RkZfRUJJVERBX09QRVIoUVRSLDQvMS8yMDEwLDYvMzAvMjAxMCwsLFVTRCk=&amp;WINDOW=FIRST_POPUP&amp;HEIGH","T=450&amp;WIDTH=450&amp;START_MAXIMIZED=FALSE&amp;VAR:CALENDAR=US&amp;VAR:SYMBOL=CLF&amp;VAR:INDEX=0"}</definedName>
    <definedName name="_816__FDSAUDITLINK__" hidden="1">{"fdsup://directions/FAT Viewer?action=UPDATE&amp;creator=factset&amp;DYN_ARGS=TRUE&amp;DOC_NAME=FAT:FQL_AUDITING_CLIENT_TEMPLATE.FAT&amp;display_string=Audit&amp;VAR:KEY=RODYXSRMRS&amp;VAR:QUERY=RkZfRUJJVERBX09QRVIoUVRSLDQvMS8yMDEwLDYvMzAvMjAxMCwsLFVTRCk=&amp;WINDOW=FIRST_POPUP&amp;HEIGH","T=450&amp;WIDTH=450&amp;START_MAXIMIZED=FALSE&amp;VAR:CALENDAR=US&amp;VAR:SYMBOL=CLF&amp;VAR:INDEX=0"}</definedName>
    <definedName name="_817__FDSAUDITLINK__" localSheetId="7" hidden="1">{"fdsup://directions/FAT Viewer?action=UPDATE&amp;creator=factset&amp;DYN_ARGS=TRUE&amp;DOC_NAME=FAT:FQL_AUDITING_CLIENT_TEMPLATE.FAT&amp;display_string=Audit&amp;VAR:KEY=PIFQNYLMPA&amp;VAR:QUERY=RkZfRUJJVERBX09QRVIoUVRSLDQvMS8yMDA5LDYvMzAvMjAwOSwsLFVTRCk=&amp;WINDOW=FIRST_POPUP&amp;HEIGH","T=450&amp;WIDTH=450&amp;START_MAXIMIZED=FALSE&amp;VAR:CALENDAR=US&amp;VAR:SYMBOL=CL&amp;VAR:INDEX=0"}</definedName>
    <definedName name="_817__FDSAUDITLINK__" localSheetId="0" hidden="1">{"fdsup://directions/FAT Viewer?action=UPDATE&amp;creator=factset&amp;DYN_ARGS=TRUE&amp;DOC_NAME=FAT:FQL_AUDITING_CLIENT_TEMPLATE.FAT&amp;display_string=Audit&amp;VAR:KEY=PIFQNYLMPA&amp;VAR:QUERY=RkZfRUJJVERBX09QRVIoUVRSLDQvMS8yMDA5LDYvMzAvMjAwOSwsLFVTRCk=&amp;WINDOW=FIRST_POPUP&amp;HEIGH","T=450&amp;WIDTH=450&amp;START_MAXIMIZED=FALSE&amp;VAR:CALENDAR=US&amp;VAR:SYMBOL=CL&amp;VAR:INDEX=0"}</definedName>
    <definedName name="_817__FDSAUDITLINK__" hidden="1">{"fdsup://directions/FAT Viewer?action=UPDATE&amp;creator=factset&amp;DYN_ARGS=TRUE&amp;DOC_NAME=FAT:FQL_AUDITING_CLIENT_TEMPLATE.FAT&amp;display_string=Audit&amp;VAR:KEY=PIFQNYLMPA&amp;VAR:QUERY=RkZfRUJJVERBX09QRVIoUVRSLDQvMS8yMDA5LDYvMzAvMjAwOSwsLFVTRCk=&amp;WINDOW=FIRST_POPUP&amp;HEIGH","T=450&amp;WIDTH=450&amp;START_MAXIMIZED=FALSE&amp;VAR:CALENDAR=US&amp;VAR:SYMBOL=CL&amp;VAR:INDEX=0"}</definedName>
    <definedName name="_818__FDSAUDITLINK__" localSheetId="7" hidden="1">{"fdsup://directions/FAT Viewer?action=UPDATE&amp;creator=factset&amp;DYN_ARGS=TRUE&amp;DOC_NAME=FAT:FQL_AUDITING_CLIENT_TEMPLATE.FAT&amp;display_string=Audit&amp;VAR:KEY=XIPCXMNCFA&amp;VAR:QUERY=RkZfRUJJVERBX09QRVIoUVRSLDQvMS8yMDEwLDYvMzAvMjAxMCwsLFVTRCk=&amp;WINDOW=FIRST_POPUP&amp;HEIGH","T=450&amp;WIDTH=450&amp;START_MAXIMIZED=FALSE&amp;VAR:CALENDAR=US&amp;VAR:SYMBOL=CL&amp;VAR:INDEX=0"}</definedName>
    <definedName name="_818__FDSAUDITLINK__" localSheetId="0" hidden="1">{"fdsup://directions/FAT Viewer?action=UPDATE&amp;creator=factset&amp;DYN_ARGS=TRUE&amp;DOC_NAME=FAT:FQL_AUDITING_CLIENT_TEMPLATE.FAT&amp;display_string=Audit&amp;VAR:KEY=XIPCXMNCFA&amp;VAR:QUERY=RkZfRUJJVERBX09QRVIoUVRSLDQvMS8yMDEwLDYvMzAvMjAxMCwsLFVTRCk=&amp;WINDOW=FIRST_POPUP&amp;HEIGH","T=450&amp;WIDTH=450&amp;START_MAXIMIZED=FALSE&amp;VAR:CALENDAR=US&amp;VAR:SYMBOL=CL&amp;VAR:INDEX=0"}</definedName>
    <definedName name="_818__FDSAUDITLINK__" hidden="1">{"fdsup://directions/FAT Viewer?action=UPDATE&amp;creator=factset&amp;DYN_ARGS=TRUE&amp;DOC_NAME=FAT:FQL_AUDITING_CLIENT_TEMPLATE.FAT&amp;display_string=Audit&amp;VAR:KEY=XIPCXMNCFA&amp;VAR:QUERY=RkZfRUJJVERBX09QRVIoUVRSLDQvMS8yMDEwLDYvMzAvMjAxMCwsLFVTRCk=&amp;WINDOW=FIRST_POPUP&amp;HEIGH","T=450&amp;WIDTH=450&amp;START_MAXIMIZED=FALSE&amp;VAR:CALENDAR=US&amp;VAR:SYMBOL=CL&amp;VAR:INDEX=0"}</definedName>
    <definedName name="_819__FDSAUDITLINK__" localSheetId="7" hidden="1">{"fdsup://directions/FAT Viewer?action=UPDATE&amp;creator=factset&amp;DYN_ARGS=TRUE&amp;DOC_NAME=FAT:FQL_AUDITING_CLIENT_TEMPLATE.FAT&amp;display_string=Audit&amp;VAR:KEY=POXQZMDEHY&amp;VAR:QUERY=RkZfRUJJVERBX09QRVIoUVRSLDQvMS8yMDA5LDYvMzAvMjAwOSwsLFVTRCk=&amp;WINDOW=FIRST_POPUP&amp;HEIGH","T=450&amp;WIDTH=450&amp;START_MAXIMIZED=FALSE&amp;VAR:CALENDAR=US&amp;VAR:SYMBOL=CINF&amp;VAR:INDEX=0"}</definedName>
    <definedName name="_819__FDSAUDITLINK__" localSheetId="0" hidden="1">{"fdsup://directions/FAT Viewer?action=UPDATE&amp;creator=factset&amp;DYN_ARGS=TRUE&amp;DOC_NAME=FAT:FQL_AUDITING_CLIENT_TEMPLATE.FAT&amp;display_string=Audit&amp;VAR:KEY=POXQZMDEHY&amp;VAR:QUERY=RkZfRUJJVERBX09QRVIoUVRSLDQvMS8yMDA5LDYvMzAvMjAwOSwsLFVTRCk=&amp;WINDOW=FIRST_POPUP&amp;HEIGH","T=450&amp;WIDTH=450&amp;START_MAXIMIZED=FALSE&amp;VAR:CALENDAR=US&amp;VAR:SYMBOL=CINF&amp;VAR:INDEX=0"}</definedName>
    <definedName name="_819__FDSAUDITLINK__" hidden="1">{"fdsup://directions/FAT Viewer?action=UPDATE&amp;creator=factset&amp;DYN_ARGS=TRUE&amp;DOC_NAME=FAT:FQL_AUDITING_CLIENT_TEMPLATE.FAT&amp;display_string=Audit&amp;VAR:KEY=POXQZMDEHY&amp;VAR:QUERY=RkZfRUJJVERBX09QRVIoUVRSLDQvMS8yMDA5LDYvMzAvMjAwOSwsLFVTRCk=&amp;WINDOW=FIRST_POPUP&amp;HEIGH","T=450&amp;WIDTH=450&amp;START_MAXIMIZED=FALSE&amp;VAR:CALENDAR=US&amp;VAR:SYMBOL=CINF&amp;VAR:INDEX=0"}</definedName>
    <definedName name="_82__FDSAUDITLINK__" localSheetId="7" hidden="1">{"fdsup://directions/FAT Viewer?action=UPDATE&amp;creator=factset&amp;DYN_ARGS=TRUE&amp;DOC_NAME=FAT:FQL_AUDITING_CLIENT_TEMPLATE.FAT&amp;display_string=Audit&amp;VAR:KEY=DYXSDMNEPA&amp;VAR:QUERY=RkZfRUJJVERBX09QRVIoUVRSLDQvMS8yMDEwLDYvMzAvMjAxMCwsLFVTRCk=&amp;WINDOW=FIRST_POPUP&amp;HEIGH","T=450&amp;WIDTH=450&amp;START_MAXIMIZED=FALSE&amp;VAR:CALENDAR=US&amp;VAR:SYMBOL=UTX&amp;VAR:INDEX=0"}</definedName>
    <definedName name="_82__FDSAUDITLINK__" localSheetId="0" hidden="1">{"fdsup://directions/FAT Viewer?action=UPDATE&amp;creator=factset&amp;DYN_ARGS=TRUE&amp;DOC_NAME=FAT:FQL_AUDITING_CLIENT_TEMPLATE.FAT&amp;display_string=Audit&amp;VAR:KEY=DYXSDMNEPA&amp;VAR:QUERY=RkZfRUJJVERBX09QRVIoUVRSLDQvMS8yMDEwLDYvMzAvMjAxMCwsLFVTRCk=&amp;WINDOW=FIRST_POPUP&amp;HEIGH","T=450&amp;WIDTH=450&amp;START_MAXIMIZED=FALSE&amp;VAR:CALENDAR=US&amp;VAR:SYMBOL=UTX&amp;VAR:INDEX=0"}</definedName>
    <definedName name="_82__FDSAUDITLINK__" hidden="1">{"fdsup://directions/FAT Viewer?action=UPDATE&amp;creator=factset&amp;DYN_ARGS=TRUE&amp;DOC_NAME=FAT:FQL_AUDITING_CLIENT_TEMPLATE.FAT&amp;display_string=Audit&amp;VAR:KEY=DYXSDMNEPA&amp;VAR:QUERY=RkZfRUJJVERBX09QRVIoUVRSLDQvMS8yMDEwLDYvMzAvMjAxMCwsLFVTRCk=&amp;WINDOW=FIRST_POPUP&amp;HEIGH","T=450&amp;WIDTH=450&amp;START_MAXIMIZED=FALSE&amp;VAR:CALENDAR=US&amp;VAR:SYMBOL=UTX&amp;VAR:INDEX=0"}</definedName>
    <definedName name="_820__FDSAUDITLINK__" localSheetId="7" hidden="1">{"fdsup://directions/FAT Viewer?action=UPDATE&amp;creator=factset&amp;DYN_ARGS=TRUE&amp;DOC_NAME=FAT:FQL_AUDITING_CLIENT_TEMPLATE.FAT&amp;display_string=Audit&amp;VAR:KEY=PAZIRMTYZS&amp;VAR:QUERY=RkZfRUJJVERBX09QRVIoUVRSLDQvMS8yMDEwLDYvMzAvMjAxMCwsLFVTRCk=&amp;WINDOW=FIRST_POPUP&amp;HEIGH","T=450&amp;WIDTH=450&amp;START_MAXIMIZED=FALSE&amp;VAR:CALENDAR=US&amp;VAR:SYMBOL=CINF&amp;VAR:INDEX=0"}</definedName>
    <definedName name="_820__FDSAUDITLINK__" localSheetId="0" hidden="1">{"fdsup://directions/FAT Viewer?action=UPDATE&amp;creator=factset&amp;DYN_ARGS=TRUE&amp;DOC_NAME=FAT:FQL_AUDITING_CLIENT_TEMPLATE.FAT&amp;display_string=Audit&amp;VAR:KEY=PAZIRMTYZS&amp;VAR:QUERY=RkZfRUJJVERBX09QRVIoUVRSLDQvMS8yMDEwLDYvMzAvMjAxMCwsLFVTRCk=&amp;WINDOW=FIRST_POPUP&amp;HEIGH","T=450&amp;WIDTH=450&amp;START_MAXIMIZED=FALSE&amp;VAR:CALENDAR=US&amp;VAR:SYMBOL=CINF&amp;VAR:INDEX=0"}</definedName>
    <definedName name="_820__FDSAUDITLINK__" hidden="1">{"fdsup://directions/FAT Viewer?action=UPDATE&amp;creator=factset&amp;DYN_ARGS=TRUE&amp;DOC_NAME=FAT:FQL_AUDITING_CLIENT_TEMPLATE.FAT&amp;display_string=Audit&amp;VAR:KEY=PAZIRMTYZS&amp;VAR:QUERY=RkZfRUJJVERBX09QRVIoUVRSLDQvMS8yMDEwLDYvMzAvMjAxMCwsLFVTRCk=&amp;WINDOW=FIRST_POPUP&amp;HEIGH","T=450&amp;WIDTH=450&amp;START_MAXIMIZED=FALSE&amp;VAR:CALENDAR=US&amp;VAR:SYMBOL=CINF&amp;VAR:INDEX=0"}</definedName>
    <definedName name="_821__FDSAUDITLINK__" localSheetId="7" hidden="1">{"fdsup://directions/FAT Viewer?action=UPDATE&amp;creator=factset&amp;DYN_ARGS=TRUE&amp;DOC_NAME=FAT:FQL_AUDITING_CLIENT_TEMPLATE.FAT&amp;display_string=Audit&amp;VAR:KEY=DWFCBIHQPQ&amp;VAR:QUERY=RkZfRUJJVERBX09QRVIoUVRSLDQvMS8yMDA5LDYvMzAvMjAwOSwsLFVTRCk=&amp;WINDOW=FIRST_POPUP&amp;HEIGH","T=450&amp;WIDTH=450&amp;START_MAXIMIZED=FALSE&amp;VAR:CALENDAR=US&amp;VAR:SYMBOL=CI&amp;VAR:INDEX=0"}</definedName>
    <definedName name="_821__FDSAUDITLINK__" localSheetId="0" hidden="1">{"fdsup://directions/FAT Viewer?action=UPDATE&amp;creator=factset&amp;DYN_ARGS=TRUE&amp;DOC_NAME=FAT:FQL_AUDITING_CLIENT_TEMPLATE.FAT&amp;display_string=Audit&amp;VAR:KEY=DWFCBIHQPQ&amp;VAR:QUERY=RkZfRUJJVERBX09QRVIoUVRSLDQvMS8yMDA5LDYvMzAvMjAwOSwsLFVTRCk=&amp;WINDOW=FIRST_POPUP&amp;HEIGH","T=450&amp;WIDTH=450&amp;START_MAXIMIZED=FALSE&amp;VAR:CALENDAR=US&amp;VAR:SYMBOL=CI&amp;VAR:INDEX=0"}</definedName>
    <definedName name="_821__FDSAUDITLINK__" hidden="1">{"fdsup://directions/FAT Viewer?action=UPDATE&amp;creator=factset&amp;DYN_ARGS=TRUE&amp;DOC_NAME=FAT:FQL_AUDITING_CLIENT_TEMPLATE.FAT&amp;display_string=Audit&amp;VAR:KEY=DWFCBIHQPQ&amp;VAR:QUERY=RkZfRUJJVERBX09QRVIoUVRSLDQvMS8yMDA5LDYvMzAvMjAwOSwsLFVTRCk=&amp;WINDOW=FIRST_POPUP&amp;HEIGH","T=450&amp;WIDTH=450&amp;START_MAXIMIZED=FALSE&amp;VAR:CALENDAR=US&amp;VAR:SYMBOL=CI&amp;VAR:INDEX=0"}</definedName>
    <definedName name="_822__FDSAUDITLINK__" localSheetId="7" hidden="1">{"fdsup://directions/FAT Viewer?action=UPDATE&amp;creator=factset&amp;DYN_ARGS=TRUE&amp;DOC_NAME=FAT:FQL_AUDITING_CLIENT_TEMPLATE.FAT&amp;display_string=Audit&amp;VAR:KEY=LWNCZGNGLA&amp;VAR:QUERY=RkZfRUJJVERBX09QRVIoUVRSLDQvMS8yMDEwLDYvMzAvMjAxMCwsLFVTRCk=&amp;WINDOW=FIRST_POPUP&amp;HEIGH","T=450&amp;WIDTH=450&amp;START_MAXIMIZED=FALSE&amp;VAR:CALENDAR=US&amp;VAR:SYMBOL=CI&amp;VAR:INDEX=0"}</definedName>
    <definedName name="_822__FDSAUDITLINK__" localSheetId="0" hidden="1">{"fdsup://directions/FAT Viewer?action=UPDATE&amp;creator=factset&amp;DYN_ARGS=TRUE&amp;DOC_NAME=FAT:FQL_AUDITING_CLIENT_TEMPLATE.FAT&amp;display_string=Audit&amp;VAR:KEY=LWNCZGNGLA&amp;VAR:QUERY=RkZfRUJJVERBX09QRVIoUVRSLDQvMS8yMDEwLDYvMzAvMjAxMCwsLFVTRCk=&amp;WINDOW=FIRST_POPUP&amp;HEIGH","T=450&amp;WIDTH=450&amp;START_MAXIMIZED=FALSE&amp;VAR:CALENDAR=US&amp;VAR:SYMBOL=CI&amp;VAR:INDEX=0"}</definedName>
    <definedName name="_822__FDSAUDITLINK__" hidden="1">{"fdsup://directions/FAT Viewer?action=UPDATE&amp;creator=factset&amp;DYN_ARGS=TRUE&amp;DOC_NAME=FAT:FQL_AUDITING_CLIENT_TEMPLATE.FAT&amp;display_string=Audit&amp;VAR:KEY=LWNCZGNGLA&amp;VAR:QUERY=RkZfRUJJVERBX09QRVIoUVRSLDQvMS8yMDEwLDYvMzAvMjAxMCwsLFVTRCk=&amp;WINDOW=FIRST_POPUP&amp;HEIGH","T=450&amp;WIDTH=450&amp;START_MAXIMIZED=FALSE&amp;VAR:CALENDAR=US&amp;VAR:SYMBOL=CI&amp;VAR:INDEX=0"}</definedName>
    <definedName name="_823__FDSAUDITLINK__" localSheetId="7" hidden="1">{"fdsup://directions/FAT Viewer?action=UPDATE&amp;creator=factset&amp;DYN_ARGS=TRUE&amp;DOC_NAME=FAT:FQL_AUDITING_CLIENT_TEMPLATE.FAT&amp;display_string=Audit&amp;VAR:KEY=PMZUFSVQHM&amp;VAR:QUERY=RkZfRUJJVERBX09QRVIoUVRSLDQvMS8yMDA5LDYvMzAvMjAwOSwsLFVTRCk=&amp;WINDOW=FIRST_POPUP&amp;HEIGH","T=450&amp;WIDTH=450&amp;START_MAXIMIZED=FALSE&amp;VAR:CALENDAR=US&amp;VAR:SYMBOL=CHRW&amp;VAR:INDEX=0"}</definedName>
    <definedName name="_823__FDSAUDITLINK__" localSheetId="0" hidden="1">{"fdsup://directions/FAT Viewer?action=UPDATE&amp;creator=factset&amp;DYN_ARGS=TRUE&amp;DOC_NAME=FAT:FQL_AUDITING_CLIENT_TEMPLATE.FAT&amp;display_string=Audit&amp;VAR:KEY=PMZUFSVQHM&amp;VAR:QUERY=RkZfRUJJVERBX09QRVIoUVRSLDQvMS8yMDA5LDYvMzAvMjAwOSwsLFVTRCk=&amp;WINDOW=FIRST_POPUP&amp;HEIGH","T=450&amp;WIDTH=450&amp;START_MAXIMIZED=FALSE&amp;VAR:CALENDAR=US&amp;VAR:SYMBOL=CHRW&amp;VAR:INDEX=0"}</definedName>
    <definedName name="_823__FDSAUDITLINK__" hidden="1">{"fdsup://directions/FAT Viewer?action=UPDATE&amp;creator=factset&amp;DYN_ARGS=TRUE&amp;DOC_NAME=FAT:FQL_AUDITING_CLIENT_TEMPLATE.FAT&amp;display_string=Audit&amp;VAR:KEY=PMZUFSVQHM&amp;VAR:QUERY=RkZfRUJJVERBX09QRVIoUVRSLDQvMS8yMDA5LDYvMzAvMjAwOSwsLFVTRCk=&amp;WINDOW=FIRST_POPUP&amp;HEIGH","T=450&amp;WIDTH=450&amp;START_MAXIMIZED=FALSE&amp;VAR:CALENDAR=US&amp;VAR:SYMBOL=CHRW&amp;VAR:INDEX=0"}</definedName>
    <definedName name="_824__FDSAUDITLINK__" localSheetId="7" hidden="1">{"fdsup://directions/FAT Viewer?action=UPDATE&amp;creator=factset&amp;DYN_ARGS=TRUE&amp;DOC_NAME=FAT:FQL_AUDITING_CLIENT_TEMPLATE.FAT&amp;display_string=Audit&amp;VAR:KEY=FWBADQXCFG&amp;VAR:QUERY=RkZfRUJJVERBX09QRVIoUVRSLDQvMS8yMDEwLDYvMzAvMjAxMCwsLFVTRCk=&amp;WINDOW=FIRST_POPUP&amp;HEIGH","T=450&amp;WIDTH=450&amp;START_MAXIMIZED=FALSE&amp;VAR:CALENDAR=US&amp;VAR:SYMBOL=CHRW&amp;VAR:INDEX=0"}</definedName>
    <definedName name="_824__FDSAUDITLINK__" localSheetId="0" hidden="1">{"fdsup://directions/FAT Viewer?action=UPDATE&amp;creator=factset&amp;DYN_ARGS=TRUE&amp;DOC_NAME=FAT:FQL_AUDITING_CLIENT_TEMPLATE.FAT&amp;display_string=Audit&amp;VAR:KEY=FWBADQXCFG&amp;VAR:QUERY=RkZfRUJJVERBX09QRVIoUVRSLDQvMS8yMDEwLDYvMzAvMjAxMCwsLFVTRCk=&amp;WINDOW=FIRST_POPUP&amp;HEIGH","T=450&amp;WIDTH=450&amp;START_MAXIMIZED=FALSE&amp;VAR:CALENDAR=US&amp;VAR:SYMBOL=CHRW&amp;VAR:INDEX=0"}</definedName>
    <definedName name="_824__FDSAUDITLINK__" hidden="1">{"fdsup://directions/FAT Viewer?action=UPDATE&amp;creator=factset&amp;DYN_ARGS=TRUE&amp;DOC_NAME=FAT:FQL_AUDITING_CLIENT_TEMPLATE.FAT&amp;display_string=Audit&amp;VAR:KEY=FWBADQXCFG&amp;VAR:QUERY=RkZfRUJJVERBX09QRVIoUVRSLDQvMS8yMDEwLDYvMzAvMjAxMCwsLFVTRCk=&amp;WINDOW=FIRST_POPUP&amp;HEIGH","T=450&amp;WIDTH=450&amp;START_MAXIMIZED=FALSE&amp;VAR:CALENDAR=US&amp;VAR:SYMBOL=CHRW&amp;VAR:INDEX=0"}</definedName>
    <definedName name="_825__FDSAUDITLINK__" localSheetId="7" hidden="1">{"fdsup://directions/FAT Viewer?action=UPDATE&amp;creator=factset&amp;DYN_ARGS=TRUE&amp;DOC_NAME=FAT:FQL_AUDITING_CLIENT_TEMPLATE.FAT&amp;display_string=Audit&amp;VAR:KEY=HCDQZSFADQ&amp;VAR:QUERY=RkZfRUJJVERBX09QRVIoUVRSLDQvMS8yMDA5LDYvMzAvMjAwOSwsLFVTRCk=&amp;WINDOW=FIRST_POPUP&amp;HEIGH","T=450&amp;WIDTH=450&amp;START_MAXIMIZED=FALSE&amp;VAR:CALENDAR=US&amp;VAR:SYMBOL=CHK&amp;VAR:INDEX=0"}</definedName>
    <definedName name="_825__FDSAUDITLINK__" localSheetId="0" hidden="1">{"fdsup://directions/FAT Viewer?action=UPDATE&amp;creator=factset&amp;DYN_ARGS=TRUE&amp;DOC_NAME=FAT:FQL_AUDITING_CLIENT_TEMPLATE.FAT&amp;display_string=Audit&amp;VAR:KEY=HCDQZSFADQ&amp;VAR:QUERY=RkZfRUJJVERBX09QRVIoUVRSLDQvMS8yMDA5LDYvMzAvMjAwOSwsLFVTRCk=&amp;WINDOW=FIRST_POPUP&amp;HEIGH","T=450&amp;WIDTH=450&amp;START_MAXIMIZED=FALSE&amp;VAR:CALENDAR=US&amp;VAR:SYMBOL=CHK&amp;VAR:INDEX=0"}</definedName>
    <definedName name="_825__FDSAUDITLINK__" hidden="1">{"fdsup://directions/FAT Viewer?action=UPDATE&amp;creator=factset&amp;DYN_ARGS=TRUE&amp;DOC_NAME=FAT:FQL_AUDITING_CLIENT_TEMPLATE.FAT&amp;display_string=Audit&amp;VAR:KEY=HCDQZSFADQ&amp;VAR:QUERY=RkZfRUJJVERBX09QRVIoUVRSLDQvMS8yMDA5LDYvMzAvMjAwOSwsLFVTRCk=&amp;WINDOW=FIRST_POPUP&amp;HEIGH","T=450&amp;WIDTH=450&amp;START_MAXIMIZED=FALSE&amp;VAR:CALENDAR=US&amp;VAR:SYMBOL=CHK&amp;VAR:INDEX=0"}</definedName>
    <definedName name="_826__FDSAUDITLINK__" localSheetId="7" hidden="1">{"fdsup://directions/FAT Viewer?action=UPDATE&amp;creator=factset&amp;DYN_ARGS=TRUE&amp;DOC_NAME=FAT:FQL_AUDITING_CLIENT_TEMPLATE.FAT&amp;display_string=Audit&amp;VAR:KEY=FCZYLCJMRY&amp;VAR:QUERY=RkZfRUJJVERBX09QRVIoUVRSLDQvMS8yMDEwLDYvMzAvMjAxMCwsLFVTRCk=&amp;WINDOW=FIRST_POPUP&amp;HEIGH","T=450&amp;WIDTH=450&amp;START_MAXIMIZED=FALSE&amp;VAR:CALENDAR=US&amp;VAR:SYMBOL=CHK&amp;VAR:INDEX=0"}</definedName>
    <definedName name="_826__FDSAUDITLINK__" localSheetId="0" hidden="1">{"fdsup://directions/FAT Viewer?action=UPDATE&amp;creator=factset&amp;DYN_ARGS=TRUE&amp;DOC_NAME=FAT:FQL_AUDITING_CLIENT_TEMPLATE.FAT&amp;display_string=Audit&amp;VAR:KEY=FCZYLCJMRY&amp;VAR:QUERY=RkZfRUJJVERBX09QRVIoUVRSLDQvMS8yMDEwLDYvMzAvMjAxMCwsLFVTRCk=&amp;WINDOW=FIRST_POPUP&amp;HEIGH","T=450&amp;WIDTH=450&amp;START_MAXIMIZED=FALSE&amp;VAR:CALENDAR=US&amp;VAR:SYMBOL=CHK&amp;VAR:INDEX=0"}</definedName>
    <definedName name="_826__FDSAUDITLINK__" hidden="1">{"fdsup://directions/FAT Viewer?action=UPDATE&amp;creator=factset&amp;DYN_ARGS=TRUE&amp;DOC_NAME=FAT:FQL_AUDITING_CLIENT_TEMPLATE.FAT&amp;display_string=Audit&amp;VAR:KEY=FCZYLCJMRY&amp;VAR:QUERY=RkZfRUJJVERBX09QRVIoUVRSLDQvMS8yMDEwLDYvMzAvMjAxMCwsLFVTRCk=&amp;WINDOW=FIRST_POPUP&amp;HEIGH","T=450&amp;WIDTH=450&amp;START_MAXIMIZED=FALSE&amp;VAR:CALENDAR=US&amp;VAR:SYMBOL=CHK&amp;VAR:INDEX=0"}</definedName>
    <definedName name="_827__FDSAUDITLINK__" localSheetId="7" hidden="1">{"fdsup://directions/FAT Viewer?action=UPDATE&amp;creator=factset&amp;DYN_ARGS=TRUE&amp;DOC_NAME=FAT:FQL_AUDITING_CLIENT_TEMPLATE.FAT&amp;display_string=Audit&amp;VAR:KEY=PCDMNSLAVK&amp;VAR:QUERY=RkZfRUJJVERBX09QRVIoUVRSLDQvMS8yMDA5LDYvMzAvMjAwOSwsLFVTRCk=&amp;WINDOW=FIRST_POPUP&amp;HEIGH","T=450&amp;WIDTH=450&amp;START_MAXIMIZED=FALSE&amp;VAR:CALENDAR=US&amp;VAR:SYMBOL=CFN&amp;VAR:INDEX=0"}</definedName>
    <definedName name="_827__FDSAUDITLINK__" localSheetId="0" hidden="1">{"fdsup://directions/FAT Viewer?action=UPDATE&amp;creator=factset&amp;DYN_ARGS=TRUE&amp;DOC_NAME=FAT:FQL_AUDITING_CLIENT_TEMPLATE.FAT&amp;display_string=Audit&amp;VAR:KEY=PCDMNSLAVK&amp;VAR:QUERY=RkZfRUJJVERBX09QRVIoUVRSLDQvMS8yMDA5LDYvMzAvMjAwOSwsLFVTRCk=&amp;WINDOW=FIRST_POPUP&amp;HEIGH","T=450&amp;WIDTH=450&amp;START_MAXIMIZED=FALSE&amp;VAR:CALENDAR=US&amp;VAR:SYMBOL=CFN&amp;VAR:INDEX=0"}</definedName>
    <definedName name="_827__FDSAUDITLINK__" hidden="1">{"fdsup://directions/FAT Viewer?action=UPDATE&amp;creator=factset&amp;DYN_ARGS=TRUE&amp;DOC_NAME=FAT:FQL_AUDITING_CLIENT_TEMPLATE.FAT&amp;display_string=Audit&amp;VAR:KEY=PCDMNSLAVK&amp;VAR:QUERY=RkZfRUJJVERBX09QRVIoUVRSLDQvMS8yMDA5LDYvMzAvMjAwOSwsLFVTRCk=&amp;WINDOW=FIRST_POPUP&amp;HEIGH","T=450&amp;WIDTH=450&amp;START_MAXIMIZED=FALSE&amp;VAR:CALENDAR=US&amp;VAR:SYMBOL=CFN&amp;VAR:INDEX=0"}</definedName>
    <definedName name="_828__FDSAUDITLINK__" localSheetId="7" hidden="1">{"fdsup://directions/FAT Viewer?action=UPDATE&amp;creator=factset&amp;DYN_ARGS=TRUE&amp;DOC_NAME=FAT:FQL_AUDITING_CLIENT_TEMPLATE.FAT&amp;display_string=Audit&amp;VAR:KEY=JKRILCHKLS&amp;VAR:QUERY=RkZfRUJJVERBX09QRVIoUVRSLDQvMS8yMDEwLDYvMzAvMjAxMCwsLFVTRCk=&amp;WINDOW=FIRST_POPUP&amp;HEIGH","T=450&amp;WIDTH=450&amp;START_MAXIMIZED=FALSE&amp;VAR:CALENDAR=US&amp;VAR:SYMBOL=CFN&amp;VAR:INDEX=0"}</definedName>
    <definedName name="_828__FDSAUDITLINK__" localSheetId="0" hidden="1">{"fdsup://directions/FAT Viewer?action=UPDATE&amp;creator=factset&amp;DYN_ARGS=TRUE&amp;DOC_NAME=FAT:FQL_AUDITING_CLIENT_TEMPLATE.FAT&amp;display_string=Audit&amp;VAR:KEY=JKRILCHKLS&amp;VAR:QUERY=RkZfRUJJVERBX09QRVIoUVRSLDQvMS8yMDEwLDYvMzAvMjAxMCwsLFVTRCk=&amp;WINDOW=FIRST_POPUP&amp;HEIGH","T=450&amp;WIDTH=450&amp;START_MAXIMIZED=FALSE&amp;VAR:CALENDAR=US&amp;VAR:SYMBOL=CFN&amp;VAR:INDEX=0"}</definedName>
    <definedName name="_828__FDSAUDITLINK__" hidden="1">{"fdsup://directions/FAT Viewer?action=UPDATE&amp;creator=factset&amp;DYN_ARGS=TRUE&amp;DOC_NAME=FAT:FQL_AUDITING_CLIENT_TEMPLATE.FAT&amp;display_string=Audit&amp;VAR:KEY=JKRILCHKLS&amp;VAR:QUERY=RkZfRUJJVERBX09QRVIoUVRSLDQvMS8yMDEwLDYvMzAvMjAxMCwsLFVTRCk=&amp;WINDOW=FIRST_POPUP&amp;HEIGH","T=450&amp;WIDTH=450&amp;START_MAXIMIZED=FALSE&amp;VAR:CALENDAR=US&amp;VAR:SYMBOL=CFN&amp;VAR:INDEX=0"}</definedName>
    <definedName name="_829__FDSAUDITLINK__" localSheetId="7" hidden="1">{"fdsup://directions/FAT Viewer?action=UPDATE&amp;creator=factset&amp;DYN_ARGS=TRUE&amp;DOC_NAME=FAT:FQL_AUDITING_CLIENT_TEMPLATE.FAT&amp;display_string=Audit&amp;VAR:KEY=ZINSVSJQZY&amp;VAR:QUERY=RkZfRUJJVERBX09QRVIoUVRSLDQvMS8yMDA5LDYvMzAvMjAwOSwsLFVTRCk=&amp;WINDOW=FIRST_POPUP&amp;HEIGH","T=450&amp;WIDTH=450&amp;START_MAXIMIZED=FALSE&amp;VAR:CALENDAR=US&amp;VAR:SYMBOL=CF&amp;VAR:INDEX=0"}</definedName>
    <definedName name="_829__FDSAUDITLINK__" localSheetId="0" hidden="1">{"fdsup://directions/FAT Viewer?action=UPDATE&amp;creator=factset&amp;DYN_ARGS=TRUE&amp;DOC_NAME=FAT:FQL_AUDITING_CLIENT_TEMPLATE.FAT&amp;display_string=Audit&amp;VAR:KEY=ZINSVSJQZY&amp;VAR:QUERY=RkZfRUJJVERBX09QRVIoUVRSLDQvMS8yMDA5LDYvMzAvMjAwOSwsLFVTRCk=&amp;WINDOW=FIRST_POPUP&amp;HEIGH","T=450&amp;WIDTH=450&amp;START_MAXIMIZED=FALSE&amp;VAR:CALENDAR=US&amp;VAR:SYMBOL=CF&amp;VAR:INDEX=0"}</definedName>
    <definedName name="_829__FDSAUDITLINK__" hidden="1">{"fdsup://directions/FAT Viewer?action=UPDATE&amp;creator=factset&amp;DYN_ARGS=TRUE&amp;DOC_NAME=FAT:FQL_AUDITING_CLIENT_TEMPLATE.FAT&amp;display_string=Audit&amp;VAR:KEY=ZINSVSJQZY&amp;VAR:QUERY=RkZfRUJJVERBX09QRVIoUVRSLDQvMS8yMDA5LDYvMzAvMjAwOSwsLFVTRCk=&amp;WINDOW=FIRST_POPUP&amp;HEIGH","T=450&amp;WIDTH=450&amp;START_MAXIMIZED=FALSE&amp;VAR:CALENDAR=US&amp;VAR:SYMBOL=CF&amp;VAR:INDEX=0"}</definedName>
    <definedName name="_83__FDSAUDITLINK__" localSheetId="7" hidden="1">{"fdsup://directions/FAT Viewer?action=UPDATE&amp;creator=factset&amp;DYN_ARGS=TRUE&amp;DOC_NAME=FAT:FQL_AUDITING_CLIENT_TEMPLATE.FAT&amp;display_string=Audit&amp;VAR:KEY=XCRCZINIDS&amp;VAR:QUERY=RkZfRUJJVERBX09QRVIoUVRSLDQvMS8yMDA5LDYvMzAvMjAwOSwsLFVTRCk=&amp;WINDOW=FIRST_POPUP&amp;HEIGH","T=450&amp;WIDTH=450&amp;START_MAXIMIZED=FALSE&amp;VAR:CALENDAR=US&amp;VAR:SYMBOL=USB&amp;VAR:INDEX=0"}</definedName>
    <definedName name="_83__FDSAUDITLINK__" localSheetId="0" hidden="1">{"fdsup://directions/FAT Viewer?action=UPDATE&amp;creator=factset&amp;DYN_ARGS=TRUE&amp;DOC_NAME=FAT:FQL_AUDITING_CLIENT_TEMPLATE.FAT&amp;display_string=Audit&amp;VAR:KEY=XCRCZINIDS&amp;VAR:QUERY=RkZfRUJJVERBX09QRVIoUVRSLDQvMS8yMDA5LDYvMzAvMjAwOSwsLFVTRCk=&amp;WINDOW=FIRST_POPUP&amp;HEIGH","T=450&amp;WIDTH=450&amp;START_MAXIMIZED=FALSE&amp;VAR:CALENDAR=US&amp;VAR:SYMBOL=USB&amp;VAR:INDEX=0"}</definedName>
    <definedName name="_83__FDSAUDITLINK__" hidden="1">{"fdsup://directions/FAT Viewer?action=UPDATE&amp;creator=factset&amp;DYN_ARGS=TRUE&amp;DOC_NAME=FAT:FQL_AUDITING_CLIENT_TEMPLATE.FAT&amp;display_string=Audit&amp;VAR:KEY=XCRCZINIDS&amp;VAR:QUERY=RkZfRUJJVERBX09QRVIoUVRSLDQvMS8yMDA5LDYvMzAvMjAwOSwsLFVTRCk=&amp;WINDOW=FIRST_POPUP&amp;HEIGH","T=450&amp;WIDTH=450&amp;START_MAXIMIZED=FALSE&amp;VAR:CALENDAR=US&amp;VAR:SYMBOL=USB&amp;VAR:INDEX=0"}</definedName>
    <definedName name="_830__FDSAUDITLINK__" localSheetId="7" hidden="1">{"fdsup://directions/FAT Viewer?action=UPDATE&amp;creator=factset&amp;DYN_ARGS=TRUE&amp;DOC_NAME=FAT:FQL_AUDITING_CLIENT_TEMPLATE.FAT&amp;display_string=Audit&amp;VAR:KEY=TABGDUNEBY&amp;VAR:QUERY=RkZfRUJJVERBX09QRVIoUVRSLDQvMS8yMDEwLDYvMzAvMjAxMCwsLFVTRCk=&amp;WINDOW=FIRST_POPUP&amp;HEIGH","T=450&amp;WIDTH=450&amp;START_MAXIMIZED=FALSE&amp;VAR:CALENDAR=US&amp;VAR:SYMBOL=CF&amp;VAR:INDEX=0"}</definedName>
    <definedName name="_830__FDSAUDITLINK__" localSheetId="0" hidden="1">{"fdsup://directions/FAT Viewer?action=UPDATE&amp;creator=factset&amp;DYN_ARGS=TRUE&amp;DOC_NAME=FAT:FQL_AUDITING_CLIENT_TEMPLATE.FAT&amp;display_string=Audit&amp;VAR:KEY=TABGDUNEBY&amp;VAR:QUERY=RkZfRUJJVERBX09QRVIoUVRSLDQvMS8yMDEwLDYvMzAvMjAxMCwsLFVTRCk=&amp;WINDOW=FIRST_POPUP&amp;HEIGH","T=450&amp;WIDTH=450&amp;START_MAXIMIZED=FALSE&amp;VAR:CALENDAR=US&amp;VAR:SYMBOL=CF&amp;VAR:INDEX=0"}</definedName>
    <definedName name="_830__FDSAUDITLINK__" hidden="1">{"fdsup://directions/FAT Viewer?action=UPDATE&amp;creator=factset&amp;DYN_ARGS=TRUE&amp;DOC_NAME=FAT:FQL_AUDITING_CLIENT_TEMPLATE.FAT&amp;display_string=Audit&amp;VAR:KEY=TABGDUNEBY&amp;VAR:QUERY=RkZfRUJJVERBX09QRVIoUVRSLDQvMS8yMDEwLDYvMzAvMjAxMCwsLFVTRCk=&amp;WINDOW=FIRST_POPUP&amp;HEIGH","T=450&amp;WIDTH=450&amp;START_MAXIMIZED=FALSE&amp;VAR:CALENDAR=US&amp;VAR:SYMBOL=CF&amp;VAR:INDEX=0"}</definedName>
    <definedName name="_831__FDSAUDITLINK__" localSheetId="7" hidden="1">{"fdsup://directions/FAT Viewer?action=UPDATE&amp;creator=factset&amp;DYN_ARGS=TRUE&amp;DOC_NAME=FAT:FQL_AUDITING_CLIENT_TEMPLATE.FAT&amp;display_string=Audit&amp;VAR:KEY=FILAFSPKFS&amp;VAR:QUERY=RkZfRUJJVERBX09QRVIoUVRSLDQvMS8yMDA5LDYvMzAvMjAwOSwsLFVTRCk=&amp;WINDOW=FIRST_POPUP&amp;HEIGH","T=450&amp;WIDTH=450&amp;START_MAXIMIZED=FALSE&amp;VAR:CALENDAR=US&amp;VAR:SYMBOL=CERN&amp;VAR:INDEX=0"}</definedName>
    <definedName name="_831__FDSAUDITLINK__" localSheetId="0" hidden="1">{"fdsup://directions/FAT Viewer?action=UPDATE&amp;creator=factset&amp;DYN_ARGS=TRUE&amp;DOC_NAME=FAT:FQL_AUDITING_CLIENT_TEMPLATE.FAT&amp;display_string=Audit&amp;VAR:KEY=FILAFSPKFS&amp;VAR:QUERY=RkZfRUJJVERBX09QRVIoUVRSLDQvMS8yMDA5LDYvMzAvMjAwOSwsLFVTRCk=&amp;WINDOW=FIRST_POPUP&amp;HEIGH","T=450&amp;WIDTH=450&amp;START_MAXIMIZED=FALSE&amp;VAR:CALENDAR=US&amp;VAR:SYMBOL=CERN&amp;VAR:INDEX=0"}</definedName>
    <definedName name="_831__FDSAUDITLINK__" hidden="1">{"fdsup://directions/FAT Viewer?action=UPDATE&amp;creator=factset&amp;DYN_ARGS=TRUE&amp;DOC_NAME=FAT:FQL_AUDITING_CLIENT_TEMPLATE.FAT&amp;display_string=Audit&amp;VAR:KEY=FILAFSPKFS&amp;VAR:QUERY=RkZfRUJJVERBX09QRVIoUVRSLDQvMS8yMDA5LDYvMzAvMjAwOSwsLFVTRCk=&amp;WINDOW=FIRST_POPUP&amp;HEIGH","T=450&amp;WIDTH=450&amp;START_MAXIMIZED=FALSE&amp;VAR:CALENDAR=US&amp;VAR:SYMBOL=CERN&amp;VAR:INDEX=0"}</definedName>
    <definedName name="_832__FDSAUDITLINK__" localSheetId="7" hidden="1">{"fdsup://directions/FAT Viewer?action=UPDATE&amp;creator=factset&amp;DYN_ARGS=TRUE&amp;DOC_NAME=FAT:FQL_AUDITING_CLIENT_TEMPLATE.FAT&amp;display_string=Audit&amp;VAR:KEY=ZOHSVALQJS&amp;VAR:QUERY=RkZfRUJJVERBX09QRVIoUVRSLDQvMS8yMDEwLDYvMzAvMjAxMCwsLFVTRCk=&amp;WINDOW=FIRST_POPUP&amp;HEIGH","T=450&amp;WIDTH=450&amp;START_MAXIMIZED=FALSE&amp;VAR:CALENDAR=US&amp;VAR:SYMBOL=CERN&amp;VAR:INDEX=0"}</definedName>
    <definedName name="_832__FDSAUDITLINK__" localSheetId="0" hidden="1">{"fdsup://directions/FAT Viewer?action=UPDATE&amp;creator=factset&amp;DYN_ARGS=TRUE&amp;DOC_NAME=FAT:FQL_AUDITING_CLIENT_TEMPLATE.FAT&amp;display_string=Audit&amp;VAR:KEY=ZOHSVALQJS&amp;VAR:QUERY=RkZfRUJJVERBX09QRVIoUVRSLDQvMS8yMDEwLDYvMzAvMjAxMCwsLFVTRCk=&amp;WINDOW=FIRST_POPUP&amp;HEIGH","T=450&amp;WIDTH=450&amp;START_MAXIMIZED=FALSE&amp;VAR:CALENDAR=US&amp;VAR:SYMBOL=CERN&amp;VAR:INDEX=0"}</definedName>
    <definedName name="_832__FDSAUDITLINK__" hidden="1">{"fdsup://directions/FAT Viewer?action=UPDATE&amp;creator=factset&amp;DYN_ARGS=TRUE&amp;DOC_NAME=FAT:FQL_AUDITING_CLIENT_TEMPLATE.FAT&amp;display_string=Audit&amp;VAR:KEY=ZOHSVALQJS&amp;VAR:QUERY=RkZfRUJJVERBX09QRVIoUVRSLDQvMS8yMDEwLDYvMzAvMjAxMCwsLFVTRCk=&amp;WINDOW=FIRST_POPUP&amp;HEIGH","T=450&amp;WIDTH=450&amp;START_MAXIMIZED=FALSE&amp;VAR:CALENDAR=US&amp;VAR:SYMBOL=CERN&amp;VAR:INDEX=0"}</definedName>
    <definedName name="_833__FDSAUDITLINK__" localSheetId="7" hidden="1">{"fdsup://directions/FAT Viewer?action=UPDATE&amp;creator=factset&amp;DYN_ARGS=TRUE&amp;DOC_NAME=FAT:FQL_AUDITING_CLIENT_TEMPLATE.FAT&amp;display_string=Audit&amp;VAR:KEY=XOLGBOHOXU&amp;VAR:QUERY=RkZfRUJJVERBX09QRVIoUVRSLDQvMS8yMDA5LDYvMzAvMjAwOSwsLFVTRCk=&amp;WINDOW=FIRST_POPUP&amp;HEIGH","T=450&amp;WIDTH=450&amp;START_MAXIMIZED=FALSE&amp;VAR:CALENDAR=US&amp;VAR:SYMBOL=CEPH&amp;VAR:INDEX=0"}</definedName>
    <definedName name="_833__FDSAUDITLINK__" localSheetId="0" hidden="1">{"fdsup://directions/FAT Viewer?action=UPDATE&amp;creator=factset&amp;DYN_ARGS=TRUE&amp;DOC_NAME=FAT:FQL_AUDITING_CLIENT_TEMPLATE.FAT&amp;display_string=Audit&amp;VAR:KEY=XOLGBOHOXU&amp;VAR:QUERY=RkZfRUJJVERBX09QRVIoUVRSLDQvMS8yMDA5LDYvMzAvMjAwOSwsLFVTRCk=&amp;WINDOW=FIRST_POPUP&amp;HEIGH","T=450&amp;WIDTH=450&amp;START_MAXIMIZED=FALSE&amp;VAR:CALENDAR=US&amp;VAR:SYMBOL=CEPH&amp;VAR:INDEX=0"}</definedName>
    <definedName name="_833__FDSAUDITLINK__" hidden="1">{"fdsup://directions/FAT Viewer?action=UPDATE&amp;creator=factset&amp;DYN_ARGS=TRUE&amp;DOC_NAME=FAT:FQL_AUDITING_CLIENT_TEMPLATE.FAT&amp;display_string=Audit&amp;VAR:KEY=XOLGBOHOXU&amp;VAR:QUERY=RkZfRUJJVERBX09QRVIoUVRSLDQvMS8yMDA5LDYvMzAvMjAwOSwsLFVTRCk=&amp;WINDOW=FIRST_POPUP&amp;HEIGH","T=450&amp;WIDTH=450&amp;START_MAXIMIZED=FALSE&amp;VAR:CALENDAR=US&amp;VAR:SYMBOL=CEPH&amp;VAR:INDEX=0"}</definedName>
    <definedName name="_834__FDSAUDITLINK__" localSheetId="7" hidden="1">{"fdsup://directions/FAT Viewer?action=UPDATE&amp;creator=factset&amp;DYN_ARGS=TRUE&amp;DOC_NAME=FAT:FQL_AUDITING_CLIENT_TEMPLATE.FAT&amp;display_string=Audit&amp;VAR:KEY=VIPWHOPCZM&amp;VAR:QUERY=RkZfRUJJVERBX09QRVIoUVRSLDQvMS8yMDEwLDYvMzAvMjAxMCwsLFVTRCk=&amp;WINDOW=FIRST_POPUP&amp;HEIGH","T=450&amp;WIDTH=450&amp;START_MAXIMIZED=FALSE&amp;VAR:CALENDAR=US&amp;VAR:SYMBOL=CEPH&amp;VAR:INDEX=0"}</definedName>
    <definedName name="_834__FDSAUDITLINK__" localSheetId="0" hidden="1">{"fdsup://directions/FAT Viewer?action=UPDATE&amp;creator=factset&amp;DYN_ARGS=TRUE&amp;DOC_NAME=FAT:FQL_AUDITING_CLIENT_TEMPLATE.FAT&amp;display_string=Audit&amp;VAR:KEY=VIPWHOPCZM&amp;VAR:QUERY=RkZfRUJJVERBX09QRVIoUVRSLDQvMS8yMDEwLDYvMzAvMjAxMCwsLFVTRCk=&amp;WINDOW=FIRST_POPUP&amp;HEIGH","T=450&amp;WIDTH=450&amp;START_MAXIMIZED=FALSE&amp;VAR:CALENDAR=US&amp;VAR:SYMBOL=CEPH&amp;VAR:INDEX=0"}</definedName>
    <definedName name="_834__FDSAUDITLINK__" hidden="1">{"fdsup://directions/FAT Viewer?action=UPDATE&amp;creator=factset&amp;DYN_ARGS=TRUE&amp;DOC_NAME=FAT:FQL_AUDITING_CLIENT_TEMPLATE.FAT&amp;display_string=Audit&amp;VAR:KEY=VIPWHOPCZM&amp;VAR:QUERY=RkZfRUJJVERBX09QRVIoUVRSLDQvMS8yMDEwLDYvMzAvMjAxMCwsLFVTRCk=&amp;WINDOW=FIRST_POPUP&amp;HEIGH","T=450&amp;WIDTH=450&amp;START_MAXIMIZED=FALSE&amp;VAR:CALENDAR=US&amp;VAR:SYMBOL=CEPH&amp;VAR:INDEX=0"}</definedName>
    <definedName name="_835__FDSAUDITLINK__" localSheetId="7" hidden="1">{"fdsup://directions/FAT Viewer?action=UPDATE&amp;creator=factset&amp;DYN_ARGS=TRUE&amp;DOC_NAME=FAT:FQL_AUDITING_CLIENT_TEMPLATE.FAT&amp;display_string=Audit&amp;VAR:KEY=TITYDIVCFS&amp;VAR:QUERY=RkZfRUJJVERBX09QRVIoUVRSLDQvMS8yMDA5LDYvMzAvMjAwOSwsLFVTRCk=&amp;WINDOW=FIRST_POPUP&amp;HEIGH","T=450&amp;WIDTH=450&amp;START_MAXIMIZED=FALSE&amp;VAR:CALENDAR=US&amp;VAR:SYMBOL=CELG&amp;VAR:INDEX=0"}</definedName>
    <definedName name="_835__FDSAUDITLINK__" localSheetId="0" hidden="1">{"fdsup://directions/FAT Viewer?action=UPDATE&amp;creator=factset&amp;DYN_ARGS=TRUE&amp;DOC_NAME=FAT:FQL_AUDITING_CLIENT_TEMPLATE.FAT&amp;display_string=Audit&amp;VAR:KEY=TITYDIVCFS&amp;VAR:QUERY=RkZfRUJJVERBX09QRVIoUVRSLDQvMS8yMDA5LDYvMzAvMjAwOSwsLFVTRCk=&amp;WINDOW=FIRST_POPUP&amp;HEIGH","T=450&amp;WIDTH=450&amp;START_MAXIMIZED=FALSE&amp;VAR:CALENDAR=US&amp;VAR:SYMBOL=CELG&amp;VAR:INDEX=0"}</definedName>
    <definedName name="_835__FDSAUDITLINK__" hidden="1">{"fdsup://directions/FAT Viewer?action=UPDATE&amp;creator=factset&amp;DYN_ARGS=TRUE&amp;DOC_NAME=FAT:FQL_AUDITING_CLIENT_TEMPLATE.FAT&amp;display_string=Audit&amp;VAR:KEY=TITYDIVCFS&amp;VAR:QUERY=RkZfRUJJVERBX09QRVIoUVRSLDQvMS8yMDA5LDYvMzAvMjAwOSwsLFVTRCk=&amp;WINDOW=FIRST_POPUP&amp;HEIGH","T=450&amp;WIDTH=450&amp;START_MAXIMIZED=FALSE&amp;VAR:CALENDAR=US&amp;VAR:SYMBOL=CELG&amp;VAR:INDEX=0"}</definedName>
    <definedName name="_836__FDSAUDITLINK__" localSheetId="7" hidden="1">{"fdsup://directions/FAT Viewer?action=UPDATE&amp;creator=factset&amp;DYN_ARGS=TRUE&amp;DOC_NAME=FAT:FQL_AUDITING_CLIENT_TEMPLATE.FAT&amp;display_string=Audit&amp;VAR:KEY=ZYBGHGHIZS&amp;VAR:QUERY=RkZfRUJJVERBX09QRVIoUVRSLDQvMS8yMDEwLDYvMzAvMjAxMCwsLFVTRCk=&amp;WINDOW=FIRST_POPUP&amp;HEIGH","T=450&amp;WIDTH=450&amp;START_MAXIMIZED=FALSE&amp;VAR:CALENDAR=US&amp;VAR:SYMBOL=CELG&amp;VAR:INDEX=0"}</definedName>
    <definedName name="_836__FDSAUDITLINK__" localSheetId="0" hidden="1">{"fdsup://directions/FAT Viewer?action=UPDATE&amp;creator=factset&amp;DYN_ARGS=TRUE&amp;DOC_NAME=FAT:FQL_AUDITING_CLIENT_TEMPLATE.FAT&amp;display_string=Audit&amp;VAR:KEY=ZYBGHGHIZS&amp;VAR:QUERY=RkZfRUJJVERBX09QRVIoUVRSLDQvMS8yMDEwLDYvMzAvMjAxMCwsLFVTRCk=&amp;WINDOW=FIRST_POPUP&amp;HEIGH","T=450&amp;WIDTH=450&amp;START_MAXIMIZED=FALSE&amp;VAR:CALENDAR=US&amp;VAR:SYMBOL=CELG&amp;VAR:INDEX=0"}</definedName>
    <definedName name="_836__FDSAUDITLINK__" hidden="1">{"fdsup://directions/FAT Viewer?action=UPDATE&amp;creator=factset&amp;DYN_ARGS=TRUE&amp;DOC_NAME=FAT:FQL_AUDITING_CLIENT_TEMPLATE.FAT&amp;display_string=Audit&amp;VAR:KEY=ZYBGHGHIZS&amp;VAR:QUERY=RkZfRUJJVERBX09QRVIoUVRSLDQvMS8yMDEwLDYvMzAvMjAxMCwsLFVTRCk=&amp;WINDOW=FIRST_POPUP&amp;HEIGH","T=450&amp;WIDTH=450&amp;START_MAXIMIZED=FALSE&amp;VAR:CALENDAR=US&amp;VAR:SYMBOL=CELG&amp;VAR:INDEX=0"}</definedName>
    <definedName name="_837__FDSAUDITLINK__" localSheetId="7" hidden="1">{"fdsup://directions/FAT Viewer?action=UPDATE&amp;creator=factset&amp;DYN_ARGS=TRUE&amp;DOC_NAME=FAT:FQL_AUDITING_CLIENT_TEMPLATE.FAT&amp;display_string=Audit&amp;VAR:KEY=RSJSNORKFU&amp;VAR:QUERY=RkZfRUJJVERBX09QRVIoUVRSLDQvMS8yMDA5LDYvMzAvMjAwOSwsLFVTRCk=&amp;WINDOW=FIRST_POPUP&amp;HEIGH","T=450&amp;WIDTH=450&amp;START_MAXIMIZED=FALSE&amp;VAR:CALENDAR=US&amp;VAR:SYMBOL=CEG&amp;VAR:INDEX=0"}</definedName>
    <definedName name="_837__FDSAUDITLINK__" localSheetId="0" hidden="1">{"fdsup://directions/FAT Viewer?action=UPDATE&amp;creator=factset&amp;DYN_ARGS=TRUE&amp;DOC_NAME=FAT:FQL_AUDITING_CLIENT_TEMPLATE.FAT&amp;display_string=Audit&amp;VAR:KEY=RSJSNORKFU&amp;VAR:QUERY=RkZfRUJJVERBX09QRVIoUVRSLDQvMS8yMDA5LDYvMzAvMjAwOSwsLFVTRCk=&amp;WINDOW=FIRST_POPUP&amp;HEIGH","T=450&amp;WIDTH=450&amp;START_MAXIMIZED=FALSE&amp;VAR:CALENDAR=US&amp;VAR:SYMBOL=CEG&amp;VAR:INDEX=0"}</definedName>
    <definedName name="_837__FDSAUDITLINK__" hidden="1">{"fdsup://directions/FAT Viewer?action=UPDATE&amp;creator=factset&amp;DYN_ARGS=TRUE&amp;DOC_NAME=FAT:FQL_AUDITING_CLIENT_TEMPLATE.FAT&amp;display_string=Audit&amp;VAR:KEY=RSJSNORKFU&amp;VAR:QUERY=RkZfRUJJVERBX09QRVIoUVRSLDQvMS8yMDA5LDYvMzAvMjAwOSwsLFVTRCk=&amp;WINDOW=FIRST_POPUP&amp;HEIGH","T=450&amp;WIDTH=450&amp;START_MAXIMIZED=FALSE&amp;VAR:CALENDAR=US&amp;VAR:SYMBOL=CEG&amp;VAR:INDEX=0"}</definedName>
    <definedName name="_838__FDSAUDITLINK__" localSheetId="7" hidden="1">{"fdsup://directions/FAT Viewer?action=UPDATE&amp;creator=factset&amp;DYN_ARGS=TRUE&amp;DOC_NAME=FAT:FQL_AUDITING_CLIENT_TEMPLATE.FAT&amp;display_string=Audit&amp;VAR:KEY=XEFIVKPWZK&amp;VAR:QUERY=RkZfRUJJVERBX09QRVIoUVRSLDQvMS8yMDEwLDYvMzAvMjAxMCwsLFVTRCk=&amp;WINDOW=FIRST_POPUP&amp;HEIGH","T=450&amp;WIDTH=450&amp;START_MAXIMIZED=FALSE&amp;VAR:CALENDAR=US&amp;VAR:SYMBOL=CEG&amp;VAR:INDEX=0"}</definedName>
    <definedName name="_838__FDSAUDITLINK__" localSheetId="0" hidden="1">{"fdsup://directions/FAT Viewer?action=UPDATE&amp;creator=factset&amp;DYN_ARGS=TRUE&amp;DOC_NAME=FAT:FQL_AUDITING_CLIENT_TEMPLATE.FAT&amp;display_string=Audit&amp;VAR:KEY=XEFIVKPWZK&amp;VAR:QUERY=RkZfRUJJVERBX09QRVIoUVRSLDQvMS8yMDEwLDYvMzAvMjAxMCwsLFVTRCk=&amp;WINDOW=FIRST_POPUP&amp;HEIGH","T=450&amp;WIDTH=450&amp;START_MAXIMIZED=FALSE&amp;VAR:CALENDAR=US&amp;VAR:SYMBOL=CEG&amp;VAR:INDEX=0"}</definedName>
    <definedName name="_838__FDSAUDITLINK__" hidden="1">{"fdsup://directions/FAT Viewer?action=UPDATE&amp;creator=factset&amp;DYN_ARGS=TRUE&amp;DOC_NAME=FAT:FQL_AUDITING_CLIENT_TEMPLATE.FAT&amp;display_string=Audit&amp;VAR:KEY=XEFIVKPWZK&amp;VAR:QUERY=RkZfRUJJVERBX09QRVIoUVRSLDQvMS8yMDEwLDYvMzAvMjAxMCwsLFVTRCk=&amp;WINDOW=FIRST_POPUP&amp;HEIGH","T=450&amp;WIDTH=450&amp;START_MAXIMIZED=FALSE&amp;VAR:CALENDAR=US&amp;VAR:SYMBOL=CEG&amp;VAR:INDEX=0"}</definedName>
    <definedName name="_839__FDSAUDITLINK__" localSheetId="7" hidden="1">{"fdsup://directions/FAT Viewer?action=UPDATE&amp;creator=factset&amp;DYN_ARGS=TRUE&amp;DOC_NAME=FAT:FQL_AUDITING_CLIENT_TEMPLATE.FAT&amp;display_string=Audit&amp;VAR:KEY=BYTEDUNUNK&amp;VAR:QUERY=RkZfRUJJVERBX09QRVIoUVRSLDQvMS8yMDA5LDYvMzAvMjAwOSwsLFVTRCk=&amp;WINDOW=FIRST_POPUP&amp;HEIGH","T=450&amp;WIDTH=450&amp;START_MAXIMIZED=FALSE&amp;VAR:CALENDAR=US&amp;VAR:SYMBOL=CCL&amp;VAR:INDEX=0"}</definedName>
    <definedName name="_839__FDSAUDITLINK__" localSheetId="0" hidden="1">{"fdsup://directions/FAT Viewer?action=UPDATE&amp;creator=factset&amp;DYN_ARGS=TRUE&amp;DOC_NAME=FAT:FQL_AUDITING_CLIENT_TEMPLATE.FAT&amp;display_string=Audit&amp;VAR:KEY=BYTEDUNUNK&amp;VAR:QUERY=RkZfRUJJVERBX09QRVIoUVRSLDQvMS8yMDA5LDYvMzAvMjAwOSwsLFVTRCk=&amp;WINDOW=FIRST_POPUP&amp;HEIGH","T=450&amp;WIDTH=450&amp;START_MAXIMIZED=FALSE&amp;VAR:CALENDAR=US&amp;VAR:SYMBOL=CCL&amp;VAR:INDEX=0"}</definedName>
    <definedName name="_839__FDSAUDITLINK__" hidden="1">{"fdsup://directions/FAT Viewer?action=UPDATE&amp;creator=factset&amp;DYN_ARGS=TRUE&amp;DOC_NAME=FAT:FQL_AUDITING_CLIENT_TEMPLATE.FAT&amp;display_string=Audit&amp;VAR:KEY=BYTEDUNUNK&amp;VAR:QUERY=RkZfRUJJVERBX09QRVIoUVRSLDQvMS8yMDA5LDYvMzAvMjAwOSwsLFVTRCk=&amp;WINDOW=FIRST_POPUP&amp;HEIGH","T=450&amp;WIDTH=450&amp;START_MAXIMIZED=FALSE&amp;VAR:CALENDAR=US&amp;VAR:SYMBOL=CCL&amp;VAR:INDEX=0"}</definedName>
    <definedName name="_84__FDSAUDITLINK__" localSheetId="7" hidden="1">{"fdsup://directions/FAT Viewer?action=UPDATE&amp;creator=factset&amp;DYN_ARGS=TRUE&amp;DOC_NAME=FAT:FQL_AUDITING_CLIENT_TEMPLATE.FAT&amp;display_string=Audit&amp;VAR:KEY=HEFQDYZGFW&amp;VAR:QUERY=RkZfRUJJVERBX09QRVIoUVRSLDQvMS8yMDEwLDYvMzAvMjAxMCwsLFVTRCk=&amp;WINDOW=FIRST_POPUP&amp;HEIGH","T=450&amp;WIDTH=450&amp;START_MAXIMIZED=FALSE&amp;VAR:CALENDAR=US&amp;VAR:SYMBOL=USB&amp;VAR:INDEX=0"}</definedName>
    <definedName name="_84__FDSAUDITLINK__" localSheetId="0" hidden="1">{"fdsup://directions/FAT Viewer?action=UPDATE&amp;creator=factset&amp;DYN_ARGS=TRUE&amp;DOC_NAME=FAT:FQL_AUDITING_CLIENT_TEMPLATE.FAT&amp;display_string=Audit&amp;VAR:KEY=HEFQDYZGFW&amp;VAR:QUERY=RkZfRUJJVERBX09QRVIoUVRSLDQvMS8yMDEwLDYvMzAvMjAxMCwsLFVTRCk=&amp;WINDOW=FIRST_POPUP&amp;HEIGH","T=450&amp;WIDTH=450&amp;START_MAXIMIZED=FALSE&amp;VAR:CALENDAR=US&amp;VAR:SYMBOL=USB&amp;VAR:INDEX=0"}</definedName>
    <definedName name="_84__FDSAUDITLINK__" hidden="1">{"fdsup://directions/FAT Viewer?action=UPDATE&amp;creator=factset&amp;DYN_ARGS=TRUE&amp;DOC_NAME=FAT:FQL_AUDITING_CLIENT_TEMPLATE.FAT&amp;display_string=Audit&amp;VAR:KEY=HEFQDYZGFW&amp;VAR:QUERY=RkZfRUJJVERBX09QRVIoUVRSLDQvMS8yMDEwLDYvMzAvMjAxMCwsLFVTRCk=&amp;WINDOW=FIRST_POPUP&amp;HEIGH","T=450&amp;WIDTH=450&amp;START_MAXIMIZED=FALSE&amp;VAR:CALENDAR=US&amp;VAR:SYMBOL=USB&amp;VAR:INDEX=0"}</definedName>
    <definedName name="_840__FDSAUDITLINK__" localSheetId="7" hidden="1">{"fdsup://directions/FAT Viewer?action=UPDATE&amp;creator=factset&amp;DYN_ARGS=TRUE&amp;DOC_NAME=FAT:FQL_AUDITING_CLIENT_TEMPLATE.FAT&amp;display_string=Audit&amp;VAR:KEY=VQTETMDSBA&amp;VAR:QUERY=RkZfRUJJVERBX09QRVIoUVRSLDQvMS8yMDEwLDYvMzAvMjAxMCwsLFVTRCk=&amp;WINDOW=FIRST_POPUP&amp;HEIGH","T=450&amp;WIDTH=450&amp;START_MAXIMIZED=FALSE&amp;VAR:CALENDAR=US&amp;VAR:SYMBOL=CCL&amp;VAR:INDEX=0"}</definedName>
    <definedName name="_840__FDSAUDITLINK__" localSheetId="0" hidden="1">{"fdsup://directions/FAT Viewer?action=UPDATE&amp;creator=factset&amp;DYN_ARGS=TRUE&amp;DOC_NAME=FAT:FQL_AUDITING_CLIENT_TEMPLATE.FAT&amp;display_string=Audit&amp;VAR:KEY=VQTETMDSBA&amp;VAR:QUERY=RkZfRUJJVERBX09QRVIoUVRSLDQvMS8yMDEwLDYvMzAvMjAxMCwsLFVTRCk=&amp;WINDOW=FIRST_POPUP&amp;HEIGH","T=450&amp;WIDTH=450&amp;START_MAXIMIZED=FALSE&amp;VAR:CALENDAR=US&amp;VAR:SYMBOL=CCL&amp;VAR:INDEX=0"}</definedName>
    <definedName name="_840__FDSAUDITLINK__" hidden="1">{"fdsup://directions/FAT Viewer?action=UPDATE&amp;creator=factset&amp;DYN_ARGS=TRUE&amp;DOC_NAME=FAT:FQL_AUDITING_CLIENT_TEMPLATE.FAT&amp;display_string=Audit&amp;VAR:KEY=VQTETMDSBA&amp;VAR:QUERY=RkZfRUJJVERBX09QRVIoUVRSLDQvMS8yMDEwLDYvMzAvMjAxMCwsLFVTRCk=&amp;WINDOW=FIRST_POPUP&amp;HEIGH","T=450&amp;WIDTH=450&amp;START_MAXIMIZED=FALSE&amp;VAR:CALENDAR=US&amp;VAR:SYMBOL=CCL&amp;VAR:INDEX=0"}</definedName>
    <definedName name="_841__FDSAUDITLINK__" localSheetId="7" hidden="1">{"fdsup://directions/FAT Viewer?action=UPDATE&amp;creator=factset&amp;DYN_ARGS=TRUE&amp;DOC_NAME=FAT:FQL_AUDITING_CLIENT_TEMPLATE.FAT&amp;display_string=Audit&amp;VAR:KEY=JMLUZKZKRM&amp;VAR:QUERY=RkZfRUJJVERBX09QRVIoUVRSLDQvMS8yMDA5LDYvMzAvMjAwOSwsLFVTRCk=&amp;WINDOW=FIRST_POPUP&amp;HEIGH","T=450&amp;WIDTH=450&amp;START_MAXIMIZED=FALSE&amp;VAR:CALENDAR=US&amp;VAR:SYMBOL=CCE&amp;VAR:INDEX=0"}</definedName>
    <definedName name="_841__FDSAUDITLINK__" localSheetId="0" hidden="1">{"fdsup://directions/FAT Viewer?action=UPDATE&amp;creator=factset&amp;DYN_ARGS=TRUE&amp;DOC_NAME=FAT:FQL_AUDITING_CLIENT_TEMPLATE.FAT&amp;display_string=Audit&amp;VAR:KEY=JMLUZKZKRM&amp;VAR:QUERY=RkZfRUJJVERBX09QRVIoUVRSLDQvMS8yMDA5LDYvMzAvMjAwOSwsLFVTRCk=&amp;WINDOW=FIRST_POPUP&amp;HEIGH","T=450&amp;WIDTH=450&amp;START_MAXIMIZED=FALSE&amp;VAR:CALENDAR=US&amp;VAR:SYMBOL=CCE&amp;VAR:INDEX=0"}</definedName>
    <definedName name="_841__FDSAUDITLINK__" hidden="1">{"fdsup://directions/FAT Viewer?action=UPDATE&amp;creator=factset&amp;DYN_ARGS=TRUE&amp;DOC_NAME=FAT:FQL_AUDITING_CLIENT_TEMPLATE.FAT&amp;display_string=Audit&amp;VAR:KEY=JMLUZKZKRM&amp;VAR:QUERY=RkZfRUJJVERBX09QRVIoUVRSLDQvMS8yMDA5LDYvMzAvMjAwOSwsLFVTRCk=&amp;WINDOW=FIRST_POPUP&amp;HEIGH","T=450&amp;WIDTH=450&amp;START_MAXIMIZED=FALSE&amp;VAR:CALENDAR=US&amp;VAR:SYMBOL=CCE&amp;VAR:INDEX=0"}</definedName>
    <definedName name="_842__FDSAUDITLINK__" localSheetId="7" hidden="1">{"fdsup://directions/FAT Viewer?action=UPDATE&amp;creator=factset&amp;DYN_ARGS=TRUE&amp;DOC_NAME=FAT:FQL_AUDITING_CLIENT_TEMPLATE.FAT&amp;display_string=Audit&amp;VAR:KEY=BWNGPGDIVI&amp;VAR:QUERY=RkZfRUJJVERBX09QRVIoUVRSLDQvMS8yMDEwLDYvMzAvMjAxMCwsLFVTRCk=&amp;WINDOW=FIRST_POPUP&amp;HEIGH","T=450&amp;WIDTH=450&amp;START_MAXIMIZED=FALSE&amp;VAR:CALENDAR=US&amp;VAR:SYMBOL=CCE&amp;VAR:INDEX=0"}</definedName>
    <definedName name="_842__FDSAUDITLINK__" localSheetId="0" hidden="1">{"fdsup://directions/FAT Viewer?action=UPDATE&amp;creator=factset&amp;DYN_ARGS=TRUE&amp;DOC_NAME=FAT:FQL_AUDITING_CLIENT_TEMPLATE.FAT&amp;display_string=Audit&amp;VAR:KEY=BWNGPGDIVI&amp;VAR:QUERY=RkZfRUJJVERBX09QRVIoUVRSLDQvMS8yMDEwLDYvMzAvMjAxMCwsLFVTRCk=&amp;WINDOW=FIRST_POPUP&amp;HEIGH","T=450&amp;WIDTH=450&amp;START_MAXIMIZED=FALSE&amp;VAR:CALENDAR=US&amp;VAR:SYMBOL=CCE&amp;VAR:INDEX=0"}</definedName>
    <definedName name="_842__FDSAUDITLINK__" hidden="1">{"fdsup://directions/FAT Viewer?action=UPDATE&amp;creator=factset&amp;DYN_ARGS=TRUE&amp;DOC_NAME=FAT:FQL_AUDITING_CLIENT_TEMPLATE.FAT&amp;display_string=Audit&amp;VAR:KEY=BWNGPGDIVI&amp;VAR:QUERY=RkZfRUJJVERBX09QRVIoUVRSLDQvMS8yMDEwLDYvMzAvMjAxMCwsLFVTRCk=&amp;WINDOW=FIRST_POPUP&amp;HEIGH","T=450&amp;WIDTH=450&amp;START_MAXIMIZED=FALSE&amp;VAR:CALENDAR=US&amp;VAR:SYMBOL=CCE&amp;VAR:INDEX=0"}</definedName>
    <definedName name="_843__FDSAUDITLINK__" localSheetId="7" hidden="1">{"fdsup://directions/FAT Viewer?action=UPDATE&amp;creator=factset&amp;DYN_ARGS=TRUE&amp;DOC_NAME=FAT:FQL_AUDITING_CLIENT_TEMPLATE.FAT&amp;display_string=Audit&amp;VAR:KEY=PKNQPSHAVQ&amp;VAR:QUERY=RkZfRUJJVERBX09QRVIoUVRSLDQvMS8yMDA5LDYvMzAvMjAwOSwsLFVTRCk=&amp;WINDOW=FIRST_POPUP&amp;HEIGH","T=450&amp;WIDTH=450&amp;START_MAXIMIZED=FALSE&amp;VAR:CALENDAR=US&amp;VAR:SYMBOL=CBS&amp;VAR:INDEX=0"}</definedName>
    <definedName name="_843__FDSAUDITLINK__" localSheetId="0" hidden="1">{"fdsup://directions/FAT Viewer?action=UPDATE&amp;creator=factset&amp;DYN_ARGS=TRUE&amp;DOC_NAME=FAT:FQL_AUDITING_CLIENT_TEMPLATE.FAT&amp;display_string=Audit&amp;VAR:KEY=PKNQPSHAVQ&amp;VAR:QUERY=RkZfRUJJVERBX09QRVIoUVRSLDQvMS8yMDA5LDYvMzAvMjAwOSwsLFVTRCk=&amp;WINDOW=FIRST_POPUP&amp;HEIGH","T=450&amp;WIDTH=450&amp;START_MAXIMIZED=FALSE&amp;VAR:CALENDAR=US&amp;VAR:SYMBOL=CBS&amp;VAR:INDEX=0"}</definedName>
    <definedName name="_843__FDSAUDITLINK__" hidden="1">{"fdsup://directions/FAT Viewer?action=UPDATE&amp;creator=factset&amp;DYN_ARGS=TRUE&amp;DOC_NAME=FAT:FQL_AUDITING_CLIENT_TEMPLATE.FAT&amp;display_string=Audit&amp;VAR:KEY=PKNQPSHAVQ&amp;VAR:QUERY=RkZfRUJJVERBX09QRVIoUVRSLDQvMS8yMDA5LDYvMzAvMjAwOSwsLFVTRCk=&amp;WINDOW=FIRST_POPUP&amp;HEIGH","T=450&amp;WIDTH=450&amp;START_MAXIMIZED=FALSE&amp;VAR:CALENDAR=US&amp;VAR:SYMBOL=CBS&amp;VAR:INDEX=0"}</definedName>
    <definedName name="_844__FDSAUDITLINK__" localSheetId="7" hidden="1">{"fdsup://directions/FAT Viewer?action=UPDATE&amp;creator=factset&amp;DYN_ARGS=TRUE&amp;DOC_NAME=FAT:FQL_AUDITING_CLIENT_TEMPLATE.FAT&amp;display_string=Audit&amp;VAR:KEY=FEZCVWPEDA&amp;VAR:QUERY=RkZfRUJJVERBX09QRVIoUVRSLDQvMS8yMDEwLDYvMzAvMjAxMCwsLFVTRCk=&amp;WINDOW=FIRST_POPUP&amp;HEIGH","T=450&amp;WIDTH=450&amp;START_MAXIMIZED=FALSE&amp;VAR:CALENDAR=US&amp;VAR:SYMBOL=CBS&amp;VAR:INDEX=0"}</definedName>
    <definedName name="_844__FDSAUDITLINK__" localSheetId="0" hidden="1">{"fdsup://directions/FAT Viewer?action=UPDATE&amp;creator=factset&amp;DYN_ARGS=TRUE&amp;DOC_NAME=FAT:FQL_AUDITING_CLIENT_TEMPLATE.FAT&amp;display_string=Audit&amp;VAR:KEY=FEZCVWPEDA&amp;VAR:QUERY=RkZfRUJJVERBX09QRVIoUVRSLDQvMS8yMDEwLDYvMzAvMjAxMCwsLFVTRCk=&amp;WINDOW=FIRST_POPUP&amp;HEIGH","T=450&amp;WIDTH=450&amp;START_MAXIMIZED=FALSE&amp;VAR:CALENDAR=US&amp;VAR:SYMBOL=CBS&amp;VAR:INDEX=0"}</definedName>
    <definedName name="_844__FDSAUDITLINK__" hidden="1">{"fdsup://directions/FAT Viewer?action=UPDATE&amp;creator=factset&amp;DYN_ARGS=TRUE&amp;DOC_NAME=FAT:FQL_AUDITING_CLIENT_TEMPLATE.FAT&amp;display_string=Audit&amp;VAR:KEY=FEZCVWPEDA&amp;VAR:QUERY=RkZfRUJJVERBX09QRVIoUVRSLDQvMS8yMDEwLDYvMzAvMjAxMCwsLFVTRCk=&amp;WINDOW=FIRST_POPUP&amp;HEIGH","T=450&amp;WIDTH=450&amp;START_MAXIMIZED=FALSE&amp;VAR:CALENDAR=US&amp;VAR:SYMBOL=CBS&amp;VAR:INDEX=0"}</definedName>
    <definedName name="_845__FDSAUDITLINK__" localSheetId="7" hidden="1">{"fdsup://directions/FAT Viewer?action=UPDATE&amp;creator=factset&amp;DYN_ARGS=TRUE&amp;DOC_NAME=FAT:FQL_AUDITING_CLIENT_TEMPLATE.FAT&amp;display_string=Audit&amp;VAR:KEY=XEVEDOXWLC&amp;VAR:QUERY=RkZfRUJJVERBX09QRVIoUVRSLDQvMS8yMDA5LDYvMzAvMjAwOSwsLFVTRCk=&amp;WINDOW=FIRST_POPUP&amp;HEIGH","T=450&amp;WIDTH=450&amp;START_MAXIMIZED=FALSE&amp;VAR:CALENDAR=US&amp;VAR:SYMBOL=CBG&amp;VAR:INDEX=0"}</definedName>
    <definedName name="_845__FDSAUDITLINK__" localSheetId="0" hidden="1">{"fdsup://directions/FAT Viewer?action=UPDATE&amp;creator=factset&amp;DYN_ARGS=TRUE&amp;DOC_NAME=FAT:FQL_AUDITING_CLIENT_TEMPLATE.FAT&amp;display_string=Audit&amp;VAR:KEY=XEVEDOXWLC&amp;VAR:QUERY=RkZfRUJJVERBX09QRVIoUVRSLDQvMS8yMDA5LDYvMzAvMjAwOSwsLFVTRCk=&amp;WINDOW=FIRST_POPUP&amp;HEIGH","T=450&amp;WIDTH=450&amp;START_MAXIMIZED=FALSE&amp;VAR:CALENDAR=US&amp;VAR:SYMBOL=CBG&amp;VAR:INDEX=0"}</definedName>
    <definedName name="_845__FDSAUDITLINK__" hidden="1">{"fdsup://directions/FAT Viewer?action=UPDATE&amp;creator=factset&amp;DYN_ARGS=TRUE&amp;DOC_NAME=FAT:FQL_AUDITING_CLIENT_TEMPLATE.FAT&amp;display_string=Audit&amp;VAR:KEY=XEVEDOXWLC&amp;VAR:QUERY=RkZfRUJJVERBX09QRVIoUVRSLDQvMS8yMDA5LDYvMzAvMjAwOSwsLFVTRCk=&amp;WINDOW=FIRST_POPUP&amp;HEIGH","T=450&amp;WIDTH=450&amp;START_MAXIMIZED=FALSE&amp;VAR:CALENDAR=US&amp;VAR:SYMBOL=CBG&amp;VAR:INDEX=0"}</definedName>
    <definedName name="_846__FDSAUDITLINK__" localSheetId="7" hidden="1">{"fdsup://directions/FAT Viewer?action=UPDATE&amp;creator=factset&amp;DYN_ARGS=TRUE&amp;DOC_NAME=FAT:FQL_AUDITING_CLIENT_TEMPLATE.FAT&amp;display_string=Audit&amp;VAR:KEY=PWLMHAVSNK&amp;VAR:QUERY=RkZfRUJJVERBX09QRVIoUVRSLDQvMS8yMDEwLDYvMzAvMjAxMCwsLFVTRCk=&amp;WINDOW=FIRST_POPUP&amp;HEIGH","T=450&amp;WIDTH=450&amp;START_MAXIMIZED=FALSE&amp;VAR:CALENDAR=US&amp;VAR:SYMBOL=CBG&amp;VAR:INDEX=0"}</definedName>
    <definedName name="_846__FDSAUDITLINK__" localSheetId="0" hidden="1">{"fdsup://directions/FAT Viewer?action=UPDATE&amp;creator=factset&amp;DYN_ARGS=TRUE&amp;DOC_NAME=FAT:FQL_AUDITING_CLIENT_TEMPLATE.FAT&amp;display_string=Audit&amp;VAR:KEY=PWLMHAVSNK&amp;VAR:QUERY=RkZfRUJJVERBX09QRVIoUVRSLDQvMS8yMDEwLDYvMzAvMjAxMCwsLFVTRCk=&amp;WINDOW=FIRST_POPUP&amp;HEIGH","T=450&amp;WIDTH=450&amp;START_MAXIMIZED=FALSE&amp;VAR:CALENDAR=US&amp;VAR:SYMBOL=CBG&amp;VAR:INDEX=0"}</definedName>
    <definedName name="_846__FDSAUDITLINK__" hidden="1">{"fdsup://directions/FAT Viewer?action=UPDATE&amp;creator=factset&amp;DYN_ARGS=TRUE&amp;DOC_NAME=FAT:FQL_AUDITING_CLIENT_TEMPLATE.FAT&amp;display_string=Audit&amp;VAR:KEY=PWLMHAVSNK&amp;VAR:QUERY=RkZfRUJJVERBX09QRVIoUVRSLDQvMS8yMDEwLDYvMzAvMjAxMCwsLFVTRCk=&amp;WINDOW=FIRST_POPUP&amp;HEIGH","T=450&amp;WIDTH=450&amp;START_MAXIMIZED=FALSE&amp;VAR:CALENDAR=US&amp;VAR:SYMBOL=CBG&amp;VAR:INDEX=0"}</definedName>
    <definedName name="_847__FDSAUDITLINK__" localSheetId="7" hidden="1">{"fdsup://directions/FAT Viewer?action=UPDATE&amp;creator=factset&amp;DYN_ARGS=TRUE&amp;DOC_NAME=FAT:FQL_AUDITING_CLIENT_TEMPLATE.FAT&amp;display_string=Audit&amp;VAR:KEY=TMDWFQNWLK&amp;VAR:QUERY=RkZfRUJJVERBX09QRVIoUVRSLDQvMS8yMDA5LDYvMzAvMjAwOSwsLFVTRCk=&amp;WINDOW=FIRST_POPUP&amp;HEIGH","T=450&amp;WIDTH=450&amp;START_MAXIMIZED=FALSE&amp;VAR:CALENDAR=US&amp;VAR:SYMBOL=CB&amp;VAR:INDEX=0"}</definedName>
    <definedName name="_847__FDSAUDITLINK__" localSheetId="0" hidden="1">{"fdsup://directions/FAT Viewer?action=UPDATE&amp;creator=factset&amp;DYN_ARGS=TRUE&amp;DOC_NAME=FAT:FQL_AUDITING_CLIENT_TEMPLATE.FAT&amp;display_string=Audit&amp;VAR:KEY=TMDWFQNWLK&amp;VAR:QUERY=RkZfRUJJVERBX09QRVIoUVRSLDQvMS8yMDA5LDYvMzAvMjAwOSwsLFVTRCk=&amp;WINDOW=FIRST_POPUP&amp;HEIGH","T=450&amp;WIDTH=450&amp;START_MAXIMIZED=FALSE&amp;VAR:CALENDAR=US&amp;VAR:SYMBOL=CB&amp;VAR:INDEX=0"}</definedName>
    <definedName name="_847__FDSAUDITLINK__" hidden="1">{"fdsup://directions/FAT Viewer?action=UPDATE&amp;creator=factset&amp;DYN_ARGS=TRUE&amp;DOC_NAME=FAT:FQL_AUDITING_CLIENT_TEMPLATE.FAT&amp;display_string=Audit&amp;VAR:KEY=TMDWFQNWLK&amp;VAR:QUERY=RkZfRUJJVERBX09QRVIoUVRSLDQvMS8yMDA5LDYvMzAvMjAwOSwsLFVTRCk=&amp;WINDOW=FIRST_POPUP&amp;HEIGH","T=450&amp;WIDTH=450&amp;START_MAXIMIZED=FALSE&amp;VAR:CALENDAR=US&amp;VAR:SYMBOL=CB&amp;VAR:INDEX=0"}</definedName>
    <definedName name="_848__FDSAUDITLINK__" localSheetId="7" hidden="1">{"fdsup://directions/FAT Viewer?action=UPDATE&amp;creator=factset&amp;DYN_ARGS=TRUE&amp;DOC_NAME=FAT:FQL_AUDITING_CLIENT_TEMPLATE.FAT&amp;display_string=Audit&amp;VAR:KEY=NUJQHQNEBI&amp;VAR:QUERY=RkZfRUJJVERBX09QRVIoUVRSLDQvMS8yMDEwLDYvMzAvMjAxMCwsLFVTRCk=&amp;WINDOW=FIRST_POPUP&amp;HEIGH","T=450&amp;WIDTH=450&amp;START_MAXIMIZED=FALSE&amp;VAR:CALENDAR=US&amp;VAR:SYMBOL=CB&amp;VAR:INDEX=0"}</definedName>
    <definedName name="_848__FDSAUDITLINK__" localSheetId="0" hidden="1">{"fdsup://directions/FAT Viewer?action=UPDATE&amp;creator=factset&amp;DYN_ARGS=TRUE&amp;DOC_NAME=FAT:FQL_AUDITING_CLIENT_TEMPLATE.FAT&amp;display_string=Audit&amp;VAR:KEY=NUJQHQNEBI&amp;VAR:QUERY=RkZfRUJJVERBX09QRVIoUVRSLDQvMS8yMDEwLDYvMzAvMjAxMCwsLFVTRCk=&amp;WINDOW=FIRST_POPUP&amp;HEIGH","T=450&amp;WIDTH=450&amp;START_MAXIMIZED=FALSE&amp;VAR:CALENDAR=US&amp;VAR:SYMBOL=CB&amp;VAR:INDEX=0"}</definedName>
    <definedName name="_848__FDSAUDITLINK__" hidden="1">{"fdsup://directions/FAT Viewer?action=UPDATE&amp;creator=factset&amp;DYN_ARGS=TRUE&amp;DOC_NAME=FAT:FQL_AUDITING_CLIENT_TEMPLATE.FAT&amp;display_string=Audit&amp;VAR:KEY=NUJQHQNEBI&amp;VAR:QUERY=RkZfRUJJVERBX09QRVIoUVRSLDQvMS8yMDEwLDYvMzAvMjAxMCwsLFVTRCk=&amp;WINDOW=FIRST_POPUP&amp;HEIGH","T=450&amp;WIDTH=450&amp;START_MAXIMIZED=FALSE&amp;VAR:CALENDAR=US&amp;VAR:SYMBOL=CB&amp;VAR:INDEX=0"}</definedName>
    <definedName name="_849__FDSAUDITLINK__" localSheetId="7" hidden="1">{"fdsup://directions/FAT Viewer?action=UPDATE&amp;creator=factset&amp;DYN_ARGS=TRUE&amp;DOC_NAME=FAT:FQL_AUDITING_CLIENT_TEMPLATE.FAT&amp;display_string=Audit&amp;VAR:KEY=ZKPAXETOXM&amp;VAR:QUERY=RkZfRUJJVERBX09QRVIoUVRSLDQvMS8yMDA5LDYvMzAvMjAwOSwsLFVTRCk=&amp;WINDOW=FIRST_POPUP&amp;HEIGH","T=450&amp;WIDTH=450&amp;START_MAXIMIZED=FALSE&amp;VAR:CALENDAR=US&amp;VAR:SYMBOL=CAT&amp;VAR:INDEX=0"}</definedName>
    <definedName name="_849__FDSAUDITLINK__" localSheetId="0" hidden="1">{"fdsup://directions/FAT Viewer?action=UPDATE&amp;creator=factset&amp;DYN_ARGS=TRUE&amp;DOC_NAME=FAT:FQL_AUDITING_CLIENT_TEMPLATE.FAT&amp;display_string=Audit&amp;VAR:KEY=ZKPAXETOXM&amp;VAR:QUERY=RkZfRUJJVERBX09QRVIoUVRSLDQvMS8yMDA5LDYvMzAvMjAwOSwsLFVTRCk=&amp;WINDOW=FIRST_POPUP&amp;HEIGH","T=450&amp;WIDTH=450&amp;START_MAXIMIZED=FALSE&amp;VAR:CALENDAR=US&amp;VAR:SYMBOL=CAT&amp;VAR:INDEX=0"}</definedName>
    <definedName name="_849__FDSAUDITLINK__" hidden="1">{"fdsup://directions/FAT Viewer?action=UPDATE&amp;creator=factset&amp;DYN_ARGS=TRUE&amp;DOC_NAME=FAT:FQL_AUDITING_CLIENT_TEMPLATE.FAT&amp;display_string=Audit&amp;VAR:KEY=ZKPAXETOXM&amp;VAR:QUERY=RkZfRUJJVERBX09QRVIoUVRSLDQvMS8yMDA5LDYvMzAvMjAwOSwsLFVTRCk=&amp;WINDOW=FIRST_POPUP&amp;HEIGH","T=450&amp;WIDTH=450&amp;START_MAXIMIZED=FALSE&amp;VAR:CALENDAR=US&amp;VAR:SYMBOL=CAT&amp;VAR:INDEX=0"}</definedName>
    <definedName name="_85__FDSAUDITLINK__" localSheetId="7" hidden="1">{"fdsup://directions/FAT Viewer?action=UPDATE&amp;creator=factset&amp;DYN_ARGS=TRUE&amp;DOC_NAME=FAT:FQL_AUDITING_CLIENT_TEMPLATE.FAT&amp;display_string=Audit&amp;VAR:KEY=NEVWNCTSRA&amp;VAR:QUERY=RkZfRUJJVERBX09QRVIoUVRSLDQvMS8yMDA5LDYvMzAvMjAwOSwsLFVTRCk=&amp;WINDOW=FIRST_POPUP&amp;HEIGH","T=450&amp;WIDTH=450&amp;START_MAXIMIZED=FALSE&amp;VAR:CALENDAR=US&amp;VAR:SYMBOL=URBN&amp;VAR:INDEX=0"}</definedName>
    <definedName name="_85__FDSAUDITLINK__" localSheetId="0" hidden="1">{"fdsup://directions/FAT Viewer?action=UPDATE&amp;creator=factset&amp;DYN_ARGS=TRUE&amp;DOC_NAME=FAT:FQL_AUDITING_CLIENT_TEMPLATE.FAT&amp;display_string=Audit&amp;VAR:KEY=NEVWNCTSRA&amp;VAR:QUERY=RkZfRUJJVERBX09QRVIoUVRSLDQvMS8yMDA5LDYvMzAvMjAwOSwsLFVTRCk=&amp;WINDOW=FIRST_POPUP&amp;HEIGH","T=450&amp;WIDTH=450&amp;START_MAXIMIZED=FALSE&amp;VAR:CALENDAR=US&amp;VAR:SYMBOL=URBN&amp;VAR:INDEX=0"}</definedName>
    <definedName name="_85__FDSAUDITLINK__" hidden="1">{"fdsup://directions/FAT Viewer?action=UPDATE&amp;creator=factset&amp;DYN_ARGS=TRUE&amp;DOC_NAME=FAT:FQL_AUDITING_CLIENT_TEMPLATE.FAT&amp;display_string=Audit&amp;VAR:KEY=NEVWNCTSRA&amp;VAR:QUERY=RkZfRUJJVERBX09QRVIoUVRSLDQvMS8yMDA5LDYvMzAvMjAwOSwsLFVTRCk=&amp;WINDOW=FIRST_POPUP&amp;HEIGH","T=450&amp;WIDTH=450&amp;START_MAXIMIZED=FALSE&amp;VAR:CALENDAR=US&amp;VAR:SYMBOL=URBN&amp;VAR:INDEX=0"}</definedName>
    <definedName name="_850__FDSAUDITLINK__" localSheetId="7" hidden="1">{"fdsup://directions/FAT Viewer?action=UPDATE&amp;creator=factset&amp;DYN_ARGS=TRUE&amp;DOC_NAME=FAT:FQL_AUDITING_CLIENT_TEMPLATE.FAT&amp;display_string=Audit&amp;VAR:KEY=TABQBEVWTS&amp;VAR:QUERY=RkZfRUJJVERBX09QRVIoUVRSLDQvMS8yMDEwLDYvMzAvMjAxMCwsLFVTRCk=&amp;WINDOW=FIRST_POPUP&amp;HEIGH","T=450&amp;WIDTH=450&amp;START_MAXIMIZED=FALSE&amp;VAR:CALENDAR=US&amp;VAR:SYMBOL=CAT&amp;VAR:INDEX=0"}</definedName>
    <definedName name="_850__FDSAUDITLINK__" localSheetId="0" hidden="1">{"fdsup://directions/FAT Viewer?action=UPDATE&amp;creator=factset&amp;DYN_ARGS=TRUE&amp;DOC_NAME=FAT:FQL_AUDITING_CLIENT_TEMPLATE.FAT&amp;display_string=Audit&amp;VAR:KEY=TABQBEVWTS&amp;VAR:QUERY=RkZfRUJJVERBX09QRVIoUVRSLDQvMS8yMDEwLDYvMzAvMjAxMCwsLFVTRCk=&amp;WINDOW=FIRST_POPUP&amp;HEIGH","T=450&amp;WIDTH=450&amp;START_MAXIMIZED=FALSE&amp;VAR:CALENDAR=US&amp;VAR:SYMBOL=CAT&amp;VAR:INDEX=0"}</definedName>
    <definedName name="_850__FDSAUDITLINK__" hidden="1">{"fdsup://directions/FAT Viewer?action=UPDATE&amp;creator=factset&amp;DYN_ARGS=TRUE&amp;DOC_NAME=FAT:FQL_AUDITING_CLIENT_TEMPLATE.FAT&amp;display_string=Audit&amp;VAR:KEY=TABQBEVWTS&amp;VAR:QUERY=RkZfRUJJVERBX09QRVIoUVRSLDQvMS8yMDEwLDYvMzAvMjAxMCwsLFVTRCk=&amp;WINDOW=FIRST_POPUP&amp;HEIGH","T=450&amp;WIDTH=450&amp;START_MAXIMIZED=FALSE&amp;VAR:CALENDAR=US&amp;VAR:SYMBOL=CAT&amp;VAR:INDEX=0"}</definedName>
    <definedName name="_851__FDSAUDITLINK__" localSheetId="7" hidden="1">{"fdsup://directions/FAT Viewer?action=UPDATE&amp;creator=factset&amp;DYN_ARGS=TRUE&amp;DOC_NAME=FAT:FQL_AUDITING_CLIENT_TEMPLATE.FAT&amp;display_string=Audit&amp;VAR:KEY=BKRMVWXEPW&amp;VAR:QUERY=RkZfRUJJVERBX09QRVIoUVRSLDQvMS8yMDA5LDYvMzAvMjAwOSwsLFVTRCk=&amp;WINDOW=FIRST_POPUP&amp;HEIGH","T=450&amp;WIDTH=450&amp;START_MAXIMIZED=FALSE&amp;VAR:CALENDAR=US&amp;VAR:SYMBOL=CAM&amp;VAR:INDEX=0"}</definedName>
    <definedName name="_851__FDSAUDITLINK__" localSheetId="0" hidden="1">{"fdsup://directions/FAT Viewer?action=UPDATE&amp;creator=factset&amp;DYN_ARGS=TRUE&amp;DOC_NAME=FAT:FQL_AUDITING_CLIENT_TEMPLATE.FAT&amp;display_string=Audit&amp;VAR:KEY=BKRMVWXEPW&amp;VAR:QUERY=RkZfRUJJVERBX09QRVIoUVRSLDQvMS8yMDA5LDYvMzAvMjAwOSwsLFVTRCk=&amp;WINDOW=FIRST_POPUP&amp;HEIGH","T=450&amp;WIDTH=450&amp;START_MAXIMIZED=FALSE&amp;VAR:CALENDAR=US&amp;VAR:SYMBOL=CAM&amp;VAR:INDEX=0"}</definedName>
    <definedName name="_851__FDSAUDITLINK__" hidden="1">{"fdsup://directions/FAT Viewer?action=UPDATE&amp;creator=factset&amp;DYN_ARGS=TRUE&amp;DOC_NAME=FAT:FQL_AUDITING_CLIENT_TEMPLATE.FAT&amp;display_string=Audit&amp;VAR:KEY=BKRMVWXEPW&amp;VAR:QUERY=RkZfRUJJVERBX09QRVIoUVRSLDQvMS8yMDA5LDYvMzAvMjAwOSwsLFVTRCk=&amp;WINDOW=FIRST_POPUP&amp;HEIGH","T=450&amp;WIDTH=450&amp;START_MAXIMIZED=FALSE&amp;VAR:CALENDAR=US&amp;VAR:SYMBOL=CAM&amp;VAR:INDEX=0"}</definedName>
    <definedName name="_852__FDSAUDITLINK__" localSheetId="7" hidden="1">{"fdsup://directions/FAT Viewer?action=UPDATE&amp;creator=factset&amp;DYN_ARGS=TRUE&amp;DOC_NAME=FAT:FQL_AUDITING_CLIENT_TEMPLATE.FAT&amp;display_string=Audit&amp;VAR:KEY=JEVUBGRODK&amp;VAR:QUERY=RkZfRUJJVERBX09QRVIoUVRSLDQvMS8yMDEwLDYvMzAvMjAxMCwsLFVTRCk=&amp;WINDOW=FIRST_POPUP&amp;HEIGH","T=450&amp;WIDTH=450&amp;START_MAXIMIZED=FALSE&amp;VAR:CALENDAR=US&amp;VAR:SYMBOL=CAM&amp;VAR:INDEX=0"}</definedName>
    <definedName name="_852__FDSAUDITLINK__" localSheetId="0" hidden="1">{"fdsup://directions/FAT Viewer?action=UPDATE&amp;creator=factset&amp;DYN_ARGS=TRUE&amp;DOC_NAME=FAT:FQL_AUDITING_CLIENT_TEMPLATE.FAT&amp;display_string=Audit&amp;VAR:KEY=JEVUBGRODK&amp;VAR:QUERY=RkZfRUJJVERBX09QRVIoUVRSLDQvMS8yMDEwLDYvMzAvMjAxMCwsLFVTRCk=&amp;WINDOW=FIRST_POPUP&amp;HEIGH","T=450&amp;WIDTH=450&amp;START_MAXIMIZED=FALSE&amp;VAR:CALENDAR=US&amp;VAR:SYMBOL=CAM&amp;VAR:INDEX=0"}</definedName>
    <definedName name="_852__FDSAUDITLINK__" hidden="1">{"fdsup://directions/FAT Viewer?action=UPDATE&amp;creator=factset&amp;DYN_ARGS=TRUE&amp;DOC_NAME=FAT:FQL_AUDITING_CLIENT_TEMPLATE.FAT&amp;display_string=Audit&amp;VAR:KEY=JEVUBGRODK&amp;VAR:QUERY=RkZfRUJJVERBX09QRVIoUVRSLDQvMS8yMDEwLDYvMzAvMjAxMCwsLFVTRCk=&amp;WINDOW=FIRST_POPUP&amp;HEIGH","T=450&amp;WIDTH=450&amp;START_MAXIMIZED=FALSE&amp;VAR:CALENDAR=US&amp;VAR:SYMBOL=CAM&amp;VAR:INDEX=0"}</definedName>
    <definedName name="_853__FDSAUDITLINK__" localSheetId="7" hidden="1">{"fdsup://directions/FAT Viewer?action=UPDATE&amp;creator=factset&amp;DYN_ARGS=TRUE&amp;DOC_NAME=FAT:FQL_AUDITING_CLIENT_TEMPLATE.FAT&amp;display_string=Audit&amp;VAR:KEY=ZWHMJOPKLC&amp;VAR:QUERY=RkZfRUJJVERBX09QRVIoUVRSLDQvMS8yMDA5LDYvMzAvMjAwOSwsLFVTRCk=&amp;WINDOW=FIRST_POPUP&amp;HEIGH","T=450&amp;WIDTH=450&amp;START_MAXIMIZED=FALSE&amp;VAR:CALENDAR=US&amp;VAR:SYMBOL=CAH&amp;VAR:INDEX=0"}</definedName>
    <definedName name="_853__FDSAUDITLINK__" localSheetId="0" hidden="1">{"fdsup://directions/FAT Viewer?action=UPDATE&amp;creator=factset&amp;DYN_ARGS=TRUE&amp;DOC_NAME=FAT:FQL_AUDITING_CLIENT_TEMPLATE.FAT&amp;display_string=Audit&amp;VAR:KEY=ZWHMJOPKLC&amp;VAR:QUERY=RkZfRUJJVERBX09QRVIoUVRSLDQvMS8yMDA5LDYvMzAvMjAwOSwsLFVTRCk=&amp;WINDOW=FIRST_POPUP&amp;HEIGH","T=450&amp;WIDTH=450&amp;START_MAXIMIZED=FALSE&amp;VAR:CALENDAR=US&amp;VAR:SYMBOL=CAH&amp;VAR:INDEX=0"}</definedName>
    <definedName name="_853__FDSAUDITLINK__" hidden="1">{"fdsup://directions/FAT Viewer?action=UPDATE&amp;creator=factset&amp;DYN_ARGS=TRUE&amp;DOC_NAME=FAT:FQL_AUDITING_CLIENT_TEMPLATE.FAT&amp;display_string=Audit&amp;VAR:KEY=ZWHMJOPKLC&amp;VAR:QUERY=RkZfRUJJVERBX09QRVIoUVRSLDQvMS8yMDA5LDYvMzAvMjAwOSwsLFVTRCk=&amp;WINDOW=FIRST_POPUP&amp;HEIGH","T=450&amp;WIDTH=450&amp;START_MAXIMIZED=FALSE&amp;VAR:CALENDAR=US&amp;VAR:SYMBOL=CAH&amp;VAR:INDEX=0"}</definedName>
    <definedName name="_854__FDSAUDITLINK__" localSheetId="7" hidden="1">{"fdsup://directions/FAT Viewer?action=UPDATE&amp;creator=factset&amp;DYN_ARGS=TRUE&amp;DOC_NAME=FAT:FQL_AUDITING_CLIENT_TEMPLATE.FAT&amp;display_string=Audit&amp;VAR:KEY=HGFQROBAJK&amp;VAR:QUERY=RkZfRUJJVERBX09QRVIoUVRSLDQvMS8yMDEwLDYvMzAvMjAxMCwsLFVTRCk=&amp;WINDOW=FIRST_POPUP&amp;HEIGH","T=450&amp;WIDTH=450&amp;START_MAXIMIZED=FALSE&amp;VAR:CALENDAR=US&amp;VAR:SYMBOL=CAH&amp;VAR:INDEX=0"}</definedName>
    <definedName name="_854__FDSAUDITLINK__" localSheetId="0" hidden="1">{"fdsup://directions/FAT Viewer?action=UPDATE&amp;creator=factset&amp;DYN_ARGS=TRUE&amp;DOC_NAME=FAT:FQL_AUDITING_CLIENT_TEMPLATE.FAT&amp;display_string=Audit&amp;VAR:KEY=HGFQROBAJK&amp;VAR:QUERY=RkZfRUJJVERBX09QRVIoUVRSLDQvMS8yMDEwLDYvMzAvMjAxMCwsLFVTRCk=&amp;WINDOW=FIRST_POPUP&amp;HEIGH","T=450&amp;WIDTH=450&amp;START_MAXIMIZED=FALSE&amp;VAR:CALENDAR=US&amp;VAR:SYMBOL=CAH&amp;VAR:INDEX=0"}</definedName>
    <definedName name="_854__FDSAUDITLINK__" hidden="1">{"fdsup://directions/FAT Viewer?action=UPDATE&amp;creator=factset&amp;DYN_ARGS=TRUE&amp;DOC_NAME=FAT:FQL_AUDITING_CLIENT_TEMPLATE.FAT&amp;display_string=Audit&amp;VAR:KEY=HGFQROBAJK&amp;VAR:QUERY=RkZfRUJJVERBX09QRVIoUVRSLDQvMS8yMDEwLDYvMzAvMjAxMCwsLFVTRCk=&amp;WINDOW=FIRST_POPUP&amp;HEIGH","T=450&amp;WIDTH=450&amp;START_MAXIMIZED=FALSE&amp;VAR:CALENDAR=US&amp;VAR:SYMBOL=CAH&amp;VAR:INDEX=0"}</definedName>
    <definedName name="_855__FDSAUDITLINK__" localSheetId="7" hidden="1">{"fdsup://directions/FAT Viewer?action=UPDATE&amp;creator=factset&amp;DYN_ARGS=TRUE&amp;DOC_NAME=FAT:FQL_AUDITING_CLIENT_TEMPLATE.FAT&amp;display_string=Audit&amp;VAR:KEY=BGBQZWPKZC&amp;VAR:QUERY=RkZfRUJJVERBX09QRVIoUVRSLDQvMS8yMDA5LDYvMzAvMjAwOSwsLFVTRCk=&amp;WINDOW=FIRST_POPUP&amp;HEIGH","T=450&amp;WIDTH=450&amp;START_MAXIMIZED=FALSE&amp;VAR:CALENDAR=US&amp;VAR:SYMBOL=CAG&amp;VAR:INDEX=0"}</definedName>
    <definedName name="_855__FDSAUDITLINK__" localSheetId="0" hidden="1">{"fdsup://directions/FAT Viewer?action=UPDATE&amp;creator=factset&amp;DYN_ARGS=TRUE&amp;DOC_NAME=FAT:FQL_AUDITING_CLIENT_TEMPLATE.FAT&amp;display_string=Audit&amp;VAR:KEY=BGBQZWPKZC&amp;VAR:QUERY=RkZfRUJJVERBX09QRVIoUVRSLDQvMS8yMDA5LDYvMzAvMjAwOSwsLFVTRCk=&amp;WINDOW=FIRST_POPUP&amp;HEIGH","T=450&amp;WIDTH=450&amp;START_MAXIMIZED=FALSE&amp;VAR:CALENDAR=US&amp;VAR:SYMBOL=CAG&amp;VAR:INDEX=0"}</definedName>
    <definedName name="_855__FDSAUDITLINK__" hidden="1">{"fdsup://directions/FAT Viewer?action=UPDATE&amp;creator=factset&amp;DYN_ARGS=TRUE&amp;DOC_NAME=FAT:FQL_AUDITING_CLIENT_TEMPLATE.FAT&amp;display_string=Audit&amp;VAR:KEY=BGBQZWPKZC&amp;VAR:QUERY=RkZfRUJJVERBX09QRVIoUVRSLDQvMS8yMDA5LDYvMzAvMjAwOSwsLFVTRCk=&amp;WINDOW=FIRST_POPUP&amp;HEIGH","T=450&amp;WIDTH=450&amp;START_MAXIMIZED=FALSE&amp;VAR:CALENDAR=US&amp;VAR:SYMBOL=CAG&amp;VAR:INDEX=0"}</definedName>
    <definedName name="_856__FDSAUDITLINK__" localSheetId="7" hidden="1">{"fdsup://directions/FAT Viewer?action=UPDATE&amp;creator=factset&amp;DYN_ARGS=TRUE&amp;DOC_NAME=FAT:FQL_AUDITING_CLIENT_TEMPLATE.FAT&amp;display_string=Audit&amp;VAR:KEY=NSTSBEVGFK&amp;VAR:QUERY=RkZfRUJJVERBX09QRVIoUVRSLDQvMS8yMDEwLDYvMzAvMjAxMCwsLFVTRCk=&amp;WINDOW=FIRST_POPUP&amp;HEIGH","T=450&amp;WIDTH=450&amp;START_MAXIMIZED=FALSE&amp;VAR:CALENDAR=US&amp;VAR:SYMBOL=CAG&amp;VAR:INDEX=0"}</definedName>
    <definedName name="_856__FDSAUDITLINK__" localSheetId="0" hidden="1">{"fdsup://directions/FAT Viewer?action=UPDATE&amp;creator=factset&amp;DYN_ARGS=TRUE&amp;DOC_NAME=FAT:FQL_AUDITING_CLIENT_TEMPLATE.FAT&amp;display_string=Audit&amp;VAR:KEY=NSTSBEVGFK&amp;VAR:QUERY=RkZfRUJJVERBX09QRVIoUVRSLDQvMS8yMDEwLDYvMzAvMjAxMCwsLFVTRCk=&amp;WINDOW=FIRST_POPUP&amp;HEIGH","T=450&amp;WIDTH=450&amp;START_MAXIMIZED=FALSE&amp;VAR:CALENDAR=US&amp;VAR:SYMBOL=CAG&amp;VAR:INDEX=0"}</definedName>
    <definedName name="_856__FDSAUDITLINK__" hidden="1">{"fdsup://directions/FAT Viewer?action=UPDATE&amp;creator=factset&amp;DYN_ARGS=TRUE&amp;DOC_NAME=FAT:FQL_AUDITING_CLIENT_TEMPLATE.FAT&amp;display_string=Audit&amp;VAR:KEY=NSTSBEVGFK&amp;VAR:QUERY=RkZfRUJJVERBX09QRVIoUVRSLDQvMS8yMDEwLDYvMzAvMjAxMCwsLFVTRCk=&amp;WINDOW=FIRST_POPUP&amp;HEIGH","T=450&amp;WIDTH=450&amp;START_MAXIMIZED=FALSE&amp;VAR:CALENDAR=US&amp;VAR:SYMBOL=CAG&amp;VAR:INDEX=0"}</definedName>
    <definedName name="_857__FDSAUDITLINK__" localSheetId="7" hidden="1">{"fdsup://directions/FAT Viewer?action=UPDATE&amp;creator=factset&amp;DYN_ARGS=TRUE&amp;DOC_NAME=FAT:FQL_AUDITING_CLIENT_TEMPLATE.FAT&amp;display_string=Audit&amp;VAR:KEY=DMLAXQJOXQ&amp;VAR:QUERY=RkZfRUJJVERBX09QRVIoUVRSLDQvMS8yMDA5LDYvMzAvMjAwOSwsLFVTRCk=&amp;WINDOW=FIRST_POPUP&amp;HEIGH","T=450&amp;WIDTH=450&amp;START_MAXIMIZED=FALSE&amp;VAR:CALENDAR=US&amp;VAR:SYMBOL=CA&amp;VAR:INDEX=0"}</definedName>
    <definedName name="_857__FDSAUDITLINK__" localSheetId="0" hidden="1">{"fdsup://directions/FAT Viewer?action=UPDATE&amp;creator=factset&amp;DYN_ARGS=TRUE&amp;DOC_NAME=FAT:FQL_AUDITING_CLIENT_TEMPLATE.FAT&amp;display_string=Audit&amp;VAR:KEY=DMLAXQJOXQ&amp;VAR:QUERY=RkZfRUJJVERBX09QRVIoUVRSLDQvMS8yMDA5LDYvMzAvMjAwOSwsLFVTRCk=&amp;WINDOW=FIRST_POPUP&amp;HEIGH","T=450&amp;WIDTH=450&amp;START_MAXIMIZED=FALSE&amp;VAR:CALENDAR=US&amp;VAR:SYMBOL=CA&amp;VAR:INDEX=0"}</definedName>
    <definedName name="_857__FDSAUDITLINK__" hidden="1">{"fdsup://directions/FAT Viewer?action=UPDATE&amp;creator=factset&amp;DYN_ARGS=TRUE&amp;DOC_NAME=FAT:FQL_AUDITING_CLIENT_TEMPLATE.FAT&amp;display_string=Audit&amp;VAR:KEY=DMLAXQJOXQ&amp;VAR:QUERY=RkZfRUJJVERBX09QRVIoUVRSLDQvMS8yMDA5LDYvMzAvMjAwOSwsLFVTRCk=&amp;WINDOW=FIRST_POPUP&amp;HEIGH","T=450&amp;WIDTH=450&amp;START_MAXIMIZED=FALSE&amp;VAR:CALENDAR=US&amp;VAR:SYMBOL=CA&amp;VAR:INDEX=0"}</definedName>
    <definedName name="_858__FDSAUDITLINK__" localSheetId="7" hidden="1">{"fdsup://directions/FAT Viewer?action=UPDATE&amp;creator=factset&amp;DYN_ARGS=TRUE&amp;DOC_NAME=FAT:FQL_AUDITING_CLIENT_TEMPLATE.FAT&amp;display_string=Audit&amp;VAR:KEY=ZSTYVGXSNI&amp;VAR:QUERY=RkZfRUJJVERBX09QRVIoUVRSLDQvMS8yMDEwLDYvMzAvMjAxMCwsLFVTRCk=&amp;WINDOW=FIRST_POPUP&amp;HEIGH","T=450&amp;WIDTH=450&amp;START_MAXIMIZED=FALSE&amp;VAR:CALENDAR=US&amp;VAR:SYMBOL=CA&amp;VAR:INDEX=0"}</definedName>
    <definedName name="_858__FDSAUDITLINK__" localSheetId="0" hidden="1">{"fdsup://directions/FAT Viewer?action=UPDATE&amp;creator=factset&amp;DYN_ARGS=TRUE&amp;DOC_NAME=FAT:FQL_AUDITING_CLIENT_TEMPLATE.FAT&amp;display_string=Audit&amp;VAR:KEY=ZSTYVGXSNI&amp;VAR:QUERY=RkZfRUJJVERBX09QRVIoUVRSLDQvMS8yMDEwLDYvMzAvMjAxMCwsLFVTRCk=&amp;WINDOW=FIRST_POPUP&amp;HEIGH","T=450&amp;WIDTH=450&amp;START_MAXIMIZED=FALSE&amp;VAR:CALENDAR=US&amp;VAR:SYMBOL=CA&amp;VAR:INDEX=0"}</definedName>
    <definedName name="_858__FDSAUDITLINK__" hidden="1">{"fdsup://directions/FAT Viewer?action=UPDATE&amp;creator=factset&amp;DYN_ARGS=TRUE&amp;DOC_NAME=FAT:FQL_AUDITING_CLIENT_TEMPLATE.FAT&amp;display_string=Audit&amp;VAR:KEY=ZSTYVGXSNI&amp;VAR:QUERY=RkZfRUJJVERBX09QRVIoUVRSLDQvMS8yMDEwLDYvMzAvMjAxMCwsLFVTRCk=&amp;WINDOW=FIRST_POPUP&amp;HEIGH","T=450&amp;WIDTH=450&amp;START_MAXIMIZED=FALSE&amp;VAR:CALENDAR=US&amp;VAR:SYMBOL=CA&amp;VAR:INDEX=0"}</definedName>
    <definedName name="_859__FDSAUDITLINK__" localSheetId="7" hidden="1">{"fdsup://directions/FAT Viewer?action=UPDATE&amp;creator=factset&amp;DYN_ARGS=TRUE&amp;DOC_NAME=FAT:FQL_AUDITING_CLIENT_TEMPLATE.FAT&amp;display_string=Audit&amp;VAR:KEY=NQJEXKDYBC&amp;VAR:QUERY=RkZfRUJJVERBX09QRVIoUVRSLDQvMS8yMDA5LDYvMzAvMjAwOSwsLFVTRCk=&amp;WINDOW=FIRST_POPUP&amp;HEIGH","T=450&amp;WIDTH=450&amp;START_MAXIMIZED=FALSE&amp;VAR:CALENDAR=US&amp;VAR:SYMBOL=C&amp;VAR:INDEX=0"}</definedName>
    <definedName name="_859__FDSAUDITLINK__" localSheetId="0" hidden="1">{"fdsup://directions/FAT Viewer?action=UPDATE&amp;creator=factset&amp;DYN_ARGS=TRUE&amp;DOC_NAME=FAT:FQL_AUDITING_CLIENT_TEMPLATE.FAT&amp;display_string=Audit&amp;VAR:KEY=NQJEXKDYBC&amp;VAR:QUERY=RkZfRUJJVERBX09QRVIoUVRSLDQvMS8yMDA5LDYvMzAvMjAwOSwsLFVTRCk=&amp;WINDOW=FIRST_POPUP&amp;HEIGH","T=450&amp;WIDTH=450&amp;START_MAXIMIZED=FALSE&amp;VAR:CALENDAR=US&amp;VAR:SYMBOL=C&amp;VAR:INDEX=0"}</definedName>
    <definedName name="_859__FDSAUDITLINK__" hidden="1">{"fdsup://directions/FAT Viewer?action=UPDATE&amp;creator=factset&amp;DYN_ARGS=TRUE&amp;DOC_NAME=FAT:FQL_AUDITING_CLIENT_TEMPLATE.FAT&amp;display_string=Audit&amp;VAR:KEY=NQJEXKDYBC&amp;VAR:QUERY=RkZfRUJJVERBX09QRVIoUVRSLDQvMS8yMDA5LDYvMzAvMjAwOSwsLFVTRCk=&amp;WINDOW=FIRST_POPUP&amp;HEIGH","T=450&amp;WIDTH=450&amp;START_MAXIMIZED=FALSE&amp;VAR:CALENDAR=US&amp;VAR:SYMBOL=C&amp;VAR:INDEX=0"}</definedName>
    <definedName name="_86__FDSAUDITLINK__" localSheetId="7" hidden="1">{"fdsup://directions/FAT Viewer?action=UPDATE&amp;creator=factset&amp;DYN_ARGS=TRUE&amp;DOC_NAME=FAT:FQL_AUDITING_CLIENT_TEMPLATE.FAT&amp;display_string=Audit&amp;VAR:KEY=VCLAJGDCNC&amp;VAR:QUERY=RkZfRUJJVERBX09QRVIoUVRSLDQvMS8yMDEwLDYvMzAvMjAxMCwsLFVTRCk=&amp;WINDOW=FIRST_POPUP&amp;HEIGH","T=450&amp;WIDTH=450&amp;START_MAXIMIZED=FALSE&amp;VAR:CALENDAR=US&amp;VAR:SYMBOL=URBN&amp;VAR:INDEX=0"}</definedName>
    <definedName name="_86__FDSAUDITLINK__" localSheetId="0" hidden="1">{"fdsup://directions/FAT Viewer?action=UPDATE&amp;creator=factset&amp;DYN_ARGS=TRUE&amp;DOC_NAME=FAT:FQL_AUDITING_CLIENT_TEMPLATE.FAT&amp;display_string=Audit&amp;VAR:KEY=VCLAJGDCNC&amp;VAR:QUERY=RkZfRUJJVERBX09QRVIoUVRSLDQvMS8yMDEwLDYvMzAvMjAxMCwsLFVTRCk=&amp;WINDOW=FIRST_POPUP&amp;HEIGH","T=450&amp;WIDTH=450&amp;START_MAXIMIZED=FALSE&amp;VAR:CALENDAR=US&amp;VAR:SYMBOL=URBN&amp;VAR:INDEX=0"}</definedName>
    <definedName name="_86__FDSAUDITLINK__" hidden="1">{"fdsup://directions/FAT Viewer?action=UPDATE&amp;creator=factset&amp;DYN_ARGS=TRUE&amp;DOC_NAME=FAT:FQL_AUDITING_CLIENT_TEMPLATE.FAT&amp;display_string=Audit&amp;VAR:KEY=VCLAJGDCNC&amp;VAR:QUERY=RkZfRUJJVERBX09QRVIoUVRSLDQvMS8yMDEwLDYvMzAvMjAxMCwsLFVTRCk=&amp;WINDOW=FIRST_POPUP&amp;HEIGH","T=450&amp;WIDTH=450&amp;START_MAXIMIZED=FALSE&amp;VAR:CALENDAR=US&amp;VAR:SYMBOL=URBN&amp;VAR:INDEX=0"}</definedName>
    <definedName name="_860__FDSAUDITLINK__" localSheetId="7" hidden="1">{"fdsup://directions/FAT Viewer?action=UPDATE&amp;creator=factset&amp;DYN_ARGS=TRUE&amp;DOC_NAME=FAT:FQL_AUDITING_CLIENT_TEMPLATE.FAT&amp;display_string=Audit&amp;VAR:KEY=DANWXQHGVS&amp;VAR:QUERY=RkZfRUJJVERBX09QRVIoUVRSLDQvMS8yMDEwLDYvMzAvMjAxMCwsLFVTRCk=&amp;WINDOW=FIRST_POPUP&amp;HEIGH","T=450&amp;WIDTH=450&amp;START_MAXIMIZED=FALSE&amp;VAR:CALENDAR=US&amp;VAR:SYMBOL=C&amp;VAR:INDEX=0"}</definedName>
    <definedName name="_860__FDSAUDITLINK__" localSheetId="0" hidden="1">{"fdsup://directions/FAT Viewer?action=UPDATE&amp;creator=factset&amp;DYN_ARGS=TRUE&amp;DOC_NAME=FAT:FQL_AUDITING_CLIENT_TEMPLATE.FAT&amp;display_string=Audit&amp;VAR:KEY=DANWXQHGVS&amp;VAR:QUERY=RkZfRUJJVERBX09QRVIoUVRSLDQvMS8yMDEwLDYvMzAvMjAxMCwsLFVTRCk=&amp;WINDOW=FIRST_POPUP&amp;HEIGH","T=450&amp;WIDTH=450&amp;START_MAXIMIZED=FALSE&amp;VAR:CALENDAR=US&amp;VAR:SYMBOL=C&amp;VAR:INDEX=0"}</definedName>
    <definedName name="_860__FDSAUDITLINK__" hidden="1">{"fdsup://directions/FAT Viewer?action=UPDATE&amp;creator=factset&amp;DYN_ARGS=TRUE&amp;DOC_NAME=FAT:FQL_AUDITING_CLIENT_TEMPLATE.FAT&amp;display_string=Audit&amp;VAR:KEY=DANWXQHGVS&amp;VAR:QUERY=RkZfRUJJVERBX09QRVIoUVRSLDQvMS8yMDEwLDYvMzAvMjAxMCwsLFVTRCk=&amp;WINDOW=FIRST_POPUP&amp;HEIGH","T=450&amp;WIDTH=450&amp;START_MAXIMIZED=FALSE&amp;VAR:CALENDAR=US&amp;VAR:SYMBOL=C&amp;VAR:INDEX=0"}</definedName>
    <definedName name="_861__FDSAUDITLINK__" localSheetId="7" hidden="1">{"fdsup://directions/FAT Viewer?action=UPDATE&amp;creator=factset&amp;DYN_ARGS=TRUE&amp;DOC_NAME=FAT:FQL_AUDITING_CLIENT_TEMPLATE.FAT&amp;display_string=Audit&amp;VAR:KEY=TKRYPCTABG&amp;VAR:QUERY=RkZfRUJJVERBX09QRVIoUVRSLDQvMS8yMDA5LDYvMzAvMjAwOSwsLFVTRCk=&amp;WINDOW=FIRST_POPUP&amp;HEIGH","T=450&amp;WIDTH=450&amp;START_MAXIMIZED=FALSE&amp;VAR:CALENDAR=US&amp;VAR:SYMBOL=BTU&amp;VAR:INDEX=0"}</definedName>
    <definedName name="_861__FDSAUDITLINK__" localSheetId="0" hidden="1">{"fdsup://directions/FAT Viewer?action=UPDATE&amp;creator=factset&amp;DYN_ARGS=TRUE&amp;DOC_NAME=FAT:FQL_AUDITING_CLIENT_TEMPLATE.FAT&amp;display_string=Audit&amp;VAR:KEY=TKRYPCTABG&amp;VAR:QUERY=RkZfRUJJVERBX09QRVIoUVRSLDQvMS8yMDA5LDYvMzAvMjAwOSwsLFVTRCk=&amp;WINDOW=FIRST_POPUP&amp;HEIGH","T=450&amp;WIDTH=450&amp;START_MAXIMIZED=FALSE&amp;VAR:CALENDAR=US&amp;VAR:SYMBOL=BTU&amp;VAR:INDEX=0"}</definedName>
    <definedName name="_861__FDSAUDITLINK__" hidden="1">{"fdsup://directions/FAT Viewer?action=UPDATE&amp;creator=factset&amp;DYN_ARGS=TRUE&amp;DOC_NAME=FAT:FQL_AUDITING_CLIENT_TEMPLATE.FAT&amp;display_string=Audit&amp;VAR:KEY=TKRYPCTABG&amp;VAR:QUERY=RkZfRUJJVERBX09QRVIoUVRSLDQvMS8yMDA5LDYvMzAvMjAwOSwsLFVTRCk=&amp;WINDOW=FIRST_POPUP&amp;HEIGH","T=450&amp;WIDTH=450&amp;START_MAXIMIZED=FALSE&amp;VAR:CALENDAR=US&amp;VAR:SYMBOL=BTU&amp;VAR:INDEX=0"}</definedName>
    <definedName name="_862__FDSAUDITLINK__" localSheetId="7" hidden="1">{"fdsup://directions/FAT Viewer?action=UPDATE&amp;creator=factset&amp;DYN_ARGS=TRUE&amp;DOC_NAME=FAT:FQL_AUDITING_CLIENT_TEMPLATE.FAT&amp;display_string=Audit&amp;VAR:KEY=XOPCVUTYXW&amp;VAR:QUERY=RkZfRUJJVERBX09QRVIoUVRSLDQvMS8yMDEwLDYvMzAvMjAxMCwsLFVTRCk=&amp;WINDOW=FIRST_POPUP&amp;HEIGH","T=450&amp;WIDTH=450&amp;START_MAXIMIZED=FALSE&amp;VAR:CALENDAR=US&amp;VAR:SYMBOL=BTU&amp;VAR:INDEX=0"}</definedName>
    <definedName name="_862__FDSAUDITLINK__" localSheetId="0" hidden="1">{"fdsup://directions/FAT Viewer?action=UPDATE&amp;creator=factset&amp;DYN_ARGS=TRUE&amp;DOC_NAME=FAT:FQL_AUDITING_CLIENT_TEMPLATE.FAT&amp;display_string=Audit&amp;VAR:KEY=XOPCVUTYXW&amp;VAR:QUERY=RkZfRUJJVERBX09QRVIoUVRSLDQvMS8yMDEwLDYvMzAvMjAxMCwsLFVTRCk=&amp;WINDOW=FIRST_POPUP&amp;HEIGH","T=450&amp;WIDTH=450&amp;START_MAXIMIZED=FALSE&amp;VAR:CALENDAR=US&amp;VAR:SYMBOL=BTU&amp;VAR:INDEX=0"}</definedName>
    <definedName name="_862__FDSAUDITLINK__" hidden="1">{"fdsup://directions/FAT Viewer?action=UPDATE&amp;creator=factset&amp;DYN_ARGS=TRUE&amp;DOC_NAME=FAT:FQL_AUDITING_CLIENT_TEMPLATE.FAT&amp;display_string=Audit&amp;VAR:KEY=XOPCVUTYXW&amp;VAR:QUERY=RkZfRUJJVERBX09QRVIoUVRSLDQvMS8yMDEwLDYvMzAvMjAxMCwsLFVTRCk=&amp;WINDOW=FIRST_POPUP&amp;HEIGH","T=450&amp;WIDTH=450&amp;START_MAXIMIZED=FALSE&amp;VAR:CALENDAR=US&amp;VAR:SYMBOL=BTU&amp;VAR:INDEX=0"}</definedName>
    <definedName name="_863__FDSAUDITLINK__" localSheetId="7" hidden="1">{"fdsup://directions/FAT Viewer?action=UPDATE&amp;creator=factset&amp;DYN_ARGS=TRUE&amp;DOC_NAME=FAT:FQL_AUDITING_CLIENT_TEMPLATE.FAT&amp;display_string=Audit&amp;VAR:KEY=ZCDYVMLCNU&amp;VAR:QUERY=RkZfRUJJVERBX09QRVIoUVRSLDQvMS8yMDA5LDYvMzAvMjAwOSwsLFVTRCk=&amp;WINDOW=FIRST_POPUP&amp;HEIGH","T=450&amp;WIDTH=450&amp;START_MAXIMIZED=FALSE&amp;VAR:CALENDAR=US&amp;VAR:SYMBOL=BSX&amp;VAR:INDEX=0"}</definedName>
    <definedName name="_863__FDSAUDITLINK__" localSheetId="0" hidden="1">{"fdsup://directions/FAT Viewer?action=UPDATE&amp;creator=factset&amp;DYN_ARGS=TRUE&amp;DOC_NAME=FAT:FQL_AUDITING_CLIENT_TEMPLATE.FAT&amp;display_string=Audit&amp;VAR:KEY=ZCDYVMLCNU&amp;VAR:QUERY=RkZfRUJJVERBX09QRVIoUVRSLDQvMS8yMDA5LDYvMzAvMjAwOSwsLFVTRCk=&amp;WINDOW=FIRST_POPUP&amp;HEIGH","T=450&amp;WIDTH=450&amp;START_MAXIMIZED=FALSE&amp;VAR:CALENDAR=US&amp;VAR:SYMBOL=BSX&amp;VAR:INDEX=0"}</definedName>
    <definedName name="_863__FDSAUDITLINK__" hidden="1">{"fdsup://directions/FAT Viewer?action=UPDATE&amp;creator=factset&amp;DYN_ARGS=TRUE&amp;DOC_NAME=FAT:FQL_AUDITING_CLIENT_TEMPLATE.FAT&amp;display_string=Audit&amp;VAR:KEY=ZCDYVMLCNU&amp;VAR:QUERY=RkZfRUJJVERBX09QRVIoUVRSLDQvMS8yMDA5LDYvMzAvMjAwOSwsLFVTRCk=&amp;WINDOW=FIRST_POPUP&amp;HEIGH","T=450&amp;WIDTH=450&amp;START_MAXIMIZED=FALSE&amp;VAR:CALENDAR=US&amp;VAR:SYMBOL=BSX&amp;VAR:INDEX=0"}</definedName>
    <definedName name="_864__FDSAUDITLINK__" localSheetId="7" hidden="1">{"fdsup://directions/FAT Viewer?action=UPDATE&amp;creator=factset&amp;DYN_ARGS=TRUE&amp;DOC_NAME=FAT:FQL_AUDITING_CLIENT_TEMPLATE.FAT&amp;display_string=Audit&amp;VAR:KEY=XEBEBCZWRK&amp;VAR:QUERY=RkZfRUJJVERBX09QRVIoUVRSLDQvMS8yMDEwLDYvMzAvMjAxMCwsLFVTRCk=&amp;WINDOW=FIRST_POPUP&amp;HEIGH","T=450&amp;WIDTH=450&amp;START_MAXIMIZED=FALSE&amp;VAR:CALENDAR=US&amp;VAR:SYMBOL=BSX&amp;VAR:INDEX=0"}</definedName>
    <definedName name="_864__FDSAUDITLINK__" localSheetId="0" hidden="1">{"fdsup://directions/FAT Viewer?action=UPDATE&amp;creator=factset&amp;DYN_ARGS=TRUE&amp;DOC_NAME=FAT:FQL_AUDITING_CLIENT_TEMPLATE.FAT&amp;display_string=Audit&amp;VAR:KEY=XEBEBCZWRK&amp;VAR:QUERY=RkZfRUJJVERBX09QRVIoUVRSLDQvMS8yMDEwLDYvMzAvMjAxMCwsLFVTRCk=&amp;WINDOW=FIRST_POPUP&amp;HEIGH","T=450&amp;WIDTH=450&amp;START_MAXIMIZED=FALSE&amp;VAR:CALENDAR=US&amp;VAR:SYMBOL=BSX&amp;VAR:INDEX=0"}</definedName>
    <definedName name="_864__FDSAUDITLINK__" hidden="1">{"fdsup://directions/FAT Viewer?action=UPDATE&amp;creator=factset&amp;DYN_ARGS=TRUE&amp;DOC_NAME=FAT:FQL_AUDITING_CLIENT_TEMPLATE.FAT&amp;display_string=Audit&amp;VAR:KEY=XEBEBCZWRK&amp;VAR:QUERY=RkZfRUJJVERBX09QRVIoUVRSLDQvMS8yMDEwLDYvMzAvMjAxMCwsLFVTRCk=&amp;WINDOW=FIRST_POPUP&amp;HEIGH","T=450&amp;WIDTH=450&amp;START_MAXIMIZED=FALSE&amp;VAR:CALENDAR=US&amp;VAR:SYMBOL=BSX&amp;VAR:INDEX=0"}</definedName>
    <definedName name="_865__FDSAUDITLINK__" localSheetId="7" hidden="1">{"fdsup://directions/FAT Viewer?action=UPDATE&amp;creator=factset&amp;DYN_ARGS=TRUE&amp;DOC_NAME=FAT:FQL_AUDITING_CLIENT_TEMPLATE.FAT&amp;display_string=Audit&amp;VAR:KEY=PSBKFCJABU&amp;VAR:QUERY=RkZfRUJJVERBX09QRVIoUVRSLDQvMS8yMDA5LDYvMzAvMjAwOSwsLFVTRCk=&amp;WINDOW=FIRST_POPUP&amp;HEIGH","T=450&amp;WIDTH=450&amp;START_MAXIMIZED=FALSE&amp;VAR:CALENDAR=US&amp;VAR:SYMBOL=BRK.B&amp;VAR:INDEX=0"}</definedName>
    <definedName name="_865__FDSAUDITLINK__" localSheetId="0" hidden="1">{"fdsup://directions/FAT Viewer?action=UPDATE&amp;creator=factset&amp;DYN_ARGS=TRUE&amp;DOC_NAME=FAT:FQL_AUDITING_CLIENT_TEMPLATE.FAT&amp;display_string=Audit&amp;VAR:KEY=PSBKFCJABU&amp;VAR:QUERY=RkZfRUJJVERBX09QRVIoUVRSLDQvMS8yMDA5LDYvMzAvMjAwOSwsLFVTRCk=&amp;WINDOW=FIRST_POPUP&amp;HEIGH","T=450&amp;WIDTH=450&amp;START_MAXIMIZED=FALSE&amp;VAR:CALENDAR=US&amp;VAR:SYMBOL=BRK.B&amp;VAR:INDEX=0"}</definedName>
    <definedName name="_865__FDSAUDITLINK__" hidden="1">{"fdsup://directions/FAT Viewer?action=UPDATE&amp;creator=factset&amp;DYN_ARGS=TRUE&amp;DOC_NAME=FAT:FQL_AUDITING_CLIENT_TEMPLATE.FAT&amp;display_string=Audit&amp;VAR:KEY=PSBKFCJABU&amp;VAR:QUERY=RkZfRUJJVERBX09QRVIoUVRSLDQvMS8yMDA5LDYvMzAvMjAwOSwsLFVTRCk=&amp;WINDOW=FIRST_POPUP&amp;HEIGH","T=450&amp;WIDTH=450&amp;START_MAXIMIZED=FALSE&amp;VAR:CALENDAR=US&amp;VAR:SYMBOL=BRK.B&amp;VAR:INDEX=0"}</definedName>
    <definedName name="_866__FDSAUDITLINK__" localSheetId="7" hidden="1">{"fdsup://directions/FAT Viewer?action=UPDATE&amp;creator=factset&amp;DYN_ARGS=TRUE&amp;DOC_NAME=FAT:FQL_AUDITING_CLIENT_TEMPLATE.FAT&amp;display_string=Audit&amp;VAR:KEY=NCFIBYNCLA&amp;VAR:QUERY=RkZfRUJJVERBX09QRVIoUVRSLDQvMS8yMDEwLDYvMzAvMjAxMCwsLFVTRCk=&amp;WINDOW=FIRST_POPUP&amp;HEIGH","T=450&amp;WIDTH=450&amp;START_MAXIMIZED=FALSE&amp;VAR:CALENDAR=US&amp;VAR:SYMBOL=BRK.B&amp;VAR:INDEX=0"}</definedName>
    <definedName name="_866__FDSAUDITLINK__" localSheetId="0" hidden="1">{"fdsup://directions/FAT Viewer?action=UPDATE&amp;creator=factset&amp;DYN_ARGS=TRUE&amp;DOC_NAME=FAT:FQL_AUDITING_CLIENT_TEMPLATE.FAT&amp;display_string=Audit&amp;VAR:KEY=NCFIBYNCLA&amp;VAR:QUERY=RkZfRUJJVERBX09QRVIoUVRSLDQvMS8yMDEwLDYvMzAvMjAxMCwsLFVTRCk=&amp;WINDOW=FIRST_POPUP&amp;HEIGH","T=450&amp;WIDTH=450&amp;START_MAXIMIZED=FALSE&amp;VAR:CALENDAR=US&amp;VAR:SYMBOL=BRK.B&amp;VAR:INDEX=0"}</definedName>
    <definedName name="_866__FDSAUDITLINK__" hidden="1">{"fdsup://directions/FAT Viewer?action=UPDATE&amp;creator=factset&amp;DYN_ARGS=TRUE&amp;DOC_NAME=FAT:FQL_AUDITING_CLIENT_TEMPLATE.FAT&amp;display_string=Audit&amp;VAR:KEY=NCFIBYNCLA&amp;VAR:QUERY=RkZfRUJJVERBX09QRVIoUVRSLDQvMS8yMDEwLDYvMzAvMjAxMCwsLFVTRCk=&amp;WINDOW=FIRST_POPUP&amp;HEIGH","T=450&amp;WIDTH=450&amp;START_MAXIMIZED=FALSE&amp;VAR:CALENDAR=US&amp;VAR:SYMBOL=BRK.B&amp;VAR:INDEX=0"}</definedName>
    <definedName name="_867__FDSAUDITLINK__" localSheetId="7" hidden="1">{"fdsup://directions/FAT Viewer?action=UPDATE&amp;creator=factset&amp;DYN_ARGS=TRUE&amp;DOC_NAME=FAT:FQL_AUDITING_CLIENT_TEMPLATE.FAT&amp;display_string=Audit&amp;VAR:KEY=NMXOJSLGLY&amp;VAR:QUERY=RkZfRUJJVERBX09QRVIoUVRSLDQvMS8yMDA5LDYvMzAvMjAwOSwsLFVTRCk=&amp;WINDOW=FIRST_POPUP&amp;HEIGH","T=450&amp;WIDTH=450&amp;START_MAXIMIZED=FALSE&amp;VAR:CALENDAR=US&amp;VAR:SYMBOL=BRCM&amp;VAR:INDEX=0"}</definedName>
    <definedName name="_867__FDSAUDITLINK__" localSheetId="0" hidden="1">{"fdsup://directions/FAT Viewer?action=UPDATE&amp;creator=factset&amp;DYN_ARGS=TRUE&amp;DOC_NAME=FAT:FQL_AUDITING_CLIENT_TEMPLATE.FAT&amp;display_string=Audit&amp;VAR:KEY=NMXOJSLGLY&amp;VAR:QUERY=RkZfRUJJVERBX09QRVIoUVRSLDQvMS8yMDA5LDYvMzAvMjAwOSwsLFVTRCk=&amp;WINDOW=FIRST_POPUP&amp;HEIGH","T=450&amp;WIDTH=450&amp;START_MAXIMIZED=FALSE&amp;VAR:CALENDAR=US&amp;VAR:SYMBOL=BRCM&amp;VAR:INDEX=0"}</definedName>
    <definedName name="_867__FDSAUDITLINK__" hidden="1">{"fdsup://directions/FAT Viewer?action=UPDATE&amp;creator=factset&amp;DYN_ARGS=TRUE&amp;DOC_NAME=FAT:FQL_AUDITING_CLIENT_TEMPLATE.FAT&amp;display_string=Audit&amp;VAR:KEY=NMXOJSLGLY&amp;VAR:QUERY=RkZfRUJJVERBX09QRVIoUVRSLDQvMS8yMDA5LDYvMzAvMjAwOSwsLFVTRCk=&amp;WINDOW=FIRST_POPUP&amp;HEIGH","T=450&amp;WIDTH=450&amp;START_MAXIMIZED=FALSE&amp;VAR:CALENDAR=US&amp;VAR:SYMBOL=BRCM&amp;VAR:INDEX=0"}</definedName>
    <definedName name="_868__FDSAUDITLINK__" localSheetId="7" hidden="1">{"fdsup://directions/FAT Viewer?action=UPDATE&amp;creator=factset&amp;DYN_ARGS=TRUE&amp;DOC_NAME=FAT:FQL_AUDITING_CLIENT_TEMPLATE.FAT&amp;display_string=Audit&amp;VAR:KEY=HALMHOTUZU&amp;VAR:QUERY=RkZfRUJJVERBX09QRVIoUVRSLDQvMS8yMDEwLDYvMzAvMjAxMCwsLFVTRCk=&amp;WINDOW=FIRST_POPUP&amp;HEIGH","T=450&amp;WIDTH=450&amp;START_MAXIMIZED=FALSE&amp;VAR:CALENDAR=US&amp;VAR:SYMBOL=BRCM&amp;VAR:INDEX=0"}</definedName>
    <definedName name="_868__FDSAUDITLINK__" localSheetId="0" hidden="1">{"fdsup://directions/FAT Viewer?action=UPDATE&amp;creator=factset&amp;DYN_ARGS=TRUE&amp;DOC_NAME=FAT:FQL_AUDITING_CLIENT_TEMPLATE.FAT&amp;display_string=Audit&amp;VAR:KEY=HALMHOTUZU&amp;VAR:QUERY=RkZfRUJJVERBX09QRVIoUVRSLDQvMS8yMDEwLDYvMzAvMjAxMCwsLFVTRCk=&amp;WINDOW=FIRST_POPUP&amp;HEIGH","T=450&amp;WIDTH=450&amp;START_MAXIMIZED=FALSE&amp;VAR:CALENDAR=US&amp;VAR:SYMBOL=BRCM&amp;VAR:INDEX=0"}</definedName>
    <definedName name="_868__FDSAUDITLINK__" hidden="1">{"fdsup://directions/FAT Viewer?action=UPDATE&amp;creator=factset&amp;DYN_ARGS=TRUE&amp;DOC_NAME=FAT:FQL_AUDITING_CLIENT_TEMPLATE.FAT&amp;display_string=Audit&amp;VAR:KEY=HALMHOTUZU&amp;VAR:QUERY=RkZfRUJJVERBX09QRVIoUVRSLDQvMS8yMDEwLDYvMzAvMjAxMCwsLFVTRCk=&amp;WINDOW=FIRST_POPUP&amp;HEIGH","T=450&amp;WIDTH=450&amp;START_MAXIMIZED=FALSE&amp;VAR:CALENDAR=US&amp;VAR:SYMBOL=BRCM&amp;VAR:INDEX=0"}</definedName>
    <definedName name="_869__FDSAUDITLINK__" localSheetId="7" hidden="1">{"fdsup://directions/FAT Viewer?action=UPDATE&amp;creator=factset&amp;DYN_ARGS=TRUE&amp;DOC_NAME=FAT:FQL_AUDITING_CLIENT_TEMPLATE.FAT&amp;display_string=Audit&amp;VAR:KEY=TABCJMNUZQ&amp;VAR:QUERY=RkZfRUJJVERBX09QRVIoUVRSLDQvMS8yMDA5LDYvMzAvMjAwOSwsLFVTRCk=&amp;WINDOW=FIRST_POPUP&amp;HEIGH","T=450&amp;WIDTH=450&amp;START_MAXIMIZED=FALSE&amp;VAR:CALENDAR=US&amp;VAR:SYMBOL=BMY&amp;VAR:INDEX=0"}</definedName>
    <definedName name="_869__FDSAUDITLINK__" localSheetId="0" hidden="1">{"fdsup://directions/FAT Viewer?action=UPDATE&amp;creator=factset&amp;DYN_ARGS=TRUE&amp;DOC_NAME=FAT:FQL_AUDITING_CLIENT_TEMPLATE.FAT&amp;display_string=Audit&amp;VAR:KEY=TABCJMNUZQ&amp;VAR:QUERY=RkZfRUJJVERBX09QRVIoUVRSLDQvMS8yMDA5LDYvMzAvMjAwOSwsLFVTRCk=&amp;WINDOW=FIRST_POPUP&amp;HEIGH","T=450&amp;WIDTH=450&amp;START_MAXIMIZED=FALSE&amp;VAR:CALENDAR=US&amp;VAR:SYMBOL=BMY&amp;VAR:INDEX=0"}</definedName>
    <definedName name="_869__FDSAUDITLINK__" hidden="1">{"fdsup://directions/FAT Viewer?action=UPDATE&amp;creator=factset&amp;DYN_ARGS=TRUE&amp;DOC_NAME=FAT:FQL_AUDITING_CLIENT_TEMPLATE.FAT&amp;display_string=Audit&amp;VAR:KEY=TABCJMNUZQ&amp;VAR:QUERY=RkZfRUJJVERBX09QRVIoUVRSLDQvMS8yMDA5LDYvMzAvMjAwOSwsLFVTRCk=&amp;WINDOW=FIRST_POPUP&amp;HEIGH","T=450&amp;WIDTH=450&amp;START_MAXIMIZED=FALSE&amp;VAR:CALENDAR=US&amp;VAR:SYMBOL=BMY&amp;VAR:INDEX=0"}</definedName>
    <definedName name="_87__FDSAUDITLINK__" localSheetId="7" hidden="1">{"fdsup://directions/FAT Viewer?action=UPDATE&amp;creator=factset&amp;DYN_ARGS=TRUE&amp;DOC_NAME=FAT:FQL_AUDITING_CLIENT_TEMPLATE.FAT&amp;display_string=Audit&amp;VAR:KEY=HYTSLUVQXI&amp;VAR:QUERY=RkZfRUJJVERBX09QRVIoUVRSLDQvMS8yMDA5LDYvMzAvMjAwOSwsLFVTRCk=&amp;WINDOW=FIRST_POPUP&amp;HEIGH","T=450&amp;WIDTH=450&amp;START_MAXIMIZED=FALSE&amp;VAR:CALENDAR=US&amp;VAR:SYMBOL=UPS&amp;VAR:INDEX=0"}</definedName>
    <definedName name="_87__FDSAUDITLINK__" localSheetId="0" hidden="1">{"fdsup://directions/FAT Viewer?action=UPDATE&amp;creator=factset&amp;DYN_ARGS=TRUE&amp;DOC_NAME=FAT:FQL_AUDITING_CLIENT_TEMPLATE.FAT&amp;display_string=Audit&amp;VAR:KEY=HYTSLUVQXI&amp;VAR:QUERY=RkZfRUJJVERBX09QRVIoUVRSLDQvMS8yMDA5LDYvMzAvMjAwOSwsLFVTRCk=&amp;WINDOW=FIRST_POPUP&amp;HEIGH","T=450&amp;WIDTH=450&amp;START_MAXIMIZED=FALSE&amp;VAR:CALENDAR=US&amp;VAR:SYMBOL=UPS&amp;VAR:INDEX=0"}</definedName>
    <definedName name="_87__FDSAUDITLINK__" hidden="1">{"fdsup://directions/FAT Viewer?action=UPDATE&amp;creator=factset&amp;DYN_ARGS=TRUE&amp;DOC_NAME=FAT:FQL_AUDITING_CLIENT_TEMPLATE.FAT&amp;display_string=Audit&amp;VAR:KEY=HYTSLUVQXI&amp;VAR:QUERY=RkZfRUJJVERBX09QRVIoUVRSLDQvMS8yMDA5LDYvMzAvMjAwOSwsLFVTRCk=&amp;WINDOW=FIRST_POPUP&amp;HEIGH","T=450&amp;WIDTH=450&amp;START_MAXIMIZED=FALSE&amp;VAR:CALENDAR=US&amp;VAR:SYMBOL=UPS&amp;VAR:INDEX=0"}</definedName>
    <definedName name="_870__FDSAUDITLINK__" localSheetId="7" hidden="1">{"fdsup://directions/FAT Viewer?action=UPDATE&amp;creator=factset&amp;DYN_ARGS=TRUE&amp;DOC_NAME=FAT:FQL_AUDITING_CLIENT_TEMPLATE.FAT&amp;display_string=Audit&amp;VAR:KEY=ZINQJYJSJK&amp;VAR:QUERY=RkZfRUJJVERBX09QRVIoUVRSLDQvMS8yMDEwLDYvMzAvMjAxMCwsLFVTRCk=&amp;WINDOW=FIRST_POPUP&amp;HEIGH","T=450&amp;WIDTH=450&amp;START_MAXIMIZED=FALSE&amp;VAR:CALENDAR=US&amp;VAR:SYMBOL=BMY&amp;VAR:INDEX=0"}</definedName>
    <definedName name="_870__FDSAUDITLINK__" localSheetId="0" hidden="1">{"fdsup://directions/FAT Viewer?action=UPDATE&amp;creator=factset&amp;DYN_ARGS=TRUE&amp;DOC_NAME=FAT:FQL_AUDITING_CLIENT_TEMPLATE.FAT&amp;display_string=Audit&amp;VAR:KEY=ZINQJYJSJK&amp;VAR:QUERY=RkZfRUJJVERBX09QRVIoUVRSLDQvMS8yMDEwLDYvMzAvMjAxMCwsLFVTRCk=&amp;WINDOW=FIRST_POPUP&amp;HEIGH","T=450&amp;WIDTH=450&amp;START_MAXIMIZED=FALSE&amp;VAR:CALENDAR=US&amp;VAR:SYMBOL=BMY&amp;VAR:INDEX=0"}</definedName>
    <definedName name="_870__FDSAUDITLINK__" hidden="1">{"fdsup://directions/FAT Viewer?action=UPDATE&amp;creator=factset&amp;DYN_ARGS=TRUE&amp;DOC_NAME=FAT:FQL_AUDITING_CLIENT_TEMPLATE.FAT&amp;display_string=Audit&amp;VAR:KEY=ZINQJYJSJK&amp;VAR:QUERY=RkZfRUJJVERBX09QRVIoUVRSLDQvMS8yMDEwLDYvMzAvMjAxMCwsLFVTRCk=&amp;WINDOW=FIRST_POPUP&amp;HEIGH","T=450&amp;WIDTH=450&amp;START_MAXIMIZED=FALSE&amp;VAR:CALENDAR=US&amp;VAR:SYMBOL=BMY&amp;VAR:INDEX=0"}</definedName>
    <definedName name="_871__FDSAUDITLINK__" localSheetId="7" hidden="1">{"fdsup://directions/FAT Viewer?action=UPDATE&amp;creator=factset&amp;DYN_ARGS=TRUE&amp;DOC_NAME=FAT:FQL_AUDITING_CLIENT_TEMPLATE.FAT&amp;display_string=Audit&amp;VAR:KEY=NYDEHGLMFE&amp;VAR:QUERY=RkZfRUJJVERBX09QRVIoUVRSLDQvMS8yMDA5LDYvMzAvMjAwOSwsLFVTRCk=&amp;WINDOW=FIRST_POPUP&amp;HEIGH","T=450&amp;WIDTH=450&amp;START_MAXIMIZED=FALSE&amp;VAR:CALENDAR=US&amp;VAR:SYMBOL=BMS&amp;VAR:INDEX=0"}</definedName>
    <definedName name="_871__FDSAUDITLINK__" localSheetId="0" hidden="1">{"fdsup://directions/FAT Viewer?action=UPDATE&amp;creator=factset&amp;DYN_ARGS=TRUE&amp;DOC_NAME=FAT:FQL_AUDITING_CLIENT_TEMPLATE.FAT&amp;display_string=Audit&amp;VAR:KEY=NYDEHGLMFE&amp;VAR:QUERY=RkZfRUJJVERBX09QRVIoUVRSLDQvMS8yMDA5LDYvMzAvMjAwOSwsLFVTRCk=&amp;WINDOW=FIRST_POPUP&amp;HEIGH","T=450&amp;WIDTH=450&amp;START_MAXIMIZED=FALSE&amp;VAR:CALENDAR=US&amp;VAR:SYMBOL=BMS&amp;VAR:INDEX=0"}</definedName>
    <definedName name="_871__FDSAUDITLINK__" hidden="1">{"fdsup://directions/FAT Viewer?action=UPDATE&amp;creator=factset&amp;DYN_ARGS=TRUE&amp;DOC_NAME=FAT:FQL_AUDITING_CLIENT_TEMPLATE.FAT&amp;display_string=Audit&amp;VAR:KEY=NYDEHGLMFE&amp;VAR:QUERY=RkZfRUJJVERBX09QRVIoUVRSLDQvMS8yMDA5LDYvMzAvMjAwOSwsLFVTRCk=&amp;WINDOW=FIRST_POPUP&amp;HEIGH","T=450&amp;WIDTH=450&amp;START_MAXIMIZED=FALSE&amp;VAR:CALENDAR=US&amp;VAR:SYMBOL=BMS&amp;VAR:INDEX=0"}</definedName>
    <definedName name="_872__FDSAUDITLINK__" localSheetId="7" hidden="1">{"fdsup://directions/FAT Viewer?action=UPDATE&amp;creator=factset&amp;DYN_ARGS=TRUE&amp;DOC_NAME=FAT:FQL_AUDITING_CLIENT_TEMPLATE.FAT&amp;display_string=Audit&amp;VAR:KEY=ZENELQTCJE&amp;VAR:QUERY=RkZfRUJJVERBX09QRVIoUVRSLDQvMS8yMDEwLDYvMzAvMjAxMCwsLFVTRCk=&amp;WINDOW=FIRST_POPUP&amp;HEIGH","T=450&amp;WIDTH=450&amp;START_MAXIMIZED=FALSE&amp;VAR:CALENDAR=US&amp;VAR:SYMBOL=BMS&amp;VAR:INDEX=0"}</definedName>
    <definedName name="_872__FDSAUDITLINK__" localSheetId="0" hidden="1">{"fdsup://directions/FAT Viewer?action=UPDATE&amp;creator=factset&amp;DYN_ARGS=TRUE&amp;DOC_NAME=FAT:FQL_AUDITING_CLIENT_TEMPLATE.FAT&amp;display_string=Audit&amp;VAR:KEY=ZENELQTCJE&amp;VAR:QUERY=RkZfRUJJVERBX09QRVIoUVRSLDQvMS8yMDEwLDYvMzAvMjAxMCwsLFVTRCk=&amp;WINDOW=FIRST_POPUP&amp;HEIGH","T=450&amp;WIDTH=450&amp;START_MAXIMIZED=FALSE&amp;VAR:CALENDAR=US&amp;VAR:SYMBOL=BMS&amp;VAR:INDEX=0"}</definedName>
    <definedName name="_872__FDSAUDITLINK__" hidden="1">{"fdsup://directions/FAT Viewer?action=UPDATE&amp;creator=factset&amp;DYN_ARGS=TRUE&amp;DOC_NAME=FAT:FQL_AUDITING_CLIENT_TEMPLATE.FAT&amp;display_string=Audit&amp;VAR:KEY=ZENELQTCJE&amp;VAR:QUERY=RkZfRUJJVERBX09QRVIoUVRSLDQvMS8yMDEwLDYvMzAvMjAxMCwsLFVTRCk=&amp;WINDOW=FIRST_POPUP&amp;HEIGH","T=450&amp;WIDTH=450&amp;START_MAXIMIZED=FALSE&amp;VAR:CALENDAR=US&amp;VAR:SYMBOL=BMS&amp;VAR:INDEX=0"}</definedName>
    <definedName name="_873__FDSAUDITLINK__" localSheetId="7" hidden="1">{"fdsup://directions/FAT Viewer?action=UPDATE&amp;creator=factset&amp;DYN_ARGS=TRUE&amp;DOC_NAME=FAT:FQL_AUDITING_CLIENT_TEMPLATE.FAT&amp;display_string=Audit&amp;VAR:KEY=FSRSDWDUDC&amp;VAR:QUERY=RkZfRUJJVERBX09QRVIoUVRSLDQvMS8yMDA5LDYvMzAvMjAwOSwsLFVTRCk=&amp;WINDOW=FIRST_POPUP&amp;HEIGH","T=450&amp;WIDTH=450&amp;START_MAXIMIZED=FALSE&amp;VAR:CALENDAR=US&amp;VAR:SYMBOL=BMC&amp;VAR:INDEX=0"}</definedName>
    <definedName name="_873__FDSAUDITLINK__" localSheetId="0" hidden="1">{"fdsup://directions/FAT Viewer?action=UPDATE&amp;creator=factset&amp;DYN_ARGS=TRUE&amp;DOC_NAME=FAT:FQL_AUDITING_CLIENT_TEMPLATE.FAT&amp;display_string=Audit&amp;VAR:KEY=FSRSDWDUDC&amp;VAR:QUERY=RkZfRUJJVERBX09QRVIoUVRSLDQvMS8yMDA5LDYvMzAvMjAwOSwsLFVTRCk=&amp;WINDOW=FIRST_POPUP&amp;HEIGH","T=450&amp;WIDTH=450&amp;START_MAXIMIZED=FALSE&amp;VAR:CALENDAR=US&amp;VAR:SYMBOL=BMC&amp;VAR:INDEX=0"}</definedName>
    <definedName name="_873__FDSAUDITLINK__" hidden="1">{"fdsup://directions/FAT Viewer?action=UPDATE&amp;creator=factset&amp;DYN_ARGS=TRUE&amp;DOC_NAME=FAT:FQL_AUDITING_CLIENT_TEMPLATE.FAT&amp;display_string=Audit&amp;VAR:KEY=FSRSDWDUDC&amp;VAR:QUERY=RkZfRUJJVERBX09QRVIoUVRSLDQvMS8yMDA5LDYvMzAvMjAwOSwsLFVTRCk=&amp;WINDOW=FIRST_POPUP&amp;HEIGH","T=450&amp;WIDTH=450&amp;START_MAXIMIZED=FALSE&amp;VAR:CALENDAR=US&amp;VAR:SYMBOL=BMC&amp;VAR:INDEX=0"}</definedName>
    <definedName name="_874__FDSAUDITLINK__" localSheetId="7" hidden="1">{"fdsup://directions/FAT Viewer?action=UPDATE&amp;creator=factset&amp;DYN_ARGS=TRUE&amp;DOC_NAME=FAT:FQL_AUDITING_CLIENT_TEMPLATE.FAT&amp;display_string=Audit&amp;VAR:KEY=NUPYBCHUPG&amp;VAR:QUERY=RkZfRUJJVERBX09QRVIoUVRSLDQvMS8yMDEwLDYvMzAvMjAxMCwsLFVTRCk=&amp;WINDOW=FIRST_POPUP&amp;HEIGH","T=450&amp;WIDTH=450&amp;START_MAXIMIZED=FALSE&amp;VAR:CALENDAR=US&amp;VAR:SYMBOL=BMC&amp;VAR:INDEX=0"}</definedName>
    <definedName name="_874__FDSAUDITLINK__" localSheetId="0" hidden="1">{"fdsup://directions/FAT Viewer?action=UPDATE&amp;creator=factset&amp;DYN_ARGS=TRUE&amp;DOC_NAME=FAT:FQL_AUDITING_CLIENT_TEMPLATE.FAT&amp;display_string=Audit&amp;VAR:KEY=NUPYBCHUPG&amp;VAR:QUERY=RkZfRUJJVERBX09QRVIoUVRSLDQvMS8yMDEwLDYvMzAvMjAxMCwsLFVTRCk=&amp;WINDOW=FIRST_POPUP&amp;HEIGH","T=450&amp;WIDTH=450&amp;START_MAXIMIZED=FALSE&amp;VAR:CALENDAR=US&amp;VAR:SYMBOL=BMC&amp;VAR:INDEX=0"}</definedName>
    <definedName name="_874__FDSAUDITLINK__" hidden="1">{"fdsup://directions/FAT Viewer?action=UPDATE&amp;creator=factset&amp;DYN_ARGS=TRUE&amp;DOC_NAME=FAT:FQL_AUDITING_CLIENT_TEMPLATE.FAT&amp;display_string=Audit&amp;VAR:KEY=NUPYBCHUPG&amp;VAR:QUERY=RkZfRUJJVERBX09QRVIoUVRSLDQvMS8yMDEwLDYvMzAvMjAxMCwsLFVTRCk=&amp;WINDOW=FIRST_POPUP&amp;HEIGH","T=450&amp;WIDTH=450&amp;START_MAXIMIZED=FALSE&amp;VAR:CALENDAR=US&amp;VAR:SYMBOL=BMC&amp;VAR:INDEX=0"}</definedName>
    <definedName name="_875__FDSAUDITLINK__" localSheetId="7" hidden="1">{"fdsup://directions/FAT Viewer?action=UPDATE&amp;creator=factset&amp;DYN_ARGS=TRUE&amp;DOC_NAME=FAT:FQL_AUDITING_CLIENT_TEMPLATE.FAT&amp;display_string=Audit&amp;VAR:KEY=BYJWBKHEPS&amp;VAR:QUERY=RkZfRUJJVERBX09QRVIoUVRSLDQvMS8yMDA5LDYvMzAvMjAwOSwsLFVTRCk=&amp;WINDOW=FIRST_POPUP&amp;HEIGH","T=450&amp;WIDTH=450&amp;START_MAXIMIZED=FALSE&amp;VAR:CALENDAR=US&amp;VAR:SYMBOL=BLL&amp;VAR:INDEX=0"}</definedName>
    <definedName name="_875__FDSAUDITLINK__" localSheetId="0" hidden="1">{"fdsup://directions/FAT Viewer?action=UPDATE&amp;creator=factset&amp;DYN_ARGS=TRUE&amp;DOC_NAME=FAT:FQL_AUDITING_CLIENT_TEMPLATE.FAT&amp;display_string=Audit&amp;VAR:KEY=BYJWBKHEPS&amp;VAR:QUERY=RkZfRUJJVERBX09QRVIoUVRSLDQvMS8yMDA5LDYvMzAvMjAwOSwsLFVTRCk=&amp;WINDOW=FIRST_POPUP&amp;HEIGH","T=450&amp;WIDTH=450&amp;START_MAXIMIZED=FALSE&amp;VAR:CALENDAR=US&amp;VAR:SYMBOL=BLL&amp;VAR:INDEX=0"}</definedName>
    <definedName name="_875__FDSAUDITLINK__" hidden="1">{"fdsup://directions/FAT Viewer?action=UPDATE&amp;creator=factset&amp;DYN_ARGS=TRUE&amp;DOC_NAME=FAT:FQL_AUDITING_CLIENT_TEMPLATE.FAT&amp;display_string=Audit&amp;VAR:KEY=BYJWBKHEPS&amp;VAR:QUERY=RkZfRUJJVERBX09QRVIoUVRSLDQvMS8yMDA5LDYvMzAvMjAwOSwsLFVTRCk=&amp;WINDOW=FIRST_POPUP&amp;HEIGH","T=450&amp;WIDTH=450&amp;START_MAXIMIZED=FALSE&amp;VAR:CALENDAR=US&amp;VAR:SYMBOL=BLL&amp;VAR:INDEX=0"}</definedName>
    <definedName name="_876__FDSAUDITLINK__" localSheetId="7" hidden="1">{"fdsup://directions/FAT Viewer?action=UPDATE&amp;creator=factset&amp;DYN_ARGS=TRUE&amp;DOC_NAME=FAT:FQL_AUDITING_CLIENT_TEMPLATE.FAT&amp;display_string=Audit&amp;VAR:KEY=FOPWZQTGJS&amp;VAR:QUERY=RkZfRUJJVERBX09QRVIoUVRSLDQvMS8yMDEwLDYvMzAvMjAxMCwsLFVTRCk=&amp;WINDOW=FIRST_POPUP&amp;HEIGH","T=450&amp;WIDTH=450&amp;START_MAXIMIZED=FALSE&amp;VAR:CALENDAR=US&amp;VAR:SYMBOL=BLL&amp;VAR:INDEX=0"}</definedName>
    <definedName name="_876__FDSAUDITLINK__" localSheetId="0" hidden="1">{"fdsup://directions/FAT Viewer?action=UPDATE&amp;creator=factset&amp;DYN_ARGS=TRUE&amp;DOC_NAME=FAT:FQL_AUDITING_CLIENT_TEMPLATE.FAT&amp;display_string=Audit&amp;VAR:KEY=FOPWZQTGJS&amp;VAR:QUERY=RkZfRUJJVERBX09QRVIoUVRSLDQvMS8yMDEwLDYvMzAvMjAxMCwsLFVTRCk=&amp;WINDOW=FIRST_POPUP&amp;HEIGH","T=450&amp;WIDTH=450&amp;START_MAXIMIZED=FALSE&amp;VAR:CALENDAR=US&amp;VAR:SYMBOL=BLL&amp;VAR:INDEX=0"}</definedName>
    <definedName name="_876__FDSAUDITLINK__" hidden="1">{"fdsup://directions/FAT Viewer?action=UPDATE&amp;creator=factset&amp;DYN_ARGS=TRUE&amp;DOC_NAME=FAT:FQL_AUDITING_CLIENT_TEMPLATE.FAT&amp;display_string=Audit&amp;VAR:KEY=FOPWZQTGJS&amp;VAR:QUERY=RkZfRUJJVERBX09QRVIoUVRSLDQvMS8yMDEwLDYvMzAvMjAxMCwsLFVTRCk=&amp;WINDOW=FIRST_POPUP&amp;HEIGH","T=450&amp;WIDTH=450&amp;START_MAXIMIZED=FALSE&amp;VAR:CALENDAR=US&amp;VAR:SYMBOL=BLL&amp;VAR:INDEX=0"}</definedName>
    <definedName name="_877__FDSAUDITLINK__" localSheetId="7" hidden="1">{"fdsup://directions/FAT Viewer?action=UPDATE&amp;creator=factset&amp;DYN_ARGS=TRUE&amp;DOC_NAME=FAT:FQL_AUDITING_CLIENT_TEMPLATE.FAT&amp;display_string=Audit&amp;VAR:KEY=POLIXAJGXK&amp;VAR:QUERY=RkZfRUJJVERBX09QRVIoUVRSLDQvMS8yMDA5LDYvMzAvMjAwOSwsLFVTRCk=&amp;WINDOW=FIRST_POPUP&amp;HEIGH","T=450&amp;WIDTH=450&amp;START_MAXIMIZED=FALSE&amp;VAR:CALENDAR=US&amp;VAR:SYMBOL=BK&amp;VAR:INDEX=0"}</definedName>
    <definedName name="_877__FDSAUDITLINK__" localSheetId="0" hidden="1">{"fdsup://directions/FAT Viewer?action=UPDATE&amp;creator=factset&amp;DYN_ARGS=TRUE&amp;DOC_NAME=FAT:FQL_AUDITING_CLIENT_TEMPLATE.FAT&amp;display_string=Audit&amp;VAR:KEY=POLIXAJGXK&amp;VAR:QUERY=RkZfRUJJVERBX09QRVIoUVRSLDQvMS8yMDA5LDYvMzAvMjAwOSwsLFVTRCk=&amp;WINDOW=FIRST_POPUP&amp;HEIGH","T=450&amp;WIDTH=450&amp;START_MAXIMIZED=FALSE&amp;VAR:CALENDAR=US&amp;VAR:SYMBOL=BK&amp;VAR:INDEX=0"}</definedName>
    <definedName name="_877__FDSAUDITLINK__" hidden="1">{"fdsup://directions/FAT Viewer?action=UPDATE&amp;creator=factset&amp;DYN_ARGS=TRUE&amp;DOC_NAME=FAT:FQL_AUDITING_CLIENT_TEMPLATE.FAT&amp;display_string=Audit&amp;VAR:KEY=POLIXAJGXK&amp;VAR:QUERY=RkZfRUJJVERBX09QRVIoUVRSLDQvMS8yMDA5LDYvMzAvMjAwOSwsLFVTRCk=&amp;WINDOW=FIRST_POPUP&amp;HEIGH","T=450&amp;WIDTH=450&amp;START_MAXIMIZED=FALSE&amp;VAR:CALENDAR=US&amp;VAR:SYMBOL=BK&amp;VAR:INDEX=0"}</definedName>
    <definedName name="_878__FDSAUDITLINK__" localSheetId="7" hidden="1">{"fdsup://directions/FAT Viewer?action=UPDATE&amp;creator=factset&amp;DYN_ARGS=TRUE&amp;DOC_NAME=FAT:FQL_AUDITING_CLIENT_TEMPLATE.FAT&amp;display_string=Audit&amp;VAR:KEY=RGFWLSBEZS&amp;VAR:QUERY=RkZfRUJJVERBX09QRVIoUVRSLDQvMS8yMDEwLDYvMzAvMjAxMCwsLFVTRCk=&amp;WINDOW=FIRST_POPUP&amp;HEIGH","T=450&amp;WIDTH=450&amp;START_MAXIMIZED=FALSE&amp;VAR:CALENDAR=US&amp;VAR:SYMBOL=BK&amp;VAR:INDEX=0"}</definedName>
    <definedName name="_878__FDSAUDITLINK__" localSheetId="0" hidden="1">{"fdsup://directions/FAT Viewer?action=UPDATE&amp;creator=factset&amp;DYN_ARGS=TRUE&amp;DOC_NAME=FAT:FQL_AUDITING_CLIENT_TEMPLATE.FAT&amp;display_string=Audit&amp;VAR:KEY=RGFWLSBEZS&amp;VAR:QUERY=RkZfRUJJVERBX09QRVIoUVRSLDQvMS8yMDEwLDYvMzAvMjAxMCwsLFVTRCk=&amp;WINDOW=FIRST_POPUP&amp;HEIGH","T=450&amp;WIDTH=450&amp;START_MAXIMIZED=FALSE&amp;VAR:CALENDAR=US&amp;VAR:SYMBOL=BK&amp;VAR:INDEX=0"}</definedName>
    <definedName name="_878__FDSAUDITLINK__" hidden="1">{"fdsup://directions/FAT Viewer?action=UPDATE&amp;creator=factset&amp;DYN_ARGS=TRUE&amp;DOC_NAME=FAT:FQL_AUDITING_CLIENT_TEMPLATE.FAT&amp;display_string=Audit&amp;VAR:KEY=RGFWLSBEZS&amp;VAR:QUERY=RkZfRUJJVERBX09QRVIoUVRSLDQvMS8yMDEwLDYvMzAvMjAxMCwsLFVTRCk=&amp;WINDOW=FIRST_POPUP&amp;HEIGH","T=450&amp;WIDTH=450&amp;START_MAXIMIZED=FALSE&amp;VAR:CALENDAR=US&amp;VAR:SYMBOL=BK&amp;VAR:INDEX=0"}</definedName>
    <definedName name="_879__FDSAUDITLINK__" localSheetId="7" hidden="1">{"fdsup://directions/FAT Viewer?action=UPDATE&amp;creator=factset&amp;DYN_ARGS=TRUE&amp;DOC_NAME=FAT:FQL_AUDITING_CLIENT_TEMPLATE.FAT&amp;display_string=Audit&amp;VAR:KEY=PSBWDWTYPQ&amp;VAR:QUERY=RkZfRUJJVERBX09QRVIoUVRSLDQvMS8yMDA5LDYvMzAvMjAwOSwsLFVTRCk=&amp;WINDOW=FIRST_POPUP&amp;HEIGH","T=450&amp;WIDTH=450&amp;START_MAXIMIZED=FALSE&amp;VAR:CALENDAR=US&amp;VAR:SYMBOL=BIIB&amp;VAR:INDEX=0"}</definedName>
    <definedName name="_879__FDSAUDITLINK__" localSheetId="0" hidden="1">{"fdsup://directions/FAT Viewer?action=UPDATE&amp;creator=factset&amp;DYN_ARGS=TRUE&amp;DOC_NAME=FAT:FQL_AUDITING_CLIENT_TEMPLATE.FAT&amp;display_string=Audit&amp;VAR:KEY=PSBWDWTYPQ&amp;VAR:QUERY=RkZfRUJJVERBX09QRVIoUVRSLDQvMS8yMDA5LDYvMzAvMjAwOSwsLFVTRCk=&amp;WINDOW=FIRST_POPUP&amp;HEIGH","T=450&amp;WIDTH=450&amp;START_MAXIMIZED=FALSE&amp;VAR:CALENDAR=US&amp;VAR:SYMBOL=BIIB&amp;VAR:INDEX=0"}</definedName>
    <definedName name="_879__FDSAUDITLINK__" hidden="1">{"fdsup://directions/FAT Viewer?action=UPDATE&amp;creator=factset&amp;DYN_ARGS=TRUE&amp;DOC_NAME=FAT:FQL_AUDITING_CLIENT_TEMPLATE.FAT&amp;display_string=Audit&amp;VAR:KEY=PSBWDWTYPQ&amp;VAR:QUERY=RkZfRUJJVERBX09QRVIoUVRSLDQvMS8yMDA5LDYvMzAvMjAwOSwsLFVTRCk=&amp;WINDOW=FIRST_POPUP&amp;HEIGH","T=450&amp;WIDTH=450&amp;START_MAXIMIZED=FALSE&amp;VAR:CALENDAR=US&amp;VAR:SYMBOL=BIIB&amp;VAR:INDEX=0"}</definedName>
    <definedName name="_88__FDSAUDITLINK__" localSheetId="7" hidden="1">{"fdsup://directions/FAT Viewer?action=UPDATE&amp;creator=factset&amp;DYN_ARGS=TRUE&amp;DOC_NAME=FAT:FQL_AUDITING_CLIENT_TEMPLATE.FAT&amp;display_string=Audit&amp;VAR:KEY=XWROVQDWJS&amp;VAR:QUERY=RkZfRUJJVERBX09QRVIoUVRSLDQvMS8yMDEwLDYvMzAvMjAxMCwsLFVTRCk=&amp;WINDOW=FIRST_POPUP&amp;HEIGH","T=450&amp;WIDTH=450&amp;START_MAXIMIZED=FALSE&amp;VAR:CALENDAR=US&amp;VAR:SYMBOL=UPS&amp;VAR:INDEX=0"}</definedName>
    <definedName name="_88__FDSAUDITLINK__" localSheetId="0" hidden="1">{"fdsup://directions/FAT Viewer?action=UPDATE&amp;creator=factset&amp;DYN_ARGS=TRUE&amp;DOC_NAME=FAT:FQL_AUDITING_CLIENT_TEMPLATE.FAT&amp;display_string=Audit&amp;VAR:KEY=XWROVQDWJS&amp;VAR:QUERY=RkZfRUJJVERBX09QRVIoUVRSLDQvMS8yMDEwLDYvMzAvMjAxMCwsLFVTRCk=&amp;WINDOW=FIRST_POPUP&amp;HEIGH","T=450&amp;WIDTH=450&amp;START_MAXIMIZED=FALSE&amp;VAR:CALENDAR=US&amp;VAR:SYMBOL=UPS&amp;VAR:INDEX=0"}</definedName>
    <definedName name="_88__FDSAUDITLINK__" hidden="1">{"fdsup://directions/FAT Viewer?action=UPDATE&amp;creator=factset&amp;DYN_ARGS=TRUE&amp;DOC_NAME=FAT:FQL_AUDITING_CLIENT_TEMPLATE.FAT&amp;display_string=Audit&amp;VAR:KEY=XWROVQDWJS&amp;VAR:QUERY=RkZfRUJJVERBX09QRVIoUVRSLDQvMS8yMDEwLDYvMzAvMjAxMCwsLFVTRCk=&amp;WINDOW=FIRST_POPUP&amp;HEIGH","T=450&amp;WIDTH=450&amp;START_MAXIMIZED=FALSE&amp;VAR:CALENDAR=US&amp;VAR:SYMBOL=UPS&amp;VAR:INDEX=0"}</definedName>
    <definedName name="_880__FDSAUDITLINK__" localSheetId="7" hidden="1">{"fdsup://directions/FAT Viewer?action=UPDATE&amp;creator=factset&amp;DYN_ARGS=TRUE&amp;DOC_NAME=FAT:FQL_AUDITING_CLIENT_TEMPLATE.FAT&amp;display_string=Audit&amp;VAR:KEY=FKBSHMHINE&amp;VAR:QUERY=RkZfRUJJVERBX09QRVIoUVRSLDQvMS8yMDEwLDYvMzAvMjAxMCwsLFVTRCk=&amp;WINDOW=FIRST_POPUP&amp;HEIGH","T=450&amp;WIDTH=450&amp;START_MAXIMIZED=FALSE&amp;VAR:CALENDAR=US&amp;VAR:SYMBOL=BIIB&amp;VAR:INDEX=0"}</definedName>
    <definedName name="_880__FDSAUDITLINK__" localSheetId="0" hidden="1">{"fdsup://directions/FAT Viewer?action=UPDATE&amp;creator=factset&amp;DYN_ARGS=TRUE&amp;DOC_NAME=FAT:FQL_AUDITING_CLIENT_TEMPLATE.FAT&amp;display_string=Audit&amp;VAR:KEY=FKBSHMHINE&amp;VAR:QUERY=RkZfRUJJVERBX09QRVIoUVRSLDQvMS8yMDEwLDYvMzAvMjAxMCwsLFVTRCk=&amp;WINDOW=FIRST_POPUP&amp;HEIGH","T=450&amp;WIDTH=450&amp;START_MAXIMIZED=FALSE&amp;VAR:CALENDAR=US&amp;VAR:SYMBOL=BIIB&amp;VAR:INDEX=0"}</definedName>
    <definedName name="_880__FDSAUDITLINK__" hidden="1">{"fdsup://directions/FAT Viewer?action=UPDATE&amp;creator=factset&amp;DYN_ARGS=TRUE&amp;DOC_NAME=FAT:FQL_AUDITING_CLIENT_TEMPLATE.FAT&amp;display_string=Audit&amp;VAR:KEY=FKBSHMHINE&amp;VAR:QUERY=RkZfRUJJVERBX09QRVIoUVRSLDQvMS8yMDEwLDYvMzAvMjAxMCwsLFVTRCk=&amp;WINDOW=FIRST_POPUP&amp;HEIGH","T=450&amp;WIDTH=450&amp;START_MAXIMIZED=FALSE&amp;VAR:CALENDAR=US&amp;VAR:SYMBOL=BIIB&amp;VAR:INDEX=0"}</definedName>
    <definedName name="_881__FDSAUDITLINK__" localSheetId="7" hidden="1">{"fdsup://directions/FAT Viewer?action=UPDATE&amp;creator=factset&amp;DYN_ARGS=TRUE&amp;DOC_NAME=FAT:FQL_AUDITING_CLIENT_TEMPLATE.FAT&amp;display_string=Audit&amp;VAR:KEY=BQHEPUVYNO&amp;VAR:QUERY=RkZfRUJJVERBX09QRVIoUVRSLDQvMS8yMDA5LDYvMzAvMjAwOSwsLFVTRCk=&amp;WINDOW=FIRST_POPUP&amp;HEIGH","T=450&amp;WIDTH=450&amp;START_MAXIMIZED=FALSE&amp;VAR:CALENDAR=US&amp;VAR:SYMBOL=BIG&amp;VAR:INDEX=0"}</definedName>
    <definedName name="_881__FDSAUDITLINK__" localSheetId="0" hidden="1">{"fdsup://directions/FAT Viewer?action=UPDATE&amp;creator=factset&amp;DYN_ARGS=TRUE&amp;DOC_NAME=FAT:FQL_AUDITING_CLIENT_TEMPLATE.FAT&amp;display_string=Audit&amp;VAR:KEY=BQHEPUVYNO&amp;VAR:QUERY=RkZfRUJJVERBX09QRVIoUVRSLDQvMS8yMDA5LDYvMzAvMjAwOSwsLFVTRCk=&amp;WINDOW=FIRST_POPUP&amp;HEIGH","T=450&amp;WIDTH=450&amp;START_MAXIMIZED=FALSE&amp;VAR:CALENDAR=US&amp;VAR:SYMBOL=BIG&amp;VAR:INDEX=0"}</definedName>
    <definedName name="_881__FDSAUDITLINK__" hidden="1">{"fdsup://directions/FAT Viewer?action=UPDATE&amp;creator=factset&amp;DYN_ARGS=TRUE&amp;DOC_NAME=FAT:FQL_AUDITING_CLIENT_TEMPLATE.FAT&amp;display_string=Audit&amp;VAR:KEY=BQHEPUVYNO&amp;VAR:QUERY=RkZfRUJJVERBX09QRVIoUVRSLDQvMS8yMDA5LDYvMzAvMjAwOSwsLFVTRCk=&amp;WINDOW=FIRST_POPUP&amp;HEIGH","T=450&amp;WIDTH=450&amp;START_MAXIMIZED=FALSE&amp;VAR:CALENDAR=US&amp;VAR:SYMBOL=BIG&amp;VAR:INDEX=0"}</definedName>
    <definedName name="_882__FDSAUDITLINK__" localSheetId="7" hidden="1">{"fdsup://directions/FAT Viewer?action=UPDATE&amp;creator=factset&amp;DYN_ARGS=TRUE&amp;DOC_NAME=FAT:FQL_AUDITING_CLIENT_TEMPLATE.FAT&amp;display_string=Audit&amp;VAR:KEY=FKBKXKVWXC&amp;VAR:QUERY=RkZfRUJJVERBX09QRVIoUVRSLDQvMS8yMDEwLDYvMzAvMjAxMCwsLFVTRCk=&amp;WINDOW=FIRST_POPUP&amp;HEIGH","T=450&amp;WIDTH=450&amp;START_MAXIMIZED=FALSE&amp;VAR:CALENDAR=US&amp;VAR:SYMBOL=BIG&amp;VAR:INDEX=0"}</definedName>
    <definedName name="_882__FDSAUDITLINK__" localSheetId="0" hidden="1">{"fdsup://directions/FAT Viewer?action=UPDATE&amp;creator=factset&amp;DYN_ARGS=TRUE&amp;DOC_NAME=FAT:FQL_AUDITING_CLIENT_TEMPLATE.FAT&amp;display_string=Audit&amp;VAR:KEY=FKBKXKVWXC&amp;VAR:QUERY=RkZfRUJJVERBX09QRVIoUVRSLDQvMS8yMDEwLDYvMzAvMjAxMCwsLFVTRCk=&amp;WINDOW=FIRST_POPUP&amp;HEIGH","T=450&amp;WIDTH=450&amp;START_MAXIMIZED=FALSE&amp;VAR:CALENDAR=US&amp;VAR:SYMBOL=BIG&amp;VAR:INDEX=0"}</definedName>
    <definedName name="_882__FDSAUDITLINK__" hidden="1">{"fdsup://directions/FAT Viewer?action=UPDATE&amp;creator=factset&amp;DYN_ARGS=TRUE&amp;DOC_NAME=FAT:FQL_AUDITING_CLIENT_TEMPLATE.FAT&amp;display_string=Audit&amp;VAR:KEY=FKBKXKVWXC&amp;VAR:QUERY=RkZfRUJJVERBX09QRVIoUVRSLDQvMS8yMDEwLDYvMzAvMjAxMCwsLFVTRCk=&amp;WINDOW=FIRST_POPUP&amp;HEIGH","T=450&amp;WIDTH=450&amp;START_MAXIMIZED=FALSE&amp;VAR:CALENDAR=US&amp;VAR:SYMBOL=BIG&amp;VAR:INDEX=0"}</definedName>
    <definedName name="_883__FDSAUDITLINK__" localSheetId="7" hidden="1">{"fdsup://directions/FAT Viewer?action=UPDATE&amp;creator=factset&amp;DYN_ARGS=TRUE&amp;DOC_NAME=FAT:FQL_AUDITING_CLIENT_TEMPLATE.FAT&amp;display_string=Audit&amp;VAR:KEY=XMPUVAPONW&amp;VAR:QUERY=RkZfRUJJVERBX09QRVIoUVRSLDQvMS8yMDA5LDYvMzAvMjAwOSwsLFVTRCk=&amp;WINDOW=FIRST_POPUP&amp;HEIGH","T=450&amp;WIDTH=450&amp;START_MAXIMIZED=FALSE&amp;VAR:CALENDAR=US&amp;VAR:SYMBOL=BHI&amp;VAR:INDEX=0"}</definedName>
    <definedName name="_883__FDSAUDITLINK__" localSheetId="0" hidden="1">{"fdsup://directions/FAT Viewer?action=UPDATE&amp;creator=factset&amp;DYN_ARGS=TRUE&amp;DOC_NAME=FAT:FQL_AUDITING_CLIENT_TEMPLATE.FAT&amp;display_string=Audit&amp;VAR:KEY=XMPUVAPONW&amp;VAR:QUERY=RkZfRUJJVERBX09QRVIoUVRSLDQvMS8yMDA5LDYvMzAvMjAwOSwsLFVTRCk=&amp;WINDOW=FIRST_POPUP&amp;HEIGH","T=450&amp;WIDTH=450&amp;START_MAXIMIZED=FALSE&amp;VAR:CALENDAR=US&amp;VAR:SYMBOL=BHI&amp;VAR:INDEX=0"}</definedName>
    <definedName name="_883__FDSAUDITLINK__" hidden="1">{"fdsup://directions/FAT Viewer?action=UPDATE&amp;creator=factset&amp;DYN_ARGS=TRUE&amp;DOC_NAME=FAT:FQL_AUDITING_CLIENT_TEMPLATE.FAT&amp;display_string=Audit&amp;VAR:KEY=XMPUVAPONW&amp;VAR:QUERY=RkZfRUJJVERBX09QRVIoUVRSLDQvMS8yMDA5LDYvMzAvMjAwOSwsLFVTRCk=&amp;WINDOW=FIRST_POPUP&amp;HEIGH","T=450&amp;WIDTH=450&amp;START_MAXIMIZED=FALSE&amp;VAR:CALENDAR=US&amp;VAR:SYMBOL=BHI&amp;VAR:INDEX=0"}</definedName>
    <definedName name="_884__FDSAUDITLINK__" localSheetId="7" hidden="1">{"fdsup://directions/FAT Viewer?action=UPDATE&amp;creator=factset&amp;DYN_ARGS=TRUE&amp;DOC_NAME=FAT:FQL_AUDITING_CLIENT_TEMPLATE.FAT&amp;display_string=Audit&amp;VAR:KEY=HAJALKNCXS&amp;VAR:QUERY=RkZfRUJJVERBX09QRVIoUVRSLDQvMS8yMDEwLDYvMzAvMjAxMCwsLFVTRCk=&amp;WINDOW=FIRST_POPUP&amp;HEIGH","T=450&amp;WIDTH=450&amp;START_MAXIMIZED=FALSE&amp;VAR:CALENDAR=US&amp;VAR:SYMBOL=BHI&amp;VAR:INDEX=0"}</definedName>
    <definedName name="_884__FDSAUDITLINK__" localSheetId="0" hidden="1">{"fdsup://directions/FAT Viewer?action=UPDATE&amp;creator=factset&amp;DYN_ARGS=TRUE&amp;DOC_NAME=FAT:FQL_AUDITING_CLIENT_TEMPLATE.FAT&amp;display_string=Audit&amp;VAR:KEY=HAJALKNCXS&amp;VAR:QUERY=RkZfRUJJVERBX09QRVIoUVRSLDQvMS8yMDEwLDYvMzAvMjAxMCwsLFVTRCk=&amp;WINDOW=FIRST_POPUP&amp;HEIGH","T=450&amp;WIDTH=450&amp;START_MAXIMIZED=FALSE&amp;VAR:CALENDAR=US&amp;VAR:SYMBOL=BHI&amp;VAR:INDEX=0"}</definedName>
    <definedName name="_884__FDSAUDITLINK__" hidden="1">{"fdsup://directions/FAT Viewer?action=UPDATE&amp;creator=factset&amp;DYN_ARGS=TRUE&amp;DOC_NAME=FAT:FQL_AUDITING_CLIENT_TEMPLATE.FAT&amp;display_string=Audit&amp;VAR:KEY=HAJALKNCXS&amp;VAR:QUERY=RkZfRUJJVERBX09QRVIoUVRSLDQvMS8yMDEwLDYvMzAvMjAxMCwsLFVTRCk=&amp;WINDOW=FIRST_POPUP&amp;HEIGH","T=450&amp;WIDTH=450&amp;START_MAXIMIZED=FALSE&amp;VAR:CALENDAR=US&amp;VAR:SYMBOL=BHI&amp;VAR:INDEX=0"}</definedName>
    <definedName name="_885__FDSAUDITLINK__" localSheetId="7" hidden="1">{"fdsup://directions/FAT Viewer?action=UPDATE&amp;creator=factset&amp;DYN_ARGS=TRUE&amp;DOC_NAME=FAT:FQL_AUDITING_CLIENT_TEMPLATE.FAT&amp;display_string=Audit&amp;VAR:KEY=RGZATCFCDK&amp;VAR:QUERY=RkZfRUJJVERBX09QRVIoUVRSLDQvMS8yMDA5LDYvMzAvMjAwOSwsLFVTRCk=&amp;WINDOW=FIRST_POPUP&amp;HEIGH","T=450&amp;WIDTH=450&amp;START_MAXIMIZED=FALSE&amp;VAR:CALENDAR=US&amp;VAR:SYMBOL=BF.B&amp;VAR:INDEX=0"}</definedName>
    <definedName name="_885__FDSAUDITLINK__" localSheetId="0" hidden="1">{"fdsup://directions/FAT Viewer?action=UPDATE&amp;creator=factset&amp;DYN_ARGS=TRUE&amp;DOC_NAME=FAT:FQL_AUDITING_CLIENT_TEMPLATE.FAT&amp;display_string=Audit&amp;VAR:KEY=RGZATCFCDK&amp;VAR:QUERY=RkZfRUJJVERBX09QRVIoUVRSLDQvMS8yMDA5LDYvMzAvMjAwOSwsLFVTRCk=&amp;WINDOW=FIRST_POPUP&amp;HEIGH","T=450&amp;WIDTH=450&amp;START_MAXIMIZED=FALSE&amp;VAR:CALENDAR=US&amp;VAR:SYMBOL=BF.B&amp;VAR:INDEX=0"}</definedName>
    <definedName name="_885__FDSAUDITLINK__" hidden="1">{"fdsup://directions/FAT Viewer?action=UPDATE&amp;creator=factset&amp;DYN_ARGS=TRUE&amp;DOC_NAME=FAT:FQL_AUDITING_CLIENT_TEMPLATE.FAT&amp;display_string=Audit&amp;VAR:KEY=RGZATCFCDK&amp;VAR:QUERY=RkZfRUJJVERBX09QRVIoUVRSLDQvMS8yMDA5LDYvMzAvMjAwOSwsLFVTRCk=&amp;WINDOW=FIRST_POPUP&amp;HEIGH","T=450&amp;WIDTH=450&amp;START_MAXIMIZED=FALSE&amp;VAR:CALENDAR=US&amp;VAR:SYMBOL=BF.B&amp;VAR:INDEX=0"}</definedName>
    <definedName name="_886__FDSAUDITLINK__" localSheetId="7" hidden="1">{"fdsup://directions/FAT Viewer?action=UPDATE&amp;creator=factset&amp;DYN_ARGS=TRUE&amp;DOC_NAME=FAT:FQL_AUDITING_CLIENT_TEMPLATE.FAT&amp;display_string=Audit&amp;VAR:KEY=VEBENQLMBC&amp;VAR:QUERY=RkZfRUJJVERBX09QRVIoUVRSLDQvMS8yMDEwLDYvMzAvMjAxMCwsLFVTRCk=&amp;WINDOW=FIRST_POPUP&amp;HEIGH","T=450&amp;WIDTH=450&amp;START_MAXIMIZED=FALSE&amp;VAR:CALENDAR=US&amp;VAR:SYMBOL=BF.B&amp;VAR:INDEX=0"}</definedName>
    <definedName name="_886__FDSAUDITLINK__" localSheetId="0" hidden="1">{"fdsup://directions/FAT Viewer?action=UPDATE&amp;creator=factset&amp;DYN_ARGS=TRUE&amp;DOC_NAME=FAT:FQL_AUDITING_CLIENT_TEMPLATE.FAT&amp;display_string=Audit&amp;VAR:KEY=VEBENQLMBC&amp;VAR:QUERY=RkZfRUJJVERBX09QRVIoUVRSLDQvMS8yMDEwLDYvMzAvMjAxMCwsLFVTRCk=&amp;WINDOW=FIRST_POPUP&amp;HEIGH","T=450&amp;WIDTH=450&amp;START_MAXIMIZED=FALSE&amp;VAR:CALENDAR=US&amp;VAR:SYMBOL=BF.B&amp;VAR:INDEX=0"}</definedName>
    <definedName name="_886__FDSAUDITLINK__" hidden="1">{"fdsup://directions/FAT Viewer?action=UPDATE&amp;creator=factset&amp;DYN_ARGS=TRUE&amp;DOC_NAME=FAT:FQL_AUDITING_CLIENT_TEMPLATE.FAT&amp;display_string=Audit&amp;VAR:KEY=VEBENQLMBC&amp;VAR:QUERY=RkZfRUJJVERBX09QRVIoUVRSLDQvMS8yMDEwLDYvMzAvMjAxMCwsLFVTRCk=&amp;WINDOW=FIRST_POPUP&amp;HEIGH","T=450&amp;WIDTH=450&amp;START_MAXIMIZED=FALSE&amp;VAR:CALENDAR=US&amp;VAR:SYMBOL=BF.B&amp;VAR:INDEX=0"}</definedName>
    <definedName name="_887__FDSAUDITLINK__" localSheetId="7" hidden="1">{"fdsup://directions/FAT Viewer?action=UPDATE&amp;creator=factset&amp;DYN_ARGS=TRUE&amp;DOC_NAME=FAT:FQL_AUDITING_CLIENT_TEMPLATE.FAT&amp;display_string=Audit&amp;VAR:KEY=JGJCZUFSVS&amp;VAR:QUERY=RkZfRUJJVERBX09QRVIoUVRSLDQvMS8yMDA5LDYvMzAvMjAwOSwsLFVTRCk=&amp;WINDOW=FIRST_POPUP&amp;HEIGH","T=450&amp;WIDTH=450&amp;START_MAXIMIZED=FALSE&amp;VAR:CALENDAR=US&amp;VAR:SYMBOL=BEN&amp;VAR:INDEX=0"}</definedName>
    <definedName name="_887__FDSAUDITLINK__" localSheetId="0" hidden="1">{"fdsup://directions/FAT Viewer?action=UPDATE&amp;creator=factset&amp;DYN_ARGS=TRUE&amp;DOC_NAME=FAT:FQL_AUDITING_CLIENT_TEMPLATE.FAT&amp;display_string=Audit&amp;VAR:KEY=JGJCZUFSVS&amp;VAR:QUERY=RkZfRUJJVERBX09QRVIoUVRSLDQvMS8yMDA5LDYvMzAvMjAwOSwsLFVTRCk=&amp;WINDOW=FIRST_POPUP&amp;HEIGH","T=450&amp;WIDTH=450&amp;START_MAXIMIZED=FALSE&amp;VAR:CALENDAR=US&amp;VAR:SYMBOL=BEN&amp;VAR:INDEX=0"}</definedName>
    <definedName name="_887__FDSAUDITLINK__" hidden="1">{"fdsup://directions/FAT Viewer?action=UPDATE&amp;creator=factset&amp;DYN_ARGS=TRUE&amp;DOC_NAME=FAT:FQL_AUDITING_CLIENT_TEMPLATE.FAT&amp;display_string=Audit&amp;VAR:KEY=JGJCZUFSVS&amp;VAR:QUERY=RkZfRUJJVERBX09QRVIoUVRSLDQvMS8yMDA5LDYvMzAvMjAwOSwsLFVTRCk=&amp;WINDOW=FIRST_POPUP&amp;HEIGH","T=450&amp;WIDTH=450&amp;START_MAXIMIZED=FALSE&amp;VAR:CALENDAR=US&amp;VAR:SYMBOL=BEN&amp;VAR:INDEX=0"}</definedName>
    <definedName name="_888__FDSAUDITLINK__" localSheetId="7" hidden="1">{"fdsup://directions/FAT Viewer?action=UPDATE&amp;creator=factset&amp;DYN_ARGS=TRUE&amp;DOC_NAME=FAT:FQL_AUDITING_CLIENT_TEMPLATE.FAT&amp;display_string=Audit&amp;VAR:KEY=TUTIBCNWJS&amp;VAR:QUERY=RkZfRUJJVERBX09QRVIoUVRSLDQvMS8yMDEwLDYvMzAvMjAxMCwsLFVTRCk=&amp;WINDOW=FIRST_POPUP&amp;HEIGH","T=450&amp;WIDTH=450&amp;START_MAXIMIZED=FALSE&amp;VAR:CALENDAR=US&amp;VAR:SYMBOL=BEN&amp;VAR:INDEX=0"}</definedName>
    <definedName name="_888__FDSAUDITLINK__" localSheetId="0" hidden="1">{"fdsup://directions/FAT Viewer?action=UPDATE&amp;creator=factset&amp;DYN_ARGS=TRUE&amp;DOC_NAME=FAT:FQL_AUDITING_CLIENT_TEMPLATE.FAT&amp;display_string=Audit&amp;VAR:KEY=TUTIBCNWJS&amp;VAR:QUERY=RkZfRUJJVERBX09QRVIoUVRSLDQvMS8yMDEwLDYvMzAvMjAxMCwsLFVTRCk=&amp;WINDOW=FIRST_POPUP&amp;HEIGH","T=450&amp;WIDTH=450&amp;START_MAXIMIZED=FALSE&amp;VAR:CALENDAR=US&amp;VAR:SYMBOL=BEN&amp;VAR:INDEX=0"}</definedName>
    <definedName name="_888__FDSAUDITLINK__" hidden="1">{"fdsup://directions/FAT Viewer?action=UPDATE&amp;creator=factset&amp;DYN_ARGS=TRUE&amp;DOC_NAME=FAT:FQL_AUDITING_CLIENT_TEMPLATE.FAT&amp;display_string=Audit&amp;VAR:KEY=TUTIBCNWJS&amp;VAR:QUERY=RkZfRUJJVERBX09QRVIoUVRSLDQvMS8yMDEwLDYvMzAvMjAxMCwsLFVTRCk=&amp;WINDOW=FIRST_POPUP&amp;HEIGH","T=450&amp;WIDTH=450&amp;START_MAXIMIZED=FALSE&amp;VAR:CALENDAR=US&amp;VAR:SYMBOL=BEN&amp;VAR:INDEX=0"}</definedName>
    <definedName name="_889__FDSAUDITLINK__" localSheetId="7" hidden="1">{"fdsup://directions/FAT Viewer?action=UPDATE&amp;creator=factset&amp;DYN_ARGS=TRUE&amp;DOC_NAME=FAT:FQL_AUDITING_CLIENT_TEMPLATE.FAT&amp;display_string=Audit&amp;VAR:KEY=ZIFKTWLGDG&amp;VAR:QUERY=RkZfRUJJVERBX09QRVIoUVRSLDQvMS8yMDA5LDYvMzAvMjAwOSwsLFVTRCk=&amp;WINDOW=FIRST_POPUP&amp;HEIGH","T=450&amp;WIDTH=450&amp;START_MAXIMIZED=FALSE&amp;VAR:CALENDAR=US&amp;VAR:SYMBOL=BDX&amp;VAR:INDEX=0"}</definedName>
    <definedName name="_889__FDSAUDITLINK__" localSheetId="0" hidden="1">{"fdsup://directions/FAT Viewer?action=UPDATE&amp;creator=factset&amp;DYN_ARGS=TRUE&amp;DOC_NAME=FAT:FQL_AUDITING_CLIENT_TEMPLATE.FAT&amp;display_string=Audit&amp;VAR:KEY=ZIFKTWLGDG&amp;VAR:QUERY=RkZfRUJJVERBX09QRVIoUVRSLDQvMS8yMDA5LDYvMzAvMjAwOSwsLFVTRCk=&amp;WINDOW=FIRST_POPUP&amp;HEIGH","T=450&amp;WIDTH=450&amp;START_MAXIMIZED=FALSE&amp;VAR:CALENDAR=US&amp;VAR:SYMBOL=BDX&amp;VAR:INDEX=0"}</definedName>
    <definedName name="_889__FDSAUDITLINK__" hidden="1">{"fdsup://directions/FAT Viewer?action=UPDATE&amp;creator=factset&amp;DYN_ARGS=TRUE&amp;DOC_NAME=FAT:FQL_AUDITING_CLIENT_TEMPLATE.FAT&amp;display_string=Audit&amp;VAR:KEY=ZIFKTWLGDG&amp;VAR:QUERY=RkZfRUJJVERBX09QRVIoUVRSLDQvMS8yMDA5LDYvMzAvMjAwOSwsLFVTRCk=&amp;WINDOW=FIRST_POPUP&amp;HEIGH","T=450&amp;WIDTH=450&amp;START_MAXIMIZED=FALSE&amp;VAR:CALENDAR=US&amp;VAR:SYMBOL=BDX&amp;VAR:INDEX=0"}</definedName>
    <definedName name="_89__FDSAUDITLINK__" localSheetId="7" hidden="1">{"fdsup://directions/FAT Viewer?action=UPDATE&amp;creator=factset&amp;DYN_ARGS=TRUE&amp;DOC_NAME=FAT:FQL_AUDITING_CLIENT_TEMPLATE.FAT&amp;display_string=Audit&amp;VAR:KEY=BIRMHKJWVW&amp;VAR:QUERY=RkZfRUJJVERBX09QRVIoUVRSLDQvMS8yMDA5LDYvMzAvMjAwOSwsLFVTRCk=&amp;WINDOW=FIRST_POPUP&amp;HEIGH","T=450&amp;WIDTH=450&amp;START_MAXIMIZED=FALSE&amp;VAR:CALENDAR=US&amp;VAR:SYMBOL=UNP&amp;VAR:INDEX=0"}</definedName>
    <definedName name="_89__FDSAUDITLINK__" localSheetId="0" hidden="1">{"fdsup://directions/FAT Viewer?action=UPDATE&amp;creator=factset&amp;DYN_ARGS=TRUE&amp;DOC_NAME=FAT:FQL_AUDITING_CLIENT_TEMPLATE.FAT&amp;display_string=Audit&amp;VAR:KEY=BIRMHKJWVW&amp;VAR:QUERY=RkZfRUJJVERBX09QRVIoUVRSLDQvMS8yMDA5LDYvMzAvMjAwOSwsLFVTRCk=&amp;WINDOW=FIRST_POPUP&amp;HEIGH","T=450&amp;WIDTH=450&amp;START_MAXIMIZED=FALSE&amp;VAR:CALENDAR=US&amp;VAR:SYMBOL=UNP&amp;VAR:INDEX=0"}</definedName>
    <definedName name="_89__FDSAUDITLINK__" hidden="1">{"fdsup://directions/FAT Viewer?action=UPDATE&amp;creator=factset&amp;DYN_ARGS=TRUE&amp;DOC_NAME=FAT:FQL_AUDITING_CLIENT_TEMPLATE.FAT&amp;display_string=Audit&amp;VAR:KEY=BIRMHKJWVW&amp;VAR:QUERY=RkZfRUJJVERBX09QRVIoUVRSLDQvMS8yMDA5LDYvMzAvMjAwOSwsLFVTRCk=&amp;WINDOW=FIRST_POPUP&amp;HEIGH","T=450&amp;WIDTH=450&amp;START_MAXIMIZED=FALSE&amp;VAR:CALENDAR=US&amp;VAR:SYMBOL=UNP&amp;VAR:INDEX=0"}</definedName>
    <definedName name="_890__FDSAUDITLINK__" localSheetId="7" hidden="1">{"fdsup://directions/FAT Viewer?action=UPDATE&amp;creator=factset&amp;DYN_ARGS=TRUE&amp;DOC_NAME=FAT:FQL_AUDITING_CLIENT_TEMPLATE.FAT&amp;display_string=Audit&amp;VAR:KEY=PWJUBUVMLA&amp;VAR:QUERY=RkZfRUJJVERBX09QRVIoUVRSLDQvMS8yMDEwLDYvMzAvMjAxMCwsLFVTRCk=&amp;WINDOW=FIRST_POPUP&amp;HEIGH","T=450&amp;WIDTH=450&amp;START_MAXIMIZED=FALSE&amp;VAR:CALENDAR=US&amp;VAR:SYMBOL=BDX&amp;VAR:INDEX=0"}</definedName>
    <definedName name="_890__FDSAUDITLINK__" localSheetId="0" hidden="1">{"fdsup://directions/FAT Viewer?action=UPDATE&amp;creator=factset&amp;DYN_ARGS=TRUE&amp;DOC_NAME=FAT:FQL_AUDITING_CLIENT_TEMPLATE.FAT&amp;display_string=Audit&amp;VAR:KEY=PWJUBUVMLA&amp;VAR:QUERY=RkZfRUJJVERBX09QRVIoUVRSLDQvMS8yMDEwLDYvMzAvMjAxMCwsLFVTRCk=&amp;WINDOW=FIRST_POPUP&amp;HEIGH","T=450&amp;WIDTH=450&amp;START_MAXIMIZED=FALSE&amp;VAR:CALENDAR=US&amp;VAR:SYMBOL=BDX&amp;VAR:INDEX=0"}</definedName>
    <definedName name="_890__FDSAUDITLINK__" hidden="1">{"fdsup://directions/FAT Viewer?action=UPDATE&amp;creator=factset&amp;DYN_ARGS=TRUE&amp;DOC_NAME=FAT:FQL_AUDITING_CLIENT_TEMPLATE.FAT&amp;display_string=Audit&amp;VAR:KEY=PWJUBUVMLA&amp;VAR:QUERY=RkZfRUJJVERBX09QRVIoUVRSLDQvMS8yMDEwLDYvMzAvMjAxMCwsLFVTRCk=&amp;WINDOW=FIRST_POPUP&amp;HEIGH","T=450&amp;WIDTH=450&amp;START_MAXIMIZED=FALSE&amp;VAR:CALENDAR=US&amp;VAR:SYMBOL=BDX&amp;VAR:INDEX=0"}</definedName>
    <definedName name="_891__FDSAUDITLINK__" localSheetId="7" hidden="1">{"fdsup://directions/FAT Viewer?action=UPDATE&amp;creator=factset&amp;DYN_ARGS=TRUE&amp;DOC_NAME=FAT:FQL_AUDITING_CLIENT_TEMPLATE.FAT&amp;display_string=Audit&amp;VAR:KEY=ZUPUBKZUPC&amp;VAR:QUERY=RkZfRUJJVERBX09QRVIoUVRSLDQvMS8yMDA5LDYvMzAvMjAwOSwsLFVTRCk=&amp;WINDOW=FIRST_POPUP&amp;HEIGH","T=450&amp;WIDTH=450&amp;START_MAXIMIZED=FALSE&amp;VAR:CALENDAR=US&amp;VAR:SYMBOL=BCR&amp;VAR:INDEX=0"}</definedName>
    <definedName name="_891__FDSAUDITLINK__" localSheetId="0" hidden="1">{"fdsup://directions/FAT Viewer?action=UPDATE&amp;creator=factset&amp;DYN_ARGS=TRUE&amp;DOC_NAME=FAT:FQL_AUDITING_CLIENT_TEMPLATE.FAT&amp;display_string=Audit&amp;VAR:KEY=ZUPUBKZUPC&amp;VAR:QUERY=RkZfRUJJVERBX09QRVIoUVRSLDQvMS8yMDA5LDYvMzAvMjAwOSwsLFVTRCk=&amp;WINDOW=FIRST_POPUP&amp;HEIGH","T=450&amp;WIDTH=450&amp;START_MAXIMIZED=FALSE&amp;VAR:CALENDAR=US&amp;VAR:SYMBOL=BCR&amp;VAR:INDEX=0"}</definedName>
    <definedName name="_891__FDSAUDITLINK__" hidden="1">{"fdsup://directions/FAT Viewer?action=UPDATE&amp;creator=factset&amp;DYN_ARGS=TRUE&amp;DOC_NAME=FAT:FQL_AUDITING_CLIENT_TEMPLATE.FAT&amp;display_string=Audit&amp;VAR:KEY=ZUPUBKZUPC&amp;VAR:QUERY=RkZfRUJJVERBX09QRVIoUVRSLDQvMS8yMDA5LDYvMzAvMjAwOSwsLFVTRCk=&amp;WINDOW=FIRST_POPUP&amp;HEIGH","T=450&amp;WIDTH=450&amp;START_MAXIMIZED=FALSE&amp;VAR:CALENDAR=US&amp;VAR:SYMBOL=BCR&amp;VAR:INDEX=0"}</definedName>
    <definedName name="_892__FDSAUDITLINK__" localSheetId="7" hidden="1">{"fdsup://directions/FAT Viewer?action=UPDATE&amp;creator=factset&amp;DYN_ARGS=TRUE&amp;DOC_NAME=FAT:FQL_AUDITING_CLIENT_TEMPLATE.FAT&amp;display_string=Audit&amp;VAR:KEY=VSDYHYZGRE&amp;VAR:QUERY=RkZfRUJJVERBX09QRVIoUVRSLDQvMS8yMDEwLDYvMzAvMjAxMCwsLFVTRCk=&amp;WINDOW=FIRST_POPUP&amp;HEIGH","T=450&amp;WIDTH=450&amp;START_MAXIMIZED=FALSE&amp;VAR:CALENDAR=US&amp;VAR:SYMBOL=BCR&amp;VAR:INDEX=0"}</definedName>
    <definedName name="_892__FDSAUDITLINK__" localSheetId="0" hidden="1">{"fdsup://directions/FAT Viewer?action=UPDATE&amp;creator=factset&amp;DYN_ARGS=TRUE&amp;DOC_NAME=FAT:FQL_AUDITING_CLIENT_TEMPLATE.FAT&amp;display_string=Audit&amp;VAR:KEY=VSDYHYZGRE&amp;VAR:QUERY=RkZfRUJJVERBX09QRVIoUVRSLDQvMS8yMDEwLDYvMzAvMjAxMCwsLFVTRCk=&amp;WINDOW=FIRST_POPUP&amp;HEIGH","T=450&amp;WIDTH=450&amp;START_MAXIMIZED=FALSE&amp;VAR:CALENDAR=US&amp;VAR:SYMBOL=BCR&amp;VAR:INDEX=0"}</definedName>
    <definedName name="_892__FDSAUDITLINK__" hidden="1">{"fdsup://directions/FAT Viewer?action=UPDATE&amp;creator=factset&amp;DYN_ARGS=TRUE&amp;DOC_NAME=FAT:FQL_AUDITING_CLIENT_TEMPLATE.FAT&amp;display_string=Audit&amp;VAR:KEY=VSDYHYZGRE&amp;VAR:QUERY=RkZfRUJJVERBX09QRVIoUVRSLDQvMS8yMDEwLDYvMzAvMjAxMCwsLFVTRCk=&amp;WINDOW=FIRST_POPUP&amp;HEIGH","T=450&amp;WIDTH=450&amp;START_MAXIMIZED=FALSE&amp;VAR:CALENDAR=US&amp;VAR:SYMBOL=BCR&amp;VAR:INDEX=0"}</definedName>
    <definedName name="_893__FDSAUDITLINK__" localSheetId="7" hidden="1">{"fdsup://directions/FAT Viewer?action=UPDATE&amp;creator=factset&amp;DYN_ARGS=TRUE&amp;DOC_NAME=FAT:FQL_AUDITING_CLIENT_TEMPLATE.FAT&amp;display_string=Audit&amp;VAR:KEY=VSTKNOHKJO&amp;VAR:QUERY=RkZfRUJJVERBX09QRVIoUVRSLDQvMS8yMDA5LDYvMzAvMjAwOSwsLFVTRCk=&amp;WINDOW=FIRST_POPUP&amp;HEIGH","T=450&amp;WIDTH=450&amp;START_MAXIMIZED=FALSE&amp;VAR:CALENDAR=US&amp;VAR:SYMBOL=BBY&amp;VAR:INDEX=0"}</definedName>
    <definedName name="_893__FDSAUDITLINK__" localSheetId="0" hidden="1">{"fdsup://directions/FAT Viewer?action=UPDATE&amp;creator=factset&amp;DYN_ARGS=TRUE&amp;DOC_NAME=FAT:FQL_AUDITING_CLIENT_TEMPLATE.FAT&amp;display_string=Audit&amp;VAR:KEY=VSTKNOHKJO&amp;VAR:QUERY=RkZfRUJJVERBX09QRVIoUVRSLDQvMS8yMDA5LDYvMzAvMjAwOSwsLFVTRCk=&amp;WINDOW=FIRST_POPUP&amp;HEIGH","T=450&amp;WIDTH=450&amp;START_MAXIMIZED=FALSE&amp;VAR:CALENDAR=US&amp;VAR:SYMBOL=BBY&amp;VAR:INDEX=0"}</definedName>
    <definedName name="_893__FDSAUDITLINK__" hidden="1">{"fdsup://directions/FAT Viewer?action=UPDATE&amp;creator=factset&amp;DYN_ARGS=TRUE&amp;DOC_NAME=FAT:FQL_AUDITING_CLIENT_TEMPLATE.FAT&amp;display_string=Audit&amp;VAR:KEY=VSTKNOHKJO&amp;VAR:QUERY=RkZfRUJJVERBX09QRVIoUVRSLDQvMS8yMDA5LDYvMzAvMjAwOSwsLFVTRCk=&amp;WINDOW=FIRST_POPUP&amp;HEIGH","T=450&amp;WIDTH=450&amp;START_MAXIMIZED=FALSE&amp;VAR:CALENDAR=US&amp;VAR:SYMBOL=BBY&amp;VAR:INDEX=0"}</definedName>
    <definedName name="_894__FDSAUDITLINK__" localSheetId="7" hidden="1">{"fdsup://directions/FAT Viewer?action=UPDATE&amp;creator=factset&amp;DYN_ARGS=TRUE&amp;DOC_NAME=FAT:FQL_AUDITING_CLIENT_TEMPLATE.FAT&amp;display_string=Audit&amp;VAR:KEY=PQFKVYZOPS&amp;VAR:QUERY=RkZfRUJJVERBX09QRVIoUVRSLDQvMS8yMDEwLDYvMzAvMjAxMCwsLFVTRCk=&amp;WINDOW=FIRST_POPUP&amp;HEIGH","T=450&amp;WIDTH=450&amp;START_MAXIMIZED=FALSE&amp;VAR:CALENDAR=US&amp;VAR:SYMBOL=BBY&amp;VAR:INDEX=0"}</definedName>
    <definedName name="_894__FDSAUDITLINK__" localSheetId="0" hidden="1">{"fdsup://directions/FAT Viewer?action=UPDATE&amp;creator=factset&amp;DYN_ARGS=TRUE&amp;DOC_NAME=FAT:FQL_AUDITING_CLIENT_TEMPLATE.FAT&amp;display_string=Audit&amp;VAR:KEY=PQFKVYZOPS&amp;VAR:QUERY=RkZfRUJJVERBX09QRVIoUVRSLDQvMS8yMDEwLDYvMzAvMjAxMCwsLFVTRCk=&amp;WINDOW=FIRST_POPUP&amp;HEIGH","T=450&amp;WIDTH=450&amp;START_MAXIMIZED=FALSE&amp;VAR:CALENDAR=US&amp;VAR:SYMBOL=BBY&amp;VAR:INDEX=0"}</definedName>
    <definedName name="_894__FDSAUDITLINK__" hidden="1">{"fdsup://directions/FAT Viewer?action=UPDATE&amp;creator=factset&amp;DYN_ARGS=TRUE&amp;DOC_NAME=FAT:FQL_AUDITING_CLIENT_TEMPLATE.FAT&amp;display_string=Audit&amp;VAR:KEY=PQFKVYZOPS&amp;VAR:QUERY=RkZfRUJJVERBX09QRVIoUVRSLDQvMS8yMDEwLDYvMzAvMjAxMCwsLFVTRCk=&amp;WINDOW=FIRST_POPUP&amp;HEIGH","T=450&amp;WIDTH=450&amp;START_MAXIMIZED=FALSE&amp;VAR:CALENDAR=US&amp;VAR:SYMBOL=BBY&amp;VAR:INDEX=0"}</definedName>
    <definedName name="_895__FDSAUDITLINK__" localSheetId="7" hidden="1">{"fdsup://directions/FAT Viewer?action=UPDATE&amp;creator=factset&amp;DYN_ARGS=TRUE&amp;DOC_NAME=FAT:FQL_AUDITING_CLIENT_TEMPLATE.FAT&amp;display_string=Audit&amp;VAR:KEY=RGTKLYJCXW&amp;VAR:QUERY=RkZfRUJJVERBX09QRVIoUVRSLDQvMS8yMDA5LDYvMzAvMjAwOSwsLFVTRCk=&amp;WINDOW=FIRST_POPUP&amp;HEIGH","T=450&amp;WIDTH=450&amp;START_MAXIMIZED=FALSE&amp;VAR:CALENDAR=US&amp;VAR:SYMBOL=BBT&amp;VAR:INDEX=0"}</definedName>
    <definedName name="_895__FDSAUDITLINK__" localSheetId="0" hidden="1">{"fdsup://directions/FAT Viewer?action=UPDATE&amp;creator=factset&amp;DYN_ARGS=TRUE&amp;DOC_NAME=FAT:FQL_AUDITING_CLIENT_TEMPLATE.FAT&amp;display_string=Audit&amp;VAR:KEY=RGTKLYJCXW&amp;VAR:QUERY=RkZfRUJJVERBX09QRVIoUVRSLDQvMS8yMDA5LDYvMzAvMjAwOSwsLFVTRCk=&amp;WINDOW=FIRST_POPUP&amp;HEIGH","T=450&amp;WIDTH=450&amp;START_MAXIMIZED=FALSE&amp;VAR:CALENDAR=US&amp;VAR:SYMBOL=BBT&amp;VAR:INDEX=0"}</definedName>
    <definedName name="_895__FDSAUDITLINK__" hidden="1">{"fdsup://directions/FAT Viewer?action=UPDATE&amp;creator=factset&amp;DYN_ARGS=TRUE&amp;DOC_NAME=FAT:FQL_AUDITING_CLIENT_TEMPLATE.FAT&amp;display_string=Audit&amp;VAR:KEY=RGTKLYJCXW&amp;VAR:QUERY=RkZfRUJJVERBX09QRVIoUVRSLDQvMS8yMDA5LDYvMzAvMjAwOSwsLFVTRCk=&amp;WINDOW=FIRST_POPUP&amp;HEIGH","T=450&amp;WIDTH=450&amp;START_MAXIMIZED=FALSE&amp;VAR:CALENDAR=US&amp;VAR:SYMBOL=BBT&amp;VAR:INDEX=0"}</definedName>
    <definedName name="_896__FDSAUDITLINK__" localSheetId="7" hidden="1">{"fdsup://directions/FAT Viewer?action=UPDATE&amp;creator=factset&amp;DYN_ARGS=TRUE&amp;DOC_NAME=FAT:FQL_AUDITING_CLIENT_TEMPLATE.FAT&amp;display_string=Audit&amp;VAR:KEY=BARCTOFSPE&amp;VAR:QUERY=RkZfRUJJVERBX09QRVIoUVRSLDQvMS8yMDEwLDYvMzAvMjAxMCwsLFVTRCk=&amp;WINDOW=FIRST_POPUP&amp;HEIGH","T=450&amp;WIDTH=450&amp;START_MAXIMIZED=FALSE&amp;VAR:CALENDAR=US&amp;VAR:SYMBOL=BBT&amp;VAR:INDEX=0"}</definedName>
    <definedName name="_896__FDSAUDITLINK__" localSheetId="0" hidden="1">{"fdsup://directions/FAT Viewer?action=UPDATE&amp;creator=factset&amp;DYN_ARGS=TRUE&amp;DOC_NAME=FAT:FQL_AUDITING_CLIENT_TEMPLATE.FAT&amp;display_string=Audit&amp;VAR:KEY=BARCTOFSPE&amp;VAR:QUERY=RkZfRUJJVERBX09QRVIoUVRSLDQvMS8yMDEwLDYvMzAvMjAxMCwsLFVTRCk=&amp;WINDOW=FIRST_POPUP&amp;HEIGH","T=450&amp;WIDTH=450&amp;START_MAXIMIZED=FALSE&amp;VAR:CALENDAR=US&amp;VAR:SYMBOL=BBT&amp;VAR:INDEX=0"}</definedName>
    <definedName name="_896__FDSAUDITLINK__" hidden="1">{"fdsup://directions/FAT Viewer?action=UPDATE&amp;creator=factset&amp;DYN_ARGS=TRUE&amp;DOC_NAME=FAT:FQL_AUDITING_CLIENT_TEMPLATE.FAT&amp;display_string=Audit&amp;VAR:KEY=BARCTOFSPE&amp;VAR:QUERY=RkZfRUJJVERBX09QRVIoUVRSLDQvMS8yMDEwLDYvMzAvMjAxMCwsLFVTRCk=&amp;WINDOW=FIRST_POPUP&amp;HEIGH","T=450&amp;WIDTH=450&amp;START_MAXIMIZED=FALSE&amp;VAR:CALENDAR=US&amp;VAR:SYMBOL=BBT&amp;VAR:INDEX=0"}</definedName>
    <definedName name="_897__FDSAUDITLINK__" localSheetId="7" hidden="1">{"fdsup://directions/FAT Viewer?action=UPDATE&amp;creator=factset&amp;DYN_ARGS=TRUE&amp;DOC_NAME=FAT:FQL_AUDITING_CLIENT_TEMPLATE.FAT&amp;display_string=Audit&amp;VAR:KEY=FUTIVWPWFO&amp;VAR:QUERY=RkZfRUJJVERBX09QRVIoUVRSLDQvMS8yMDA5LDYvMzAvMjAwOSwsLFVTRCk=&amp;WINDOW=FIRST_POPUP&amp;HEIGH","T=450&amp;WIDTH=450&amp;START_MAXIMIZED=FALSE&amp;VAR:CALENDAR=US&amp;VAR:SYMBOL=BBBY&amp;VAR:INDEX=0"}</definedName>
    <definedName name="_897__FDSAUDITLINK__" localSheetId="0" hidden="1">{"fdsup://directions/FAT Viewer?action=UPDATE&amp;creator=factset&amp;DYN_ARGS=TRUE&amp;DOC_NAME=FAT:FQL_AUDITING_CLIENT_TEMPLATE.FAT&amp;display_string=Audit&amp;VAR:KEY=FUTIVWPWFO&amp;VAR:QUERY=RkZfRUJJVERBX09QRVIoUVRSLDQvMS8yMDA5LDYvMzAvMjAwOSwsLFVTRCk=&amp;WINDOW=FIRST_POPUP&amp;HEIGH","T=450&amp;WIDTH=450&amp;START_MAXIMIZED=FALSE&amp;VAR:CALENDAR=US&amp;VAR:SYMBOL=BBBY&amp;VAR:INDEX=0"}</definedName>
    <definedName name="_897__FDSAUDITLINK__" hidden="1">{"fdsup://directions/FAT Viewer?action=UPDATE&amp;creator=factset&amp;DYN_ARGS=TRUE&amp;DOC_NAME=FAT:FQL_AUDITING_CLIENT_TEMPLATE.FAT&amp;display_string=Audit&amp;VAR:KEY=FUTIVWPWFO&amp;VAR:QUERY=RkZfRUJJVERBX09QRVIoUVRSLDQvMS8yMDA5LDYvMzAvMjAwOSwsLFVTRCk=&amp;WINDOW=FIRST_POPUP&amp;HEIGH","T=450&amp;WIDTH=450&amp;START_MAXIMIZED=FALSE&amp;VAR:CALENDAR=US&amp;VAR:SYMBOL=BBBY&amp;VAR:INDEX=0"}</definedName>
    <definedName name="_898__FDSAUDITLINK__" localSheetId="7" hidden="1">{"fdsup://directions/FAT Viewer?action=UPDATE&amp;creator=factset&amp;DYN_ARGS=TRUE&amp;DOC_NAME=FAT:FQL_AUDITING_CLIENT_TEMPLATE.FAT&amp;display_string=Audit&amp;VAR:KEY=JYXGRKBIVE&amp;VAR:QUERY=RkZfRUJJVERBX09QRVIoUVRSLDQvMS8yMDEwLDYvMzAvMjAxMCwsLFVTRCk=&amp;WINDOW=FIRST_POPUP&amp;HEIGH","T=450&amp;WIDTH=450&amp;START_MAXIMIZED=FALSE&amp;VAR:CALENDAR=US&amp;VAR:SYMBOL=BBBY&amp;VAR:INDEX=0"}</definedName>
    <definedName name="_898__FDSAUDITLINK__" localSheetId="0" hidden="1">{"fdsup://directions/FAT Viewer?action=UPDATE&amp;creator=factset&amp;DYN_ARGS=TRUE&amp;DOC_NAME=FAT:FQL_AUDITING_CLIENT_TEMPLATE.FAT&amp;display_string=Audit&amp;VAR:KEY=JYXGRKBIVE&amp;VAR:QUERY=RkZfRUJJVERBX09QRVIoUVRSLDQvMS8yMDEwLDYvMzAvMjAxMCwsLFVTRCk=&amp;WINDOW=FIRST_POPUP&amp;HEIGH","T=450&amp;WIDTH=450&amp;START_MAXIMIZED=FALSE&amp;VAR:CALENDAR=US&amp;VAR:SYMBOL=BBBY&amp;VAR:INDEX=0"}</definedName>
    <definedName name="_898__FDSAUDITLINK__" hidden="1">{"fdsup://directions/FAT Viewer?action=UPDATE&amp;creator=factset&amp;DYN_ARGS=TRUE&amp;DOC_NAME=FAT:FQL_AUDITING_CLIENT_TEMPLATE.FAT&amp;display_string=Audit&amp;VAR:KEY=JYXGRKBIVE&amp;VAR:QUERY=RkZfRUJJVERBX09QRVIoUVRSLDQvMS8yMDEwLDYvMzAvMjAxMCwsLFVTRCk=&amp;WINDOW=FIRST_POPUP&amp;HEIGH","T=450&amp;WIDTH=450&amp;START_MAXIMIZED=FALSE&amp;VAR:CALENDAR=US&amp;VAR:SYMBOL=BBBY&amp;VAR:INDEX=0"}</definedName>
    <definedName name="_899__FDSAUDITLINK__" localSheetId="7" hidden="1">{"fdsup://directions/FAT Viewer?action=UPDATE&amp;creator=factset&amp;DYN_ARGS=TRUE&amp;DOC_NAME=FAT:FQL_AUDITING_CLIENT_TEMPLATE.FAT&amp;display_string=Audit&amp;VAR:KEY=FULUFCTING&amp;VAR:QUERY=RkZfRUJJVERBX09QRVIoUVRSLDQvMS8yMDA5LDYvMzAvMjAwOSwsLFVTRCk=&amp;WINDOW=FIRST_POPUP&amp;HEIGH","T=450&amp;WIDTH=450&amp;START_MAXIMIZED=FALSE&amp;VAR:CALENDAR=US&amp;VAR:SYMBOL=BAX&amp;VAR:INDEX=0"}</definedName>
    <definedName name="_899__FDSAUDITLINK__" localSheetId="0" hidden="1">{"fdsup://directions/FAT Viewer?action=UPDATE&amp;creator=factset&amp;DYN_ARGS=TRUE&amp;DOC_NAME=FAT:FQL_AUDITING_CLIENT_TEMPLATE.FAT&amp;display_string=Audit&amp;VAR:KEY=FULUFCTING&amp;VAR:QUERY=RkZfRUJJVERBX09QRVIoUVRSLDQvMS8yMDA5LDYvMzAvMjAwOSwsLFVTRCk=&amp;WINDOW=FIRST_POPUP&amp;HEIGH","T=450&amp;WIDTH=450&amp;START_MAXIMIZED=FALSE&amp;VAR:CALENDAR=US&amp;VAR:SYMBOL=BAX&amp;VAR:INDEX=0"}</definedName>
    <definedName name="_899__FDSAUDITLINK__" hidden="1">{"fdsup://directions/FAT Viewer?action=UPDATE&amp;creator=factset&amp;DYN_ARGS=TRUE&amp;DOC_NAME=FAT:FQL_AUDITING_CLIENT_TEMPLATE.FAT&amp;display_string=Audit&amp;VAR:KEY=FULUFCTING&amp;VAR:QUERY=RkZfRUJJVERBX09QRVIoUVRSLDQvMS8yMDA5LDYvMzAvMjAwOSwsLFVTRCk=&amp;WINDOW=FIRST_POPUP&amp;HEIGH","T=450&amp;WIDTH=450&amp;START_MAXIMIZED=FALSE&amp;VAR:CALENDAR=US&amp;VAR:SYMBOL=BAX&amp;VAR:INDEX=0"}</definedName>
    <definedName name="_9__123Graph_XMARKET_SIZE" hidden="1">#REF!</definedName>
    <definedName name="_9__FDSAUDITLINK__" localSheetId="7" hidden="1">{"fdsup://directions/FAT Viewer?action=UPDATE&amp;creator=factset&amp;DYN_ARGS=TRUE&amp;DOC_NAME=FAT:FQL_AUDITING_CLIENT_TEMPLATE.FAT&amp;display_string=Audit&amp;VAR:KEY=PYVMTQJSRQ&amp;VAR:QUERY=RkZfRUJJVERBX09QRVIoUVRSLDQvMS8yMDA5LDYvMzAvMjAwOSwsLFVTRCk=&amp;WINDOW=FIRST_POPUP&amp;HEIGH","T=450&amp;WIDTH=450&amp;START_MAXIMIZED=FALSE&amp;VAR:CALENDAR=US&amp;VAR:SYMBOL=XRX&amp;VAR:INDEX=0"}</definedName>
    <definedName name="_9__FDSAUDITLINK__" localSheetId="0" hidden="1">{"fdsup://directions/FAT Viewer?action=UPDATE&amp;creator=factset&amp;DYN_ARGS=TRUE&amp;DOC_NAME=FAT:FQL_AUDITING_CLIENT_TEMPLATE.FAT&amp;display_string=Audit&amp;VAR:KEY=PYVMTQJSRQ&amp;VAR:QUERY=RkZfRUJJVERBX09QRVIoUVRSLDQvMS8yMDA5LDYvMzAvMjAwOSwsLFVTRCk=&amp;WINDOW=FIRST_POPUP&amp;HEIGH","T=450&amp;WIDTH=450&amp;START_MAXIMIZED=FALSE&amp;VAR:CALENDAR=US&amp;VAR:SYMBOL=XRX&amp;VAR:INDEX=0"}</definedName>
    <definedName name="_9__FDSAUDITLINK__" hidden="1">{"fdsup://directions/FAT Viewer?action=UPDATE&amp;creator=factset&amp;DYN_ARGS=TRUE&amp;DOC_NAME=FAT:FQL_AUDITING_CLIENT_TEMPLATE.FAT&amp;display_string=Audit&amp;VAR:KEY=PYVMTQJSRQ&amp;VAR:QUERY=RkZfRUJJVERBX09QRVIoUVRSLDQvMS8yMDA5LDYvMzAvMjAwOSwsLFVTRCk=&amp;WINDOW=FIRST_POPUP&amp;HEIGH","T=450&amp;WIDTH=450&amp;START_MAXIMIZED=FALSE&amp;VAR:CALENDAR=US&amp;VAR:SYMBOL=XRX&amp;VAR:INDEX=0"}</definedName>
    <definedName name="_90__FDSAUDITLINK__" localSheetId="7" hidden="1">{"fdsup://directions/FAT Viewer?action=UPDATE&amp;creator=factset&amp;DYN_ARGS=TRUE&amp;DOC_NAME=FAT:FQL_AUDITING_CLIENT_TEMPLATE.FAT&amp;display_string=Audit&amp;VAR:KEY=RSNMPMHMDM&amp;VAR:QUERY=RkZfRUJJVERBX09QRVIoUVRSLDQvMS8yMDEwLDYvMzAvMjAxMCwsLFVTRCk=&amp;WINDOW=FIRST_POPUP&amp;HEIGH","T=450&amp;WIDTH=450&amp;START_MAXIMIZED=FALSE&amp;VAR:CALENDAR=US&amp;VAR:SYMBOL=UNP&amp;VAR:INDEX=0"}</definedName>
    <definedName name="_90__FDSAUDITLINK__" localSheetId="0" hidden="1">{"fdsup://directions/FAT Viewer?action=UPDATE&amp;creator=factset&amp;DYN_ARGS=TRUE&amp;DOC_NAME=FAT:FQL_AUDITING_CLIENT_TEMPLATE.FAT&amp;display_string=Audit&amp;VAR:KEY=RSNMPMHMDM&amp;VAR:QUERY=RkZfRUJJVERBX09QRVIoUVRSLDQvMS8yMDEwLDYvMzAvMjAxMCwsLFVTRCk=&amp;WINDOW=FIRST_POPUP&amp;HEIGH","T=450&amp;WIDTH=450&amp;START_MAXIMIZED=FALSE&amp;VAR:CALENDAR=US&amp;VAR:SYMBOL=UNP&amp;VAR:INDEX=0"}</definedName>
    <definedName name="_90__FDSAUDITLINK__" hidden="1">{"fdsup://directions/FAT Viewer?action=UPDATE&amp;creator=factset&amp;DYN_ARGS=TRUE&amp;DOC_NAME=FAT:FQL_AUDITING_CLIENT_TEMPLATE.FAT&amp;display_string=Audit&amp;VAR:KEY=RSNMPMHMDM&amp;VAR:QUERY=RkZfRUJJVERBX09QRVIoUVRSLDQvMS8yMDEwLDYvMzAvMjAxMCwsLFVTRCk=&amp;WINDOW=FIRST_POPUP&amp;HEIGH","T=450&amp;WIDTH=450&amp;START_MAXIMIZED=FALSE&amp;VAR:CALENDAR=US&amp;VAR:SYMBOL=UNP&amp;VAR:INDEX=0"}</definedName>
    <definedName name="_900__FDSAUDITLINK__" localSheetId="7" hidden="1">{"fdsup://directions/FAT Viewer?action=UPDATE&amp;creator=factset&amp;DYN_ARGS=TRUE&amp;DOC_NAME=FAT:FQL_AUDITING_CLIENT_TEMPLATE.FAT&amp;display_string=Audit&amp;VAR:KEY=HSPQHIBYRG&amp;VAR:QUERY=RkZfRUJJVERBX09QRVIoUVRSLDQvMS8yMDEwLDYvMzAvMjAxMCwsLFVTRCk=&amp;WINDOW=FIRST_POPUP&amp;HEIGH","T=450&amp;WIDTH=450&amp;START_MAXIMIZED=FALSE&amp;VAR:CALENDAR=US&amp;VAR:SYMBOL=BAX&amp;VAR:INDEX=0"}</definedName>
    <definedName name="_900__FDSAUDITLINK__" localSheetId="0" hidden="1">{"fdsup://directions/FAT Viewer?action=UPDATE&amp;creator=factset&amp;DYN_ARGS=TRUE&amp;DOC_NAME=FAT:FQL_AUDITING_CLIENT_TEMPLATE.FAT&amp;display_string=Audit&amp;VAR:KEY=HSPQHIBYRG&amp;VAR:QUERY=RkZfRUJJVERBX09QRVIoUVRSLDQvMS8yMDEwLDYvMzAvMjAxMCwsLFVTRCk=&amp;WINDOW=FIRST_POPUP&amp;HEIGH","T=450&amp;WIDTH=450&amp;START_MAXIMIZED=FALSE&amp;VAR:CALENDAR=US&amp;VAR:SYMBOL=BAX&amp;VAR:INDEX=0"}</definedName>
    <definedName name="_900__FDSAUDITLINK__" hidden="1">{"fdsup://directions/FAT Viewer?action=UPDATE&amp;creator=factset&amp;DYN_ARGS=TRUE&amp;DOC_NAME=FAT:FQL_AUDITING_CLIENT_TEMPLATE.FAT&amp;display_string=Audit&amp;VAR:KEY=HSPQHIBYRG&amp;VAR:QUERY=RkZfRUJJVERBX09QRVIoUVRSLDQvMS8yMDEwLDYvMzAvMjAxMCwsLFVTRCk=&amp;WINDOW=FIRST_POPUP&amp;HEIGH","T=450&amp;WIDTH=450&amp;START_MAXIMIZED=FALSE&amp;VAR:CALENDAR=US&amp;VAR:SYMBOL=BAX&amp;VAR:INDEX=0"}</definedName>
    <definedName name="_901__FDSAUDITLINK__" localSheetId="7" hidden="1">{"fdsup://directions/FAT Viewer?action=UPDATE&amp;creator=factset&amp;DYN_ARGS=TRUE&amp;DOC_NAME=FAT:FQL_AUDITING_CLIENT_TEMPLATE.FAT&amp;display_string=Audit&amp;VAR:KEY=POHWNIDEHK&amp;VAR:QUERY=RkZfRUJJVERBX09QRVIoUVRSLDQvMS8yMDA5LDYvMzAvMjAwOSwsLFVTRCk=&amp;WINDOW=FIRST_POPUP&amp;HEIGH","T=450&amp;WIDTH=450&amp;START_MAXIMIZED=FALSE&amp;VAR:CALENDAR=US&amp;VAR:SYMBOL=BAC&amp;VAR:INDEX=0"}</definedName>
    <definedName name="_901__FDSAUDITLINK__" localSheetId="0" hidden="1">{"fdsup://directions/FAT Viewer?action=UPDATE&amp;creator=factset&amp;DYN_ARGS=TRUE&amp;DOC_NAME=FAT:FQL_AUDITING_CLIENT_TEMPLATE.FAT&amp;display_string=Audit&amp;VAR:KEY=POHWNIDEHK&amp;VAR:QUERY=RkZfRUJJVERBX09QRVIoUVRSLDQvMS8yMDA5LDYvMzAvMjAwOSwsLFVTRCk=&amp;WINDOW=FIRST_POPUP&amp;HEIGH","T=450&amp;WIDTH=450&amp;START_MAXIMIZED=FALSE&amp;VAR:CALENDAR=US&amp;VAR:SYMBOL=BAC&amp;VAR:INDEX=0"}</definedName>
    <definedName name="_901__FDSAUDITLINK__" hidden="1">{"fdsup://directions/FAT Viewer?action=UPDATE&amp;creator=factset&amp;DYN_ARGS=TRUE&amp;DOC_NAME=FAT:FQL_AUDITING_CLIENT_TEMPLATE.FAT&amp;display_string=Audit&amp;VAR:KEY=POHWNIDEHK&amp;VAR:QUERY=RkZfRUJJVERBX09QRVIoUVRSLDQvMS8yMDA5LDYvMzAvMjAwOSwsLFVTRCk=&amp;WINDOW=FIRST_POPUP&amp;HEIGH","T=450&amp;WIDTH=450&amp;START_MAXIMIZED=FALSE&amp;VAR:CALENDAR=US&amp;VAR:SYMBOL=BAC&amp;VAR:INDEX=0"}</definedName>
    <definedName name="_902__FDSAUDITLINK__" localSheetId="7" hidden="1">{"fdsup://directions/FAT Viewer?action=UPDATE&amp;creator=factset&amp;DYN_ARGS=TRUE&amp;DOC_NAME=FAT:FQL_AUDITING_CLIENT_TEMPLATE.FAT&amp;display_string=Audit&amp;VAR:KEY=VWJEZYFODY&amp;VAR:QUERY=RkZfRUJJVERBX09QRVIoUVRSLDQvMS8yMDEwLDYvMzAvMjAxMCwsLFVTRCk=&amp;WINDOW=FIRST_POPUP&amp;HEIGH","T=450&amp;WIDTH=450&amp;START_MAXIMIZED=FALSE&amp;VAR:CALENDAR=US&amp;VAR:SYMBOL=BAC&amp;VAR:INDEX=0"}</definedName>
    <definedName name="_902__FDSAUDITLINK__" localSheetId="0" hidden="1">{"fdsup://directions/FAT Viewer?action=UPDATE&amp;creator=factset&amp;DYN_ARGS=TRUE&amp;DOC_NAME=FAT:FQL_AUDITING_CLIENT_TEMPLATE.FAT&amp;display_string=Audit&amp;VAR:KEY=VWJEZYFODY&amp;VAR:QUERY=RkZfRUJJVERBX09QRVIoUVRSLDQvMS8yMDEwLDYvMzAvMjAxMCwsLFVTRCk=&amp;WINDOW=FIRST_POPUP&amp;HEIGH","T=450&amp;WIDTH=450&amp;START_MAXIMIZED=FALSE&amp;VAR:CALENDAR=US&amp;VAR:SYMBOL=BAC&amp;VAR:INDEX=0"}</definedName>
    <definedName name="_902__FDSAUDITLINK__" hidden="1">{"fdsup://directions/FAT Viewer?action=UPDATE&amp;creator=factset&amp;DYN_ARGS=TRUE&amp;DOC_NAME=FAT:FQL_AUDITING_CLIENT_TEMPLATE.FAT&amp;display_string=Audit&amp;VAR:KEY=VWJEZYFODY&amp;VAR:QUERY=RkZfRUJJVERBX09QRVIoUVRSLDQvMS8yMDEwLDYvMzAvMjAxMCwsLFVTRCk=&amp;WINDOW=FIRST_POPUP&amp;HEIGH","T=450&amp;WIDTH=450&amp;START_MAXIMIZED=FALSE&amp;VAR:CALENDAR=US&amp;VAR:SYMBOL=BAC&amp;VAR:INDEX=0"}</definedName>
    <definedName name="_903__FDSAUDITLINK__" localSheetId="7" hidden="1">{"fdsup://directions/FAT Viewer?action=UPDATE&amp;creator=factset&amp;DYN_ARGS=TRUE&amp;DOC_NAME=FAT:FQL_AUDITING_CLIENT_TEMPLATE.FAT&amp;display_string=Audit&amp;VAR:KEY=HALAJGZYXC&amp;VAR:QUERY=RkZfRUJJVERBX09QRVIoUVRSLDQvMS8yMDA5LDYvMzAvMjAwOSwsLFVTRCk=&amp;WINDOW=FIRST_POPUP&amp;HEIGH","T=450&amp;WIDTH=450&amp;START_MAXIMIZED=FALSE&amp;VAR:CALENDAR=US&amp;VAR:SYMBOL=BA&amp;VAR:INDEX=0"}</definedName>
    <definedName name="_903__FDSAUDITLINK__" localSheetId="0" hidden="1">{"fdsup://directions/FAT Viewer?action=UPDATE&amp;creator=factset&amp;DYN_ARGS=TRUE&amp;DOC_NAME=FAT:FQL_AUDITING_CLIENT_TEMPLATE.FAT&amp;display_string=Audit&amp;VAR:KEY=HALAJGZYXC&amp;VAR:QUERY=RkZfRUJJVERBX09QRVIoUVRSLDQvMS8yMDA5LDYvMzAvMjAwOSwsLFVTRCk=&amp;WINDOW=FIRST_POPUP&amp;HEIGH","T=450&amp;WIDTH=450&amp;START_MAXIMIZED=FALSE&amp;VAR:CALENDAR=US&amp;VAR:SYMBOL=BA&amp;VAR:INDEX=0"}</definedName>
    <definedName name="_903__FDSAUDITLINK__" hidden="1">{"fdsup://directions/FAT Viewer?action=UPDATE&amp;creator=factset&amp;DYN_ARGS=TRUE&amp;DOC_NAME=FAT:FQL_AUDITING_CLIENT_TEMPLATE.FAT&amp;display_string=Audit&amp;VAR:KEY=HALAJGZYXC&amp;VAR:QUERY=RkZfRUJJVERBX09QRVIoUVRSLDQvMS8yMDA5LDYvMzAvMjAwOSwsLFVTRCk=&amp;WINDOW=FIRST_POPUP&amp;HEIGH","T=450&amp;WIDTH=450&amp;START_MAXIMIZED=FALSE&amp;VAR:CALENDAR=US&amp;VAR:SYMBOL=BA&amp;VAR:INDEX=0"}</definedName>
    <definedName name="_904__FDSAUDITLINK__" localSheetId="7" hidden="1">{"fdsup://directions/FAT Viewer?action=UPDATE&amp;creator=factset&amp;DYN_ARGS=TRUE&amp;DOC_NAME=FAT:FQL_AUDITING_CLIENT_TEMPLATE.FAT&amp;display_string=Audit&amp;VAR:KEY=NSXMHOZGFO&amp;VAR:QUERY=RkZfRUJJVERBX09QRVIoUVRSLDQvMS8yMDEwLDYvMzAvMjAxMCwsLFVTRCk=&amp;WINDOW=FIRST_POPUP&amp;HEIGH","T=450&amp;WIDTH=450&amp;START_MAXIMIZED=FALSE&amp;VAR:CALENDAR=US&amp;VAR:SYMBOL=BA&amp;VAR:INDEX=0"}</definedName>
    <definedName name="_904__FDSAUDITLINK__" localSheetId="0" hidden="1">{"fdsup://directions/FAT Viewer?action=UPDATE&amp;creator=factset&amp;DYN_ARGS=TRUE&amp;DOC_NAME=FAT:FQL_AUDITING_CLIENT_TEMPLATE.FAT&amp;display_string=Audit&amp;VAR:KEY=NSXMHOZGFO&amp;VAR:QUERY=RkZfRUJJVERBX09QRVIoUVRSLDQvMS8yMDEwLDYvMzAvMjAxMCwsLFVTRCk=&amp;WINDOW=FIRST_POPUP&amp;HEIGH","T=450&amp;WIDTH=450&amp;START_MAXIMIZED=FALSE&amp;VAR:CALENDAR=US&amp;VAR:SYMBOL=BA&amp;VAR:INDEX=0"}</definedName>
    <definedName name="_904__FDSAUDITLINK__" hidden="1">{"fdsup://directions/FAT Viewer?action=UPDATE&amp;creator=factset&amp;DYN_ARGS=TRUE&amp;DOC_NAME=FAT:FQL_AUDITING_CLIENT_TEMPLATE.FAT&amp;display_string=Audit&amp;VAR:KEY=NSXMHOZGFO&amp;VAR:QUERY=RkZfRUJJVERBX09QRVIoUVRSLDQvMS8yMDEwLDYvMzAvMjAxMCwsLFVTRCk=&amp;WINDOW=FIRST_POPUP&amp;HEIGH","T=450&amp;WIDTH=450&amp;START_MAXIMIZED=FALSE&amp;VAR:CALENDAR=US&amp;VAR:SYMBOL=BA&amp;VAR:INDEX=0"}</definedName>
    <definedName name="_905__FDSAUDITLINK__" localSheetId="7" hidden="1">{"fdsup://directions/FAT Viewer?action=UPDATE&amp;creator=factset&amp;DYN_ARGS=TRUE&amp;DOC_NAME=FAT:FQL_AUDITING_CLIENT_TEMPLATE.FAT&amp;display_string=Audit&amp;VAR:KEY=FMDIDIPQJU&amp;VAR:QUERY=RkZfRUJJVERBX09QRVIoUVRSLDQvMS8yMDA5LDYvMzAvMjAwOSwsLFVTRCk=&amp;WINDOW=FIRST_POPUP&amp;HEIGH","T=450&amp;WIDTH=450&amp;START_MAXIMIZED=FALSE&amp;VAR:CALENDAR=US&amp;VAR:SYMBOL=AZO&amp;VAR:INDEX=0"}</definedName>
    <definedName name="_905__FDSAUDITLINK__" localSheetId="0" hidden="1">{"fdsup://directions/FAT Viewer?action=UPDATE&amp;creator=factset&amp;DYN_ARGS=TRUE&amp;DOC_NAME=FAT:FQL_AUDITING_CLIENT_TEMPLATE.FAT&amp;display_string=Audit&amp;VAR:KEY=FMDIDIPQJU&amp;VAR:QUERY=RkZfRUJJVERBX09QRVIoUVRSLDQvMS8yMDA5LDYvMzAvMjAwOSwsLFVTRCk=&amp;WINDOW=FIRST_POPUP&amp;HEIGH","T=450&amp;WIDTH=450&amp;START_MAXIMIZED=FALSE&amp;VAR:CALENDAR=US&amp;VAR:SYMBOL=AZO&amp;VAR:INDEX=0"}</definedName>
    <definedName name="_905__FDSAUDITLINK__" hidden="1">{"fdsup://directions/FAT Viewer?action=UPDATE&amp;creator=factset&amp;DYN_ARGS=TRUE&amp;DOC_NAME=FAT:FQL_AUDITING_CLIENT_TEMPLATE.FAT&amp;display_string=Audit&amp;VAR:KEY=FMDIDIPQJU&amp;VAR:QUERY=RkZfRUJJVERBX09QRVIoUVRSLDQvMS8yMDA5LDYvMzAvMjAwOSwsLFVTRCk=&amp;WINDOW=FIRST_POPUP&amp;HEIGH","T=450&amp;WIDTH=450&amp;START_MAXIMIZED=FALSE&amp;VAR:CALENDAR=US&amp;VAR:SYMBOL=AZO&amp;VAR:INDEX=0"}</definedName>
    <definedName name="_906__FDSAUDITLINK__" localSheetId="7" hidden="1">{"fdsup://directions/FAT Viewer?action=UPDATE&amp;creator=factset&amp;DYN_ARGS=TRUE&amp;DOC_NAME=FAT:FQL_AUDITING_CLIENT_TEMPLATE.FAT&amp;display_string=Audit&amp;VAR:KEY=TSXWNSNOTA&amp;VAR:QUERY=RkZfRUJJVERBX09QRVIoUVRSLDQvMS8yMDEwLDYvMzAvMjAxMCwsLFVTRCk=&amp;WINDOW=FIRST_POPUP&amp;HEIGH","T=450&amp;WIDTH=450&amp;START_MAXIMIZED=FALSE&amp;VAR:CALENDAR=US&amp;VAR:SYMBOL=AZO&amp;VAR:INDEX=0"}</definedName>
    <definedName name="_906__FDSAUDITLINK__" localSheetId="0" hidden="1">{"fdsup://directions/FAT Viewer?action=UPDATE&amp;creator=factset&amp;DYN_ARGS=TRUE&amp;DOC_NAME=FAT:FQL_AUDITING_CLIENT_TEMPLATE.FAT&amp;display_string=Audit&amp;VAR:KEY=TSXWNSNOTA&amp;VAR:QUERY=RkZfRUJJVERBX09QRVIoUVRSLDQvMS8yMDEwLDYvMzAvMjAxMCwsLFVTRCk=&amp;WINDOW=FIRST_POPUP&amp;HEIGH","T=450&amp;WIDTH=450&amp;START_MAXIMIZED=FALSE&amp;VAR:CALENDAR=US&amp;VAR:SYMBOL=AZO&amp;VAR:INDEX=0"}</definedName>
    <definedName name="_906__FDSAUDITLINK__" hidden="1">{"fdsup://directions/FAT Viewer?action=UPDATE&amp;creator=factset&amp;DYN_ARGS=TRUE&amp;DOC_NAME=FAT:FQL_AUDITING_CLIENT_TEMPLATE.FAT&amp;display_string=Audit&amp;VAR:KEY=TSXWNSNOTA&amp;VAR:QUERY=RkZfRUJJVERBX09QRVIoUVRSLDQvMS8yMDEwLDYvMzAvMjAxMCwsLFVTRCk=&amp;WINDOW=FIRST_POPUP&amp;HEIGH","T=450&amp;WIDTH=450&amp;START_MAXIMIZED=FALSE&amp;VAR:CALENDAR=US&amp;VAR:SYMBOL=AZO&amp;VAR:INDEX=0"}</definedName>
    <definedName name="_907__FDSAUDITLINK__" localSheetId="7" hidden="1">{"fdsup://directions/FAT Viewer?action=UPDATE&amp;creator=factset&amp;DYN_ARGS=TRUE&amp;DOC_NAME=FAT:FQL_AUDITING_CLIENT_TEMPLATE.FAT&amp;display_string=Audit&amp;VAR:KEY=POJEHGTCDM&amp;VAR:QUERY=RkZfRUJJVERBX09QRVIoUVRSLDQvMS8yMDA5LDYvMzAvMjAwOSwsLFVTRCk=&amp;WINDOW=FIRST_POPUP&amp;HEIGH","T=450&amp;WIDTH=450&amp;START_MAXIMIZED=FALSE&amp;VAR:CALENDAR=US&amp;VAR:SYMBOL=AYE&amp;VAR:INDEX=0"}</definedName>
    <definedName name="_907__FDSAUDITLINK__" localSheetId="0" hidden="1">{"fdsup://directions/FAT Viewer?action=UPDATE&amp;creator=factset&amp;DYN_ARGS=TRUE&amp;DOC_NAME=FAT:FQL_AUDITING_CLIENT_TEMPLATE.FAT&amp;display_string=Audit&amp;VAR:KEY=POJEHGTCDM&amp;VAR:QUERY=RkZfRUJJVERBX09QRVIoUVRSLDQvMS8yMDA5LDYvMzAvMjAwOSwsLFVTRCk=&amp;WINDOW=FIRST_POPUP&amp;HEIGH","T=450&amp;WIDTH=450&amp;START_MAXIMIZED=FALSE&amp;VAR:CALENDAR=US&amp;VAR:SYMBOL=AYE&amp;VAR:INDEX=0"}</definedName>
    <definedName name="_907__FDSAUDITLINK__" hidden="1">{"fdsup://directions/FAT Viewer?action=UPDATE&amp;creator=factset&amp;DYN_ARGS=TRUE&amp;DOC_NAME=FAT:FQL_AUDITING_CLIENT_TEMPLATE.FAT&amp;display_string=Audit&amp;VAR:KEY=POJEHGTCDM&amp;VAR:QUERY=RkZfRUJJVERBX09QRVIoUVRSLDQvMS8yMDA5LDYvMzAvMjAwOSwsLFVTRCk=&amp;WINDOW=FIRST_POPUP&amp;HEIGH","T=450&amp;WIDTH=450&amp;START_MAXIMIZED=FALSE&amp;VAR:CALENDAR=US&amp;VAR:SYMBOL=AYE&amp;VAR:INDEX=0"}</definedName>
    <definedName name="_908__FDSAUDITLINK__" localSheetId="7" hidden="1">{"fdsup://directions/FAT Viewer?action=UPDATE&amp;creator=factset&amp;DYN_ARGS=TRUE&amp;DOC_NAME=FAT:FQL_AUDITING_CLIENT_TEMPLATE.FAT&amp;display_string=Audit&amp;VAR:KEY=TAJWPQTATW&amp;VAR:QUERY=RkZfRUJJVERBX09QRVIoUVRSLDQvMS8yMDEwLDYvMzAvMjAxMCwsLFVTRCk=&amp;WINDOW=FIRST_POPUP&amp;HEIGH","T=450&amp;WIDTH=450&amp;START_MAXIMIZED=FALSE&amp;VAR:CALENDAR=US&amp;VAR:SYMBOL=AYE&amp;VAR:INDEX=0"}</definedName>
    <definedName name="_908__FDSAUDITLINK__" localSheetId="0" hidden="1">{"fdsup://directions/FAT Viewer?action=UPDATE&amp;creator=factset&amp;DYN_ARGS=TRUE&amp;DOC_NAME=FAT:FQL_AUDITING_CLIENT_TEMPLATE.FAT&amp;display_string=Audit&amp;VAR:KEY=TAJWPQTATW&amp;VAR:QUERY=RkZfRUJJVERBX09QRVIoUVRSLDQvMS8yMDEwLDYvMzAvMjAxMCwsLFVTRCk=&amp;WINDOW=FIRST_POPUP&amp;HEIGH","T=450&amp;WIDTH=450&amp;START_MAXIMIZED=FALSE&amp;VAR:CALENDAR=US&amp;VAR:SYMBOL=AYE&amp;VAR:INDEX=0"}</definedName>
    <definedName name="_908__FDSAUDITLINK__" hidden="1">{"fdsup://directions/FAT Viewer?action=UPDATE&amp;creator=factset&amp;DYN_ARGS=TRUE&amp;DOC_NAME=FAT:FQL_AUDITING_CLIENT_TEMPLATE.FAT&amp;display_string=Audit&amp;VAR:KEY=TAJWPQTATW&amp;VAR:QUERY=RkZfRUJJVERBX09QRVIoUVRSLDQvMS8yMDEwLDYvMzAvMjAxMCwsLFVTRCk=&amp;WINDOW=FIRST_POPUP&amp;HEIGH","T=450&amp;WIDTH=450&amp;START_MAXIMIZED=FALSE&amp;VAR:CALENDAR=US&amp;VAR:SYMBOL=AYE&amp;VAR:INDEX=0"}</definedName>
    <definedName name="_909__FDSAUDITLINK__" localSheetId="7" hidden="1">{"fdsup://directions/FAT Viewer?action=UPDATE&amp;creator=factset&amp;DYN_ARGS=TRUE&amp;DOC_NAME=FAT:FQL_AUDITING_CLIENT_TEMPLATE.FAT&amp;display_string=Audit&amp;VAR:KEY=NAZYTQRGXW&amp;VAR:QUERY=RkZfRUJJVERBX09QRVIoUVRSLDQvMS8yMDA5LDYvMzAvMjAwOSwsLFVTRCk=&amp;WINDOW=FIRST_POPUP&amp;HEIGH","T=450&amp;WIDTH=450&amp;START_MAXIMIZED=FALSE&amp;VAR:CALENDAR=US&amp;VAR:SYMBOL=AXP&amp;VAR:INDEX=0"}</definedName>
    <definedName name="_909__FDSAUDITLINK__" localSheetId="0" hidden="1">{"fdsup://directions/FAT Viewer?action=UPDATE&amp;creator=factset&amp;DYN_ARGS=TRUE&amp;DOC_NAME=FAT:FQL_AUDITING_CLIENT_TEMPLATE.FAT&amp;display_string=Audit&amp;VAR:KEY=NAZYTQRGXW&amp;VAR:QUERY=RkZfRUJJVERBX09QRVIoUVRSLDQvMS8yMDA5LDYvMzAvMjAwOSwsLFVTRCk=&amp;WINDOW=FIRST_POPUP&amp;HEIGH","T=450&amp;WIDTH=450&amp;START_MAXIMIZED=FALSE&amp;VAR:CALENDAR=US&amp;VAR:SYMBOL=AXP&amp;VAR:INDEX=0"}</definedName>
    <definedName name="_909__FDSAUDITLINK__" hidden="1">{"fdsup://directions/FAT Viewer?action=UPDATE&amp;creator=factset&amp;DYN_ARGS=TRUE&amp;DOC_NAME=FAT:FQL_AUDITING_CLIENT_TEMPLATE.FAT&amp;display_string=Audit&amp;VAR:KEY=NAZYTQRGXW&amp;VAR:QUERY=RkZfRUJJVERBX09QRVIoUVRSLDQvMS8yMDA5LDYvMzAvMjAwOSwsLFVTRCk=&amp;WINDOW=FIRST_POPUP&amp;HEIGH","T=450&amp;WIDTH=450&amp;START_MAXIMIZED=FALSE&amp;VAR:CALENDAR=US&amp;VAR:SYMBOL=AXP&amp;VAR:INDEX=0"}</definedName>
    <definedName name="_91__FDSAUDITLINK__" localSheetId="7" hidden="1">{"fdsup://directions/FAT Viewer?action=UPDATE&amp;creator=factset&amp;DYN_ARGS=TRUE&amp;DOC_NAME=FAT:FQL_AUDITING_CLIENT_TEMPLATE.FAT&amp;display_string=Audit&amp;VAR:KEY=XUFCZANQZU&amp;VAR:QUERY=RkZfRUJJVERBX09QRVIoUVRSLDQvMS8yMDA5LDYvMzAvMjAwOSwsLFVTRCk=&amp;WINDOW=FIRST_POPUP&amp;HEIGH","T=450&amp;WIDTH=450&amp;START_MAXIMIZED=FALSE&amp;VAR:CALENDAR=US&amp;VAR:SYMBOL=UNM&amp;VAR:INDEX=0"}</definedName>
    <definedName name="_91__FDSAUDITLINK__" localSheetId="0" hidden="1">{"fdsup://directions/FAT Viewer?action=UPDATE&amp;creator=factset&amp;DYN_ARGS=TRUE&amp;DOC_NAME=FAT:FQL_AUDITING_CLIENT_TEMPLATE.FAT&amp;display_string=Audit&amp;VAR:KEY=XUFCZANQZU&amp;VAR:QUERY=RkZfRUJJVERBX09QRVIoUVRSLDQvMS8yMDA5LDYvMzAvMjAwOSwsLFVTRCk=&amp;WINDOW=FIRST_POPUP&amp;HEIGH","T=450&amp;WIDTH=450&amp;START_MAXIMIZED=FALSE&amp;VAR:CALENDAR=US&amp;VAR:SYMBOL=UNM&amp;VAR:INDEX=0"}</definedName>
    <definedName name="_91__FDSAUDITLINK__" hidden="1">{"fdsup://directions/FAT Viewer?action=UPDATE&amp;creator=factset&amp;DYN_ARGS=TRUE&amp;DOC_NAME=FAT:FQL_AUDITING_CLIENT_TEMPLATE.FAT&amp;display_string=Audit&amp;VAR:KEY=XUFCZANQZU&amp;VAR:QUERY=RkZfRUJJVERBX09QRVIoUVRSLDQvMS8yMDA5LDYvMzAvMjAwOSwsLFVTRCk=&amp;WINDOW=FIRST_POPUP&amp;HEIGH","T=450&amp;WIDTH=450&amp;START_MAXIMIZED=FALSE&amp;VAR:CALENDAR=US&amp;VAR:SYMBOL=UNM&amp;VAR:INDEX=0"}</definedName>
    <definedName name="_910__FDSAUDITLINK__" localSheetId="7" hidden="1">{"fdsup://directions/FAT Viewer?action=UPDATE&amp;creator=factset&amp;DYN_ARGS=TRUE&amp;DOC_NAME=FAT:FQL_AUDITING_CLIENT_TEMPLATE.FAT&amp;display_string=Audit&amp;VAR:KEY=LONGDCHGZU&amp;VAR:QUERY=RkZfRUJJVERBX09QRVIoUVRSLDQvMS8yMDEwLDYvMzAvMjAxMCwsLFVTRCk=&amp;WINDOW=FIRST_POPUP&amp;HEIGH","T=450&amp;WIDTH=450&amp;START_MAXIMIZED=FALSE&amp;VAR:CALENDAR=US&amp;VAR:SYMBOL=AXP&amp;VAR:INDEX=0"}</definedName>
    <definedName name="_910__FDSAUDITLINK__" localSheetId="0" hidden="1">{"fdsup://directions/FAT Viewer?action=UPDATE&amp;creator=factset&amp;DYN_ARGS=TRUE&amp;DOC_NAME=FAT:FQL_AUDITING_CLIENT_TEMPLATE.FAT&amp;display_string=Audit&amp;VAR:KEY=LONGDCHGZU&amp;VAR:QUERY=RkZfRUJJVERBX09QRVIoUVRSLDQvMS8yMDEwLDYvMzAvMjAxMCwsLFVTRCk=&amp;WINDOW=FIRST_POPUP&amp;HEIGH","T=450&amp;WIDTH=450&amp;START_MAXIMIZED=FALSE&amp;VAR:CALENDAR=US&amp;VAR:SYMBOL=AXP&amp;VAR:INDEX=0"}</definedName>
    <definedName name="_910__FDSAUDITLINK__" hidden="1">{"fdsup://directions/FAT Viewer?action=UPDATE&amp;creator=factset&amp;DYN_ARGS=TRUE&amp;DOC_NAME=FAT:FQL_AUDITING_CLIENT_TEMPLATE.FAT&amp;display_string=Audit&amp;VAR:KEY=LONGDCHGZU&amp;VAR:QUERY=RkZfRUJJVERBX09QRVIoUVRSLDQvMS8yMDEwLDYvMzAvMjAxMCwsLFVTRCk=&amp;WINDOW=FIRST_POPUP&amp;HEIGH","T=450&amp;WIDTH=450&amp;START_MAXIMIZED=FALSE&amp;VAR:CALENDAR=US&amp;VAR:SYMBOL=AXP&amp;VAR:INDEX=0"}</definedName>
    <definedName name="_911__FDSAUDITLINK__" localSheetId="7" hidden="1">{"fdsup://directions/FAT Viewer?action=UPDATE&amp;creator=factset&amp;DYN_ARGS=TRUE&amp;DOC_NAME=FAT:FQL_AUDITING_CLIENT_TEMPLATE.FAT&amp;display_string=Audit&amp;VAR:KEY=PSLQPYBUTG&amp;VAR:QUERY=RkZfRUJJVERBX09QRVIoUVRSLDQvMS8yMDA5LDYvMzAvMjAwOSwsLFVTRCk=&amp;WINDOW=FIRST_POPUP&amp;HEIGH","T=450&amp;WIDTH=450&amp;START_MAXIMIZED=FALSE&amp;VAR:CALENDAR=US&amp;VAR:SYMBOL=AVY&amp;VAR:INDEX=0"}</definedName>
    <definedName name="_911__FDSAUDITLINK__" localSheetId="0" hidden="1">{"fdsup://directions/FAT Viewer?action=UPDATE&amp;creator=factset&amp;DYN_ARGS=TRUE&amp;DOC_NAME=FAT:FQL_AUDITING_CLIENT_TEMPLATE.FAT&amp;display_string=Audit&amp;VAR:KEY=PSLQPYBUTG&amp;VAR:QUERY=RkZfRUJJVERBX09QRVIoUVRSLDQvMS8yMDA5LDYvMzAvMjAwOSwsLFVTRCk=&amp;WINDOW=FIRST_POPUP&amp;HEIGH","T=450&amp;WIDTH=450&amp;START_MAXIMIZED=FALSE&amp;VAR:CALENDAR=US&amp;VAR:SYMBOL=AVY&amp;VAR:INDEX=0"}</definedName>
    <definedName name="_911__FDSAUDITLINK__" hidden="1">{"fdsup://directions/FAT Viewer?action=UPDATE&amp;creator=factset&amp;DYN_ARGS=TRUE&amp;DOC_NAME=FAT:FQL_AUDITING_CLIENT_TEMPLATE.FAT&amp;display_string=Audit&amp;VAR:KEY=PSLQPYBUTG&amp;VAR:QUERY=RkZfRUJJVERBX09QRVIoUVRSLDQvMS8yMDA5LDYvMzAvMjAwOSwsLFVTRCk=&amp;WINDOW=FIRST_POPUP&amp;HEIGH","T=450&amp;WIDTH=450&amp;START_MAXIMIZED=FALSE&amp;VAR:CALENDAR=US&amp;VAR:SYMBOL=AVY&amp;VAR:INDEX=0"}</definedName>
    <definedName name="_912__FDSAUDITLINK__" localSheetId="7" hidden="1">{"fdsup://directions/FAT Viewer?action=UPDATE&amp;creator=factset&amp;DYN_ARGS=TRUE&amp;DOC_NAME=FAT:FQL_AUDITING_CLIENT_TEMPLATE.FAT&amp;display_string=Audit&amp;VAR:KEY=PCDKRYXIZM&amp;VAR:QUERY=RkZfRUJJVERBX09QRVIoUVRSLDQvMS8yMDEwLDYvMzAvMjAxMCwsLFVTRCk=&amp;WINDOW=FIRST_POPUP&amp;HEIGH","T=450&amp;WIDTH=450&amp;START_MAXIMIZED=FALSE&amp;VAR:CALENDAR=US&amp;VAR:SYMBOL=AVY&amp;VAR:INDEX=0"}</definedName>
    <definedName name="_912__FDSAUDITLINK__" localSheetId="0" hidden="1">{"fdsup://directions/FAT Viewer?action=UPDATE&amp;creator=factset&amp;DYN_ARGS=TRUE&amp;DOC_NAME=FAT:FQL_AUDITING_CLIENT_TEMPLATE.FAT&amp;display_string=Audit&amp;VAR:KEY=PCDKRYXIZM&amp;VAR:QUERY=RkZfRUJJVERBX09QRVIoUVRSLDQvMS8yMDEwLDYvMzAvMjAxMCwsLFVTRCk=&amp;WINDOW=FIRST_POPUP&amp;HEIGH","T=450&amp;WIDTH=450&amp;START_MAXIMIZED=FALSE&amp;VAR:CALENDAR=US&amp;VAR:SYMBOL=AVY&amp;VAR:INDEX=0"}</definedName>
    <definedName name="_912__FDSAUDITLINK__" hidden="1">{"fdsup://directions/FAT Viewer?action=UPDATE&amp;creator=factset&amp;DYN_ARGS=TRUE&amp;DOC_NAME=FAT:FQL_AUDITING_CLIENT_TEMPLATE.FAT&amp;display_string=Audit&amp;VAR:KEY=PCDKRYXIZM&amp;VAR:QUERY=RkZfRUJJVERBX09QRVIoUVRSLDQvMS8yMDEwLDYvMzAvMjAxMCwsLFVTRCk=&amp;WINDOW=FIRST_POPUP&amp;HEIGH","T=450&amp;WIDTH=450&amp;START_MAXIMIZED=FALSE&amp;VAR:CALENDAR=US&amp;VAR:SYMBOL=AVY&amp;VAR:INDEX=0"}</definedName>
    <definedName name="_913__FDSAUDITLINK__" localSheetId="7" hidden="1">{"fdsup://directions/FAT Viewer?action=UPDATE&amp;creator=factset&amp;DYN_ARGS=TRUE&amp;DOC_NAME=FAT:FQL_AUDITING_CLIENT_TEMPLATE.FAT&amp;display_string=Audit&amp;VAR:KEY=LOBSVEPOPM&amp;VAR:QUERY=RkZfRUJJVERBX09QRVIoUVRSLDQvMS8yMDA5LDYvMzAvMjAwOSwsLFVTRCk=&amp;WINDOW=FIRST_POPUP&amp;HEIGH","T=450&amp;WIDTH=450&amp;START_MAXIMIZED=FALSE&amp;VAR:CALENDAR=US&amp;VAR:SYMBOL=AVP&amp;VAR:INDEX=0"}</definedName>
    <definedName name="_913__FDSAUDITLINK__" localSheetId="0" hidden="1">{"fdsup://directions/FAT Viewer?action=UPDATE&amp;creator=factset&amp;DYN_ARGS=TRUE&amp;DOC_NAME=FAT:FQL_AUDITING_CLIENT_TEMPLATE.FAT&amp;display_string=Audit&amp;VAR:KEY=LOBSVEPOPM&amp;VAR:QUERY=RkZfRUJJVERBX09QRVIoUVRSLDQvMS8yMDA5LDYvMzAvMjAwOSwsLFVTRCk=&amp;WINDOW=FIRST_POPUP&amp;HEIGH","T=450&amp;WIDTH=450&amp;START_MAXIMIZED=FALSE&amp;VAR:CALENDAR=US&amp;VAR:SYMBOL=AVP&amp;VAR:INDEX=0"}</definedName>
    <definedName name="_913__FDSAUDITLINK__" hidden="1">{"fdsup://directions/FAT Viewer?action=UPDATE&amp;creator=factset&amp;DYN_ARGS=TRUE&amp;DOC_NAME=FAT:FQL_AUDITING_CLIENT_TEMPLATE.FAT&amp;display_string=Audit&amp;VAR:KEY=LOBSVEPOPM&amp;VAR:QUERY=RkZfRUJJVERBX09QRVIoUVRSLDQvMS8yMDA5LDYvMzAvMjAwOSwsLFVTRCk=&amp;WINDOW=FIRST_POPUP&amp;HEIGH","T=450&amp;WIDTH=450&amp;START_MAXIMIZED=FALSE&amp;VAR:CALENDAR=US&amp;VAR:SYMBOL=AVP&amp;VAR:INDEX=0"}</definedName>
    <definedName name="_914__FDSAUDITLINK__" localSheetId="7" hidden="1">{"fdsup://directions/FAT Viewer?action=UPDATE&amp;creator=factset&amp;DYN_ARGS=TRUE&amp;DOC_NAME=FAT:FQL_AUDITING_CLIENT_TEMPLATE.FAT&amp;display_string=Audit&amp;VAR:KEY=TWFKDKXKHG&amp;VAR:QUERY=RkZfRUJJVERBX09QRVIoUVRSLDQvMS8yMDEwLDYvMzAvMjAxMCwsLFVTRCk=&amp;WINDOW=FIRST_POPUP&amp;HEIGH","T=450&amp;WIDTH=450&amp;START_MAXIMIZED=FALSE&amp;VAR:CALENDAR=US&amp;VAR:SYMBOL=AVP&amp;VAR:INDEX=0"}</definedName>
    <definedName name="_914__FDSAUDITLINK__" localSheetId="0" hidden="1">{"fdsup://directions/FAT Viewer?action=UPDATE&amp;creator=factset&amp;DYN_ARGS=TRUE&amp;DOC_NAME=FAT:FQL_AUDITING_CLIENT_TEMPLATE.FAT&amp;display_string=Audit&amp;VAR:KEY=TWFKDKXKHG&amp;VAR:QUERY=RkZfRUJJVERBX09QRVIoUVRSLDQvMS8yMDEwLDYvMzAvMjAxMCwsLFVTRCk=&amp;WINDOW=FIRST_POPUP&amp;HEIGH","T=450&amp;WIDTH=450&amp;START_MAXIMIZED=FALSE&amp;VAR:CALENDAR=US&amp;VAR:SYMBOL=AVP&amp;VAR:INDEX=0"}</definedName>
    <definedName name="_914__FDSAUDITLINK__" hidden="1">{"fdsup://directions/FAT Viewer?action=UPDATE&amp;creator=factset&amp;DYN_ARGS=TRUE&amp;DOC_NAME=FAT:FQL_AUDITING_CLIENT_TEMPLATE.FAT&amp;display_string=Audit&amp;VAR:KEY=TWFKDKXKHG&amp;VAR:QUERY=RkZfRUJJVERBX09QRVIoUVRSLDQvMS8yMDEwLDYvMzAvMjAxMCwsLFVTRCk=&amp;WINDOW=FIRST_POPUP&amp;HEIGH","T=450&amp;WIDTH=450&amp;START_MAXIMIZED=FALSE&amp;VAR:CALENDAR=US&amp;VAR:SYMBOL=AVP&amp;VAR:INDEX=0"}</definedName>
    <definedName name="_915__FDSAUDITLINK__" localSheetId="7" hidden="1">{"fdsup://directions/FAT Viewer?action=UPDATE&amp;creator=factset&amp;DYN_ARGS=TRUE&amp;DOC_NAME=FAT:FQL_AUDITING_CLIENT_TEMPLATE.FAT&amp;display_string=Audit&amp;VAR:KEY=TIDUJSLSHO&amp;VAR:QUERY=RkZfRUJJVERBX09QRVIoUVRSLDQvMS8yMDA5LDYvMzAvMjAwOSwsLFVTRCk=&amp;WINDOW=FIRST_POPUP&amp;HEIGH","T=450&amp;WIDTH=450&amp;START_MAXIMIZED=FALSE&amp;VAR:CALENDAR=US&amp;VAR:SYMBOL=AVB&amp;VAR:INDEX=0"}</definedName>
    <definedName name="_915__FDSAUDITLINK__" localSheetId="0" hidden="1">{"fdsup://directions/FAT Viewer?action=UPDATE&amp;creator=factset&amp;DYN_ARGS=TRUE&amp;DOC_NAME=FAT:FQL_AUDITING_CLIENT_TEMPLATE.FAT&amp;display_string=Audit&amp;VAR:KEY=TIDUJSLSHO&amp;VAR:QUERY=RkZfRUJJVERBX09QRVIoUVRSLDQvMS8yMDA5LDYvMzAvMjAwOSwsLFVTRCk=&amp;WINDOW=FIRST_POPUP&amp;HEIGH","T=450&amp;WIDTH=450&amp;START_MAXIMIZED=FALSE&amp;VAR:CALENDAR=US&amp;VAR:SYMBOL=AVB&amp;VAR:INDEX=0"}</definedName>
    <definedName name="_915__FDSAUDITLINK__" hidden="1">{"fdsup://directions/FAT Viewer?action=UPDATE&amp;creator=factset&amp;DYN_ARGS=TRUE&amp;DOC_NAME=FAT:FQL_AUDITING_CLIENT_TEMPLATE.FAT&amp;display_string=Audit&amp;VAR:KEY=TIDUJSLSHO&amp;VAR:QUERY=RkZfRUJJVERBX09QRVIoUVRSLDQvMS8yMDA5LDYvMzAvMjAwOSwsLFVTRCk=&amp;WINDOW=FIRST_POPUP&amp;HEIGH","T=450&amp;WIDTH=450&amp;START_MAXIMIZED=FALSE&amp;VAR:CALENDAR=US&amp;VAR:SYMBOL=AVB&amp;VAR:INDEX=0"}</definedName>
    <definedName name="_916__FDSAUDITLINK__" localSheetId="7" hidden="1">{"fdsup://directions/FAT Viewer?action=UPDATE&amp;creator=factset&amp;DYN_ARGS=TRUE&amp;DOC_NAME=FAT:FQL_AUDITING_CLIENT_TEMPLATE.FAT&amp;display_string=Audit&amp;VAR:KEY=XEDIRUVGPG&amp;VAR:QUERY=RkZfRUJJVERBX09QRVIoUVRSLDQvMS8yMDEwLDYvMzAvMjAxMCwsLFVTRCk=&amp;WINDOW=FIRST_POPUP&amp;HEIGH","T=450&amp;WIDTH=450&amp;START_MAXIMIZED=FALSE&amp;VAR:CALENDAR=US&amp;VAR:SYMBOL=AVB&amp;VAR:INDEX=0"}</definedName>
    <definedName name="_916__FDSAUDITLINK__" localSheetId="0" hidden="1">{"fdsup://directions/FAT Viewer?action=UPDATE&amp;creator=factset&amp;DYN_ARGS=TRUE&amp;DOC_NAME=FAT:FQL_AUDITING_CLIENT_TEMPLATE.FAT&amp;display_string=Audit&amp;VAR:KEY=XEDIRUVGPG&amp;VAR:QUERY=RkZfRUJJVERBX09QRVIoUVRSLDQvMS8yMDEwLDYvMzAvMjAxMCwsLFVTRCk=&amp;WINDOW=FIRST_POPUP&amp;HEIGH","T=450&amp;WIDTH=450&amp;START_MAXIMIZED=FALSE&amp;VAR:CALENDAR=US&amp;VAR:SYMBOL=AVB&amp;VAR:INDEX=0"}</definedName>
    <definedName name="_916__FDSAUDITLINK__" hidden="1">{"fdsup://directions/FAT Viewer?action=UPDATE&amp;creator=factset&amp;DYN_ARGS=TRUE&amp;DOC_NAME=FAT:FQL_AUDITING_CLIENT_TEMPLATE.FAT&amp;display_string=Audit&amp;VAR:KEY=XEDIRUVGPG&amp;VAR:QUERY=RkZfRUJJVERBX09QRVIoUVRSLDQvMS8yMDEwLDYvMzAvMjAxMCwsLFVTRCk=&amp;WINDOW=FIRST_POPUP&amp;HEIGH","T=450&amp;WIDTH=450&amp;START_MAXIMIZED=FALSE&amp;VAR:CALENDAR=US&amp;VAR:SYMBOL=AVB&amp;VAR:INDEX=0"}</definedName>
    <definedName name="_917__FDSAUDITLINK__" localSheetId="7" hidden="1">{"fdsup://directions/FAT Viewer?action=UPDATE&amp;creator=factset&amp;DYN_ARGS=TRUE&amp;DOC_NAME=FAT:FQL_AUDITING_CLIENT_TEMPLATE.FAT&amp;display_string=Audit&amp;VAR:KEY=TYJIRONMVU&amp;VAR:QUERY=RkZfRUJJVERBX09QRVIoUVRSLDQvMS8yMDA5LDYvMzAvMjAwOSwsLFVTRCk=&amp;WINDOW=FIRST_POPUP&amp;HEIGH","T=450&amp;WIDTH=450&amp;START_MAXIMIZED=FALSE&amp;VAR:CALENDAR=US&amp;VAR:SYMBOL=ATI&amp;VAR:INDEX=0"}</definedName>
    <definedName name="_917__FDSAUDITLINK__" localSheetId="0" hidden="1">{"fdsup://directions/FAT Viewer?action=UPDATE&amp;creator=factset&amp;DYN_ARGS=TRUE&amp;DOC_NAME=FAT:FQL_AUDITING_CLIENT_TEMPLATE.FAT&amp;display_string=Audit&amp;VAR:KEY=TYJIRONMVU&amp;VAR:QUERY=RkZfRUJJVERBX09QRVIoUVRSLDQvMS8yMDA5LDYvMzAvMjAwOSwsLFVTRCk=&amp;WINDOW=FIRST_POPUP&amp;HEIGH","T=450&amp;WIDTH=450&amp;START_MAXIMIZED=FALSE&amp;VAR:CALENDAR=US&amp;VAR:SYMBOL=ATI&amp;VAR:INDEX=0"}</definedName>
    <definedName name="_917__FDSAUDITLINK__" hidden="1">{"fdsup://directions/FAT Viewer?action=UPDATE&amp;creator=factset&amp;DYN_ARGS=TRUE&amp;DOC_NAME=FAT:FQL_AUDITING_CLIENT_TEMPLATE.FAT&amp;display_string=Audit&amp;VAR:KEY=TYJIRONMVU&amp;VAR:QUERY=RkZfRUJJVERBX09QRVIoUVRSLDQvMS8yMDA5LDYvMzAvMjAwOSwsLFVTRCk=&amp;WINDOW=FIRST_POPUP&amp;HEIGH","T=450&amp;WIDTH=450&amp;START_MAXIMIZED=FALSE&amp;VAR:CALENDAR=US&amp;VAR:SYMBOL=ATI&amp;VAR:INDEX=0"}</definedName>
    <definedName name="_918__FDSAUDITLINK__" localSheetId="7" hidden="1">{"fdsup://directions/FAT Viewer?action=UPDATE&amp;creator=factset&amp;DYN_ARGS=TRUE&amp;DOC_NAME=FAT:FQL_AUDITING_CLIENT_TEMPLATE.FAT&amp;display_string=Audit&amp;VAR:KEY=VQFSRADGPK&amp;VAR:QUERY=RkZfRUJJVERBX09QRVIoUVRSLDQvMS8yMDEwLDYvMzAvMjAxMCwsLFVTRCk=&amp;WINDOW=FIRST_POPUP&amp;HEIGH","T=450&amp;WIDTH=450&amp;START_MAXIMIZED=FALSE&amp;VAR:CALENDAR=US&amp;VAR:SYMBOL=ATI&amp;VAR:INDEX=0"}</definedName>
    <definedName name="_918__FDSAUDITLINK__" localSheetId="0" hidden="1">{"fdsup://directions/FAT Viewer?action=UPDATE&amp;creator=factset&amp;DYN_ARGS=TRUE&amp;DOC_NAME=FAT:FQL_AUDITING_CLIENT_TEMPLATE.FAT&amp;display_string=Audit&amp;VAR:KEY=VQFSRADGPK&amp;VAR:QUERY=RkZfRUJJVERBX09QRVIoUVRSLDQvMS8yMDEwLDYvMzAvMjAxMCwsLFVTRCk=&amp;WINDOW=FIRST_POPUP&amp;HEIGH","T=450&amp;WIDTH=450&amp;START_MAXIMIZED=FALSE&amp;VAR:CALENDAR=US&amp;VAR:SYMBOL=ATI&amp;VAR:INDEX=0"}</definedName>
    <definedName name="_918__FDSAUDITLINK__" hidden="1">{"fdsup://directions/FAT Viewer?action=UPDATE&amp;creator=factset&amp;DYN_ARGS=TRUE&amp;DOC_NAME=FAT:FQL_AUDITING_CLIENT_TEMPLATE.FAT&amp;display_string=Audit&amp;VAR:KEY=VQFSRADGPK&amp;VAR:QUERY=RkZfRUJJVERBX09QRVIoUVRSLDQvMS8yMDEwLDYvMzAvMjAxMCwsLFVTRCk=&amp;WINDOW=FIRST_POPUP&amp;HEIGH","T=450&amp;WIDTH=450&amp;START_MAXIMIZED=FALSE&amp;VAR:CALENDAR=US&amp;VAR:SYMBOL=ATI&amp;VAR:INDEX=0"}</definedName>
    <definedName name="_919__FDSAUDITLINK__" localSheetId="7" hidden="1">{"fdsup://directions/FAT Viewer?action=UPDATE&amp;creator=factset&amp;DYN_ARGS=TRUE&amp;DOC_NAME=FAT:FQL_AUDITING_CLIENT_TEMPLATE.FAT&amp;display_string=Audit&amp;VAR:KEY=RWHCZAZWFC&amp;VAR:QUERY=RkZfRUJJVERBX09QRVIoUVRSLDQvMS8yMDA5LDYvMzAvMjAwOSwsLFVTRCk=&amp;WINDOW=FIRST_POPUP&amp;HEIGH","T=450&amp;WIDTH=450&amp;START_MAXIMIZED=FALSE&amp;VAR:CALENDAR=US&amp;VAR:SYMBOL=ARG&amp;VAR:INDEX=0"}</definedName>
    <definedName name="_919__FDSAUDITLINK__" localSheetId="0" hidden="1">{"fdsup://directions/FAT Viewer?action=UPDATE&amp;creator=factset&amp;DYN_ARGS=TRUE&amp;DOC_NAME=FAT:FQL_AUDITING_CLIENT_TEMPLATE.FAT&amp;display_string=Audit&amp;VAR:KEY=RWHCZAZWFC&amp;VAR:QUERY=RkZfRUJJVERBX09QRVIoUVRSLDQvMS8yMDA5LDYvMzAvMjAwOSwsLFVTRCk=&amp;WINDOW=FIRST_POPUP&amp;HEIGH","T=450&amp;WIDTH=450&amp;START_MAXIMIZED=FALSE&amp;VAR:CALENDAR=US&amp;VAR:SYMBOL=ARG&amp;VAR:INDEX=0"}</definedName>
    <definedName name="_919__FDSAUDITLINK__" hidden="1">{"fdsup://directions/FAT Viewer?action=UPDATE&amp;creator=factset&amp;DYN_ARGS=TRUE&amp;DOC_NAME=FAT:FQL_AUDITING_CLIENT_TEMPLATE.FAT&amp;display_string=Audit&amp;VAR:KEY=RWHCZAZWFC&amp;VAR:QUERY=RkZfRUJJVERBX09QRVIoUVRSLDQvMS8yMDA5LDYvMzAvMjAwOSwsLFVTRCk=&amp;WINDOW=FIRST_POPUP&amp;HEIGH","T=450&amp;WIDTH=450&amp;START_MAXIMIZED=FALSE&amp;VAR:CALENDAR=US&amp;VAR:SYMBOL=ARG&amp;VAR:INDEX=0"}</definedName>
    <definedName name="_92__FDSAUDITLINK__" localSheetId="7" hidden="1">{"fdsup://directions/FAT Viewer?action=UPDATE&amp;creator=factset&amp;DYN_ARGS=TRUE&amp;DOC_NAME=FAT:FQL_AUDITING_CLIENT_TEMPLATE.FAT&amp;display_string=Audit&amp;VAR:KEY=ZGBWDGJIXQ&amp;VAR:QUERY=RkZfRUJJVERBX09QRVIoUVRSLDQvMS8yMDEwLDYvMzAvMjAxMCwsLFVTRCk=&amp;WINDOW=FIRST_POPUP&amp;HEIGH","T=450&amp;WIDTH=450&amp;START_MAXIMIZED=FALSE&amp;VAR:CALENDAR=US&amp;VAR:SYMBOL=UNM&amp;VAR:INDEX=0"}</definedName>
    <definedName name="_92__FDSAUDITLINK__" localSheetId="0" hidden="1">{"fdsup://directions/FAT Viewer?action=UPDATE&amp;creator=factset&amp;DYN_ARGS=TRUE&amp;DOC_NAME=FAT:FQL_AUDITING_CLIENT_TEMPLATE.FAT&amp;display_string=Audit&amp;VAR:KEY=ZGBWDGJIXQ&amp;VAR:QUERY=RkZfRUJJVERBX09QRVIoUVRSLDQvMS8yMDEwLDYvMzAvMjAxMCwsLFVTRCk=&amp;WINDOW=FIRST_POPUP&amp;HEIGH","T=450&amp;WIDTH=450&amp;START_MAXIMIZED=FALSE&amp;VAR:CALENDAR=US&amp;VAR:SYMBOL=UNM&amp;VAR:INDEX=0"}</definedName>
    <definedName name="_92__FDSAUDITLINK__" hidden="1">{"fdsup://directions/FAT Viewer?action=UPDATE&amp;creator=factset&amp;DYN_ARGS=TRUE&amp;DOC_NAME=FAT:FQL_AUDITING_CLIENT_TEMPLATE.FAT&amp;display_string=Audit&amp;VAR:KEY=ZGBWDGJIXQ&amp;VAR:QUERY=RkZfRUJJVERBX09QRVIoUVRSLDQvMS8yMDEwLDYvMzAvMjAxMCwsLFVTRCk=&amp;WINDOW=FIRST_POPUP&amp;HEIGH","T=450&amp;WIDTH=450&amp;START_MAXIMIZED=FALSE&amp;VAR:CALENDAR=US&amp;VAR:SYMBOL=UNM&amp;VAR:INDEX=0"}</definedName>
    <definedName name="_920__FDSAUDITLINK__" localSheetId="7" hidden="1">{"fdsup://directions/FAT Viewer?action=UPDATE&amp;creator=factset&amp;DYN_ARGS=TRUE&amp;DOC_NAME=FAT:FQL_AUDITING_CLIENT_TEMPLATE.FAT&amp;display_string=Audit&amp;VAR:KEY=FWRATERQBC&amp;VAR:QUERY=RkZfRUJJVERBX09QRVIoUVRSLDQvMS8yMDEwLDYvMzAvMjAxMCwsLFVTRCk=&amp;WINDOW=FIRST_POPUP&amp;HEIGH","T=450&amp;WIDTH=450&amp;START_MAXIMIZED=FALSE&amp;VAR:CALENDAR=US&amp;VAR:SYMBOL=ARG&amp;VAR:INDEX=0"}</definedName>
    <definedName name="_920__FDSAUDITLINK__" localSheetId="0" hidden="1">{"fdsup://directions/FAT Viewer?action=UPDATE&amp;creator=factset&amp;DYN_ARGS=TRUE&amp;DOC_NAME=FAT:FQL_AUDITING_CLIENT_TEMPLATE.FAT&amp;display_string=Audit&amp;VAR:KEY=FWRATERQBC&amp;VAR:QUERY=RkZfRUJJVERBX09QRVIoUVRSLDQvMS8yMDEwLDYvMzAvMjAxMCwsLFVTRCk=&amp;WINDOW=FIRST_POPUP&amp;HEIGH","T=450&amp;WIDTH=450&amp;START_MAXIMIZED=FALSE&amp;VAR:CALENDAR=US&amp;VAR:SYMBOL=ARG&amp;VAR:INDEX=0"}</definedName>
    <definedName name="_920__FDSAUDITLINK__" hidden="1">{"fdsup://directions/FAT Viewer?action=UPDATE&amp;creator=factset&amp;DYN_ARGS=TRUE&amp;DOC_NAME=FAT:FQL_AUDITING_CLIENT_TEMPLATE.FAT&amp;display_string=Audit&amp;VAR:KEY=FWRATERQBC&amp;VAR:QUERY=RkZfRUJJVERBX09QRVIoUVRSLDQvMS8yMDEwLDYvMzAvMjAxMCwsLFVTRCk=&amp;WINDOW=FIRST_POPUP&amp;HEIGH","T=450&amp;WIDTH=450&amp;START_MAXIMIZED=FALSE&amp;VAR:CALENDAR=US&amp;VAR:SYMBOL=ARG&amp;VAR:INDEX=0"}</definedName>
    <definedName name="_921__FDSAUDITLINK__" localSheetId="7" hidden="1">{"fdsup://directions/FAT Viewer?action=UPDATE&amp;creator=factset&amp;DYN_ARGS=TRUE&amp;DOC_NAME=FAT:FQL_AUDITING_CLIENT_TEMPLATE.FAT&amp;display_string=Audit&amp;VAR:KEY=ZQJYPAPCTE&amp;VAR:QUERY=RkZfRUJJVERBX09QRVIoUVRSLDQvMS8yMDA5LDYvMzAvMjAwOSwsLFVTRCk=&amp;WINDOW=FIRST_POPUP&amp;HEIGH","T=450&amp;WIDTH=450&amp;START_MAXIMIZED=FALSE&amp;VAR:CALENDAR=US&amp;VAR:SYMBOL=APOL&amp;VAR:INDEX=0"}</definedName>
    <definedName name="_921__FDSAUDITLINK__" localSheetId="0" hidden="1">{"fdsup://directions/FAT Viewer?action=UPDATE&amp;creator=factset&amp;DYN_ARGS=TRUE&amp;DOC_NAME=FAT:FQL_AUDITING_CLIENT_TEMPLATE.FAT&amp;display_string=Audit&amp;VAR:KEY=ZQJYPAPCTE&amp;VAR:QUERY=RkZfRUJJVERBX09QRVIoUVRSLDQvMS8yMDA5LDYvMzAvMjAwOSwsLFVTRCk=&amp;WINDOW=FIRST_POPUP&amp;HEIGH","T=450&amp;WIDTH=450&amp;START_MAXIMIZED=FALSE&amp;VAR:CALENDAR=US&amp;VAR:SYMBOL=APOL&amp;VAR:INDEX=0"}</definedName>
    <definedName name="_921__FDSAUDITLINK__" hidden="1">{"fdsup://directions/FAT Viewer?action=UPDATE&amp;creator=factset&amp;DYN_ARGS=TRUE&amp;DOC_NAME=FAT:FQL_AUDITING_CLIENT_TEMPLATE.FAT&amp;display_string=Audit&amp;VAR:KEY=ZQJYPAPCTE&amp;VAR:QUERY=RkZfRUJJVERBX09QRVIoUVRSLDQvMS8yMDA5LDYvMzAvMjAwOSwsLFVTRCk=&amp;WINDOW=FIRST_POPUP&amp;HEIGH","T=450&amp;WIDTH=450&amp;START_MAXIMIZED=FALSE&amp;VAR:CALENDAR=US&amp;VAR:SYMBOL=APOL&amp;VAR:INDEX=0"}</definedName>
    <definedName name="_922__FDSAUDITLINK__" localSheetId="7" hidden="1">{"fdsup://directions/FAT Viewer?action=UPDATE&amp;creator=factset&amp;DYN_ARGS=TRUE&amp;DOC_NAME=FAT:FQL_AUDITING_CLIENT_TEMPLATE.FAT&amp;display_string=Audit&amp;VAR:KEY=PADMLYDOPA&amp;VAR:QUERY=RkZfRUJJVERBX09QRVIoUVRSLDQvMS8yMDEwLDYvMzAvMjAxMCwsLFVTRCk=&amp;WINDOW=FIRST_POPUP&amp;HEIGH","T=450&amp;WIDTH=450&amp;START_MAXIMIZED=FALSE&amp;VAR:CALENDAR=US&amp;VAR:SYMBOL=APOL&amp;VAR:INDEX=0"}</definedName>
    <definedName name="_922__FDSAUDITLINK__" localSheetId="0" hidden="1">{"fdsup://directions/FAT Viewer?action=UPDATE&amp;creator=factset&amp;DYN_ARGS=TRUE&amp;DOC_NAME=FAT:FQL_AUDITING_CLIENT_TEMPLATE.FAT&amp;display_string=Audit&amp;VAR:KEY=PADMLYDOPA&amp;VAR:QUERY=RkZfRUJJVERBX09QRVIoUVRSLDQvMS8yMDEwLDYvMzAvMjAxMCwsLFVTRCk=&amp;WINDOW=FIRST_POPUP&amp;HEIGH","T=450&amp;WIDTH=450&amp;START_MAXIMIZED=FALSE&amp;VAR:CALENDAR=US&amp;VAR:SYMBOL=APOL&amp;VAR:INDEX=0"}</definedName>
    <definedName name="_922__FDSAUDITLINK__" hidden="1">{"fdsup://directions/FAT Viewer?action=UPDATE&amp;creator=factset&amp;DYN_ARGS=TRUE&amp;DOC_NAME=FAT:FQL_AUDITING_CLIENT_TEMPLATE.FAT&amp;display_string=Audit&amp;VAR:KEY=PADMLYDOPA&amp;VAR:QUERY=RkZfRUJJVERBX09QRVIoUVRSLDQvMS8yMDEwLDYvMzAvMjAxMCwsLFVTRCk=&amp;WINDOW=FIRST_POPUP&amp;HEIGH","T=450&amp;WIDTH=450&amp;START_MAXIMIZED=FALSE&amp;VAR:CALENDAR=US&amp;VAR:SYMBOL=APOL&amp;VAR:INDEX=0"}</definedName>
    <definedName name="_923__FDSAUDITLINK__" localSheetId="7" hidden="1">{"fdsup://directions/FAT Viewer?action=UPDATE&amp;creator=factset&amp;DYN_ARGS=TRUE&amp;DOC_NAME=FAT:FQL_AUDITING_CLIENT_TEMPLATE.FAT&amp;display_string=Audit&amp;VAR:KEY=HCPQTOJIZQ&amp;VAR:QUERY=RkZfRUJJVERBX09QRVIoUVRSLDQvMS8yMDA5LDYvMzAvMjAwOSwsLFVTRCk=&amp;WINDOW=FIRST_POPUP&amp;HEIGH","T=450&amp;WIDTH=450&amp;START_MAXIMIZED=FALSE&amp;VAR:CALENDAR=US&amp;VAR:SYMBOL=APH&amp;VAR:INDEX=0"}</definedName>
    <definedName name="_923__FDSAUDITLINK__" localSheetId="0" hidden="1">{"fdsup://directions/FAT Viewer?action=UPDATE&amp;creator=factset&amp;DYN_ARGS=TRUE&amp;DOC_NAME=FAT:FQL_AUDITING_CLIENT_TEMPLATE.FAT&amp;display_string=Audit&amp;VAR:KEY=HCPQTOJIZQ&amp;VAR:QUERY=RkZfRUJJVERBX09QRVIoUVRSLDQvMS8yMDA5LDYvMzAvMjAwOSwsLFVTRCk=&amp;WINDOW=FIRST_POPUP&amp;HEIGH","T=450&amp;WIDTH=450&amp;START_MAXIMIZED=FALSE&amp;VAR:CALENDAR=US&amp;VAR:SYMBOL=APH&amp;VAR:INDEX=0"}</definedName>
    <definedName name="_923__FDSAUDITLINK__" hidden="1">{"fdsup://directions/FAT Viewer?action=UPDATE&amp;creator=factset&amp;DYN_ARGS=TRUE&amp;DOC_NAME=FAT:FQL_AUDITING_CLIENT_TEMPLATE.FAT&amp;display_string=Audit&amp;VAR:KEY=HCPQTOJIZQ&amp;VAR:QUERY=RkZfRUJJVERBX09QRVIoUVRSLDQvMS8yMDA5LDYvMzAvMjAwOSwsLFVTRCk=&amp;WINDOW=FIRST_POPUP&amp;HEIGH","T=450&amp;WIDTH=450&amp;START_MAXIMIZED=FALSE&amp;VAR:CALENDAR=US&amp;VAR:SYMBOL=APH&amp;VAR:INDEX=0"}</definedName>
    <definedName name="_924__FDSAUDITLINK__" localSheetId="7" hidden="1">{"fdsup://directions/FAT Viewer?action=UPDATE&amp;creator=factset&amp;DYN_ARGS=TRUE&amp;DOC_NAME=FAT:FQL_AUDITING_CLIENT_TEMPLATE.FAT&amp;display_string=Audit&amp;VAR:KEY=XCLIZIPYNI&amp;VAR:QUERY=RkZfRUJJVERBX09QRVIoUVRSLDQvMS8yMDEwLDYvMzAvMjAxMCwsLFVTRCk=&amp;WINDOW=FIRST_POPUP&amp;HEIGH","T=450&amp;WIDTH=450&amp;START_MAXIMIZED=FALSE&amp;VAR:CALENDAR=US&amp;VAR:SYMBOL=APH&amp;VAR:INDEX=0"}</definedName>
    <definedName name="_924__FDSAUDITLINK__" localSheetId="0" hidden="1">{"fdsup://directions/FAT Viewer?action=UPDATE&amp;creator=factset&amp;DYN_ARGS=TRUE&amp;DOC_NAME=FAT:FQL_AUDITING_CLIENT_TEMPLATE.FAT&amp;display_string=Audit&amp;VAR:KEY=XCLIZIPYNI&amp;VAR:QUERY=RkZfRUJJVERBX09QRVIoUVRSLDQvMS8yMDEwLDYvMzAvMjAxMCwsLFVTRCk=&amp;WINDOW=FIRST_POPUP&amp;HEIGH","T=450&amp;WIDTH=450&amp;START_MAXIMIZED=FALSE&amp;VAR:CALENDAR=US&amp;VAR:SYMBOL=APH&amp;VAR:INDEX=0"}</definedName>
    <definedName name="_924__FDSAUDITLINK__" hidden="1">{"fdsup://directions/FAT Viewer?action=UPDATE&amp;creator=factset&amp;DYN_ARGS=TRUE&amp;DOC_NAME=FAT:FQL_AUDITING_CLIENT_TEMPLATE.FAT&amp;display_string=Audit&amp;VAR:KEY=XCLIZIPYNI&amp;VAR:QUERY=RkZfRUJJVERBX09QRVIoUVRSLDQvMS8yMDEwLDYvMzAvMjAxMCwsLFVTRCk=&amp;WINDOW=FIRST_POPUP&amp;HEIGH","T=450&amp;WIDTH=450&amp;START_MAXIMIZED=FALSE&amp;VAR:CALENDAR=US&amp;VAR:SYMBOL=APH&amp;VAR:INDEX=0"}</definedName>
    <definedName name="_925__FDSAUDITLINK__" localSheetId="7" hidden="1">{"fdsup://directions/FAT Viewer?action=UPDATE&amp;creator=factset&amp;DYN_ARGS=TRUE&amp;DOC_NAME=FAT:FQL_AUDITING_CLIENT_TEMPLATE.FAT&amp;display_string=Audit&amp;VAR:KEY=DGPQNENEPY&amp;VAR:QUERY=RkZfRUJJVERBX09QRVIoUVRSLDQvMS8yMDA5LDYvMzAvMjAwOSwsLFVTRCk=&amp;WINDOW=FIRST_POPUP&amp;HEIGH","T=450&amp;WIDTH=450&amp;START_MAXIMIZED=FALSE&amp;VAR:CALENDAR=US&amp;VAR:SYMBOL=APD&amp;VAR:INDEX=0"}</definedName>
    <definedName name="_925__FDSAUDITLINK__" localSheetId="0" hidden="1">{"fdsup://directions/FAT Viewer?action=UPDATE&amp;creator=factset&amp;DYN_ARGS=TRUE&amp;DOC_NAME=FAT:FQL_AUDITING_CLIENT_TEMPLATE.FAT&amp;display_string=Audit&amp;VAR:KEY=DGPQNENEPY&amp;VAR:QUERY=RkZfRUJJVERBX09QRVIoUVRSLDQvMS8yMDA5LDYvMzAvMjAwOSwsLFVTRCk=&amp;WINDOW=FIRST_POPUP&amp;HEIGH","T=450&amp;WIDTH=450&amp;START_MAXIMIZED=FALSE&amp;VAR:CALENDAR=US&amp;VAR:SYMBOL=APD&amp;VAR:INDEX=0"}</definedName>
    <definedName name="_925__FDSAUDITLINK__" hidden="1">{"fdsup://directions/FAT Viewer?action=UPDATE&amp;creator=factset&amp;DYN_ARGS=TRUE&amp;DOC_NAME=FAT:FQL_AUDITING_CLIENT_TEMPLATE.FAT&amp;display_string=Audit&amp;VAR:KEY=DGPQNENEPY&amp;VAR:QUERY=RkZfRUJJVERBX09QRVIoUVRSLDQvMS8yMDA5LDYvMzAvMjAwOSwsLFVTRCk=&amp;WINDOW=FIRST_POPUP&amp;HEIGH","T=450&amp;WIDTH=450&amp;START_MAXIMIZED=FALSE&amp;VAR:CALENDAR=US&amp;VAR:SYMBOL=APD&amp;VAR:INDEX=0"}</definedName>
    <definedName name="_926__FDSAUDITLINK__" localSheetId="7" hidden="1">{"fdsup://directions/FAT Viewer?action=UPDATE&amp;creator=factset&amp;DYN_ARGS=TRUE&amp;DOC_NAME=FAT:FQL_AUDITING_CLIENT_TEMPLATE.FAT&amp;display_string=Audit&amp;VAR:KEY=DEXUHGZUTC&amp;VAR:QUERY=RkZfRUJJVERBX09QRVIoUVRSLDQvMS8yMDEwLDYvMzAvMjAxMCwsLFVTRCk=&amp;WINDOW=FIRST_POPUP&amp;HEIGH","T=450&amp;WIDTH=450&amp;START_MAXIMIZED=FALSE&amp;VAR:CALENDAR=US&amp;VAR:SYMBOL=APD&amp;VAR:INDEX=0"}</definedName>
    <definedName name="_926__FDSAUDITLINK__" localSheetId="0" hidden="1">{"fdsup://directions/FAT Viewer?action=UPDATE&amp;creator=factset&amp;DYN_ARGS=TRUE&amp;DOC_NAME=FAT:FQL_AUDITING_CLIENT_TEMPLATE.FAT&amp;display_string=Audit&amp;VAR:KEY=DEXUHGZUTC&amp;VAR:QUERY=RkZfRUJJVERBX09QRVIoUVRSLDQvMS8yMDEwLDYvMzAvMjAxMCwsLFVTRCk=&amp;WINDOW=FIRST_POPUP&amp;HEIGH","T=450&amp;WIDTH=450&amp;START_MAXIMIZED=FALSE&amp;VAR:CALENDAR=US&amp;VAR:SYMBOL=APD&amp;VAR:INDEX=0"}</definedName>
    <definedName name="_926__FDSAUDITLINK__" hidden="1">{"fdsup://directions/FAT Viewer?action=UPDATE&amp;creator=factset&amp;DYN_ARGS=TRUE&amp;DOC_NAME=FAT:FQL_AUDITING_CLIENT_TEMPLATE.FAT&amp;display_string=Audit&amp;VAR:KEY=DEXUHGZUTC&amp;VAR:QUERY=RkZfRUJJVERBX09QRVIoUVRSLDQvMS8yMDEwLDYvMzAvMjAxMCwsLFVTRCk=&amp;WINDOW=FIRST_POPUP&amp;HEIGH","T=450&amp;WIDTH=450&amp;START_MAXIMIZED=FALSE&amp;VAR:CALENDAR=US&amp;VAR:SYMBOL=APD&amp;VAR:INDEX=0"}</definedName>
    <definedName name="_927__FDSAUDITLINK__" localSheetId="7" hidden="1">{"fdsup://directions/FAT Viewer?action=UPDATE&amp;creator=factset&amp;DYN_ARGS=TRUE&amp;DOC_NAME=FAT:FQL_AUDITING_CLIENT_TEMPLATE.FAT&amp;display_string=Audit&amp;VAR:KEY=VGXQXMTONM&amp;VAR:QUERY=RkZfRUJJVERBX09QRVIoUVRSLDQvMS8yMDA5LDYvMzAvMjAwOSwsLFVTRCk=&amp;WINDOW=FIRST_POPUP&amp;HEIGH","T=450&amp;WIDTH=450&amp;START_MAXIMIZED=FALSE&amp;VAR:CALENDAR=US&amp;VAR:SYMBOL=APC&amp;VAR:INDEX=0"}</definedName>
    <definedName name="_927__FDSAUDITLINK__" localSheetId="0" hidden="1">{"fdsup://directions/FAT Viewer?action=UPDATE&amp;creator=factset&amp;DYN_ARGS=TRUE&amp;DOC_NAME=FAT:FQL_AUDITING_CLIENT_TEMPLATE.FAT&amp;display_string=Audit&amp;VAR:KEY=VGXQXMTONM&amp;VAR:QUERY=RkZfRUJJVERBX09QRVIoUVRSLDQvMS8yMDA5LDYvMzAvMjAwOSwsLFVTRCk=&amp;WINDOW=FIRST_POPUP&amp;HEIGH","T=450&amp;WIDTH=450&amp;START_MAXIMIZED=FALSE&amp;VAR:CALENDAR=US&amp;VAR:SYMBOL=APC&amp;VAR:INDEX=0"}</definedName>
    <definedName name="_927__FDSAUDITLINK__" hidden="1">{"fdsup://directions/FAT Viewer?action=UPDATE&amp;creator=factset&amp;DYN_ARGS=TRUE&amp;DOC_NAME=FAT:FQL_AUDITING_CLIENT_TEMPLATE.FAT&amp;display_string=Audit&amp;VAR:KEY=VGXQXMTONM&amp;VAR:QUERY=RkZfRUJJVERBX09QRVIoUVRSLDQvMS8yMDA5LDYvMzAvMjAwOSwsLFVTRCk=&amp;WINDOW=FIRST_POPUP&amp;HEIGH","T=450&amp;WIDTH=450&amp;START_MAXIMIZED=FALSE&amp;VAR:CALENDAR=US&amp;VAR:SYMBOL=APC&amp;VAR:INDEX=0"}</definedName>
    <definedName name="_928__FDSAUDITLINK__" localSheetId="7" hidden="1">{"fdsup://directions/FAT Viewer?action=UPDATE&amp;creator=factset&amp;DYN_ARGS=TRUE&amp;DOC_NAME=FAT:FQL_AUDITING_CLIENT_TEMPLATE.FAT&amp;display_string=Audit&amp;VAR:KEY=JGRMFIHIBS&amp;VAR:QUERY=RkZfRUJJVERBX09QRVIoUVRSLDQvMS8yMDEwLDYvMzAvMjAxMCwsLFVTRCk=&amp;WINDOW=FIRST_POPUP&amp;HEIGH","T=450&amp;WIDTH=450&amp;START_MAXIMIZED=FALSE&amp;VAR:CALENDAR=US&amp;VAR:SYMBOL=APC&amp;VAR:INDEX=0"}</definedName>
    <definedName name="_928__FDSAUDITLINK__" localSheetId="0" hidden="1">{"fdsup://directions/FAT Viewer?action=UPDATE&amp;creator=factset&amp;DYN_ARGS=TRUE&amp;DOC_NAME=FAT:FQL_AUDITING_CLIENT_TEMPLATE.FAT&amp;display_string=Audit&amp;VAR:KEY=JGRMFIHIBS&amp;VAR:QUERY=RkZfRUJJVERBX09QRVIoUVRSLDQvMS8yMDEwLDYvMzAvMjAxMCwsLFVTRCk=&amp;WINDOW=FIRST_POPUP&amp;HEIGH","T=450&amp;WIDTH=450&amp;START_MAXIMIZED=FALSE&amp;VAR:CALENDAR=US&amp;VAR:SYMBOL=APC&amp;VAR:INDEX=0"}</definedName>
    <definedName name="_928__FDSAUDITLINK__" hidden="1">{"fdsup://directions/FAT Viewer?action=UPDATE&amp;creator=factset&amp;DYN_ARGS=TRUE&amp;DOC_NAME=FAT:FQL_AUDITING_CLIENT_TEMPLATE.FAT&amp;display_string=Audit&amp;VAR:KEY=JGRMFIHIBS&amp;VAR:QUERY=RkZfRUJJVERBX09QRVIoUVRSLDQvMS8yMDEwLDYvMzAvMjAxMCwsLFVTRCk=&amp;WINDOW=FIRST_POPUP&amp;HEIGH","T=450&amp;WIDTH=450&amp;START_MAXIMIZED=FALSE&amp;VAR:CALENDAR=US&amp;VAR:SYMBOL=APC&amp;VAR:INDEX=0"}</definedName>
    <definedName name="_929__FDSAUDITLINK__" localSheetId="7" hidden="1">{"fdsup://directions/FAT Viewer?action=UPDATE&amp;creator=factset&amp;DYN_ARGS=TRUE&amp;DOC_NAME=FAT:FQL_AUDITING_CLIENT_TEMPLATE.FAT&amp;display_string=Audit&amp;VAR:KEY=DQXGDOFOTW&amp;VAR:QUERY=RkZfRUJJVERBX09QRVIoUVRSLDQvMS8yMDA5LDYvMzAvMjAwOSwsLFVTRCk=&amp;WINDOW=FIRST_POPUP&amp;HEIGH","T=450&amp;WIDTH=450&amp;START_MAXIMIZED=FALSE&amp;VAR:CALENDAR=US&amp;VAR:SYMBOL=APA&amp;VAR:INDEX=0"}</definedName>
    <definedName name="_929__FDSAUDITLINK__" localSheetId="0" hidden="1">{"fdsup://directions/FAT Viewer?action=UPDATE&amp;creator=factset&amp;DYN_ARGS=TRUE&amp;DOC_NAME=FAT:FQL_AUDITING_CLIENT_TEMPLATE.FAT&amp;display_string=Audit&amp;VAR:KEY=DQXGDOFOTW&amp;VAR:QUERY=RkZfRUJJVERBX09QRVIoUVRSLDQvMS8yMDA5LDYvMzAvMjAwOSwsLFVTRCk=&amp;WINDOW=FIRST_POPUP&amp;HEIGH","T=450&amp;WIDTH=450&amp;START_MAXIMIZED=FALSE&amp;VAR:CALENDAR=US&amp;VAR:SYMBOL=APA&amp;VAR:INDEX=0"}</definedName>
    <definedName name="_929__FDSAUDITLINK__" hidden="1">{"fdsup://directions/FAT Viewer?action=UPDATE&amp;creator=factset&amp;DYN_ARGS=TRUE&amp;DOC_NAME=FAT:FQL_AUDITING_CLIENT_TEMPLATE.FAT&amp;display_string=Audit&amp;VAR:KEY=DQXGDOFOTW&amp;VAR:QUERY=RkZfRUJJVERBX09QRVIoUVRSLDQvMS8yMDA5LDYvMzAvMjAwOSwsLFVTRCk=&amp;WINDOW=FIRST_POPUP&amp;HEIGH","T=450&amp;WIDTH=450&amp;START_MAXIMIZED=FALSE&amp;VAR:CALENDAR=US&amp;VAR:SYMBOL=APA&amp;VAR:INDEX=0"}</definedName>
    <definedName name="_93__FDSAUDITLINK__" localSheetId="7" hidden="1">{"fdsup://directions/FAT Viewer?action=UPDATE&amp;creator=factset&amp;DYN_ARGS=TRUE&amp;DOC_NAME=FAT:FQL_AUDITING_CLIENT_TEMPLATE.FAT&amp;display_string=Audit&amp;VAR:KEY=DWJGHAXABS&amp;VAR:QUERY=RkZfRUJJVERBX09QRVIoUVRSLDQvMS8yMDA5LDYvMzAvMjAwOSwsLFVTRCk=&amp;WINDOW=FIRST_POPUP&amp;HEIGH","T=450&amp;WIDTH=450&amp;START_MAXIMIZED=FALSE&amp;VAR:CALENDAR=US&amp;VAR:SYMBOL=UNH&amp;VAR:INDEX=0"}</definedName>
    <definedName name="_93__FDSAUDITLINK__" localSheetId="0" hidden="1">{"fdsup://directions/FAT Viewer?action=UPDATE&amp;creator=factset&amp;DYN_ARGS=TRUE&amp;DOC_NAME=FAT:FQL_AUDITING_CLIENT_TEMPLATE.FAT&amp;display_string=Audit&amp;VAR:KEY=DWJGHAXABS&amp;VAR:QUERY=RkZfRUJJVERBX09QRVIoUVRSLDQvMS8yMDA5LDYvMzAvMjAwOSwsLFVTRCk=&amp;WINDOW=FIRST_POPUP&amp;HEIGH","T=450&amp;WIDTH=450&amp;START_MAXIMIZED=FALSE&amp;VAR:CALENDAR=US&amp;VAR:SYMBOL=UNH&amp;VAR:INDEX=0"}</definedName>
    <definedName name="_93__FDSAUDITLINK__" hidden="1">{"fdsup://directions/FAT Viewer?action=UPDATE&amp;creator=factset&amp;DYN_ARGS=TRUE&amp;DOC_NAME=FAT:FQL_AUDITING_CLIENT_TEMPLATE.FAT&amp;display_string=Audit&amp;VAR:KEY=DWJGHAXABS&amp;VAR:QUERY=RkZfRUJJVERBX09QRVIoUVRSLDQvMS8yMDA5LDYvMzAvMjAwOSwsLFVTRCk=&amp;WINDOW=FIRST_POPUP&amp;HEIGH","T=450&amp;WIDTH=450&amp;START_MAXIMIZED=FALSE&amp;VAR:CALENDAR=US&amp;VAR:SYMBOL=UNH&amp;VAR:INDEX=0"}</definedName>
    <definedName name="_930__FDSAUDITLINK__" localSheetId="7" hidden="1">{"fdsup://directions/FAT Viewer?action=UPDATE&amp;creator=factset&amp;DYN_ARGS=TRUE&amp;DOC_NAME=FAT:FQL_AUDITING_CLIENT_TEMPLATE.FAT&amp;display_string=Audit&amp;VAR:KEY=RIJCRSLMTK&amp;VAR:QUERY=RkZfRUJJVERBX09QRVIoUVRSLDQvMS8yMDEwLDYvMzAvMjAxMCwsLFVTRCk=&amp;WINDOW=FIRST_POPUP&amp;HEIGH","T=450&amp;WIDTH=450&amp;START_MAXIMIZED=FALSE&amp;VAR:CALENDAR=US&amp;VAR:SYMBOL=APA&amp;VAR:INDEX=0"}</definedName>
    <definedName name="_930__FDSAUDITLINK__" localSheetId="0" hidden="1">{"fdsup://directions/FAT Viewer?action=UPDATE&amp;creator=factset&amp;DYN_ARGS=TRUE&amp;DOC_NAME=FAT:FQL_AUDITING_CLIENT_TEMPLATE.FAT&amp;display_string=Audit&amp;VAR:KEY=RIJCRSLMTK&amp;VAR:QUERY=RkZfRUJJVERBX09QRVIoUVRSLDQvMS8yMDEwLDYvMzAvMjAxMCwsLFVTRCk=&amp;WINDOW=FIRST_POPUP&amp;HEIGH","T=450&amp;WIDTH=450&amp;START_MAXIMIZED=FALSE&amp;VAR:CALENDAR=US&amp;VAR:SYMBOL=APA&amp;VAR:INDEX=0"}</definedName>
    <definedName name="_930__FDSAUDITLINK__" hidden="1">{"fdsup://directions/FAT Viewer?action=UPDATE&amp;creator=factset&amp;DYN_ARGS=TRUE&amp;DOC_NAME=FAT:FQL_AUDITING_CLIENT_TEMPLATE.FAT&amp;display_string=Audit&amp;VAR:KEY=RIJCRSLMTK&amp;VAR:QUERY=RkZfRUJJVERBX09QRVIoUVRSLDQvMS8yMDEwLDYvMzAvMjAxMCwsLFVTRCk=&amp;WINDOW=FIRST_POPUP&amp;HEIGH","T=450&amp;WIDTH=450&amp;START_MAXIMIZED=FALSE&amp;VAR:CALENDAR=US&amp;VAR:SYMBOL=APA&amp;VAR:INDEX=0"}</definedName>
    <definedName name="_931__FDSAUDITLINK__" localSheetId="7" hidden="1">{"fdsup://directions/FAT Viewer?action=UPDATE&amp;creator=factset&amp;DYN_ARGS=TRUE&amp;DOC_NAME=FAT:FQL_AUDITING_CLIENT_TEMPLATE.FAT&amp;display_string=Audit&amp;VAR:KEY=JYZWPILEPC&amp;VAR:QUERY=RkZfRUJJVERBX09QRVIoUVRSLDQvMS8yMDA5LDYvMzAvMjAwOSwsLFVTRCk=&amp;WINDOW=FIRST_POPUP&amp;HEIGH","T=450&amp;WIDTH=450&amp;START_MAXIMIZED=FALSE&amp;VAR:CALENDAR=US&amp;VAR:SYMBOL=AON&amp;VAR:INDEX=0"}</definedName>
    <definedName name="_931__FDSAUDITLINK__" localSheetId="0" hidden="1">{"fdsup://directions/FAT Viewer?action=UPDATE&amp;creator=factset&amp;DYN_ARGS=TRUE&amp;DOC_NAME=FAT:FQL_AUDITING_CLIENT_TEMPLATE.FAT&amp;display_string=Audit&amp;VAR:KEY=JYZWPILEPC&amp;VAR:QUERY=RkZfRUJJVERBX09QRVIoUVRSLDQvMS8yMDA5LDYvMzAvMjAwOSwsLFVTRCk=&amp;WINDOW=FIRST_POPUP&amp;HEIGH","T=450&amp;WIDTH=450&amp;START_MAXIMIZED=FALSE&amp;VAR:CALENDAR=US&amp;VAR:SYMBOL=AON&amp;VAR:INDEX=0"}</definedName>
    <definedName name="_931__FDSAUDITLINK__" hidden="1">{"fdsup://directions/FAT Viewer?action=UPDATE&amp;creator=factset&amp;DYN_ARGS=TRUE&amp;DOC_NAME=FAT:FQL_AUDITING_CLIENT_TEMPLATE.FAT&amp;display_string=Audit&amp;VAR:KEY=JYZWPILEPC&amp;VAR:QUERY=RkZfRUJJVERBX09QRVIoUVRSLDQvMS8yMDA5LDYvMzAvMjAwOSwsLFVTRCk=&amp;WINDOW=FIRST_POPUP&amp;HEIGH","T=450&amp;WIDTH=450&amp;START_MAXIMIZED=FALSE&amp;VAR:CALENDAR=US&amp;VAR:SYMBOL=AON&amp;VAR:INDEX=0"}</definedName>
    <definedName name="_932__FDSAUDITLINK__" localSheetId="7" hidden="1">{"fdsup://directions/FAT Viewer?action=UPDATE&amp;creator=factset&amp;DYN_ARGS=TRUE&amp;DOC_NAME=FAT:FQL_AUDITING_CLIENT_TEMPLATE.FAT&amp;display_string=Audit&amp;VAR:KEY=HELOXKDWJC&amp;VAR:QUERY=RkZfRUJJVERBX09QRVIoUVRSLDQvMS8yMDEwLDYvMzAvMjAxMCwsLFVTRCk=&amp;WINDOW=FIRST_POPUP&amp;HEIGH","T=450&amp;WIDTH=450&amp;START_MAXIMIZED=FALSE&amp;VAR:CALENDAR=US&amp;VAR:SYMBOL=AON&amp;VAR:INDEX=0"}</definedName>
    <definedName name="_932__FDSAUDITLINK__" localSheetId="0" hidden="1">{"fdsup://directions/FAT Viewer?action=UPDATE&amp;creator=factset&amp;DYN_ARGS=TRUE&amp;DOC_NAME=FAT:FQL_AUDITING_CLIENT_TEMPLATE.FAT&amp;display_string=Audit&amp;VAR:KEY=HELOXKDWJC&amp;VAR:QUERY=RkZfRUJJVERBX09QRVIoUVRSLDQvMS8yMDEwLDYvMzAvMjAxMCwsLFVTRCk=&amp;WINDOW=FIRST_POPUP&amp;HEIGH","T=450&amp;WIDTH=450&amp;START_MAXIMIZED=FALSE&amp;VAR:CALENDAR=US&amp;VAR:SYMBOL=AON&amp;VAR:INDEX=0"}</definedName>
    <definedName name="_932__FDSAUDITLINK__" hidden="1">{"fdsup://directions/FAT Viewer?action=UPDATE&amp;creator=factset&amp;DYN_ARGS=TRUE&amp;DOC_NAME=FAT:FQL_AUDITING_CLIENT_TEMPLATE.FAT&amp;display_string=Audit&amp;VAR:KEY=HELOXKDWJC&amp;VAR:QUERY=RkZfRUJJVERBX09QRVIoUVRSLDQvMS8yMDEwLDYvMzAvMjAxMCwsLFVTRCk=&amp;WINDOW=FIRST_POPUP&amp;HEIGH","T=450&amp;WIDTH=450&amp;START_MAXIMIZED=FALSE&amp;VAR:CALENDAR=US&amp;VAR:SYMBOL=AON&amp;VAR:INDEX=0"}</definedName>
    <definedName name="_933__FDSAUDITLINK__" localSheetId="7" hidden="1">{"fdsup://directions/FAT Viewer?action=UPDATE&amp;creator=factset&amp;DYN_ARGS=TRUE&amp;DOC_NAME=FAT:FQL_AUDITING_CLIENT_TEMPLATE.FAT&amp;display_string=Audit&amp;VAR:KEY=TSTIJEBIHO&amp;VAR:QUERY=RkZfRUJJVERBX09QRVIoUVRSLDQvMS8yMDA5LDYvMzAvMjAwOSwsLFVTRCk=&amp;WINDOW=FIRST_POPUP&amp;HEIGH","T=450&amp;WIDTH=450&amp;START_MAXIMIZED=FALSE&amp;VAR:CALENDAR=US&amp;VAR:SYMBOL=ANF&amp;VAR:INDEX=0"}</definedName>
    <definedName name="_933__FDSAUDITLINK__" localSheetId="0" hidden="1">{"fdsup://directions/FAT Viewer?action=UPDATE&amp;creator=factset&amp;DYN_ARGS=TRUE&amp;DOC_NAME=FAT:FQL_AUDITING_CLIENT_TEMPLATE.FAT&amp;display_string=Audit&amp;VAR:KEY=TSTIJEBIHO&amp;VAR:QUERY=RkZfRUJJVERBX09QRVIoUVRSLDQvMS8yMDA5LDYvMzAvMjAwOSwsLFVTRCk=&amp;WINDOW=FIRST_POPUP&amp;HEIGH","T=450&amp;WIDTH=450&amp;START_MAXIMIZED=FALSE&amp;VAR:CALENDAR=US&amp;VAR:SYMBOL=ANF&amp;VAR:INDEX=0"}</definedName>
    <definedName name="_933__FDSAUDITLINK__" hidden="1">{"fdsup://directions/FAT Viewer?action=UPDATE&amp;creator=factset&amp;DYN_ARGS=TRUE&amp;DOC_NAME=FAT:FQL_AUDITING_CLIENT_TEMPLATE.FAT&amp;display_string=Audit&amp;VAR:KEY=TSTIJEBIHO&amp;VAR:QUERY=RkZfRUJJVERBX09QRVIoUVRSLDQvMS8yMDA5LDYvMzAvMjAwOSwsLFVTRCk=&amp;WINDOW=FIRST_POPUP&amp;HEIGH","T=450&amp;WIDTH=450&amp;START_MAXIMIZED=FALSE&amp;VAR:CALENDAR=US&amp;VAR:SYMBOL=ANF&amp;VAR:INDEX=0"}</definedName>
    <definedName name="_934__FDSAUDITLINK__" localSheetId="7" hidden="1">{"fdsup://directions/FAT Viewer?action=UPDATE&amp;creator=factset&amp;DYN_ARGS=TRUE&amp;DOC_NAME=FAT:FQL_AUDITING_CLIENT_TEMPLATE.FAT&amp;display_string=Audit&amp;VAR:KEY=VOHSJAXOHG&amp;VAR:QUERY=RkZfRUJJVERBX09QRVIoUVRSLDQvMS8yMDEwLDYvMzAvMjAxMCwsLFVTRCk=&amp;WINDOW=FIRST_POPUP&amp;HEIGH","T=450&amp;WIDTH=450&amp;START_MAXIMIZED=FALSE&amp;VAR:CALENDAR=US&amp;VAR:SYMBOL=ANF&amp;VAR:INDEX=0"}</definedName>
    <definedName name="_934__FDSAUDITLINK__" localSheetId="0" hidden="1">{"fdsup://directions/FAT Viewer?action=UPDATE&amp;creator=factset&amp;DYN_ARGS=TRUE&amp;DOC_NAME=FAT:FQL_AUDITING_CLIENT_TEMPLATE.FAT&amp;display_string=Audit&amp;VAR:KEY=VOHSJAXOHG&amp;VAR:QUERY=RkZfRUJJVERBX09QRVIoUVRSLDQvMS8yMDEwLDYvMzAvMjAxMCwsLFVTRCk=&amp;WINDOW=FIRST_POPUP&amp;HEIGH","T=450&amp;WIDTH=450&amp;START_MAXIMIZED=FALSE&amp;VAR:CALENDAR=US&amp;VAR:SYMBOL=ANF&amp;VAR:INDEX=0"}</definedName>
    <definedName name="_934__FDSAUDITLINK__" hidden="1">{"fdsup://directions/FAT Viewer?action=UPDATE&amp;creator=factset&amp;DYN_ARGS=TRUE&amp;DOC_NAME=FAT:FQL_AUDITING_CLIENT_TEMPLATE.FAT&amp;display_string=Audit&amp;VAR:KEY=VOHSJAXOHG&amp;VAR:QUERY=RkZfRUJJVERBX09QRVIoUVRSLDQvMS8yMDEwLDYvMzAvMjAxMCwsLFVTRCk=&amp;WINDOW=FIRST_POPUP&amp;HEIGH","T=450&amp;WIDTH=450&amp;START_MAXIMIZED=FALSE&amp;VAR:CALENDAR=US&amp;VAR:SYMBOL=ANF&amp;VAR:INDEX=0"}</definedName>
    <definedName name="_935__FDSAUDITLINK__" localSheetId="7" hidden="1">{"fdsup://directions/FAT Viewer?action=UPDATE&amp;creator=factset&amp;DYN_ARGS=TRUE&amp;DOC_NAME=FAT:FQL_AUDITING_CLIENT_TEMPLATE.FAT&amp;display_string=Audit&amp;VAR:KEY=VENGTAPQPO&amp;VAR:QUERY=RkZfRUJJVERBX09QRVIoUVRSLDQvMS8yMDA5LDYvMzAvMjAwOSwsLFVTRCk=&amp;WINDOW=FIRST_POPUP&amp;HEIGH","T=450&amp;WIDTH=450&amp;START_MAXIMIZED=FALSE&amp;VAR:CALENDAR=US&amp;VAR:SYMBOL=AN&amp;VAR:INDEX=0"}</definedName>
    <definedName name="_935__FDSAUDITLINK__" localSheetId="0" hidden="1">{"fdsup://directions/FAT Viewer?action=UPDATE&amp;creator=factset&amp;DYN_ARGS=TRUE&amp;DOC_NAME=FAT:FQL_AUDITING_CLIENT_TEMPLATE.FAT&amp;display_string=Audit&amp;VAR:KEY=VENGTAPQPO&amp;VAR:QUERY=RkZfRUJJVERBX09QRVIoUVRSLDQvMS8yMDA5LDYvMzAvMjAwOSwsLFVTRCk=&amp;WINDOW=FIRST_POPUP&amp;HEIGH","T=450&amp;WIDTH=450&amp;START_MAXIMIZED=FALSE&amp;VAR:CALENDAR=US&amp;VAR:SYMBOL=AN&amp;VAR:INDEX=0"}</definedName>
    <definedName name="_935__FDSAUDITLINK__" hidden="1">{"fdsup://directions/FAT Viewer?action=UPDATE&amp;creator=factset&amp;DYN_ARGS=TRUE&amp;DOC_NAME=FAT:FQL_AUDITING_CLIENT_TEMPLATE.FAT&amp;display_string=Audit&amp;VAR:KEY=VENGTAPQPO&amp;VAR:QUERY=RkZfRUJJVERBX09QRVIoUVRSLDQvMS8yMDA5LDYvMzAvMjAwOSwsLFVTRCk=&amp;WINDOW=FIRST_POPUP&amp;HEIGH","T=450&amp;WIDTH=450&amp;START_MAXIMIZED=FALSE&amp;VAR:CALENDAR=US&amp;VAR:SYMBOL=AN&amp;VAR:INDEX=0"}</definedName>
    <definedName name="_936__FDSAUDITLINK__" localSheetId="7" hidden="1">{"fdsup://directions/FAT Viewer?action=UPDATE&amp;creator=factset&amp;DYN_ARGS=TRUE&amp;DOC_NAME=FAT:FQL_AUDITING_CLIENT_TEMPLATE.FAT&amp;display_string=Audit&amp;VAR:KEY=FUHYHEBGTE&amp;VAR:QUERY=RkZfRUJJVERBX09QRVIoUVRSLDQvMS8yMDEwLDYvMzAvMjAxMCwsLFVTRCk=&amp;WINDOW=FIRST_POPUP&amp;HEIGH","T=450&amp;WIDTH=450&amp;START_MAXIMIZED=FALSE&amp;VAR:CALENDAR=US&amp;VAR:SYMBOL=AN&amp;VAR:INDEX=0"}</definedName>
    <definedName name="_936__FDSAUDITLINK__" localSheetId="0" hidden="1">{"fdsup://directions/FAT Viewer?action=UPDATE&amp;creator=factset&amp;DYN_ARGS=TRUE&amp;DOC_NAME=FAT:FQL_AUDITING_CLIENT_TEMPLATE.FAT&amp;display_string=Audit&amp;VAR:KEY=FUHYHEBGTE&amp;VAR:QUERY=RkZfRUJJVERBX09QRVIoUVRSLDQvMS8yMDEwLDYvMzAvMjAxMCwsLFVTRCk=&amp;WINDOW=FIRST_POPUP&amp;HEIGH","T=450&amp;WIDTH=450&amp;START_MAXIMIZED=FALSE&amp;VAR:CALENDAR=US&amp;VAR:SYMBOL=AN&amp;VAR:INDEX=0"}</definedName>
    <definedName name="_936__FDSAUDITLINK__" hidden="1">{"fdsup://directions/FAT Viewer?action=UPDATE&amp;creator=factset&amp;DYN_ARGS=TRUE&amp;DOC_NAME=FAT:FQL_AUDITING_CLIENT_TEMPLATE.FAT&amp;display_string=Audit&amp;VAR:KEY=FUHYHEBGTE&amp;VAR:QUERY=RkZfRUJJVERBX09QRVIoUVRSLDQvMS8yMDEwLDYvMzAvMjAxMCwsLFVTRCk=&amp;WINDOW=FIRST_POPUP&amp;HEIGH","T=450&amp;WIDTH=450&amp;START_MAXIMIZED=FALSE&amp;VAR:CALENDAR=US&amp;VAR:SYMBOL=AN&amp;VAR:INDEX=0"}</definedName>
    <definedName name="_937__FDSAUDITLINK__" localSheetId="7" hidden="1">{"fdsup://directions/FAT Viewer?action=UPDATE&amp;creator=factset&amp;DYN_ARGS=TRUE&amp;DOC_NAME=FAT:FQL_AUDITING_CLIENT_TEMPLATE.FAT&amp;display_string=Audit&amp;VAR:KEY=LUHUDUJMFO&amp;VAR:QUERY=RkZfRUJJVERBX09QRVIoUVRSLDQvMS8yMDA5LDYvMzAvMjAwOSwsLFVTRCk=&amp;WINDOW=FIRST_POPUP&amp;HEIGH","T=450&amp;WIDTH=450&amp;START_MAXIMIZED=FALSE&amp;VAR:CALENDAR=US&amp;VAR:SYMBOL=AMZN&amp;VAR:INDEX=0"}</definedName>
    <definedName name="_937__FDSAUDITLINK__" localSheetId="0" hidden="1">{"fdsup://directions/FAT Viewer?action=UPDATE&amp;creator=factset&amp;DYN_ARGS=TRUE&amp;DOC_NAME=FAT:FQL_AUDITING_CLIENT_TEMPLATE.FAT&amp;display_string=Audit&amp;VAR:KEY=LUHUDUJMFO&amp;VAR:QUERY=RkZfRUJJVERBX09QRVIoUVRSLDQvMS8yMDA5LDYvMzAvMjAwOSwsLFVTRCk=&amp;WINDOW=FIRST_POPUP&amp;HEIGH","T=450&amp;WIDTH=450&amp;START_MAXIMIZED=FALSE&amp;VAR:CALENDAR=US&amp;VAR:SYMBOL=AMZN&amp;VAR:INDEX=0"}</definedName>
    <definedName name="_937__FDSAUDITLINK__" hidden="1">{"fdsup://directions/FAT Viewer?action=UPDATE&amp;creator=factset&amp;DYN_ARGS=TRUE&amp;DOC_NAME=FAT:FQL_AUDITING_CLIENT_TEMPLATE.FAT&amp;display_string=Audit&amp;VAR:KEY=LUHUDUJMFO&amp;VAR:QUERY=RkZfRUJJVERBX09QRVIoUVRSLDQvMS8yMDA5LDYvMzAvMjAwOSwsLFVTRCk=&amp;WINDOW=FIRST_POPUP&amp;HEIGH","T=450&amp;WIDTH=450&amp;START_MAXIMIZED=FALSE&amp;VAR:CALENDAR=US&amp;VAR:SYMBOL=AMZN&amp;VAR:INDEX=0"}</definedName>
    <definedName name="_938__FDSAUDITLINK__" localSheetId="7" hidden="1">{"fdsup://directions/FAT Viewer?action=UPDATE&amp;creator=factset&amp;DYN_ARGS=TRUE&amp;DOC_NAME=FAT:FQL_AUDITING_CLIENT_TEMPLATE.FAT&amp;display_string=Audit&amp;VAR:KEY=PSVYLYZQNK&amp;VAR:QUERY=RkZfRUJJVERBX09QRVIoUVRSLDQvMS8yMDEwLDYvMzAvMjAxMCwsLFVTRCk=&amp;WINDOW=FIRST_POPUP&amp;HEIGH","T=450&amp;WIDTH=450&amp;START_MAXIMIZED=FALSE&amp;VAR:CALENDAR=US&amp;VAR:SYMBOL=AMZN&amp;VAR:INDEX=0"}</definedName>
    <definedName name="_938__FDSAUDITLINK__" localSheetId="0" hidden="1">{"fdsup://directions/FAT Viewer?action=UPDATE&amp;creator=factset&amp;DYN_ARGS=TRUE&amp;DOC_NAME=FAT:FQL_AUDITING_CLIENT_TEMPLATE.FAT&amp;display_string=Audit&amp;VAR:KEY=PSVYLYZQNK&amp;VAR:QUERY=RkZfRUJJVERBX09QRVIoUVRSLDQvMS8yMDEwLDYvMzAvMjAxMCwsLFVTRCk=&amp;WINDOW=FIRST_POPUP&amp;HEIGH","T=450&amp;WIDTH=450&amp;START_MAXIMIZED=FALSE&amp;VAR:CALENDAR=US&amp;VAR:SYMBOL=AMZN&amp;VAR:INDEX=0"}</definedName>
    <definedName name="_938__FDSAUDITLINK__" hidden="1">{"fdsup://directions/FAT Viewer?action=UPDATE&amp;creator=factset&amp;DYN_ARGS=TRUE&amp;DOC_NAME=FAT:FQL_AUDITING_CLIENT_TEMPLATE.FAT&amp;display_string=Audit&amp;VAR:KEY=PSVYLYZQNK&amp;VAR:QUERY=RkZfRUJJVERBX09QRVIoUVRSLDQvMS8yMDEwLDYvMzAvMjAxMCwsLFVTRCk=&amp;WINDOW=FIRST_POPUP&amp;HEIGH","T=450&amp;WIDTH=450&amp;START_MAXIMIZED=FALSE&amp;VAR:CALENDAR=US&amp;VAR:SYMBOL=AMZN&amp;VAR:INDEX=0"}</definedName>
    <definedName name="_939__FDSAUDITLINK__" localSheetId="7" hidden="1">{"fdsup://directions/FAT Viewer?action=UPDATE&amp;creator=factset&amp;DYN_ARGS=TRUE&amp;DOC_NAME=FAT:FQL_AUDITING_CLIENT_TEMPLATE.FAT&amp;display_string=Audit&amp;VAR:KEY=PIZOXMNYRK&amp;VAR:QUERY=RkZfRUJJVERBX09QRVIoUVRSLDQvMS8yMDA5LDYvMzAvMjAwOSwsLFVTRCk=&amp;WINDOW=FIRST_POPUP&amp;HEIGH","T=450&amp;WIDTH=450&amp;START_MAXIMIZED=FALSE&amp;VAR:CALENDAR=US&amp;VAR:SYMBOL=AMT&amp;VAR:INDEX=0"}</definedName>
    <definedName name="_939__FDSAUDITLINK__" localSheetId="0" hidden="1">{"fdsup://directions/FAT Viewer?action=UPDATE&amp;creator=factset&amp;DYN_ARGS=TRUE&amp;DOC_NAME=FAT:FQL_AUDITING_CLIENT_TEMPLATE.FAT&amp;display_string=Audit&amp;VAR:KEY=PIZOXMNYRK&amp;VAR:QUERY=RkZfRUJJVERBX09QRVIoUVRSLDQvMS8yMDA5LDYvMzAvMjAwOSwsLFVTRCk=&amp;WINDOW=FIRST_POPUP&amp;HEIGH","T=450&amp;WIDTH=450&amp;START_MAXIMIZED=FALSE&amp;VAR:CALENDAR=US&amp;VAR:SYMBOL=AMT&amp;VAR:INDEX=0"}</definedName>
    <definedName name="_939__FDSAUDITLINK__" hidden="1">{"fdsup://directions/FAT Viewer?action=UPDATE&amp;creator=factset&amp;DYN_ARGS=TRUE&amp;DOC_NAME=FAT:FQL_AUDITING_CLIENT_TEMPLATE.FAT&amp;display_string=Audit&amp;VAR:KEY=PIZOXMNYRK&amp;VAR:QUERY=RkZfRUJJVERBX09QRVIoUVRSLDQvMS8yMDA5LDYvMzAvMjAwOSwsLFVTRCk=&amp;WINDOW=FIRST_POPUP&amp;HEIGH","T=450&amp;WIDTH=450&amp;START_MAXIMIZED=FALSE&amp;VAR:CALENDAR=US&amp;VAR:SYMBOL=AMT&amp;VAR:INDEX=0"}</definedName>
    <definedName name="_94__FDSAUDITLINK__" localSheetId="7" hidden="1">{"fdsup://directions/FAT Viewer?action=UPDATE&amp;creator=factset&amp;DYN_ARGS=TRUE&amp;DOC_NAME=FAT:FQL_AUDITING_CLIENT_TEMPLATE.FAT&amp;display_string=Audit&amp;VAR:KEY=RYVKBKLGFW&amp;VAR:QUERY=RkZfRUJJVERBX09QRVIoUVRSLDQvMS8yMDEwLDYvMzAvMjAxMCwsLFVTRCk=&amp;WINDOW=FIRST_POPUP&amp;HEIGH","T=450&amp;WIDTH=450&amp;START_MAXIMIZED=FALSE&amp;VAR:CALENDAR=US&amp;VAR:SYMBOL=UNH&amp;VAR:INDEX=0"}</definedName>
    <definedName name="_94__FDSAUDITLINK__" localSheetId="0" hidden="1">{"fdsup://directions/FAT Viewer?action=UPDATE&amp;creator=factset&amp;DYN_ARGS=TRUE&amp;DOC_NAME=FAT:FQL_AUDITING_CLIENT_TEMPLATE.FAT&amp;display_string=Audit&amp;VAR:KEY=RYVKBKLGFW&amp;VAR:QUERY=RkZfRUJJVERBX09QRVIoUVRSLDQvMS8yMDEwLDYvMzAvMjAxMCwsLFVTRCk=&amp;WINDOW=FIRST_POPUP&amp;HEIGH","T=450&amp;WIDTH=450&amp;START_MAXIMIZED=FALSE&amp;VAR:CALENDAR=US&amp;VAR:SYMBOL=UNH&amp;VAR:INDEX=0"}</definedName>
    <definedName name="_94__FDSAUDITLINK__" hidden="1">{"fdsup://directions/FAT Viewer?action=UPDATE&amp;creator=factset&amp;DYN_ARGS=TRUE&amp;DOC_NAME=FAT:FQL_AUDITING_CLIENT_TEMPLATE.FAT&amp;display_string=Audit&amp;VAR:KEY=RYVKBKLGFW&amp;VAR:QUERY=RkZfRUJJVERBX09QRVIoUVRSLDQvMS8yMDEwLDYvMzAvMjAxMCwsLFVTRCk=&amp;WINDOW=FIRST_POPUP&amp;HEIGH","T=450&amp;WIDTH=450&amp;START_MAXIMIZED=FALSE&amp;VAR:CALENDAR=US&amp;VAR:SYMBOL=UNH&amp;VAR:INDEX=0"}</definedName>
    <definedName name="_940__FDSAUDITLINK__" localSheetId="7" hidden="1">{"fdsup://directions/FAT Viewer?action=UPDATE&amp;creator=factset&amp;DYN_ARGS=TRUE&amp;DOC_NAME=FAT:FQL_AUDITING_CLIENT_TEMPLATE.FAT&amp;display_string=Audit&amp;VAR:KEY=RYZIRSRIPY&amp;VAR:QUERY=RkZfRUJJVERBX09QRVIoUVRSLDQvMS8yMDEwLDYvMzAvMjAxMCwsLFVTRCk=&amp;WINDOW=FIRST_POPUP&amp;HEIGH","T=450&amp;WIDTH=450&amp;START_MAXIMIZED=FALSE&amp;VAR:CALENDAR=US&amp;VAR:SYMBOL=AMT&amp;VAR:INDEX=0"}</definedName>
    <definedName name="_940__FDSAUDITLINK__" localSheetId="0" hidden="1">{"fdsup://directions/FAT Viewer?action=UPDATE&amp;creator=factset&amp;DYN_ARGS=TRUE&amp;DOC_NAME=FAT:FQL_AUDITING_CLIENT_TEMPLATE.FAT&amp;display_string=Audit&amp;VAR:KEY=RYZIRSRIPY&amp;VAR:QUERY=RkZfRUJJVERBX09QRVIoUVRSLDQvMS8yMDEwLDYvMzAvMjAxMCwsLFVTRCk=&amp;WINDOW=FIRST_POPUP&amp;HEIGH","T=450&amp;WIDTH=450&amp;START_MAXIMIZED=FALSE&amp;VAR:CALENDAR=US&amp;VAR:SYMBOL=AMT&amp;VAR:INDEX=0"}</definedName>
    <definedName name="_940__FDSAUDITLINK__" hidden="1">{"fdsup://directions/FAT Viewer?action=UPDATE&amp;creator=factset&amp;DYN_ARGS=TRUE&amp;DOC_NAME=FAT:FQL_AUDITING_CLIENT_TEMPLATE.FAT&amp;display_string=Audit&amp;VAR:KEY=RYZIRSRIPY&amp;VAR:QUERY=RkZfRUJJVERBX09QRVIoUVRSLDQvMS8yMDEwLDYvMzAvMjAxMCwsLFVTRCk=&amp;WINDOW=FIRST_POPUP&amp;HEIGH","T=450&amp;WIDTH=450&amp;START_MAXIMIZED=FALSE&amp;VAR:CALENDAR=US&amp;VAR:SYMBOL=AMT&amp;VAR:INDEX=0"}</definedName>
    <definedName name="_941__FDSAUDITLINK__" localSheetId="7" hidden="1">{"fdsup://directions/FAT Viewer?action=UPDATE&amp;creator=factset&amp;DYN_ARGS=TRUE&amp;DOC_NAME=FAT:FQL_AUDITING_CLIENT_TEMPLATE.FAT&amp;display_string=Audit&amp;VAR:KEY=HSFQVAJIRU&amp;VAR:QUERY=RkZfRUJJVERBX09QRVIoUVRSLDQvMS8yMDA5LDYvMzAvMjAwOSwsLFVTRCk=&amp;WINDOW=FIRST_POPUP&amp;HEIGH","T=450&amp;WIDTH=450&amp;START_MAXIMIZED=FALSE&amp;VAR:CALENDAR=US&amp;VAR:SYMBOL=AMP&amp;VAR:INDEX=0"}</definedName>
    <definedName name="_941__FDSAUDITLINK__" localSheetId="0" hidden="1">{"fdsup://directions/FAT Viewer?action=UPDATE&amp;creator=factset&amp;DYN_ARGS=TRUE&amp;DOC_NAME=FAT:FQL_AUDITING_CLIENT_TEMPLATE.FAT&amp;display_string=Audit&amp;VAR:KEY=HSFQVAJIRU&amp;VAR:QUERY=RkZfRUJJVERBX09QRVIoUVRSLDQvMS8yMDA5LDYvMzAvMjAwOSwsLFVTRCk=&amp;WINDOW=FIRST_POPUP&amp;HEIGH","T=450&amp;WIDTH=450&amp;START_MAXIMIZED=FALSE&amp;VAR:CALENDAR=US&amp;VAR:SYMBOL=AMP&amp;VAR:INDEX=0"}</definedName>
    <definedName name="_941__FDSAUDITLINK__" hidden="1">{"fdsup://directions/FAT Viewer?action=UPDATE&amp;creator=factset&amp;DYN_ARGS=TRUE&amp;DOC_NAME=FAT:FQL_AUDITING_CLIENT_TEMPLATE.FAT&amp;display_string=Audit&amp;VAR:KEY=HSFQVAJIRU&amp;VAR:QUERY=RkZfRUJJVERBX09QRVIoUVRSLDQvMS8yMDA5LDYvMzAvMjAwOSwsLFVTRCk=&amp;WINDOW=FIRST_POPUP&amp;HEIGH","T=450&amp;WIDTH=450&amp;START_MAXIMIZED=FALSE&amp;VAR:CALENDAR=US&amp;VAR:SYMBOL=AMP&amp;VAR:INDEX=0"}</definedName>
    <definedName name="_942__FDSAUDITLINK__" localSheetId="7" hidden="1">{"fdsup://directions/FAT Viewer?action=UPDATE&amp;creator=factset&amp;DYN_ARGS=TRUE&amp;DOC_NAME=FAT:FQL_AUDITING_CLIENT_TEMPLATE.FAT&amp;display_string=Audit&amp;VAR:KEY=VWXOPIRKHC&amp;VAR:QUERY=RkZfRUJJVERBX09QRVIoUVRSLDQvMS8yMDEwLDYvMzAvMjAxMCwsLFVTRCk=&amp;WINDOW=FIRST_POPUP&amp;HEIGH","T=450&amp;WIDTH=450&amp;START_MAXIMIZED=FALSE&amp;VAR:CALENDAR=US&amp;VAR:SYMBOL=AMP&amp;VAR:INDEX=0"}</definedName>
    <definedName name="_942__FDSAUDITLINK__" localSheetId="0" hidden="1">{"fdsup://directions/FAT Viewer?action=UPDATE&amp;creator=factset&amp;DYN_ARGS=TRUE&amp;DOC_NAME=FAT:FQL_AUDITING_CLIENT_TEMPLATE.FAT&amp;display_string=Audit&amp;VAR:KEY=VWXOPIRKHC&amp;VAR:QUERY=RkZfRUJJVERBX09QRVIoUVRSLDQvMS8yMDEwLDYvMzAvMjAxMCwsLFVTRCk=&amp;WINDOW=FIRST_POPUP&amp;HEIGH","T=450&amp;WIDTH=450&amp;START_MAXIMIZED=FALSE&amp;VAR:CALENDAR=US&amp;VAR:SYMBOL=AMP&amp;VAR:INDEX=0"}</definedName>
    <definedName name="_942__FDSAUDITLINK__" hidden="1">{"fdsup://directions/FAT Viewer?action=UPDATE&amp;creator=factset&amp;DYN_ARGS=TRUE&amp;DOC_NAME=FAT:FQL_AUDITING_CLIENT_TEMPLATE.FAT&amp;display_string=Audit&amp;VAR:KEY=VWXOPIRKHC&amp;VAR:QUERY=RkZfRUJJVERBX09QRVIoUVRSLDQvMS8yMDEwLDYvMzAvMjAxMCwsLFVTRCk=&amp;WINDOW=FIRST_POPUP&amp;HEIGH","T=450&amp;WIDTH=450&amp;START_MAXIMIZED=FALSE&amp;VAR:CALENDAR=US&amp;VAR:SYMBOL=AMP&amp;VAR:INDEX=0"}</definedName>
    <definedName name="_943__FDSAUDITLINK__" localSheetId="7" hidden="1">{"fdsup://directions/FAT Viewer?action=UPDATE&amp;creator=factset&amp;DYN_ARGS=TRUE&amp;DOC_NAME=FAT:FQL_AUDITING_CLIENT_TEMPLATE.FAT&amp;display_string=Audit&amp;VAR:KEY=NULAZUHALG&amp;VAR:QUERY=RkZfRUJJVERBX09QRVIoUVRSLDQvMS8yMDA5LDYvMzAvMjAwOSwsLFVTRCk=&amp;WINDOW=FIRST_POPUP&amp;HEIGH","T=450&amp;WIDTH=450&amp;START_MAXIMIZED=FALSE&amp;VAR:CALENDAR=US&amp;VAR:SYMBOL=AMGN&amp;VAR:INDEX=0"}</definedName>
    <definedName name="_943__FDSAUDITLINK__" localSheetId="0" hidden="1">{"fdsup://directions/FAT Viewer?action=UPDATE&amp;creator=factset&amp;DYN_ARGS=TRUE&amp;DOC_NAME=FAT:FQL_AUDITING_CLIENT_TEMPLATE.FAT&amp;display_string=Audit&amp;VAR:KEY=NULAZUHALG&amp;VAR:QUERY=RkZfRUJJVERBX09QRVIoUVRSLDQvMS8yMDA5LDYvMzAvMjAwOSwsLFVTRCk=&amp;WINDOW=FIRST_POPUP&amp;HEIGH","T=450&amp;WIDTH=450&amp;START_MAXIMIZED=FALSE&amp;VAR:CALENDAR=US&amp;VAR:SYMBOL=AMGN&amp;VAR:INDEX=0"}</definedName>
    <definedName name="_943__FDSAUDITLINK__" hidden="1">{"fdsup://directions/FAT Viewer?action=UPDATE&amp;creator=factset&amp;DYN_ARGS=TRUE&amp;DOC_NAME=FAT:FQL_AUDITING_CLIENT_TEMPLATE.FAT&amp;display_string=Audit&amp;VAR:KEY=NULAZUHALG&amp;VAR:QUERY=RkZfRUJJVERBX09QRVIoUVRSLDQvMS8yMDA5LDYvMzAvMjAwOSwsLFVTRCk=&amp;WINDOW=FIRST_POPUP&amp;HEIGH","T=450&amp;WIDTH=450&amp;START_MAXIMIZED=FALSE&amp;VAR:CALENDAR=US&amp;VAR:SYMBOL=AMGN&amp;VAR:INDEX=0"}</definedName>
    <definedName name="_944__FDSAUDITLINK__" localSheetId="7" hidden="1">{"fdsup://directions/FAT Viewer?action=UPDATE&amp;creator=factset&amp;DYN_ARGS=TRUE&amp;DOC_NAME=FAT:FQL_AUDITING_CLIENT_TEMPLATE.FAT&amp;display_string=Audit&amp;VAR:KEY=RAFKVSHCDG&amp;VAR:QUERY=RkZfRUJJVERBX09QRVIoUVRSLDQvMS8yMDEwLDYvMzAvMjAxMCwsLFVTRCk=&amp;WINDOW=FIRST_POPUP&amp;HEIGH","T=450&amp;WIDTH=450&amp;START_MAXIMIZED=FALSE&amp;VAR:CALENDAR=US&amp;VAR:SYMBOL=AMGN&amp;VAR:INDEX=0"}</definedName>
    <definedName name="_944__FDSAUDITLINK__" localSheetId="0" hidden="1">{"fdsup://directions/FAT Viewer?action=UPDATE&amp;creator=factset&amp;DYN_ARGS=TRUE&amp;DOC_NAME=FAT:FQL_AUDITING_CLIENT_TEMPLATE.FAT&amp;display_string=Audit&amp;VAR:KEY=RAFKVSHCDG&amp;VAR:QUERY=RkZfRUJJVERBX09QRVIoUVRSLDQvMS8yMDEwLDYvMzAvMjAxMCwsLFVTRCk=&amp;WINDOW=FIRST_POPUP&amp;HEIGH","T=450&amp;WIDTH=450&amp;START_MAXIMIZED=FALSE&amp;VAR:CALENDAR=US&amp;VAR:SYMBOL=AMGN&amp;VAR:INDEX=0"}</definedName>
    <definedName name="_944__FDSAUDITLINK__" hidden="1">{"fdsup://directions/FAT Viewer?action=UPDATE&amp;creator=factset&amp;DYN_ARGS=TRUE&amp;DOC_NAME=FAT:FQL_AUDITING_CLIENT_TEMPLATE.FAT&amp;display_string=Audit&amp;VAR:KEY=RAFKVSHCDG&amp;VAR:QUERY=RkZfRUJJVERBX09QRVIoUVRSLDQvMS8yMDEwLDYvMzAvMjAxMCwsLFVTRCk=&amp;WINDOW=FIRST_POPUP&amp;HEIGH","T=450&amp;WIDTH=450&amp;START_MAXIMIZED=FALSE&amp;VAR:CALENDAR=US&amp;VAR:SYMBOL=AMGN&amp;VAR:INDEX=0"}</definedName>
    <definedName name="_945__FDSAUDITLINK__" localSheetId="7" hidden="1">{"fdsup://directions/FAT Viewer?action=UPDATE&amp;creator=factset&amp;DYN_ARGS=TRUE&amp;DOC_NAME=FAT:FQL_AUDITING_CLIENT_TEMPLATE.FAT&amp;display_string=Audit&amp;VAR:KEY=JGBGFUNYVM&amp;VAR:QUERY=RkZfRUJJVERBX09QRVIoUVRSLDQvMS8yMDA5LDYvMzAvMjAwOSwsLFVTRCk=&amp;WINDOW=FIRST_POPUP&amp;HEIGH","T=450&amp;WIDTH=450&amp;START_MAXIMIZED=FALSE&amp;VAR:CALENDAR=US&amp;VAR:SYMBOL=AMD&amp;VAR:INDEX=0"}</definedName>
    <definedName name="_945__FDSAUDITLINK__" localSheetId="0" hidden="1">{"fdsup://directions/FAT Viewer?action=UPDATE&amp;creator=factset&amp;DYN_ARGS=TRUE&amp;DOC_NAME=FAT:FQL_AUDITING_CLIENT_TEMPLATE.FAT&amp;display_string=Audit&amp;VAR:KEY=JGBGFUNYVM&amp;VAR:QUERY=RkZfRUJJVERBX09QRVIoUVRSLDQvMS8yMDA5LDYvMzAvMjAwOSwsLFVTRCk=&amp;WINDOW=FIRST_POPUP&amp;HEIGH","T=450&amp;WIDTH=450&amp;START_MAXIMIZED=FALSE&amp;VAR:CALENDAR=US&amp;VAR:SYMBOL=AMD&amp;VAR:INDEX=0"}</definedName>
    <definedName name="_945__FDSAUDITLINK__" hidden="1">{"fdsup://directions/FAT Viewer?action=UPDATE&amp;creator=factset&amp;DYN_ARGS=TRUE&amp;DOC_NAME=FAT:FQL_AUDITING_CLIENT_TEMPLATE.FAT&amp;display_string=Audit&amp;VAR:KEY=JGBGFUNYVM&amp;VAR:QUERY=RkZfRUJJVERBX09QRVIoUVRSLDQvMS8yMDA5LDYvMzAvMjAwOSwsLFVTRCk=&amp;WINDOW=FIRST_POPUP&amp;HEIGH","T=450&amp;WIDTH=450&amp;START_MAXIMIZED=FALSE&amp;VAR:CALENDAR=US&amp;VAR:SYMBOL=AMD&amp;VAR:INDEX=0"}</definedName>
    <definedName name="_946__FDSAUDITLINK__" localSheetId="7" hidden="1">{"fdsup://directions/FAT Viewer?action=UPDATE&amp;creator=factset&amp;DYN_ARGS=TRUE&amp;DOC_NAME=FAT:FQL_AUDITING_CLIENT_TEMPLATE.FAT&amp;display_string=Audit&amp;VAR:KEY=DALSFIBGNY&amp;VAR:QUERY=RkZfRUJJVERBX09QRVIoUVRSLDQvMS8yMDEwLDYvMzAvMjAxMCwsLFVTRCk=&amp;WINDOW=FIRST_POPUP&amp;HEIGH","T=450&amp;WIDTH=450&amp;START_MAXIMIZED=FALSE&amp;VAR:CALENDAR=US&amp;VAR:SYMBOL=AMD&amp;VAR:INDEX=0"}</definedName>
    <definedName name="_946__FDSAUDITLINK__" localSheetId="0" hidden="1">{"fdsup://directions/FAT Viewer?action=UPDATE&amp;creator=factset&amp;DYN_ARGS=TRUE&amp;DOC_NAME=FAT:FQL_AUDITING_CLIENT_TEMPLATE.FAT&amp;display_string=Audit&amp;VAR:KEY=DALSFIBGNY&amp;VAR:QUERY=RkZfRUJJVERBX09QRVIoUVRSLDQvMS8yMDEwLDYvMzAvMjAxMCwsLFVTRCk=&amp;WINDOW=FIRST_POPUP&amp;HEIGH","T=450&amp;WIDTH=450&amp;START_MAXIMIZED=FALSE&amp;VAR:CALENDAR=US&amp;VAR:SYMBOL=AMD&amp;VAR:INDEX=0"}</definedName>
    <definedName name="_946__FDSAUDITLINK__" hidden="1">{"fdsup://directions/FAT Viewer?action=UPDATE&amp;creator=factset&amp;DYN_ARGS=TRUE&amp;DOC_NAME=FAT:FQL_AUDITING_CLIENT_TEMPLATE.FAT&amp;display_string=Audit&amp;VAR:KEY=DALSFIBGNY&amp;VAR:QUERY=RkZfRUJJVERBX09QRVIoUVRSLDQvMS8yMDEwLDYvMzAvMjAxMCwsLFVTRCk=&amp;WINDOW=FIRST_POPUP&amp;HEIGH","T=450&amp;WIDTH=450&amp;START_MAXIMIZED=FALSE&amp;VAR:CALENDAR=US&amp;VAR:SYMBOL=AMD&amp;VAR:INDEX=0"}</definedName>
    <definedName name="_947__FDSAUDITLINK__" localSheetId="7" hidden="1">{"fdsup://directions/FAT Viewer?action=UPDATE&amp;creator=factset&amp;DYN_ARGS=TRUE&amp;DOC_NAME=FAT:FQL_AUDITING_CLIENT_TEMPLATE.FAT&amp;display_string=Audit&amp;VAR:KEY=XMTSLUPGXE&amp;VAR:QUERY=RkZfRUJJVERBX09QRVIoUVRSLDQvMS8yMDA5LDYvMzAvMjAwOSwsLFVTRCk=&amp;WINDOW=FIRST_POPUP&amp;HEIGH","T=450&amp;WIDTH=450&amp;START_MAXIMIZED=FALSE&amp;VAR:CALENDAR=US&amp;VAR:SYMBOL=AMAT&amp;VAR:INDEX=0"}</definedName>
    <definedName name="_947__FDSAUDITLINK__" localSheetId="0" hidden="1">{"fdsup://directions/FAT Viewer?action=UPDATE&amp;creator=factset&amp;DYN_ARGS=TRUE&amp;DOC_NAME=FAT:FQL_AUDITING_CLIENT_TEMPLATE.FAT&amp;display_string=Audit&amp;VAR:KEY=XMTSLUPGXE&amp;VAR:QUERY=RkZfRUJJVERBX09QRVIoUVRSLDQvMS8yMDA5LDYvMzAvMjAwOSwsLFVTRCk=&amp;WINDOW=FIRST_POPUP&amp;HEIGH","T=450&amp;WIDTH=450&amp;START_MAXIMIZED=FALSE&amp;VAR:CALENDAR=US&amp;VAR:SYMBOL=AMAT&amp;VAR:INDEX=0"}</definedName>
    <definedName name="_947__FDSAUDITLINK__" hidden="1">{"fdsup://directions/FAT Viewer?action=UPDATE&amp;creator=factset&amp;DYN_ARGS=TRUE&amp;DOC_NAME=FAT:FQL_AUDITING_CLIENT_TEMPLATE.FAT&amp;display_string=Audit&amp;VAR:KEY=XMTSLUPGXE&amp;VAR:QUERY=RkZfRUJJVERBX09QRVIoUVRSLDQvMS8yMDA5LDYvMzAvMjAwOSwsLFVTRCk=&amp;WINDOW=FIRST_POPUP&amp;HEIGH","T=450&amp;WIDTH=450&amp;START_MAXIMIZED=FALSE&amp;VAR:CALENDAR=US&amp;VAR:SYMBOL=AMAT&amp;VAR:INDEX=0"}</definedName>
    <definedName name="_948__FDSAUDITLINK__" localSheetId="7" hidden="1">{"fdsup://directions/FAT Viewer?action=UPDATE&amp;creator=factset&amp;DYN_ARGS=TRUE&amp;DOC_NAME=FAT:FQL_AUDITING_CLIENT_TEMPLATE.FAT&amp;display_string=Audit&amp;VAR:KEY=DEHEBCDUPC&amp;VAR:QUERY=RkZfRUJJVERBX09QRVIoUVRSLDQvMS8yMDEwLDYvMzAvMjAxMCwsLFVTRCk=&amp;WINDOW=FIRST_POPUP&amp;HEIGH","T=450&amp;WIDTH=450&amp;START_MAXIMIZED=FALSE&amp;VAR:CALENDAR=US&amp;VAR:SYMBOL=AMAT&amp;VAR:INDEX=0"}</definedName>
    <definedName name="_948__FDSAUDITLINK__" localSheetId="0" hidden="1">{"fdsup://directions/FAT Viewer?action=UPDATE&amp;creator=factset&amp;DYN_ARGS=TRUE&amp;DOC_NAME=FAT:FQL_AUDITING_CLIENT_TEMPLATE.FAT&amp;display_string=Audit&amp;VAR:KEY=DEHEBCDUPC&amp;VAR:QUERY=RkZfRUJJVERBX09QRVIoUVRSLDQvMS8yMDEwLDYvMzAvMjAxMCwsLFVTRCk=&amp;WINDOW=FIRST_POPUP&amp;HEIGH","T=450&amp;WIDTH=450&amp;START_MAXIMIZED=FALSE&amp;VAR:CALENDAR=US&amp;VAR:SYMBOL=AMAT&amp;VAR:INDEX=0"}</definedName>
    <definedName name="_948__FDSAUDITLINK__" hidden="1">{"fdsup://directions/FAT Viewer?action=UPDATE&amp;creator=factset&amp;DYN_ARGS=TRUE&amp;DOC_NAME=FAT:FQL_AUDITING_CLIENT_TEMPLATE.FAT&amp;display_string=Audit&amp;VAR:KEY=DEHEBCDUPC&amp;VAR:QUERY=RkZfRUJJVERBX09QRVIoUVRSLDQvMS8yMDEwLDYvMzAvMjAxMCwsLFVTRCk=&amp;WINDOW=FIRST_POPUP&amp;HEIGH","T=450&amp;WIDTH=450&amp;START_MAXIMIZED=FALSE&amp;VAR:CALENDAR=US&amp;VAR:SYMBOL=AMAT&amp;VAR:INDEX=0"}</definedName>
    <definedName name="_949__FDSAUDITLINK__" localSheetId="7" hidden="1">{"fdsup://directions/FAT Viewer?action=UPDATE&amp;creator=factset&amp;DYN_ARGS=TRUE&amp;DOC_NAME=FAT:FQL_AUDITING_CLIENT_TEMPLATE.FAT&amp;display_string=Audit&amp;VAR:KEY=JYDEHQBSTW&amp;VAR:QUERY=RkZfRUJJVERBX09QRVIoUVRSLDQvMS8yMDA5LDYvMzAvMjAwOSwsLFVTRCk=&amp;WINDOW=FIRST_POPUP&amp;HEIGH","T=450&amp;WIDTH=450&amp;START_MAXIMIZED=FALSE&amp;VAR:CALENDAR=US&amp;VAR:SYMBOL=ALTR&amp;VAR:INDEX=0"}</definedName>
    <definedName name="_949__FDSAUDITLINK__" localSheetId="0" hidden="1">{"fdsup://directions/FAT Viewer?action=UPDATE&amp;creator=factset&amp;DYN_ARGS=TRUE&amp;DOC_NAME=FAT:FQL_AUDITING_CLIENT_TEMPLATE.FAT&amp;display_string=Audit&amp;VAR:KEY=JYDEHQBSTW&amp;VAR:QUERY=RkZfRUJJVERBX09QRVIoUVRSLDQvMS8yMDA5LDYvMzAvMjAwOSwsLFVTRCk=&amp;WINDOW=FIRST_POPUP&amp;HEIGH","T=450&amp;WIDTH=450&amp;START_MAXIMIZED=FALSE&amp;VAR:CALENDAR=US&amp;VAR:SYMBOL=ALTR&amp;VAR:INDEX=0"}</definedName>
    <definedName name="_949__FDSAUDITLINK__" hidden="1">{"fdsup://directions/FAT Viewer?action=UPDATE&amp;creator=factset&amp;DYN_ARGS=TRUE&amp;DOC_NAME=FAT:FQL_AUDITING_CLIENT_TEMPLATE.FAT&amp;display_string=Audit&amp;VAR:KEY=JYDEHQBSTW&amp;VAR:QUERY=RkZfRUJJVERBX09QRVIoUVRSLDQvMS8yMDA5LDYvMzAvMjAwOSwsLFVTRCk=&amp;WINDOW=FIRST_POPUP&amp;HEIGH","T=450&amp;WIDTH=450&amp;START_MAXIMIZED=FALSE&amp;VAR:CALENDAR=US&amp;VAR:SYMBOL=ALTR&amp;VAR:INDEX=0"}</definedName>
    <definedName name="_95__FDSAUDITLINK__" localSheetId="7" hidden="1">{"fdsup://directions/FAT Viewer?action=UPDATE&amp;creator=factset&amp;DYN_ARGS=TRUE&amp;DOC_NAME=FAT:FQL_AUDITING_CLIENT_TEMPLATE.FAT&amp;display_string=Audit&amp;VAR:KEY=TAHGXQZCPQ&amp;VAR:QUERY=RkZfRUJJVERBX09QRVIoUVRSLDQvMS8yMDA5LDYvMzAvMjAwOSwsLFVTRCk=&amp;WINDOW=FIRST_POPUP&amp;HEIGH","T=450&amp;WIDTH=450&amp;START_MAXIMIZED=FALSE&amp;VAR:CALENDAR=US&amp;VAR:SYMBOL=TYC&amp;VAR:INDEX=0"}</definedName>
    <definedName name="_95__FDSAUDITLINK__" localSheetId="0" hidden="1">{"fdsup://directions/FAT Viewer?action=UPDATE&amp;creator=factset&amp;DYN_ARGS=TRUE&amp;DOC_NAME=FAT:FQL_AUDITING_CLIENT_TEMPLATE.FAT&amp;display_string=Audit&amp;VAR:KEY=TAHGXQZCPQ&amp;VAR:QUERY=RkZfRUJJVERBX09QRVIoUVRSLDQvMS8yMDA5LDYvMzAvMjAwOSwsLFVTRCk=&amp;WINDOW=FIRST_POPUP&amp;HEIGH","T=450&amp;WIDTH=450&amp;START_MAXIMIZED=FALSE&amp;VAR:CALENDAR=US&amp;VAR:SYMBOL=TYC&amp;VAR:INDEX=0"}</definedName>
    <definedName name="_95__FDSAUDITLINK__" hidden="1">{"fdsup://directions/FAT Viewer?action=UPDATE&amp;creator=factset&amp;DYN_ARGS=TRUE&amp;DOC_NAME=FAT:FQL_AUDITING_CLIENT_TEMPLATE.FAT&amp;display_string=Audit&amp;VAR:KEY=TAHGXQZCPQ&amp;VAR:QUERY=RkZfRUJJVERBX09QRVIoUVRSLDQvMS8yMDA5LDYvMzAvMjAwOSwsLFVTRCk=&amp;WINDOW=FIRST_POPUP&amp;HEIGH","T=450&amp;WIDTH=450&amp;START_MAXIMIZED=FALSE&amp;VAR:CALENDAR=US&amp;VAR:SYMBOL=TYC&amp;VAR:INDEX=0"}</definedName>
    <definedName name="_950__FDSAUDITLINK__" localSheetId="7" hidden="1">{"fdsup://directions/FAT Viewer?action=UPDATE&amp;creator=factset&amp;DYN_ARGS=TRUE&amp;DOC_NAME=FAT:FQL_AUDITING_CLIENT_TEMPLATE.FAT&amp;display_string=Audit&amp;VAR:KEY=XEBCFSRQJQ&amp;VAR:QUERY=RkZfRUJJVERBX09QRVIoUVRSLDQvMS8yMDEwLDYvMzAvMjAxMCwsLFVTRCk=&amp;WINDOW=FIRST_POPUP&amp;HEIGH","T=450&amp;WIDTH=450&amp;START_MAXIMIZED=FALSE&amp;VAR:CALENDAR=US&amp;VAR:SYMBOL=ALTR&amp;VAR:INDEX=0"}</definedName>
    <definedName name="_950__FDSAUDITLINK__" localSheetId="0" hidden="1">{"fdsup://directions/FAT Viewer?action=UPDATE&amp;creator=factset&amp;DYN_ARGS=TRUE&amp;DOC_NAME=FAT:FQL_AUDITING_CLIENT_TEMPLATE.FAT&amp;display_string=Audit&amp;VAR:KEY=XEBCFSRQJQ&amp;VAR:QUERY=RkZfRUJJVERBX09QRVIoUVRSLDQvMS8yMDEwLDYvMzAvMjAxMCwsLFVTRCk=&amp;WINDOW=FIRST_POPUP&amp;HEIGH","T=450&amp;WIDTH=450&amp;START_MAXIMIZED=FALSE&amp;VAR:CALENDAR=US&amp;VAR:SYMBOL=ALTR&amp;VAR:INDEX=0"}</definedName>
    <definedName name="_950__FDSAUDITLINK__" hidden="1">{"fdsup://directions/FAT Viewer?action=UPDATE&amp;creator=factset&amp;DYN_ARGS=TRUE&amp;DOC_NAME=FAT:FQL_AUDITING_CLIENT_TEMPLATE.FAT&amp;display_string=Audit&amp;VAR:KEY=XEBCFSRQJQ&amp;VAR:QUERY=RkZfRUJJVERBX09QRVIoUVRSLDQvMS8yMDEwLDYvMzAvMjAxMCwsLFVTRCk=&amp;WINDOW=FIRST_POPUP&amp;HEIGH","T=450&amp;WIDTH=450&amp;START_MAXIMIZED=FALSE&amp;VAR:CALENDAR=US&amp;VAR:SYMBOL=ALTR&amp;VAR:INDEX=0"}</definedName>
    <definedName name="_951__FDSAUDITLINK__" localSheetId="7" hidden="1">{"fdsup://directions/FAT Viewer?action=UPDATE&amp;creator=factset&amp;DYN_ARGS=TRUE&amp;DOC_NAME=FAT:FQL_AUDITING_CLIENT_TEMPLATE.FAT&amp;display_string=Audit&amp;VAR:KEY=ZKDWXOJORA&amp;VAR:QUERY=RkZfRUJJVERBX09QRVIoUVRSLDQvMS8yMDA5LDYvMzAvMjAwOSwsLFVTRCk=&amp;WINDOW=FIRST_POPUP&amp;HEIGH","T=450&amp;WIDTH=450&amp;START_MAXIMIZED=FALSE&amp;VAR:CALENDAR=US&amp;VAR:SYMBOL=ALL&amp;VAR:INDEX=0"}</definedName>
    <definedName name="_951__FDSAUDITLINK__" localSheetId="0" hidden="1">{"fdsup://directions/FAT Viewer?action=UPDATE&amp;creator=factset&amp;DYN_ARGS=TRUE&amp;DOC_NAME=FAT:FQL_AUDITING_CLIENT_TEMPLATE.FAT&amp;display_string=Audit&amp;VAR:KEY=ZKDWXOJORA&amp;VAR:QUERY=RkZfRUJJVERBX09QRVIoUVRSLDQvMS8yMDA5LDYvMzAvMjAwOSwsLFVTRCk=&amp;WINDOW=FIRST_POPUP&amp;HEIGH","T=450&amp;WIDTH=450&amp;START_MAXIMIZED=FALSE&amp;VAR:CALENDAR=US&amp;VAR:SYMBOL=ALL&amp;VAR:INDEX=0"}</definedName>
    <definedName name="_951__FDSAUDITLINK__" hidden="1">{"fdsup://directions/FAT Viewer?action=UPDATE&amp;creator=factset&amp;DYN_ARGS=TRUE&amp;DOC_NAME=FAT:FQL_AUDITING_CLIENT_TEMPLATE.FAT&amp;display_string=Audit&amp;VAR:KEY=ZKDWXOJORA&amp;VAR:QUERY=RkZfRUJJVERBX09QRVIoUVRSLDQvMS8yMDA5LDYvMzAvMjAwOSwsLFVTRCk=&amp;WINDOW=FIRST_POPUP&amp;HEIGH","T=450&amp;WIDTH=450&amp;START_MAXIMIZED=FALSE&amp;VAR:CALENDAR=US&amp;VAR:SYMBOL=ALL&amp;VAR:INDEX=0"}</definedName>
    <definedName name="_952__FDSAUDITLINK__" localSheetId="7" hidden="1">{"fdsup://directions/FAT Viewer?action=UPDATE&amp;creator=factset&amp;DYN_ARGS=TRUE&amp;DOC_NAME=FAT:FQL_AUDITING_CLIENT_TEMPLATE.FAT&amp;display_string=Audit&amp;VAR:KEY=NUDOVGJIVS&amp;VAR:QUERY=RkZfRUJJVERBX09QRVIoUVRSLDQvMS8yMDEwLDYvMzAvMjAxMCwsLFVTRCk=&amp;WINDOW=FIRST_POPUP&amp;HEIGH","T=450&amp;WIDTH=450&amp;START_MAXIMIZED=FALSE&amp;VAR:CALENDAR=US&amp;VAR:SYMBOL=ALL&amp;VAR:INDEX=0"}</definedName>
    <definedName name="_952__FDSAUDITLINK__" localSheetId="0" hidden="1">{"fdsup://directions/FAT Viewer?action=UPDATE&amp;creator=factset&amp;DYN_ARGS=TRUE&amp;DOC_NAME=FAT:FQL_AUDITING_CLIENT_TEMPLATE.FAT&amp;display_string=Audit&amp;VAR:KEY=NUDOVGJIVS&amp;VAR:QUERY=RkZfRUJJVERBX09QRVIoUVRSLDQvMS8yMDEwLDYvMzAvMjAxMCwsLFVTRCk=&amp;WINDOW=FIRST_POPUP&amp;HEIGH","T=450&amp;WIDTH=450&amp;START_MAXIMIZED=FALSE&amp;VAR:CALENDAR=US&amp;VAR:SYMBOL=ALL&amp;VAR:INDEX=0"}</definedName>
    <definedName name="_952__FDSAUDITLINK__" hidden="1">{"fdsup://directions/FAT Viewer?action=UPDATE&amp;creator=factset&amp;DYN_ARGS=TRUE&amp;DOC_NAME=FAT:FQL_AUDITING_CLIENT_TEMPLATE.FAT&amp;display_string=Audit&amp;VAR:KEY=NUDOVGJIVS&amp;VAR:QUERY=RkZfRUJJVERBX09QRVIoUVRSLDQvMS8yMDEwLDYvMzAvMjAxMCwsLFVTRCk=&amp;WINDOW=FIRST_POPUP&amp;HEIGH","T=450&amp;WIDTH=450&amp;START_MAXIMIZED=FALSE&amp;VAR:CALENDAR=US&amp;VAR:SYMBOL=ALL&amp;VAR:INDEX=0"}</definedName>
    <definedName name="_953__FDSAUDITLINK__" localSheetId="7" hidden="1">{"fdsup://directions/FAT Viewer?action=UPDATE&amp;creator=factset&amp;DYN_ARGS=TRUE&amp;DOC_NAME=FAT:FQL_AUDITING_CLIENT_TEMPLATE.FAT&amp;display_string=Audit&amp;VAR:KEY=HGBWTKDEHK&amp;VAR:QUERY=RkZfRUJJVERBX09QRVIoUVRSLDQvMS8yMDA5LDYvMzAvMjAwOSwsLFVTRCk=&amp;WINDOW=FIRST_POPUP&amp;HEIGH","T=450&amp;WIDTH=450&amp;START_MAXIMIZED=FALSE&amp;VAR:CALENDAR=US&amp;VAR:SYMBOL=AKS&amp;VAR:INDEX=0"}</definedName>
    <definedName name="_953__FDSAUDITLINK__" localSheetId="0" hidden="1">{"fdsup://directions/FAT Viewer?action=UPDATE&amp;creator=factset&amp;DYN_ARGS=TRUE&amp;DOC_NAME=FAT:FQL_AUDITING_CLIENT_TEMPLATE.FAT&amp;display_string=Audit&amp;VAR:KEY=HGBWTKDEHK&amp;VAR:QUERY=RkZfRUJJVERBX09QRVIoUVRSLDQvMS8yMDA5LDYvMzAvMjAwOSwsLFVTRCk=&amp;WINDOW=FIRST_POPUP&amp;HEIGH","T=450&amp;WIDTH=450&amp;START_MAXIMIZED=FALSE&amp;VAR:CALENDAR=US&amp;VAR:SYMBOL=AKS&amp;VAR:INDEX=0"}</definedName>
    <definedName name="_953__FDSAUDITLINK__" hidden="1">{"fdsup://directions/FAT Viewer?action=UPDATE&amp;creator=factset&amp;DYN_ARGS=TRUE&amp;DOC_NAME=FAT:FQL_AUDITING_CLIENT_TEMPLATE.FAT&amp;display_string=Audit&amp;VAR:KEY=HGBWTKDEHK&amp;VAR:QUERY=RkZfRUJJVERBX09QRVIoUVRSLDQvMS8yMDA5LDYvMzAvMjAwOSwsLFVTRCk=&amp;WINDOW=FIRST_POPUP&amp;HEIGH","T=450&amp;WIDTH=450&amp;START_MAXIMIZED=FALSE&amp;VAR:CALENDAR=US&amp;VAR:SYMBOL=AKS&amp;VAR:INDEX=0"}</definedName>
    <definedName name="_954__FDSAUDITLINK__" localSheetId="7" hidden="1">{"fdsup://directions/FAT Viewer?action=UPDATE&amp;creator=factset&amp;DYN_ARGS=TRUE&amp;DOC_NAME=FAT:FQL_AUDITING_CLIENT_TEMPLATE.FAT&amp;display_string=Audit&amp;VAR:KEY=PWLOTCRIXO&amp;VAR:QUERY=RkZfRUJJVERBX09QRVIoUVRSLDQvMS8yMDEwLDYvMzAvMjAxMCwsLFVTRCk=&amp;WINDOW=FIRST_POPUP&amp;HEIGH","T=450&amp;WIDTH=450&amp;START_MAXIMIZED=FALSE&amp;VAR:CALENDAR=US&amp;VAR:SYMBOL=AKS&amp;VAR:INDEX=0"}</definedName>
    <definedName name="_954__FDSAUDITLINK__" localSheetId="0" hidden="1">{"fdsup://directions/FAT Viewer?action=UPDATE&amp;creator=factset&amp;DYN_ARGS=TRUE&amp;DOC_NAME=FAT:FQL_AUDITING_CLIENT_TEMPLATE.FAT&amp;display_string=Audit&amp;VAR:KEY=PWLOTCRIXO&amp;VAR:QUERY=RkZfRUJJVERBX09QRVIoUVRSLDQvMS8yMDEwLDYvMzAvMjAxMCwsLFVTRCk=&amp;WINDOW=FIRST_POPUP&amp;HEIGH","T=450&amp;WIDTH=450&amp;START_MAXIMIZED=FALSE&amp;VAR:CALENDAR=US&amp;VAR:SYMBOL=AKS&amp;VAR:INDEX=0"}</definedName>
    <definedName name="_954__FDSAUDITLINK__" hidden="1">{"fdsup://directions/FAT Viewer?action=UPDATE&amp;creator=factset&amp;DYN_ARGS=TRUE&amp;DOC_NAME=FAT:FQL_AUDITING_CLIENT_TEMPLATE.FAT&amp;display_string=Audit&amp;VAR:KEY=PWLOTCRIXO&amp;VAR:QUERY=RkZfRUJJVERBX09QRVIoUVRSLDQvMS8yMDEwLDYvMzAvMjAxMCwsLFVTRCk=&amp;WINDOW=FIRST_POPUP&amp;HEIGH","T=450&amp;WIDTH=450&amp;START_MAXIMIZED=FALSE&amp;VAR:CALENDAR=US&amp;VAR:SYMBOL=AKS&amp;VAR:INDEX=0"}</definedName>
    <definedName name="_955__FDSAUDITLINK__" localSheetId="7" hidden="1">{"fdsup://directions/FAT Viewer?action=UPDATE&amp;creator=factset&amp;DYN_ARGS=TRUE&amp;DOC_NAME=FAT:FQL_AUDITING_CLIENT_TEMPLATE.FAT&amp;display_string=Audit&amp;VAR:KEY=PYPCNSFSTS&amp;VAR:QUERY=RkZfRUJJVERBX09QRVIoUVRSLDQvMS8yMDA5LDYvMzAvMjAwOSwsLFVTRCk=&amp;WINDOW=FIRST_POPUP&amp;HEIGH","T=450&amp;WIDTH=450&amp;START_MAXIMIZED=FALSE&amp;VAR:CALENDAR=US&amp;VAR:SYMBOL=AKAM&amp;VAR:INDEX=0"}</definedName>
    <definedName name="_955__FDSAUDITLINK__" localSheetId="0" hidden="1">{"fdsup://directions/FAT Viewer?action=UPDATE&amp;creator=factset&amp;DYN_ARGS=TRUE&amp;DOC_NAME=FAT:FQL_AUDITING_CLIENT_TEMPLATE.FAT&amp;display_string=Audit&amp;VAR:KEY=PYPCNSFSTS&amp;VAR:QUERY=RkZfRUJJVERBX09QRVIoUVRSLDQvMS8yMDA5LDYvMzAvMjAwOSwsLFVTRCk=&amp;WINDOW=FIRST_POPUP&amp;HEIGH","T=450&amp;WIDTH=450&amp;START_MAXIMIZED=FALSE&amp;VAR:CALENDAR=US&amp;VAR:SYMBOL=AKAM&amp;VAR:INDEX=0"}</definedName>
    <definedName name="_955__FDSAUDITLINK__" hidden="1">{"fdsup://directions/FAT Viewer?action=UPDATE&amp;creator=factset&amp;DYN_ARGS=TRUE&amp;DOC_NAME=FAT:FQL_AUDITING_CLIENT_TEMPLATE.FAT&amp;display_string=Audit&amp;VAR:KEY=PYPCNSFSTS&amp;VAR:QUERY=RkZfRUJJVERBX09QRVIoUVRSLDQvMS8yMDA5LDYvMzAvMjAwOSwsLFVTRCk=&amp;WINDOW=FIRST_POPUP&amp;HEIGH","T=450&amp;WIDTH=450&amp;START_MAXIMIZED=FALSE&amp;VAR:CALENDAR=US&amp;VAR:SYMBOL=AKAM&amp;VAR:INDEX=0"}</definedName>
    <definedName name="_956__FDSAUDITLINK__" localSheetId="7" hidden="1">{"fdsup://directions/FAT Viewer?action=UPDATE&amp;creator=factset&amp;DYN_ARGS=TRUE&amp;DOC_NAME=FAT:FQL_AUDITING_CLIENT_TEMPLATE.FAT&amp;display_string=Audit&amp;VAR:KEY=FOVSVWDSFU&amp;VAR:QUERY=RkZfRUJJVERBX09QRVIoUVRSLDQvMS8yMDEwLDYvMzAvMjAxMCwsLFVTRCk=&amp;WINDOW=FIRST_POPUP&amp;HEIGH","T=450&amp;WIDTH=450&amp;START_MAXIMIZED=FALSE&amp;VAR:CALENDAR=US&amp;VAR:SYMBOL=AKAM&amp;VAR:INDEX=0"}</definedName>
    <definedName name="_956__FDSAUDITLINK__" localSheetId="0" hidden="1">{"fdsup://directions/FAT Viewer?action=UPDATE&amp;creator=factset&amp;DYN_ARGS=TRUE&amp;DOC_NAME=FAT:FQL_AUDITING_CLIENT_TEMPLATE.FAT&amp;display_string=Audit&amp;VAR:KEY=FOVSVWDSFU&amp;VAR:QUERY=RkZfRUJJVERBX09QRVIoUVRSLDQvMS8yMDEwLDYvMzAvMjAxMCwsLFVTRCk=&amp;WINDOW=FIRST_POPUP&amp;HEIGH","T=450&amp;WIDTH=450&amp;START_MAXIMIZED=FALSE&amp;VAR:CALENDAR=US&amp;VAR:SYMBOL=AKAM&amp;VAR:INDEX=0"}</definedName>
    <definedName name="_956__FDSAUDITLINK__" hidden="1">{"fdsup://directions/FAT Viewer?action=UPDATE&amp;creator=factset&amp;DYN_ARGS=TRUE&amp;DOC_NAME=FAT:FQL_AUDITING_CLIENT_TEMPLATE.FAT&amp;display_string=Audit&amp;VAR:KEY=FOVSVWDSFU&amp;VAR:QUERY=RkZfRUJJVERBX09QRVIoUVRSLDQvMS8yMDEwLDYvMzAvMjAxMCwsLFVTRCk=&amp;WINDOW=FIRST_POPUP&amp;HEIGH","T=450&amp;WIDTH=450&amp;START_MAXIMIZED=FALSE&amp;VAR:CALENDAR=US&amp;VAR:SYMBOL=AKAM&amp;VAR:INDEX=0"}</definedName>
    <definedName name="_957__FDSAUDITLINK__" localSheetId="7" hidden="1">{"fdsup://directions/FAT Viewer?action=UPDATE&amp;creator=factset&amp;DYN_ARGS=TRUE&amp;DOC_NAME=FAT:FQL_AUDITING_CLIENT_TEMPLATE.FAT&amp;display_string=Audit&amp;VAR:KEY=BWPEJGHMVY&amp;VAR:QUERY=RkZfRUJJVERBX09QRVIoUVRSLDQvMS8yMDA5LDYvMzAvMjAwOSwsLFVTRCk=&amp;WINDOW=FIRST_POPUP&amp;HEIGH","T=450&amp;WIDTH=450&amp;START_MAXIMIZED=FALSE&amp;VAR:CALENDAR=US&amp;VAR:SYMBOL=AIZ&amp;VAR:INDEX=0"}</definedName>
    <definedName name="_957__FDSAUDITLINK__" localSheetId="0" hidden="1">{"fdsup://directions/FAT Viewer?action=UPDATE&amp;creator=factset&amp;DYN_ARGS=TRUE&amp;DOC_NAME=FAT:FQL_AUDITING_CLIENT_TEMPLATE.FAT&amp;display_string=Audit&amp;VAR:KEY=BWPEJGHMVY&amp;VAR:QUERY=RkZfRUJJVERBX09QRVIoUVRSLDQvMS8yMDA5LDYvMzAvMjAwOSwsLFVTRCk=&amp;WINDOW=FIRST_POPUP&amp;HEIGH","T=450&amp;WIDTH=450&amp;START_MAXIMIZED=FALSE&amp;VAR:CALENDAR=US&amp;VAR:SYMBOL=AIZ&amp;VAR:INDEX=0"}</definedName>
    <definedName name="_957__FDSAUDITLINK__" hidden="1">{"fdsup://directions/FAT Viewer?action=UPDATE&amp;creator=factset&amp;DYN_ARGS=TRUE&amp;DOC_NAME=FAT:FQL_AUDITING_CLIENT_TEMPLATE.FAT&amp;display_string=Audit&amp;VAR:KEY=BWPEJGHMVY&amp;VAR:QUERY=RkZfRUJJVERBX09QRVIoUVRSLDQvMS8yMDA5LDYvMzAvMjAwOSwsLFVTRCk=&amp;WINDOW=FIRST_POPUP&amp;HEIGH","T=450&amp;WIDTH=450&amp;START_MAXIMIZED=FALSE&amp;VAR:CALENDAR=US&amp;VAR:SYMBOL=AIZ&amp;VAR:INDEX=0"}</definedName>
    <definedName name="_958__FDSAUDITLINK__" localSheetId="7" hidden="1">{"fdsup://directions/FAT Viewer?action=UPDATE&amp;creator=factset&amp;DYN_ARGS=TRUE&amp;DOC_NAME=FAT:FQL_AUDITING_CLIENT_TEMPLATE.FAT&amp;display_string=Audit&amp;VAR:KEY=JEVWFAZOFK&amp;VAR:QUERY=RkZfRUJJVERBX09QRVIoUVRSLDQvMS8yMDEwLDYvMzAvMjAxMCwsLFVTRCk=&amp;WINDOW=FIRST_POPUP&amp;HEIGH","T=450&amp;WIDTH=450&amp;START_MAXIMIZED=FALSE&amp;VAR:CALENDAR=US&amp;VAR:SYMBOL=AIZ&amp;VAR:INDEX=0"}</definedName>
    <definedName name="_958__FDSAUDITLINK__" localSheetId="0" hidden="1">{"fdsup://directions/FAT Viewer?action=UPDATE&amp;creator=factset&amp;DYN_ARGS=TRUE&amp;DOC_NAME=FAT:FQL_AUDITING_CLIENT_TEMPLATE.FAT&amp;display_string=Audit&amp;VAR:KEY=JEVWFAZOFK&amp;VAR:QUERY=RkZfRUJJVERBX09QRVIoUVRSLDQvMS8yMDEwLDYvMzAvMjAxMCwsLFVTRCk=&amp;WINDOW=FIRST_POPUP&amp;HEIGH","T=450&amp;WIDTH=450&amp;START_MAXIMIZED=FALSE&amp;VAR:CALENDAR=US&amp;VAR:SYMBOL=AIZ&amp;VAR:INDEX=0"}</definedName>
    <definedName name="_958__FDSAUDITLINK__" hidden="1">{"fdsup://directions/FAT Viewer?action=UPDATE&amp;creator=factset&amp;DYN_ARGS=TRUE&amp;DOC_NAME=FAT:FQL_AUDITING_CLIENT_TEMPLATE.FAT&amp;display_string=Audit&amp;VAR:KEY=JEVWFAZOFK&amp;VAR:QUERY=RkZfRUJJVERBX09QRVIoUVRSLDQvMS8yMDEwLDYvMzAvMjAxMCwsLFVTRCk=&amp;WINDOW=FIRST_POPUP&amp;HEIGH","T=450&amp;WIDTH=450&amp;START_MAXIMIZED=FALSE&amp;VAR:CALENDAR=US&amp;VAR:SYMBOL=AIZ&amp;VAR:INDEX=0"}</definedName>
    <definedName name="_959__FDSAUDITLINK__" localSheetId="7" hidden="1">{"fdsup://directions/FAT Viewer?action=UPDATE&amp;creator=factset&amp;DYN_ARGS=TRUE&amp;DOC_NAME=FAT:FQL_AUDITING_CLIENT_TEMPLATE.FAT&amp;display_string=Audit&amp;VAR:KEY=VEZGTIRCPK&amp;VAR:QUERY=RkZfRUJJVERBX09QRVIoUVRSLDQvMS8yMDA5LDYvMzAvMjAwOSwsLFVTRCk=&amp;WINDOW=FIRST_POPUP&amp;HEIGH","T=450&amp;WIDTH=450&amp;START_MAXIMIZED=FALSE&amp;VAR:CALENDAR=US&amp;VAR:SYMBOL=AIV&amp;VAR:INDEX=0"}</definedName>
    <definedName name="_959__FDSAUDITLINK__" localSheetId="0" hidden="1">{"fdsup://directions/FAT Viewer?action=UPDATE&amp;creator=factset&amp;DYN_ARGS=TRUE&amp;DOC_NAME=FAT:FQL_AUDITING_CLIENT_TEMPLATE.FAT&amp;display_string=Audit&amp;VAR:KEY=VEZGTIRCPK&amp;VAR:QUERY=RkZfRUJJVERBX09QRVIoUVRSLDQvMS8yMDA5LDYvMzAvMjAwOSwsLFVTRCk=&amp;WINDOW=FIRST_POPUP&amp;HEIGH","T=450&amp;WIDTH=450&amp;START_MAXIMIZED=FALSE&amp;VAR:CALENDAR=US&amp;VAR:SYMBOL=AIV&amp;VAR:INDEX=0"}</definedName>
    <definedName name="_959__FDSAUDITLINK__" hidden="1">{"fdsup://directions/FAT Viewer?action=UPDATE&amp;creator=factset&amp;DYN_ARGS=TRUE&amp;DOC_NAME=FAT:FQL_AUDITING_CLIENT_TEMPLATE.FAT&amp;display_string=Audit&amp;VAR:KEY=VEZGTIRCPK&amp;VAR:QUERY=RkZfRUJJVERBX09QRVIoUVRSLDQvMS8yMDA5LDYvMzAvMjAwOSwsLFVTRCk=&amp;WINDOW=FIRST_POPUP&amp;HEIGH","T=450&amp;WIDTH=450&amp;START_MAXIMIZED=FALSE&amp;VAR:CALENDAR=US&amp;VAR:SYMBOL=AIV&amp;VAR:INDEX=0"}</definedName>
    <definedName name="_96__FDSAUDITLINK__" localSheetId="7" hidden="1">{"fdsup://directions/FAT Viewer?action=UPDATE&amp;creator=factset&amp;DYN_ARGS=TRUE&amp;DOC_NAME=FAT:FQL_AUDITING_CLIENT_TEMPLATE.FAT&amp;display_string=Audit&amp;VAR:KEY=DYXCTGFQFO&amp;VAR:QUERY=RkZfRUJJVERBX09QRVIoUVRSLDQvMS8yMDEwLDYvMzAvMjAxMCwsLFVTRCk=&amp;WINDOW=FIRST_POPUP&amp;HEIGH","T=450&amp;WIDTH=450&amp;START_MAXIMIZED=FALSE&amp;VAR:CALENDAR=US&amp;VAR:SYMBOL=TYC&amp;VAR:INDEX=0"}</definedName>
    <definedName name="_96__FDSAUDITLINK__" localSheetId="0" hidden="1">{"fdsup://directions/FAT Viewer?action=UPDATE&amp;creator=factset&amp;DYN_ARGS=TRUE&amp;DOC_NAME=FAT:FQL_AUDITING_CLIENT_TEMPLATE.FAT&amp;display_string=Audit&amp;VAR:KEY=DYXCTGFQFO&amp;VAR:QUERY=RkZfRUJJVERBX09QRVIoUVRSLDQvMS8yMDEwLDYvMzAvMjAxMCwsLFVTRCk=&amp;WINDOW=FIRST_POPUP&amp;HEIGH","T=450&amp;WIDTH=450&amp;START_MAXIMIZED=FALSE&amp;VAR:CALENDAR=US&amp;VAR:SYMBOL=TYC&amp;VAR:INDEX=0"}</definedName>
    <definedName name="_96__FDSAUDITLINK__" hidden="1">{"fdsup://directions/FAT Viewer?action=UPDATE&amp;creator=factset&amp;DYN_ARGS=TRUE&amp;DOC_NAME=FAT:FQL_AUDITING_CLIENT_TEMPLATE.FAT&amp;display_string=Audit&amp;VAR:KEY=DYXCTGFQFO&amp;VAR:QUERY=RkZfRUJJVERBX09QRVIoUVRSLDQvMS8yMDEwLDYvMzAvMjAxMCwsLFVTRCk=&amp;WINDOW=FIRST_POPUP&amp;HEIGH","T=450&amp;WIDTH=450&amp;START_MAXIMIZED=FALSE&amp;VAR:CALENDAR=US&amp;VAR:SYMBOL=TYC&amp;VAR:INDEX=0"}</definedName>
    <definedName name="_960__FDSAUDITLINK__" localSheetId="7" hidden="1">{"fdsup://directions/FAT Viewer?action=UPDATE&amp;creator=factset&amp;DYN_ARGS=TRUE&amp;DOC_NAME=FAT:FQL_AUDITING_CLIENT_TEMPLATE.FAT&amp;display_string=Audit&amp;VAR:KEY=HQVUVGNWTE&amp;VAR:QUERY=RkZfRUJJVERBX09QRVIoUVRSLDQvMS8yMDEwLDYvMzAvMjAxMCwsLFVTRCk=&amp;WINDOW=FIRST_POPUP&amp;HEIGH","T=450&amp;WIDTH=450&amp;START_MAXIMIZED=FALSE&amp;VAR:CALENDAR=US&amp;VAR:SYMBOL=AIV&amp;VAR:INDEX=0"}</definedName>
    <definedName name="_960__FDSAUDITLINK__" localSheetId="0" hidden="1">{"fdsup://directions/FAT Viewer?action=UPDATE&amp;creator=factset&amp;DYN_ARGS=TRUE&amp;DOC_NAME=FAT:FQL_AUDITING_CLIENT_TEMPLATE.FAT&amp;display_string=Audit&amp;VAR:KEY=HQVUVGNWTE&amp;VAR:QUERY=RkZfRUJJVERBX09QRVIoUVRSLDQvMS8yMDEwLDYvMzAvMjAxMCwsLFVTRCk=&amp;WINDOW=FIRST_POPUP&amp;HEIGH","T=450&amp;WIDTH=450&amp;START_MAXIMIZED=FALSE&amp;VAR:CALENDAR=US&amp;VAR:SYMBOL=AIV&amp;VAR:INDEX=0"}</definedName>
    <definedName name="_960__FDSAUDITLINK__" hidden="1">{"fdsup://directions/FAT Viewer?action=UPDATE&amp;creator=factset&amp;DYN_ARGS=TRUE&amp;DOC_NAME=FAT:FQL_AUDITING_CLIENT_TEMPLATE.FAT&amp;display_string=Audit&amp;VAR:KEY=HQVUVGNWTE&amp;VAR:QUERY=RkZfRUJJVERBX09QRVIoUVRSLDQvMS8yMDEwLDYvMzAvMjAxMCwsLFVTRCk=&amp;WINDOW=FIRST_POPUP&amp;HEIGH","T=450&amp;WIDTH=450&amp;START_MAXIMIZED=FALSE&amp;VAR:CALENDAR=US&amp;VAR:SYMBOL=AIV&amp;VAR:INDEX=0"}</definedName>
    <definedName name="_961__FDSAUDITLINK__" localSheetId="7" hidden="1">{"fdsup://directions/FAT Viewer?action=UPDATE&amp;creator=factset&amp;DYN_ARGS=TRUE&amp;DOC_NAME=FAT:FQL_AUDITING_CLIENT_TEMPLATE.FAT&amp;display_string=Audit&amp;VAR:KEY=HYFEPOBQJM&amp;VAR:QUERY=RkZfRUJJVERBX09QRVIoUVRSLDQvMS8yMDA5LDYvMzAvMjAwOSwsLFVTRCk=&amp;WINDOW=FIRST_POPUP&amp;HEIGH","T=450&amp;WIDTH=450&amp;START_MAXIMIZED=FALSE&amp;VAR:CALENDAR=US&amp;VAR:SYMBOL=AIG&amp;VAR:INDEX=0"}</definedName>
    <definedName name="_961__FDSAUDITLINK__" localSheetId="0" hidden="1">{"fdsup://directions/FAT Viewer?action=UPDATE&amp;creator=factset&amp;DYN_ARGS=TRUE&amp;DOC_NAME=FAT:FQL_AUDITING_CLIENT_TEMPLATE.FAT&amp;display_string=Audit&amp;VAR:KEY=HYFEPOBQJM&amp;VAR:QUERY=RkZfRUJJVERBX09QRVIoUVRSLDQvMS8yMDA5LDYvMzAvMjAwOSwsLFVTRCk=&amp;WINDOW=FIRST_POPUP&amp;HEIGH","T=450&amp;WIDTH=450&amp;START_MAXIMIZED=FALSE&amp;VAR:CALENDAR=US&amp;VAR:SYMBOL=AIG&amp;VAR:INDEX=0"}</definedName>
    <definedName name="_961__FDSAUDITLINK__" hidden="1">{"fdsup://directions/FAT Viewer?action=UPDATE&amp;creator=factset&amp;DYN_ARGS=TRUE&amp;DOC_NAME=FAT:FQL_AUDITING_CLIENT_TEMPLATE.FAT&amp;display_string=Audit&amp;VAR:KEY=HYFEPOBQJM&amp;VAR:QUERY=RkZfRUJJVERBX09QRVIoUVRSLDQvMS8yMDA5LDYvMzAvMjAwOSwsLFVTRCk=&amp;WINDOW=FIRST_POPUP&amp;HEIGH","T=450&amp;WIDTH=450&amp;START_MAXIMIZED=FALSE&amp;VAR:CALENDAR=US&amp;VAR:SYMBOL=AIG&amp;VAR:INDEX=0"}</definedName>
    <definedName name="_962__FDSAUDITLINK__" localSheetId="7" hidden="1">{"fdsup://directions/FAT Viewer?action=UPDATE&amp;creator=factset&amp;DYN_ARGS=TRUE&amp;DOC_NAME=FAT:FQL_AUDITING_CLIENT_TEMPLATE.FAT&amp;display_string=Audit&amp;VAR:KEY=LONMJWPEFK&amp;VAR:QUERY=RkZfRUJJVERBX09QRVIoUVRSLDQvMS8yMDEwLDYvMzAvMjAxMCwsLFVTRCk=&amp;WINDOW=FIRST_POPUP&amp;HEIGH","T=450&amp;WIDTH=450&amp;START_MAXIMIZED=FALSE&amp;VAR:CALENDAR=US&amp;VAR:SYMBOL=AIG&amp;VAR:INDEX=0"}</definedName>
    <definedName name="_962__FDSAUDITLINK__" localSheetId="0" hidden="1">{"fdsup://directions/FAT Viewer?action=UPDATE&amp;creator=factset&amp;DYN_ARGS=TRUE&amp;DOC_NAME=FAT:FQL_AUDITING_CLIENT_TEMPLATE.FAT&amp;display_string=Audit&amp;VAR:KEY=LONMJWPEFK&amp;VAR:QUERY=RkZfRUJJVERBX09QRVIoUVRSLDQvMS8yMDEwLDYvMzAvMjAxMCwsLFVTRCk=&amp;WINDOW=FIRST_POPUP&amp;HEIGH","T=450&amp;WIDTH=450&amp;START_MAXIMIZED=FALSE&amp;VAR:CALENDAR=US&amp;VAR:SYMBOL=AIG&amp;VAR:INDEX=0"}</definedName>
    <definedName name="_962__FDSAUDITLINK__" hidden="1">{"fdsup://directions/FAT Viewer?action=UPDATE&amp;creator=factset&amp;DYN_ARGS=TRUE&amp;DOC_NAME=FAT:FQL_AUDITING_CLIENT_TEMPLATE.FAT&amp;display_string=Audit&amp;VAR:KEY=LONMJWPEFK&amp;VAR:QUERY=RkZfRUJJVERBX09QRVIoUVRSLDQvMS8yMDEwLDYvMzAvMjAxMCwsLFVTRCk=&amp;WINDOW=FIRST_POPUP&amp;HEIGH","T=450&amp;WIDTH=450&amp;START_MAXIMIZED=FALSE&amp;VAR:CALENDAR=US&amp;VAR:SYMBOL=AIG&amp;VAR:INDEX=0"}</definedName>
    <definedName name="_963__FDSAUDITLINK__" localSheetId="7" hidden="1">{"fdsup://directions/FAT Viewer?action=UPDATE&amp;creator=factset&amp;DYN_ARGS=TRUE&amp;DOC_NAME=FAT:FQL_AUDITING_CLIENT_TEMPLATE.FAT&amp;display_string=Audit&amp;VAR:KEY=ZSXWVMVUPE&amp;VAR:QUERY=RkZfRUJJVERBX09QRVIoUVRSLDQvMS8yMDA5LDYvMzAvMjAwOSwsLFVTRCk=&amp;WINDOW=FIRST_POPUP&amp;HEIGH","T=450&amp;WIDTH=450&amp;START_MAXIMIZED=FALSE&amp;VAR:CALENDAR=US&amp;VAR:SYMBOL=AGN&amp;VAR:INDEX=0"}</definedName>
    <definedName name="_963__FDSAUDITLINK__" localSheetId="0" hidden="1">{"fdsup://directions/FAT Viewer?action=UPDATE&amp;creator=factset&amp;DYN_ARGS=TRUE&amp;DOC_NAME=FAT:FQL_AUDITING_CLIENT_TEMPLATE.FAT&amp;display_string=Audit&amp;VAR:KEY=ZSXWVMVUPE&amp;VAR:QUERY=RkZfRUJJVERBX09QRVIoUVRSLDQvMS8yMDA5LDYvMzAvMjAwOSwsLFVTRCk=&amp;WINDOW=FIRST_POPUP&amp;HEIGH","T=450&amp;WIDTH=450&amp;START_MAXIMIZED=FALSE&amp;VAR:CALENDAR=US&amp;VAR:SYMBOL=AGN&amp;VAR:INDEX=0"}</definedName>
    <definedName name="_963__FDSAUDITLINK__" hidden="1">{"fdsup://directions/FAT Viewer?action=UPDATE&amp;creator=factset&amp;DYN_ARGS=TRUE&amp;DOC_NAME=FAT:FQL_AUDITING_CLIENT_TEMPLATE.FAT&amp;display_string=Audit&amp;VAR:KEY=ZSXWVMVUPE&amp;VAR:QUERY=RkZfRUJJVERBX09QRVIoUVRSLDQvMS8yMDA5LDYvMzAvMjAwOSwsLFVTRCk=&amp;WINDOW=FIRST_POPUP&amp;HEIGH","T=450&amp;WIDTH=450&amp;START_MAXIMIZED=FALSE&amp;VAR:CALENDAR=US&amp;VAR:SYMBOL=AGN&amp;VAR:INDEX=0"}</definedName>
    <definedName name="_964__FDSAUDITLINK__" localSheetId="7" hidden="1">{"fdsup://directions/FAT Viewer?action=UPDATE&amp;creator=factset&amp;DYN_ARGS=TRUE&amp;DOC_NAME=FAT:FQL_AUDITING_CLIENT_TEMPLATE.FAT&amp;display_string=Audit&amp;VAR:KEY=VOPORCXSDA&amp;VAR:QUERY=RkZfRUJJVERBX09QRVIoUVRSLDQvMS8yMDEwLDYvMzAvMjAxMCwsLFVTRCk=&amp;WINDOW=FIRST_POPUP&amp;HEIGH","T=450&amp;WIDTH=450&amp;START_MAXIMIZED=FALSE&amp;VAR:CALENDAR=US&amp;VAR:SYMBOL=AGN&amp;VAR:INDEX=0"}</definedName>
    <definedName name="_964__FDSAUDITLINK__" localSheetId="0" hidden="1">{"fdsup://directions/FAT Viewer?action=UPDATE&amp;creator=factset&amp;DYN_ARGS=TRUE&amp;DOC_NAME=FAT:FQL_AUDITING_CLIENT_TEMPLATE.FAT&amp;display_string=Audit&amp;VAR:KEY=VOPORCXSDA&amp;VAR:QUERY=RkZfRUJJVERBX09QRVIoUVRSLDQvMS8yMDEwLDYvMzAvMjAxMCwsLFVTRCk=&amp;WINDOW=FIRST_POPUP&amp;HEIGH","T=450&amp;WIDTH=450&amp;START_MAXIMIZED=FALSE&amp;VAR:CALENDAR=US&amp;VAR:SYMBOL=AGN&amp;VAR:INDEX=0"}</definedName>
    <definedName name="_964__FDSAUDITLINK__" hidden="1">{"fdsup://directions/FAT Viewer?action=UPDATE&amp;creator=factset&amp;DYN_ARGS=TRUE&amp;DOC_NAME=FAT:FQL_AUDITING_CLIENT_TEMPLATE.FAT&amp;display_string=Audit&amp;VAR:KEY=VOPORCXSDA&amp;VAR:QUERY=RkZfRUJJVERBX09QRVIoUVRSLDQvMS8yMDEwLDYvMzAvMjAxMCwsLFVTRCk=&amp;WINDOW=FIRST_POPUP&amp;HEIGH","T=450&amp;WIDTH=450&amp;START_MAXIMIZED=FALSE&amp;VAR:CALENDAR=US&amp;VAR:SYMBOL=AGN&amp;VAR:INDEX=0"}</definedName>
    <definedName name="_965__FDSAUDITLINK__" localSheetId="7" hidden="1">{"fdsup://directions/FAT Viewer?action=UPDATE&amp;creator=factset&amp;DYN_ARGS=TRUE&amp;DOC_NAME=FAT:FQL_AUDITING_CLIENT_TEMPLATE.FAT&amp;display_string=Audit&amp;VAR:KEY=ZAFEFIJIJQ&amp;VAR:QUERY=RkZfRUJJVERBX09QRVIoUVRSLDQvMS8yMDA5LDYvMzAvMjAwOSwsLFVTRCk=&amp;WINDOW=FIRST_POPUP&amp;HEIGH","T=450&amp;WIDTH=450&amp;START_MAXIMIZED=FALSE&amp;VAR:CALENDAR=US&amp;VAR:SYMBOL=AFL&amp;VAR:INDEX=0"}</definedName>
    <definedName name="_965__FDSAUDITLINK__" localSheetId="0" hidden="1">{"fdsup://directions/FAT Viewer?action=UPDATE&amp;creator=factset&amp;DYN_ARGS=TRUE&amp;DOC_NAME=FAT:FQL_AUDITING_CLIENT_TEMPLATE.FAT&amp;display_string=Audit&amp;VAR:KEY=ZAFEFIJIJQ&amp;VAR:QUERY=RkZfRUJJVERBX09QRVIoUVRSLDQvMS8yMDA5LDYvMzAvMjAwOSwsLFVTRCk=&amp;WINDOW=FIRST_POPUP&amp;HEIGH","T=450&amp;WIDTH=450&amp;START_MAXIMIZED=FALSE&amp;VAR:CALENDAR=US&amp;VAR:SYMBOL=AFL&amp;VAR:INDEX=0"}</definedName>
    <definedName name="_965__FDSAUDITLINK__" hidden="1">{"fdsup://directions/FAT Viewer?action=UPDATE&amp;creator=factset&amp;DYN_ARGS=TRUE&amp;DOC_NAME=FAT:FQL_AUDITING_CLIENT_TEMPLATE.FAT&amp;display_string=Audit&amp;VAR:KEY=ZAFEFIJIJQ&amp;VAR:QUERY=RkZfRUJJVERBX09QRVIoUVRSLDQvMS8yMDA5LDYvMzAvMjAwOSwsLFVTRCk=&amp;WINDOW=FIRST_POPUP&amp;HEIGH","T=450&amp;WIDTH=450&amp;START_MAXIMIZED=FALSE&amp;VAR:CALENDAR=US&amp;VAR:SYMBOL=AFL&amp;VAR:INDEX=0"}</definedName>
    <definedName name="_966__FDSAUDITLINK__" localSheetId="7" hidden="1">{"fdsup://directions/FAT Viewer?action=UPDATE&amp;creator=factset&amp;DYN_ARGS=TRUE&amp;DOC_NAME=FAT:FQL_AUDITING_CLIENT_TEMPLATE.FAT&amp;display_string=Audit&amp;VAR:KEY=DCXUZMXKZQ&amp;VAR:QUERY=RkZfRUJJVERBX09QRVIoUVRSLDQvMS8yMDEwLDYvMzAvMjAxMCwsLFVTRCk=&amp;WINDOW=FIRST_POPUP&amp;HEIGH","T=450&amp;WIDTH=450&amp;START_MAXIMIZED=FALSE&amp;VAR:CALENDAR=US&amp;VAR:SYMBOL=AFL&amp;VAR:INDEX=0"}</definedName>
    <definedName name="_966__FDSAUDITLINK__" localSheetId="0" hidden="1">{"fdsup://directions/FAT Viewer?action=UPDATE&amp;creator=factset&amp;DYN_ARGS=TRUE&amp;DOC_NAME=FAT:FQL_AUDITING_CLIENT_TEMPLATE.FAT&amp;display_string=Audit&amp;VAR:KEY=DCXUZMXKZQ&amp;VAR:QUERY=RkZfRUJJVERBX09QRVIoUVRSLDQvMS8yMDEwLDYvMzAvMjAxMCwsLFVTRCk=&amp;WINDOW=FIRST_POPUP&amp;HEIGH","T=450&amp;WIDTH=450&amp;START_MAXIMIZED=FALSE&amp;VAR:CALENDAR=US&amp;VAR:SYMBOL=AFL&amp;VAR:INDEX=0"}</definedName>
    <definedName name="_966__FDSAUDITLINK__" hidden="1">{"fdsup://directions/FAT Viewer?action=UPDATE&amp;creator=factset&amp;DYN_ARGS=TRUE&amp;DOC_NAME=FAT:FQL_AUDITING_CLIENT_TEMPLATE.FAT&amp;display_string=Audit&amp;VAR:KEY=DCXUZMXKZQ&amp;VAR:QUERY=RkZfRUJJVERBX09QRVIoUVRSLDQvMS8yMDEwLDYvMzAvMjAxMCwsLFVTRCk=&amp;WINDOW=FIRST_POPUP&amp;HEIGH","T=450&amp;WIDTH=450&amp;START_MAXIMIZED=FALSE&amp;VAR:CALENDAR=US&amp;VAR:SYMBOL=AFL&amp;VAR:INDEX=0"}</definedName>
    <definedName name="_967__FDSAUDITLINK__" localSheetId="7" hidden="1">{"fdsup://directions/FAT Viewer?action=UPDATE&amp;creator=factset&amp;DYN_ARGS=TRUE&amp;DOC_NAME=FAT:FQL_AUDITING_CLIENT_TEMPLATE.FAT&amp;display_string=Audit&amp;VAR:KEY=BAZGDMVEXG&amp;VAR:QUERY=RkZfRUJJVERBX09QRVIoUVRSLDQvMS8yMDA5LDYvMzAvMjAwOSwsLFVTRCk=&amp;WINDOW=FIRST_POPUP&amp;HEIGH","T=450&amp;WIDTH=450&amp;START_MAXIMIZED=FALSE&amp;VAR:CALENDAR=US&amp;VAR:SYMBOL=AET&amp;VAR:INDEX=0"}</definedName>
    <definedName name="_967__FDSAUDITLINK__" localSheetId="0" hidden="1">{"fdsup://directions/FAT Viewer?action=UPDATE&amp;creator=factset&amp;DYN_ARGS=TRUE&amp;DOC_NAME=FAT:FQL_AUDITING_CLIENT_TEMPLATE.FAT&amp;display_string=Audit&amp;VAR:KEY=BAZGDMVEXG&amp;VAR:QUERY=RkZfRUJJVERBX09QRVIoUVRSLDQvMS8yMDA5LDYvMzAvMjAwOSwsLFVTRCk=&amp;WINDOW=FIRST_POPUP&amp;HEIGH","T=450&amp;WIDTH=450&amp;START_MAXIMIZED=FALSE&amp;VAR:CALENDAR=US&amp;VAR:SYMBOL=AET&amp;VAR:INDEX=0"}</definedName>
    <definedName name="_967__FDSAUDITLINK__" hidden="1">{"fdsup://directions/FAT Viewer?action=UPDATE&amp;creator=factset&amp;DYN_ARGS=TRUE&amp;DOC_NAME=FAT:FQL_AUDITING_CLIENT_TEMPLATE.FAT&amp;display_string=Audit&amp;VAR:KEY=BAZGDMVEXG&amp;VAR:QUERY=RkZfRUJJVERBX09QRVIoUVRSLDQvMS8yMDA5LDYvMzAvMjAwOSwsLFVTRCk=&amp;WINDOW=FIRST_POPUP&amp;HEIGH","T=450&amp;WIDTH=450&amp;START_MAXIMIZED=FALSE&amp;VAR:CALENDAR=US&amp;VAR:SYMBOL=AET&amp;VAR:INDEX=0"}</definedName>
    <definedName name="_968__FDSAUDITLINK__" localSheetId="7" hidden="1">{"fdsup://directions/FAT Viewer?action=UPDATE&amp;creator=factset&amp;DYN_ARGS=TRUE&amp;DOC_NAME=FAT:FQL_AUDITING_CLIENT_TEMPLATE.FAT&amp;display_string=Audit&amp;VAR:KEY=XYXWHERCFC&amp;VAR:QUERY=RkZfRUJJVERBX09QRVIoUVRSLDQvMS8yMDEwLDYvMzAvMjAxMCwsLFVTRCk=&amp;WINDOW=FIRST_POPUP&amp;HEIGH","T=450&amp;WIDTH=450&amp;START_MAXIMIZED=FALSE&amp;VAR:CALENDAR=US&amp;VAR:SYMBOL=AET&amp;VAR:INDEX=0"}</definedName>
    <definedName name="_968__FDSAUDITLINK__" localSheetId="0" hidden="1">{"fdsup://directions/FAT Viewer?action=UPDATE&amp;creator=factset&amp;DYN_ARGS=TRUE&amp;DOC_NAME=FAT:FQL_AUDITING_CLIENT_TEMPLATE.FAT&amp;display_string=Audit&amp;VAR:KEY=XYXWHERCFC&amp;VAR:QUERY=RkZfRUJJVERBX09QRVIoUVRSLDQvMS8yMDEwLDYvMzAvMjAxMCwsLFVTRCk=&amp;WINDOW=FIRST_POPUP&amp;HEIGH","T=450&amp;WIDTH=450&amp;START_MAXIMIZED=FALSE&amp;VAR:CALENDAR=US&amp;VAR:SYMBOL=AET&amp;VAR:INDEX=0"}</definedName>
    <definedName name="_968__FDSAUDITLINK__" hidden="1">{"fdsup://directions/FAT Viewer?action=UPDATE&amp;creator=factset&amp;DYN_ARGS=TRUE&amp;DOC_NAME=FAT:FQL_AUDITING_CLIENT_TEMPLATE.FAT&amp;display_string=Audit&amp;VAR:KEY=XYXWHERCFC&amp;VAR:QUERY=RkZfRUJJVERBX09QRVIoUVRSLDQvMS8yMDEwLDYvMzAvMjAxMCwsLFVTRCk=&amp;WINDOW=FIRST_POPUP&amp;HEIGH","T=450&amp;WIDTH=450&amp;START_MAXIMIZED=FALSE&amp;VAR:CALENDAR=US&amp;VAR:SYMBOL=AET&amp;VAR:INDEX=0"}</definedName>
    <definedName name="_969__FDSAUDITLINK__" localSheetId="7" hidden="1">{"fdsup://directions/FAT Viewer?action=UPDATE&amp;creator=factset&amp;DYN_ARGS=TRUE&amp;DOC_NAME=FAT:FQL_AUDITING_CLIENT_TEMPLATE.FAT&amp;display_string=Audit&amp;VAR:KEY=HAFCFOXQTW&amp;VAR:QUERY=RkZfRUJJVERBX09QRVIoUVRSLDQvMS8yMDA5LDYvMzAvMjAwOSwsLFVTRCk=&amp;WINDOW=FIRST_POPUP&amp;HEIGH","T=450&amp;WIDTH=450&amp;START_MAXIMIZED=FALSE&amp;VAR:CALENDAR=US&amp;VAR:SYMBOL=AES&amp;VAR:INDEX=0"}</definedName>
    <definedName name="_969__FDSAUDITLINK__" localSheetId="0" hidden="1">{"fdsup://directions/FAT Viewer?action=UPDATE&amp;creator=factset&amp;DYN_ARGS=TRUE&amp;DOC_NAME=FAT:FQL_AUDITING_CLIENT_TEMPLATE.FAT&amp;display_string=Audit&amp;VAR:KEY=HAFCFOXQTW&amp;VAR:QUERY=RkZfRUJJVERBX09QRVIoUVRSLDQvMS8yMDA5LDYvMzAvMjAwOSwsLFVTRCk=&amp;WINDOW=FIRST_POPUP&amp;HEIGH","T=450&amp;WIDTH=450&amp;START_MAXIMIZED=FALSE&amp;VAR:CALENDAR=US&amp;VAR:SYMBOL=AES&amp;VAR:INDEX=0"}</definedName>
    <definedName name="_969__FDSAUDITLINK__" hidden="1">{"fdsup://directions/FAT Viewer?action=UPDATE&amp;creator=factset&amp;DYN_ARGS=TRUE&amp;DOC_NAME=FAT:FQL_AUDITING_CLIENT_TEMPLATE.FAT&amp;display_string=Audit&amp;VAR:KEY=HAFCFOXQTW&amp;VAR:QUERY=RkZfRUJJVERBX09QRVIoUVRSLDQvMS8yMDA5LDYvMzAvMjAwOSwsLFVTRCk=&amp;WINDOW=FIRST_POPUP&amp;HEIGH","T=450&amp;WIDTH=450&amp;START_MAXIMIZED=FALSE&amp;VAR:CALENDAR=US&amp;VAR:SYMBOL=AES&amp;VAR:INDEX=0"}</definedName>
    <definedName name="_97__FDSAUDITLINK__" localSheetId="7" hidden="1">{"fdsup://directions/FAT Viewer?action=UPDATE&amp;creator=factset&amp;DYN_ARGS=TRUE&amp;DOC_NAME=FAT:FQL_AUDITING_CLIENT_TEMPLATE.FAT&amp;display_string=Audit&amp;VAR:KEY=LSLKRUFCPQ&amp;VAR:QUERY=RkZfRUJJVERBX09QRVIoUVRSLDQvMS8yMDA5LDYvMzAvMjAwOSwsLFVTRCk=&amp;WINDOW=FIRST_POPUP&amp;HEIGH","T=450&amp;WIDTH=450&amp;START_MAXIMIZED=FALSE&amp;VAR:CALENDAR=US&amp;VAR:SYMBOL=TXT&amp;VAR:INDEX=0"}</definedName>
    <definedName name="_97__FDSAUDITLINK__" localSheetId="0" hidden="1">{"fdsup://directions/FAT Viewer?action=UPDATE&amp;creator=factset&amp;DYN_ARGS=TRUE&amp;DOC_NAME=FAT:FQL_AUDITING_CLIENT_TEMPLATE.FAT&amp;display_string=Audit&amp;VAR:KEY=LSLKRUFCPQ&amp;VAR:QUERY=RkZfRUJJVERBX09QRVIoUVRSLDQvMS8yMDA5LDYvMzAvMjAwOSwsLFVTRCk=&amp;WINDOW=FIRST_POPUP&amp;HEIGH","T=450&amp;WIDTH=450&amp;START_MAXIMIZED=FALSE&amp;VAR:CALENDAR=US&amp;VAR:SYMBOL=TXT&amp;VAR:INDEX=0"}</definedName>
    <definedName name="_97__FDSAUDITLINK__" hidden="1">{"fdsup://directions/FAT Viewer?action=UPDATE&amp;creator=factset&amp;DYN_ARGS=TRUE&amp;DOC_NAME=FAT:FQL_AUDITING_CLIENT_TEMPLATE.FAT&amp;display_string=Audit&amp;VAR:KEY=LSLKRUFCPQ&amp;VAR:QUERY=RkZfRUJJVERBX09QRVIoUVRSLDQvMS8yMDA5LDYvMzAvMjAwOSwsLFVTRCk=&amp;WINDOW=FIRST_POPUP&amp;HEIGH","T=450&amp;WIDTH=450&amp;START_MAXIMIZED=FALSE&amp;VAR:CALENDAR=US&amp;VAR:SYMBOL=TXT&amp;VAR:INDEX=0"}</definedName>
    <definedName name="_970__FDSAUDITLINK__" localSheetId="7" hidden="1">{"fdsup://directions/FAT Viewer?action=UPDATE&amp;creator=factset&amp;DYN_ARGS=TRUE&amp;DOC_NAME=FAT:FQL_AUDITING_CLIENT_TEMPLATE.FAT&amp;display_string=Audit&amp;VAR:KEY=JWNQHKDSJC&amp;VAR:QUERY=RkZfRUJJVERBX09QRVIoUVRSLDQvMS8yMDEwLDYvMzAvMjAxMCwsLFVTRCk=&amp;WINDOW=FIRST_POPUP&amp;HEIGH","T=450&amp;WIDTH=450&amp;START_MAXIMIZED=FALSE&amp;VAR:CALENDAR=US&amp;VAR:SYMBOL=AES&amp;VAR:INDEX=0"}</definedName>
    <definedName name="_970__FDSAUDITLINK__" localSheetId="0" hidden="1">{"fdsup://directions/FAT Viewer?action=UPDATE&amp;creator=factset&amp;DYN_ARGS=TRUE&amp;DOC_NAME=FAT:FQL_AUDITING_CLIENT_TEMPLATE.FAT&amp;display_string=Audit&amp;VAR:KEY=JWNQHKDSJC&amp;VAR:QUERY=RkZfRUJJVERBX09QRVIoUVRSLDQvMS8yMDEwLDYvMzAvMjAxMCwsLFVTRCk=&amp;WINDOW=FIRST_POPUP&amp;HEIGH","T=450&amp;WIDTH=450&amp;START_MAXIMIZED=FALSE&amp;VAR:CALENDAR=US&amp;VAR:SYMBOL=AES&amp;VAR:INDEX=0"}</definedName>
    <definedName name="_970__FDSAUDITLINK__" hidden="1">{"fdsup://directions/FAT Viewer?action=UPDATE&amp;creator=factset&amp;DYN_ARGS=TRUE&amp;DOC_NAME=FAT:FQL_AUDITING_CLIENT_TEMPLATE.FAT&amp;display_string=Audit&amp;VAR:KEY=JWNQHKDSJC&amp;VAR:QUERY=RkZfRUJJVERBX09QRVIoUVRSLDQvMS8yMDEwLDYvMzAvMjAxMCwsLFVTRCk=&amp;WINDOW=FIRST_POPUP&amp;HEIGH","T=450&amp;WIDTH=450&amp;START_MAXIMIZED=FALSE&amp;VAR:CALENDAR=US&amp;VAR:SYMBOL=AES&amp;VAR:INDEX=0"}</definedName>
    <definedName name="_971__FDSAUDITLINK__" localSheetId="7" hidden="1">{"fdsup://directions/FAT Viewer?action=UPDATE&amp;creator=factset&amp;DYN_ARGS=TRUE&amp;DOC_NAME=FAT:FQL_AUDITING_CLIENT_TEMPLATE.FAT&amp;display_string=Audit&amp;VAR:KEY=NWFYPEHOLG&amp;VAR:QUERY=RkZfRUJJVERBX09QRVIoUVRSLDQvMS8yMDA5LDYvMzAvMjAwOSwsLFVTRCk=&amp;WINDOW=FIRST_POPUP&amp;HEIGH","T=450&amp;WIDTH=450&amp;START_MAXIMIZED=FALSE&amp;VAR:CALENDAR=US&amp;VAR:SYMBOL=AEP&amp;VAR:INDEX=0"}</definedName>
    <definedName name="_971__FDSAUDITLINK__" localSheetId="0" hidden="1">{"fdsup://directions/FAT Viewer?action=UPDATE&amp;creator=factset&amp;DYN_ARGS=TRUE&amp;DOC_NAME=FAT:FQL_AUDITING_CLIENT_TEMPLATE.FAT&amp;display_string=Audit&amp;VAR:KEY=NWFYPEHOLG&amp;VAR:QUERY=RkZfRUJJVERBX09QRVIoUVRSLDQvMS8yMDA5LDYvMzAvMjAwOSwsLFVTRCk=&amp;WINDOW=FIRST_POPUP&amp;HEIGH","T=450&amp;WIDTH=450&amp;START_MAXIMIZED=FALSE&amp;VAR:CALENDAR=US&amp;VAR:SYMBOL=AEP&amp;VAR:INDEX=0"}</definedName>
    <definedName name="_971__FDSAUDITLINK__" hidden="1">{"fdsup://directions/FAT Viewer?action=UPDATE&amp;creator=factset&amp;DYN_ARGS=TRUE&amp;DOC_NAME=FAT:FQL_AUDITING_CLIENT_TEMPLATE.FAT&amp;display_string=Audit&amp;VAR:KEY=NWFYPEHOLG&amp;VAR:QUERY=RkZfRUJJVERBX09QRVIoUVRSLDQvMS8yMDA5LDYvMzAvMjAwOSwsLFVTRCk=&amp;WINDOW=FIRST_POPUP&amp;HEIGH","T=450&amp;WIDTH=450&amp;START_MAXIMIZED=FALSE&amp;VAR:CALENDAR=US&amp;VAR:SYMBOL=AEP&amp;VAR:INDEX=0"}</definedName>
    <definedName name="_972__FDSAUDITLINK__" localSheetId="7" hidden="1">{"fdsup://directions/FAT Viewer?action=UPDATE&amp;creator=factset&amp;DYN_ARGS=TRUE&amp;DOC_NAME=FAT:FQL_AUDITING_CLIENT_TEMPLATE.FAT&amp;display_string=Audit&amp;VAR:KEY=DMHKXYZEDO&amp;VAR:QUERY=RkZfRUJJVERBX09QRVIoUVRSLDQvMS8yMDEwLDYvMzAvMjAxMCwsLFVTRCk=&amp;WINDOW=FIRST_POPUP&amp;HEIGH","T=450&amp;WIDTH=450&amp;START_MAXIMIZED=FALSE&amp;VAR:CALENDAR=US&amp;VAR:SYMBOL=AEP&amp;VAR:INDEX=0"}</definedName>
    <definedName name="_972__FDSAUDITLINK__" localSheetId="0" hidden="1">{"fdsup://directions/FAT Viewer?action=UPDATE&amp;creator=factset&amp;DYN_ARGS=TRUE&amp;DOC_NAME=FAT:FQL_AUDITING_CLIENT_TEMPLATE.FAT&amp;display_string=Audit&amp;VAR:KEY=DMHKXYZEDO&amp;VAR:QUERY=RkZfRUJJVERBX09QRVIoUVRSLDQvMS8yMDEwLDYvMzAvMjAxMCwsLFVTRCk=&amp;WINDOW=FIRST_POPUP&amp;HEIGH","T=450&amp;WIDTH=450&amp;START_MAXIMIZED=FALSE&amp;VAR:CALENDAR=US&amp;VAR:SYMBOL=AEP&amp;VAR:INDEX=0"}</definedName>
    <definedName name="_972__FDSAUDITLINK__" hidden="1">{"fdsup://directions/FAT Viewer?action=UPDATE&amp;creator=factset&amp;DYN_ARGS=TRUE&amp;DOC_NAME=FAT:FQL_AUDITING_CLIENT_TEMPLATE.FAT&amp;display_string=Audit&amp;VAR:KEY=DMHKXYZEDO&amp;VAR:QUERY=RkZfRUJJVERBX09QRVIoUVRSLDQvMS8yMDEwLDYvMzAvMjAxMCwsLFVTRCk=&amp;WINDOW=FIRST_POPUP&amp;HEIGH","T=450&amp;WIDTH=450&amp;START_MAXIMIZED=FALSE&amp;VAR:CALENDAR=US&amp;VAR:SYMBOL=AEP&amp;VAR:INDEX=0"}</definedName>
    <definedName name="_973__FDSAUDITLINK__" localSheetId="7" hidden="1">{"fdsup://directions/FAT Viewer?action=UPDATE&amp;creator=factset&amp;DYN_ARGS=TRUE&amp;DOC_NAME=FAT:FQL_AUDITING_CLIENT_TEMPLATE.FAT&amp;display_string=Audit&amp;VAR:KEY=VCLUVMZEZK&amp;VAR:QUERY=RkZfRUJJVERBX09QRVIoUVRSLDQvMS8yMDA5LDYvMzAvMjAwOSwsLFVTRCk=&amp;WINDOW=FIRST_POPUP&amp;HEIGH","T=450&amp;WIDTH=450&amp;START_MAXIMIZED=FALSE&amp;VAR:CALENDAR=US&amp;VAR:SYMBOL=AEE&amp;VAR:INDEX=0"}</definedName>
    <definedName name="_973__FDSAUDITLINK__" localSheetId="0" hidden="1">{"fdsup://directions/FAT Viewer?action=UPDATE&amp;creator=factset&amp;DYN_ARGS=TRUE&amp;DOC_NAME=FAT:FQL_AUDITING_CLIENT_TEMPLATE.FAT&amp;display_string=Audit&amp;VAR:KEY=VCLUVMZEZK&amp;VAR:QUERY=RkZfRUJJVERBX09QRVIoUVRSLDQvMS8yMDA5LDYvMzAvMjAwOSwsLFVTRCk=&amp;WINDOW=FIRST_POPUP&amp;HEIGH","T=450&amp;WIDTH=450&amp;START_MAXIMIZED=FALSE&amp;VAR:CALENDAR=US&amp;VAR:SYMBOL=AEE&amp;VAR:INDEX=0"}</definedName>
    <definedName name="_973__FDSAUDITLINK__" hidden="1">{"fdsup://directions/FAT Viewer?action=UPDATE&amp;creator=factset&amp;DYN_ARGS=TRUE&amp;DOC_NAME=FAT:FQL_AUDITING_CLIENT_TEMPLATE.FAT&amp;display_string=Audit&amp;VAR:KEY=VCLUVMZEZK&amp;VAR:QUERY=RkZfRUJJVERBX09QRVIoUVRSLDQvMS8yMDA5LDYvMzAvMjAwOSwsLFVTRCk=&amp;WINDOW=FIRST_POPUP&amp;HEIGH","T=450&amp;WIDTH=450&amp;START_MAXIMIZED=FALSE&amp;VAR:CALENDAR=US&amp;VAR:SYMBOL=AEE&amp;VAR:INDEX=0"}</definedName>
    <definedName name="_974__FDSAUDITLINK__" localSheetId="7" hidden="1">{"fdsup://directions/FAT Viewer?action=UPDATE&amp;creator=factset&amp;DYN_ARGS=TRUE&amp;DOC_NAME=FAT:FQL_AUDITING_CLIENT_TEMPLATE.FAT&amp;display_string=Audit&amp;VAR:KEY=DUBGROFIJW&amp;VAR:QUERY=RkZfRUJJVERBX09QRVIoUVRSLDQvMS8yMDEwLDYvMzAvMjAxMCwsLFVTRCk=&amp;WINDOW=FIRST_POPUP&amp;HEIGH","T=450&amp;WIDTH=450&amp;START_MAXIMIZED=FALSE&amp;VAR:CALENDAR=US&amp;VAR:SYMBOL=AEE&amp;VAR:INDEX=0"}</definedName>
    <definedName name="_974__FDSAUDITLINK__" localSheetId="0" hidden="1">{"fdsup://directions/FAT Viewer?action=UPDATE&amp;creator=factset&amp;DYN_ARGS=TRUE&amp;DOC_NAME=FAT:FQL_AUDITING_CLIENT_TEMPLATE.FAT&amp;display_string=Audit&amp;VAR:KEY=DUBGROFIJW&amp;VAR:QUERY=RkZfRUJJVERBX09QRVIoUVRSLDQvMS8yMDEwLDYvMzAvMjAxMCwsLFVTRCk=&amp;WINDOW=FIRST_POPUP&amp;HEIGH","T=450&amp;WIDTH=450&amp;START_MAXIMIZED=FALSE&amp;VAR:CALENDAR=US&amp;VAR:SYMBOL=AEE&amp;VAR:INDEX=0"}</definedName>
    <definedName name="_974__FDSAUDITLINK__" hidden="1">{"fdsup://directions/FAT Viewer?action=UPDATE&amp;creator=factset&amp;DYN_ARGS=TRUE&amp;DOC_NAME=FAT:FQL_AUDITING_CLIENT_TEMPLATE.FAT&amp;display_string=Audit&amp;VAR:KEY=DUBGROFIJW&amp;VAR:QUERY=RkZfRUJJVERBX09QRVIoUVRSLDQvMS8yMDEwLDYvMzAvMjAxMCwsLFVTRCk=&amp;WINDOW=FIRST_POPUP&amp;HEIGH","T=450&amp;WIDTH=450&amp;START_MAXIMIZED=FALSE&amp;VAR:CALENDAR=US&amp;VAR:SYMBOL=AEE&amp;VAR:INDEX=0"}</definedName>
    <definedName name="_975__FDSAUDITLINK__" localSheetId="7" hidden="1">{"fdsup://directions/FAT Viewer?action=UPDATE&amp;creator=factset&amp;DYN_ARGS=TRUE&amp;DOC_NAME=FAT:FQL_AUDITING_CLIENT_TEMPLATE.FAT&amp;display_string=Audit&amp;VAR:KEY=RKBKNGDYTK&amp;VAR:QUERY=RkZfRUJJVERBX09QRVIoUVRSLDQvMS8yMDA5LDYvMzAvMjAwOSwsLFVTRCk=&amp;WINDOW=FIRST_POPUP&amp;HEIGH","T=450&amp;WIDTH=450&amp;START_MAXIMIZED=FALSE&amp;VAR:CALENDAR=US&amp;VAR:SYMBOL=ADSK&amp;VAR:INDEX=0"}</definedName>
    <definedName name="_975__FDSAUDITLINK__" localSheetId="0" hidden="1">{"fdsup://directions/FAT Viewer?action=UPDATE&amp;creator=factset&amp;DYN_ARGS=TRUE&amp;DOC_NAME=FAT:FQL_AUDITING_CLIENT_TEMPLATE.FAT&amp;display_string=Audit&amp;VAR:KEY=RKBKNGDYTK&amp;VAR:QUERY=RkZfRUJJVERBX09QRVIoUVRSLDQvMS8yMDA5LDYvMzAvMjAwOSwsLFVTRCk=&amp;WINDOW=FIRST_POPUP&amp;HEIGH","T=450&amp;WIDTH=450&amp;START_MAXIMIZED=FALSE&amp;VAR:CALENDAR=US&amp;VAR:SYMBOL=ADSK&amp;VAR:INDEX=0"}</definedName>
    <definedName name="_975__FDSAUDITLINK__" hidden="1">{"fdsup://directions/FAT Viewer?action=UPDATE&amp;creator=factset&amp;DYN_ARGS=TRUE&amp;DOC_NAME=FAT:FQL_AUDITING_CLIENT_TEMPLATE.FAT&amp;display_string=Audit&amp;VAR:KEY=RKBKNGDYTK&amp;VAR:QUERY=RkZfRUJJVERBX09QRVIoUVRSLDQvMS8yMDA5LDYvMzAvMjAwOSwsLFVTRCk=&amp;WINDOW=FIRST_POPUP&amp;HEIGH","T=450&amp;WIDTH=450&amp;START_MAXIMIZED=FALSE&amp;VAR:CALENDAR=US&amp;VAR:SYMBOL=ADSK&amp;VAR:INDEX=0"}</definedName>
    <definedName name="_976__FDSAUDITLINK__" localSheetId="7" hidden="1">{"fdsup://directions/FAT Viewer?action=UPDATE&amp;creator=factset&amp;DYN_ARGS=TRUE&amp;DOC_NAME=FAT:FQL_AUDITING_CLIENT_TEMPLATE.FAT&amp;display_string=Audit&amp;VAR:KEY=RYXUVINSJK&amp;VAR:QUERY=RkZfRUJJVERBX09QRVIoUVRSLDQvMS8yMDEwLDYvMzAvMjAxMCwsLFVTRCk=&amp;WINDOW=FIRST_POPUP&amp;HEIGH","T=450&amp;WIDTH=450&amp;START_MAXIMIZED=FALSE&amp;VAR:CALENDAR=US&amp;VAR:SYMBOL=ADSK&amp;VAR:INDEX=0"}</definedName>
    <definedName name="_976__FDSAUDITLINK__" localSheetId="0" hidden="1">{"fdsup://directions/FAT Viewer?action=UPDATE&amp;creator=factset&amp;DYN_ARGS=TRUE&amp;DOC_NAME=FAT:FQL_AUDITING_CLIENT_TEMPLATE.FAT&amp;display_string=Audit&amp;VAR:KEY=RYXUVINSJK&amp;VAR:QUERY=RkZfRUJJVERBX09QRVIoUVRSLDQvMS8yMDEwLDYvMzAvMjAxMCwsLFVTRCk=&amp;WINDOW=FIRST_POPUP&amp;HEIGH","T=450&amp;WIDTH=450&amp;START_MAXIMIZED=FALSE&amp;VAR:CALENDAR=US&amp;VAR:SYMBOL=ADSK&amp;VAR:INDEX=0"}</definedName>
    <definedName name="_976__FDSAUDITLINK__" hidden="1">{"fdsup://directions/FAT Viewer?action=UPDATE&amp;creator=factset&amp;DYN_ARGS=TRUE&amp;DOC_NAME=FAT:FQL_AUDITING_CLIENT_TEMPLATE.FAT&amp;display_string=Audit&amp;VAR:KEY=RYXUVINSJK&amp;VAR:QUERY=RkZfRUJJVERBX09QRVIoUVRSLDQvMS8yMDEwLDYvMzAvMjAxMCwsLFVTRCk=&amp;WINDOW=FIRST_POPUP&amp;HEIGH","T=450&amp;WIDTH=450&amp;START_MAXIMIZED=FALSE&amp;VAR:CALENDAR=US&amp;VAR:SYMBOL=ADSK&amp;VAR:INDEX=0"}</definedName>
    <definedName name="_977__FDSAUDITLINK__" localSheetId="7" hidden="1">{"fdsup://directions/FAT Viewer?action=UPDATE&amp;creator=factset&amp;DYN_ARGS=TRUE&amp;DOC_NAME=FAT:FQL_AUDITING_CLIENT_TEMPLATE.FAT&amp;display_string=Audit&amp;VAR:KEY=PWLSHQFGLS&amp;VAR:QUERY=RkZfRUJJVERBX09QRVIoUVRSLDQvMS8yMDA5LDYvMzAvMjAwOSwsLFVTRCk=&amp;WINDOW=FIRST_POPUP&amp;HEIGH","T=450&amp;WIDTH=450&amp;START_MAXIMIZED=FALSE&amp;VAR:CALENDAR=US&amp;VAR:SYMBOL=ADP&amp;VAR:INDEX=0"}</definedName>
    <definedName name="_977__FDSAUDITLINK__" localSheetId="0" hidden="1">{"fdsup://directions/FAT Viewer?action=UPDATE&amp;creator=factset&amp;DYN_ARGS=TRUE&amp;DOC_NAME=FAT:FQL_AUDITING_CLIENT_TEMPLATE.FAT&amp;display_string=Audit&amp;VAR:KEY=PWLSHQFGLS&amp;VAR:QUERY=RkZfRUJJVERBX09QRVIoUVRSLDQvMS8yMDA5LDYvMzAvMjAwOSwsLFVTRCk=&amp;WINDOW=FIRST_POPUP&amp;HEIGH","T=450&amp;WIDTH=450&amp;START_MAXIMIZED=FALSE&amp;VAR:CALENDAR=US&amp;VAR:SYMBOL=ADP&amp;VAR:INDEX=0"}</definedName>
    <definedName name="_977__FDSAUDITLINK__" hidden="1">{"fdsup://directions/FAT Viewer?action=UPDATE&amp;creator=factset&amp;DYN_ARGS=TRUE&amp;DOC_NAME=FAT:FQL_AUDITING_CLIENT_TEMPLATE.FAT&amp;display_string=Audit&amp;VAR:KEY=PWLSHQFGLS&amp;VAR:QUERY=RkZfRUJJVERBX09QRVIoUVRSLDQvMS8yMDA5LDYvMzAvMjAwOSwsLFVTRCk=&amp;WINDOW=FIRST_POPUP&amp;HEIGH","T=450&amp;WIDTH=450&amp;START_MAXIMIZED=FALSE&amp;VAR:CALENDAR=US&amp;VAR:SYMBOL=ADP&amp;VAR:INDEX=0"}</definedName>
    <definedName name="_978__FDSAUDITLINK__" localSheetId="7" hidden="1">{"fdsup://directions/FAT Viewer?action=UPDATE&amp;creator=factset&amp;DYN_ARGS=TRUE&amp;DOC_NAME=FAT:FQL_AUDITING_CLIENT_TEMPLATE.FAT&amp;display_string=Audit&amp;VAR:KEY=XYLSDQBYLO&amp;VAR:QUERY=RkZfRUJJVERBX09QRVIoUVRSLDQvMS8yMDEwLDYvMzAvMjAxMCwsLFVTRCk=&amp;WINDOW=FIRST_POPUP&amp;HEIGH","T=450&amp;WIDTH=450&amp;START_MAXIMIZED=FALSE&amp;VAR:CALENDAR=US&amp;VAR:SYMBOL=ADP&amp;VAR:INDEX=0"}</definedName>
    <definedName name="_978__FDSAUDITLINK__" localSheetId="0" hidden="1">{"fdsup://directions/FAT Viewer?action=UPDATE&amp;creator=factset&amp;DYN_ARGS=TRUE&amp;DOC_NAME=FAT:FQL_AUDITING_CLIENT_TEMPLATE.FAT&amp;display_string=Audit&amp;VAR:KEY=XYLSDQBYLO&amp;VAR:QUERY=RkZfRUJJVERBX09QRVIoUVRSLDQvMS8yMDEwLDYvMzAvMjAxMCwsLFVTRCk=&amp;WINDOW=FIRST_POPUP&amp;HEIGH","T=450&amp;WIDTH=450&amp;START_MAXIMIZED=FALSE&amp;VAR:CALENDAR=US&amp;VAR:SYMBOL=ADP&amp;VAR:INDEX=0"}</definedName>
    <definedName name="_978__FDSAUDITLINK__" hidden="1">{"fdsup://directions/FAT Viewer?action=UPDATE&amp;creator=factset&amp;DYN_ARGS=TRUE&amp;DOC_NAME=FAT:FQL_AUDITING_CLIENT_TEMPLATE.FAT&amp;display_string=Audit&amp;VAR:KEY=XYLSDQBYLO&amp;VAR:QUERY=RkZfRUJJVERBX09QRVIoUVRSLDQvMS8yMDEwLDYvMzAvMjAxMCwsLFVTRCk=&amp;WINDOW=FIRST_POPUP&amp;HEIGH","T=450&amp;WIDTH=450&amp;START_MAXIMIZED=FALSE&amp;VAR:CALENDAR=US&amp;VAR:SYMBOL=ADP&amp;VAR:INDEX=0"}</definedName>
    <definedName name="_979__FDSAUDITLINK__" localSheetId="7" hidden="1">{"fdsup://directions/FAT Viewer?action=UPDATE&amp;creator=factset&amp;DYN_ARGS=TRUE&amp;DOC_NAME=FAT:FQL_AUDITING_CLIENT_TEMPLATE.FAT&amp;display_string=Audit&amp;VAR:KEY=FOPKZEDUXI&amp;VAR:QUERY=RkZfRUJJVERBX09QRVIoUVRSLDQvMS8yMDA5LDYvMzAvMjAwOSwsLFVTRCk=&amp;WINDOW=FIRST_POPUP&amp;HEIGH","T=450&amp;WIDTH=450&amp;START_MAXIMIZED=FALSE&amp;VAR:CALENDAR=US&amp;VAR:SYMBOL=ADM&amp;VAR:INDEX=0"}</definedName>
    <definedName name="_979__FDSAUDITLINK__" localSheetId="0" hidden="1">{"fdsup://directions/FAT Viewer?action=UPDATE&amp;creator=factset&amp;DYN_ARGS=TRUE&amp;DOC_NAME=FAT:FQL_AUDITING_CLIENT_TEMPLATE.FAT&amp;display_string=Audit&amp;VAR:KEY=FOPKZEDUXI&amp;VAR:QUERY=RkZfRUJJVERBX09QRVIoUVRSLDQvMS8yMDA5LDYvMzAvMjAwOSwsLFVTRCk=&amp;WINDOW=FIRST_POPUP&amp;HEIGH","T=450&amp;WIDTH=450&amp;START_MAXIMIZED=FALSE&amp;VAR:CALENDAR=US&amp;VAR:SYMBOL=ADM&amp;VAR:INDEX=0"}</definedName>
    <definedName name="_979__FDSAUDITLINK__" hidden="1">{"fdsup://directions/FAT Viewer?action=UPDATE&amp;creator=factset&amp;DYN_ARGS=TRUE&amp;DOC_NAME=FAT:FQL_AUDITING_CLIENT_TEMPLATE.FAT&amp;display_string=Audit&amp;VAR:KEY=FOPKZEDUXI&amp;VAR:QUERY=RkZfRUJJVERBX09QRVIoUVRSLDQvMS8yMDA5LDYvMzAvMjAwOSwsLFVTRCk=&amp;WINDOW=FIRST_POPUP&amp;HEIGH","T=450&amp;WIDTH=450&amp;START_MAXIMIZED=FALSE&amp;VAR:CALENDAR=US&amp;VAR:SYMBOL=ADM&amp;VAR:INDEX=0"}</definedName>
    <definedName name="_98__FDSAUDITLINK__" localSheetId="7" hidden="1">{"fdsup://directions/FAT Viewer?action=UPDATE&amp;creator=factset&amp;DYN_ARGS=TRUE&amp;DOC_NAME=FAT:FQL_AUDITING_CLIENT_TEMPLATE.FAT&amp;display_string=Audit&amp;VAR:KEY=BUFWLERSFA&amp;VAR:QUERY=RkZfRUJJVERBX09QRVIoUVRSLDQvMS8yMDEwLDYvMzAvMjAxMCwsLFVTRCk=&amp;WINDOW=FIRST_POPUP&amp;HEIGH","T=450&amp;WIDTH=450&amp;START_MAXIMIZED=FALSE&amp;VAR:CALENDAR=US&amp;VAR:SYMBOL=TXT&amp;VAR:INDEX=0"}</definedName>
    <definedName name="_98__FDSAUDITLINK__" localSheetId="0" hidden="1">{"fdsup://directions/FAT Viewer?action=UPDATE&amp;creator=factset&amp;DYN_ARGS=TRUE&amp;DOC_NAME=FAT:FQL_AUDITING_CLIENT_TEMPLATE.FAT&amp;display_string=Audit&amp;VAR:KEY=BUFWLERSFA&amp;VAR:QUERY=RkZfRUJJVERBX09QRVIoUVRSLDQvMS8yMDEwLDYvMzAvMjAxMCwsLFVTRCk=&amp;WINDOW=FIRST_POPUP&amp;HEIGH","T=450&amp;WIDTH=450&amp;START_MAXIMIZED=FALSE&amp;VAR:CALENDAR=US&amp;VAR:SYMBOL=TXT&amp;VAR:INDEX=0"}</definedName>
    <definedName name="_98__FDSAUDITLINK__" hidden="1">{"fdsup://directions/FAT Viewer?action=UPDATE&amp;creator=factset&amp;DYN_ARGS=TRUE&amp;DOC_NAME=FAT:FQL_AUDITING_CLIENT_TEMPLATE.FAT&amp;display_string=Audit&amp;VAR:KEY=BUFWLERSFA&amp;VAR:QUERY=RkZfRUJJVERBX09QRVIoUVRSLDQvMS8yMDEwLDYvMzAvMjAxMCwsLFVTRCk=&amp;WINDOW=FIRST_POPUP&amp;HEIGH","T=450&amp;WIDTH=450&amp;START_MAXIMIZED=FALSE&amp;VAR:CALENDAR=US&amp;VAR:SYMBOL=TXT&amp;VAR:INDEX=0"}</definedName>
    <definedName name="_980__FDSAUDITLINK__" localSheetId="7" hidden="1">{"fdsup://directions/FAT Viewer?action=UPDATE&amp;creator=factset&amp;DYN_ARGS=TRUE&amp;DOC_NAME=FAT:FQL_AUDITING_CLIENT_TEMPLATE.FAT&amp;display_string=Audit&amp;VAR:KEY=JEXOZOHMPQ&amp;VAR:QUERY=RkZfRUJJVERBX09QRVIoUVRSLDQvMS8yMDEwLDYvMzAvMjAxMCwsLFVTRCk=&amp;WINDOW=FIRST_POPUP&amp;HEIGH","T=450&amp;WIDTH=450&amp;START_MAXIMIZED=FALSE&amp;VAR:CALENDAR=US&amp;VAR:SYMBOL=ADM&amp;VAR:INDEX=0"}</definedName>
    <definedName name="_980__FDSAUDITLINK__" localSheetId="0" hidden="1">{"fdsup://directions/FAT Viewer?action=UPDATE&amp;creator=factset&amp;DYN_ARGS=TRUE&amp;DOC_NAME=FAT:FQL_AUDITING_CLIENT_TEMPLATE.FAT&amp;display_string=Audit&amp;VAR:KEY=JEXOZOHMPQ&amp;VAR:QUERY=RkZfRUJJVERBX09QRVIoUVRSLDQvMS8yMDEwLDYvMzAvMjAxMCwsLFVTRCk=&amp;WINDOW=FIRST_POPUP&amp;HEIGH","T=450&amp;WIDTH=450&amp;START_MAXIMIZED=FALSE&amp;VAR:CALENDAR=US&amp;VAR:SYMBOL=ADM&amp;VAR:INDEX=0"}</definedName>
    <definedName name="_980__FDSAUDITLINK__" hidden="1">{"fdsup://directions/FAT Viewer?action=UPDATE&amp;creator=factset&amp;DYN_ARGS=TRUE&amp;DOC_NAME=FAT:FQL_AUDITING_CLIENT_TEMPLATE.FAT&amp;display_string=Audit&amp;VAR:KEY=JEXOZOHMPQ&amp;VAR:QUERY=RkZfRUJJVERBX09QRVIoUVRSLDQvMS8yMDEwLDYvMzAvMjAxMCwsLFVTRCk=&amp;WINDOW=FIRST_POPUP&amp;HEIGH","T=450&amp;WIDTH=450&amp;START_MAXIMIZED=FALSE&amp;VAR:CALENDAR=US&amp;VAR:SYMBOL=ADM&amp;VAR:INDEX=0"}</definedName>
    <definedName name="_981__FDSAUDITLINK__" localSheetId="7" hidden="1">{"fdsup://directions/FAT Viewer?action=UPDATE&amp;creator=factset&amp;DYN_ARGS=TRUE&amp;DOC_NAME=FAT:FQL_AUDITING_CLIENT_TEMPLATE.FAT&amp;display_string=Audit&amp;VAR:KEY=ZUXWPMPOZA&amp;VAR:QUERY=RkZfRUJJVERBX09QRVIoUVRSLDQvMS8yMDA5LDYvMzAvMjAwOSwsLFVTRCk=&amp;WINDOW=FIRST_POPUP&amp;HEIGH","T=450&amp;WIDTH=450&amp;START_MAXIMIZED=FALSE&amp;VAR:CALENDAR=US&amp;VAR:SYMBOL=ADI&amp;VAR:INDEX=0"}</definedName>
    <definedName name="_981__FDSAUDITLINK__" localSheetId="0" hidden="1">{"fdsup://directions/FAT Viewer?action=UPDATE&amp;creator=factset&amp;DYN_ARGS=TRUE&amp;DOC_NAME=FAT:FQL_AUDITING_CLIENT_TEMPLATE.FAT&amp;display_string=Audit&amp;VAR:KEY=ZUXWPMPOZA&amp;VAR:QUERY=RkZfRUJJVERBX09QRVIoUVRSLDQvMS8yMDA5LDYvMzAvMjAwOSwsLFVTRCk=&amp;WINDOW=FIRST_POPUP&amp;HEIGH","T=450&amp;WIDTH=450&amp;START_MAXIMIZED=FALSE&amp;VAR:CALENDAR=US&amp;VAR:SYMBOL=ADI&amp;VAR:INDEX=0"}</definedName>
    <definedName name="_981__FDSAUDITLINK__" hidden="1">{"fdsup://directions/FAT Viewer?action=UPDATE&amp;creator=factset&amp;DYN_ARGS=TRUE&amp;DOC_NAME=FAT:FQL_AUDITING_CLIENT_TEMPLATE.FAT&amp;display_string=Audit&amp;VAR:KEY=ZUXWPMPOZA&amp;VAR:QUERY=RkZfRUJJVERBX09QRVIoUVRSLDQvMS8yMDA5LDYvMzAvMjAwOSwsLFVTRCk=&amp;WINDOW=FIRST_POPUP&amp;HEIGH","T=450&amp;WIDTH=450&amp;START_MAXIMIZED=FALSE&amp;VAR:CALENDAR=US&amp;VAR:SYMBOL=ADI&amp;VAR:INDEX=0"}</definedName>
    <definedName name="_982__FDSAUDITLINK__" localSheetId="7" hidden="1">{"fdsup://directions/FAT Viewer?action=UPDATE&amp;creator=factset&amp;DYN_ARGS=TRUE&amp;DOC_NAME=FAT:FQL_AUDITING_CLIENT_TEMPLATE.FAT&amp;display_string=Audit&amp;VAR:KEY=VGVSFSLCJU&amp;VAR:QUERY=RkZfRUJJVERBX09QRVIoUVRSLDQvMS8yMDEwLDYvMzAvMjAxMCwsLFVTRCk=&amp;WINDOW=FIRST_POPUP&amp;HEIGH","T=450&amp;WIDTH=450&amp;START_MAXIMIZED=FALSE&amp;VAR:CALENDAR=US&amp;VAR:SYMBOL=ADI&amp;VAR:INDEX=0"}</definedName>
    <definedName name="_982__FDSAUDITLINK__" localSheetId="0" hidden="1">{"fdsup://directions/FAT Viewer?action=UPDATE&amp;creator=factset&amp;DYN_ARGS=TRUE&amp;DOC_NAME=FAT:FQL_AUDITING_CLIENT_TEMPLATE.FAT&amp;display_string=Audit&amp;VAR:KEY=VGVSFSLCJU&amp;VAR:QUERY=RkZfRUJJVERBX09QRVIoUVRSLDQvMS8yMDEwLDYvMzAvMjAxMCwsLFVTRCk=&amp;WINDOW=FIRST_POPUP&amp;HEIGH","T=450&amp;WIDTH=450&amp;START_MAXIMIZED=FALSE&amp;VAR:CALENDAR=US&amp;VAR:SYMBOL=ADI&amp;VAR:INDEX=0"}</definedName>
    <definedName name="_982__FDSAUDITLINK__" hidden="1">{"fdsup://directions/FAT Viewer?action=UPDATE&amp;creator=factset&amp;DYN_ARGS=TRUE&amp;DOC_NAME=FAT:FQL_AUDITING_CLIENT_TEMPLATE.FAT&amp;display_string=Audit&amp;VAR:KEY=VGVSFSLCJU&amp;VAR:QUERY=RkZfRUJJVERBX09QRVIoUVRSLDQvMS8yMDEwLDYvMzAvMjAxMCwsLFVTRCk=&amp;WINDOW=FIRST_POPUP&amp;HEIGH","T=450&amp;WIDTH=450&amp;START_MAXIMIZED=FALSE&amp;VAR:CALENDAR=US&amp;VAR:SYMBOL=ADI&amp;VAR:INDEX=0"}</definedName>
    <definedName name="_983__FDSAUDITLINK__" localSheetId="7" hidden="1">{"fdsup://directions/FAT Viewer?action=UPDATE&amp;creator=factset&amp;DYN_ARGS=TRUE&amp;DOC_NAME=FAT:FQL_AUDITING_CLIENT_TEMPLATE.FAT&amp;display_string=Audit&amp;VAR:KEY=VKHMLCPCNU&amp;VAR:QUERY=RkZfRUJJVERBX09QRVIoUVRSLDQvMS8yMDA5LDYvMzAvMjAwOSwsLFVTRCk=&amp;WINDOW=FIRST_POPUP&amp;HEIGH","T=450&amp;WIDTH=450&amp;START_MAXIMIZED=FALSE&amp;VAR:CALENDAR=US&amp;VAR:SYMBOL=ADBE&amp;VAR:INDEX=0"}</definedName>
    <definedName name="_983__FDSAUDITLINK__" localSheetId="0" hidden="1">{"fdsup://directions/FAT Viewer?action=UPDATE&amp;creator=factset&amp;DYN_ARGS=TRUE&amp;DOC_NAME=FAT:FQL_AUDITING_CLIENT_TEMPLATE.FAT&amp;display_string=Audit&amp;VAR:KEY=VKHMLCPCNU&amp;VAR:QUERY=RkZfRUJJVERBX09QRVIoUVRSLDQvMS8yMDA5LDYvMzAvMjAwOSwsLFVTRCk=&amp;WINDOW=FIRST_POPUP&amp;HEIGH","T=450&amp;WIDTH=450&amp;START_MAXIMIZED=FALSE&amp;VAR:CALENDAR=US&amp;VAR:SYMBOL=ADBE&amp;VAR:INDEX=0"}</definedName>
    <definedName name="_983__FDSAUDITLINK__" hidden="1">{"fdsup://directions/FAT Viewer?action=UPDATE&amp;creator=factset&amp;DYN_ARGS=TRUE&amp;DOC_NAME=FAT:FQL_AUDITING_CLIENT_TEMPLATE.FAT&amp;display_string=Audit&amp;VAR:KEY=VKHMLCPCNU&amp;VAR:QUERY=RkZfRUJJVERBX09QRVIoUVRSLDQvMS8yMDA5LDYvMzAvMjAwOSwsLFVTRCk=&amp;WINDOW=FIRST_POPUP&amp;HEIGH","T=450&amp;WIDTH=450&amp;START_MAXIMIZED=FALSE&amp;VAR:CALENDAR=US&amp;VAR:SYMBOL=ADBE&amp;VAR:INDEX=0"}</definedName>
    <definedName name="_984__FDSAUDITLINK__" localSheetId="7" hidden="1">{"fdsup://directions/FAT Viewer?action=UPDATE&amp;creator=factset&amp;DYN_ARGS=TRUE&amp;DOC_NAME=FAT:FQL_AUDITING_CLIENT_TEMPLATE.FAT&amp;display_string=Audit&amp;VAR:KEY=JCVAVWBQPO&amp;VAR:QUERY=RkZfRUJJVERBX09QRVIoUVRSLDQvMS8yMDEwLDYvMzAvMjAxMCwsLFVTRCk=&amp;WINDOW=FIRST_POPUP&amp;HEIGH","T=450&amp;WIDTH=450&amp;START_MAXIMIZED=FALSE&amp;VAR:CALENDAR=US&amp;VAR:SYMBOL=ADBE&amp;VAR:INDEX=0"}</definedName>
    <definedName name="_984__FDSAUDITLINK__" localSheetId="0" hidden="1">{"fdsup://directions/FAT Viewer?action=UPDATE&amp;creator=factset&amp;DYN_ARGS=TRUE&amp;DOC_NAME=FAT:FQL_AUDITING_CLIENT_TEMPLATE.FAT&amp;display_string=Audit&amp;VAR:KEY=JCVAVWBQPO&amp;VAR:QUERY=RkZfRUJJVERBX09QRVIoUVRSLDQvMS8yMDEwLDYvMzAvMjAxMCwsLFVTRCk=&amp;WINDOW=FIRST_POPUP&amp;HEIGH","T=450&amp;WIDTH=450&amp;START_MAXIMIZED=FALSE&amp;VAR:CALENDAR=US&amp;VAR:SYMBOL=ADBE&amp;VAR:INDEX=0"}</definedName>
    <definedName name="_984__FDSAUDITLINK__" hidden="1">{"fdsup://directions/FAT Viewer?action=UPDATE&amp;creator=factset&amp;DYN_ARGS=TRUE&amp;DOC_NAME=FAT:FQL_AUDITING_CLIENT_TEMPLATE.FAT&amp;display_string=Audit&amp;VAR:KEY=JCVAVWBQPO&amp;VAR:QUERY=RkZfRUJJVERBX09QRVIoUVRSLDQvMS8yMDEwLDYvMzAvMjAxMCwsLFVTRCk=&amp;WINDOW=FIRST_POPUP&amp;HEIGH","T=450&amp;WIDTH=450&amp;START_MAXIMIZED=FALSE&amp;VAR:CALENDAR=US&amp;VAR:SYMBOL=ADBE&amp;VAR:INDEX=0"}</definedName>
    <definedName name="_985__FDSAUDITLINK__" localSheetId="7" hidden="1">{"fdsup://directions/FAT Viewer?action=UPDATE&amp;creator=factset&amp;DYN_ARGS=TRUE&amp;DOC_NAME=FAT:FQL_AUDITING_CLIENT_TEMPLATE.FAT&amp;display_string=Audit&amp;VAR:KEY=XKBYZADQPG&amp;VAR:QUERY=RkZfRUJJVERBX09QRVIoUVRSLDQvMS8yMDA5LDYvMzAvMjAwOSwsLFVTRCk=&amp;WINDOW=FIRST_POPUP&amp;HEIGH","T=450&amp;WIDTH=450&amp;START_MAXIMIZED=FALSE&amp;VAR:CALENDAR=US&amp;VAR:SYMBOL=ACE&amp;VAR:INDEX=0"}</definedName>
    <definedName name="_985__FDSAUDITLINK__" localSheetId="0" hidden="1">{"fdsup://directions/FAT Viewer?action=UPDATE&amp;creator=factset&amp;DYN_ARGS=TRUE&amp;DOC_NAME=FAT:FQL_AUDITING_CLIENT_TEMPLATE.FAT&amp;display_string=Audit&amp;VAR:KEY=XKBYZADQPG&amp;VAR:QUERY=RkZfRUJJVERBX09QRVIoUVRSLDQvMS8yMDA5LDYvMzAvMjAwOSwsLFVTRCk=&amp;WINDOW=FIRST_POPUP&amp;HEIGH","T=450&amp;WIDTH=450&amp;START_MAXIMIZED=FALSE&amp;VAR:CALENDAR=US&amp;VAR:SYMBOL=ACE&amp;VAR:INDEX=0"}</definedName>
    <definedName name="_985__FDSAUDITLINK__" hidden="1">{"fdsup://directions/FAT Viewer?action=UPDATE&amp;creator=factset&amp;DYN_ARGS=TRUE&amp;DOC_NAME=FAT:FQL_AUDITING_CLIENT_TEMPLATE.FAT&amp;display_string=Audit&amp;VAR:KEY=XKBYZADQPG&amp;VAR:QUERY=RkZfRUJJVERBX09QRVIoUVRSLDQvMS8yMDA5LDYvMzAvMjAwOSwsLFVTRCk=&amp;WINDOW=FIRST_POPUP&amp;HEIGH","T=450&amp;WIDTH=450&amp;START_MAXIMIZED=FALSE&amp;VAR:CALENDAR=US&amp;VAR:SYMBOL=ACE&amp;VAR:INDEX=0"}</definedName>
    <definedName name="_986__FDSAUDITLINK__" localSheetId="7" hidden="1">{"fdsup://directions/FAT Viewer?action=UPDATE&amp;creator=factset&amp;DYN_ARGS=TRUE&amp;DOC_NAME=FAT:FQL_AUDITING_CLIENT_TEMPLATE.FAT&amp;display_string=Audit&amp;VAR:KEY=TGFIJOPGNY&amp;VAR:QUERY=RkZfRUJJVERBX09QRVIoUVRSLDQvMS8yMDEwLDYvMzAvMjAxMCwsLFVTRCk=&amp;WINDOW=FIRST_POPUP&amp;HEIGH","T=450&amp;WIDTH=450&amp;START_MAXIMIZED=FALSE&amp;VAR:CALENDAR=US&amp;VAR:SYMBOL=ACE&amp;VAR:INDEX=0"}</definedName>
    <definedName name="_986__FDSAUDITLINK__" localSheetId="0" hidden="1">{"fdsup://directions/FAT Viewer?action=UPDATE&amp;creator=factset&amp;DYN_ARGS=TRUE&amp;DOC_NAME=FAT:FQL_AUDITING_CLIENT_TEMPLATE.FAT&amp;display_string=Audit&amp;VAR:KEY=TGFIJOPGNY&amp;VAR:QUERY=RkZfRUJJVERBX09QRVIoUVRSLDQvMS8yMDEwLDYvMzAvMjAxMCwsLFVTRCk=&amp;WINDOW=FIRST_POPUP&amp;HEIGH","T=450&amp;WIDTH=450&amp;START_MAXIMIZED=FALSE&amp;VAR:CALENDAR=US&amp;VAR:SYMBOL=ACE&amp;VAR:INDEX=0"}</definedName>
    <definedName name="_986__FDSAUDITLINK__" hidden="1">{"fdsup://directions/FAT Viewer?action=UPDATE&amp;creator=factset&amp;DYN_ARGS=TRUE&amp;DOC_NAME=FAT:FQL_AUDITING_CLIENT_TEMPLATE.FAT&amp;display_string=Audit&amp;VAR:KEY=TGFIJOPGNY&amp;VAR:QUERY=RkZfRUJJVERBX09QRVIoUVRSLDQvMS8yMDEwLDYvMzAvMjAxMCwsLFVTRCk=&amp;WINDOW=FIRST_POPUP&amp;HEIGH","T=450&amp;WIDTH=450&amp;START_MAXIMIZED=FALSE&amp;VAR:CALENDAR=US&amp;VAR:SYMBOL=ACE&amp;VAR:INDEX=0"}</definedName>
    <definedName name="_987__FDSAUDITLINK__" localSheetId="7" hidden="1">{"fdsup://directions/FAT Viewer?action=UPDATE&amp;creator=factset&amp;DYN_ARGS=TRUE&amp;DOC_NAME=FAT:FQL_AUDITING_CLIENT_TEMPLATE.FAT&amp;display_string=Audit&amp;VAR:KEY=DUDSPMXQVW&amp;VAR:QUERY=RkZfRUJJVERBX09QRVIoUVRSLDQvMS8yMDA5LDYvMzAvMjAwOSwsLFVTRCk=&amp;WINDOW=FIRST_POPUP&amp;HEIGH","T=450&amp;WIDTH=450&amp;START_MAXIMIZED=FALSE&amp;VAR:CALENDAR=US&amp;VAR:SYMBOL=ABT&amp;VAR:INDEX=0"}</definedName>
    <definedName name="_987__FDSAUDITLINK__" localSheetId="0" hidden="1">{"fdsup://directions/FAT Viewer?action=UPDATE&amp;creator=factset&amp;DYN_ARGS=TRUE&amp;DOC_NAME=FAT:FQL_AUDITING_CLIENT_TEMPLATE.FAT&amp;display_string=Audit&amp;VAR:KEY=DUDSPMXQVW&amp;VAR:QUERY=RkZfRUJJVERBX09QRVIoUVRSLDQvMS8yMDA5LDYvMzAvMjAwOSwsLFVTRCk=&amp;WINDOW=FIRST_POPUP&amp;HEIGH","T=450&amp;WIDTH=450&amp;START_MAXIMIZED=FALSE&amp;VAR:CALENDAR=US&amp;VAR:SYMBOL=ABT&amp;VAR:INDEX=0"}</definedName>
    <definedName name="_987__FDSAUDITLINK__" hidden="1">{"fdsup://directions/FAT Viewer?action=UPDATE&amp;creator=factset&amp;DYN_ARGS=TRUE&amp;DOC_NAME=FAT:FQL_AUDITING_CLIENT_TEMPLATE.FAT&amp;display_string=Audit&amp;VAR:KEY=DUDSPMXQVW&amp;VAR:QUERY=RkZfRUJJVERBX09QRVIoUVRSLDQvMS8yMDA5LDYvMzAvMjAwOSwsLFVTRCk=&amp;WINDOW=FIRST_POPUP&amp;HEIGH","T=450&amp;WIDTH=450&amp;START_MAXIMIZED=FALSE&amp;VAR:CALENDAR=US&amp;VAR:SYMBOL=ABT&amp;VAR:INDEX=0"}</definedName>
    <definedName name="_988__FDSAUDITLINK__" localSheetId="7" hidden="1">{"fdsup://directions/FAT Viewer?action=UPDATE&amp;creator=factset&amp;DYN_ARGS=TRUE&amp;DOC_NAME=FAT:FQL_AUDITING_CLIENT_TEMPLATE.FAT&amp;display_string=Audit&amp;VAR:KEY=RAZCLMXGTW&amp;VAR:QUERY=RkZfRUJJVERBX09QRVIoUVRSLDQvMS8yMDEwLDYvMzAvMjAxMCwsLFVTRCk=&amp;WINDOW=FIRST_POPUP&amp;HEIGH","T=450&amp;WIDTH=450&amp;START_MAXIMIZED=FALSE&amp;VAR:CALENDAR=US&amp;VAR:SYMBOL=ABT&amp;VAR:INDEX=0"}</definedName>
    <definedName name="_988__FDSAUDITLINK__" localSheetId="0" hidden="1">{"fdsup://directions/FAT Viewer?action=UPDATE&amp;creator=factset&amp;DYN_ARGS=TRUE&amp;DOC_NAME=FAT:FQL_AUDITING_CLIENT_TEMPLATE.FAT&amp;display_string=Audit&amp;VAR:KEY=RAZCLMXGTW&amp;VAR:QUERY=RkZfRUJJVERBX09QRVIoUVRSLDQvMS8yMDEwLDYvMzAvMjAxMCwsLFVTRCk=&amp;WINDOW=FIRST_POPUP&amp;HEIGH","T=450&amp;WIDTH=450&amp;START_MAXIMIZED=FALSE&amp;VAR:CALENDAR=US&amp;VAR:SYMBOL=ABT&amp;VAR:INDEX=0"}</definedName>
    <definedName name="_988__FDSAUDITLINK__" hidden="1">{"fdsup://directions/FAT Viewer?action=UPDATE&amp;creator=factset&amp;DYN_ARGS=TRUE&amp;DOC_NAME=FAT:FQL_AUDITING_CLIENT_TEMPLATE.FAT&amp;display_string=Audit&amp;VAR:KEY=RAZCLMXGTW&amp;VAR:QUERY=RkZfRUJJVERBX09QRVIoUVRSLDQvMS8yMDEwLDYvMzAvMjAxMCwsLFVTRCk=&amp;WINDOW=FIRST_POPUP&amp;HEIGH","T=450&amp;WIDTH=450&amp;START_MAXIMIZED=FALSE&amp;VAR:CALENDAR=US&amp;VAR:SYMBOL=ABT&amp;VAR:INDEX=0"}</definedName>
    <definedName name="_989__FDSAUDITLINK__" localSheetId="7" hidden="1">{"fdsup://directions/FAT Viewer?action=UPDATE&amp;creator=factset&amp;DYN_ARGS=TRUE&amp;DOC_NAME=FAT:FQL_AUDITING_CLIENT_TEMPLATE.FAT&amp;display_string=Audit&amp;VAR:KEY=JUREPSVUNS&amp;VAR:QUERY=RkZfRUJJVERBX09QRVIoUVRSLDQvMS8yMDA5LDYvMzAvMjAwOSwsLFVTRCk=&amp;WINDOW=FIRST_POPUP&amp;HEIGH","T=450&amp;WIDTH=450&amp;START_MAXIMIZED=FALSE&amp;VAR:CALENDAR=US&amp;VAR:SYMBOL=ABC&amp;VAR:INDEX=0"}</definedName>
    <definedName name="_989__FDSAUDITLINK__" localSheetId="0" hidden="1">{"fdsup://directions/FAT Viewer?action=UPDATE&amp;creator=factset&amp;DYN_ARGS=TRUE&amp;DOC_NAME=FAT:FQL_AUDITING_CLIENT_TEMPLATE.FAT&amp;display_string=Audit&amp;VAR:KEY=JUREPSVUNS&amp;VAR:QUERY=RkZfRUJJVERBX09QRVIoUVRSLDQvMS8yMDA5LDYvMzAvMjAwOSwsLFVTRCk=&amp;WINDOW=FIRST_POPUP&amp;HEIGH","T=450&amp;WIDTH=450&amp;START_MAXIMIZED=FALSE&amp;VAR:CALENDAR=US&amp;VAR:SYMBOL=ABC&amp;VAR:INDEX=0"}</definedName>
    <definedName name="_989__FDSAUDITLINK__" hidden="1">{"fdsup://directions/FAT Viewer?action=UPDATE&amp;creator=factset&amp;DYN_ARGS=TRUE&amp;DOC_NAME=FAT:FQL_AUDITING_CLIENT_TEMPLATE.FAT&amp;display_string=Audit&amp;VAR:KEY=JUREPSVUNS&amp;VAR:QUERY=RkZfRUJJVERBX09QRVIoUVRSLDQvMS8yMDA5LDYvMzAvMjAwOSwsLFVTRCk=&amp;WINDOW=FIRST_POPUP&amp;HEIGH","T=450&amp;WIDTH=450&amp;START_MAXIMIZED=FALSE&amp;VAR:CALENDAR=US&amp;VAR:SYMBOL=ABC&amp;VAR:INDEX=0"}</definedName>
    <definedName name="_99__FDSAUDITLINK__" localSheetId="7" hidden="1">{"fdsup://directions/FAT Viewer?action=UPDATE&amp;creator=factset&amp;DYN_ARGS=TRUE&amp;DOC_NAME=FAT:FQL_AUDITING_CLIENT_TEMPLATE.FAT&amp;display_string=Audit&amp;VAR:KEY=LUFIZCFATO&amp;VAR:QUERY=RkZfRUJJVERBX09QRVIoUVRSLDQvMS8yMDA5LDYvMzAvMjAwOSwsLFVTRCk=&amp;WINDOW=FIRST_POPUP&amp;HEIGH","T=450&amp;WIDTH=450&amp;START_MAXIMIZED=FALSE&amp;VAR:CALENDAR=US&amp;VAR:SYMBOL=TXN&amp;VAR:INDEX=0"}</definedName>
    <definedName name="_99__FDSAUDITLINK__" localSheetId="0" hidden="1">{"fdsup://directions/FAT Viewer?action=UPDATE&amp;creator=factset&amp;DYN_ARGS=TRUE&amp;DOC_NAME=FAT:FQL_AUDITING_CLIENT_TEMPLATE.FAT&amp;display_string=Audit&amp;VAR:KEY=LUFIZCFATO&amp;VAR:QUERY=RkZfRUJJVERBX09QRVIoUVRSLDQvMS8yMDA5LDYvMzAvMjAwOSwsLFVTRCk=&amp;WINDOW=FIRST_POPUP&amp;HEIGH","T=450&amp;WIDTH=450&amp;START_MAXIMIZED=FALSE&amp;VAR:CALENDAR=US&amp;VAR:SYMBOL=TXN&amp;VAR:INDEX=0"}</definedName>
    <definedName name="_99__FDSAUDITLINK__" hidden="1">{"fdsup://directions/FAT Viewer?action=UPDATE&amp;creator=factset&amp;DYN_ARGS=TRUE&amp;DOC_NAME=FAT:FQL_AUDITING_CLIENT_TEMPLATE.FAT&amp;display_string=Audit&amp;VAR:KEY=LUFIZCFATO&amp;VAR:QUERY=RkZfRUJJVERBX09QRVIoUVRSLDQvMS8yMDA5LDYvMzAvMjAwOSwsLFVTRCk=&amp;WINDOW=FIRST_POPUP&amp;HEIGH","T=450&amp;WIDTH=450&amp;START_MAXIMIZED=FALSE&amp;VAR:CALENDAR=US&amp;VAR:SYMBOL=TXN&amp;VAR:INDEX=0"}</definedName>
    <definedName name="_990__FDSAUDITLINK__" localSheetId="7" hidden="1">{"fdsup://directions/FAT Viewer?action=UPDATE&amp;creator=factset&amp;DYN_ARGS=TRUE&amp;DOC_NAME=FAT:FQL_AUDITING_CLIENT_TEMPLATE.FAT&amp;display_string=Audit&amp;VAR:KEY=JURWDERELK&amp;VAR:QUERY=RkZfRUJJVERBX09QRVIoUVRSLDQvMS8yMDEwLDYvMzAvMjAxMCwsLFVTRCk=&amp;WINDOW=FIRST_POPUP&amp;HEIGH","T=450&amp;WIDTH=450&amp;START_MAXIMIZED=FALSE&amp;VAR:CALENDAR=US&amp;VAR:SYMBOL=ABC&amp;VAR:INDEX=0"}</definedName>
    <definedName name="_990__FDSAUDITLINK__" localSheetId="0" hidden="1">{"fdsup://directions/FAT Viewer?action=UPDATE&amp;creator=factset&amp;DYN_ARGS=TRUE&amp;DOC_NAME=FAT:FQL_AUDITING_CLIENT_TEMPLATE.FAT&amp;display_string=Audit&amp;VAR:KEY=JURWDERELK&amp;VAR:QUERY=RkZfRUJJVERBX09QRVIoUVRSLDQvMS8yMDEwLDYvMzAvMjAxMCwsLFVTRCk=&amp;WINDOW=FIRST_POPUP&amp;HEIGH","T=450&amp;WIDTH=450&amp;START_MAXIMIZED=FALSE&amp;VAR:CALENDAR=US&amp;VAR:SYMBOL=ABC&amp;VAR:INDEX=0"}</definedName>
    <definedName name="_990__FDSAUDITLINK__" hidden="1">{"fdsup://directions/FAT Viewer?action=UPDATE&amp;creator=factset&amp;DYN_ARGS=TRUE&amp;DOC_NAME=FAT:FQL_AUDITING_CLIENT_TEMPLATE.FAT&amp;display_string=Audit&amp;VAR:KEY=JURWDERELK&amp;VAR:QUERY=RkZfRUJJVERBX09QRVIoUVRSLDQvMS8yMDEwLDYvMzAvMjAxMCwsLFVTRCk=&amp;WINDOW=FIRST_POPUP&amp;HEIGH","T=450&amp;WIDTH=450&amp;START_MAXIMIZED=FALSE&amp;VAR:CALENDAR=US&amp;VAR:SYMBOL=ABC&amp;VAR:INDEX=0"}</definedName>
    <definedName name="_991__FDSAUDITLINK__" localSheetId="7" hidden="1">{"fdsup://directions/FAT Viewer?action=UPDATE&amp;creator=factset&amp;DYN_ARGS=TRUE&amp;DOC_NAME=FAT:FQL_AUDITING_CLIENT_TEMPLATE.FAT&amp;display_string=Audit&amp;VAR:KEY=TIRKZCVURA&amp;VAR:QUERY=RkZfRUJJVERBX09QRVIoUVRSLDQvMS8yMDA5LDYvMzAvMjAwOSwsLFVTRCk=&amp;WINDOW=FIRST_POPUP&amp;HEIGH","T=450&amp;WIDTH=450&amp;START_MAXIMIZED=FALSE&amp;VAR:CALENDAR=US&amp;VAR:SYMBOL=AAPL&amp;VAR:INDEX=0"}</definedName>
    <definedName name="_991__FDSAUDITLINK__" localSheetId="0" hidden="1">{"fdsup://directions/FAT Viewer?action=UPDATE&amp;creator=factset&amp;DYN_ARGS=TRUE&amp;DOC_NAME=FAT:FQL_AUDITING_CLIENT_TEMPLATE.FAT&amp;display_string=Audit&amp;VAR:KEY=TIRKZCVURA&amp;VAR:QUERY=RkZfRUJJVERBX09QRVIoUVRSLDQvMS8yMDA5LDYvMzAvMjAwOSwsLFVTRCk=&amp;WINDOW=FIRST_POPUP&amp;HEIGH","T=450&amp;WIDTH=450&amp;START_MAXIMIZED=FALSE&amp;VAR:CALENDAR=US&amp;VAR:SYMBOL=AAPL&amp;VAR:INDEX=0"}</definedName>
    <definedName name="_991__FDSAUDITLINK__" hidden="1">{"fdsup://directions/FAT Viewer?action=UPDATE&amp;creator=factset&amp;DYN_ARGS=TRUE&amp;DOC_NAME=FAT:FQL_AUDITING_CLIENT_TEMPLATE.FAT&amp;display_string=Audit&amp;VAR:KEY=TIRKZCVURA&amp;VAR:QUERY=RkZfRUJJVERBX09QRVIoUVRSLDQvMS8yMDA5LDYvMzAvMjAwOSwsLFVTRCk=&amp;WINDOW=FIRST_POPUP&amp;HEIGH","T=450&amp;WIDTH=450&amp;START_MAXIMIZED=FALSE&amp;VAR:CALENDAR=US&amp;VAR:SYMBOL=AAPL&amp;VAR:INDEX=0"}</definedName>
    <definedName name="_992__FDSAUDITLINK__" localSheetId="7" hidden="1">{"fdsup://directions/FAT Viewer?action=UPDATE&amp;creator=factset&amp;DYN_ARGS=TRUE&amp;DOC_NAME=FAT:FQL_AUDITING_CLIENT_TEMPLATE.FAT&amp;display_string=Audit&amp;VAR:KEY=VOJYLORUXM&amp;VAR:QUERY=RkZfRUJJVERBX09QRVIoUVRSLDQvMS8yMDEwLDYvMzAvMjAxMCwsLFVTRCk=&amp;WINDOW=FIRST_POPUP&amp;HEIGH","T=450&amp;WIDTH=450&amp;START_MAXIMIZED=FALSE&amp;VAR:CALENDAR=US&amp;VAR:SYMBOL=AAPL&amp;VAR:INDEX=0"}</definedName>
    <definedName name="_992__FDSAUDITLINK__" localSheetId="0" hidden="1">{"fdsup://directions/FAT Viewer?action=UPDATE&amp;creator=factset&amp;DYN_ARGS=TRUE&amp;DOC_NAME=FAT:FQL_AUDITING_CLIENT_TEMPLATE.FAT&amp;display_string=Audit&amp;VAR:KEY=VOJYLORUXM&amp;VAR:QUERY=RkZfRUJJVERBX09QRVIoUVRSLDQvMS8yMDEwLDYvMzAvMjAxMCwsLFVTRCk=&amp;WINDOW=FIRST_POPUP&amp;HEIGH","T=450&amp;WIDTH=450&amp;START_MAXIMIZED=FALSE&amp;VAR:CALENDAR=US&amp;VAR:SYMBOL=AAPL&amp;VAR:INDEX=0"}</definedName>
    <definedName name="_992__FDSAUDITLINK__" hidden="1">{"fdsup://directions/FAT Viewer?action=UPDATE&amp;creator=factset&amp;DYN_ARGS=TRUE&amp;DOC_NAME=FAT:FQL_AUDITING_CLIENT_TEMPLATE.FAT&amp;display_string=Audit&amp;VAR:KEY=VOJYLORUXM&amp;VAR:QUERY=RkZfRUJJVERBX09QRVIoUVRSLDQvMS8yMDEwLDYvMzAvMjAxMCwsLFVTRCk=&amp;WINDOW=FIRST_POPUP&amp;HEIGH","T=450&amp;WIDTH=450&amp;START_MAXIMIZED=FALSE&amp;VAR:CALENDAR=US&amp;VAR:SYMBOL=AAPL&amp;VAR:INDEX=0"}</definedName>
    <definedName name="_993__FDSAUDITLINK__" localSheetId="7" hidden="1">{"fdsup://directions/FAT Viewer?action=UPDATE&amp;creator=factset&amp;DYN_ARGS=TRUE&amp;DOC_NAME=FAT:FQL_AUDITING_CLIENT_TEMPLATE.FAT&amp;display_string=Audit&amp;VAR:KEY=FSRSJQREHK&amp;VAR:QUERY=RkZfRUJJVERBX09QRVIoUVRSLDQvMS8yMDA5LDYvMzAvMjAwOSwsLFVTRCk=&amp;WINDOW=FIRST_POPUP&amp;HEIGH","T=450&amp;WIDTH=450&amp;START_MAXIMIZED=FALSE&amp;VAR:CALENDAR=US&amp;VAR:SYMBOL=AA&amp;VAR:INDEX=0"}</definedName>
    <definedName name="_993__FDSAUDITLINK__" localSheetId="0" hidden="1">{"fdsup://directions/FAT Viewer?action=UPDATE&amp;creator=factset&amp;DYN_ARGS=TRUE&amp;DOC_NAME=FAT:FQL_AUDITING_CLIENT_TEMPLATE.FAT&amp;display_string=Audit&amp;VAR:KEY=FSRSJQREHK&amp;VAR:QUERY=RkZfRUJJVERBX09QRVIoUVRSLDQvMS8yMDA5LDYvMzAvMjAwOSwsLFVTRCk=&amp;WINDOW=FIRST_POPUP&amp;HEIGH","T=450&amp;WIDTH=450&amp;START_MAXIMIZED=FALSE&amp;VAR:CALENDAR=US&amp;VAR:SYMBOL=AA&amp;VAR:INDEX=0"}</definedName>
    <definedName name="_993__FDSAUDITLINK__" hidden="1">{"fdsup://directions/FAT Viewer?action=UPDATE&amp;creator=factset&amp;DYN_ARGS=TRUE&amp;DOC_NAME=FAT:FQL_AUDITING_CLIENT_TEMPLATE.FAT&amp;display_string=Audit&amp;VAR:KEY=FSRSJQREHK&amp;VAR:QUERY=RkZfRUJJVERBX09QRVIoUVRSLDQvMS8yMDA5LDYvMzAvMjAwOSwsLFVTRCk=&amp;WINDOW=FIRST_POPUP&amp;HEIGH","T=450&amp;WIDTH=450&amp;START_MAXIMIZED=FALSE&amp;VAR:CALENDAR=US&amp;VAR:SYMBOL=AA&amp;VAR:INDEX=0"}</definedName>
    <definedName name="_994__FDSAUDITLINK__" localSheetId="7" hidden="1">{"fdsup://directions/FAT Viewer?action=UPDATE&amp;creator=factset&amp;DYN_ARGS=TRUE&amp;DOC_NAME=FAT:FQL_AUDITING_CLIENT_TEMPLATE.FAT&amp;display_string=Audit&amp;VAR:KEY=ZKTOJYZWVK&amp;VAR:QUERY=RkZfRUJJVERBX09QRVIoUVRSLDQvMS8yMDEwLDYvMzAvMjAxMCwsLFVTRCk=&amp;WINDOW=FIRST_POPUP&amp;HEIGH","T=450&amp;WIDTH=450&amp;START_MAXIMIZED=FALSE&amp;VAR:CALENDAR=US&amp;VAR:SYMBOL=AA&amp;VAR:INDEX=0"}</definedName>
    <definedName name="_994__FDSAUDITLINK__" localSheetId="0" hidden="1">{"fdsup://directions/FAT Viewer?action=UPDATE&amp;creator=factset&amp;DYN_ARGS=TRUE&amp;DOC_NAME=FAT:FQL_AUDITING_CLIENT_TEMPLATE.FAT&amp;display_string=Audit&amp;VAR:KEY=ZKTOJYZWVK&amp;VAR:QUERY=RkZfRUJJVERBX09QRVIoUVRSLDQvMS8yMDEwLDYvMzAvMjAxMCwsLFVTRCk=&amp;WINDOW=FIRST_POPUP&amp;HEIGH","T=450&amp;WIDTH=450&amp;START_MAXIMIZED=FALSE&amp;VAR:CALENDAR=US&amp;VAR:SYMBOL=AA&amp;VAR:INDEX=0"}</definedName>
    <definedName name="_994__FDSAUDITLINK__" hidden="1">{"fdsup://directions/FAT Viewer?action=UPDATE&amp;creator=factset&amp;DYN_ARGS=TRUE&amp;DOC_NAME=FAT:FQL_AUDITING_CLIENT_TEMPLATE.FAT&amp;display_string=Audit&amp;VAR:KEY=ZKTOJYZWVK&amp;VAR:QUERY=RkZfRUJJVERBX09QRVIoUVRSLDQvMS8yMDEwLDYvMzAvMjAxMCwsLFVTRCk=&amp;WINDOW=FIRST_POPUP&amp;HEIGH","T=450&amp;WIDTH=450&amp;START_MAXIMIZED=FALSE&amp;VAR:CALENDAR=US&amp;VAR:SYMBOL=AA&amp;VAR:INDEX=0"}</definedName>
    <definedName name="_995__FDSAUDITLINK__" localSheetId="7" hidden="1">{"fdsup://directions/FAT Viewer?action=UPDATE&amp;creator=factset&amp;DYN_ARGS=TRUE&amp;DOC_NAME=FAT:FQL_AUDITING_CLIENT_TEMPLATE.FAT&amp;display_string=Audit&amp;VAR:KEY=TOHINERQTW&amp;VAR:QUERY=RkZfRUJJVERBX09QRVIoUVRSLDQvMS8yMDA5LDYvMzAvMjAwOSwsLFVTRCk=&amp;WINDOW=FIRST_POPUP&amp;HEIGH","T=450&amp;WIDTH=450&amp;START_MAXIMIZED=FALSE&amp;VAR:CALENDAR=US&amp;VAR:SYMBOL=A&amp;VAR:INDEX=0"}</definedName>
    <definedName name="_995__FDSAUDITLINK__" localSheetId="0" hidden="1">{"fdsup://directions/FAT Viewer?action=UPDATE&amp;creator=factset&amp;DYN_ARGS=TRUE&amp;DOC_NAME=FAT:FQL_AUDITING_CLIENT_TEMPLATE.FAT&amp;display_string=Audit&amp;VAR:KEY=TOHINERQTW&amp;VAR:QUERY=RkZfRUJJVERBX09QRVIoUVRSLDQvMS8yMDA5LDYvMzAvMjAwOSwsLFVTRCk=&amp;WINDOW=FIRST_POPUP&amp;HEIGH","T=450&amp;WIDTH=450&amp;START_MAXIMIZED=FALSE&amp;VAR:CALENDAR=US&amp;VAR:SYMBOL=A&amp;VAR:INDEX=0"}</definedName>
    <definedName name="_995__FDSAUDITLINK__" hidden="1">{"fdsup://directions/FAT Viewer?action=UPDATE&amp;creator=factset&amp;DYN_ARGS=TRUE&amp;DOC_NAME=FAT:FQL_AUDITING_CLIENT_TEMPLATE.FAT&amp;display_string=Audit&amp;VAR:KEY=TOHINERQTW&amp;VAR:QUERY=RkZfRUJJVERBX09QRVIoUVRSLDQvMS8yMDA5LDYvMzAvMjAwOSwsLFVTRCk=&amp;WINDOW=FIRST_POPUP&amp;HEIGH","T=450&amp;WIDTH=450&amp;START_MAXIMIZED=FALSE&amp;VAR:CALENDAR=US&amp;VAR:SYMBOL=A&amp;VAR:INDEX=0"}</definedName>
    <definedName name="_996__FDSAUDITLINK__" localSheetId="7" hidden="1">{"fdsup://directions/FAT Viewer?action=UPDATE&amp;creator=factset&amp;DYN_ARGS=TRUE&amp;DOC_NAME=FAT:FQL_AUDITING_CLIENT_TEMPLATE.FAT&amp;display_string=Audit&amp;VAR:KEY=FSXOPCZWFG&amp;VAR:QUERY=RkZfRUJJVERBX09QRVIoUVRSLDQvMS8yMDEwLDYvMzAvMjAxMCwsLFVTRCk=&amp;WINDOW=FIRST_POPUP&amp;HEIGH","T=450&amp;WIDTH=450&amp;START_MAXIMIZED=FALSE&amp;VAR:CALENDAR=US&amp;VAR:SYMBOL=A&amp;VAR:INDEX=0"}</definedName>
    <definedName name="_996__FDSAUDITLINK__" localSheetId="0" hidden="1">{"fdsup://directions/FAT Viewer?action=UPDATE&amp;creator=factset&amp;DYN_ARGS=TRUE&amp;DOC_NAME=FAT:FQL_AUDITING_CLIENT_TEMPLATE.FAT&amp;display_string=Audit&amp;VAR:KEY=FSXOPCZWFG&amp;VAR:QUERY=RkZfRUJJVERBX09QRVIoUVRSLDQvMS8yMDEwLDYvMzAvMjAxMCwsLFVTRCk=&amp;WINDOW=FIRST_POPUP&amp;HEIGH","T=450&amp;WIDTH=450&amp;START_MAXIMIZED=FALSE&amp;VAR:CALENDAR=US&amp;VAR:SYMBOL=A&amp;VAR:INDEX=0"}</definedName>
    <definedName name="_996__FDSAUDITLINK__" hidden="1">{"fdsup://directions/FAT Viewer?action=UPDATE&amp;creator=factset&amp;DYN_ARGS=TRUE&amp;DOC_NAME=FAT:FQL_AUDITING_CLIENT_TEMPLATE.FAT&amp;display_string=Audit&amp;VAR:KEY=FSXOPCZWFG&amp;VAR:QUERY=RkZfRUJJVERBX09QRVIoUVRSLDQvMS8yMDEwLDYvMzAvMjAxMCwsLFVTRCk=&amp;WINDOW=FIRST_POPUP&amp;HEIGH","T=450&amp;WIDTH=450&amp;START_MAXIMIZED=FALSE&amp;VAR:CALENDAR=US&amp;VAR:SYMBOL=A&amp;VAR:INDEX=0"}</definedName>
    <definedName name="_997__FDSAUDITLINK__" localSheetId="7" hidden="1">{"fdsup://Directions/FactSet Auditing Viewer?action=AUDIT_VALUE&amp;DB=129&amp;ID1=98956P10&amp;VALUEID=01001&amp;SDATE=200902&amp;PERIODTYPE=QTR_STD&amp;window=popup_no_bar&amp;width=385&amp;height=120&amp;START_MAXIMIZED=FALSE&amp;creator=factset&amp;display_string=Audit"}</definedName>
    <definedName name="_997__FDSAUDITLINK__" localSheetId="0" hidden="1">{"fdsup://Directions/FactSet Auditing Viewer?action=AUDIT_VALUE&amp;DB=129&amp;ID1=98956P10&amp;VALUEID=01001&amp;SDATE=200902&amp;PERIODTYPE=QTR_STD&amp;window=popup_no_bar&amp;width=385&amp;height=120&amp;START_MAXIMIZED=FALSE&amp;creator=factset&amp;display_string=Audit"}</definedName>
    <definedName name="_997__FDSAUDITLINK__" hidden="1">{"fdsup://Directions/FactSet Auditing Viewer?action=AUDIT_VALUE&amp;DB=129&amp;ID1=98956P10&amp;VALUEID=01001&amp;SDATE=200902&amp;PERIODTYPE=QTR_STD&amp;window=popup_no_bar&amp;width=385&amp;height=120&amp;START_MAXIMIZED=FALSE&amp;creator=factset&amp;display_string=Audit"}</definedName>
    <definedName name="_998__FDSAUDITLINK__" localSheetId="7" hidden="1">{"fdsup://Directions/FactSet Auditing Viewer?action=AUDIT_VALUE&amp;DB=129&amp;ID1=98956P10&amp;VALUEID=01001&amp;SDATE=201002&amp;PERIODTYPE=QTR_STD&amp;window=popup_no_bar&amp;width=385&amp;height=120&amp;START_MAXIMIZED=FALSE&amp;creator=factset&amp;display_string=Audit"}</definedName>
    <definedName name="_998__FDSAUDITLINK__" localSheetId="0" hidden="1">{"fdsup://Directions/FactSet Auditing Viewer?action=AUDIT_VALUE&amp;DB=129&amp;ID1=98956P10&amp;VALUEID=01001&amp;SDATE=201002&amp;PERIODTYPE=QTR_STD&amp;window=popup_no_bar&amp;width=385&amp;height=120&amp;START_MAXIMIZED=FALSE&amp;creator=factset&amp;display_string=Audit"}</definedName>
    <definedName name="_998__FDSAUDITLINK__" hidden="1">{"fdsup://Directions/FactSet Auditing Viewer?action=AUDIT_VALUE&amp;DB=129&amp;ID1=98956P10&amp;VALUEID=01001&amp;SDATE=201002&amp;PERIODTYPE=QTR_STD&amp;window=popup_no_bar&amp;width=385&amp;height=120&amp;START_MAXIMIZED=FALSE&amp;creator=factset&amp;display_string=Audit"}</definedName>
    <definedName name="_999__FDSAUDITLINK__" localSheetId="7" hidden="1">{"fdsup://Directions/FactSet Auditing Viewer?action=AUDIT_VALUE&amp;DB=129&amp;ID1=98849810&amp;VALUEID=01001&amp;SDATE=200902&amp;PERIODTYPE=QTR_STD&amp;window=popup_no_bar&amp;width=385&amp;height=120&amp;START_MAXIMIZED=FALSE&amp;creator=factset&amp;display_string=Audit"}</definedName>
    <definedName name="_999__FDSAUDITLINK__" localSheetId="0" hidden="1">{"fdsup://Directions/FactSet Auditing Viewer?action=AUDIT_VALUE&amp;DB=129&amp;ID1=98849810&amp;VALUEID=01001&amp;SDATE=200902&amp;PERIODTYPE=QTR_STD&amp;window=popup_no_bar&amp;width=385&amp;height=120&amp;START_MAXIMIZED=FALSE&amp;creator=factset&amp;display_string=Audit"}</definedName>
    <definedName name="_999__FDSAUDITLINK__" hidden="1">{"fdsup://Directions/FactSet Auditing Viewer?action=AUDIT_VALUE&amp;DB=129&amp;ID1=98849810&amp;VALUEID=01001&amp;SDATE=200902&amp;PERIODTYPE=QTR_STD&amp;window=popup_no_bar&amp;width=385&amp;height=120&amp;START_MAXIMIZED=FALSE&amp;creator=factset&amp;display_string=Audit"}</definedName>
    <definedName name="_apx4" hidden="1">#REF!</definedName>
    <definedName name="_bdm.0f75ce151a2f4334b862e6c3832c3245.edm" hidden="1">#REF!</definedName>
    <definedName name="_bdm.13E7FC9FA9C44DA2ABBEE5E982009FF8.edm" hidden="1">#REF!</definedName>
    <definedName name="_bdm.234037d38f054c65972d22b81843b085.edm" hidden="1">#REF!</definedName>
    <definedName name="_bdm.2631af3130cc4f6b954a68c6487259e4.edm" hidden="1">#REF!</definedName>
    <definedName name="_bdm.28c94b8d8d574ddbb7714c0c9d9392d9.edm" hidden="1">#REF!</definedName>
    <definedName name="_bdm.3927ba59dd4c481aa5a402376bbae7cb.edm" hidden="1">#REF!</definedName>
    <definedName name="_bdm.69103571AE8645F8A1805895F346BD9E.edm" hidden="1">#REF!</definedName>
    <definedName name="_bdm.6F8A1A6A330A4FDBBC8E4866A8733DCB.edm" hidden="1">#REF!</definedName>
    <definedName name="_bdm.77ace600287b4d4cbf65c97ce059637e.edm" hidden="1">#REF!</definedName>
    <definedName name="_bdm.78596DE8CD6C4D89A0C471175B14231C.edm" hidden="1">#REF!</definedName>
    <definedName name="_bdm.79e73b5501484b878c9628042ad14a14.edm" hidden="1">#REF!</definedName>
    <definedName name="_bdm.cba450d086f341eda30b9b769561965d.edm" hidden="1">#REF!</definedName>
    <definedName name="_bdm.D4754D295C89429DB943EB17D004CDE9.edm" hidden="1">#REF!</definedName>
    <definedName name="_bdm.DBAC0C7662F946CAAE55253DCC99D982.edm" hidden="1">#REF!</definedName>
    <definedName name="_bdm.F805F1478AF24352BA852220AE44BBC0.edm" hidden="1">#REF!</definedName>
    <definedName name="_bdm.FastTrackBookmark.11_7_2023_3_14_40_PM.edm" hidden="1">#REF!</definedName>
    <definedName name="_bdm.FastTrackBookmark.2_23_2018_6_20_03_PM.edm" hidden="1">#REF!</definedName>
    <definedName name="_bdm.FastTrackBookmark.3_23_2018_12_04_00_PM.edm" hidden="1">#REF!</definedName>
    <definedName name="_bdm.FastTrackBookmark.3_24_2020_9_48_11_PM.edm" hidden="1">#REF!</definedName>
    <definedName name="_bdm.FastTrackBookmark.3_30_2020_11_22_41_AM.edm" hidden="1">#REF!</definedName>
    <definedName name="_bdm.FastTrackBookmark.3_4_2018_2_50_37_PM.edm" hidden="1">#REF!</definedName>
    <definedName name="_bdm.FastTrackBookmark.5_2_2019_5_10_21_PM.edm" hidden="1">#REF!</definedName>
    <definedName name="_bdm.FastTrackBookmark.6_26_2023_9_27_28_AM.edm" hidden="1">#REF!</definedName>
    <definedName name="_ch31" hidden="1">#REF!</definedName>
    <definedName name="_D6" localSheetId="7" hidden="1">{"'표지'!$B$5"}</definedName>
    <definedName name="_D6" localSheetId="0" hidden="1">{"'표지'!$B$5"}</definedName>
    <definedName name="_D6" hidden="1">{"'표지'!$B$5"}</definedName>
    <definedName name="_ex4" localSheetId="7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_ex4" localSheetId="0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_ex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_Fill" hidden="1">#REF!</definedName>
    <definedName name="_FILL1" hidden="1">#REF!</definedName>
    <definedName name="_Fill2" hidden="1">#REF!</definedName>
    <definedName name="_Fill3" hidden="1">#REF!</definedName>
    <definedName name="_h1" localSheetId="7" hidden="1">{"'표지'!$B$5"}</definedName>
    <definedName name="_h1" localSheetId="0" hidden="1">{"'표지'!$B$5"}</definedName>
    <definedName name="_h1" hidden="1">{"'표지'!$B$5"}</definedName>
    <definedName name="_h2" localSheetId="7" hidden="1">{"'표지'!$B$5"}</definedName>
    <definedName name="_h2" localSheetId="0" hidden="1">{"'표지'!$B$5"}</definedName>
    <definedName name="_h2" hidden="1">{"'표지'!$B$5"}</definedName>
    <definedName name="_h3" localSheetId="7" hidden="1">{"'표지'!$B$5"}</definedName>
    <definedName name="_h3" localSheetId="0" hidden="1">{"'표지'!$B$5"}</definedName>
    <definedName name="_h3" hidden="1">{"'표지'!$B$5"}</definedName>
    <definedName name="_h4" localSheetId="7" hidden="1">{"'표지'!$B$5"}</definedName>
    <definedName name="_h4" localSheetId="0" hidden="1">{"'표지'!$B$5"}</definedName>
    <definedName name="_h4" hidden="1">{"'표지'!$B$5"}</definedName>
    <definedName name="_h5" localSheetId="7" hidden="1">{"'표지'!$B$5"}</definedName>
    <definedName name="_h5" localSheetId="0" hidden="1">{"'표지'!$B$5"}</definedName>
    <definedName name="_h5" hidden="1">{"'표지'!$B$5"}</definedName>
    <definedName name="_htt1" localSheetId="7" hidden="1">{"'표지'!$B$5"}</definedName>
    <definedName name="_htt1" localSheetId="0" hidden="1">{"'표지'!$B$5"}</definedName>
    <definedName name="_htt1" hidden="1">{"'표지'!$B$5"}</definedName>
    <definedName name="_ke2" hidden="1">#REF!</definedName>
    <definedName name="_Key1" hidden="1">#REF!</definedName>
    <definedName name="_Key2" hidden="1">#REF!</definedName>
    <definedName name="_MatInverse_In" hidden="1">#REF!</definedName>
    <definedName name="_MatInverse_Out" hidden="1">#REF!</definedName>
    <definedName name="_MatMult_B" hidden="1">#REF!</definedName>
    <definedName name="_New2" localSheetId="7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_New2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_New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_Order1" hidden="1">255</definedName>
    <definedName name="_Order1_1" hidden="1">255</definedName>
    <definedName name="_Order2" hidden="1">255</definedName>
    <definedName name="_Parse_In" hidden="1">#REF!</definedName>
    <definedName name="_Parse_Out" hidden="1">#REF!</definedName>
    <definedName name="_PL7" localSheetId="7" hidden="1">{#N/A,#N/A,TRUE,"대 차 대 조 표"}</definedName>
    <definedName name="_PL7" localSheetId="0" hidden="1">{#N/A,#N/A,TRUE,"대 차 대 조 표"}</definedName>
    <definedName name="_PL7" hidden="1">{#N/A,#N/A,TRUE,"대 차 대 조 표"}</definedName>
    <definedName name="_pp1" localSheetId="7" hidden="1">{#N/A,#N/A,TRUE,"대 차 대 조 표"}</definedName>
    <definedName name="_pp1" localSheetId="0" hidden="1">{#N/A,#N/A,TRUE,"대 차 대 조 표"}</definedName>
    <definedName name="_pp1" hidden="1">{#N/A,#N/A,TRUE,"대 차 대 조 표"}</definedName>
    <definedName name="_Q1" localSheetId="7" hidden="1">{"'Standalone List Price Trends'!$A$1:$X$56"}</definedName>
    <definedName name="_Q1" localSheetId="0" hidden="1">{"'Standalone List Price Trends'!$A$1:$X$56"}</definedName>
    <definedName name="_Q1" hidden="1">{"'Standalone List Price Trends'!$A$1:$X$56"}</definedName>
    <definedName name="_Q2" localSheetId="7" hidden="1">{"'Standalone List Price Trends'!$A$1:$X$56"}</definedName>
    <definedName name="_Q2" localSheetId="0" hidden="1">{"'Standalone List Price Trends'!$A$1:$X$56"}</definedName>
    <definedName name="_Q2" hidden="1">{"'Standalone List Price Trends'!$A$1:$X$56"}</definedName>
    <definedName name="_Q3" localSheetId="7" hidden="1">{"'Standalone List Price Trends'!$A$1:$X$56"}</definedName>
    <definedName name="_Q3" localSheetId="0" hidden="1">{"'Standalone List Price Trends'!$A$1:$X$56"}</definedName>
    <definedName name="_Q3" hidden="1">{"'Standalone List Price Trends'!$A$1:$X$56"}</definedName>
    <definedName name="_Q4" localSheetId="7" hidden="1">{"'Standalone List Price Trends'!$A$1:$X$56"}</definedName>
    <definedName name="_Q4" localSheetId="0" hidden="1">{"'Standalone List Price Trends'!$A$1:$X$56"}</definedName>
    <definedName name="_Q4" hidden="1">{"'Standalone List Price Trends'!$A$1:$X$56"}</definedName>
    <definedName name="_Q5" localSheetId="7" hidden="1">{"'Standalone List Price Trends'!$A$1:$X$56"}</definedName>
    <definedName name="_Q5" localSheetId="0" hidden="1">{"'Standalone List Price Trends'!$A$1:$X$56"}</definedName>
    <definedName name="_Q5" hidden="1">{"'Standalone List Price Trends'!$A$1:$X$56"}</definedName>
    <definedName name="_Q9" localSheetId="7" hidden="1">{"'Standalone List Price Trends'!$A$1:$X$56"}</definedName>
    <definedName name="_Q9" localSheetId="0" hidden="1">{"'Standalone List Price Trends'!$A$1:$X$56"}</definedName>
    <definedName name="_Q9" hidden="1">{"'Standalone List Price Trends'!$A$1:$X$56"}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w1" localSheetId="7" hidden="1">{"'Standalone List Price Trends'!$A$1:$X$56"}</definedName>
    <definedName name="_rw1" localSheetId="0" hidden="1">{"'Standalone List Price Trends'!$A$1:$X$56"}</definedName>
    <definedName name="_rw1" hidden="1">{"'Standalone List Price Trends'!$A$1:$X$56"}</definedName>
    <definedName name="_rw2" localSheetId="7" hidden="1">{"'Standalone List Price Trends'!$A$1:$X$56"}</definedName>
    <definedName name="_rw2" localSheetId="0" hidden="1">{"'Standalone List Price Trends'!$A$1:$X$56"}</definedName>
    <definedName name="_rw2" hidden="1">{"'Standalone List Price Trends'!$A$1:$X$56"}</definedName>
    <definedName name="_rw3" localSheetId="7" hidden="1">{"'Standalone List Price Trends'!$A$1:$X$56"}</definedName>
    <definedName name="_rw3" localSheetId="0" hidden="1">{"'Standalone List Price Trends'!$A$1:$X$56"}</definedName>
    <definedName name="_rw3" hidden="1">{"'Standalone List Price Trends'!$A$1:$X$56"}</definedName>
    <definedName name="_rw4" localSheetId="7" hidden="1">{"'Standalone List Price Trends'!$A$1:$X$56"}</definedName>
    <definedName name="_rw4" localSheetId="0" hidden="1">{"'Standalone List Price Trends'!$A$1:$X$56"}</definedName>
    <definedName name="_rw4" hidden="1">{"'Standalone List Price Trends'!$A$1:$X$56"}</definedName>
    <definedName name="_Scenario_new_change" hidden="1">#REF!</definedName>
    <definedName name="_scenchg_count" hidden="1">1</definedName>
    <definedName name="_scenchg1" hidden="1">#REF!</definedName>
    <definedName name="_sia2" localSheetId="7" hidden="1">{#N/A,#N/A,FALSE,"Table of Contents";#N/A,#N/A,FALSE,"Overview";#N/A,#N/A,FALSE,"Data"}</definedName>
    <definedName name="_sia2" localSheetId="0" hidden="1">{#N/A,#N/A,FALSE,"Table of Contents";#N/A,#N/A,FALSE,"Overview";#N/A,#N/A,FALSE,"Data"}</definedName>
    <definedName name="_sia2" hidden="1">{#N/A,#N/A,FALSE,"Table of Contents";#N/A,#N/A,FALSE,"Overview";#N/A,#N/A,FALSE,"Data"}</definedName>
    <definedName name="_Sort" hidden="1">#REF!</definedName>
    <definedName name="_SORT1" hidden="1">#REF!</definedName>
    <definedName name="_SSS1" hidden="1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b3" hidden="1">#REF!</definedName>
    <definedName name="\\\" hidden="1">#REF!</definedName>
    <definedName name="\\\\" hidden="1">#REF!</definedName>
    <definedName name="A1_00근거" localSheetId="7" hidden="1">{#N/A,#N/A,FALSE,"단축1";#N/A,#N/A,FALSE,"단축2";#N/A,#N/A,FALSE,"단축3";#N/A,#N/A,FALSE,"장축";#N/A,#N/A,FALSE,"4WD"}</definedName>
    <definedName name="A1_00근거" localSheetId="0" hidden="1">{#N/A,#N/A,FALSE,"단축1";#N/A,#N/A,FALSE,"단축2";#N/A,#N/A,FALSE,"단축3";#N/A,#N/A,FALSE,"장축";#N/A,#N/A,FALSE,"4WD"}</definedName>
    <definedName name="A1_00근거" hidden="1">{#N/A,#N/A,FALSE,"단축1";#N/A,#N/A,FALSE,"단축2";#N/A,#N/A,FALSE,"단축3";#N/A,#N/A,FALSE,"장축";#N/A,#N/A,FALSE,"4WD"}</definedName>
    <definedName name="AAA" hidden="1">#REF!</definedName>
    <definedName name="AAA_DOCTOPS" hidden="1">"AAA_SET"</definedName>
    <definedName name="AAA_duser" hidden="1">"OFF"</definedName>
    <definedName name="aaaaaaaaaaaaa" localSheetId="7" hidden="1">{"'Standalone List Price Trends'!$A$1:$X$56"}</definedName>
    <definedName name="aaaaaaaaaaaaa" localSheetId="0" hidden="1">{"'Standalone List Price Trends'!$A$1:$X$56"}</definedName>
    <definedName name="aaaaaaaaaaaaa" hidden="1">{"'Standalone List Price Trends'!$A$1:$X$56"}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b" localSheetId="7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ab" localSheetId="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ab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ABD" localSheetId="7" hidden="1">{#N/A,#N/A,FALSE,"지침";#N/A,#N/A,FALSE,"환경분석";#N/A,#N/A,FALSE,"Sheet16"}</definedName>
    <definedName name="ABD" localSheetId="0" hidden="1">{#N/A,#N/A,FALSE,"지침";#N/A,#N/A,FALSE,"환경분석";#N/A,#N/A,FALSE,"Sheet16"}</definedName>
    <definedName name="ABD" hidden="1">{#N/A,#N/A,FALSE,"지침";#N/A,#N/A,FALSE,"환경분석";#N/A,#N/A,FALSE,"Sheet16"}</definedName>
    <definedName name="ABX" localSheetId="7" hidden="1">{#N/A,#N/A,FALSE,"지침";#N/A,#N/A,FALSE,"환경분석";#N/A,#N/A,FALSE,"Sheet16"}</definedName>
    <definedName name="ABX" localSheetId="0" hidden="1">{#N/A,#N/A,FALSE,"지침";#N/A,#N/A,FALSE,"환경분석";#N/A,#N/A,FALSE,"Sheet16"}</definedName>
    <definedName name="ABX" hidden="1">{#N/A,#N/A,FALSE,"지침";#N/A,#N/A,FALSE,"환경분석";#N/A,#N/A,FALSE,"Sheet16"}</definedName>
    <definedName name="AccessDatabase" hidden="1">"C:\수출관리\하자관리.xls"</definedName>
    <definedName name="adfge" localSheetId="7" hidden="1">{#N/A,#N/A,TRUE,"Y생산";#N/A,#N/A,TRUE,"Y판매";#N/A,#N/A,TRUE,"Y총물량";#N/A,#N/A,TRUE,"Y능력";#N/A,#N/A,TRUE,"YKD"}</definedName>
    <definedName name="adfge" localSheetId="0" hidden="1">{#N/A,#N/A,TRUE,"Y생산";#N/A,#N/A,TRUE,"Y판매";#N/A,#N/A,TRUE,"Y총물량";#N/A,#N/A,TRUE,"Y능력";#N/A,#N/A,TRUE,"YKD"}</definedName>
    <definedName name="adfge" hidden="1">{#N/A,#N/A,TRUE,"Y생산";#N/A,#N/A,TRUE,"Y판매";#N/A,#N/A,TRUE,"Y총물량";#N/A,#N/A,TRUE,"Y능력";#N/A,#N/A,TRUE,"YKD"}</definedName>
    <definedName name="ADGG" localSheetId="7" hidden="1">{#N/A,#N/A,TRUE,"Y생산";#N/A,#N/A,TRUE,"Y판매";#N/A,#N/A,TRUE,"Y총물량";#N/A,#N/A,TRUE,"Y능력";#N/A,#N/A,TRUE,"YKD"}</definedName>
    <definedName name="ADGG" localSheetId="0" hidden="1">{#N/A,#N/A,TRUE,"Y생산";#N/A,#N/A,TRUE,"Y판매";#N/A,#N/A,TRUE,"Y총물량";#N/A,#N/A,TRUE,"Y능력";#N/A,#N/A,TRUE,"YKD"}</definedName>
    <definedName name="ADGG" hidden="1">{#N/A,#N/A,TRUE,"Y생산";#N/A,#N/A,TRUE,"Y판매";#N/A,#N/A,TRUE,"Y총물량";#N/A,#N/A,TRUE,"Y능력";#N/A,#N/A,TRUE,"YKD"}</definedName>
    <definedName name="ads" localSheetId="7" hidden="1">{#N/A,#N/A,FALSE,"표지";#N/A,#N/A,FALSE,"전제";#N/A,#N/A,FALSE,"손익-자 (2)";#N/A,#N/A,FALSE,"손익-자";#N/A,#N/A,FALSE,"손익-마 (2)";#N/A,#N/A,FALSE,"손익-마";#N/A,#N/A,FALSE,"총손최종"}</definedName>
    <definedName name="ads" localSheetId="0" hidden="1">{#N/A,#N/A,FALSE,"표지";#N/A,#N/A,FALSE,"전제";#N/A,#N/A,FALSE,"손익-자 (2)";#N/A,#N/A,FALSE,"손익-자";#N/A,#N/A,FALSE,"손익-마 (2)";#N/A,#N/A,FALSE,"손익-마";#N/A,#N/A,FALSE,"총손최종"}</definedName>
    <definedName name="ads" hidden="1">{#N/A,#N/A,FALSE,"표지";#N/A,#N/A,FALSE,"전제";#N/A,#N/A,FALSE,"손익-자 (2)";#N/A,#N/A,FALSE,"손익-자";#N/A,#N/A,FALSE,"손익-마 (2)";#N/A,#N/A,FALSE,"손익-마";#N/A,#N/A,FALSE,"총손최종"}</definedName>
    <definedName name="ADSDF" localSheetId="7" hidden="1">{#N/A,#N/A,TRUE,"Y생산";#N/A,#N/A,TRUE,"Y판매";#N/A,#N/A,TRUE,"Y총물량";#N/A,#N/A,TRUE,"Y능력";#N/A,#N/A,TRUE,"YKD"}</definedName>
    <definedName name="ADSDF" localSheetId="0" hidden="1">{#N/A,#N/A,TRUE,"Y생산";#N/A,#N/A,TRUE,"Y판매";#N/A,#N/A,TRUE,"Y총물량";#N/A,#N/A,TRUE,"Y능력";#N/A,#N/A,TRUE,"YKD"}</definedName>
    <definedName name="ADSDF" hidden="1">{#N/A,#N/A,TRUE,"Y생산";#N/A,#N/A,TRUE,"Y판매";#N/A,#N/A,TRUE,"Y총물량";#N/A,#N/A,TRUE,"Y능력";#N/A,#N/A,TRUE,"YKD"}</definedName>
    <definedName name="AERHTRJN" localSheetId="7" hidden="1">{#N/A,#N/A,TRUE,"Y생산";#N/A,#N/A,TRUE,"Y판매";#N/A,#N/A,TRUE,"Y총물량";#N/A,#N/A,TRUE,"Y능력";#N/A,#N/A,TRUE,"YKD"}</definedName>
    <definedName name="AERHTRJN" localSheetId="0" hidden="1">{#N/A,#N/A,TRUE,"Y생산";#N/A,#N/A,TRUE,"Y판매";#N/A,#N/A,TRUE,"Y총물량";#N/A,#N/A,TRUE,"Y능력";#N/A,#N/A,TRUE,"YKD"}</definedName>
    <definedName name="AERHTRJN" hidden="1">{#N/A,#N/A,TRUE,"Y생산";#N/A,#N/A,TRUE,"Y판매";#N/A,#N/A,TRUE,"Y총물량";#N/A,#N/A,TRUE,"Y능력";#N/A,#N/A,TRUE,"YKD"}</definedName>
    <definedName name="AERWGFDB" localSheetId="7" hidden="1">{#N/A,#N/A,FALSE,"96 3월물량표";#N/A,#N/A,FALSE,"96 4월물량표";#N/A,#N/A,FALSE,"96 5월물량표"}</definedName>
    <definedName name="AERWGFDB" localSheetId="0" hidden="1">{#N/A,#N/A,FALSE,"96 3월물량표";#N/A,#N/A,FALSE,"96 4월물량표";#N/A,#N/A,FALSE,"96 5월물량표"}</definedName>
    <definedName name="AERWGFDB" hidden="1">{#N/A,#N/A,FALSE,"96 3월물량표";#N/A,#N/A,FALSE,"96 4월물량표";#N/A,#N/A,FALSE,"96 5월물량표"}</definedName>
    <definedName name="agag" localSheetId="7" hidden="1">{"adj95mult",#N/A,FALSE,"COMPCO";"adj95est",#N/A,FALSE,"COMPCO"}</definedName>
    <definedName name="agag" localSheetId="0" hidden="1">{"adj95mult",#N/A,FALSE,"COMPCO";"adj95est",#N/A,FALSE,"COMPCO"}</definedName>
    <definedName name="agag" hidden="1">{"adj95mult",#N/A,FALSE,"COMPCO";"adj95est",#N/A,FALSE,"COMPCO"}</definedName>
    <definedName name="aiueo" hidden="1">#REF!</definedName>
    <definedName name="AJHFkjDGHF" localSheetId="7" hidden="1">{"Annual_Income",#N/A,FALSE,"Report Page";"Balance_Cash_Flow",#N/A,FALSE,"Report Page";"Quarterly_Income",#N/A,FALSE,"Report Page"}</definedName>
    <definedName name="AJHFkjDGHF" localSheetId="0" hidden="1">{"Annual_Income",#N/A,FALSE,"Report Page";"Balance_Cash_Flow",#N/A,FALSE,"Report Page";"Quarterly_Income",#N/A,FALSE,"Report Page"}</definedName>
    <definedName name="AJHFkjDGHF" hidden="1">{"Annual_Income",#N/A,FALSE,"Report Page";"Balance_Cash_Flow",#N/A,FALSE,"Report Page";"Quarterly_Income",#N/A,FALSE,"Report Page"}</definedName>
    <definedName name="AMAT" hidden="1">#REF!</definedName>
    <definedName name="and" localSheetId="7" hidden="1">{"fax (BS)",#N/A,FALSE,"BS";"fax (CF)",#N/A,FALSE,"CF";"fax (seg)",#N/A,FALSE,"Seg";"fax (telecomm)",#N/A,FALSE,"telecomm";"fax (infodisplay)",#N/A,FALSE,"infodisplay";"fax (am)",#N/A,FALSE,"AM";"fax (is)",#N/A,FALSE,"IS"}</definedName>
    <definedName name="and" localSheetId="0" hidden="1">{"fax (BS)",#N/A,FALSE,"BS";"fax (CF)",#N/A,FALSE,"CF";"fax (seg)",#N/A,FALSE,"Seg";"fax (telecomm)",#N/A,FALSE,"telecomm";"fax (infodisplay)",#N/A,FALSE,"infodisplay";"fax (am)",#N/A,FALSE,"AM";"fax (is)",#N/A,FALSE,"IS"}</definedName>
    <definedName name="and" hidden="1">{"fax (BS)",#N/A,FALSE,"BS";"fax (CF)",#N/A,FALSE,"CF";"fax (seg)",#N/A,FALSE,"Seg";"fax (telecomm)",#N/A,FALSE,"telecomm";"fax (infodisplay)",#N/A,FALSE,"infodisplay";"fax (am)",#N/A,FALSE,"AM";"fax (is)",#N/A,FALSE,"IS"}</definedName>
    <definedName name="annual1" localSheetId="7" hidden="1">{#N/A,#N/A,FALSE,"earnings"}</definedName>
    <definedName name="annual1" localSheetId="0" hidden="1">{#N/A,#N/A,FALSE,"earnings"}</definedName>
    <definedName name="annual1" hidden="1">{#N/A,#N/A,FALSE,"earnings"}</definedName>
    <definedName name="anscount" hidden="1">1</definedName>
    <definedName name="aomnc" localSheetId="7" hidden="1">{"fax (BS)",#N/A,FALSE,"BS";"fax (CF)",#N/A,FALSE,"CF";"fax (seg)",#N/A,FALSE,"Seg";"fax (telecomm)",#N/A,FALSE,"telecomm";"fax (infodisplay)",#N/A,FALSE,"infodisplay";"fax (am)",#N/A,FALSE,"AM";"fax (is)",#N/A,FALSE,"IS"}</definedName>
    <definedName name="aomnc" localSheetId="0" hidden="1">{"fax (BS)",#N/A,FALSE,"BS";"fax (CF)",#N/A,FALSE,"CF";"fax (seg)",#N/A,FALSE,"Seg";"fax (telecomm)",#N/A,FALSE,"telecomm";"fax (infodisplay)",#N/A,FALSE,"infodisplay";"fax (am)",#N/A,FALSE,"AM";"fax (is)",#N/A,FALSE,"IS"}</definedName>
    <definedName name="aomnc" hidden="1">{"fax (BS)",#N/A,FALSE,"BS";"fax (CF)",#N/A,FALSE,"CF";"fax (seg)",#N/A,FALSE,"Seg";"fax (telecomm)",#N/A,FALSE,"telecomm";"fax (infodisplay)",#N/A,FALSE,"infodisplay";"fax (am)",#N/A,FALSE,"AM";"fax (is)",#N/A,FALSE,"IS"}</definedName>
    <definedName name="APPLE" localSheetId="7" hidden="1">{#N/A,#N/A,FALSE,"Sheet6";#N/A,#N/A,FALSE,"Sheet7";#N/A,#N/A,FALSE,"Sheet8";#N/A,#N/A,FALSE,"Sheet9";#N/A,#N/A,FALSE,"Sheet10";#N/A,#N/A,FALSE,"Sheet1";#N/A,#N/A,FALSE,"Sheet1";#N/A,#N/A,FALSE,"Sheet2";#N/A,#N/A,FALSE,"Sheet3";#N/A,#N/A,FALSE,"Sheet4"}</definedName>
    <definedName name="APPLE" localSheetId="0" hidden="1">{#N/A,#N/A,FALSE,"Sheet6";#N/A,#N/A,FALSE,"Sheet7";#N/A,#N/A,FALSE,"Sheet8";#N/A,#N/A,FALSE,"Sheet9";#N/A,#N/A,FALSE,"Sheet10";#N/A,#N/A,FALSE,"Sheet1";#N/A,#N/A,FALSE,"Sheet1";#N/A,#N/A,FALSE,"Sheet2";#N/A,#N/A,FALSE,"Sheet3";#N/A,#N/A,FALSE,"Sheet4"}</definedName>
    <definedName name="APPLE" hidden="1">{#N/A,#N/A,FALSE,"Sheet6";#N/A,#N/A,FALSE,"Sheet7";#N/A,#N/A,FALSE,"Sheet8";#N/A,#N/A,FALSE,"Sheet9";#N/A,#N/A,FALSE,"Sheet10";#N/A,#N/A,FALSE,"Sheet1";#N/A,#N/A,FALSE,"Sheet1";#N/A,#N/A,FALSE,"Sheet2";#N/A,#N/A,FALSE,"Sheet3";#N/A,#N/A,FALSE,"Sheet4"}</definedName>
    <definedName name="aregy" localSheetId="7" hidden="1">{#N/A,#N/A,TRUE,"Y생산";#N/A,#N/A,TRUE,"Y판매";#N/A,#N/A,TRUE,"Y총물량";#N/A,#N/A,TRUE,"Y능력";#N/A,#N/A,TRUE,"YKD"}</definedName>
    <definedName name="aregy" localSheetId="0" hidden="1">{#N/A,#N/A,TRUE,"Y생산";#N/A,#N/A,TRUE,"Y판매";#N/A,#N/A,TRUE,"Y총물량";#N/A,#N/A,TRUE,"Y능력";#N/A,#N/A,TRUE,"YKD"}</definedName>
    <definedName name="aregy" hidden="1">{#N/A,#N/A,TRUE,"Y생산";#N/A,#N/A,TRUE,"Y판매";#N/A,#N/A,TRUE,"Y총물량";#N/A,#N/A,TRUE,"Y능력";#N/A,#N/A,TRUE,"YKD"}</definedName>
    <definedName name="AS2DocOpenMode" hidden="1">"AS2DocumentEdit"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asd" hidden="1">#REF!</definedName>
    <definedName name="asdasd" localSheetId="7" hidden="1">{"qchm_dcf",#N/A,FALSE,"QCHMDCF2";"qchm_terminal",#N/A,FALSE,"QCHMDCF2"}</definedName>
    <definedName name="asdasd" localSheetId="0" hidden="1">{"qchm_dcf",#N/A,FALSE,"QCHMDCF2";"qchm_terminal",#N/A,FALSE,"QCHMDCF2"}</definedName>
    <definedName name="asdasd" hidden="1">{"qchm_dcf",#N/A,FALSE,"QCHMDCF2";"qchm_terminal",#N/A,FALSE,"QCHMDCF2"}</definedName>
    <definedName name="asdf" localSheetId="7" hidden="1">{"'Standalone List Price Trends'!$A$1:$X$56"}</definedName>
    <definedName name="asdf" localSheetId="0" hidden="1">{"'Standalone List Price Trends'!$A$1:$X$56"}</definedName>
    <definedName name="asdf" hidden="1">{"'Standalone List Price Trends'!$A$1:$X$56"}</definedName>
    <definedName name="ASDGFSDG" localSheetId="7" hidden="1">{#N/A,#N/A,FALSE,"96 3월물량표";#N/A,#N/A,FALSE,"96 4월물량표";#N/A,#N/A,FALSE,"96 5월물량표"}</definedName>
    <definedName name="ASDGFSDG" localSheetId="0" hidden="1">{#N/A,#N/A,FALSE,"96 3월물량표";#N/A,#N/A,FALSE,"96 4월물량표";#N/A,#N/A,FALSE,"96 5월물량표"}</definedName>
    <definedName name="ASDGFSDG" hidden="1">{#N/A,#N/A,FALSE,"96 3월물량표";#N/A,#N/A,FALSE,"96 4월물량표";#N/A,#N/A,FALSE,"96 5월물량표"}</definedName>
    <definedName name="asdtf" localSheetId="7" hidden="1">{"'Standalone List Price Trends'!$A$1:$X$56"}</definedName>
    <definedName name="asdtf" localSheetId="0" hidden="1">{"'Standalone List Price Trends'!$A$1:$X$56"}</definedName>
    <definedName name="asdtf" hidden="1">{"'Standalone List Price Trends'!$A$1:$X$56"}</definedName>
    <definedName name="asefq" localSheetId="7" hidden="1">{#N/A,#N/A,FALSE,"96 3월물량표";#N/A,#N/A,FALSE,"96 4월물량표";#N/A,#N/A,FALSE,"96 5월물량표"}</definedName>
    <definedName name="asefq" localSheetId="0" hidden="1">{#N/A,#N/A,FALSE,"96 3월물량표";#N/A,#N/A,FALSE,"96 4월물량표";#N/A,#N/A,FALSE,"96 5월물량표"}</definedName>
    <definedName name="asefq" hidden="1">{#N/A,#N/A,FALSE,"96 3월물량표";#N/A,#N/A,FALSE,"96 4월물량표";#N/A,#N/A,FALSE,"96 5월물량표"}</definedName>
    <definedName name="asggdasgasdg" localSheetId="7" hidden="1">{"'Standalone List Price Trends'!$A$1:$X$56"}</definedName>
    <definedName name="asggdasgasdg" localSheetId="0" hidden="1">{"'Standalone List Price Trends'!$A$1:$X$56"}</definedName>
    <definedName name="asggdasgasdg" hidden="1">{"'Standalone List Price Trends'!$A$1:$X$56"}</definedName>
    <definedName name="ASP" localSheetId="7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ASP" localSheetId="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ASP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awefgdvb" localSheetId="7" hidden="1">{#N/A,#N/A,TRUE,"Y생산";#N/A,#N/A,TRUE,"Y판매";#N/A,#N/A,TRUE,"Y총물량";#N/A,#N/A,TRUE,"Y능력";#N/A,#N/A,TRUE,"YKD"}</definedName>
    <definedName name="awefgdvb" localSheetId="0" hidden="1">{#N/A,#N/A,TRUE,"Y생산";#N/A,#N/A,TRUE,"Y판매";#N/A,#N/A,TRUE,"Y총물량";#N/A,#N/A,TRUE,"Y능력";#N/A,#N/A,TRUE,"YKD"}</definedName>
    <definedName name="awefgdvb" hidden="1">{#N/A,#N/A,TRUE,"Y생산";#N/A,#N/A,TRUE,"Y판매";#N/A,#N/A,TRUE,"Y총물량";#N/A,#N/A,TRUE,"Y능력";#N/A,#N/A,TRUE,"YKD"}</definedName>
    <definedName name="AWEGDFBV" localSheetId="7" hidden="1">{#N/A,#N/A,TRUE,"Y생산";#N/A,#N/A,TRUE,"Y판매";#N/A,#N/A,TRUE,"Y총물량";#N/A,#N/A,TRUE,"Y능력";#N/A,#N/A,TRUE,"YKD"}</definedName>
    <definedName name="AWEGDFBV" localSheetId="0" hidden="1">{#N/A,#N/A,TRUE,"Y생산";#N/A,#N/A,TRUE,"Y판매";#N/A,#N/A,TRUE,"Y총물량";#N/A,#N/A,TRUE,"Y능력";#N/A,#N/A,TRUE,"YKD"}</definedName>
    <definedName name="AWEGDFBV" hidden="1">{#N/A,#N/A,TRUE,"Y생산";#N/A,#N/A,TRUE,"Y판매";#N/A,#N/A,TRUE,"Y총물량";#N/A,#N/A,TRUE,"Y능력";#N/A,#N/A,TRUE,"YKD"}</definedName>
    <definedName name="AWEGERHBDFB" localSheetId="7" hidden="1">{#N/A,#N/A,TRUE,"Y생산";#N/A,#N/A,TRUE,"Y판매";#N/A,#N/A,TRUE,"Y총물량";#N/A,#N/A,TRUE,"Y능력";#N/A,#N/A,TRUE,"YKD"}</definedName>
    <definedName name="AWEGERHBDFB" localSheetId="0" hidden="1">{#N/A,#N/A,TRUE,"Y생산";#N/A,#N/A,TRUE,"Y판매";#N/A,#N/A,TRUE,"Y총물량";#N/A,#N/A,TRUE,"Y능력";#N/A,#N/A,TRUE,"YKD"}</definedName>
    <definedName name="AWEGERHBDFB" hidden="1">{#N/A,#N/A,TRUE,"Y생산";#N/A,#N/A,TRUE,"Y판매";#N/A,#N/A,TRUE,"Y총물량";#N/A,#N/A,TRUE,"Y능력";#N/A,#N/A,TRUE,"YKD"}</definedName>
    <definedName name="AWERGERGH" localSheetId="7" hidden="1">{#N/A,#N/A,FALSE,"96 3월물량표";#N/A,#N/A,FALSE,"96 4월물량표";#N/A,#N/A,FALSE,"96 5월물량표"}</definedName>
    <definedName name="AWERGERGH" localSheetId="0" hidden="1">{#N/A,#N/A,FALSE,"96 3월물량표";#N/A,#N/A,FALSE,"96 4월물량표";#N/A,#N/A,FALSE,"96 5월물량표"}</definedName>
    <definedName name="AWERGERGH" hidden="1">{#N/A,#N/A,FALSE,"96 3월물량표";#N/A,#N/A,FALSE,"96 4월물량표";#N/A,#N/A,FALSE,"96 5월물량표"}</definedName>
    <definedName name="AWETDFBV" localSheetId="7" hidden="1">{#N/A,#N/A,TRUE,"Y생산";#N/A,#N/A,TRUE,"Y판매";#N/A,#N/A,TRUE,"Y총물량";#N/A,#N/A,TRUE,"Y능력";#N/A,#N/A,TRUE,"YKD"}</definedName>
    <definedName name="AWETDFBV" localSheetId="0" hidden="1">{#N/A,#N/A,TRUE,"Y생산";#N/A,#N/A,TRUE,"Y판매";#N/A,#N/A,TRUE,"Y총물량";#N/A,#N/A,TRUE,"Y능력";#N/A,#N/A,TRUE,"YKD"}</definedName>
    <definedName name="AWETDFBV" hidden="1">{#N/A,#N/A,TRUE,"Y생산";#N/A,#N/A,TRUE,"Y판매";#N/A,#N/A,TRUE,"Y총물량";#N/A,#N/A,TRUE,"Y능력";#N/A,#N/A,TRUE,"YKD"}</definedName>
    <definedName name="awsd" localSheetId="7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wsd" localSheetId="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w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b" localSheetId="0" hidden="1">#N/A</definedName>
    <definedName name="b" hidden="1">#N/A</definedName>
    <definedName name="ba" localSheetId="7" hidden="1">{"IS",#N/A,FALSE,"IS";"RPTIS",#N/A,FALSE,"RPTIS";"STATS",#N/A,FALSE,"STATS";"CELL",#N/A,FALSE,"CELL";"BS",#N/A,FALSE,"BS"}</definedName>
    <definedName name="ba" localSheetId="0" hidden="1">{"IS",#N/A,FALSE,"IS";"RPTIS",#N/A,FALSE,"RPTIS";"STATS",#N/A,FALSE,"STATS";"CELL",#N/A,FALSE,"CELL";"BS",#N/A,FALSE,"BS"}</definedName>
    <definedName name="ba" hidden="1">{"IS",#N/A,FALSE,"IS";"RPTIS",#N/A,FALSE,"RPTIS";"STATS",#N/A,FALSE,"STATS";"CELL",#N/A,FALSE,"CELL";"BS",#N/A,FALSE,"BS"}</definedName>
    <definedName name="bb_MTI1MDBCNTdGNkJCNDdEQ0" hidden="1">#REF!</definedName>
    <definedName name="belnew" localSheetId="7" hidden="1">{"IS",#N/A,FALSE,"IS";"RPTIS",#N/A,FALSE,"RPTIS";"STATS",#N/A,FALSE,"STATS";"CELL",#N/A,FALSE,"CELL";"BS",#N/A,FALSE,"BS"}</definedName>
    <definedName name="belnew" localSheetId="0" hidden="1">{"IS",#N/A,FALSE,"IS";"RPTIS",#N/A,FALSE,"RPTIS";"STATS",#N/A,FALSE,"STATS";"CELL",#N/A,FALSE,"CELL";"BS",#N/A,FALSE,"BS"}</definedName>
    <definedName name="belnew" hidden="1">{"IS",#N/A,FALSE,"IS";"RPTIS",#N/A,FALSE,"RPTIS";"STATS",#N/A,FALSE,"STATS";"CELL",#N/A,FALSE,"CELL";"BS",#N/A,FALSE,"BS"}</definedName>
    <definedName name="BG_Del" hidden="1">15</definedName>
    <definedName name="BG_Ins" hidden="1">4</definedName>
    <definedName name="BG_Mod" hidden="1">6</definedName>
    <definedName name="Bkdw" localSheetId="7" hidden="1">{#N/A,#N/A,FALSE,"Const";#N/A,#N/A,FALSE,"P&amp;L";#N/A,#N/A,FALSE,"Sale"}</definedName>
    <definedName name="Bkdw" localSheetId="0" hidden="1">{#N/A,#N/A,FALSE,"Const";#N/A,#N/A,FALSE,"P&amp;L";#N/A,#N/A,FALSE,"Sale"}</definedName>
    <definedName name="Bkdw" hidden="1">{#N/A,#N/A,FALSE,"Const";#N/A,#N/A,FALSE,"P&amp;L";#N/A,#N/A,FALSE,"Sale"}</definedName>
    <definedName name="blah" localSheetId="7" hidden="1">{"page 1",#N/A,FALSE,"Comps";"page 2",#N/A,FALSE,"Comps"}</definedName>
    <definedName name="blah" localSheetId="0" hidden="1">{"page 1",#N/A,FALSE,"Comps";"page 2",#N/A,FALSE,"Comps"}</definedName>
    <definedName name="blah" hidden="1">{"page 1",#N/A,FALSE,"Comps";"page 2",#N/A,FALSE,"Comps"}</definedName>
    <definedName name="blph" hidden="1">#REF!</definedName>
    <definedName name="BLPH1" hidden="1">#REF!</definedName>
    <definedName name="BLPH10" hidden="1">#REF!</definedName>
    <definedName name="BLPH10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#REF!</definedName>
    <definedName name="BLPH20" hidden="1">#REF!</definedName>
    <definedName name="BLPH21" hidden="1">#REF!</definedName>
    <definedName name="BLPH22" hidden="1">#REF!</definedName>
    <definedName name="BLPH23" hidden="1">#REF!</definedName>
    <definedName name="BLPH24" hidden="1">#REF!</definedName>
    <definedName name="BLPH25" hidden="1">#REF!</definedName>
    <definedName name="BLPH26" hidden="1">#REF!</definedName>
    <definedName name="BLPH27" hidden="1">#REF!</definedName>
    <definedName name="BLPH28" hidden="1">#REF!</definedName>
    <definedName name="BLPH29" hidden="1">#REF!</definedName>
    <definedName name="BLPH3" hidden="1">#REF!</definedName>
    <definedName name="BLPH30" hidden="1">#REF!</definedName>
    <definedName name="BLPH31" hidden="1">#REF!</definedName>
    <definedName name="BLPH32" hidden="1">#REF!</definedName>
    <definedName name="BLPH33" hidden="1">#REF!</definedName>
    <definedName name="BLPH34" hidden="1">#REF!</definedName>
    <definedName name="BLPH35" hidden="1">#REF!</definedName>
    <definedName name="BLPH36" hidden="1">#REF!</definedName>
    <definedName name="BLPH37" hidden="1">#REF!</definedName>
    <definedName name="BLPH38" hidden="1">#REF!</definedName>
    <definedName name="BLPH39" hidden="1">#REF!</definedName>
    <definedName name="BLPH4" hidden="1">#REF!</definedName>
    <definedName name="BLPH40" hidden="1">#REF!</definedName>
    <definedName name="BLPH41" hidden="1">#REF!</definedName>
    <definedName name="BLPH42" hidden="1">#REF!</definedName>
    <definedName name="BLPH43" hidden="1">#REF!</definedName>
    <definedName name="BLPH44" hidden="1">#REF!</definedName>
    <definedName name="BLPH45" hidden="1">#REF!</definedName>
    <definedName name="BLPH46" hidden="1">#REF!</definedName>
    <definedName name="BLPH47" hidden="1">#REF!</definedName>
    <definedName name="BLPH48" hidden="1">#REF!</definedName>
    <definedName name="BLPH49" hidden="1">#REF!</definedName>
    <definedName name="BLPH5" hidden="1">#REF!</definedName>
    <definedName name="BLPH50" hidden="1">#REF!</definedName>
    <definedName name="BLPH51" hidden="1">#REF!</definedName>
    <definedName name="BLPH52" hidden="1">#REF!</definedName>
    <definedName name="BLPH53" hidden="1">#REF!</definedName>
    <definedName name="BLPH54" hidden="1">#REF!</definedName>
    <definedName name="BLPH55" hidden="1">#REF!</definedName>
    <definedName name="BLPH56" hidden="1">#REF!</definedName>
    <definedName name="BLPH57" hidden="1">#REF!</definedName>
    <definedName name="BLPH58" hidden="1">#REF!</definedName>
    <definedName name="BLPH59" hidden="1">#REF!</definedName>
    <definedName name="BLPH6" hidden="1">#REF!</definedName>
    <definedName name="BLPH60" hidden="1">#REF!</definedName>
    <definedName name="BLPH61" hidden="1">#REF!</definedName>
    <definedName name="BLPH62" hidden="1">#REF!</definedName>
    <definedName name="BLPH63" hidden="1">#REF!</definedName>
    <definedName name="BLPH64" hidden="1">#REF!</definedName>
    <definedName name="BLPH65" hidden="1">#REF!</definedName>
    <definedName name="BLPH66" hidden="1">#REF!</definedName>
    <definedName name="BLPH67" hidden="1">#REF!</definedName>
    <definedName name="BLPH68" hidden="1">#REF!</definedName>
    <definedName name="BLPH69" hidden="1">#REF!</definedName>
    <definedName name="BLPH7" hidden="1">#REF!</definedName>
    <definedName name="BLPH70" hidden="1">#REF!</definedName>
    <definedName name="BLPH71" hidden="1">#REF!</definedName>
    <definedName name="BLPH72" hidden="1">#REF!</definedName>
    <definedName name="BLPH73" hidden="1">#REF!</definedName>
    <definedName name="BLPH74" hidden="1">#REF!</definedName>
    <definedName name="BLPH75" hidden="1">#REF!</definedName>
    <definedName name="BLPH76" hidden="1">#REF!</definedName>
    <definedName name="BLPH77" hidden="1">#REF!</definedName>
    <definedName name="BLPH78" hidden="1">#REF!</definedName>
    <definedName name="BLPH79" hidden="1">#REF!</definedName>
    <definedName name="BLPH8" hidden="1">#REF!</definedName>
    <definedName name="BLPH80" hidden="1">#REF!</definedName>
    <definedName name="BLPH81" hidden="1">#REF!</definedName>
    <definedName name="BLPH82" hidden="1">#REF!</definedName>
    <definedName name="BLPH83" hidden="1">#REF!</definedName>
    <definedName name="BLPH84" hidden="1">#REF!</definedName>
    <definedName name="BLPH85" hidden="1">#REF!</definedName>
    <definedName name="BLPH86" hidden="1">#REF!</definedName>
    <definedName name="BLPH87" hidden="1">#REF!</definedName>
    <definedName name="BLPH88" hidden="1">#REF!</definedName>
    <definedName name="BLPH89" hidden="1">#REF!</definedName>
    <definedName name="BLPH9" hidden="1">#REF!</definedName>
    <definedName name="BLPH90" hidden="1">#REF!</definedName>
    <definedName name="BLPH91" hidden="1">#REF!</definedName>
    <definedName name="BLPH92" hidden="1">#REF!</definedName>
    <definedName name="BLPH93" hidden="1">#REF!</definedName>
    <definedName name="BLPH94" hidden="1">#REF!</definedName>
    <definedName name="BLPH95" hidden="1">#REF!</definedName>
    <definedName name="BLPH96" hidden="1">#REF!</definedName>
    <definedName name="BLPH97" hidden="1">#REF!</definedName>
    <definedName name="BLPH98" hidden="1">#REF!</definedName>
    <definedName name="BLPH99" hidden="1">#REF!</definedName>
    <definedName name="BoxPlot">"BoxPlot"</definedName>
    <definedName name="Bubble">"Bubble"</definedName>
    <definedName name="Candlestick">"Candlestick"</definedName>
    <definedName name="cb_sChart1560B1BF_opts" hidden="1">"1, 9, 1, False, 2, False, False, , 0, False, False, 1, 1"</definedName>
    <definedName name="cb_sChart1560B326_opts" hidden="1">"1, 9, 1, False, 2, False, False, , 0, False, False, 1, 1"</definedName>
    <definedName name="cb_sChart1560B5DC_opts" hidden="1">"1, 9, 1, False, 2, False, False, , 0, False, False, 1, 1"</definedName>
    <definedName name="cb_sChart1560C23F_opts" hidden="1">"1, 9, 1, False, 2, False, False, , 0, False, False, 1, 1"</definedName>
    <definedName name="cb_sChart1B28B2AD_opts" hidden="1">"1, 3, 1, False, 2, False, False, , 0, False, True, 1, 1"</definedName>
    <definedName name="cb_sChart1B28B8C8_opts" hidden="1">"1, 3, 1, False, 2, False, False, , 0, False, True, 1, 1"</definedName>
    <definedName name="cb_sChart1B28BF3F_opts" hidden="1">"1, 3, 1, False, 2, False, False, , 0, False, True, 1, 1"</definedName>
    <definedName name="cb_sChart1B28C218_opts" hidden="1">"1, 3, 1, False, 2, False, False, , 0, False, True, 1, 1"</definedName>
    <definedName name="cb_sChart1B28C96B_opts" hidden="1">"1, 3, 1, False, 2, False, False, , 0, False, True, 1, 1"</definedName>
    <definedName name="cbk" localSheetId="7" hidden="1">{"'표지'!$B$5"}</definedName>
    <definedName name="cbk" localSheetId="0" hidden="1">{"'표지'!$B$5"}</definedName>
    <definedName name="cbk" hidden="1">{"'표지'!$B$5"}</definedName>
    <definedName name="ccc" localSheetId="7" hidden="1">{"mult96",#N/A,FALSE,"PETCOMP";"est96",#N/A,FALSE,"PETCOMP";"mult95",#N/A,FALSE,"PETCOMP";"est95",#N/A,FALSE,"PETCOMP";"multltm",#N/A,FALSE,"PETCOMP";"resultltm",#N/A,FALSE,"PETCOMP"}</definedName>
    <definedName name="ccc" localSheetId="0" hidden="1">{"mult96",#N/A,FALSE,"PETCOMP";"est96",#N/A,FALSE,"PETCOMP";"mult95",#N/A,FALSE,"PETCOMP";"est95",#N/A,FALSE,"PETCOMP";"multltm",#N/A,FALSE,"PETCOMP";"resultltm",#N/A,FALSE,"PETCOMP"}</definedName>
    <definedName name="ccc" hidden="1">{"mult96",#N/A,FALSE,"PETCOMP";"est96",#N/A,FALSE,"PETCOMP";"mult95",#N/A,FALSE,"PETCOMP";"est95",#N/A,FALSE,"PETCOMP";"multltm",#N/A,FALSE,"PETCOMP";"resultltm",#N/A,FALSE,"PETCOMP"}</definedName>
    <definedName name="Cellular_Sub" localSheetId="7" hidden="1">{"Outputs",#N/A,TRUE,"North America";"Outputs",#N/A,TRUE,"Europe";"Outputs",#N/A,TRUE,"Asia Pacific";"Outputs",#N/A,TRUE,"Latin America";"Outputs",#N/A,TRUE,"Wireless"}</definedName>
    <definedName name="Cellular_Sub" localSheetId="0" hidden="1">{"Outputs",#N/A,TRUE,"North America";"Outputs",#N/A,TRUE,"Europe";"Outputs",#N/A,TRUE,"Asia Pacific";"Outputs",#N/A,TRUE,"Latin America";"Outputs",#N/A,TRUE,"Wireless"}</definedName>
    <definedName name="Cellular_Sub" hidden="1">{"Outputs",#N/A,TRUE,"North America";"Outputs",#N/A,TRUE,"Europe";"Outputs",#N/A,TRUE,"Asia Pacific";"Outputs",#N/A,TRUE,"Latin America";"Outputs",#N/A,TRUE,"Wireless"}</definedName>
    <definedName name="CEYu" hidden="1">#REF!</definedName>
    <definedName name="ChangeRange" hidden="1">#REF!</definedName>
    <definedName name="Chart">"Chart"</definedName>
    <definedName name="chartered" localSheetId="7" hidden="1">{"'Directory'!$A$72:$E$91"}</definedName>
    <definedName name="chartered" localSheetId="0" hidden="1">{"'Directory'!$A$72:$E$91"}</definedName>
    <definedName name="chartered" hidden="1">{"'Directory'!$A$72:$E$91"}</definedName>
    <definedName name="ChartImage">"ChartImage"</definedName>
    <definedName name="check" localSheetId="7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check" localSheetId="0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check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check1" localSheetId="7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check1" localSheetId="0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check1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chitra" hidden="1">#REF!</definedName>
    <definedName name="chr" localSheetId="7" hidden="1">{"'Directory'!$A$72:$E$91"}</definedName>
    <definedName name="chr" localSheetId="0" hidden="1">{"'Directory'!$A$72:$E$91"}</definedName>
    <definedName name="chr" hidden="1">{"'Directory'!$A$72:$E$91"}</definedName>
    <definedName name="CIQWBGuid" hidden="1">"at_TSMC.xlsx"</definedName>
    <definedName name="CMEPDiscrepanciesFlag" hidden="1">FALSE</definedName>
    <definedName name="CMPEDiscrepanciesFlag" hidden="1">FALSE</definedName>
    <definedName name="ColumnRange">"ColumnRange"</definedName>
    <definedName name="conso1" localSheetId="7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conso1" localSheetId="0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conso1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ContentsHelp" hidden="1">#REF!</definedName>
    <definedName name="cox" localSheetId="7" hidden="1">{#N/A,#N/A,FALSE,"Time Warner";#N/A,#N/A,FALSE,"Entertainment Group";#N/A,#N/A,FALSE,"EBITDA";#N/A,#N/A,FALSE,"Notes"}</definedName>
    <definedName name="cox" localSheetId="0" hidden="1">{#N/A,#N/A,FALSE,"Time Warner";#N/A,#N/A,FALSE,"Entertainment Group";#N/A,#N/A,FALSE,"EBITDA";#N/A,#N/A,FALSE,"Notes"}</definedName>
    <definedName name="cox" hidden="1">{#N/A,#N/A,FALSE,"Time Warner";#N/A,#N/A,FALSE,"Entertainment Group";#N/A,#N/A,FALSE,"EBITDA";#N/A,#N/A,FALSE,"Notes"}</definedName>
    <definedName name="CreateTable" hidden="1">#REF!</definedName>
    <definedName name="ct" localSheetId="7" hidden="1">{"'Directory'!$A$72:$E$91"}</definedName>
    <definedName name="ct" localSheetId="0" hidden="1">{"'Directory'!$A$72:$E$91"}</definedName>
    <definedName name="ct" hidden="1">{"'Directory'!$A$72:$E$91"}</definedName>
    <definedName name="cu00.UserArea" hidden="1">#REF!</definedName>
    <definedName name="cu02.StartColNum" hidden="1">2</definedName>
    <definedName name="cu03.EndColNum" hidden="1">15</definedName>
    <definedName name="cu102.ShareScalingFactor" hidden="1">1000000</definedName>
    <definedName name="cu103.EmployeeScalingFactor" hidden="1">1000</definedName>
    <definedName name="cu104.NoShareScalingFactorChange" hidden="1">TRUE</definedName>
    <definedName name="cu105.NoEmployeeScalingFactorChange" hidden="1">TRUE</definedName>
    <definedName name="cu107.ReportingCurrency" hidden="1">"IDR"</definedName>
    <definedName name="cu108.NoReportingCurrencyChange" hidden="1">TRUE</definedName>
    <definedName name="cu109.TierLevel" hidden="1">1</definedName>
    <definedName name="cu110.NoTierLevelChange" hidden="1">TRUE</definedName>
    <definedName name="cu113.NoShareClassChange" hidden="1">TRUE</definedName>
    <definedName name="cu118.GreyOutPrelim" hidden="1">FALSE</definedName>
    <definedName name="cu125.ItemsOnCCID" hidden="1">FALSE</definedName>
    <definedName name="cu126.InEuro" hidden="1">FALSE</definedName>
    <definedName name="cu127.EuroCommitable" hidden="1">FALSE</definedName>
    <definedName name="cu127.EuroEnabled" hidden="1">FALSE</definedName>
    <definedName name="cu16.PerformedPeriodCheck" hidden="1">TRUE</definedName>
    <definedName name="cu42.CurrFinancialMth" hidden="1">12</definedName>
    <definedName name="cu42.CurrFinancialYear" hidden="1">1997</definedName>
    <definedName name="cu44.LastHistInterimYr" hidden="1">33939</definedName>
    <definedName name="cu45.LastFcastInterimYr" hidden="1">36861</definedName>
    <definedName name="cu46.LastFcastFinalYr" hidden="1">36861</definedName>
    <definedName name="cu47.StockEventsLoaded" hidden="1">TRUE</definedName>
    <definedName name="cu48.StockEventUpdates" hidden="1">0</definedName>
    <definedName name="cu49.StockEventEntries" hidden="1">3</definedName>
    <definedName name="cu52.PotentialRollover" hidden="1">FALSE</definedName>
    <definedName name="cu53.TimeForRollover" hidden="1">FALSE</definedName>
    <definedName name="cu55.InitiateRollover" hidden="1">FALSE</definedName>
    <definedName name="cu60.BaseMth" hidden="1">12</definedName>
    <definedName name="cu60.BaseYear" hidden="1">1990</definedName>
    <definedName name="cu71.ScalingFactor" hidden="1">1000000000</definedName>
    <definedName name="cu72.PriceCalcStock" hidden="1">"RALS.JK"</definedName>
    <definedName name="cu73.COIDGenPending" hidden="1">FALSE</definedName>
    <definedName name="cu75.CompanyFrozen" hidden="1">FALSE</definedName>
    <definedName name="cu76.NoFutureEventProjection" hidden="1">TRUE</definedName>
    <definedName name="cu78.NewFutureEvent" hidden="1">FALSE</definedName>
    <definedName name="cu82.NoScalingFactorChange" hidden="1">TRUE</definedName>
    <definedName name="cu83.NotReadOnlyMode" hidden="1">TRUE</definedName>
    <definedName name="cu83.OpenedReadOnlyMode" hidden="1">FALSE</definedName>
    <definedName name="cu90.SheetBookedOut" hidden="1">FALSE</definedName>
    <definedName name="cu91.BookingId" hidden="1">0</definedName>
    <definedName name="cu95.CountryDateFormat" hidden="1">"mmm yy"</definedName>
    <definedName name="cu96.NoCUSClassChange" hidden="1">TRUE</definedName>
    <definedName name="CUSBrandNewSheet" hidden="1">FALSE</definedName>
    <definedName name="CUSBuildNum" hidden="1">3.19</definedName>
    <definedName name="CUSClass" hidden="1">"ASIN"</definedName>
    <definedName name="CUSPassword" hidden="1">"MDL238GBWP678SDA16)E^CBC"</definedName>
    <definedName name="CUSPEList" hidden="1">#REF!</definedName>
    <definedName name="CUSRefreshDateTimeStamp" hidden="1">35312.3955200232</definedName>
    <definedName name="CUSRefreshDBTranID" hidden="1">-1</definedName>
    <definedName name="CUSToggleState" hidden="1">FALSE</definedName>
    <definedName name="CUSTransactionId" hidden="1">294320655.01</definedName>
    <definedName name="CUSUpdateDateTimeStamp" hidden="1">36280.4472212963</definedName>
    <definedName name="CUSUpdateDBTranID" hidden="1">280333393.017</definedName>
    <definedName name="CUSUpdateErrors" hidden="1">FALSE</definedName>
    <definedName name="d" localSheetId="7" hidden="1">{#N/A,#N/A,FALSE,"P&amp;L - segmental";#N/A,#N/A,FALSE,"BSheet";#N/A,#N/A,FALSE,"Cashflow"}</definedName>
    <definedName name="d" localSheetId="0" hidden="1">{#N/A,#N/A,FALSE,"P&amp;L - segmental";#N/A,#N/A,FALSE,"BSheet";#N/A,#N/A,FALSE,"Cashflow"}</definedName>
    <definedName name="d" hidden="1">{#N/A,#N/A,FALSE,"P&amp;L - segmental";#N/A,#N/A,FALSE,"BSheet";#N/A,#N/A,FALSE,"Cashflow"}</definedName>
    <definedName name="DB">"WIREHKPROD"</definedName>
    <definedName name="ddd" localSheetId="7" hidden="1">{"DCF","UPSIDE CASE",FALSE,"Sheet1";"DCF","BASE CASE",FALSE,"Sheet1";"DCF","DOWNSIDE CASE",FALSE,"Sheet1"}</definedName>
    <definedName name="ddd" localSheetId="0" hidden="1">{"DCF","UPSIDE CASE",FALSE,"Sheet1";"DCF","BASE CASE",FALSE,"Sheet1";"DCF","DOWNSIDE CASE",FALSE,"Sheet1"}</definedName>
    <definedName name="ddd" hidden="1">{"DCF","UPSIDE CASE",FALSE,"Sheet1";"DCF","BASE CASE",FALSE,"Sheet1";"DCF","DOWNSIDE CASE",FALSE,"Sheet1"}</definedName>
    <definedName name="DDong" localSheetId="7" hidden="1">{#N/A,#N/A,FALSE,"지침";#N/A,#N/A,FALSE,"환경분석";#N/A,#N/A,FALSE,"Sheet16"}</definedName>
    <definedName name="DDong" localSheetId="0" hidden="1">{#N/A,#N/A,FALSE,"지침";#N/A,#N/A,FALSE,"환경분석";#N/A,#N/A,FALSE,"Sheet16"}</definedName>
    <definedName name="DDong" hidden="1">{#N/A,#N/A,FALSE,"지침";#N/A,#N/A,FALSE,"환경분석";#N/A,#N/A,FALSE,"Sheet16"}</definedName>
    <definedName name="deleteme2" localSheetId="7" hidden="1">{#N/A,#N/A,FALSE,"Output";#N/A,#N/A,FALSE,"Cover Sheet";#N/A,#N/A,FALSE,"Current Mkt. Projections"}</definedName>
    <definedName name="deleteme2" localSheetId="0" hidden="1">{#N/A,#N/A,FALSE,"Output";#N/A,#N/A,FALSE,"Cover Sheet";#N/A,#N/A,FALSE,"Current Mkt. Projections"}</definedName>
    <definedName name="deleteme2" hidden="1">{#N/A,#N/A,FALSE,"Output";#N/A,#N/A,FALSE,"Cover Sheet";#N/A,#N/A,FALSE,"Current Mkt. Projections"}</definedName>
    <definedName name="deleteme3" localSheetId="7" hidden="1">{#N/A,#N/A,FALSE,"Output";#N/A,#N/A,FALSE,"Cover Sheet";#N/A,#N/A,FALSE,"Current Mkt. Projections"}</definedName>
    <definedName name="deleteme3" localSheetId="0" hidden="1">{#N/A,#N/A,FALSE,"Output";#N/A,#N/A,FALSE,"Cover Sheet";#N/A,#N/A,FALSE,"Current Mkt. Projections"}</definedName>
    <definedName name="deleteme3" hidden="1">{#N/A,#N/A,FALSE,"Output";#N/A,#N/A,FALSE,"Cover Sheet";#N/A,#N/A,FALSE,"Current Mkt. Projections"}</definedName>
    <definedName name="deleteme333" localSheetId="7" hidden="1">{#N/A,#N/A,FALSE,"Output";#N/A,#N/A,FALSE,"Cover Sheet";#N/A,#N/A,FALSE,"Current Mkt. Projections"}</definedName>
    <definedName name="deleteme333" localSheetId="0" hidden="1">{#N/A,#N/A,FALSE,"Output";#N/A,#N/A,FALSE,"Cover Sheet";#N/A,#N/A,FALSE,"Current Mkt. Projections"}</definedName>
    <definedName name="deleteme333" hidden="1">{#N/A,#N/A,FALSE,"Output";#N/A,#N/A,FALSE,"Cover Sheet";#N/A,#N/A,FALSE,"Current Mkt. Projections"}</definedName>
    <definedName name="DeleteRange" hidden="1">#REF!</definedName>
    <definedName name="DeleteTable" hidden="1">#REF!</definedName>
    <definedName name="df" localSheetId="7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" localSheetId="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a" localSheetId="7" hidden="1">{"Annual_Income",#N/A,FALSE,"Report Page";"Balance_Cash_Flow",#N/A,FALSE,"Report Page";"Quarterly_Income",#N/A,FALSE,"Report Page"}</definedName>
    <definedName name="dfa" localSheetId="0" hidden="1">{"Annual_Income",#N/A,FALSE,"Report Page";"Balance_Cash_Flow",#N/A,FALSE,"Report Page";"Quarterly_Income",#N/A,FALSE,"Report Page"}</definedName>
    <definedName name="dfa" hidden="1">{"Annual_Income",#N/A,FALSE,"Report Page";"Balance_Cash_Flow",#N/A,FALSE,"Report Page";"Quarterly_Income",#N/A,FALSE,"Report Page"}</definedName>
    <definedName name="dfdf" localSheetId="7" hidden="1">{#N/A,#N/A,FALSE,"Table of Contents";#N/A,#N/A,FALSE,"Overview";#N/A,#N/A,FALSE,"Data"}</definedName>
    <definedName name="dfdf" localSheetId="0" hidden="1">{#N/A,#N/A,FALSE,"Table of Contents";#N/A,#N/A,FALSE,"Overview";#N/A,#N/A,FALSE,"Data"}</definedName>
    <definedName name="dfdf" hidden="1">{#N/A,#N/A,FALSE,"Table of Contents";#N/A,#N/A,FALSE,"Overview";#N/A,#N/A,FALSE,"Data"}</definedName>
    <definedName name="dfdfd" localSheetId="7" hidden="1">{"Keyett",#N/A,FALSE,"Key";"Keytwo",#N/A,FALSE,"Key"}</definedName>
    <definedName name="dfdfd" localSheetId="0" hidden="1">{"Keyett",#N/A,FALSE,"Key";"Keytwo",#N/A,FALSE,"Key"}</definedName>
    <definedName name="dfdfd" hidden="1">{"Keyett",#N/A,FALSE,"Key";"Keytwo",#N/A,FALSE,"Key"}</definedName>
    <definedName name="dfgbbn" localSheetId="7" hidden="1">{#N/A,#N/A,TRUE,"Y생산";#N/A,#N/A,TRUE,"Y판매";#N/A,#N/A,TRUE,"Y총물량";#N/A,#N/A,TRUE,"Y능력";#N/A,#N/A,TRUE,"YKD"}</definedName>
    <definedName name="dfgbbn" localSheetId="0" hidden="1">{#N/A,#N/A,TRUE,"Y생산";#N/A,#N/A,TRUE,"Y판매";#N/A,#N/A,TRUE,"Y총물량";#N/A,#N/A,TRUE,"Y능력";#N/A,#N/A,TRUE,"YKD"}</definedName>
    <definedName name="dfgbbn" hidden="1">{#N/A,#N/A,TRUE,"Y생산";#N/A,#N/A,TRUE,"Y판매";#N/A,#N/A,TRUE,"Y총물량";#N/A,#N/A,TRUE,"Y능력";#N/A,#N/A,TRUE,"YKD"}</definedName>
    <definedName name="dfk" localSheetId="7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k" localSheetId="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g" localSheetId="7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g" localSheetId="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g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gdgd" localSheetId="7" hidden="1">{#N/A,#N/A,FALSE,"Sheet6";#N/A,#N/A,FALSE,"Sheet7";#N/A,#N/A,FALSE,"Sheet8";#N/A,#N/A,FALSE,"Sheet9";#N/A,#N/A,FALSE,"Sheet10";#N/A,#N/A,FALSE,"Sheet1";#N/A,#N/A,FALSE,"Sheet1";#N/A,#N/A,FALSE,"Sheet2";#N/A,#N/A,FALSE,"Sheet3";#N/A,#N/A,FALSE,"Sheet4"}</definedName>
    <definedName name="dgdgd" localSheetId="0" hidden="1">{#N/A,#N/A,FALSE,"Sheet6";#N/A,#N/A,FALSE,"Sheet7";#N/A,#N/A,FALSE,"Sheet8";#N/A,#N/A,FALSE,"Sheet9";#N/A,#N/A,FALSE,"Sheet10";#N/A,#N/A,FALSE,"Sheet1";#N/A,#N/A,FALSE,"Sheet1";#N/A,#N/A,FALSE,"Sheet2";#N/A,#N/A,FALSE,"Sheet3";#N/A,#N/A,FALSE,"Sheet4"}</definedName>
    <definedName name="dgdgd" hidden="1">{#N/A,#N/A,FALSE,"Sheet6";#N/A,#N/A,FALSE,"Sheet7";#N/A,#N/A,FALSE,"Sheet8";#N/A,#N/A,FALSE,"Sheet9";#N/A,#N/A,FALSE,"Sheet10";#N/A,#N/A,FALSE,"Sheet1";#N/A,#N/A,FALSE,"Sheet1";#N/A,#N/A,FALSE,"Sheet2";#N/A,#N/A,FALSE,"Sheet3";#N/A,#N/A,FALSE,"Sheet4"}</definedName>
    <definedName name="dgfrhg" localSheetId="7" hidden="1">{#N/A,#N/A,TRUE,"Y생산";#N/A,#N/A,TRUE,"Y판매";#N/A,#N/A,TRUE,"Y총물량";#N/A,#N/A,TRUE,"Y능력";#N/A,#N/A,TRUE,"YKD"}</definedName>
    <definedName name="dgfrhg" localSheetId="0" hidden="1">{#N/A,#N/A,TRUE,"Y생산";#N/A,#N/A,TRUE,"Y판매";#N/A,#N/A,TRUE,"Y총물량";#N/A,#N/A,TRUE,"Y능력";#N/A,#N/A,TRUE,"YKD"}</definedName>
    <definedName name="dgfrhg" hidden="1">{#N/A,#N/A,TRUE,"Y생산";#N/A,#N/A,TRUE,"Y판매";#N/A,#N/A,TRUE,"Y총물량";#N/A,#N/A,TRUE,"Y능력";#N/A,#N/A,TRUE,"YKD"}</definedName>
    <definedName name="dhdh" localSheetId="7" hidden="1">{"'표지'!$B$5"}</definedName>
    <definedName name="dhdh" localSheetId="0" hidden="1">{"'표지'!$B$5"}</definedName>
    <definedName name="dhdh" hidden="1">{"'표지'!$B$5"}</definedName>
    <definedName name="display_area_2" hidden="1">#REF!</definedName>
    <definedName name="display시가총액" localSheetId="7" hidden="1">{"'4월수지'!$A$1:$AE$45"}</definedName>
    <definedName name="display시가총액" localSheetId="0" hidden="1">{"'4월수지'!$A$1:$AE$45"}</definedName>
    <definedName name="display시가총액" hidden="1">{"'4월수지'!$A$1:$AE$45"}</definedName>
    <definedName name="DME_LocalFile" hidden="1">"True"</definedName>
    <definedName name="DoCoMo" localSheetId="7" hidden="1">{"test2",#N/A,TRUE,"Prices"}</definedName>
    <definedName name="DoCoMo" localSheetId="0" hidden="1">{"test2",#N/A,TRUE,"Prices"}</definedName>
    <definedName name="DoCoMo" hidden="1">{"test2",#N/A,TRUE,"Prices"}</definedName>
    <definedName name="ds" localSheetId="7" hidden="1">{"AQUIRORDCF",#N/A,FALSE,"Merger consequences";"Acquirorassns",#N/A,FALSE,"Merger consequences"}</definedName>
    <definedName name="ds" localSheetId="0" hidden="1">{"AQUIRORDCF",#N/A,FALSE,"Merger consequences";"Acquirorassns",#N/A,FALSE,"Merger consequences"}</definedName>
    <definedName name="ds" hidden="1">{"AQUIRORDCF",#N/A,FALSE,"Merger consequences";"Acquirorassns",#N/A,FALSE,"Merger consequences"}</definedName>
    <definedName name="dsf" localSheetId="7" hidden="1">{"Cover",#N/A,TRUE,"Sheet1";"Annual Income",#N/A,TRUE,"Sheet1";"Annual Balance",#N/A,TRUE,"Sheet1";"Annual Cash Flow",#N/A,TRUE,"Sheet1";"Revenue",#N/A,TRUE,"Sheet1";"Income",#N/A,TRUE,"Sheet1";"Balance",#N/A,TRUE,"Sheet1";"Cash Flow",#N/A,TRUE,"Sheet1";"Cash",#N/A,TRUE,"Sheet1";"Tax",#N/A,TRUE,"Sheet1";"Amort Financing Costs",#N/A,TRUE,"Sheet1";"Amort Capitalized Interest",#N/A,TRUE,"Sheet1";"Tax GAAP",#N/A,TRUE,"Sheet1"}</definedName>
    <definedName name="dsf" localSheetId="0" hidden="1">{"Cover",#N/A,TRUE,"Sheet1";"Annual Income",#N/A,TRUE,"Sheet1";"Annual Balance",#N/A,TRUE,"Sheet1";"Annual Cash Flow",#N/A,TRUE,"Sheet1";"Revenue",#N/A,TRUE,"Sheet1";"Income",#N/A,TRUE,"Sheet1";"Balance",#N/A,TRUE,"Sheet1";"Cash Flow",#N/A,TRUE,"Sheet1";"Cash",#N/A,TRUE,"Sheet1";"Tax",#N/A,TRUE,"Sheet1";"Amort Financing Costs",#N/A,TRUE,"Sheet1";"Amort Capitalized Interest",#N/A,TRUE,"Sheet1";"Tax GAAP",#N/A,TRUE,"Sheet1"}</definedName>
    <definedName name="dsf" hidden="1">{"Cover",#N/A,TRUE,"Sheet1";"Annual Income",#N/A,TRUE,"Sheet1";"Annual Balance",#N/A,TRUE,"Sheet1";"Annual Cash Flow",#N/A,TRUE,"Sheet1";"Revenue",#N/A,TRUE,"Sheet1";"Income",#N/A,TRUE,"Sheet1";"Balance",#N/A,TRUE,"Sheet1";"Cash Flow",#N/A,TRUE,"Sheet1";"Cash",#N/A,TRUE,"Sheet1";"Tax",#N/A,TRUE,"Sheet1";"Amort Financing Costs",#N/A,TRUE,"Sheet1";"Amort Capitalized Interest",#N/A,TRUE,"Sheet1";"Tax GAAP",#N/A,TRUE,"Sheet1"}</definedName>
    <definedName name="dsfwe" localSheetId="7" hidden="1">{#N/A,#N/A,TRUE,"Y생산";#N/A,#N/A,TRUE,"Y판매";#N/A,#N/A,TRUE,"Y총물량";#N/A,#N/A,TRUE,"Y능력";#N/A,#N/A,TRUE,"YKD"}</definedName>
    <definedName name="dsfwe" localSheetId="0" hidden="1">{#N/A,#N/A,TRUE,"Y생산";#N/A,#N/A,TRUE,"Y판매";#N/A,#N/A,TRUE,"Y총물량";#N/A,#N/A,TRUE,"Y능력";#N/A,#N/A,TRUE,"YKD"}</definedName>
    <definedName name="dsfwe" hidden="1">{#N/A,#N/A,TRUE,"Y생산";#N/A,#N/A,TRUE,"Y판매";#N/A,#N/A,TRUE,"Y총물량";#N/A,#N/A,TRUE,"Y능력";#N/A,#N/A,TRUE,"YKD"}</definedName>
    <definedName name="Dumbbell">"Dumbbell"</definedName>
    <definedName name="earn" localSheetId="7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arn" localSheetId="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arn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arnings" localSheetId="7" hidden="1">{"'7-2지역별'!$A$1:$R$44"}</definedName>
    <definedName name="earnings" localSheetId="0" hidden="1">{"'7-2지역별'!$A$1:$R$44"}</definedName>
    <definedName name="earnings" hidden="1">{"'7-2지역별'!$A$1:$R$44"}</definedName>
    <definedName name="ed" localSheetId="7" hidden="1">{"'보고양식'!$A$58:$K$111"}</definedName>
    <definedName name="ed" localSheetId="0" hidden="1">{"'보고양식'!$A$58:$K$111"}</definedName>
    <definedName name="ed" hidden="1">{"'보고양식'!$A$58:$K$111"}</definedName>
    <definedName name="eee" localSheetId="7" hidden="1">{"Graphic",#N/A,TRUE,"Graphic"}</definedName>
    <definedName name="eee" localSheetId="0" hidden="1">{"Graphic",#N/A,TRUE,"Graphic"}</definedName>
    <definedName name="eee" hidden="1">{"Graphic",#N/A,TRUE,"Graphic"}</definedName>
    <definedName name="eewew" localSheetId="7" hidden="1">{"Keyett",#N/A,FALSE,"Key";"Keytwo",#N/A,FALSE,"Key"}</definedName>
    <definedName name="eewew" localSheetId="0" hidden="1">{"Keyett",#N/A,FALSE,"Key";"Keytwo",#N/A,FALSE,"Key"}</definedName>
    <definedName name="eewew" hidden="1">{"Keyett",#N/A,FALSE,"Key";"Keytwo",#N/A,FALSE,"Key"}</definedName>
    <definedName name="ef" localSheetId="7" hidden="1">{#N/A,#N/A,TRUE,"Y생산";#N/A,#N/A,TRUE,"Y판매";#N/A,#N/A,TRUE,"Y총물량";#N/A,#N/A,TRUE,"Y능력";#N/A,#N/A,TRUE,"YKD"}</definedName>
    <definedName name="ef" localSheetId="0" hidden="1">{#N/A,#N/A,TRUE,"Y생산";#N/A,#N/A,TRUE,"Y판매";#N/A,#N/A,TRUE,"Y총물량";#N/A,#N/A,TRUE,"Y능력";#N/A,#N/A,TRUE,"YKD"}</definedName>
    <definedName name="ef" hidden="1">{#N/A,#N/A,TRUE,"Y생산";#N/A,#N/A,TRUE,"Y판매";#N/A,#N/A,TRUE,"Y총물량";#N/A,#N/A,TRUE,"Y능력";#N/A,#N/A,TRUE,"YKD"}</definedName>
    <definedName name="efaef" localSheetId="7" hidden="1">{#N/A,#N/A,TRUE,"Y생산";#N/A,#N/A,TRUE,"Y판매";#N/A,#N/A,TRUE,"Y총물량";#N/A,#N/A,TRUE,"Y능력";#N/A,#N/A,TRUE,"YKD"}</definedName>
    <definedName name="efaef" localSheetId="0" hidden="1">{#N/A,#N/A,TRUE,"Y생산";#N/A,#N/A,TRUE,"Y판매";#N/A,#N/A,TRUE,"Y총물량";#N/A,#N/A,TRUE,"Y능력";#N/A,#N/A,TRUE,"YKD"}</definedName>
    <definedName name="efaef" hidden="1">{#N/A,#N/A,TRUE,"Y생산";#N/A,#N/A,TRUE,"Y판매";#N/A,#N/A,TRUE,"Y총물량";#N/A,#N/A,TRUE,"Y능력";#N/A,#N/A,TRUE,"YKD"}</definedName>
    <definedName name="effodd" localSheetId="7" hidden="1">{"'Standalone List Price Trends'!$A$1:$X$56"}</definedName>
    <definedName name="effodd" localSheetId="0" hidden="1">{"'Standalone List Price Trends'!$A$1:$X$56"}</definedName>
    <definedName name="effodd" hidden="1">{"'Standalone List Price Trends'!$A$1:$X$56"}</definedName>
    <definedName name="egtth" localSheetId="7" hidden="1">{#N/A,#N/A,FALSE,"96 3월물량표";#N/A,#N/A,FALSE,"96 4월물량표";#N/A,#N/A,FALSE,"96 5월물량표"}</definedName>
    <definedName name="egtth" localSheetId="0" hidden="1">{#N/A,#N/A,FALSE,"96 3월물량표";#N/A,#N/A,FALSE,"96 4월물량표";#N/A,#N/A,FALSE,"96 5월물량표"}</definedName>
    <definedName name="egtth" hidden="1">{#N/A,#N/A,FALSE,"96 3월물량표";#N/A,#N/A,FALSE,"96 4월물량표";#N/A,#N/A,FALSE,"96 5월물량표"}</definedName>
    <definedName name="EQWGTWEG" localSheetId="7" hidden="1">{#N/A,#N/A,TRUE,"Y생산";#N/A,#N/A,TRUE,"Y판매";#N/A,#N/A,TRUE,"Y총물량";#N/A,#N/A,TRUE,"Y능력";#N/A,#N/A,TRUE,"YKD"}</definedName>
    <definedName name="EQWGTWEG" localSheetId="0" hidden="1">{#N/A,#N/A,TRUE,"Y생산";#N/A,#N/A,TRUE,"Y판매";#N/A,#N/A,TRUE,"Y총물량";#N/A,#N/A,TRUE,"Y능력";#N/A,#N/A,TRUE,"YKD"}</definedName>
    <definedName name="EQWGTWEG" hidden="1">{#N/A,#N/A,TRUE,"Y생산";#N/A,#N/A,TRUE,"Y판매";#N/A,#N/A,TRUE,"Y총물량";#N/A,#N/A,TRUE,"Y능력";#N/A,#N/A,TRUE,"YKD"}</definedName>
    <definedName name="ERAWYGDFBG" localSheetId="7" hidden="1">{#N/A,#N/A,TRUE,"Y생산";#N/A,#N/A,TRUE,"Y판매";#N/A,#N/A,TRUE,"Y총물량";#N/A,#N/A,TRUE,"Y능력";#N/A,#N/A,TRUE,"YKD"}</definedName>
    <definedName name="ERAWYGDFBG" localSheetId="0" hidden="1">{#N/A,#N/A,TRUE,"Y생산";#N/A,#N/A,TRUE,"Y판매";#N/A,#N/A,TRUE,"Y총물량";#N/A,#N/A,TRUE,"Y능력";#N/A,#N/A,TRUE,"YKD"}</definedName>
    <definedName name="ERAWYGDFBG" hidden="1">{#N/A,#N/A,TRUE,"Y생산";#N/A,#N/A,TRUE,"Y판매";#N/A,#N/A,TRUE,"Y총물량";#N/A,#N/A,TRUE,"Y능력";#N/A,#N/A,TRUE,"YKD"}</definedName>
    <definedName name="erc" localSheetId="7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erc" localSheetId="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erc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ergdag" localSheetId="7" hidden="1">{#N/A,#N/A,FALSE,"96 3월물량표";#N/A,#N/A,FALSE,"96 4월물량표";#N/A,#N/A,FALSE,"96 5월물량표"}</definedName>
    <definedName name="ergdag" localSheetId="0" hidden="1">{#N/A,#N/A,FALSE,"96 3월물량표";#N/A,#N/A,FALSE,"96 4월물량표";#N/A,#N/A,FALSE,"96 5월물량표"}</definedName>
    <definedName name="ergdag" hidden="1">{#N/A,#N/A,FALSE,"96 3월물량표";#N/A,#N/A,FALSE,"96 4월물량표";#N/A,#N/A,FALSE,"96 5월물량표"}</definedName>
    <definedName name="ergsdfg" localSheetId="7" hidden="1">{#N/A,#N/A,TRUE,"Y생산";#N/A,#N/A,TRUE,"Y판매";#N/A,#N/A,TRUE,"Y총물량";#N/A,#N/A,TRUE,"Y능력";#N/A,#N/A,TRUE,"YKD"}</definedName>
    <definedName name="ergsdfg" localSheetId="0" hidden="1">{#N/A,#N/A,TRUE,"Y생산";#N/A,#N/A,TRUE,"Y판매";#N/A,#N/A,TRUE,"Y총물량";#N/A,#N/A,TRUE,"Y능력";#N/A,#N/A,TRUE,"YKD"}</definedName>
    <definedName name="ergsdfg" hidden="1">{#N/A,#N/A,TRUE,"Y생산";#N/A,#N/A,TRUE,"Y판매";#N/A,#N/A,TRUE,"Y총물량";#N/A,#N/A,TRUE,"Y능력";#N/A,#N/A,TRUE,"YKD"}</definedName>
    <definedName name="erh" localSheetId="7" hidden="1">{#N/A,#N/A,FALSE,"96 3월물량표";#N/A,#N/A,FALSE,"96 4월물량표";#N/A,#N/A,FALSE,"96 5월물량표"}</definedName>
    <definedName name="erh" localSheetId="0" hidden="1">{#N/A,#N/A,FALSE,"96 3월물량표";#N/A,#N/A,FALSE,"96 4월물량표";#N/A,#N/A,FALSE,"96 5월물량표"}</definedName>
    <definedName name="erh" hidden="1">{#N/A,#N/A,FALSE,"96 3월물량표";#N/A,#N/A,FALSE,"96 4월물량표";#N/A,#N/A,FALSE,"96 5월물량표"}</definedName>
    <definedName name="ERHGFBN" localSheetId="7" hidden="1">{#N/A,#N/A,TRUE,"Y생산";#N/A,#N/A,TRUE,"Y판매";#N/A,#N/A,TRUE,"Y총물량";#N/A,#N/A,TRUE,"Y능력";#N/A,#N/A,TRUE,"YKD"}</definedName>
    <definedName name="ERHGFBN" localSheetId="0" hidden="1">{#N/A,#N/A,TRUE,"Y생산";#N/A,#N/A,TRUE,"Y판매";#N/A,#N/A,TRUE,"Y총물량";#N/A,#N/A,TRUE,"Y능력";#N/A,#N/A,TRUE,"YKD"}</definedName>
    <definedName name="ERHGFBN" hidden="1">{#N/A,#N/A,TRUE,"Y생산";#N/A,#N/A,TRUE,"Y판매";#N/A,#N/A,TRUE,"Y총물량";#N/A,#N/A,TRUE,"Y능력";#N/A,#N/A,TRUE,"YKD"}</definedName>
    <definedName name="erhgfh" localSheetId="7" hidden="1">{#N/A,#N/A,TRUE,"Y생산";#N/A,#N/A,TRUE,"Y판매";#N/A,#N/A,TRUE,"Y총물량";#N/A,#N/A,TRUE,"Y능력";#N/A,#N/A,TRUE,"YKD"}</definedName>
    <definedName name="erhgfh" localSheetId="0" hidden="1">{#N/A,#N/A,TRUE,"Y생산";#N/A,#N/A,TRUE,"Y판매";#N/A,#N/A,TRUE,"Y총물량";#N/A,#N/A,TRUE,"Y능력";#N/A,#N/A,TRUE,"YKD"}</definedName>
    <definedName name="erhgfh" hidden="1">{#N/A,#N/A,TRUE,"Y생산";#N/A,#N/A,TRUE,"Y판매";#N/A,#N/A,TRUE,"Y총물량";#N/A,#N/A,TRUE,"Y능력";#N/A,#N/A,TRUE,"YKD"}</definedName>
    <definedName name="ERHGN" localSheetId="7" hidden="1">{#N/A,#N/A,FALSE,"96 3월물량표";#N/A,#N/A,FALSE,"96 4월물량표";#N/A,#N/A,FALSE,"96 5월물량표"}</definedName>
    <definedName name="ERHGN" localSheetId="0" hidden="1">{#N/A,#N/A,FALSE,"96 3월물량표";#N/A,#N/A,FALSE,"96 4월물량표";#N/A,#N/A,FALSE,"96 5월물량표"}</definedName>
    <definedName name="ERHGN" hidden="1">{#N/A,#N/A,FALSE,"96 3월물량표";#N/A,#N/A,FALSE,"96 4월물량표";#N/A,#N/A,FALSE,"96 5월물량표"}</definedName>
    <definedName name="ERHTH" localSheetId="7" hidden="1">{#N/A,#N/A,TRUE,"Y생산";#N/A,#N/A,TRUE,"Y판매";#N/A,#N/A,TRUE,"Y총물량";#N/A,#N/A,TRUE,"Y능력";#N/A,#N/A,TRUE,"YKD"}</definedName>
    <definedName name="ERHTH" localSheetId="0" hidden="1">{#N/A,#N/A,TRUE,"Y생산";#N/A,#N/A,TRUE,"Y판매";#N/A,#N/A,TRUE,"Y총물량";#N/A,#N/A,TRUE,"Y능력";#N/A,#N/A,TRUE,"YKD"}</definedName>
    <definedName name="ERHTH" hidden="1">{#N/A,#N/A,TRUE,"Y생산";#N/A,#N/A,TRUE,"Y판매";#N/A,#N/A,TRUE,"Y총물량";#N/A,#N/A,TRUE,"Y능력";#N/A,#N/A,TRUE,"YKD"}</definedName>
    <definedName name="erhyhtj" localSheetId="7" hidden="1">{#N/A,#N/A,TRUE,"Y생산";#N/A,#N/A,TRUE,"Y판매";#N/A,#N/A,TRUE,"Y총물량";#N/A,#N/A,TRUE,"Y능력";#N/A,#N/A,TRUE,"YKD"}</definedName>
    <definedName name="erhyhtj" localSheetId="0" hidden="1">{#N/A,#N/A,TRUE,"Y생산";#N/A,#N/A,TRUE,"Y판매";#N/A,#N/A,TRUE,"Y총물량";#N/A,#N/A,TRUE,"Y능력";#N/A,#N/A,TRUE,"YKD"}</definedName>
    <definedName name="erhyhtj" hidden="1">{#N/A,#N/A,TRUE,"Y생산";#N/A,#N/A,TRUE,"Y판매";#N/A,#N/A,TRUE,"Y총물량";#N/A,#N/A,TRUE,"Y능력";#N/A,#N/A,TRUE,"YKD"}</definedName>
    <definedName name="ers" localSheetId="7" hidden="1">{#N/A,#N/A,FALSE,"96 3월물량표";#N/A,#N/A,FALSE,"96 4월물량표";#N/A,#N/A,FALSE,"96 5월물량표"}</definedName>
    <definedName name="ers" localSheetId="0" hidden="1">{#N/A,#N/A,FALSE,"96 3월물량표";#N/A,#N/A,FALSE,"96 4월물량표";#N/A,#N/A,FALSE,"96 5월물량표"}</definedName>
    <definedName name="ers" hidden="1">{#N/A,#N/A,FALSE,"96 3월물량표";#N/A,#N/A,FALSE,"96 4월물량표";#N/A,#N/A,FALSE,"96 5월물량표"}</definedName>
    <definedName name="ert" localSheetId="7" hidden="1">{#N/A,#N/A,TRUE,"Y생산";#N/A,#N/A,TRUE,"Y판매";#N/A,#N/A,TRUE,"Y총물량";#N/A,#N/A,TRUE,"Y능력";#N/A,#N/A,TRUE,"YKD"}</definedName>
    <definedName name="ert" localSheetId="0" hidden="1">{#N/A,#N/A,TRUE,"Y생산";#N/A,#N/A,TRUE,"Y판매";#N/A,#N/A,TRUE,"Y총물량";#N/A,#N/A,TRUE,"Y능력";#N/A,#N/A,TRUE,"YKD"}</definedName>
    <definedName name="ert" hidden="1">{#N/A,#N/A,TRUE,"Y생산";#N/A,#N/A,TRUE,"Y판매";#N/A,#N/A,TRUE,"Y총물량";#N/A,#N/A,TRUE,"Y능력";#N/A,#N/A,TRUE,"YKD"}</definedName>
    <definedName name="ery" localSheetId="7" hidden="1">{#N/A,#N/A,TRUE,"Y생산";#N/A,#N/A,TRUE,"Y판매";#N/A,#N/A,TRUE,"Y총물량";#N/A,#N/A,TRUE,"Y능력";#N/A,#N/A,TRUE,"YKD"}</definedName>
    <definedName name="ery" localSheetId="0" hidden="1">{#N/A,#N/A,TRUE,"Y생산";#N/A,#N/A,TRUE,"Y판매";#N/A,#N/A,TRUE,"Y총물량";#N/A,#N/A,TRUE,"Y능력";#N/A,#N/A,TRUE,"YKD"}</definedName>
    <definedName name="ery" hidden="1">{#N/A,#N/A,TRUE,"Y생산";#N/A,#N/A,TRUE,"Y판매";#N/A,#N/A,TRUE,"Y총물량";#N/A,#N/A,TRUE,"Y능력";#N/A,#N/A,TRUE,"YKD"}</definedName>
    <definedName name="eryh" localSheetId="7" hidden="1">{#N/A,#N/A,TRUE,"Y생산";#N/A,#N/A,TRUE,"Y판매";#N/A,#N/A,TRUE,"Y총물량";#N/A,#N/A,TRUE,"Y능력";#N/A,#N/A,TRUE,"YKD"}</definedName>
    <definedName name="eryh" localSheetId="0" hidden="1">{#N/A,#N/A,TRUE,"Y생산";#N/A,#N/A,TRUE,"Y판매";#N/A,#N/A,TRUE,"Y총물량";#N/A,#N/A,TRUE,"Y능력";#N/A,#N/A,TRUE,"YKD"}</definedName>
    <definedName name="eryh" hidden="1">{#N/A,#N/A,TRUE,"Y생산";#N/A,#N/A,TRUE,"Y판매";#N/A,#N/A,TRUE,"Y총물량";#N/A,#N/A,TRUE,"Y능력";#N/A,#N/A,TRUE,"YKD"}</definedName>
    <definedName name="eryhghnj" localSheetId="7" hidden="1">{#N/A,#N/A,TRUE,"Y생산";#N/A,#N/A,TRUE,"Y판매";#N/A,#N/A,TRUE,"Y총물량";#N/A,#N/A,TRUE,"Y능력";#N/A,#N/A,TRUE,"YKD"}</definedName>
    <definedName name="eryhghnj" localSheetId="0" hidden="1">{#N/A,#N/A,TRUE,"Y생산";#N/A,#N/A,TRUE,"Y판매";#N/A,#N/A,TRUE,"Y총물량";#N/A,#N/A,TRUE,"Y능력";#N/A,#N/A,TRUE,"YKD"}</definedName>
    <definedName name="eryhghnj" hidden="1">{#N/A,#N/A,TRUE,"Y생산";#N/A,#N/A,TRUE,"Y판매";#N/A,#N/A,TRUE,"Y총물량";#N/A,#N/A,TRUE,"Y능력";#N/A,#N/A,TRUE,"YKD"}</definedName>
    <definedName name="esnrc12c1" hidden="1">#REF!</definedName>
    <definedName name="est" localSheetId="7" hidden="1">{"EVA",#N/A,FALSE,"EVA";"WACC",#N/A,FALSE,"WACC"}</definedName>
    <definedName name="est" localSheetId="0" hidden="1">{"EVA",#N/A,FALSE,"EVA";"WACC",#N/A,FALSE,"WACC"}</definedName>
    <definedName name="est" hidden="1">{"EVA",#N/A,FALSE,"EVA";"WACC",#N/A,FALSE,"WACC"}</definedName>
    <definedName name="etertert" localSheetId="7" hidden="1">{"halvres",#N/A,FALSE,"D";"halvbal",#N/A,FALSE,"E";"halvkey",#N/A,FALSE,"F"}</definedName>
    <definedName name="etertert" localSheetId="0" hidden="1">{"halvres",#N/A,FALSE,"D";"halvbal",#N/A,FALSE,"E";"halvkey",#N/A,FALSE,"F"}</definedName>
    <definedName name="etertert" hidden="1">{"halvres",#N/A,FALSE,"D";"halvbal",#N/A,FALSE,"E";"halvkey",#N/A,FALSE,"F"}</definedName>
    <definedName name="ev.Calculation" hidden="1">-4105</definedName>
    <definedName name="ev.Initialized" hidden="1">FALSE</definedName>
    <definedName name="EVA" hidden="1">#REF!</definedName>
    <definedName name="EVCE" localSheetId="7" hidden="1">{#N/A,#N/A,FALSE,"Output";#N/A,#N/A,FALSE,"Cover Sheet";#N/A,#N/A,FALSE,"Current Mkt. Projections"}</definedName>
    <definedName name="EVCE" localSheetId="0" hidden="1">{#N/A,#N/A,FALSE,"Output";#N/A,#N/A,FALSE,"Cover Sheet";#N/A,#N/A,FALSE,"Current Mkt. Projections"}</definedName>
    <definedName name="EVCE" hidden="1">{#N/A,#N/A,FALSE,"Output";#N/A,#N/A,FALSE,"Cover Sheet";#N/A,#N/A,FALSE,"Current Mkt. Projections"}</definedName>
    <definedName name="EVs" localSheetId="7" hidden="1">{#N/A,#N/A,FALSE,"Output";#N/A,#N/A,FALSE,"Cover Sheet";#N/A,#N/A,FALSE,"Current Mkt. Projections"}</definedName>
    <definedName name="EVs" localSheetId="0" hidden="1">{#N/A,#N/A,FALSE,"Output";#N/A,#N/A,FALSE,"Cover Sheet";#N/A,#N/A,FALSE,"Current Mkt. Projections"}</definedName>
    <definedName name="EVs" hidden="1">{#N/A,#N/A,FALSE,"Output";#N/A,#N/A,FALSE,"Cover Sheet";#N/A,#N/A,FALSE,"Current Mkt. Projections"}</definedName>
    <definedName name="EVtoSvROCE" localSheetId="7" hidden="1">{#N/A,#N/A,FALSE,"Output";#N/A,#N/A,FALSE,"Cover Sheet";#N/A,#N/A,FALSE,"Current Mkt. Projections"}</definedName>
    <definedName name="EVtoSvROCE" localSheetId="0" hidden="1">{#N/A,#N/A,FALSE,"Output";#N/A,#N/A,FALSE,"Cover Sheet";#N/A,#N/A,FALSE,"Current Mkt. Projections"}</definedName>
    <definedName name="EVtoSvROCE" hidden="1">{#N/A,#N/A,FALSE,"Output";#N/A,#N/A,FALSE,"Cover Sheet";#N/A,#N/A,FALSE,"Current Mkt. Projections"}</definedName>
    <definedName name="ewewe" localSheetId="7" hidden="1">{"res",#N/A,FALSE,"A";"key",#N/A,FALSE,"C"}</definedName>
    <definedName name="ewewe" localSheetId="0" hidden="1">{"res",#N/A,FALSE,"A";"key",#N/A,FALSE,"C"}</definedName>
    <definedName name="ewewe" hidden="1">{"res",#N/A,FALSE,"A";"key",#N/A,FALSE,"C"}</definedName>
    <definedName name="EWGERBGDFB" localSheetId="7" hidden="1">{#N/A,#N/A,FALSE,"96 3월물량표";#N/A,#N/A,FALSE,"96 4월물량표";#N/A,#N/A,FALSE,"96 5월물량표"}</definedName>
    <definedName name="EWGERBGDFB" localSheetId="0" hidden="1">{#N/A,#N/A,FALSE,"96 3월물량표";#N/A,#N/A,FALSE,"96 4월물량표";#N/A,#N/A,FALSE,"96 5월물량표"}</definedName>
    <definedName name="EWGERBGDFB" hidden="1">{#N/A,#N/A,FALSE,"96 3월물량표";#N/A,#N/A,FALSE,"96 4월물량표";#N/A,#N/A,FALSE,"96 5월물량표"}</definedName>
    <definedName name="eyuhhgfh" localSheetId="7" hidden="1">{#N/A,#N/A,TRUE,"Y생산";#N/A,#N/A,TRUE,"Y판매";#N/A,#N/A,TRUE,"Y총물량";#N/A,#N/A,TRUE,"Y능력";#N/A,#N/A,TRUE,"YKD"}</definedName>
    <definedName name="eyuhhgfh" localSheetId="0" hidden="1">{#N/A,#N/A,TRUE,"Y생산";#N/A,#N/A,TRUE,"Y판매";#N/A,#N/A,TRUE,"Y총물량";#N/A,#N/A,TRUE,"Y능력";#N/A,#N/A,TRUE,"YKD"}</definedName>
    <definedName name="eyuhhgfh" hidden="1">{#N/A,#N/A,TRUE,"Y생산";#N/A,#N/A,TRUE,"Y판매";#N/A,#N/A,TRUE,"Y총물량";#N/A,#N/A,TRUE,"Y능력";#N/A,#N/A,TRUE,"YKD"}</definedName>
    <definedName name="f" localSheetId="7" hidden="1">{"EVA",#N/A,FALSE,"EVA";"WACC",#N/A,FALSE,"WACC"}</definedName>
    <definedName name="f" localSheetId="0" hidden="1">{"EVA",#N/A,FALSE,"EVA";"WACC",#N/A,FALSE,"WACC"}</definedName>
    <definedName name="f" hidden="1">{"EVA",#N/A,FALSE,"EVA";"WACC",#N/A,FALSE,"WACC"}</definedName>
    <definedName name="fbvnvcb" localSheetId="7" hidden="1">{#N/A,#N/A,FALSE,"96 3월물량표";#N/A,#N/A,FALSE,"96 4월물량표";#N/A,#N/A,FALSE,"96 5월물량표"}</definedName>
    <definedName name="fbvnvcb" localSheetId="0" hidden="1">{#N/A,#N/A,FALSE,"96 3월물량표";#N/A,#N/A,FALSE,"96 4월물량표";#N/A,#N/A,FALSE,"96 5월물량표"}</definedName>
    <definedName name="fbvnvcb" hidden="1">{#N/A,#N/A,FALSE,"96 3월물량표";#N/A,#N/A,FALSE,"96 4월물량표";#N/A,#N/A,FALSE,"96 5월물량표"}</definedName>
    <definedName name="FCode" hidden="1">#REF!</definedName>
    <definedName name="fd" localSheetId="7" hidden="1">{#N/A,#N/A,FALSE,"One Pager";#N/A,#N/A,FALSE,"Technical"}</definedName>
    <definedName name="fd" localSheetId="0" hidden="1">{#N/A,#N/A,FALSE,"One Pager";#N/A,#N/A,FALSE,"Technical"}</definedName>
    <definedName name="fd" hidden="1">{#N/A,#N/A,FALSE,"One Pager";#N/A,#N/A,FALSE,"Technical"}</definedName>
    <definedName name="fdghea" localSheetId="7" hidden="1">{#N/A,#N/A,TRUE,"Y생산";#N/A,#N/A,TRUE,"Y판매";#N/A,#N/A,TRUE,"Y총물량";#N/A,#N/A,TRUE,"Y능력";#N/A,#N/A,TRUE,"YKD"}</definedName>
    <definedName name="fdghea" localSheetId="0" hidden="1">{#N/A,#N/A,TRUE,"Y생산";#N/A,#N/A,TRUE,"Y판매";#N/A,#N/A,TRUE,"Y총물량";#N/A,#N/A,TRUE,"Y능력";#N/A,#N/A,TRUE,"YKD"}</definedName>
    <definedName name="fdghea" hidden="1">{#N/A,#N/A,TRUE,"Y생산";#N/A,#N/A,TRUE,"Y판매";#N/A,#N/A,TRUE,"Y총물량";#N/A,#N/A,TRUE,"Y능력";#N/A,#N/A,TRUE,"YKD"}</definedName>
    <definedName name="FDP_0_1_aSrv" hidden="1">#REF!</definedName>
    <definedName name="FDP_100_1_aSrv" hidden="1">#REF!</definedName>
    <definedName name="FDP_101_1_aSrv" hidden="1">#REF!</definedName>
    <definedName name="FDP_102_1_aSrv" hidden="1">#REF!</definedName>
    <definedName name="FDP_103_1_aSrv" hidden="1">#REF!</definedName>
    <definedName name="FDP_104_1_aSrv" hidden="1">#REF!</definedName>
    <definedName name="FDP_12_1_aDrv" hidden="1">#REF!</definedName>
    <definedName name="FDP_13_1_aDrv" hidden="1">#REF!</definedName>
    <definedName name="FDP_14_1_aDrv" hidden="1">#REF!</definedName>
    <definedName name="FDP_15_1_aUrv" hidden="1">#REF!</definedName>
    <definedName name="FDP_17_1_aSrv" hidden="1">#REF!</definedName>
    <definedName name="FDP_19_1_aDrv" hidden="1">#REF!</definedName>
    <definedName name="FDP_2_1_aSrv" hidden="1">#REF!</definedName>
    <definedName name="FDP_20_1_aDrv" hidden="1">#REF!</definedName>
    <definedName name="FDP_21_1_aDrv" hidden="1">#REF!</definedName>
    <definedName name="FDP_22_1_aDrv" hidden="1">#REF!</definedName>
    <definedName name="FDP_23_1_aDrv" hidden="1">#REF!</definedName>
    <definedName name="FDP_24_1_aDrv" hidden="1">#REF!</definedName>
    <definedName name="FDP_25_1_aUrv" hidden="1">#REF!</definedName>
    <definedName name="FDP_26_1_aSrv" hidden="1">#REF!</definedName>
    <definedName name="FDP_27_1_aUrv" hidden="1">#REF!</definedName>
    <definedName name="FDP_28_1_aUrv" hidden="1">#REF!</definedName>
    <definedName name="FDP_29_1_aUrv" hidden="1">#REF!</definedName>
    <definedName name="FDP_30_1_aUrv" hidden="1">#REF!</definedName>
    <definedName name="FDP_31_1_aUrv" hidden="1">#REF!</definedName>
    <definedName name="FDP_32_1_aUrv" hidden="1">#REF!</definedName>
    <definedName name="FDP_33_1_aUrv" hidden="1">#REF!</definedName>
    <definedName name="FDP_34_1_aUrv" hidden="1">#REF!</definedName>
    <definedName name="FDP_35_1_aUrv" hidden="1">#REF!</definedName>
    <definedName name="FDP_36_1_aUrv" hidden="1">#REF!</definedName>
    <definedName name="FDP_37_1_aUrv" hidden="1">#REF!</definedName>
    <definedName name="FDP_38_1_aUrv" hidden="1">#REF!</definedName>
    <definedName name="FDP_39_1_aUrv" hidden="1">#REF!</definedName>
    <definedName name="FDP_4_1_aSrv" hidden="1">#REF!</definedName>
    <definedName name="FDP_40_1_aUrv" hidden="1">#REF!</definedName>
    <definedName name="FDP_402_1_aUrv" hidden="1">#REF!</definedName>
    <definedName name="FDP_403_1_aUrv" hidden="1">#REF!</definedName>
    <definedName name="FDP_404_1_aUrv" hidden="1">#REF!</definedName>
    <definedName name="FDP_405_1_aUrv" hidden="1">#REF!</definedName>
    <definedName name="FDP_406_1_aUrv" hidden="1">#REF!</definedName>
    <definedName name="FDP_408_1_aUrv" hidden="1">#REF!</definedName>
    <definedName name="FDP_409_1_aUrv" hidden="1">#REF!</definedName>
    <definedName name="FDP_410_1_aUrv" hidden="1">#REF!</definedName>
    <definedName name="FDP_411_1_aUrv" hidden="1">#REF!</definedName>
    <definedName name="FDP_412_1_aUrv" hidden="1">#REF!</definedName>
    <definedName name="FDP_413_1_aUrv" hidden="1">#REF!</definedName>
    <definedName name="FDP_414_1_aUrv" hidden="1">#REF!</definedName>
    <definedName name="FDP_415_1_aUrv" hidden="1">#REF!</definedName>
    <definedName name="FDP_416_1_aUrv" hidden="1">#REF!</definedName>
    <definedName name="FDP_417_1_aUrv" hidden="1">#REF!</definedName>
    <definedName name="FDP_418_1_aUrv" hidden="1">#REF!</definedName>
    <definedName name="FDP_419_1_aUrv" hidden="1">#REF!</definedName>
    <definedName name="FDP_420_1_aUrv" hidden="1">#REF!</definedName>
    <definedName name="FDP_421_1_aUrv" hidden="1">#REF!</definedName>
    <definedName name="FDP_422_1_aUrv" hidden="1">#REF!</definedName>
    <definedName name="FDP_423_1_aUrv" hidden="1">#REF!</definedName>
    <definedName name="FDP_424_1_aUrv" hidden="1">#REF!</definedName>
    <definedName name="FDP_425_1_aUrv" hidden="1">#REF!</definedName>
    <definedName name="FDP_426_1_aUrv" hidden="1">#REF!</definedName>
    <definedName name="FDP_427_1_aUrv" hidden="1">#REF!</definedName>
    <definedName name="FDP_428_1_aUrv" hidden="1">#REF!</definedName>
    <definedName name="FDP_429_1_aUrv" hidden="1">#REF!</definedName>
    <definedName name="FDP_430_1_aUrv" hidden="1">#REF!</definedName>
    <definedName name="FDP_431_1_aUrv" hidden="1">#REF!</definedName>
    <definedName name="FDP_432_1_aUrv" hidden="1">#REF!</definedName>
    <definedName name="FDP_433_1_aUrv" hidden="1">#REF!</definedName>
    <definedName name="FDP_441_1_aUrv" hidden="1">#REF!</definedName>
    <definedName name="FDP_442_1_aUrv" hidden="1">#REF!</definedName>
    <definedName name="FDP_443_1_aUrv" hidden="1">#REF!</definedName>
    <definedName name="FDP_445_1_aUrv" hidden="1">#REF!</definedName>
    <definedName name="FDP_446_1_aUrv" hidden="1">#REF!</definedName>
    <definedName name="FDP_447_1_aUrv" hidden="1">#REF!</definedName>
    <definedName name="FDP_449_1_aUrv" hidden="1">#REF!</definedName>
    <definedName name="FDP_450_1_aUrv" hidden="1">#REF!</definedName>
    <definedName name="FDP_451_1_aUrv" hidden="1">#REF!</definedName>
    <definedName name="FDP_452_1_aSrv" hidden="1">#REF!</definedName>
    <definedName name="FDP_453_1_aSrv" hidden="1">#REF!</definedName>
    <definedName name="FDP_50_1_aDrv" hidden="1">#REF!</definedName>
    <definedName name="FDP_51_1_aDrv" hidden="1">#REF!</definedName>
    <definedName name="FDP_52_1_aDrv" hidden="1">#REF!</definedName>
    <definedName name="FDP_53_1_aUrv" hidden="1">#REF!</definedName>
    <definedName name="FDP_54_1_aUrv" hidden="1">#REF!</definedName>
    <definedName name="FDP_57_1_aSrv" hidden="1">#REF!</definedName>
    <definedName name="FDP_59_1_aUrv" hidden="1">#REF!</definedName>
    <definedName name="FDP_60_1_aUrv" hidden="1">#REF!</definedName>
    <definedName name="FDP_61_1_aSrv" hidden="1">#REF!</definedName>
    <definedName name="FDP_62_1_aDrv" hidden="1">#REF!</definedName>
    <definedName name="FDP_63_1_aUrv" hidden="1">#REF!</definedName>
    <definedName name="FDP_64_1_aUrv" hidden="1">#REF!</definedName>
    <definedName name="FDP_65_1_aUrv" hidden="1">#REF!</definedName>
    <definedName name="FDP_66_1_aUrv" hidden="1">#REF!</definedName>
    <definedName name="FDP_67_1_aDrv" hidden="1">#REF!</definedName>
    <definedName name="FDP_68_1_aUrv" hidden="1">#REF!</definedName>
    <definedName name="FDP_69_1_aUrv" hidden="1">#REF!</definedName>
    <definedName name="FDP_70_1_aUrv" hidden="1">#REF!</definedName>
    <definedName name="FDP_71_1_aDrv" hidden="1">#REF!</definedName>
    <definedName name="FDP_72_1_aDrv" hidden="1">#REF!</definedName>
    <definedName name="FDP_73_1_aDrv" hidden="1">#REF!</definedName>
    <definedName name="FDP_74_1_aDrv" hidden="1">#REF!</definedName>
    <definedName name="FDP_75_1_aUrv" hidden="1">#REF!</definedName>
    <definedName name="FDP_76_1_aUrv" hidden="1">#REF!</definedName>
    <definedName name="FDP_77_1_aDrv" hidden="1">#REF!</definedName>
    <definedName name="FDP_78_1_aUrv" hidden="1">#REF!</definedName>
    <definedName name="FDP_79_1_aUrv" hidden="1">#REF!</definedName>
    <definedName name="FDP_80_1_aDrv" hidden="1">#REF!</definedName>
    <definedName name="FDP_81_1_aSrv" hidden="1">#REF!</definedName>
    <definedName name="FDP_82_1_aUrv" hidden="1">#REF!</definedName>
    <definedName name="FDP_83_1_aDrv" hidden="1">#REF!</definedName>
    <definedName name="FDP_84_1_aDrv" hidden="1">#REF!</definedName>
    <definedName name="FDP_85_1_aDrv" hidden="1">#REF!</definedName>
    <definedName name="FDP_86_1_aDrv" hidden="1">#REF!</definedName>
    <definedName name="FDP_87_1_aDrv" hidden="1">#REF!</definedName>
    <definedName name="FDP_88_1_aDrv" hidden="1">#REF!</definedName>
    <definedName name="FDP_89_1_aDrv" hidden="1">#REF!</definedName>
    <definedName name="FDP_90_1_aDrv" hidden="1">#REF!</definedName>
    <definedName name="FDP_91_1_aDrv" hidden="1">#REF!</definedName>
    <definedName name="FDP_92_1_aDrv" hidden="1">#REF!</definedName>
    <definedName name="FDP_93_1_aSrv" hidden="1">#REF!</definedName>
    <definedName name="FDP_94_1_aSrv" hidden="1">#REF!</definedName>
    <definedName name="FDP_95_1_aSrv" hidden="1">#REF!</definedName>
    <definedName name="FDP_96_1_aSrv" hidden="1">#REF!</definedName>
    <definedName name="FDP_97_1_aUrv" hidden="1">#REF!</definedName>
    <definedName name="FDP_98_1_aSrv" hidden="1">#REF!</definedName>
    <definedName name="FDP_99_1_aSrv" hidden="1">#REF!</definedName>
    <definedName name="fdsa" localSheetId="7" hidden="1">{"'Standalone List Price Trends'!$A$1:$X$56"}</definedName>
    <definedName name="fdsa" localSheetId="0" hidden="1">{"'Standalone List Price Trends'!$A$1:$X$56"}</definedName>
    <definedName name="fdsa" hidden="1">{"'Standalone List Price Trends'!$A$1:$X$56"}</definedName>
    <definedName name="ff" localSheetId="7" hidden="1">{"adj95mult",#N/A,FALSE,"COMPCO";"adj95est",#N/A,FALSE,"COMPCO"}</definedName>
    <definedName name="ff" localSheetId="0" hidden="1">{"adj95mult",#N/A,FALSE,"COMPCO";"adj95est",#N/A,FALSE,"COMPCO"}</definedName>
    <definedName name="ff" hidden="1">{"adj95mult",#N/A,FALSE,"COMPCO";"adj95est",#N/A,FALSE,"COMPCO"}</definedName>
    <definedName name="ffefe" localSheetId="7" hidden="1">{"adj95mult",#N/A,FALSE,"COMPCO";"adj95est",#N/A,FALSE,"COMPCO"}</definedName>
    <definedName name="ffefe" localSheetId="0" hidden="1">{"adj95mult",#N/A,FALSE,"COMPCO";"adj95est",#N/A,FALSE,"COMPCO"}</definedName>
    <definedName name="ffefe" hidden="1">{"adj95mult",#N/A,FALSE,"COMPCO";"adj95est",#N/A,FALSE,"COMPCO"}</definedName>
    <definedName name="FFF" localSheetId="7" hidden="1">{#N/A,#N/A,TRUE,"Y생산";#N/A,#N/A,TRUE,"Y판매";#N/A,#N/A,TRUE,"Y총물량";#N/A,#N/A,TRUE,"Y능력";#N/A,#N/A,TRUE,"YKD"}</definedName>
    <definedName name="FFF" localSheetId="0" hidden="1">{#N/A,#N/A,TRUE,"Y생산";#N/A,#N/A,TRUE,"Y판매";#N/A,#N/A,TRUE,"Y총물량";#N/A,#N/A,TRUE,"Y능력";#N/A,#N/A,TRUE,"YKD"}</definedName>
    <definedName name="FFF" hidden="1">{#N/A,#N/A,TRUE,"Y생산";#N/A,#N/A,TRUE,"Y판매";#N/A,#N/A,TRUE,"Y총물량";#N/A,#N/A,TRUE,"Y능력";#N/A,#N/A,TRUE,"YKD"}</definedName>
    <definedName name="FFFF" localSheetId="7" hidden="1">{#N/A,#N/A,TRUE,"Y생산";#N/A,#N/A,TRUE,"Y판매";#N/A,#N/A,TRUE,"Y총물량";#N/A,#N/A,TRUE,"Y능력";#N/A,#N/A,TRUE,"YKD"}</definedName>
    <definedName name="FFFF" localSheetId="0" hidden="1">{#N/A,#N/A,TRUE,"Y생산";#N/A,#N/A,TRUE,"Y판매";#N/A,#N/A,TRUE,"Y총물량";#N/A,#N/A,TRUE,"Y능력";#N/A,#N/A,TRUE,"YKD"}</definedName>
    <definedName name="FFFF" hidden="1">{#N/A,#N/A,TRUE,"Y생산";#N/A,#N/A,TRUE,"Y판매";#N/A,#N/A,TRUE,"Y총물량";#N/A,#N/A,TRUE,"Y능력";#N/A,#N/A,TRUE,"YKD"}</definedName>
    <definedName name="ffffdddd" localSheetId="7" hidden="1">{"Keyett",#N/A,FALSE,"Key";"Keytwo",#N/A,FALSE,"Key"}</definedName>
    <definedName name="ffffdddd" localSheetId="0" hidden="1">{"Keyett",#N/A,FALSE,"Key";"Keytwo",#N/A,FALSE,"Key"}</definedName>
    <definedName name="ffffdddd" hidden="1">{"Keyett",#N/A,FALSE,"Key";"Keytwo",#N/A,FALSE,"Key"}</definedName>
    <definedName name="fffffffffff" localSheetId="7" hidden="1">{"'Standalone List Price Trends'!$A$1:$X$56"}</definedName>
    <definedName name="fffffffffff" localSheetId="0" hidden="1">{"'Standalone List Price Trends'!$A$1:$X$56"}</definedName>
    <definedName name="fffffffffff" hidden="1">{"'Standalone List Price Trends'!$A$1:$X$56"}</definedName>
    <definedName name="fg" localSheetId="7" hidden="1">{#N/A,#N/A,TRUE,"Y생산";#N/A,#N/A,TRUE,"Y판매";#N/A,#N/A,TRUE,"Y총물량";#N/A,#N/A,TRUE,"Y능력";#N/A,#N/A,TRUE,"YKD"}</definedName>
    <definedName name="fg" localSheetId="0" hidden="1">{#N/A,#N/A,TRUE,"Y생산";#N/A,#N/A,TRUE,"Y판매";#N/A,#N/A,TRUE,"Y총물량";#N/A,#N/A,TRUE,"Y능력";#N/A,#N/A,TRUE,"YKD"}</definedName>
    <definedName name="fg" hidden="1">{#N/A,#N/A,TRUE,"Y생산";#N/A,#N/A,TRUE,"Y판매";#N/A,#N/A,TRUE,"Y총물량";#N/A,#N/A,TRUE,"Y능력";#N/A,#N/A,TRUE,"YKD"}</definedName>
    <definedName name="fghfhh" localSheetId="7" hidden="1">{"res",#N/A,FALSE,"A";"key",#N/A,FALSE,"C"}</definedName>
    <definedName name="fghfhh" localSheetId="0" hidden="1">{"res",#N/A,FALSE,"A";"key",#N/A,FALSE,"C"}</definedName>
    <definedName name="fghfhh" hidden="1">{"res",#N/A,FALSE,"A";"key",#N/A,FALSE,"C"}</definedName>
    <definedName name="fgvh" localSheetId="7" hidden="1">{#N/A,#N/A,TRUE,"Y생산";#N/A,#N/A,TRUE,"Y판매";#N/A,#N/A,TRUE,"Y총물량";#N/A,#N/A,TRUE,"Y능력";#N/A,#N/A,TRUE,"YKD"}</definedName>
    <definedName name="fgvh" localSheetId="0" hidden="1">{#N/A,#N/A,TRUE,"Y생산";#N/A,#N/A,TRUE,"Y판매";#N/A,#N/A,TRUE,"Y총물량";#N/A,#N/A,TRUE,"Y능력";#N/A,#N/A,TRUE,"YKD"}</definedName>
    <definedName name="fgvh" hidden="1">{#N/A,#N/A,TRUE,"Y생산";#N/A,#N/A,TRUE,"Y판매";#N/A,#N/A,TRUE,"Y총물량";#N/A,#N/A,TRUE,"Y능력";#N/A,#N/A,TRUE,"YKD"}</definedName>
    <definedName name="forecast" localSheetId="7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" localSheetId="0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m3" localSheetId="7" hidden="1">{"'法第５条第１項（新設）サンプル'!$A$5:$L$1206"}</definedName>
    <definedName name="form3" localSheetId="0" hidden="1">{"'法第５条第１項（新設）サンプル'!$A$5:$L$1206"}</definedName>
    <definedName name="form3" hidden="1">{"'法第５条第１項（新設）サンプル'!$A$5:$L$1206"}</definedName>
    <definedName name="FVNGHMGHM" localSheetId="7" hidden="1">{#N/A,#N/A,TRUE,"Y생산";#N/A,#N/A,TRUE,"Y판매";#N/A,#N/A,TRUE,"Y총물량";#N/A,#N/A,TRUE,"Y능력";#N/A,#N/A,TRUE,"YKD"}</definedName>
    <definedName name="FVNGHMGHM" localSheetId="0" hidden="1">{#N/A,#N/A,TRUE,"Y생산";#N/A,#N/A,TRUE,"Y판매";#N/A,#N/A,TRUE,"Y총물량";#N/A,#N/A,TRUE,"Y능력";#N/A,#N/A,TRUE,"YKD"}</definedName>
    <definedName name="FVNGHMGHM" hidden="1">{#N/A,#N/A,TRUE,"Y생산";#N/A,#N/A,TRUE,"Y판매";#N/A,#N/A,TRUE,"Y총물량";#N/A,#N/A,TRUE,"Y능력";#N/A,#N/A,TRUE,"YKD"}</definedName>
    <definedName name="g" hidden="1">#REF!</definedName>
    <definedName name="gdgdgd" localSheetId="7" hidden="1">{#N/A,#N/A,FALSE,"Sheet6";#N/A,#N/A,FALSE,"Sheet7";#N/A,#N/A,FALSE,"Sheet8";#N/A,#N/A,FALSE,"Sheet9";#N/A,#N/A,FALSE,"Sheet10";#N/A,#N/A,FALSE,"Sheet1";#N/A,#N/A,FALSE,"Sheet1";#N/A,#N/A,FALSE,"Sheet2";#N/A,#N/A,FALSE,"Sheet3";#N/A,#N/A,FALSE,"Sheet4"}</definedName>
    <definedName name="gdgdgd" localSheetId="0" hidden="1">{#N/A,#N/A,FALSE,"Sheet6";#N/A,#N/A,FALSE,"Sheet7";#N/A,#N/A,FALSE,"Sheet8";#N/A,#N/A,FALSE,"Sheet9";#N/A,#N/A,FALSE,"Sheet10";#N/A,#N/A,FALSE,"Sheet1";#N/A,#N/A,FALSE,"Sheet1";#N/A,#N/A,FALSE,"Sheet2";#N/A,#N/A,FALSE,"Sheet3";#N/A,#N/A,FALSE,"Sheet4"}</definedName>
    <definedName name="gdgdgd" hidden="1">{#N/A,#N/A,FALSE,"Sheet6";#N/A,#N/A,FALSE,"Sheet7";#N/A,#N/A,FALSE,"Sheet8";#N/A,#N/A,FALSE,"Sheet9";#N/A,#N/A,FALSE,"Sheet10";#N/A,#N/A,FALSE,"Sheet1";#N/A,#N/A,FALSE,"Sheet1";#N/A,#N/A,FALSE,"Sheet2";#N/A,#N/A,FALSE,"Sheet3";#N/A,#N/A,FALSE,"Sheet4"}</definedName>
    <definedName name="gdyu" localSheetId="7" hidden="1">{#N/A,#N/A,FALSE,"96 3월물량표";#N/A,#N/A,FALSE,"96 4월물량표";#N/A,#N/A,FALSE,"96 5월물량표"}</definedName>
    <definedName name="gdyu" localSheetId="0" hidden="1">{#N/A,#N/A,FALSE,"96 3월물량표";#N/A,#N/A,FALSE,"96 4월물량표";#N/A,#N/A,FALSE,"96 5월물량표"}</definedName>
    <definedName name="gdyu" hidden="1">{#N/A,#N/A,FALSE,"96 3월물량표";#N/A,#N/A,FALSE,"96 4월물량표";#N/A,#N/A,FALSE,"96 5월물량표"}</definedName>
    <definedName name="gfbn" localSheetId="7" hidden="1">{#N/A,#N/A,TRUE,"Y생산";#N/A,#N/A,TRUE,"Y판매";#N/A,#N/A,TRUE,"Y총물량";#N/A,#N/A,TRUE,"Y능력";#N/A,#N/A,TRUE,"YKD"}</definedName>
    <definedName name="gfbn" localSheetId="0" hidden="1">{#N/A,#N/A,TRUE,"Y생산";#N/A,#N/A,TRUE,"Y판매";#N/A,#N/A,TRUE,"Y총물량";#N/A,#N/A,TRUE,"Y능력";#N/A,#N/A,TRUE,"YKD"}</definedName>
    <definedName name="gfbn" hidden="1">{#N/A,#N/A,TRUE,"Y생산";#N/A,#N/A,TRUE,"Y판매";#N/A,#N/A,TRUE,"Y총물량";#N/A,#N/A,TRUE,"Y능력";#N/A,#N/A,TRUE,"YKD"}</definedName>
    <definedName name="gfdgdfg" localSheetId="7" hidden="1">{"res",#N/A,FALSE,"A";"bal",#N/A,FALSE,"B";"key",#N/A,FALSE,"C";"halvres",#N/A,FALSE,"D";"halvbal",#N/A,FALSE,"E";"halvkey",#N/A,FALSE,"F"}</definedName>
    <definedName name="gfdgdfg" localSheetId="0" hidden="1">{"res",#N/A,FALSE,"A";"bal",#N/A,FALSE,"B";"key",#N/A,FALSE,"C";"halvres",#N/A,FALSE,"D";"halvbal",#N/A,FALSE,"E";"halvkey",#N/A,FALSE,"F"}</definedName>
    <definedName name="gfdgdfg" hidden="1">{"res",#N/A,FALSE,"A";"bal",#N/A,FALSE,"B";"key",#N/A,FALSE,"C";"halvres",#N/A,FALSE,"D";"halvbal",#N/A,FALSE,"E";"halvkey",#N/A,FALSE,"F"}</definedName>
    <definedName name="gfh" localSheetId="7" hidden="1">{#N/A,#N/A,FALSE,"96 3월물량표";#N/A,#N/A,FALSE,"96 4월물량표";#N/A,#N/A,FALSE,"96 5월물량표"}</definedName>
    <definedName name="gfh" localSheetId="0" hidden="1">{#N/A,#N/A,FALSE,"96 3월물량표";#N/A,#N/A,FALSE,"96 4월물량표";#N/A,#N/A,FALSE,"96 5월물량표"}</definedName>
    <definedName name="gfh" hidden="1">{#N/A,#N/A,FALSE,"96 3월물량표";#N/A,#N/A,FALSE,"96 4월물량표";#N/A,#N/A,FALSE,"96 5월물량표"}</definedName>
    <definedName name="gfhery" localSheetId="7" hidden="1">{#N/A,#N/A,FALSE,"96 3월물량표";#N/A,#N/A,FALSE,"96 4월물량표";#N/A,#N/A,FALSE,"96 5월물량표"}</definedName>
    <definedName name="gfhery" localSheetId="0" hidden="1">{#N/A,#N/A,FALSE,"96 3월물량표";#N/A,#N/A,FALSE,"96 4월물량표";#N/A,#N/A,FALSE,"96 5월물량표"}</definedName>
    <definedName name="gfhery" hidden="1">{#N/A,#N/A,FALSE,"96 3월물량표";#N/A,#N/A,FALSE,"96 4월물량표";#N/A,#N/A,FALSE,"96 5월물량표"}</definedName>
    <definedName name="gfhj" localSheetId="7" hidden="1">{#N/A,#N/A,TRUE,"Y생산";#N/A,#N/A,TRUE,"Y판매";#N/A,#N/A,TRUE,"Y총물량";#N/A,#N/A,TRUE,"Y능력";#N/A,#N/A,TRUE,"YKD"}</definedName>
    <definedName name="gfhj" localSheetId="0" hidden="1">{#N/A,#N/A,TRUE,"Y생산";#N/A,#N/A,TRUE,"Y판매";#N/A,#N/A,TRUE,"Y총물량";#N/A,#N/A,TRUE,"Y능력";#N/A,#N/A,TRUE,"YKD"}</definedName>
    <definedName name="gfhj" hidden="1">{#N/A,#N/A,TRUE,"Y생산";#N/A,#N/A,TRUE,"Y판매";#N/A,#N/A,TRUE,"Y총물량";#N/A,#N/A,TRUE,"Y능력";#N/A,#N/A,TRUE,"YKD"}</definedName>
    <definedName name="gfj" localSheetId="7" hidden="1">{#N/A,#N/A,TRUE,"Y생산";#N/A,#N/A,TRUE,"Y판매";#N/A,#N/A,TRUE,"Y총물량";#N/A,#N/A,TRUE,"Y능력";#N/A,#N/A,TRUE,"YKD"}</definedName>
    <definedName name="gfj" localSheetId="0" hidden="1">{#N/A,#N/A,TRUE,"Y생산";#N/A,#N/A,TRUE,"Y판매";#N/A,#N/A,TRUE,"Y총물량";#N/A,#N/A,TRUE,"Y능력";#N/A,#N/A,TRUE,"YKD"}</definedName>
    <definedName name="gfj" hidden="1">{#N/A,#N/A,TRUE,"Y생산";#N/A,#N/A,TRUE,"Y판매";#N/A,#N/A,TRUE,"Y총물량";#N/A,#N/A,TRUE,"Y능력";#N/A,#N/A,TRUE,"YKD"}</definedName>
    <definedName name="GGGG" localSheetId="7" hidden="1">{#N/A,#N/A,FALSE,"96 3월물량표";#N/A,#N/A,FALSE,"96 4월물량표";#N/A,#N/A,FALSE,"96 5월물량표"}</definedName>
    <definedName name="GGGG" localSheetId="0" hidden="1">{#N/A,#N/A,FALSE,"96 3월물량표";#N/A,#N/A,FALSE,"96 4월물량표";#N/A,#N/A,FALSE,"96 5월물량표"}</definedName>
    <definedName name="GGGG" hidden="1">{#N/A,#N/A,FALSE,"96 3월물량표";#N/A,#N/A,FALSE,"96 4월물량표";#N/A,#N/A,FALSE,"96 5월물량표"}</definedName>
    <definedName name="gh" localSheetId="7" hidden="1">{#N/A,#N/A,TRUE,"Y생산";#N/A,#N/A,TRUE,"Y판매";#N/A,#N/A,TRUE,"Y총물량";#N/A,#N/A,TRUE,"Y능력";#N/A,#N/A,TRUE,"YKD"}</definedName>
    <definedName name="gh" localSheetId="0" hidden="1">{#N/A,#N/A,TRUE,"Y생산";#N/A,#N/A,TRUE,"Y판매";#N/A,#N/A,TRUE,"Y총물량";#N/A,#N/A,TRUE,"Y능력";#N/A,#N/A,TRUE,"YKD"}</definedName>
    <definedName name="gh" hidden="1">{#N/A,#N/A,TRUE,"Y생산";#N/A,#N/A,TRUE,"Y판매";#N/A,#N/A,TRUE,"Y총물량";#N/A,#N/A,TRUE,"Y능력";#N/A,#N/A,TRUE,"YKD"}</definedName>
    <definedName name="ghghg" localSheetId="7" hidden="1">{"res",#N/A,FALSE,"A";"key",#N/A,FALSE,"C"}</definedName>
    <definedName name="ghghg" localSheetId="0" hidden="1">{"res",#N/A,FALSE,"A";"key",#N/A,FALSE,"C"}</definedName>
    <definedName name="ghghg" hidden="1">{"res",#N/A,FALSE,"A";"key",#N/A,FALSE,"C"}</definedName>
    <definedName name="ghj" localSheetId="7" hidden="1">{#N/A,#N/A,FALSE,"96 3월물량표";#N/A,#N/A,FALSE,"96 4월물량표";#N/A,#N/A,FALSE,"96 5월물량표"}</definedName>
    <definedName name="ghj" localSheetId="0" hidden="1">{#N/A,#N/A,FALSE,"96 3월물량표";#N/A,#N/A,FALSE,"96 4월물량표";#N/A,#N/A,FALSE,"96 5월물량표"}</definedName>
    <definedName name="ghj" hidden="1">{#N/A,#N/A,FALSE,"96 3월물량표";#N/A,#N/A,FALSE,"96 4월물량표";#N/A,#N/A,FALSE,"96 5월물량표"}</definedName>
    <definedName name="ghjy" localSheetId="7" hidden="1">{#N/A,#N/A,TRUE,"Y생산";#N/A,#N/A,TRUE,"Y판매";#N/A,#N/A,TRUE,"Y총물량";#N/A,#N/A,TRUE,"Y능력";#N/A,#N/A,TRUE,"YKD"}</definedName>
    <definedName name="ghjy" localSheetId="0" hidden="1">{#N/A,#N/A,TRUE,"Y생산";#N/A,#N/A,TRUE,"Y판매";#N/A,#N/A,TRUE,"Y총물량";#N/A,#N/A,TRUE,"Y능력";#N/A,#N/A,TRUE,"YKD"}</definedName>
    <definedName name="ghjy" hidden="1">{#N/A,#N/A,TRUE,"Y생산";#N/A,#N/A,TRUE,"Y판매";#N/A,#N/A,TRUE,"Y총물량";#N/A,#N/A,TRUE,"Y능력";#N/A,#N/A,TRUE,"YKD"}</definedName>
    <definedName name="GHUTGHF" localSheetId="7" hidden="1">{#N/A,#N/A,FALSE,"96 3월물량표";#N/A,#N/A,FALSE,"96 4월물량표";#N/A,#N/A,FALSE,"96 5월물량표"}</definedName>
    <definedName name="GHUTGHF" localSheetId="0" hidden="1">{#N/A,#N/A,FALSE,"96 3월물량표";#N/A,#N/A,FALSE,"96 4월물량표";#N/A,#N/A,FALSE,"96 5월물량표"}</definedName>
    <definedName name="GHUTGHF" hidden="1">{#N/A,#N/A,FALSE,"96 3월물량표";#N/A,#N/A,FALSE,"96 4월물량표";#N/A,#N/A,FALSE,"96 5월물량표"}</definedName>
    <definedName name="gj" localSheetId="7" hidden="1">{#N/A,#N/A,FALSE,"96 3월물량표";#N/A,#N/A,FALSE,"96 4월물량표";#N/A,#N/A,FALSE,"96 5월물량표"}</definedName>
    <definedName name="gj" localSheetId="0" hidden="1">{#N/A,#N/A,FALSE,"96 3월물량표";#N/A,#N/A,FALSE,"96 4월물량표";#N/A,#N/A,FALSE,"96 5월물량표"}</definedName>
    <definedName name="gj" hidden="1">{#N/A,#N/A,FALSE,"96 3월물량표";#N/A,#N/A,FALSE,"96 4월물량표";#N/A,#N/A,FALSE,"96 5월물량표"}</definedName>
    <definedName name="GJGK" localSheetId="7" hidden="1">{#N/A,#N/A,FALSE,"표지";#N/A,#N/A,FALSE,"전제";#N/A,#N/A,FALSE,"손익-자 (2)";#N/A,#N/A,FALSE,"손익-자";#N/A,#N/A,FALSE,"손익-마 (2)";#N/A,#N/A,FALSE,"손익-마";#N/A,#N/A,FALSE,"총손최종"}</definedName>
    <definedName name="GJGK" localSheetId="0" hidden="1">{#N/A,#N/A,FALSE,"표지";#N/A,#N/A,FALSE,"전제";#N/A,#N/A,FALSE,"손익-자 (2)";#N/A,#N/A,FALSE,"손익-자";#N/A,#N/A,FALSE,"손익-마 (2)";#N/A,#N/A,FALSE,"손익-마";#N/A,#N/A,FALSE,"총손최종"}</definedName>
    <definedName name="GJGK" hidden="1">{#N/A,#N/A,FALSE,"표지";#N/A,#N/A,FALSE,"전제";#N/A,#N/A,FALSE,"손익-자 (2)";#N/A,#N/A,FALSE,"손익-자";#N/A,#N/A,FALSE,"손익-마 (2)";#N/A,#N/A,FALSE,"손익-마";#N/A,#N/A,FALSE,"총손최종"}</definedName>
    <definedName name="gjk" localSheetId="7" hidden="1">{#N/A,#N/A,TRUE,"Y생산";#N/A,#N/A,TRUE,"Y판매";#N/A,#N/A,TRUE,"Y총물량";#N/A,#N/A,TRUE,"Y능력";#N/A,#N/A,TRUE,"YKD"}</definedName>
    <definedName name="gjk" localSheetId="0" hidden="1">{#N/A,#N/A,TRUE,"Y생산";#N/A,#N/A,TRUE,"Y판매";#N/A,#N/A,TRUE,"Y총물량";#N/A,#N/A,TRUE,"Y능력";#N/A,#N/A,TRUE,"YKD"}</definedName>
    <definedName name="gjk" hidden="1">{#N/A,#N/A,TRUE,"Y생산";#N/A,#N/A,TRUE,"Y판매";#N/A,#N/A,TRUE,"Y총물량";#N/A,#N/A,TRUE,"Y능력";#N/A,#N/A,TRUE,"YKD"}</definedName>
    <definedName name="gls_ACT_EST_ROW" hidden="1">#REF!</definedName>
    <definedName name="gls_ACT_FORM_OFFSET" hidden="1">#REF!</definedName>
    <definedName name="gls_AnalystEmpNoHeading" hidden="1">#REF!</definedName>
    <definedName name="gls_AnalystNameHeading" hidden="1">#REF!</definedName>
    <definedName name="gls_EST_FORM_OFFSET" hidden="1">#REF!</definedName>
    <definedName name="gls_EXTERNAL_COL_REF" hidden="1">#REF!</definedName>
    <definedName name="gls_FIRST_ITEM" hidden="1">#REF!</definedName>
    <definedName name="gls_FIRST_PK" hidden="1">#REF!</definedName>
    <definedName name="gls_FIRST_ROWMULT" hidden="1">#REF!</definedName>
    <definedName name="gls_FIRST_UNITS" hidden="1">#REF!</definedName>
    <definedName name="gls_FIXED_NAMES" hidden="1">#REF!</definedName>
    <definedName name="gls_FONT_STATUS" hidden="1">#REF!</definedName>
    <definedName name="gls_GenAccountingConvention" hidden="1">#REF!</definedName>
    <definedName name="gls_GenAdditionalInfo" hidden="1">#REF!</definedName>
    <definedName name="gls_GenComments" hidden="1">#REF!</definedName>
    <definedName name="gls_GenCompany" hidden="1">#REF!</definedName>
    <definedName name="gls_GenCompanyInfo" hidden="1">#REF!</definedName>
    <definedName name="gls_GenCountry" hidden="1">#REF!</definedName>
    <definedName name="gls_GenCurrency" hidden="1">#REF!</definedName>
    <definedName name="gls_GenCurrencyMultiplier" hidden="1">#REF!</definedName>
    <definedName name="gls_GenEnterCompInfo" hidden="1">#REF!</definedName>
    <definedName name="gls_GenEPSComment" hidden="1">#REF!</definedName>
    <definedName name="gls_GenHomeRegion" hidden="1">#REF!</definedName>
    <definedName name="gls_GenLastPublished" hidden="1">#REF!</definedName>
    <definedName name="gls_GenLastRecRevised" hidden="1">#REF!</definedName>
    <definedName name="gls_GenMainInfo" hidden="1">#REF!</definedName>
    <definedName name="gls_GenNoteComment" hidden="1">#REF!</definedName>
    <definedName name="gls_GenProfile" hidden="1">#REF!</definedName>
    <definedName name="gls_GenRecComment" hidden="1">#REF!</definedName>
    <definedName name="gls_GenSaleslineInfo" hidden="1">#REF!</definedName>
    <definedName name="gls_GenSalesSplitByRegion" hidden="1">#REF!</definedName>
    <definedName name="gls_GenSalesSplitHeading" hidden="1">#REF!</definedName>
    <definedName name="gls_GenSheetVersion" hidden="1">#REF!</definedName>
    <definedName name="gls_genStockCore" hidden="1">#REF!</definedName>
    <definedName name="gls_genStockRec" hidden="1">#REF!</definedName>
    <definedName name="gls_IssuedStockClassHeading" hidden="1">#REF!</definedName>
    <definedName name="gls_IssuedStockCodeHeading" hidden="1">#REF!</definedName>
    <definedName name="gls_IssuedStockFreeFloatHeading" hidden="1">#REF!</definedName>
    <definedName name="gls_KEY_DATA" hidden="1">#REF!</definedName>
    <definedName name="gls_KEY_VALUE" hidden="1">#REF!</definedName>
    <definedName name="gls_PERIOD_CODE" hidden="1">#REF!</definedName>
    <definedName name="gls_PERIOD_INDICATOR" hidden="1">#REF!</definedName>
    <definedName name="gls_PERIOD_PARENT_OR_CONSOL" hidden="1">#REF!</definedName>
    <definedName name="gls_PERIOD_TYPE" hidden="1">#REF!</definedName>
    <definedName name="gls_PrincipalStockClass" hidden="1">#REF!</definedName>
    <definedName name="gls_SASS5HistEPSGrowth" hidden="1">#REF!</definedName>
    <definedName name="gls_SASS5ProjEPSGrowth" hidden="1">#REF!</definedName>
    <definedName name="gls_SASSDirectorHoldings" hidden="1">#REF!</definedName>
    <definedName name="gls_SASSEPS45AGR" hidden="1">#REF!</definedName>
    <definedName name="gls_SASSIsInterimLastAnnounce" hidden="1">#REF!</definedName>
    <definedName name="gls_SASSLastAnnounce" hidden="1">#REF!</definedName>
    <definedName name="gls_SASSNETDIV45AGR" hidden="1">#REF!</definedName>
    <definedName name="gls_ShareholderClassHeading" hidden="1">#REF!</definedName>
    <definedName name="gls_ShareholderHolding" hidden="1">#REF!</definedName>
    <definedName name="gls_ShareholderHoldingHeading" hidden="1">#REF!</definedName>
    <definedName name="gls_ShareholderName" hidden="1">#REF!</definedName>
    <definedName name="gls_ShareholderNameHeading" hidden="1">#REF!</definedName>
    <definedName name="gls_ShareholdingName" hidden="1">#REF!</definedName>
    <definedName name="gls_SPARE_YEARS" hidden="1">#REF!</definedName>
    <definedName name="gls_START_FORMULA_OVERRIDEABLE" hidden="1">#REF!</definedName>
    <definedName name="gls_START_LOCAL_NAMES" hidden="1">#REF!</definedName>
    <definedName name="gls_START_PERIOD_CURRENCY" hidden="1">#REF!</definedName>
    <definedName name="gls_START_STATUS" hidden="1">#REF!</definedName>
    <definedName name="gls_START_USER_STATUS" hidden="1">#REF!</definedName>
    <definedName name="gls_START_VALIDATION" hidden="1">#REF!</definedName>
    <definedName name="gls_START_WHAT" hidden="1">#REF!</definedName>
    <definedName name="gls_START_YEAR" hidden="1">#REF!</definedName>
    <definedName name="gls_TEMP_PERIOD_CODE" hidden="1">#REF!</definedName>
    <definedName name="gls_YEAR_AE_CONTROL" hidden="1">#REF!</definedName>
    <definedName name="gls_YEAR_END_ROW" hidden="1">#REF!</definedName>
    <definedName name="gnxcvb" localSheetId="7" hidden="1">{#N/A,#N/A,TRUE,"Y생산";#N/A,#N/A,TRUE,"Y판매";#N/A,#N/A,TRUE,"Y총물량";#N/A,#N/A,TRUE,"Y능력";#N/A,#N/A,TRUE,"YKD"}</definedName>
    <definedName name="gnxcvb" localSheetId="0" hidden="1">{#N/A,#N/A,TRUE,"Y생산";#N/A,#N/A,TRUE,"Y판매";#N/A,#N/A,TRUE,"Y총물량";#N/A,#N/A,TRUE,"Y능력";#N/A,#N/A,TRUE,"YKD"}</definedName>
    <definedName name="gnxcvb" hidden="1">{#N/A,#N/A,TRUE,"Y생산";#N/A,#N/A,TRUE,"Y판매";#N/A,#N/A,TRUE,"Y총물량";#N/A,#N/A,TRUE,"Y능력";#N/A,#N/A,TRUE,"YKD"}</definedName>
    <definedName name="GQ" localSheetId="7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Q" localSheetId="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Q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srnaerg" localSheetId="7" hidden="1">{#N/A,#N/A,TRUE,"Y생산";#N/A,#N/A,TRUE,"Y판매";#N/A,#N/A,TRUE,"Y총물량";#N/A,#N/A,TRUE,"Y능력";#N/A,#N/A,TRUE,"YKD"}</definedName>
    <definedName name="gsrnaerg" localSheetId="0" hidden="1">{#N/A,#N/A,TRUE,"Y생산";#N/A,#N/A,TRUE,"Y판매";#N/A,#N/A,TRUE,"Y총물량";#N/A,#N/A,TRUE,"Y능력";#N/A,#N/A,TRUE,"YKD"}</definedName>
    <definedName name="gsrnaerg" hidden="1">{#N/A,#N/A,TRUE,"Y생산";#N/A,#N/A,TRUE,"Y판매";#N/A,#N/A,TRUE,"Y총물량";#N/A,#N/A,TRUE,"Y능력";#N/A,#N/A,TRUE,"YKD"}</definedName>
    <definedName name="h" localSheetId="7" hidden="1">{"'Standalone List Price Trends'!$A$1:$X$56"}</definedName>
    <definedName name="h" localSheetId="0" hidden="1">{"'Standalone List Price Trends'!$A$1:$X$56"}</definedName>
    <definedName name="h" hidden="1">{"'Standalone List Price Trends'!$A$1:$X$56"}</definedName>
    <definedName name="hb" localSheetId="7" hidden="1">{"res",#N/A,FALSE,"A";"bal",#N/A,FALSE,"B";"key",#N/A,FALSE,"C";"halvres",#N/A,FALSE,"D";"halbal",#N/A,FALSE,"E";"halvkey",#N/A,FALSE,"F"}</definedName>
    <definedName name="hb" localSheetId="0" hidden="1">{"res",#N/A,FALSE,"A";"bal",#N/A,FALSE,"B";"key",#N/A,FALSE,"C";"halvres",#N/A,FALSE,"D";"halbal",#N/A,FALSE,"E";"halvkey",#N/A,FALSE,"F"}</definedName>
    <definedName name="hb" hidden="1">{"res",#N/A,FALSE,"A";"bal",#N/A,FALSE,"B";"key",#N/A,FALSE,"C";"halvres",#N/A,FALSE,"D";"halbal",#N/A,FALSE,"E";"halvkey",#N/A,FALSE,"F"}</definedName>
    <definedName name="HDD" hidden="1">#REF!</definedName>
    <definedName name="hddgraph" hidden="1">#REF!</definedName>
    <definedName name="Heatmap">"Heatmap"</definedName>
    <definedName name="HFG" localSheetId="7" hidden="1">{#N/A,#N/A,TRUE,"Y생산";#N/A,#N/A,TRUE,"Y판매";#N/A,#N/A,TRUE,"Y총물량";#N/A,#N/A,TRUE,"Y능력";#N/A,#N/A,TRUE,"YKD"}</definedName>
    <definedName name="HFG" localSheetId="0" hidden="1">{#N/A,#N/A,TRUE,"Y생산";#N/A,#N/A,TRUE,"Y판매";#N/A,#N/A,TRUE,"Y총물량";#N/A,#N/A,TRUE,"Y능력";#N/A,#N/A,TRUE,"YKD"}</definedName>
    <definedName name="HFG" hidden="1">{#N/A,#N/A,TRUE,"Y생산";#N/A,#N/A,TRUE,"Y판매";#N/A,#N/A,TRUE,"Y총물량";#N/A,#N/A,TRUE,"Y능력";#N/A,#N/A,TRUE,"YKD"}</definedName>
    <definedName name="hgfh" localSheetId="7" hidden="1">{#N/A,#N/A,FALSE,"96 3월물량표";#N/A,#N/A,FALSE,"96 4월물량표";#N/A,#N/A,FALSE,"96 5월물량표"}</definedName>
    <definedName name="hgfh" localSheetId="0" hidden="1">{#N/A,#N/A,FALSE,"96 3월물량표";#N/A,#N/A,FALSE,"96 4월물량표";#N/A,#N/A,FALSE,"96 5월물량표"}</definedName>
    <definedName name="hgfh" hidden="1">{#N/A,#N/A,FALSE,"96 3월물량표";#N/A,#N/A,FALSE,"96 4월물량표";#N/A,#N/A,FALSE,"96 5월물량표"}</definedName>
    <definedName name="hgmjbv" localSheetId="7" hidden="1">{#N/A,#N/A,TRUE,"Y생산";#N/A,#N/A,TRUE,"Y판매";#N/A,#N/A,TRUE,"Y총물량";#N/A,#N/A,TRUE,"Y능력";#N/A,#N/A,TRUE,"YKD"}</definedName>
    <definedName name="hgmjbv" localSheetId="0" hidden="1">{#N/A,#N/A,TRUE,"Y생산";#N/A,#N/A,TRUE,"Y판매";#N/A,#N/A,TRUE,"Y총물량";#N/A,#N/A,TRUE,"Y능력";#N/A,#N/A,TRUE,"YKD"}</definedName>
    <definedName name="hgmjbv" hidden="1">{#N/A,#N/A,TRUE,"Y생산";#N/A,#N/A,TRUE,"Y판매";#N/A,#N/A,TRUE,"Y총물량";#N/A,#N/A,TRUE,"Y능력";#N/A,#N/A,TRUE,"YKD"}</definedName>
    <definedName name="HHHH" localSheetId="7" hidden="1">{#N/A,#N/A,TRUE,"Y생산";#N/A,#N/A,TRUE,"Y판매";#N/A,#N/A,TRUE,"Y총물량";#N/A,#N/A,TRUE,"Y능력";#N/A,#N/A,TRUE,"YKD"}</definedName>
    <definedName name="HHHH" localSheetId="0" hidden="1">{#N/A,#N/A,TRUE,"Y생산";#N/A,#N/A,TRUE,"Y판매";#N/A,#N/A,TRUE,"Y총물량";#N/A,#N/A,TRUE,"Y능력";#N/A,#N/A,TRUE,"YKD"}</definedName>
    <definedName name="HHHH" hidden="1">{#N/A,#N/A,TRUE,"Y생산";#N/A,#N/A,TRUE,"Y판매";#N/A,#N/A,TRUE,"Y총물량";#N/A,#N/A,TRUE,"Y능력";#N/A,#N/A,TRUE,"YKD"}</definedName>
    <definedName name="HiddenRows" hidden="1">#REF!</definedName>
    <definedName name="Histogram">"Histogram"</definedName>
    <definedName name="hjkj" hidden="1">#REF!</definedName>
    <definedName name="hmk" localSheetId="7" hidden="1">{#N/A,#N/A,TRUE,"Y생산";#N/A,#N/A,TRUE,"Y판매";#N/A,#N/A,TRUE,"Y총물량";#N/A,#N/A,TRUE,"Y능력";#N/A,#N/A,TRUE,"YKD"}</definedName>
    <definedName name="hmk" localSheetId="0" hidden="1">{#N/A,#N/A,TRUE,"Y생산";#N/A,#N/A,TRUE,"Y판매";#N/A,#N/A,TRUE,"Y총물량";#N/A,#N/A,TRUE,"Y능력";#N/A,#N/A,TRUE,"YKD"}</definedName>
    <definedName name="hmk" hidden="1">{#N/A,#N/A,TRUE,"Y생산";#N/A,#N/A,TRUE,"Y판매";#N/A,#N/A,TRUE,"Y총물량";#N/A,#N/A,TRUE,"Y능력";#N/A,#N/A,TRUE,"YKD"}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t" localSheetId="7" hidden="1">{"'표지'!$B$5"}</definedName>
    <definedName name="ht" localSheetId="0" hidden="1">{"'표지'!$B$5"}</definedName>
    <definedName name="ht" hidden="1">{"'표지'!$B$5"}</definedName>
    <definedName name="HTML_CodePage" hidden="1">1252</definedName>
    <definedName name="HTML_Control" localSheetId="7" hidden="1">{"'法第５条第１項（新設）サンプル'!$A$5:$L$1206"}</definedName>
    <definedName name="HTML_Control" localSheetId="0" hidden="1">{"'法第５条第１項（新設）サンプル'!$A$5:$L$1206"}</definedName>
    <definedName name="HTML_Control" hidden="1">{"'法第５条第１項（新設）サンプル'!$A$5:$L$1206"}</definedName>
    <definedName name="HTML_Description" hidden="1">""</definedName>
    <definedName name="HTML_Email" hidden="1">""</definedName>
    <definedName name="HTML_Header" hidden="1">"Income-Adj"</definedName>
    <definedName name="HTML_LastUpdate" hidden="1">"9/1/99"</definedName>
    <definedName name="HTML_LineAfter" hidden="1">FALSE</definedName>
    <definedName name="HTML_LineBefore" hidden="1">FALSE</definedName>
    <definedName name="HTML_Name" hidden="1">"Neo"</definedName>
    <definedName name="HTML_OBDlg2" hidden="1">TRUE</definedName>
    <definedName name="HTML_OBDlg3" hidden="1">FALSE</definedName>
    <definedName name="HTML_OBDlg4" hidden="1">TRUE</definedName>
    <definedName name="HTML_OS" hidden="1">0</definedName>
    <definedName name="HTML_PathFile" hidden="1">"E:\statements-2.0\from_excel.htm"</definedName>
    <definedName name="HTML_PathFileMac" hidden="1">"Macintosh HD:Web Site “~adamodar”:pc:datasets:MyHTML.html"</definedName>
    <definedName name="HTML_PathTemplate" hidden="1">"http://newintra-hp/qqjbbd/METI_HP/data/ritti_todogai_5_1502.html"</definedName>
    <definedName name="HTML_Title" hidden="1">"Histo_Statements"</definedName>
    <definedName name="HTML1_1" hidden="1">"[FCFF3]Sheet1!$A$1:$L$34"</definedName>
    <definedName name="HTML1_10" hidden="1">""</definedName>
    <definedName name="HTML1_11" hidden="1">1</definedName>
    <definedName name="HTML1_12" hidden="1">"Aswath:Adobe SiteMill™ 1.0.2:MyHomePage:FCFF3.html"</definedName>
    <definedName name="HTML1_2" hidden="1">1</definedName>
    <definedName name="HTML1_3" hidden="1">"FCFF3"</definedName>
    <definedName name="HTML1_4" hidden="1">"Three-Stage FCFF Model"</definedName>
    <definedName name="HTML1_5" hidden="1">""</definedName>
    <definedName name="HTML1_6" hidden="1">-4146</definedName>
    <definedName name="HTML1_7" hidden="1">-4146</definedName>
    <definedName name="HTML1_8" hidden="1">"10/22/96"</definedName>
    <definedName name="HTML1_9" hidden="1">"Aswath Damodaran"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ntrol2" localSheetId="7" hidden="1">{"'표지'!$B$5"}</definedName>
    <definedName name="htmlControl2" localSheetId="0" hidden="1">{"'표지'!$B$5"}</definedName>
    <definedName name="htmlControl2" hidden="1">{"'표지'!$B$5"}</definedName>
    <definedName name="HTMLCount" hidden="1">1</definedName>
    <definedName name="htr" localSheetId="7" hidden="1">{#N/A,#N/A,TRUE,"Y생산";#N/A,#N/A,TRUE,"Y판매";#N/A,#N/A,TRUE,"Y총물량";#N/A,#N/A,TRUE,"Y능력";#N/A,#N/A,TRUE,"YKD"}</definedName>
    <definedName name="htr" localSheetId="0" hidden="1">{#N/A,#N/A,TRUE,"Y생산";#N/A,#N/A,TRUE,"Y판매";#N/A,#N/A,TRUE,"Y총물량";#N/A,#N/A,TRUE,"Y능력";#N/A,#N/A,TRUE,"YKD"}</definedName>
    <definedName name="htr" hidden="1">{#N/A,#N/A,TRUE,"Y생산";#N/A,#N/A,TRUE,"Y판매";#N/A,#N/A,TRUE,"Y총물량";#N/A,#N/A,TRUE,"Y능력";#N/A,#N/A,TRUE,"YKD"}</definedName>
    <definedName name="HUh" localSheetId="7" hidden="1">{"'Standalone List Price Trends'!$A$1:$X$56"}</definedName>
    <definedName name="HUh" localSheetId="0" hidden="1">{"'Standalone List Price Trends'!$A$1:$X$56"}</definedName>
    <definedName name="HUh" hidden="1">{"'Standalone List Price Trends'!$A$1:$X$56"}</definedName>
    <definedName name="hyhyhy" localSheetId="7" hidden="1">{"res",#N/A,FALSE,"A";"bal",#N/A,FALSE,"B";"key",#N/A,FALSE,"C";"halvres",#N/A,FALSE,"D";"halvbal",#N/A,FALSE,"E";"halvkey",#N/A,FALSE,"F"}</definedName>
    <definedName name="hyhyhy" localSheetId="0" hidden="1">{"res",#N/A,FALSE,"A";"bal",#N/A,FALSE,"B";"key",#N/A,FALSE,"C";"halvres",#N/A,FALSE,"D";"halvbal",#N/A,FALSE,"E";"halvkey",#N/A,FALSE,"F"}</definedName>
    <definedName name="hyhyhy" hidden="1">{"res",#N/A,FALSE,"A";"bal",#N/A,FALSE,"B";"key",#N/A,FALSE,"C";"halvres",#N/A,FALSE,"D";"halvbal",#N/A,FALSE,"E";"halvkey",#N/A,FALSE,"F"}</definedName>
    <definedName name="IIIII" localSheetId="7" hidden="1">{#N/A,#N/A,FALSE,"96 3월물량표";#N/A,#N/A,FALSE,"96 4월물량표";#N/A,#N/A,FALSE,"96 5월물량표"}</definedName>
    <definedName name="IIIII" localSheetId="0" hidden="1">{#N/A,#N/A,FALSE,"96 3월물량표";#N/A,#N/A,FALSE,"96 4월물량표";#N/A,#N/A,FALSE,"96 5월물량표"}</definedName>
    <definedName name="IIIII" hidden="1">{#N/A,#N/A,FALSE,"96 3월물량표";#N/A,#N/A,FALSE,"96 4월물량표";#N/A,#N/A,FALSE,"96 5월물량표"}</definedName>
    <definedName name="Img_CF" hidden="1">"IMG_11"</definedName>
    <definedName name="Img_Chrt_Monthly_sales" hidden="1">"IMG_10"</definedName>
    <definedName name="Img_CNOOC" hidden="1">"IMG_11"</definedName>
    <definedName name="Img_ML_1c3d1n6n" hidden="1">"IMG_18"</definedName>
    <definedName name="Img_ML_1j2s8j1q" hidden="1">"IMG_6"</definedName>
    <definedName name="Img_ML_1j6s8l1q" hidden="1">"IMG_6"</definedName>
    <definedName name="Img_ML_1k4g9u7k" hidden="1">"IMG_10"</definedName>
    <definedName name="Img_ML_1k8z1t3q" hidden="1">"IMG_10"</definedName>
    <definedName name="Img_ML_1s1r9i6q" hidden="1">"IMG_10"</definedName>
    <definedName name="Img_ML_1s6s8l2q" hidden="1">"IMG_10"</definedName>
    <definedName name="Img_ML_1s8r9t2q" hidden="1">"IMG_10"</definedName>
    <definedName name="Img_ML_1s8s8t2q" hidden="1">"IMG_10"</definedName>
    <definedName name="Img_ML_1y7a6c1t" hidden="1">"IMG_18"</definedName>
    <definedName name="Img_ML_2b2b8h8h" hidden="1">"IMG_18"</definedName>
    <definedName name="Img_ML_2e1r5p2m" hidden="1">"IMG_10"</definedName>
    <definedName name="Img_ML_2j4w4z8a" hidden="1">"IMG_11"</definedName>
    <definedName name="Img_ML_2k1r9i3a" hidden="1">"IMG_10"</definedName>
    <definedName name="Img_ML_2s7r9o2a" hidden="1">"IMG_18"</definedName>
    <definedName name="Img_ML_2v6s9i5c" hidden="1">"IMG_18"</definedName>
    <definedName name="Img_ML_3b3j3x9k" hidden="1">"IMG_6"</definedName>
    <definedName name="Img_ML_3c6e9c4g" hidden="1">"IMG_18"</definedName>
    <definedName name="Img_ML_3c7g1a7g" hidden="1">"IMG_26"</definedName>
    <definedName name="Img_ML_3e2q4k7i" hidden="1">"IMG_11"</definedName>
    <definedName name="Img_ML_3g6x3l4p" hidden="1">"IMG_18"</definedName>
    <definedName name="Img_ML_3j2x3j8p" hidden="1">"IMG_10"</definedName>
    <definedName name="Img_ML_3s5r9m2p" hidden="1">"IMG_18"</definedName>
    <definedName name="Img_ML_3u7z1o5p" hidden="1">"IMG_17"</definedName>
    <definedName name="Img_ML_3y1j4m2m" hidden="1">"IMG_18"</definedName>
    <definedName name="Img_ML_4d2b6f6f" hidden="1">"IMG_6"</definedName>
    <definedName name="Img_ML_4j6v5l1l" hidden="1">"IMG_18"</definedName>
    <definedName name="Img_ML_4k2s8j9l" hidden="1">"IMG_18"</definedName>
    <definedName name="Img_ML_4k4z1z9l" hidden="1">"IMG_10"</definedName>
    <definedName name="Img_ML_4s2w4j6l" hidden="1">"IMG_5"</definedName>
    <definedName name="Img_ML_5e7g5e5e" hidden="1">"IMG_6"</definedName>
    <definedName name="Img_ML_5e9i9i2b" hidden="1">"IMG_12"</definedName>
    <definedName name="Img_ML_5h6q3g8u" hidden="1">"IMG_4"</definedName>
    <definedName name="Img_ML_5j3u6k8m" hidden="1">"IMG_10"</definedName>
    <definedName name="Img_ML_5k4r9z3m" hidden="1">"IMG_18"</definedName>
    <definedName name="Img_ML_5k5u6m3m" hidden="1">"IMG_18"</definedName>
    <definedName name="Img_ML_5u9y2u5m" hidden="1">"IMG_10"</definedName>
    <definedName name="Img_ML_6d5x3m7z" hidden="1">"IMG_10"</definedName>
    <definedName name="Img_ML_6d6x3l7z" hidden="1">"IMG_10"</definedName>
    <definedName name="Img_ML_6f2b1a5e" hidden="1">"IMG_18"</definedName>
    <definedName name="Img_ML_6f2p1m9g" hidden="1">"IMG_11"</definedName>
    <definedName name="Img_ML_6f6f4d9i" hidden="1">"IMG_6"</definedName>
    <definedName name="Img_ML_6f9i2b5e" hidden="1">"IMG_18"</definedName>
    <definedName name="Img_ML_6j6x3l1z" hidden="1">"IMG_4"</definedName>
    <definedName name="Img_ML_6j7u6o8z" hidden="1">"IMG_10"</definedName>
    <definedName name="Img_ML_6k4t7z9z" hidden="1">"IMG_10"</definedName>
    <definedName name="Img_ML_6k9c9p4d" hidden="1">"IMG_18"</definedName>
    <definedName name="Img_ML_6r9u1n9k" hidden="1">"IMG_18"</definedName>
    <definedName name="Img_ML_6s1x3i6z" hidden="1">"IMG_1"</definedName>
    <definedName name="Img_ML_6y9f7y3n" hidden="1">"IMG_18"</definedName>
    <definedName name="Img_ML_7g3c2b9i" hidden="1">"IMG_10"</definedName>
    <definedName name="Img_ML_7g5e5e2b" hidden="1">"IMG_10"</definedName>
    <definedName name="Img_ML_7j1v5i8i" hidden="1">"IMG_18"</definedName>
    <definedName name="Img_ML_7j6w4l8i" hidden="1">"IMG_18"</definedName>
    <definedName name="Img_ML_7j7t7o8i" hidden="1">"IMG_12"</definedName>
    <definedName name="Img_ML_7m5m4k3b" hidden="1">"IMG_11"</definedName>
    <definedName name="Img_ML_7n6h3t1t" hidden="1">"IMG_18"</definedName>
    <definedName name="Img_ML_7r2b3e9e" hidden="1">"IMG_10"</definedName>
    <definedName name="Img_ML_7s4w7c6r" hidden="1">"IMG_10"</definedName>
    <definedName name="Img_ML_8b9j5t1p" hidden="1">"IMG_18"</definedName>
    <definedName name="Img_ML_8c2q5i2r" hidden="1">"IMG_18"</definedName>
    <definedName name="Img_ML_8g6y2l4j" hidden="1">"IMG_10"</definedName>
    <definedName name="Img_ML_8h4d9i2b" hidden="1">"IMG_6"</definedName>
    <definedName name="Img_ML_8h5e9i3c" hidden="1">"IMG_6"</definedName>
    <definedName name="Img_ML_8h7g3c9i" hidden="1">"IMG_6"</definedName>
    <definedName name="Img_ML_8h7g4d4d" hidden="1">"IMG_6"</definedName>
    <definedName name="Img_ML_8j3w6p4c" hidden="1">"IMG_18"</definedName>
    <definedName name="Img_ML_8k1z1i3j" hidden="1">"IMG_18"</definedName>
    <definedName name="Img_ML_8k7v5o9j" hidden="1">"IMG_10"</definedName>
    <definedName name="Img_ML_8r1k8t4y" hidden="1">"IMG_4"</definedName>
    <definedName name="Img_ML_8s3q3c1i" hidden="1">"IMG_11"</definedName>
    <definedName name="Img_ML_8u7r9o5j" hidden="1">"IMG_18"</definedName>
    <definedName name="Img_ML_9d2z1j7w" hidden="1">"IMG_5"</definedName>
    <definedName name="Img_ML_9g5t7m4w" hidden="1">"IMG_10"</definedName>
    <definedName name="Img_ML_9g8u6t4w" hidden="1">"IMG_10"</definedName>
    <definedName name="Img_ML_9g9u6u4w" hidden="1">"IMG_18"</definedName>
    <definedName name="Img_ML_9j4u6z8w" hidden="1">"IMG_18"</definedName>
    <definedName name="Img_ML_9k1t7i9w" hidden="1">"IMG_10"</definedName>
    <definedName name="Img_ML_9k2x3j3w" hidden="1">"IMG_6"</definedName>
    <definedName name="Img_ML_9k9z1u3w" hidden="1">"IMG_10"</definedName>
    <definedName name="Img_ML_9s4t7z6w" hidden="1">"IMG_10"</definedName>
    <definedName name="Img_ML_9s8z1t2w" hidden="1">"IMG_6"</definedName>
    <definedName name="Img_ML_9u7t7o5w" hidden="1">"IMG_18"</definedName>
    <definedName name="Img_Semi_sales_vs._unit" hidden="1">"IMG_10"</definedName>
    <definedName name="IQ_1_4_CONSTRUCTION_GROSS_LOANS_FFIEC" hidden="1">"c13402"</definedName>
    <definedName name="IQ_1_4_CONSTRUCTION_LL_REC_DOM_FFIEC" hidden="1">"c12899"</definedName>
    <definedName name="IQ_1_4_CONSTRUCTION_LOAN_COMMITMENTS_UNUSED_FFIEC" hidden="1">"c13244"</definedName>
    <definedName name="IQ_1_4_CONSTRUCTION_LOANS_DUE_30_89_FFIEC" hidden="1">"c13257"</definedName>
    <definedName name="IQ_1_4_CONSTRUCTION_LOANS_DUE_90_FFIEC" hidden="1">"c13285"</definedName>
    <definedName name="IQ_1_4_CONSTRUCTION_LOANS_NON_ACCRUAL_FFIEC" hidden="1">"c13311"</definedName>
    <definedName name="IQ_1_4_CONSTRUCTION_RISK_BASED_FFIEC" hidden="1">"c13423"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RES_DOM_FFIEC" hidden="1">"c15269"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BS_AFS_AMORT_COST_FFIEC" hidden="1">"c20499"</definedName>
    <definedName name="IQ_ABS_AFS_FAIR_VAL_FFIEC" hidden="1">"c20464"</definedName>
    <definedName name="IQ_ABS_AVAIL_SALE_FFIEC" hidden="1">"c12802"</definedName>
    <definedName name="IQ_ABS_FFIEC" hidden="1">"c12788"</definedName>
    <definedName name="IQ_ABS_HTM_AMORT_COST_FFIEC" hidden="1">"c20447"</definedName>
    <definedName name="IQ_ABS_HTM_FAIR_VAL_FFIEC" hidden="1">"c20482"</definedName>
    <definedName name="IQ_ABS_INVEST_SECURITIES_FFIEC" hidden="1">"c13461"</definedName>
    <definedName name="IQ_ABS_PERIOD" hidden="1">"c13823"</definedName>
    <definedName name="IQ_ABS_PERIOD_EST" hidden="1">"c16122"</definedName>
    <definedName name="IQ_ACCEPTANCES_OTHER_FOREIGN_BANKS_LL_REC_FFIEC" hidden="1">"c15293"</definedName>
    <definedName name="IQ_ACCEPTANCES_OTHER_US_BANKS_LL_REC_FFIEC" hidden="1">"c15292"</definedName>
    <definedName name="IQ_ACCOUNT_CHANGE" hidden="1">"c1449"</definedName>
    <definedName name="IQ_ACCOUNT_CODE_INTEREST_PENALTIES" hidden="1">"c15741"</definedName>
    <definedName name="IQ_ACCOUNTING_FFIEC" hidden="1">"c13054"</definedName>
    <definedName name="IQ_ACCOUNTING_STANDARD_CIQ_COL" hidden="1">"c11739"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RUED_INTEREST_RECEIVABLE_FFIEC" hidden="1">"c12842"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_WIRELESS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COST_SUB" hidden="1">"c15807"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_TAX_POSITIONS_CURRENT_YR" hidden="1">"c15733"</definedName>
    <definedName name="IQ_ADD_TAX_POSITIONS_PRIOR_YRS" hidden="1">"c15735"</definedName>
    <definedName name="IQ_ADDIN" hidden="1">"AUTO"</definedName>
    <definedName name="IQ_ADDITIONAL_NON_INT_INC_FDIC" hidden="1">"c6574"</definedName>
    <definedName name="IQ_ADDITIONS_NON_ACCRUAL_ASSET_DURING_QTR_FFIEC" hidden="1">"c15349"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DVERTISING_MARKETING_EXPENSES_FFIEC" hidden="1">"c13048"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DILUTED" hidden="1">"c16188"</definedName>
    <definedName name="IQ_AFFO_PER_SHARE_BASIC" hidden="1">"c8869"</definedName>
    <definedName name="IQ_AFFO_PER_SHARE_DILUTED" hidden="1">"c8870"</definedName>
    <definedName name="IQ_AFS_INVEST_SECURITIES_FFIEC" hidden="1">"c13456"</definedName>
    <definedName name="IQ_AFS_SECURITIES_TIER_1_FFIEC" hidden="1">"c13343"</definedName>
    <definedName name="IQ_AFTER_TAX_INCOME_FDIC" hidden="1">"c6583"</definedName>
    <definedName name="IQ_AG_PROD_FARM_LOANS_DOM_QUARTERLY_AVG_FFIEC" hidden="1">"c15477"</definedName>
    <definedName name="IQ_AGENCY" hidden="1">"c8960"</definedName>
    <definedName name="IQ_AGENCY_INVEST_SECURITIES_FFIEC" hidden="1">"c13458"</definedName>
    <definedName name="IQ_AGG_CORPORATE_SHARES" hidden="1">"c13781"</definedName>
    <definedName name="IQ_AGG_CORPORATE_VALUE" hidden="1">"c13774"</definedName>
    <definedName name="IQ_AGG_ESOP_SHARES" hidden="1">"c13782"</definedName>
    <definedName name="IQ_AGG_ESOP_VALUE" hidden="1">"c13775"</definedName>
    <definedName name="IQ_AGG_FOUNDATION_SHARES" hidden="1">"c13783"</definedName>
    <definedName name="IQ_AGG_FOUNDATION_VALUE" hidden="1">"c13776"</definedName>
    <definedName name="IQ_AGG_HEDGEFUND_SHARES" hidden="1">"c13785"</definedName>
    <definedName name="IQ_AGG_HEDGEFUND_VALUE" hidden="1">"c13778"</definedName>
    <definedName name="IQ_AGG_INSIDER_SHARES" hidden="1">"c13780"</definedName>
    <definedName name="IQ_AGG_INSIDER_VALUE" hidden="1">"c13773"</definedName>
    <definedName name="IQ_AGG_INSTITUTIONAL_SHARES" hidden="1">"c13779"</definedName>
    <definedName name="IQ_AGG_INSTITUTIONAL_VALUE" hidden="1">"c13772"</definedName>
    <definedName name="IQ_AGG_OTHER_SHARES" hidden="1">"c13784"</definedName>
    <definedName name="IQ_AGG_OTHER_VALUE" hidden="1">"c13777"</definedName>
    <definedName name="IQ_AGRICULTURAL_GROSS_LOANS_FFIEC" hidden="1">"c13413"</definedName>
    <definedName name="IQ_AGRICULTURAL_LOANS_FOREIGN_FFIEC" hidden="1">"c13481"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GRICULTURAL_RISK_BASED_FFIEC" hidden="1">"c13434"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_OTHER_DEPOSITS_FOREIGN_DEP_FFIEC" hidden="1">"c15347"</definedName>
    <definedName name="IQ_ALL_OTHER_INVEST_UNCONSOL_SUBS_FFIEC" hidden="1">"c15275"</definedName>
    <definedName name="IQ_ALL_OTHER_LEASES_CHARGE_OFFS_FFIEC" hidden="1">"c13185"</definedName>
    <definedName name="IQ_ALL_OTHER_LEASES_RECOV_FFIEC" hidden="1">"c13207"</definedName>
    <definedName name="IQ_ALL_OTHER_LOANS_CHARGE_OFFS_FFIEC" hidden="1">"c13183"</definedName>
    <definedName name="IQ_ALL_OTHER_LOANS_RECOV_FFIEC" hidden="1">"c13205"</definedName>
    <definedName name="IQ_ALL_OTHER_TRADING_LIABILITIES_DOM_FFIEC" hidden="1">"c12942"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_LL_LOSSES_FFIEC" hidden="1">"c12810"</definedName>
    <definedName name="IQ_ALLOWABLE_T2_CAPITAL_FFIEC" hidden="1">"c13150"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CREDIT_LOSSES_OFF_BS_FFIEC" hidden="1">"c12871"</definedName>
    <definedName name="IQ_ALLOWANCE_LL_LOSSES_T2_FFIEC" hidden="1">"c13146"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_IMPAIRMENT_OTHER_INTANGIBLE_ASSETS_FFIEC" hidden="1">"c13026"</definedName>
    <definedName name="IQ_AMORT_EXPENSE_FDIC" hidden="1">"c6677"</definedName>
    <definedName name="IQ_AMORTIZATION" hidden="1">"c1591"</definedName>
    <definedName name="IQ_AMORTIZED_COST_FDIC" hidden="1">"c6426"</definedName>
    <definedName name="IQ_AMOUNT_FINANCIAL_LOC_CONVEYED_FFIEC" hidden="1">"c13250"</definedName>
    <definedName name="IQ_AMOUNT_PERFORMANCE_LOC_CONVEYED_FFIEC" hidden="1">"c13252"</definedName>
    <definedName name="IQ_AMT_OUT" hidden="1">"c2145"</definedName>
    <definedName name="IQ_ANALYST_EMAIL" hidden="1">"c13738"</definedName>
    <definedName name="IQ_ANALYST_NAME" hidden="1">"c13736"</definedName>
    <definedName name="IQ_ANALYST_PHONE" hidden="1">"c13737"</definedName>
    <definedName name="IQ_ANALYST_START_DATE" hidden="1">"c13740"</definedName>
    <definedName name="IQ_ANNU_DISTRIBUTION_UNIT" hidden="1">"c3004"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NNUITY_SALES_FEES_COMMISSIONS_FFIEC" hidden="1">"c13007"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PPLICABLE_INCOME_TAXES_FTE_FFIEC" hidden="1">"c13853"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RPU_ANALOG_CABLE" hidden="1">"c2864"</definedName>
    <definedName name="IQ_ARPU_BASIC_CABLE" hidden="1">"c2866"</definedName>
    <definedName name="IQ_ARPU_BBAND" hidden="1">"c2867"</definedName>
    <definedName name="IQ_ARPU_DIG_CABLE" hidden="1">"c2865"</definedName>
    <definedName name="IQ_ARPU_PHONE" hidden="1">"c2868"</definedName>
    <definedName name="IQ_ARPU_POSTPAID_WIRELESS" hidden="1">"c15758"</definedName>
    <definedName name="IQ_ARPU_PREPAID_WIRELESS" hidden="1">"c15759"</definedName>
    <definedName name="IQ_ARPU_RETAIL_WIRELESS" hidden="1">"c15760"</definedName>
    <definedName name="IQ_ARPU_SATELLITE" hidden="1">"c15790"</definedName>
    <definedName name="IQ_ARPU_TOTAL" hidden="1">"c2869"</definedName>
    <definedName name="IQ_ARPU_WHOLESALE_WIRELESS" hidden="1">"c15761"</definedName>
    <definedName name="IQ_ARPU_WIRELESS" hidden="1">"c2126"</definedName>
    <definedName name="IQ_ASSET_BACKED_FDIC" hidden="1">"c6301"</definedName>
    <definedName name="IQ_ASSET_MANAGED_GROWTH_RATE" hidden="1">"c20434"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SUPPLE" hidden="1">"c13812"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FAIR_VALUE" hidden="1">"c13843"</definedName>
    <definedName name="IQ_ASSETS_HELD_FDIC" hidden="1">"c6305"</definedName>
    <definedName name="IQ_ASSETS_LEVEL_1" hidden="1">"c13839"</definedName>
    <definedName name="IQ_ASSETS_LEVEL_2" hidden="1">"c13840"</definedName>
    <definedName name="IQ_ASSETS_LEVEL_3" hidden="1">"c13841"</definedName>
    <definedName name="IQ_ASSETS_NAME_AP" hidden="1">"c8921"</definedName>
    <definedName name="IQ_ASSETS_NAME_AP_ABS" hidden="1">"c8940"</definedName>
    <definedName name="IQ_ASSETS_NETTING_OTHER_ADJUSTMENTS" hidden="1">"c13842"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REPRICE_ASSETS_TOT_FFIEC" hidden="1">"c13454"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ETS_UNDER_ADMINISTRATION" hidden="1">"c20432"</definedName>
    <definedName name="IQ_ASSIGNED_RESERVES_COAL" hidden="1">"c15912"</definedName>
    <definedName name="IQ_ASSIGNED_RESERVES_TO_TOTAL_RESERVES_COAL" hidden="1">"c15955"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LOSSES" hidden="1">"c15870"</definedName>
    <definedName name="IQ_ASSUMED_PC_EARNED" hidden="1">"c2746"</definedName>
    <definedName name="IQ_ASSUMED_PREMIUMS_EARNED_GROSS_PREMIUMS_EARNED" hidden="1">"c15886"</definedName>
    <definedName name="IQ_ASSUMED_PREMIUMS_WRITTEN_GROSS_PREMIUMS_WRITTEN" hidden="1">"c15884"</definedName>
    <definedName name="IQ_ASSUMED_WRITTEN" hidden="1">"c2725"</definedName>
    <definedName name="IQ_ATM_FEES_FFIEC" hidden="1">"c13042"</definedName>
    <definedName name="IQ_ATM_INTERCHANGE_EXPENSES_FFIEC" hidden="1">"c13056"</definedName>
    <definedName name="IQ_AUDITOR_NAME" hidden="1">"c1539"</definedName>
    <definedName name="IQ_AUDITOR_OPINION" hidden="1">"c1540"</definedName>
    <definedName name="IQ_AUM" hidden="1">"c10043"</definedName>
    <definedName name="IQ_AUM_ACQUISITIONS_TRANSFERS" hidden="1">"c20415"</definedName>
    <definedName name="IQ_AUM_AVERAGE" hidden="1">"c20418"</definedName>
    <definedName name="IQ_AUM_BOP" hidden="1">"c20409"</definedName>
    <definedName name="IQ_AUM_CASH_FLOWS_DIVIDENDS" hidden="1">"c20413"</definedName>
    <definedName name="IQ_AUM_DOMESTIC" hidden="1">"c20400"</definedName>
    <definedName name="IQ_AUM_EOP" hidden="1">"c20417"</definedName>
    <definedName name="IQ_AUM_EQUITY_FUNDS" hidden="1">"c10039"</definedName>
    <definedName name="IQ_AUM_FEE_EARNING" hidden="1">"c20402"</definedName>
    <definedName name="IQ_AUM_FIXED_INCOME_FUNDS" hidden="1">"c10040"</definedName>
    <definedName name="IQ_AUM_FOREIGN" hidden="1">"c20401"</definedName>
    <definedName name="IQ_AUM_HIGH_NET_WORTH" hidden="1">"c20398"</definedName>
    <definedName name="IQ_AUM_INFLOWS" hidden="1">"c20410"</definedName>
    <definedName name="IQ_AUM_INSTITUTIONAL" hidden="1">"c20396"</definedName>
    <definedName name="IQ_AUM_INSTITUTIONAL_CUSTOMERS" hidden="1">"c20405"</definedName>
    <definedName name="IQ_AUM_MARKET_APPRECIATION_DEPRECIATION" hidden="1">"c20414"</definedName>
    <definedName name="IQ_AUM_MONEY_MARKET_FUNDS" hidden="1">"c10041"</definedName>
    <definedName name="IQ_AUM_NET_CHANGE" hidden="1">"c20419"</definedName>
    <definedName name="IQ_AUM_NET_INFLOWS_OUTFLOWS" hidden="1">"c20412"</definedName>
    <definedName name="IQ_AUM_NON_FEE_EARNING" hidden="1">"c20403"</definedName>
    <definedName name="IQ_AUM_OTHER" hidden="1">"c10042"</definedName>
    <definedName name="IQ_AUM_OTHER_ADJUSTMENTS" hidden="1">"c20416"</definedName>
    <definedName name="IQ_AUM_OTHER_CLIENTS" hidden="1">"c20399"</definedName>
    <definedName name="IQ_AUM_OTHER_CUSTOMERS" hidden="1">"c20407"</definedName>
    <definedName name="IQ_AUM_OUTFLOWS" hidden="1">"c20411"</definedName>
    <definedName name="IQ_AUM_PRIVATE_EQUITY" hidden="1">"c20394"</definedName>
    <definedName name="IQ_AUM_REAL_ESTATE" hidden="1">"c20395"</definedName>
    <definedName name="IQ_AUM_RETAIL" hidden="1">"c20397"</definedName>
    <definedName name="IQ_AUM_RETAIL_CUSTOMERS" hidden="1">"c20404"</definedName>
    <definedName name="IQ_AUM_SME_CUSTOMERS" hidden="1">"c20406"</definedName>
    <definedName name="IQ_AUM_TOTAL_CUSTOMERS" hidden="1">"c20408"</definedName>
    <definedName name="IQ_AUTO_LOANS_TOTAL_LOANS" hidden="1">"c15713"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_FOR_SALE_FAIR_VALUE_TOT_FFIEC" hidden="1">"c15399"</definedName>
    <definedName name="IQ_AVAIL_FOR_SALE_LEVEL_1_FFIEC" hidden="1">"c15421"</definedName>
    <definedName name="IQ_AVAIL_FOR_SALE_LEVEL_2_FFIEC" hidden="1">"c15434"</definedName>
    <definedName name="IQ_AVAIL_FOR_SALE_LEVEL_3_FFIEC" hidden="1">"c15447"</definedName>
    <definedName name="IQ_AVAILABLE_FOR_SALE_FDIC" hidden="1">"c6409"</definedName>
    <definedName name="IQ_AVAILABLE_SALE_SEC_FFIEC" hidden="1">"c12791"</definedName>
    <definedName name="IQ_AVERAGE_ASSETS_FDIC" hidden="1">"c6362"</definedName>
    <definedName name="IQ_AVERAGE_ASSETS_QUART_FDIC" hidden="1">"c6363"</definedName>
    <definedName name="IQ_AVERAGE_DEPOSITS" hidden="1">"c15256"</definedName>
    <definedName name="IQ_AVERAGE_EARNING_ASSETS_FDIC" hidden="1">"c6748"</definedName>
    <definedName name="IQ_AVERAGE_EQUITY_FDIC" hidden="1">"c6749"</definedName>
    <definedName name="IQ_AVERAGE_INTEREST_BEARING_DEPOSITS" hidden="1">"c15254"</definedName>
    <definedName name="IQ_AVERAGE_LOANS_FDIC" hidden="1">"c6750"</definedName>
    <definedName name="IQ_AVERAGE_LOANS_HFI" hidden="1">"c15251"</definedName>
    <definedName name="IQ_AVERAGE_LOANS_HFS" hidden="1">"c15252"</definedName>
    <definedName name="IQ_AVERAGE_NON_INTEREST_BEARING_DEPOSITS" hidden="1">"c15255"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BROKER_REC_NO_REUT" hidden="1">"c5315"</definedName>
    <definedName name="IQ_AVG_BROKER_REC_REUT" hidden="1">"c3630"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CIQ" hidden="1">"c4984"</definedName>
    <definedName name="IQ_AVG_INDUSTRY_REC_CIQ_COL" hidden="1">"c11631"</definedName>
    <definedName name="IQ_AVG_INDUSTRY_REC_NO_CIQ_COL" hidden="1">"c11630"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INV_HOMEBUILDING" hidden="1">"c15812"</definedName>
    <definedName name="IQ_AVG_INV_HOMES" hidden="1">"c15810"</definedName>
    <definedName name="IQ_AVG_INV_LAND_LOTS" hidden="1">"c15811"</definedName>
    <definedName name="IQ_AVG_MKTCAP" hidden="1">"c80"</definedName>
    <definedName name="IQ_AVG_PRICE" hidden="1">"c81"</definedName>
    <definedName name="IQ_AVG_PRICE_TARGET" hidden="1">"c82"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REV_PER_TRADE" hidden="1">"c20431"</definedName>
    <definedName name="IQ_AVG_SHAREOUTSTANDING" hidden="1">"c83"</definedName>
    <definedName name="IQ_AVG_TEMP_EMPLOYEES" hidden="1">"c6020"</definedName>
    <definedName name="IQ_AVG_TEV" hidden="1">"c84"</definedName>
    <definedName name="IQ_AVG_TOTAL_ASSETS_LEVERAGE_CAPITAL_FFIEC" hidden="1">"c13159"</definedName>
    <definedName name="IQ_AVG_TOTAL_ASSETS_LEVERAGE_RATIO_FFIEC" hidden="1">"c13154"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FC_UNUSED_UNUSED_UNUSED" hidden="1">"c8353"</definedName>
    <definedName name="IQ_BALANCE_GOODS_APR_UNUSED" hidden="1">"c7473"</definedName>
    <definedName name="IQ_BALANCE_GOODS_APR_UNUSED_UNUSED_UNUSED" hidden="1">"c7473"</definedName>
    <definedName name="IQ_BALANCE_GOODS_FC_UNUSED" hidden="1">"c7693"</definedName>
    <definedName name="IQ_BALANCE_GOODS_FC_UNUSED_UNUSED_UNUSED" hidden="1">"c7693"</definedName>
    <definedName name="IQ_BALANCE_GOODS_POP_FC_UNUSED" hidden="1">"c7913"</definedName>
    <definedName name="IQ_BALANCE_GOODS_POP_FC_UNUSED_UNUSED_UNUSED" hidden="1">"c7913"</definedName>
    <definedName name="IQ_BALANCE_GOODS_POP_UNUSED" hidden="1">"c7033"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FC_UNUSED_UNUSED_UNUSED" hidden="1">"c8133"</definedName>
    <definedName name="IQ_BALANCE_GOODS_YOY_UNUSED" hidden="1">"c7253"</definedName>
    <definedName name="IQ_BALANCE_GOODS_YOY_UNUSED_UNUSED_UNUSED" hidden="1">"c7253"</definedName>
    <definedName name="IQ_BALANCE_SERV_APR_FC_UNUSED" hidden="1">"c8355"</definedName>
    <definedName name="IQ_BALANCE_SERV_APR_FC_UNUSED_UNUSED_UNUSED" hidden="1">"c8355"</definedName>
    <definedName name="IQ_BALANCE_SERV_APR_UNUSED" hidden="1">"c7475"</definedName>
    <definedName name="IQ_BALANCE_SERV_APR_UNUSED_UNUSED_UNUSED" hidden="1">"c7475"</definedName>
    <definedName name="IQ_BALANCE_SERV_FC_UNUSED" hidden="1">"c7695"</definedName>
    <definedName name="IQ_BALANCE_SERV_FC_UNUSED_UNUSED_UNUSED" hidden="1">"c7695"</definedName>
    <definedName name="IQ_BALANCE_SERV_POP_FC_UNUSED" hidden="1">"c7915"</definedName>
    <definedName name="IQ_BALANCE_SERV_POP_FC_UNUSED_UNUSED_UNUSED" hidden="1">"c7915"</definedName>
    <definedName name="IQ_BALANCE_SERV_POP_UNUSED" hidden="1">"c7035"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FC_UNUSED_UNUSED_UNUSED" hidden="1">"c8135"</definedName>
    <definedName name="IQ_BALANCE_SERV_YOY_UNUSED" hidden="1">"c7255"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" hidden="1">"c8357"</definedName>
    <definedName name="IQ_BALANCE_TRADE_APR_FC_UNUSED_UNUSED_UNUSED" hidden="1">"c8357"</definedName>
    <definedName name="IQ_BALANCE_TRADE_APR_UNUSED" hidden="1">"c7477"</definedName>
    <definedName name="IQ_BALANCE_TRADE_APR_UNUSED_UNUSED_UNUSED" hidden="1">"c7477"</definedName>
    <definedName name="IQ_BALANCE_TRADE_FC_UNUSED" hidden="1">"c7697"</definedName>
    <definedName name="IQ_BALANCE_TRADE_FC_UNUSED_UNUSED_UNUSED" hidden="1">"c7697"</definedName>
    <definedName name="IQ_BALANCE_TRADE_POP_FC_UNUSED" hidden="1">"c7917"</definedName>
    <definedName name="IQ_BALANCE_TRADE_POP_FC_UNUSED_UNUSED_UNUSED" hidden="1">"c7917"</definedName>
    <definedName name="IQ_BALANCE_TRADE_POP_UNUSED" hidden="1">"c7037"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FC_UNUSED_UNUSED_UNUSED" hidden="1">"c8137"</definedName>
    <definedName name="IQ_BALANCE_TRADE_YOY_UNUSED" hidden="1">"c7257"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LOAN_LIST" hidden="1">"c13507"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ING_FEES_OPERATING_INC_FFIEC" hidden="1">"c13386"</definedName>
    <definedName name="IQ_BANKS_FOREIGN_COUNTRIES_NON_TRANS_ACCTS_FFIEC" hidden="1">"c15326"</definedName>
    <definedName name="IQ_BANKS_FOREIGN_COUNTRIES_TOTAL_DEPOSITS_FDIC" hidden="1">"c6475"</definedName>
    <definedName name="IQ_BANKS_FOREIGN_COUNTRIES_TRANS_ACCTS_FFIEC" hidden="1">"c15318"</definedName>
    <definedName name="IQ_BASE_RENT" hidden="1">"c16017"</definedName>
    <definedName name="IQ_BASE_RENT_OPERATING_LEASE_EXPIRING_AFTER_FIVE" hidden="1">"c16107"</definedName>
    <definedName name="IQ_BASE_RENT_OPERATING_LEASE_EXPIRING_CY" hidden="1">"c16101"</definedName>
    <definedName name="IQ_BASE_RENT_OPERATING_LEASE_EXPIRING_CY1" hidden="1">"c16102"</definedName>
    <definedName name="IQ_BASE_RENT_OPERATING_LEASE_EXPIRING_CY2" hidden="1">"c16103"</definedName>
    <definedName name="IQ_BASE_RENT_OPERATING_LEASE_EXPIRING_CY3" hidden="1">"c16104"</definedName>
    <definedName name="IQ_BASE_RENT_OPERATING_LEASE_EXPIRING_CY4" hidden="1">"c16105"</definedName>
    <definedName name="IQ_BASE_RENT_OPERATING_LEASE_EXPIRING_NEXT_FIVE" hidden="1">"c16106"</definedName>
    <definedName name="IQ_BASE_RENT_OPERATING_LEASE_EXPIRING_TOTAL" hidden="1">"c16108"</definedName>
    <definedName name="IQ_BASE_RENT_RENTAL_REVENUE" hidden="1">"c16062"</definedName>
    <definedName name="IQ_BASIC_EPS_EXCL" hidden="1">"c85"</definedName>
    <definedName name="IQ_BASIC_EPS_INCL" hidden="1">"c86"</definedName>
    <definedName name="IQ_BASIC_NAV_SHARES" hidden="1">"c16012"</definedName>
    <definedName name="IQ_BASIC_NORMAL_EPS" hidden="1">"c1592"</definedName>
    <definedName name="IQ_BASIC_WEIGHT" hidden="1">"c87"</definedName>
    <definedName name="IQ_BASIC_WEIGHT_GUIDANCE" hidden="1">"c4141"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ALL_OTHER_COMP" hidden="1">"c18992"</definedName>
    <definedName name="IQ_BOARD_MEMBER_ANNUAL_CASH_COMP" hidden="1">"c18993"</definedName>
    <definedName name="IQ_BOARD_MEMBER_AS_REPORTED_COMP" hidden="1">"c18997"</definedName>
    <definedName name="IQ_BOARD_MEMBER_AS_REPORTED_DIRECTOR_COMP" hidden="1">"c19009"</definedName>
    <definedName name="IQ_BOARD_MEMBER_ASSISTANT_EMAIL" hidden="1">"c15179"</definedName>
    <definedName name="IQ_BOARD_MEMBER_ASSISTANT_FAX" hidden="1">"c15181"</definedName>
    <definedName name="IQ_BOARD_MEMBER_ASSISTANT_NAME" hidden="1">"c15178"</definedName>
    <definedName name="IQ_BOARD_MEMBER_ASSISTANT_PHONE" hidden="1">"c15180"</definedName>
    <definedName name="IQ_BOARD_MEMBER_BACKGROUND" hidden="1">"c2101"</definedName>
    <definedName name="IQ_BOARD_MEMBER_BONUS" hidden="1">"c18988"</definedName>
    <definedName name="IQ_BOARD_MEMBER_CALCULATED_COMP" hidden="1">"c18995"</definedName>
    <definedName name="IQ_BOARD_MEMBER_CHANGE_PENSION" hidden="1">"c19010"</definedName>
    <definedName name="IQ_BOARD_MEMBER_DIRECT_FAX" hidden="1">"c15176"</definedName>
    <definedName name="IQ_BOARD_MEMBER_DIRECT_PHONE" hidden="1">"c15175"</definedName>
    <definedName name="IQ_BOARD_MEMBER_DIRECTOR_BONUS" hidden="1">"c19004"</definedName>
    <definedName name="IQ_BOARD_MEMBER_DIRECTOR_CHANGE_PENSION" hidden="1">"c19005"</definedName>
    <definedName name="IQ_BOARD_MEMBER_DIRECTOR_FEE" hidden="1">"c19001"</definedName>
    <definedName name="IQ_BOARD_MEMBER_DIRECTOR_NON_EQUITY_COMP" hidden="1">"c19006"</definedName>
    <definedName name="IQ_BOARD_MEMBER_DIRECTOR_OPTION_AWARDS" hidden="1">"c19002"</definedName>
    <definedName name="IQ_BOARD_MEMBER_DIRECTOR_OTHER" hidden="1">"c19003"</definedName>
    <definedName name="IQ_BOARD_MEMBER_DIRECTOR_STOCK_AWARDS" hidden="1">"c19007"</definedName>
    <definedName name="IQ_BOARD_MEMBER_DIRECTOR_STOCK_GRANTS" hidden="1">"c19034"</definedName>
    <definedName name="IQ_BOARD_MEMBER_DIRECTOR_STOCK_OPTIONS" hidden="1">"c19008"</definedName>
    <definedName name="IQ_BOARD_MEMBER_EMAIL" hidden="1">"c15177"</definedName>
    <definedName name="IQ_BOARD_MEMBER_EQUITY_INCENTIVE" hidden="1">"c19030"</definedName>
    <definedName name="IQ_BOARD_MEMBER_EST_PAYMENTS_CHANGE_CONTROL" hidden="1">"c18999"</definedName>
    <definedName name="IQ_BOARD_MEMBER_EST_PAYMENTS_TERMINATION" hidden="1">"c19011"</definedName>
    <definedName name="IQ_BOARD_MEMBER_EXERCISABLE_OPTIONS" hidden="1">"c19014"</definedName>
    <definedName name="IQ_BOARD_MEMBER_EXERCISABLE_VALUES" hidden="1">"c19015"</definedName>
    <definedName name="IQ_BOARD_MEMBER_EXERCISED_OPTIONS" hidden="1">"c19012"</definedName>
    <definedName name="IQ_BOARD_MEMBER_EXERCISED_VALUES" hidden="1">"c19013"</definedName>
    <definedName name="IQ_BOARD_MEMBER_ID" hidden="1">"c13756"</definedName>
    <definedName name="IQ_BOARD_MEMBER_LT_INCENTIVE" hidden="1">"c18991"</definedName>
    <definedName name="IQ_BOARD_MEMBER_MAIN_FAX" hidden="1">"c15174"</definedName>
    <definedName name="IQ_BOARD_MEMBER_MAIN_PHONE" hidden="1">"c15173"</definedName>
    <definedName name="IQ_BOARD_MEMBER_MARKET_VALUE_SHARES_NOT_VESTED" hidden="1">"c19029"</definedName>
    <definedName name="IQ_BOARD_MEMBER_NON_EQUITY_INCENTIVE" hidden="1">"c19000"</definedName>
    <definedName name="IQ_BOARD_MEMBER_NUM_SHARED_NOT_VESTED" hidden="1">"c19028"</definedName>
    <definedName name="IQ_BOARD_MEMBER_NUM_SHARES_ACQUIRED" hidden="1">"c19026"</definedName>
    <definedName name="IQ_BOARD_MEMBER_OFFICE_ADDRESS" hidden="1">"c15172"</definedName>
    <definedName name="IQ_BOARD_MEMBER_OPTION_AWARDS" hidden="1">"c18996"</definedName>
    <definedName name="IQ_BOARD_MEMBER_OPTION_MARKET_PRICE" hidden="1">"c19025"</definedName>
    <definedName name="IQ_BOARD_MEMBER_OPTION_PRICE" hidden="1">"c19024"</definedName>
    <definedName name="IQ_BOARD_MEMBER_OTHER_ANNUAL_COMP" hidden="1">"c18989"</definedName>
    <definedName name="IQ_BOARD_MEMBER_OTHER_COMP" hidden="1">"c18998"</definedName>
    <definedName name="IQ_BOARD_MEMBER_RESTRICTED_STOCK_COMP" hidden="1">"c18990"</definedName>
    <definedName name="IQ_BOARD_MEMBER_SALARY" hidden="1">"c18987"</definedName>
    <definedName name="IQ_BOARD_MEMBER_ST_COMP" hidden="1">"c18994"</definedName>
    <definedName name="IQ_BOARD_MEMBER_TITLE" hidden="1">"c97"</definedName>
    <definedName name="IQ_BOARD_MEMBER_TOTAL_NUM_STOCK_AWARDS" hidden="1">"c19033"</definedName>
    <definedName name="IQ_BOARD_MEMBER_TOTAL_OPTIONS" hidden="1">"c19022"</definedName>
    <definedName name="IQ_BOARD_MEMBER_TOTAL_STOCK_VALUE" hidden="1">"c19032"</definedName>
    <definedName name="IQ_BOARD_MEMBER_TOTAL_VALUE_OPTIONS" hidden="1">"c19023"</definedName>
    <definedName name="IQ_BOARD_MEMBER_UNCLASSIFIED_OPTIONS" hidden="1">"c19018"</definedName>
    <definedName name="IQ_BOARD_MEMBER_UNCLASSIFIED_OPTIONS_VALUE" hidden="1">"c19019"</definedName>
    <definedName name="IQ_BOARD_MEMBER_UNEARNED_STOCK_VALUE" hidden="1">"c19031"</definedName>
    <definedName name="IQ_BOARD_MEMBER_UNEXERCISABLE_OPTIONS" hidden="1">"c19016"</definedName>
    <definedName name="IQ_BOARD_MEMBER_UNEXERCISABLE_VALUES" hidden="1">"c19017"</definedName>
    <definedName name="IQ_BOARD_MEMBER_UNEXERCISED_UNEARNED_OPTIONS" hidden="1">"c19020"</definedName>
    <definedName name="IQ_BOARD_MEMBER_UNEXERCISED_UNEARNED_OPTIONS_VALUE" hidden="1">"c19021"</definedName>
    <definedName name="IQ_BOARD_MEMBER_VALUE_VESTING" hidden="1">"c19027"</definedName>
    <definedName name="IQ_BOND_COUPON" hidden="1">"c2183"</definedName>
    <definedName name="IQ_BOND_COUPON_TYPE" hidden="1">"c2184"</definedName>
    <definedName name="IQ_BOND_LIST" hidden="1">"c13505"</definedName>
    <definedName name="IQ_BOND_PRICE" hidden="1">"c2162"</definedName>
    <definedName name="IQ_BORROWED_MONEY_QUARTERLY_AVG_FFIEC" hidden="1">"c13091"</definedName>
    <definedName name="IQ_BORROWINGS_LESS_1YR_ASSETS_TOT_FFIEC" hidden="1">"c13450"</definedName>
    <definedName name="IQ_BR_FILING_DATE" hidden="1">"c16223"</definedName>
    <definedName name="IQ_BR_FILING_TYPE" hidden="1">"c16224"</definedName>
    <definedName name="IQ_BR_PLAN_APPROVE_DATE" hidden="1">"c16226"</definedName>
    <definedName name="IQ_BR_PLAN_CONFIRM" hidden="1">"c16225"</definedName>
    <definedName name="IQ_BROK_COMISSION" hidden="1">"c98"</definedName>
    <definedName name="IQ_BROK_COMMISSION" hidden="1">"c3514"</definedName>
    <definedName name="IQ_BROKER_DEPOSIT_LESS_THAN_100000_1_YR_LESS_FFIEC" hidden="1">"c15307"</definedName>
    <definedName name="IQ_BROKER_DEPOSIT_LESS_THAN_100000_1_YR_MORE_FFIEC" hidden="1">"c15308"</definedName>
    <definedName name="IQ_BROKER_DEPOSIT_LESS_THAN_100000_FFIEC" hidden="1">"c15306"</definedName>
    <definedName name="IQ_BROKER_DEPOSIT_MORE_THAN_100000_1_YR_LESS_FFIEC" hidden="1">"c15310"</definedName>
    <definedName name="IQ_BROKER_DEPOSIT_MORE_THAN_100000_1_YR_MORE_FFIEC" hidden="1">"c15311"</definedName>
    <definedName name="IQ_BROKER_DEPOSIT_MORE_THAN_100000_FFIEC" hidden="1">"c15309"</definedName>
    <definedName name="IQ_BROKERED_DEPOSITS_FDIC" hidden="1">"c6486"</definedName>
    <definedName name="IQ_BUDGET_BALANCE_APR_FC_UNUSED" hidden="1">"c8359"</definedName>
    <definedName name="IQ_BUDGET_BALANCE_APR_FC_UNUSED_UNUSED_UNUSED" hidden="1">"c8359"</definedName>
    <definedName name="IQ_BUDGET_BALANCE_APR_UNUSED" hidden="1">"c7479"</definedName>
    <definedName name="IQ_BUDGET_BALANCE_APR_UNUSED_UNUSED_UNUSED" hidden="1">"c7479"</definedName>
    <definedName name="IQ_BUDGET_BALANCE_FC_UNUSED" hidden="1">"c7699"</definedName>
    <definedName name="IQ_BUDGET_BALANCE_FC_UNUSED_UNUSED_UNUSED" hidden="1">"c7699"</definedName>
    <definedName name="IQ_BUDGET_BALANCE_POP_FC_UNUSED" hidden="1">"c7919"</definedName>
    <definedName name="IQ_BUDGET_BALANCE_POP_FC_UNUSED_UNUSED_UNUSED" hidden="1">"c7919"</definedName>
    <definedName name="IQ_BUDGET_BALANCE_POP_UNUSED" hidden="1">"c7039"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UNUSED_UNUSED_UNUSED" hidden="1">"c6819"</definedName>
    <definedName name="IQ_BUDGET_BALANCE_YOY_FC_UNUSED" hidden="1">"c8139"</definedName>
    <definedName name="IQ_BUDGET_BALANCE_YOY_FC_UNUSED_UNUSED_UNUSED" hidden="1">"c8139"</definedName>
    <definedName name="IQ_BUDGET_BALANCE_YOY_UNUSED" hidden="1">"c7259"</definedName>
    <definedName name="IQ_BUDGET_BALANCE_YOY_UNUSED_UNUSED_UNUSED" hidden="1">"c7259"</definedName>
    <definedName name="IQ_BUDGET_RECEIPTS_APR_FC_UNUSED" hidden="1">"c8361"</definedName>
    <definedName name="IQ_BUDGET_RECEIPTS_APR_FC_UNUSED_UNUSED_UNUSED" hidden="1">"c8361"</definedName>
    <definedName name="IQ_BUDGET_RECEIPTS_APR_UNUSED" hidden="1">"c7481"</definedName>
    <definedName name="IQ_BUDGET_RECEIPTS_APR_UNUSED_UNUSED_UNUSED" hidden="1">"c7481"</definedName>
    <definedName name="IQ_BUDGET_RECEIPTS_FC_UNUSED" hidden="1">"c7701"</definedName>
    <definedName name="IQ_BUDGET_RECEIPTS_FC_UNUSED_UNUSED_UNUSED" hidden="1">"c7701"</definedName>
    <definedName name="IQ_BUDGET_RECEIPTS_POP_FC_UNUSED" hidden="1">"c7921"</definedName>
    <definedName name="IQ_BUDGET_RECEIPTS_POP_FC_UNUSED_UNUSED_UNUSED" hidden="1">"c7921"</definedName>
    <definedName name="IQ_BUDGET_RECEIPTS_POP_UNUSED" hidden="1">"c7041"</definedName>
    <definedName name="IQ_BUDGET_RECEIPTS_POP_UNUSED_UNUSED_UNUSED" hidden="1">"c7041"</definedName>
    <definedName name="IQ_BUDGET_RECEIPTS_UNUSED" hidden="1">"c6821"</definedName>
    <definedName name="IQ_BUDGET_RECEIPTS_UNUSED_UNUSED_UNUSED" hidden="1">"c6821"</definedName>
    <definedName name="IQ_BUDGET_RECEIPTS_YOY_FC_UNUSED" hidden="1">"c8141"</definedName>
    <definedName name="IQ_BUDGET_RECEIPTS_YOY_FC_UNUSED_UNUSED_UNUSED" hidden="1">"c8141"</definedName>
    <definedName name="IQ_BUDGET_RECEIPTS_YOY_UNUSED" hidden="1">"c7261"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DESCRIPTION" hidden="1">"c15589"</definedName>
    <definedName name="IQ_BUS_SEG_DESCRIPTION_ABS" hidden="1">"c15577"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IC" hidden="1">"c15588"</definedName>
    <definedName name="IQ_BUS_SEG_NAIC_ABS" hidden="1">"c15576"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PRIMARY_GIC" hidden="1">"c15584"</definedName>
    <definedName name="IQ_BUS_SEG_PRIMARY_GIC_ABS" hidden="1">"c15572"</definedName>
    <definedName name="IQ_BUS_SEG_PRIMARY_SIC" hidden="1">"c15586"</definedName>
    <definedName name="IQ_BUS_SEG_PRIMARY_SIC_ABS" hidden="1">"c15574"</definedName>
    <definedName name="IQ_BUS_SEG_REV" hidden="1">"c4068"</definedName>
    <definedName name="IQ_BUS_SEG_REV_ABS" hidden="1">"c4090"</definedName>
    <definedName name="IQ_BUS_SEG_REV_TOTAL" hidden="1">"c4106"</definedName>
    <definedName name="IQ_BUS_SEG_SECONDARY_GIC" hidden="1">"c15585"</definedName>
    <definedName name="IQ_BUS_SEG_SECONDARY_GIC_ABS" hidden="1">"c15573"</definedName>
    <definedName name="IQ_BUS_SEG_SECONDARY_SIC" hidden="1">"c15587"</definedName>
    <definedName name="IQ_BUS_SEG_SECONDARY_SIC_ABS" hidden="1">"c15575"</definedName>
    <definedName name="IQ_BUSINESS_COMBINATIONS_FFIEC" hidden="1">"c12967"</definedName>
    <definedName name="IQ_BUSINESS_DESCRIPTION" hidden="1">"c322"</definedName>
    <definedName name="IQ_BV_ACT_OR_EST_CIQ" hidden="1">"c5068"</definedName>
    <definedName name="IQ_BV_ACT_OR_EST_CIQ_COL" hidden="1">"c11715"</definedName>
    <definedName name="IQ_BV_OVER_SHARES" hidden="1">"c1349"</definedName>
    <definedName name="IQ_BV_SHARE" hidden="1">"c100"</definedName>
    <definedName name="IQ_BV_SHARE_ACT_OR_EST_CIQ_COL" hidden="1">"c11719"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"c16151"</definedName>
    <definedName name="IQ_CABLE_ARPU_ANALOG" hidden="1">"c16146"</definedName>
    <definedName name="IQ_CABLE_ARPU_BASIC" hidden="1">"c16148"</definedName>
    <definedName name="IQ_CABLE_ARPU_BBAND" hidden="1">"c16150"</definedName>
    <definedName name="IQ_CABLE_ARPU_DIG" hidden="1">"c16147"</definedName>
    <definedName name="IQ_CABLE_ARPU_PHONE" hidden="1">"c16149"</definedName>
    <definedName name="IQ_CABLE_BASIC_PENETRATION" hidden="1">"c16130"</definedName>
    <definedName name="IQ_CABLE_BBAND_PENETRATION" hidden="1">"c16131"</definedName>
    <definedName name="IQ_CABLE_BBAND_PENETRATION_THP" hidden="1">"c16132"</definedName>
    <definedName name="IQ_CABLE_CHURN" hidden="1">"c16156"</definedName>
    <definedName name="IQ_CABLE_CHURN_BASIC" hidden="1">"c16153"</definedName>
    <definedName name="IQ_CABLE_CHURN_BBAND" hidden="1">"c16155"</definedName>
    <definedName name="IQ_CABLE_CHURN_DIG" hidden="1">"c16152"</definedName>
    <definedName name="IQ_CABLE_CHURN_PHONE" hidden="1">"c16154"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"c16145"</definedName>
    <definedName name="IQ_CABLE_OTHER_REV" hidden="1">"c16164"</definedName>
    <definedName name="IQ_CABLE_PHONE_PENETRATION" hidden="1">"c16133"</definedName>
    <definedName name="IQ_CABLE_PROGRAMMING_COSTS" hidden="1">"c16144"</definedName>
    <definedName name="IQ_CABLE_REV_ADVERT" hidden="1">"c16162"</definedName>
    <definedName name="IQ_CABLE_REV_ANALOG" hidden="1">"c16157"</definedName>
    <definedName name="IQ_CABLE_REV_BASIC" hidden="1">"c16159"</definedName>
    <definedName name="IQ_CABLE_REV_BBAND" hidden="1">"c16160"</definedName>
    <definedName name="IQ_CABLE_REV_COMMERCIAL" hidden="1">"c16163"</definedName>
    <definedName name="IQ_CABLE_REV_DIG" hidden="1">"c16158"</definedName>
    <definedName name="IQ_CABLE_REV_PHONE" hidden="1">"c16161"</definedName>
    <definedName name="IQ_CABLE_RGU" hidden="1">"c16143"</definedName>
    <definedName name="IQ_CABLE_SUBS_ANALOG" hidden="1">"c16135"</definedName>
    <definedName name="IQ_CABLE_SUBS_BASIC" hidden="1">"c16137"</definedName>
    <definedName name="IQ_CABLE_SUBS_BBAND" hidden="1">"c16138"</definedName>
    <definedName name="IQ_CABLE_SUBS_BUNDLED" hidden="1">"c16141"</definedName>
    <definedName name="IQ_CABLE_SUBS_BUS_PHONE" hidden="1">"c15773"</definedName>
    <definedName name="IQ_CABLE_SUBS_DIG" hidden="1">"c16136"</definedName>
    <definedName name="IQ_CABLE_SUBS_LONG_DIST_PHONE" hidden="1">"c15775"</definedName>
    <definedName name="IQ_CABLE_SUBS_NON_VIDEO" hidden="1">"c16140"</definedName>
    <definedName name="IQ_CABLE_SUBS_PHONE" hidden="1">"c16139"</definedName>
    <definedName name="IQ_CABLE_SUBS_RES_PHONE" hidden="1">"c15772"</definedName>
    <definedName name="IQ_CABLE_SUBS_SATELITE" hidden="1">"c15771"</definedName>
    <definedName name="IQ_CABLE_SUBS_TOTAL" hidden="1">"c16142"</definedName>
    <definedName name="IQ_CABLE_SUBS_WHOLE_PHONE" hidden="1">"c15774"</definedName>
    <definedName name="IQ_CABLE_THP" hidden="1">"c2847"</definedName>
    <definedName name="IQ_CABLE_TOTAL_PENETRATION" hidden="1">"c2854"</definedName>
    <definedName name="IQ_CABLE_TOTAL_REV" hidden="1">"c16165"</definedName>
    <definedName name="IQ_CAL_Q" hidden="1">"c101"</definedName>
    <definedName name="IQ_CAL_Q_EST" hidden="1">"c6796"</definedName>
    <definedName name="IQ_CAL_Q_EST_CIQ" hidden="1">"c6808"</definedName>
    <definedName name="IQ_CAL_Q_EST_CIQ_COL" hidden="1">"c11743"</definedName>
    <definedName name="IQ_CAL_Q_EST_REUT" hidden="1">"c6800"</definedName>
    <definedName name="IQ_CAL_Y" hidden="1">"c102"</definedName>
    <definedName name="IQ_CAL_Y_EST" hidden="1">"c6797"</definedName>
    <definedName name="IQ_CAL_Y_EST_CIQ" hidden="1">"c6809"</definedName>
    <definedName name="IQ_CAL_Y_EST_CIQ_COL" hidden="1">"c11744"</definedName>
    <definedName name="IQ_CAL_Y_EST_REUT" hidden="1">"c6801"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INVEST_CABLE" hidden="1">"c15794"</definedName>
    <definedName name="IQ_CAP_INVEST_COMMERCIAL" hidden="1">"c15800"</definedName>
    <definedName name="IQ_CAP_INVEST_CUST_PREMISE_EQUIP" hidden="1">"c15795"</definedName>
    <definedName name="IQ_CAP_INVEST_LINE_EXTENSIONS" hidden="1">"c15797"</definedName>
    <definedName name="IQ_CAP_INVEST_SCALABLE_INFRASTRUCTURE" hidden="1">"c15796"</definedName>
    <definedName name="IQ_CAP_INVEST_SUPPORT" hidden="1">"c15799"</definedName>
    <definedName name="IQ_CAP_INVEST_UPGRADE_REBUILD" hidden="1">"c15798"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_CIQ_COL" hidden="1">"c11718"</definedName>
    <definedName name="IQ_CAPEX_BNK" hidden="1">"c110"</definedName>
    <definedName name="IQ_CAPEX_BR" hidden="1">"c111"</definedName>
    <definedName name="IQ_CAPEX_FIN" hidden="1">"c112"</definedName>
    <definedName name="IQ_CAPEX_GUIDANCE_CIQ" hidden="1">"c4562"</definedName>
    <definedName name="IQ_CAPEX_GUIDANCE_CIQ_COL" hidden="1">"c11211"</definedName>
    <definedName name="IQ_CAPEX_HIGH_GUIDANCE_CIQ" hidden="1">"c4592"</definedName>
    <definedName name="IQ_CAPEX_HIGH_GUIDANCE_CIQ_COL" hidden="1">"c11241"</definedName>
    <definedName name="IQ_CAPEX_INS" hidden="1">"c113"</definedName>
    <definedName name="IQ_CAPEX_LOW_GUIDANCE_CIQ" hidden="1">"c4632"</definedName>
    <definedName name="IQ_CAPEX_LOW_GUIDANCE_CIQ_COL" hidden="1">"c11281"</definedName>
    <definedName name="IQ_CAPEX_PCT_REV" hidden="1">"c19144"</definedName>
    <definedName name="IQ_CAPEX_UTI" hidden="1">"c114"</definedName>
    <definedName name="IQ_CAPITAL_ALLOCATION_ADJUSTMENT_FOREIGN_FFIEC" hidden="1">"c15389"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_UNDER_MANAGE" hidden="1">"c18929"</definedName>
    <definedName name="IQ_CAPITAL_UNDER_MANAGE_CURRENCY" hidden="1">"c19171"</definedName>
    <definedName name="IQ_CAPITAL_UNDER_MANAGE_DATE" hidden="1">"c18930"</definedName>
    <definedName name="IQ_CAPITALIZED_INTEREST" hidden="1">"c2076"</definedName>
    <definedName name="IQ_CAPITALIZED_INTEREST_1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"c1630"</definedName>
    <definedName name="IQ_CASH_BALANCES_DUE_FFIEC" hidden="1">"c12773"</definedName>
    <definedName name="IQ_CASH_BANKS_FOREIGN_COUNTRIES_DOM_FFIEC" hidden="1">"c15289"</definedName>
    <definedName name="IQ_CASH_COLLECTION_UNPOSTED_DEBITS_CURRENCY_FFIEC" hidden="1">"c15279"</definedName>
    <definedName name="IQ_CASH_COLLECTION_UNPOSTED_DEBITS_DOM_FFIEC" hidden="1">"c15286"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ER_SUB" hidden="1">"c15763"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EPOSITORY_INSTIT_US_DOM_FFIEC" hidden="1">"c15288"</definedName>
    <definedName name="IQ_CASH_DIVIDENDS_NET_INCOME_FDIC" hidden="1">"c6738"</definedName>
    <definedName name="IQ_CASH_DUE_BANKS" hidden="1">"c1351"</definedName>
    <definedName name="IQ_CASH_DUE_OTHER_FED_RESERVE_BANKS_DOM_FFIEC" hidden="1">"c15290"</definedName>
    <definedName name="IQ_CASH_DUE_OTHER_FED_RESERVE_BANKS_FFIEC" hidden="1">"c15284"</definedName>
    <definedName name="IQ_CASH_DUE_US_BRANCH_FOREIGN_BANK_FFIEC" hidden="1">"c15280"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" hidden="1">"c4566"</definedName>
    <definedName name="IQ_CASH_FLOW_ACT_OR_EST_CIQ_COL" hidden="1">"c11215"</definedName>
    <definedName name="IQ_CASH_FLOW_GUIDANCE" hidden="1">"c4155"</definedName>
    <definedName name="IQ_CASH_FLOW_GUIDANCE_CIQ" hidden="1">"c4567"</definedName>
    <definedName name="IQ_CASH_FLOW_GUIDANCE_CIQ_COL" hidden="1">"c11216"</definedName>
    <definedName name="IQ_CASH_FLOW_HIGH_GUIDANCE" hidden="1">"c4201"</definedName>
    <definedName name="IQ_CASH_FLOW_HIGH_GUIDANCE_CIQ" hidden="1">"c4613"</definedName>
    <definedName name="IQ_CASH_FLOW_HIGH_GUIDANCE_CIQ_COL" hidden="1">"c11262"</definedName>
    <definedName name="IQ_CASH_FLOW_LOW_GUIDANCE" hidden="1">"c4241"</definedName>
    <definedName name="IQ_CASH_FLOW_LOW_GUIDANCE_CIQ" hidden="1">"c4653"</definedName>
    <definedName name="IQ_CASH_FLOW_LOW_GUIDANCE_CIQ_COL" hidden="1">"c11302"</definedName>
    <definedName name="IQ_CASH_FOREIGN_BRANCH_OTHER_US_BANKS_FFIEC" hidden="1">"c15282"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NET" hidden="1">"c12753"</definedName>
    <definedName name="IQ_CASH_INTEREST_OPER" hidden="1">"c6293"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CT_OR_EST_CIQ_COL" hidden="1">"c11225"</definedName>
    <definedName name="IQ_CASH_OPER_AP" hidden="1">"c8888"</definedName>
    <definedName name="IQ_CASH_OPER_AP_ABS" hidden="1">"c8907"</definedName>
    <definedName name="IQ_CASH_OPER_GUIDANCE_CIQ" hidden="1">"c4577"</definedName>
    <definedName name="IQ_CASH_OPER_GUIDANCE_CIQ_COL" hidden="1">"c11226"</definedName>
    <definedName name="IQ_CASH_OPER_HIGH_GUIDANCE_CIQ" hidden="1">"c4597"</definedName>
    <definedName name="IQ_CASH_OPER_HIGH_GUIDANCE_CIQ_COL" hidden="1">"c11246"</definedName>
    <definedName name="IQ_CASH_OPER_LOW_GUIDANCE_CIQ" hidden="1">"c4637"</definedName>
    <definedName name="IQ_CASH_OPER_LOW_GUIDANCE_CIQ_COL" hidden="1">"c11286"</definedName>
    <definedName name="IQ_CASH_OPER_NAME_AP" hidden="1">"c8926"</definedName>
    <definedName name="IQ_CASH_OPER_NAME_AP_ABS" hidden="1">"c8945"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OTHER_BANKS_FOREIGN_COUNTRIES_FFIEC" hidden="1">"c15283"</definedName>
    <definedName name="IQ_CASH_OTHER_US_COMM_BANK_DEP_INSTIT_FFIEC" hidden="1">"c15281"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ST_INVEST_GUIDANCE" hidden="1">"c4250"</definedName>
    <definedName name="IQ_CASH_ST_INVEST_GUIDANCE_CIQ" hidden="1">"c4776"</definedName>
    <definedName name="IQ_CASH_ST_INVEST_GUIDANCE_CIQ_COL" hidden="1">"c11423"</definedName>
    <definedName name="IQ_CASH_ST_INVEST_HIGH_GUIDANCE" hidden="1">"c4195"</definedName>
    <definedName name="IQ_CASH_ST_INVEST_HIGH_GUIDANCE_CIQ" hidden="1">"c4607"</definedName>
    <definedName name="IQ_CASH_ST_INVEST_HIGH_GUIDANCE_CIQ_COL" hidden="1">"c11256"</definedName>
    <definedName name="IQ_CASH_ST_INVEST_LOW_GUIDANCE" hidden="1">"c4235"</definedName>
    <definedName name="IQ_CASH_ST_INVEST_LOW_GUIDANCE_CIQ" hidden="1">"c4647"</definedName>
    <definedName name="IQ_CASH_ST_INVEST_LOW_GUIDANCE_CIQ_COL" hidden="1">"c11296"</definedName>
    <definedName name="IQ_CASH_STRUCTURED_PRODUCTS_AFS_AMORT_COST_FFIEC" hidden="1">"c20500"</definedName>
    <definedName name="IQ_CASH_STRUCTURED_PRODUCTS_AFS_FAIR_VAL_FFIEC" hidden="1">"c20465"</definedName>
    <definedName name="IQ_CASH_STRUCTURED_PRODUCTS_AVAIL_SALE_FFIEC" hidden="1">"c15263"</definedName>
    <definedName name="IQ_CASH_STRUCTURED_PRODUCTS_FFIEC" hidden="1">"c15260"</definedName>
    <definedName name="IQ_CASH_STRUCTURED_PRODUCTS_HTM_AMORT_COST_FFIEC" hidden="1">"c20448"</definedName>
    <definedName name="IQ_CASH_STRUCTURED_PRODUCTS_HTM_FAIR_VAL_FFIEC" hidden="1">"c20483"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ATASTROPHIC_LOSS_RATIO" hidden="1">"c15881"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OUPON" hidden="1">"c15234"</definedName>
    <definedName name="IQ_CDS_CURRENCY" hidden="1">"c6031"</definedName>
    <definedName name="IQ_CDS_DERIVATIVES_BENEFICIARY_FFIEC" hidden="1">"c13119"</definedName>
    <definedName name="IQ_CDS_DERIVATIVES_GUARANTOR_FFIEC" hidden="1">"c13112"</definedName>
    <definedName name="IQ_CDS_EVAL_DATE" hidden="1">"c6029"</definedName>
    <definedName name="IQ_CDS_LIST" hidden="1">"c13510"</definedName>
    <definedName name="IQ_CDS_LOAN_LIST" hidden="1">"c13518"</definedName>
    <definedName name="IQ_CDS_MID" hidden="1">"c6028"</definedName>
    <definedName name="IQ_CDS_NAME" hidden="1">"c6034"</definedName>
    <definedName name="IQ_CDS_NEXT_SERIES_ID" hidden="1">"c15231"</definedName>
    <definedName name="IQ_CDS_PREV_SERIES_ID" hidden="1">"c15232"</definedName>
    <definedName name="IQ_CDS_PRICE_TYPE" hidden="1">"c15233"</definedName>
    <definedName name="IQ_CDS_SENIOR_LIST" hidden="1">"c13508"</definedName>
    <definedName name="IQ_CDS_SUB_LIST" hidden="1">"c13509"</definedName>
    <definedName name="IQ_CDS_TERM" hidden="1">"c6030"</definedName>
    <definedName name="IQ_CDS_TYPE" hidden="1">"c6025"</definedName>
    <definedName name="IQ_CEDED_AH_EARNED" hidden="1">"c2743"</definedName>
    <definedName name="IQ_CEDED_CLAIM_ADJ_EXP_RESERVE_BOP" hidden="1">"c15875"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LOSSES" hidden="1">"c15872"</definedName>
    <definedName name="IQ_CEDED_PC_EARNED" hidden="1">"c2748"</definedName>
    <definedName name="IQ_CEDED_PREMIUMS_EARNED_GROSS_PREMIUMS_EARNED" hidden="1">"c15887"</definedName>
    <definedName name="IQ_CEDED_PREMIUMS_WRITTEN_GROSS_PREMIUMS_WRITTEN" hidden="1">"c15885"</definedName>
    <definedName name="IQ_CEDED_WRITTEN" hidden="1">"c2727"</definedName>
    <definedName name="IQ_CEO_ID" hidden="1">"c15210"</definedName>
    <definedName name="IQ_CEO_NAME" hidden="1">"c15209"</definedName>
    <definedName name="IQ_CERTIFIED_OFFICIAL_CHECKS_TRANS_ACCTS_FFIEC" hidden="1">"c15320"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O_ID" hidden="1">"c15212"</definedName>
    <definedName name="IQ_CFO_NAME" hidden="1">"c15211"</definedName>
    <definedName name="IQ_CFPS_ACT_OR_EST" hidden="1">"c2217"</definedName>
    <definedName name="IQ_CFPS_ACT_OR_EST_CIQ_COL" hidden="1">"c11708"</definedName>
    <definedName name="IQ_CFPS_EST" hidden="1">"c1667"</definedName>
    <definedName name="IQ_CFPS_GUIDANCE_CIQ" hidden="1">"c4782"</definedName>
    <definedName name="IQ_CFPS_GUIDANCE_CIQ_COL" hidden="1">"c11429"</definedName>
    <definedName name="IQ_CFPS_HIGH_EST" hidden="1">"c1669"</definedName>
    <definedName name="IQ_CFPS_HIGH_GUIDANCE_CIQ" hidden="1">"c4579"</definedName>
    <definedName name="IQ_CFPS_HIGH_GUIDANCE_CIQ_COL" hidden="1">"c11228"</definedName>
    <definedName name="IQ_CFPS_LOW_EST" hidden="1">"c1670"</definedName>
    <definedName name="IQ_CFPS_LOW_GUIDANCE_CIQ" hidden="1">"c4619"</definedName>
    <definedName name="IQ_CFPS_LOW_GUIDANCE_CIQ_COL" hidden="1">"c11268"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IRMAN_ID" hidden="1">"c15218"</definedName>
    <definedName name="IQ_CHAIRMAN_NAME" hidden="1">"c15217"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F_TAX_TOTAL" hidden="1">"c15557"</definedName>
    <definedName name="IQ_CHANGE_DEPOSIT_ACCT" hidden="1">"c148"</definedName>
    <definedName name="IQ_CHANGE_FAIR_VALUE_FINANCIAL_LIAB_T1_FFIEC" hidden="1">"c13138"</definedName>
    <definedName name="IQ_CHANGE_FAIR_VALUE_OPTIONS_FFIEC" hidden="1">"c13045"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FC_UNUSED_UNUSED_UNUSED" hidden="1">"c8500"</definedName>
    <definedName name="IQ_CHANGE_INVENT_REAL_APR_UNUSED" hidden="1">"c7620"</definedName>
    <definedName name="IQ_CHANGE_INVENT_REAL_APR_UNUSED_UNUSED_UNUSED" hidden="1">"c7620"</definedName>
    <definedName name="IQ_CHANGE_INVENT_REAL_FC_UNUSED" hidden="1">"c7840"</definedName>
    <definedName name="IQ_CHANGE_INVENT_REAL_FC_UNUSED_UNUSED_UNUSED" hidden="1">"c7840"</definedName>
    <definedName name="IQ_CHANGE_INVENT_REAL_POP_FC_UNUSED" hidden="1">"c8060"</definedName>
    <definedName name="IQ_CHANGE_INVENT_REAL_POP_FC_UNUSED_UNUSED_UNUSED" hidden="1">"c8060"</definedName>
    <definedName name="IQ_CHANGE_INVENT_REAL_POP_UNUSED" hidden="1">"c7180"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FC_UNUSED_UNUSED_UNUSED" hidden="1">"c8280"</definedName>
    <definedName name="IQ_CHANGE_INVENT_REAL_YOY_UNUSED" hidden="1">"c7400"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UNRECOG_TAX_BENEFIT_1_YR_MAX" hidden="1">"c15747"</definedName>
    <definedName name="IQ_CHANGE_UNRECOG_TAX_BENEFIT_1_YR_MIN" hidden="1">"c15746"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HURN_BASIC_CABLE" hidden="1">"c2871"</definedName>
    <definedName name="IQ_CHURN_BBAND" hidden="1">"c2872"</definedName>
    <definedName name="IQ_CHURN_DIG_CABLE" hidden="1">"c2870"</definedName>
    <definedName name="IQ_CHURN_PHONE" hidden="1">"c2873"</definedName>
    <definedName name="IQ_CHURN_POSTPAID_WIRELESS" hidden="1">"c2121"</definedName>
    <definedName name="IQ_CHURN_PREPAID_WIRELESS" hidden="1">"c2120"</definedName>
    <definedName name="IQ_CHURN_SATELLITE" hidden="1">"c15791"</definedName>
    <definedName name="IQ_CHURN_TOTAL" hidden="1">"c2874"</definedName>
    <definedName name="IQ_CHURN_TOTAL_WIRELESS" hidden="1">"c2122"</definedName>
    <definedName name="IQ_CIK" hidden="1">"c20384"</definedName>
    <definedName name="IQ_CIP" hidden="1">"c17551"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IMS_ADJUSTMENT_EXP_PC_FFIEC" hidden="1">"c13100"</definedName>
    <definedName name="IQ_CLASS_MARKETCAP" hidden="1">"c13512"</definedName>
    <definedName name="IQ_CLASS_SHARESOUTSTANDING" hidden="1">"c13513"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D_END_1_4_FAM_LOANS_TOT_LOANS_FFIEC" hidden="1">"c13866"</definedName>
    <definedName name="IQ_CLOSED_END_1_4_FIRST_LIENS_TRADING_DOM_FFIEC" hidden="1">"c12928"</definedName>
    <definedName name="IQ_CLOSED_END_1_4_JR_LIENS_LL_REC_DOM_FFIEC" hidden="1">"c12904"</definedName>
    <definedName name="IQ_CLOSED_END_1_4_JUNIOR_LIENS_TRADING_DOM_FFIEC" hidden="1">"c12929"</definedName>
    <definedName name="IQ_CLOSED_END_SEC_1_4_1ST_LIENS_CHARGE_OFFS_FFIEC" hidden="1">"c13169"</definedName>
    <definedName name="IQ_CLOSED_END_SEC_1_4_1ST_LIENS_DUE_30_89_FFIEC" hidden="1">"c13261"</definedName>
    <definedName name="IQ_CLOSED_END_SEC_1_4_1ST_LIENS_DUE_90_FFIEC" hidden="1">"c13289"</definedName>
    <definedName name="IQ_CLOSED_END_SEC_1_4_1ST_LIENS_NON_ACCRUAL_FFIEC" hidden="1">"c13315"</definedName>
    <definedName name="IQ_CLOSED_END_SEC_1_4_1ST_LIENS_RECOV_FFIEC" hidden="1">"c13191"</definedName>
    <definedName name="IQ_CLOSED_END_SEC_1_4_JR_LIENS_CHARGE_OFFS_FFIEC" hidden="1">"c13170"</definedName>
    <definedName name="IQ_CLOSED_END_SEC_1_4_JR_LIENS_DUE_30_89_FFIEC" hidden="1">"c13262"</definedName>
    <definedName name="IQ_CLOSED_END_SEC_1_4_JR_LIENS_DUE_90_FFIEC" hidden="1">"c13290"</definedName>
    <definedName name="IQ_CLOSED_END_SEC_1_4_JR_LIENS_NON_ACCRUAL_FFIEC" hidden="1">"c13316"</definedName>
    <definedName name="IQ_CLOSED_END_SEC_1_4_JR_LIENS_RECOV_FFIEC" hidden="1">"c13192"</definedName>
    <definedName name="IQ_CLOSED_END_SEC_1_4_RESIDENT_CHARGE_OFFS_FFIEC" hidden="1">"c15397"</definedName>
    <definedName name="IQ_CLOSED_END_SEC_1_4_RESIDENT_DUE_30_89_FFIEC" hidden="1">"c15413"</definedName>
    <definedName name="IQ_CLOSED_END_SEC_1_4_RESIDENT_DUE_90_FFIEC" hidden="1">"c15417"</definedName>
    <definedName name="IQ_CLOSED_END_SEC_1_4_RESIDENT_NON_ACCRUAL_FFIEC" hidden="1">"c15460"</definedName>
    <definedName name="IQ_CLOSED_END_SEC_1_4_RESIDENT_RECOV_FFIEC" hidden="1">"c15398"</definedName>
    <definedName name="IQ_CLOSED_END_SECURED_1_4_FIRST_LIENS_LL_REC_DOM_FFIEC" hidden="1">"c12903"</definedName>
    <definedName name="IQ_CLOSED_LOANS_GROSS_LOANS_FFIEC" hidden="1">"c13399"</definedName>
    <definedName name="IQ_CLOSED_LOANS_RISK_BASED_FFIEC" hidden="1">"c13420"</definedName>
    <definedName name="IQ_CLOSEPRICE" hidden="1">"c174"</definedName>
    <definedName name="IQ_CLOSEPRICE_ADJ" hidden="1">"c2115"</definedName>
    <definedName name="IQ_CLOSEPRICE_RT" hidden="1">"CLOSE"</definedName>
    <definedName name="IQ_CMBS_ISSUED_AFS_AMORT_COST_FFIEC" hidden="1">"c20497"</definedName>
    <definedName name="IQ_CMBS_ISSUED_AFS_FAIR_VAL_FFIEC" hidden="1">"c20462"</definedName>
    <definedName name="IQ_CMBS_ISSUED_AVAIL_SALE_FFIEC" hidden="1">"c12800"</definedName>
    <definedName name="IQ_CMBS_ISSUED_FFIEC" hidden="1">"c12786"</definedName>
    <definedName name="IQ_CMBS_ISSUED_HTM_AMORT_COST_FFIEC" hidden="1">"c20445"</definedName>
    <definedName name="IQ_CMBS_ISSUED_HTM_FAIR_VAL_FFIEC" hidden="1">"c20480"</definedName>
    <definedName name="IQ_CMO_FDIC" hidden="1">"c6406"</definedName>
    <definedName name="IQ_CO_INVESTORS" hidden="1">"c18910"</definedName>
    <definedName name="IQ_CO_INVESTORS_ID" hidden="1">"c18911"</definedName>
    <definedName name="IQ_CO_INVESTORS_INVESTMENT" hidden="1">"c19113"</definedName>
    <definedName name="IQ_CO_INVESTORS_NUM_INVESTMENTS" hidden="1">"c19170"</definedName>
    <definedName name="IQ_COAL_SALES_TO_OPERATING_REVENUE_COAL" hidden="1">"c15954"</definedName>
    <definedName name="IQ_COGS" hidden="1">"c175"</definedName>
    <definedName name="IQ_COLLATERAL_TYPE" hidden="1">"c8954"</definedName>
    <definedName name="IQ_COLLECTION_DOMESTIC_FDIC" hidden="1">"c6387"</definedName>
    <definedName name="IQ_COM_TARGET_PRICE" hidden="1">"c13606"</definedName>
    <definedName name="IQ_COM_TARGET_PRICE_CIQ" hidden="1">"c13599"</definedName>
    <definedName name="IQ_COM_TARGET_PRICE_HIGH" hidden="1">"c13607"</definedName>
    <definedName name="IQ_COM_TARGET_PRICE_HIGH_CIQ" hidden="1">"c13600"</definedName>
    <definedName name="IQ_COM_TARGET_PRICE_LOW" hidden="1">"c13608"</definedName>
    <definedName name="IQ_COM_TARGET_PRICE_LOW_CIQ" hidden="1">"c13601"</definedName>
    <definedName name="IQ_COM_TARGET_PRICE_MEDIAN" hidden="1">"c13609"</definedName>
    <definedName name="IQ_COM_TARGET_PRICE_MEDIAN_CIQ" hidden="1">"c13602"</definedName>
    <definedName name="IQ_COM_TARGET_PRICE_NUM" hidden="1">"c13604"</definedName>
    <definedName name="IQ_COM_TARGET_PRICE_NUM_CIQ" hidden="1">"c13597"</definedName>
    <definedName name="IQ_COM_TARGET_PRICE_STDDEV" hidden="1">"c13605"</definedName>
    <definedName name="IQ_COM_TARGET_PRICE_STDDEV_CIQ" hidden="1">"c13598"</definedName>
    <definedName name="IQ_COMBINED_RATIO" hidden="1">"c176"</definedName>
    <definedName name="IQ_COMM_BANKS_OTHER_DEP_INST_US_TRANS_ACCTS_FFIEC" hidden="1">"c15317"</definedName>
    <definedName name="IQ_COMM_BANKS_OTHER_INST_US_NON_TRANS_ACCTS_FFIEC" hidden="1">"c15325"</definedName>
    <definedName name="IQ_COMM_IND_LOANS_TOT_LOANS_FFIEC" hidden="1">"c13874"</definedName>
    <definedName name="IQ_COMM_INDUSTRIAL_LL_REC_FFIEC" hidden="1">"c18880"</definedName>
    <definedName name="IQ_COMM_INDUSTRIAL_LOANS_FFIEC" hidden="1">"c12821"</definedName>
    <definedName name="IQ_COMM_INDUSTRIAL_NON_US_LL_REC_FFIEC" hidden="1">"c12888"</definedName>
    <definedName name="IQ_COMM_INDUSTRIAL_US_LL_REC_FFIEC" hidden="1">"c12887"</definedName>
    <definedName name="IQ_COMM_RE_FARM_LOANS_TOT_LOANS_FFIEC" hidden="1">"c13872"</definedName>
    <definedName name="IQ_COMM_RE_NONFARM_NONRES_TOT_LOANS_FFIEC" hidden="1">"c13871"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DOM_QUARTERLY_AVG_FFIEC" hidden="1">"c15478"</definedName>
    <definedName name="IQ_COMMERCIAL_INDUSTRIAL_GROSS_LOANS_FFIEC" hidden="1">"c13410"</definedName>
    <definedName name="IQ_COMMERCIAL_INDUSTRIAL_LOANS_DUE_30_89_FFIEC" hidden="1">"c13271"</definedName>
    <definedName name="IQ_COMMERCIAL_INDUSTRIAL_LOANS_DUE_90_FFIEC" hidden="1">"c13297"</definedName>
    <definedName name="IQ_COMMERCIAL_INDUSTRIAL_LOANS_LL_REC_DOM_FFIEC" hidden="1">"c12910"</definedName>
    <definedName name="IQ_COMMERCIAL_INDUSTRIAL_LOANS_NET_FDIC" hidden="1">"c6317"</definedName>
    <definedName name="IQ_COMMERCIAL_INDUSTRIAL_LOANS_NON_ACCRUAL_FFIEC" hidden="1">"c13323"</definedName>
    <definedName name="IQ_COMMERCIAL_INDUSTRIAL_NET_CHARGE_OFFS_FDIC" hidden="1">"c6636"</definedName>
    <definedName name="IQ_COMMERCIAL_INDUSTRIAL_NON_US_CHARGE_OFFS_FFIEC" hidden="1">"c13179"</definedName>
    <definedName name="IQ_COMMERCIAL_INDUSTRIAL_NON_US_DUE_30_89_FFIEC" hidden="1">"c15415"</definedName>
    <definedName name="IQ_COMMERCIAL_INDUSTRIAL_NON_US_DUE_90_FFIEC" hidden="1">"c15419"</definedName>
    <definedName name="IQ_COMMERCIAL_INDUSTRIAL_NON_US_NON_ACCRUAL_FFIEC" hidden="1">"c15464"</definedName>
    <definedName name="IQ_COMMERCIAL_INDUSTRIAL_NON_US_RECOV_FFIEC" hidden="1">"c13201"</definedName>
    <definedName name="IQ_COMMERCIAL_INDUSTRIAL_RECOVERIES_FDIC" hidden="1">"c6617"</definedName>
    <definedName name="IQ_COMMERCIAL_INDUSTRIAL_RISK_BASED_FFIEC" hidden="1">"c13431"</definedName>
    <definedName name="IQ_COMMERCIAL_INDUSTRIAL_TOTAL_LOANS_FOREIGN_FDIC" hidden="1">"c6451"</definedName>
    <definedName name="IQ_COMMERCIAL_INDUSTRIAL_TRADING_DOM_FFIEC" hidden="1">"c12932"</definedName>
    <definedName name="IQ_COMMERCIAL_INDUSTRIAL_US_CHARGE_OFFS_FFIEC" hidden="1">"c13178"</definedName>
    <definedName name="IQ_COMMERCIAL_INDUSTRIAL_US_DUE_30_89_FFIEC" hidden="1">"c15414"</definedName>
    <definedName name="IQ_COMMERCIAL_INDUSTRIAL_US_DUE_90_FFIEC" hidden="1">"c15418"</definedName>
    <definedName name="IQ_COMMERCIAL_INDUSTRIAL_US_NON_ACCRUAL_FFIEC" hidden="1">"c15463"</definedName>
    <definedName name="IQ_COMMERCIAL_INDUSTRIAL_US_RECOV_FFIEC" hidden="1">"c13200"</definedName>
    <definedName name="IQ_COMMERCIAL_INVEST_CABLE_INVEST" hidden="1">"c15806"</definedName>
    <definedName name="IQ_COMMERCIAL_LOANS_TOTAL_LOANS" hidden="1">"c15709"</definedName>
    <definedName name="IQ_COMMERCIAL_MORT" hidden="1">"c179"</definedName>
    <definedName name="IQ_COMMERCIAL_OTHER_LOC_FFIEC" hidden="1">"c13253"</definedName>
    <definedName name="IQ_COMMERCIAL_PAPER_ASSETS_TOT_FFIEC" hidden="1">"c13449"</definedName>
    <definedName name="IQ_COMMERCIAL_PAPER_FFIEC" hidden="1">"c12863"</definedName>
    <definedName name="IQ_COMMERCIAL_RE_CONSTRUCTION_LAND_DEV_FDIC" hidden="1">"c6526"</definedName>
    <definedName name="IQ_COMMERCIAL_RE_GROSS_LOANS_FFIEC" hidden="1">"c13400"</definedName>
    <definedName name="IQ_COMMERCIAL_RE_LOANS_FDIC" hidden="1">"c6312"</definedName>
    <definedName name="IQ_COMMERCIAL_RE_LOANS_TOTAL_LOANS" hidden="1">"c15710"</definedName>
    <definedName name="IQ_COMMERCIAL_RE_RISK_BASED_FFIEC" hidden="1">"c13421"</definedName>
    <definedName name="IQ_COMMISS_FEES" hidden="1">"c180"</definedName>
    <definedName name="IQ_COMMISSION_DEF" hidden="1">"c181"</definedName>
    <definedName name="IQ_COMMITMENTS_BUY_SEC_OTHER_OFF_BS_FFIEC" hidden="1">"c13128"</definedName>
    <definedName name="IQ_COMMITMENTS_COMMERCIAL_RE_UNUSED_FFIEC" hidden="1">"c13243"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ITMENTS_SELL_SEC_OTHER_OFF_BS_FFIEC" hidden="1">"c13129"</definedName>
    <definedName name="IQ_COMMODITY_EXPOSURE_FFIEC" hidden="1">"c13061"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MON_STOCK_FFIEC" hidden="1">"c12876"</definedName>
    <definedName name="IQ_COMP_BENEFITS" hidden="1">"c213"</definedName>
    <definedName name="IQ_COMPANY_ADDRESS" hidden="1">"c214"</definedName>
    <definedName name="IQ_COMPANY_ID" hidden="1">"c3513"</definedName>
    <definedName name="IQ_COMPANY_ID_QUICK_MATCH" hidden="1">"c16227"</definedName>
    <definedName name="IQ_COMPANY_NAME" hidden="1">"c215"</definedName>
    <definedName name="IQ_COMPANY_NAME_LONG" hidden="1">"c1585"</definedName>
    <definedName name="IQ_COMPANY_NAME_QUICK_MATCH" hidden="1">"c16228"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ICKER_NO_EXCH" hidden="1">"c15490"</definedName>
    <definedName name="IQ_COMPANY_TYPE" hidden="1">"c2096"</definedName>
    <definedName name="IQ_COMPANY_WEBSITE" hidden="1">"c220"</definedName>
    <definedName name="IQ_COMPANY_ZIP" hidden="1">"c221"</definedName>
    <definedName name="IQ_COMPETITOR_ALL" hidden="1">"c13754"</definedName>
    <definedName name="IQ_COMPETITOR_NAMED_BY_COMPANY" hidden="1">"c13751"</definedName>
    <definedName name="IQ_COMPETITOR_NAMED_BY_COMPETITOR" hidden="1">"c13752"</definedName>
    <definedName name="IQ_COMPETITOR_NAMED_BY_THIRDPARTY" hidden="1">"c13753"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OLIDATED_ASSETS_QUARTERLY_AVG_FFIEC" hidden="1">"c13087"</definedName>
    <definedName name="IQ_CONSOLIDATED_NI_FOREIGN_FFIEC" hidden="1">"c15396"</definedName>
    <definedName name="IQ_CONST_LAND_DEV_LOANS_TOT_LOANS_FFIEC" hidden="1">"c13865"</definedName>
    <definedName name="IQ_CONST_LAND_DEVELOP_OTHER_DOM_CHARGE_OFFS_FFIEC" hidden="1">"c13628"</definedName>
    <definedName name="IQ_CONST_LAND_DEVELOP_OTHER_DOM_RECOV_FFIEC" hidden="1">"c13632"</definedName>
    <definedName name="IQ_CONSTITUENTS" hidden="1">"c19169"</definedName>
    <definedName name="IQ_CONSTITUENTS_NAME" hidden="1">"c19192"</definedName>
    <definedName name="IQ_CONSTRUCTION_DEV_LOANS_FDIC" hidden="1">"c6313"</definedName>
    <definedName name="IQ_CONSTRUCTION_LAND_DEV_DOM_FFIEC" hidden="1">"c15267"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L_REC_DOM_FFIEC" hidden="1">"c12900"</definedName>
    <definedName name="IQ_CONSTRUCTION_LOANS" hidden="1">"c222"</definedName>
    <definedName name="IQ_CONSTRUCTION_LOANS_DOM_DUE_30_89_FFIEC" hidden="1">"c13256"</definedName>
    <definedName name="IQ_CONSTRUCTION_LOANS_DOM_DUE_90_FFIEC" hidden="1">"c13284"</definedName>
    <definedName name="IQ_CONSTRUCTION_LOANS_DOM_NON_ACCRUAL_FFIEC" hidden="1">"c13310"</definedName>
    <definedName name="IQ_CONSTRUCTION_LOANS_GROSS_LOANS_FFIEC" hidden="1">"c13401"</definedName>
    <definedName name="IQ_CONSTRUCTION_LOANS_TOTAL_LOANS" hidden="1">"c15711"</definedName>
    <definedName name="IQ_CONSTRUCTION_RISK_BASED_FFIEC" hidden="1">"c13422"</definedName>
    <definedName name="IQ_CONSULTING_FFIEC" hidden="1">"c13055"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ASES_LL_REC_FFIEC" hidden="1">"c12895"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LOANS_LL_REC_DOM_FFIEC" hidden="1">"c12911"</definedName>
    <definedName name="IQ_CONSUMER_LOANS_TOT_LOANS_FFIEC" hidden="1">"c13875"</definedName>
    <definedName name="IQ_CONSUMER_LOANS_TOTAL_LOANS" hidden="1">"c15712"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INGENT_LIABILITIES" hidden="1">"c18873"</definedName>
    <definedName name="IQ_CONTRACT_OBLIGATION_AFTER_FIVE" hidden="1">"c15691"</definedName>
    <definedName name="IQ_CONTRACT_OBLIGATION_CY" hidden="1">"c15685"</definedName>
    <definedName name="IQ_CONTRACT_OBLIGATION_CY1" hidden="1">"c15686"</definedName>
    <definedName name="IQ_CONTRACT_OBLIGATION_CY2" hidden="1">"c15687"</definedName>
    <definedName name="IQ_CONTRACT_OBLIGATION_CY3" hidden="1">"c15688"</definedName>
    <definedName name="IQ_CONTRACT_OBLIGATION_CY4" hidden="1">"c15689"</definedName>
    <definedName name="IQ_CONTRACT_OBLIGATION_NEXT_FIVE" hidden="1">"c15690"</definedName>
    <definedName name="IQ_CONTRACT_OBLIGATION_TOTAL" hidden="1">"c15692"</definedName>
    <definedName name="IQ_CONTRACTS_OTHER_COMMODITIES_EQUITIES_FDIC" hidden="1">"c6522"</definedName>
    <definedName name="IQ_CONTRACTS_OTHER_COMMODITIES_EQUITIES._FDIC" hidden="1">"c6522"</definedName>
    <definedName name="IQ_CONTRIBUTOR_CIQID" hidden="1">"c13742"</definedName>
    <definedName name="IQ_CONTRIBUTOR_NAME" hidden="1">"c13735"</definedName>
    <definedName name="IQ_CONTRIBUTOR_START_DATE" hidden="1">"c13741"</definedName>
    <definedName name="IQ_CONV_DATE" hidden="1">"c2191"</definedName>
    <definedName name="IQ_CONV_EXP_DATE" hidden="1">"c3043"</definedName>
    <definedName name="IQ_CONV_PARITY" hidden="1">"c16197"</definedName>
    <definedName name="IQ_CONV_PREMIUM" hidden="1">"c2195"</definedName>
    <definedName name="IQ_CONV_PRICE" hidden="1">"c2193"</definedName>
    <definedName name="IQ_CONV_PRICE_ISSUE" hidden="1">"c16195"</definedName>
    <definedName name="IQ_CONV_PRICE_PREM_ISSUE" hidden="1">"c16196"</definedName>
    <definedName name="IQ_CONV_PRICE_PREMIUM" hidden="1">"c16198"</definedName>
    <definedName name="IQ_CONV_PT_PREMIUM" hidden="1">"c16199"</definedName>
    <definedName name="IQ_CONV_PT_PREMIUM_PCT" hidden="1">"c16200"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SION_COMMON_FFIEC" hidden="1">"c12964"</definedName>
    <definedName name="IQ_CONVERSION_PREF_FFIEC" hidden="1">"c12962"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O_ID" hidden="1">"c15222"</definedName>
    <definedName name="IQ_COO_NAME" hidden="1">"c15221"</definedName>
    <definedName name="IQ_CORE_CAPITAL_RATIO_FDIC" hidden="1">"c6745"</definedName>
    <definedName name="IQ_CORE_DEPOSITS_ASSETS_TOT_FFIEC" hidden="1">"c13442"</definedName>
    <definedName name="IQ_CORE_DEPOSITS_FFIEC" hidden="1">"c13862"</definedName>
    <definedName name="IQ_CORE_DEPOSITS_TOT_DEPOSITS_FFIEC" hidden="1">"c13911"</definedName>
    <definedName name="IQ_CORE_TIER_ONE_CAPITAL" hidden="1">"c15244"</definedName>
    <definedName name="IQ_CORE_TIER_ONE_CAPITAL_RATIO" hidden="1">"c15240"</definedName>
    <definedName name="IQ_CORP_GOODS_PRICE_INDEX_APR_FC_UNUSED" hidden="1">"c8381"</definedName>
    <definedName name="IQ_CORP_GOODS_PRICE_INDEX_APR_FC_UNUSED_UNUSED_UNUSED" hidden="1">"c8381"</definedName>
    <definedName name="IQ_CORP_GOODS_PRICE_INDEX_APR_UNUSED" hidden="1">"c7501"</definedName>
    <definedName name="IQ_CORP_GOODS_PRICE_INDEX_APR_UNUSED_UNUSED_UNUSED" hidden="1">"c7501"</definedName>
    <definedName name="IQ_CORP_GOODS_PRICE_INDEX_FC_UNUSED" hidden="1">"c7721"</definedName>
    <definedName name="IQ_CORP_GOODS_PRICE_INDEX_FC_UNUSED_UNUSED_UNUSED" hidden="1">"c7721"</definedName>
    <definedName name="IQ_CORP_GOODS_PRICE_INDEX_POP_FC_UNUSED" hidden="1">"c7941"</definedName>
    <definedName name="IQ_CORP_GOODS_PRICE_INDEX_POP_FC_UNUSED_UNUSED_UNUSED" hidden="1">"c7941"</definedName>
    <definedName name="IQ_CORP_GOODS_PRICE_INDEX_POP_UNUSED" hidden="1">"c7061"</definedName>
    <definedName name="IQ_CORP_GOODS_PRICE_INDEX_POP_UNUSED_UNUSED_UNUSED" hidden="1">"c7061"</definedName>
    <definedName name="IQ_CORP_GOODS_PRICE_INDEX_UNUSED" hidden="1">"c6841"</definedName>
    <definedName name="IQ_CORP_GOODS_PRICE_INDEX_UNUSED_UNUSED_UNUSED" hidden="1">"c6841"</definedName>
    <definedName name="IQ_CORP_GOODS_PRICE_INDEX_YOY_FC_UNUSED" hidden="1">"c8161"</definedName>
    <definedName name="IQ_CORP_GOODS_PRICE_INDEX_YOY_FC_UNUSED_UNUSED_UNUSED" hidden="1">"c8161"</definedName>
    <definedName name="IQ_CORP_GOODS_PRICE_INDEX_YOY_UNUSED" hidden="1">"c7281"</definedName>
    <definedName name="IQ_CORP_GOODS_PRICE_INDEX_YOY_UNUSED_UNUSED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RPORATE_OVER_TOTAL" hidden="1">"c13767"</definedName>
    <definedName name="IQ_COST_BORROWED_FUNDS_FFIEC" hidden="1">"c13492"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FOREIGN_DEPOSITS_FFIEC" hidden="1">"c13490"</definedName>
    <definedName name="IQ_COST_FUNDS" hidden="1">"c15726"</definedName>
    <definedName name="IQ_COST_FUNDS_PURCHASED_FFIEC" hidden="1">"c13491"</definedName>
    <definedName name="IQ_COST_INT_DEPOSITS_FFIEC" hidden="1">"c13489"</definedName>
    <definedName name="IQ_COST_OF_FUNDING_ASSETS_FDIC" hidden="1">"c6725"</definedName>
    <definedName name="IQ_COST_REV" hidden="1">"c226"</definedName>
    <definedName name="IQ_COST_REVENUE" hidden="1">"c1359"</definedName>
    <definedName name="IQ_COST_SALES_COAL" hidden="1">"c15933"</definedName>
    <definedName name="IQ_COST_SALES_PER_UNIT_SOLD_COAL" hidden="1">"c15944"</definedName>
    <definedName name="IQ_COST_SALES_TO_SALES_COAL" hidden="1">"c15951"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AGE_RATIO" hidden="1">"c15243"</definedName>
    <definedName name="IQ_COVERED_POPS" hidden="1">"c2124"</definedName>
    <definedName name="IQ_COVERED_WIRELESS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GROSS_LOANS_FFIEC" hidden="1">"c13412"</definedName>
    <definedName name="IQ_CREDIT_CARD_INTERCHANGE_FEES_FFIEC" hidden="1">"c13046"</definedName>
    <definedName name="IQ_CREDIT_CARD_LINES_FDIC" hidden="1">"c6525"</definedName>
    <definedName name="IQ_CREDIT_CARD_LINES_UNUSED_FFIEC" hidden="1">"c13242"</definedName>
    <definedName name="IQ_CREDIT_CARD_LOANS_CHARGE_OFFS_FFIEC" hidden="1">"c13180"</definedName>
    <definedName name="IQ_CREDIT_CARD_LOANS_DOM_QUARTERLY_AVG_FFIEC" hidden="1">"c15480"</definedName>
    <definedName name="IQ_CREDIT_CARD_LOANS_DUE_30_89_FFIEC" hidden="1">"c13272"</definedName>
    <definedName name="IQ_CREDIT_CARD_LOANS_DUE_90_FFIEC" hidden="1">"c13298"</definedName>
    <definedName name="IQ_CREDIT_CARD_LOANS_FDIC" hidden="1">"c6319"</definedName>
    <definedName name="IQ_CREDIT_CARD_LOANS_NON_ACCRUAL_FFIEC" hidden="1">"c13324"</definedName>
    <definedName name="IQ_CREDIT_CARD_LOANS_RECOV_FFIEC" hidden="1">"c13202"</definedName>
    <definedName name="IQ_CREDIT_CARD_NET_CHARGE_OFFS_FDIC" hidden="1">"c6654"</definedName>
    <definedName name="IQ_CREDIT_CARD_RECOVERIES_FDIC" hidden="1">"c6653"</definedName>
    <definedName name="IQ_CREDIT_CARD_RISK_BASED_FFIEC" hidden="1">"c13433"</definedName>
    <definedName name="IQ_CREDIT_CARDS_CONSUMER_LOANS_FFIEC" hidden="1">"c12822"</definedName>
    <definedName name="IQ_CREDIT_CARDS_LL_REC_FFIEC" hidden="1">"c12889"</definedName>
    <definedName name="IQ_CREDIT_CARDS_LOANS_TRADING_DOM_FFIEC" hidden="1">"c12933"</definedName>
    <definedName name="IQ_CREDIT_EXPOSURE" hidden="1">"c10038"</definedName>
    <definedName name="IQ_CREDIT_EXPOSURE_FFIEC" hidden="1">"c13062"</definedName>
    <definedName name="IQ_CREDIT_LOSS_CF" hidden="1">"c232"</definedName>
    <definedName name="IQ_CREDIT_LOSS_PROVISION_NET_CHARGE_OFFS_FDIC" hidden="1">"c6734"</definedName>
    <definedName name="IQ_CREDIT_LOSSES_DERIVATIVES_FFIEC" hidden="1">"c13068"</definedName>
    <definedName name="IQ_CREDIT_OPTIONS_DERIVATIVES_BENEFICIARY_FFIEC" hidden="1">"c13121"</definedName>
    <definedName name="IQ_CREDIT_OPTIONS_DERIVATIVES_GUARANTOR_FFIEC" hidden="1">"c13114"</definedName>
    <definedName name="IQ_CUMULATIVE_PREFERREDS_T2_FFIEC" hidden="1">"c13145"</definedName>
    <definedName name="IQ_CUMULATIVE_SPLIT_FACTOR" hidden="1">"c2094"</definedName>
    <definedName name="IQ_CURR_ACCT_BALANCE_APR_FC_UNUSED" hidden="1">"c8387"</definedName>
    <definedName name="IQ_CURR_ACCT_BALANCE_APR_FC_UNUSED_UNUSED_UNUSED" hidden="1">"c8387"</definedName>
    <definedName name="IQ_CURR_ACCT_BALANCE_APR_UNUSED" hidden="1">"c7507"</definedName>
    <definedName name="IQ_CURR_ACCT_BALANCE_APR_UNUSED_UNUSED_UNUSED" hidden="1">"c7507"</definedName>
    <definedName name="IQ_CURR_ACCT_BALANCE_FC_UNUSED" hidden="1">"c7727"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FC_UNUSED_UNUSED_UNUSED" hidden="1">"c7947"</definedName>
    <definedName name="IQ_CURR_ACCT_BALANCE_POP_UNUSED" hidden="1">"c7067"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FC_UNUSED_UNUSED_UNUSED" hidden="1">"c8167"</definedName>
    <definedName name="IQ_CURR_ACCT_BALANCE_YOY_UNUSED" hidden="1">"c7287"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_TAXES" hidden="1">"c19141"</definedName>
    <definedName name="IQ_CURRENCY_COIN_DOM_FFIEC" hidden="1">"c15287"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UST_PREMISE_EQUIP_CABLE_INVEST" hidden="1">"c15801"</definedName>
    <definedName name="IQ_CUSTOMER_LIAB_ACCEPTANCES_OUT_FFIEC" hidden="1">"c12835"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RT" hidden="1">"c20427"</definedName>
    <definedName name="IQ_DATA_PROCESSING_EXP_FFIEC" hidden="1">"c13047"</definedName>
    <definedName name="IQ_DATA_SET" hidden="1">"c19244"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1_5_INVEST_SECURITIES_FFIEC" hidden="1">"c13465"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BT_LESS_1YR_INVEST_SECURITIES_FFIEC" hidden="1">"c13464"</definedName>
    <definedName name="IQ_DEBT_MATURING_MORE_THAN_ONE_YEAR_FFIEC" hidden="1">"c13164"</definedName>
    <definedName name="IQ_DEBT_MATURING_WITHIN_ONE_YEAR_FFIEC" hidden="1">"c13163"</definedName>
    <definedName name="IQ_DEBT_SEC_OVER_5YR_INVEST_SECURITIES_FFIEC" hidden="1">"c13466"</definedName>
    <definedName name="IQ_DEBT_SECURITIES_FOREIGN_FFIEC" hidden="1">"c13484"</definedName>
    <definedName name="IQ_DEBT_SECURITIES_OTHER_ASSETS_DUE_30_89_FFIEC" hidden="1">"c13279"</definedName>
    <definedName name="IQ_DEBT_SECURITIES_OTHER_ASSETS_DUE_90_FFIEC" hidden="1">"c13305"</definedName>
    <definedName name="IQ_DEBT_SECURITIES_OTHER_ASSETS_NON_ACCRUAL_FFIEC" hidden="1">"c13331"</definedName>
    <definedName name="IQ_DECREASE_INT_EXPENSE_FFIEC" hidden="1">"c13064"</definedName>
    <definedName name="IQ_DEDUCTIONS_TOTAL_RISK_BASED_CAPITAL_FFIEC" hidden="1">"c13152"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AULT_DATE" hidden="1">"c16220"</definedName>
    <definedName name="IQ_DEFAULT_TYPE" hidden="1">"c16219"</definedName>
    <definedName name="IQ_DEFERRED_CONTINGENT_RENT" hidden="1">"c16181"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_ASSETS_FFIEC" hidden="1">"c12843"</definedName>
    <definedName name="IQ_DEFERRED_TAX_ASSETS_T1_FFIEC" hidden="1">"c13141"</definedName>
    <definedName name="IQ_DEFERRED_TAX_LIAB_FFIEC" hidden="1">"c12870"</definedName>
    <definedName name="IQ_DEFERRED_TAX_NAV" hidden="1">"c16003"</definedName>
    <definedName name="IQ_DEFERRED_TAX_NNAV" hidden="1">"c16008"</definedName>
    <definedName name="IQ_DEFERRED_TAXES" hidden="1">"c1356"</definedName>
    <definedName name="IQ_DEFERRED_TAXES_TOTAL" hidden="1">"c19142"</definedName>
    <definedName name="IQ_DELIVERED_HOMES_NEW_ORDERS" hidden="1">"c15821"</definedName>
    <definedName name="IQ_DELIVERED_HOMES_PRICE_NEW_ORDER_PRICE" hidden="1">"c15822"</definedName>
    <definedName name="IQ_DEMAND_DEP" hidden="1">"c320"</definedName>
    <definedName name="IQ_DEMAND_DEPOSITS_COMMERCIAL_BANK_SUBS_FFIEC" hidden="1">"c12945"</definedName>
    <definedName name="IQ_DEMAND_DEPOSITS_FDIC" hidden="1">"c6489"</definedName>
    <definedName name="IQ_DEMAND_DEPOSITS_TOT_DEPOSITS_FFIEC" hidden="1">"c13902"</definedName>
    <definedName name="IQ_DEPOSIT_ACCOUNTS_LESS_THAN_100K_FDIC" hidden="1">"c6494"</definedName>
    <definedName name="IQ_DEPOSIT_ACCOUNTS_MORE_THAN_100K_FDIC" hidden="1">"c6492"</definedName>
    <definedName name="IQ_DEPOSITORY_INST_ACCEPTANCES_LL_REC_DOM_FFIEC" hidden="1">"c12908"</definedName>
    <definedName name="IQ_DEPOSITORY_INST_GROSS_LOANS_FFIEC" hidden="1">"c13409"</definedName>
    <definedName name="IQ_DEPOSITORY_INST_RISK_BASED_FFIEC" hidden="1">"c13430"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100K_MORE_ASSETS_TOT_FFIEC" hidden="1">"c13444"</definedName>
    <definedName name="IQ_DEPOSITS_DOM_FFIEC" hidden="1">"c12850"</definedName>
    <definedName name="IQ_DEPOSITS_FAIR_VALUE_TOT_FFIEC" hidden="1">"c13213"</definedName>
    <definedName name="IQ_DEPOSITS_FIN" hidden="1">"c321"</definedName>
    <definedName name="IQ_DEPOSITS_FOREIGN_BANKS_FOREIGN_AGENCIES_FFIEC" hidden="1">"c15344"</definedName>
    <definedName name="IQ_DEPOSITS_FOREIGN_FFIEC" hidden="1">"c12853"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100K_COMMERCIAL_BANK_SUBS_FFIEC" hidden="1">"c12948"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LEVEL_1_FFIEC" hidden="1">"c13221"</definedName>
    <definedName name="IQ_DEPOSITS_LEVEL_2_FFIEC" hidden="1">"c13229"</definedName>
    <definedName name="IQ_DEPOSITS_LEVEL_3_FFIEC" hidden="1">"c13237"</definedName>
    <definedName name="IQ_DEPOSITS_MORE_100K_COMMERCIAL_BANK_SUBS_FFIEC" hidden="1">"c12949"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_ASSETS_FAIR_VALUE_TOT_FFIEC" hidden="1">"c15403"</definedName>
    <definedName name="IQ_DERIVATIVE_ASSETS_LEVEL_1_FFIEC" hidden="1">"c15425"</definedName>
    <definedName name="IQ_DERIVATIVE_ASSETS_LEVEL_2_FFIEC" hidden="1">"c15438"</definedName>
    <definedName name="IQ_DERIVATIVE_ASSETS_LEVEL_3_FFIEC" hidden="1">"c15451"</definedName>
    <definedName name="IQ_DERIVATIVE_LIABILITIES_FAIR_VALUE_TOT_FFIEC" hidden="1">"c15407"</definedName>
    <definedName name="IQ_DERIVATIVE_LIABILITIES_LEVEL_1_FFIEC" hidden="1">"c15429"</definedName>
    <definedName name="IQ_DERIVATIVE_LIABILITIES_LEVEL_2_FFIEC" hidden="1">"c15442"</definedName>
    <definedName name="IQ_DERIVATIVE_LIABILITIES_LEVEL_3_FFIEC" hidden="1">"c15455"</definedName>
    <definedName name="IQ_DERIVATIVES_FDIC" hidden="1">"c6523"</definedName>
    <definedName name="IQ_DERIVATIVES_NEGATIVE_FAIR_VALUE_DOM_FFIEC" hidden="1">"c12943"</definedName>
    <definedName name="IQ_DERIVATIVES_NEGATIVE_VALUE_FFIEC" hidden="1">"c12861"</definedName>
    <definedName name="IQ_DERIVATIVES_POS_FAIR_VALUE_FFIEC" hidden="1">"c12827"</definedName>
    <definedName name="IQ_DERIVATIVES_POSITIVE_FAIR_VALUE_TRADING_DOM_FFIEC" hidden="1">"c12938"</definedName>
    <definedName name="IQ_DESCRIPTION_LONG" hidden="1">"c1520"</definedName>
    <definedName name="IQ_DEVELOP_LAND" hidden="1">"c323"</definedName>
    <definedName name="IQ_DEVELOPMENT_EXPENSE" hidden="1">"c16040"</definedName>
    <definedName name="IQ_DEVELOPMENT_REVENUE" hidden="1">"c16024"</definedName>
    <definedName name="IQ_DIC" hidden="1">"c13834"</definedName>
    <definedName name="IQ_DIFF_LASTCLOSE_TARGET_PRICE" hidden="1">"c1854"</definedName>
    <definedName name="IQ_DIFF_LASTCLOSE_TARGET_PRICE_CIQ" hidden="1">"c4767"</definedName>
    <definedName name="IQ_DIG_SUB_BASIC_SUB" hidden="1">"c16202"</definedName>
    <definedName name="IQ_DIG_SUB_VIDEO_SUB" hidden="1">"c15788"</definedName>
    <definedName name="IQ_DIGITAL_SUB_TOTAL_HOMES_PASSED" hidden="1">"c15769"</definedName>
    <definedName name="IQ_DIGITAL_VIDEO_PENETRATION" hidden="1">"c15768"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LUT_WEIGHT_GUIDANCE" hidden="1">"c4270"</definedName>
    <definedName name="IQ_DILUTED_EPRA_NAV" hidden="1">"c16005"</definedName>
    <definedName name="IQ_DILUTED_EPRA_NAV_SHARE_RE" hidden="1">"c16014"</definedName>
    <definedName name="IQ_DILUTED_EPRA_NNAV" hidden="1">"c16010"</definedName>
    <definedName name="IQ_DILUTED_EPRA_NNAV_SHARE_RE" hidden="1">"c16015"</definedName>
    <definedName name="IQ_DILUTED_NAV_RE" hidden="1">"c15998"</definedName>
    <definedName name="IQ_DILUTED_NAV_SHARE_RE" hidden="1">"c16013"</definedName>
    <definedName name="IQ_DILUTED_NAV_SHARES" hidden="1">"c16016"</definedName>
    <definedName name="IQ_DILUTION_EFFECT_NAV" hidden="1">"c15997"</definedName>
    <definedName name="IQ_DIRECT_AH_EARNED" hidden="1">"c2740"</definedName>
    <definedName name="IQ_DIRECT_EARNED" hidden="1">"c2730"</definedName>
    <definedName name="IQ_DIRECT_INDIRECT_RE_VENTURES_FFIEC" hidden="1">"c15266"</definedName>
    <definedName name="IQ_DIRECT_INDIRECT_RE_VENTURES_UNCONSOL_FFIEC" hidden="1">"c15274"</definedName>
    <definedName name="IQ_DIRECT_LIFE_EARNED" hidden="1">"c2735"</definedName>
    <definedName name="IQ_DIRECT_LIFE_IN_FORCE" hidden="1">"c2765"</definedName>
    <definedName name="IQ_DIRECT_LOSSES" hidden="1">"c15869"</definedName>
    <definedName name="IQ_DIRECT_PC_EARNED" hidden="1">"c2745"</definedName>
    <definedName name="IQ_DIRECT_WRITTEN" hidden="1">"c2724"</definedName>
    <definedName name="IQ_DIRECTORS_FEES_FFIEC" hidden="1">"c13049"</definedName>
    <definedName name="IQ_DISALLOWED_DEFERRED_TAX_ASSETS_FFIEC" hidden="1">"c13157"</definedName>
    <definedName name="IQ_DISALLOWED_GOODWILL_INTANGIBLE_ASSETS_FFIEC" hidden="1">"c13155"</definedName>
    <definedName name="IQ_DISALLOWED_GOODWILL_INTANGIBLES_T1_FFIEC" hidden="1">"c13137"</definedName>
    <definedName name="IQ_DISALLOWED_SERVICING_ASSETS_FFIEC" hidden="1">"c13156"</definedName>
    <definedName name="IQ_DISALLOWED_SERVICING_ASSETS_T1_FFIEC" hidden="1">"c13140"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CRETIONARY_CAPEX" hidden="1">"c16183"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ACT_OR_EST_CIQ" hidden="1">"c4803"</definedName>
    <definedName name="IQ_DISTRIBUTABLE_CASH_ACT_OR_EST_CIQ_COL" hidden="1">"c11450"</definedName>
    <definedName name="IQ_DISTRIBUTABLE_CASH_EST_CIQ" hidden="1">"c4802"</definedName>
    <definedName name="IQ_DISTRIBUTABLE_CASH_GUIDANCE_CIQ" hidden="1">"c4804"</definedName>
    <definedName name="IQ_DISTRIBUTABLE_CASH_GUIDANCE_CIQ_COL" hidden="1">"c11451"</definedName>
    <definedName name="IQ_DISTRIBUTABLE_CASH_HIGH_EST_CIQ" hidden="1">"c4805"</definedName>
    <definedName name="IQ_DISTRIBUTABLE_CASH_HIGH_GUIDANCE_CIQ" hidden="1">"c4610"</definedName>
    <definedName name="IQ_DISTRIBUTABLE_CASH_HIGH_GUIDANCE_CIQ_COL" hidden="1">"c11259"</definedName>
    <definedName name="IQ_DISTRIBUTABLE_CASH_LOW_EST_CIQ" hidden="1">"c4806"</definedName>
    <definedName name="IQ_DISTRIBUTABLE_CASH_LOW_GUIDANCE_CIQ" hidden="1">"c4650"</definedName>
    <definedName name="IQ_DISTRIBUTABLE_CASH_LOW_GUIDANCE_CIQ_COL" hidden="1">"c11299"</definedName>
    <definedName name="IQ_DISTRIBUTABLE_CASH_MEDIAN_EST_CIQ" hidden="1">"c4807"</definedName>
    <definedName name="IQ_DISTRIBUTABLE_CASH_NUM_EST_CIQ" hidden="1">"c4808"</definedName>
    <definedName name="IQ_DISTRIBUTABLE_CASH_PAYOUT" hidden="1">"c3005"</definedName>
    <definedName name="IQ_DISTRIBUTABLE_CASH_PER_SHARE_DILUTED" hidden="1">"c16191"</definedName>
    <definedName name="IQ_DISTRIBUTABLE_CASH_SHARE" hidden="1">"c3003"</definedName>
    <definedName name="IQ_DISTRIBUTABLE_CASH_SHARE_ACT_OR_EST" hidden="1">"c4286"</definedName>
    <definedName name="IQ_DISTRIBUTABLE_CASH_SHARE_ACT_OR_EST_CIQ" hidden="1">"c4811"</definedName>
    <definedName name="IQ_DISTRIBUTABLE_CASH_SHARE_ACT_OR_EST_CIQ_COL" hidden="1">"c11458"</definedName>
    <definedName name="IQ_DISTRIBUTABLE_CASH_SHARE_EST_CIQ" hidden="1">"c4810"</definedName>
    <definedName name="IQ_DISTRIBUTABLE_CASH_SHARE_GUIDANCE_CIQ" hidden="1">"c4812"</definedName>
    <definedName name="IQ_DISTRIBUTABLE_CASH_SHARE_GUIDANCE_CIQ_COL" hidden="1">"c11459"</definedName>
    <definedName name="IQ_DISTRIBUTABLE_CASH_SHARE_HIGH_EST_CIQ" hidden="1">"c4813"</definedName>
    <definedName name="IQ_DISTRIBUTABLE_CASH_SHARE_HIGH_GUIDANCE_CIQ" hidden="1">"c4611"</definedName>
    <definedName name="IQ_DISTRIBUTABLE_CASH_SHARE_HIGH_GUIDANCE_CIQ_COL" hidden="1">"c11260"</definedName>
    <definedName name="IQ_DISTRIBUTABLE_CASH_SHARE_LOW_EST_CIQ" hidden="1">"c4814"</definedName>
    <definedName name="IQ_DISTRIBUTABLE_CASH_SHARE_LOW_GUIDANCE_CIQ" hidden="1">"c4651"</definedName>
    <definedName name="IQ_DISTRIBUTABLE_CASH_SHARE_LOW_GUIDANCE_CIQ_COL" hidden="1">"c11300"</definedName>
    <definedName name="IQ_DISTRIBUTABLE_CASH_SHARE_MEDIAN_EST_CIQ" hidden="1">"c4815"</definedName>
    <definedName name="IQ_DISTRIBUTABLE_CASH_SHARE_NUM_EST_CIQ" hidden="1">"c4816"</definedName>
    <definedName name="IQ_DISTRIBUTABLE_CASH_SHARE_STDDEV_EST_CIQ" hidden="1">"c4817"</definedName>
    <definedName name="IQ_DISTRIBUTABLE_CASH_SHARES_BASIC" hidden="1">"c16189"</definedName>
    <definedName name="IQ_DISTRIBUTABLE_CASH_SHARES_DILUTED" hidden="1">"c16190"</definedName>
    <definedName name="IQ_DISTRIBUTABLE_CASH_STANDARDIZED" hidden="1">"c20435"</definedName>
    <definedName name="IQ_DISTRIBUTABLE_CASH_STDDEV_EST_CIQ" hidden="1">"c4819"</definedName>
    <definedName name="IQ_DIV_AMOUNT" hidden="1">"c3041"</definedName>
    <definedName name="IQ_DIV_AMOUNT_LIST" hidden="1">"c17417"</definedName>
    <definedName name="IQ_DIV_PAYMENT_DATE" hidden="1">"c2106"</definedName>
    <definedName name="IQ_DIV_PAYMENT_DATE_LIST" hidden="1">"c17418"</definedName>
    <definedName name="iq_div_payment_date1" hidden="1">"c2106"</definedName>
    <definedName name="IQ_DIV_PAYMENT_TYPE" hidden="1">"c12752"</definedName>
    <definedName name="IQ_DIV_PAYMENT_TYPE_LIST" hidden="1">"c17419"</definedName>
    <definedName name="IQ_DIV_RECORD_DATE" hidden="1">"c2105"</definedName>
    <definedName name="IQ_DIV_RECORD_DATE_LIST" hidden="1">"c17420"</definedName>
    <definedName name="iq_div_record_date1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COMMON_FFIEC" hidden="1">"c12969"</definedName>
    <definedName name="IQ_DIVIDENDS_DECLARED_PREFERRED_FDIC" hidden="1">"c6658"</definedName>
    <definedName name="IQ_DIVIDENDS_DECLARED_PREFERRED_FFIEC" hidden="1">"c12968"</definedName>
    <definedName name="IQ_DIVIDENDS_FDIC" hidden="1">"c6660"</definedName>
    <definedName name="IQ_DIVIDENDS_NET_INCOME_FFIEC" hidden="1">"c13349"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OM_OFFICE_DEPOSITS_TOT_DEPOSITS_FFIEC" hidden="1">"c13910"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ACT_OR_EST_CIQ_COL" hidden="1">"c11709"</definedName>
    <definedName name="IQ_DPS_EST" hidden="1">"c1674"</definedName>
    <definedName name="IQ_DPS_GUIDANCE_CIQ" hidden="1">"c4827"</definedName>
    <definedName name="IQ_DPS_GUIDANCE_CIQ_COL" hidden="1">"c11474"</definedName>
    <definedName name="IQ_DPS_HIGH_EST" hidden="1">"c1676"</definedName>
    <definedName name="IQ_DPS_HIGH_GUIDANCE_CIQ" hidden="1">"c4580"</definedName>
    <definedName name="IQ_DPS_HIGH_GUIDANCE_CIQ_COL" hidden="1">"c11229"</definedName>
    <definedName name="IQ_DPS_LOW_EST" hidden="1">"c1677"</definedName>
    <definedName name="IQ_DPS_LOW_GUIDANCE_CIQ" hidden="1">"c4620"</definedName>
    <definedName name="IQ_DPS_LOW_GUIDANCE_CIQ_COL" hidden="1">"c11269"</definedName>
    <definedName name="IQ_DPS_MEDIAN_EST" hidden="1">"c1675"</definedName>
    <definedName name="IQ_DPS_NUM_EST" hidden="1">"c1678"</definedName>
    <definedName name="IQ_DPS_STDDEV_EST" hidden="1">"c1679"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INT_BEAR_LIABILITIES" hidden="1">"c15703"</definedName>
    <definedName name="IQ_EARNING_ASSET_YIELD" hidden="1">"c343"</definedName>
    <definedName name="IQ_EARNING_ASSETS_AVG_ASSETS_FFIEC" hidden="1">"c13354"</definedName>
    <definedName name="IQ_EARNING_ASSETS_FDIC" hidden="1">"c6360"</definedName>
    <definedName name="IQ_EARNING_ASSETS_QUARTERLY_AVG_FFIEC" hidden="1">"c13086"</definedName>
    <definedName name="IQ_EARNING_ASSETS_REPRICE_ASSETS_TOT_FFIEC" hidden="1">"c13451"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ANNOUNCE_DATE_REUT" hidden="1">"c5314"</definedName>
    <definedName name="IQ_EARNINGS_CO_FFIEC" hidden="1">"c13032"</definedName>
    <definedName name="IQ_EARNINGS_CONT_OPS_HOMEBUILDING_SALES" hidden="1">"c15817"</definedName>
    <definedName name="IQ_EARNINGS_COVERAGE_LOSSES_FFIEC" hidden="1">"c13351"</definedName>
    <definedName name="IQ_EARNINGS_COVERAGE_NET_CHARGE_OFFS_FDIC" hidden="1">"c6735"</definedName>
    <definedName name="IQ_EARNINGS_LIFE_INSURANCE_FFIEC" hidden="1">"c13041"</definedName>
    <definedName name="IQ_EARNINGS_PERIOD_COVERED" hidden="1">"c9958"</definedName>
    <definedName name="IQ_EARNINGS_PERIOD_GROUP" hidden="1">"c9944"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ACT_OR_EST_CIQ_COL" hidden="1">"c11710"</definedName>
    <definedName name="IQ_EBIT_EQ_INC" hidden="1">"c3498"</definedName>
    <definedName name="IQ_EBIT_EQ_INC_EXCL_SBC" hidden="1">"c3502"</definedName>
    <definedName name="IQ_EBIT_EST" hidden="1">"c1681"</definedName>
    <definedName name="IQ_EBIT_EXCL_SBC" hidden="1">"c3082"</definedName>
    <definedName name="IQ_EBIT_GUIDANCE_CIQ" hidden="1">"c4828"</definedName>
    <definedName name="IQ_EBIT_GUIDANCE_CIQ_COL" hidden="1">"c11475"</definedName>
    <definedName name="IQ_EBIT_GW_ACT_OR_EST" hidden="1">"c4306"</definedName>
    <definedName name="IQ_EBIT_GW_ACT_OR_EST_CIQ_COL" hidden="1">"c11478"</definedName>
    <definedName name="IQ_EBIT_GW_GUIDANCE" hidden="1">"c4307"</definedName>
    <definedName name="IQ_EBIT_GW_GUIDANCE_CIQ" hidden="1">"c4832"</definedName>
    <definedName name="IQ_EBIT_GW_GUIDANCE_CIQ_COL" hidden="1">"c11479"</definedName>
    <definedName name="IQ_EBIT_GW_HIGH_GUIDANCE" hidden="1">"c4171"</definedName>
    <definedName name="IQ_EBIT_GW_HIGH_GUIDANCE_CIQ" hidden="1">"c4583"</definedName>
    <definedName name="IQ_EBIT_GW_HIGH_GUIDANCE_CIQ_COL" hidden="1">"c11232"</definedName>
    <definedName name="IQ_EBIT_GW_LOW_GUIDANCE" hidden="1">"c4211"</definedName>
    <definedName name="IQ_EBIT_GW_LOW_GUIDANCE_CIQ" hidden="1">"c4623"</definedName>
    <definedName name="IQ_EBIT_GW_LOW_GUIDANCE_CIQ_COL" hidden="1">"c11272"</definedName>
    <definedName name="IQ_EBIT_HIGH_EST" hidden="1">"c1683"</definedName>
    <definedName name="IQ_EBIT_HIGH_GUIDANCE_CIQ" hidden="1">"c4584"</definedName>
    <definedName name="IQ_EBIT_HIGH_GUIDANCE_CIQ_COL" hidden="1">"c11233"</definedName>
    <definedName name="IQ_EBIT_HOMEBUILDING_SALES" hidden="1">"c15815"</definedName>
    <definedName name="IQ_EBIT_INT" hidden="1">"c360"</definedName>
    <definedName name="IQ_EBIT_LOW_EST" hidden="1">"c1684"</definedName>
    <definedName name="IQ_EBIT_LOW_GUIDANCE_CIQ" hidden="1">"c4624"</definedName>
    <definedName name="IQ_EBIT_LOW_GUIDANCE_CIQ_COL" hidden="1">"c11273"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BC_ACT_OR_EST" hidden="1">"c4316"</definedName>
    <definedName name="IQ_EBIT_SBC_ACT_OR_EST_CIQ" hidden="1">"c4841"</definedName>
    <definedName name="IQ_EBIT_SBC_ACT_OR_EST_CIQ_COL" hidden="1">"c11488"</definedName>
    <definedName name="IQ_EBIT_SBC_GUIDANCE" hidden="1">"c4317"</definedName>
    <definedName name="IQ_EBIT_SBC_GUIDANCE_CIQ" hidden="1">"c4842"</definedName>
    <definedName name="IQ_EBIT_SBC_GUIDANCE_CIQ_COL" hidden="1">"c11489"</definedName>
    <definedName name="IQ_EBIT_SBC_GW_ACT_OR_EST" hidden="1">"c4320"</definedName>
    <definedName name="IQ_EBIT_SBC_GW_ACT_OR_EST_CIQ" hidden="1">"c4845"</definedName>
    <definedName name="IQ_EBIT_SBC_GW_ACT_OR_EST_CIQ_COL" hidden="1">"c11492"</definedName>
    <definedName name="IQ_EBIT_SBC_GW_GUIDANCE" hidden="1">"c4321"</definedName>
    <definedName name="IQ_EBIT_SBC_GW_GUIDANCE_CIQ" hidden="1">"c4846"</definedName>
    <definedName name="IQ_EBIT_SBC_GW_GUIDANCE_CIQ_COL" hidden="1">"c11493"</definedName>
    <definedName name="IQ_EBIT_SBC_GW_HIGH_GUIDANCE" hidden="1">"c4193"</definedName>
    <definedName name="IQ_EBIT_SBC_GW_HIGH_GUIDANCE_CIQ" hidden="1">"c4605"</definedName>
    <definedName name="IQ_EBIT_SBC_GW_HIGH_GUIDANCE_CIQ_COL" hidden="1">"c11254"</definedName>
    <definedName name="IQ_EBIT_SBC_GW_LOW_GUIDANCE" hidden="1">"c4233"</definedName>
    <definedName name="IQ_EBIT_SBC_GW_LOW_GUIDANCE_CIQ" hidden="1">"c4645"</definedName>
    <definedName name="IQ_EBIT_SBC_GW_LOW_GUIDANCE_CIQ_COL" hidden="1">"c11294"</definedName>
    <definedName name="IQ_EBIT_SBC_HIGH_GUIDANCE" hidden="1">"c4192"</definedName>
    <definedName name="IQ_EBIT_SBC_HIGH_GUIDANCE_CIQ" hidden="1">"c4604"</definedName>
    <definedName name="IQ_EBIT_SBC_HIGH_GUIDANCE_CIQ_COL" hidden="1">"c11253"</definedName>
    <definedName name="IQ_EBIT_SBC_LOW_GUIDANCE" hidden="1">"c4232"</definedName>
    <definedName name="IQ_EBIT_SBC_LOW_GUIDANCE_CIQ" hidden="1">"c4644"</definedName>
    <definedName name="IQ_EBIT_SBC_LOW_GUIDANCE_CIQ_COL" hidden="1">"c11293"</definedName>
    <definedName name="IQ_EBIT_STDDEV_EST" hidden="1">"c1686"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CIQ" hidden="1">"c5060"</definedName>
    <definedName name="IQ_EBITDA_ACT_OR_EST_CIQ_COL" hidden="1">"c11707"</definedName>
    <definedName name="IQ_EBITDA_CAPEX" hidden="1">"c19143"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DOWN_2MONTH" hidden="1">"c16297"</definedName>
    <definedName name="IQ_EBITDA_EST_DOWN_2MONTH_CIQ" hidden="1">"c16621"</definedName>
    <definedName name="IQ_EBITDA_EST_DOWN_3MONTH" hidden="1">"c16301"</definedName>
    <definedName name="IQ_EBITDA_EST_DOWN_3MONTH_CIQ" hidden="1">"c16625"</definedName>
    <definedName name="IQ_EBITDA_EST_DOWN_MONTH" hidden="1">"c16293"</definedName>
    <definedName name="IQ_EBITDA_EST_DOWN_MONTH_CIQ" hidden="1">"c16617"</definedName>
    <definedName name="IQ_EBITDA_EST_NOTE" hidden="1">"c17503"</definedName>
    <definedName name="IQ_EBITDA_EST_NOTE_CIQ" hidden="1">"c17456"</definedName>
    <definedName name="IQ_EBITDA_EST_NUM_ANALYSTS_2MONTH" hidden="1">"c16295"</definedName>
    <definedName name="IQ_EBITDA_EST_NUM_ANALYSTS_2MONTH_CIQ" hidden="1">"c16619"</definedName>
    <definedName name="IQ_EBITDA_EST_NUM_ANALYSTS_3MONTH" hidden="1">"c16299"</definedName>
    <definedName name="IQ_EBITDA_EST_NUM_ANALYSTS_3MONTH_CIQ" hidden="1">"c16623"</definedName>
    <definedName name="IQ_EBITDA_EST_NUM_ANALYSTS_MONTH" hidden="1">"c16291"</definedName>
    <definedName name="IQ_EBITDA_EST_NUM_ANALYSTS_MONTH_CIQ" hidden="1">"c16615"</definedName>
    <definedName name="IQ_EBITDA_EST_REUT" hidden="1">"c3640"</definedName>
    <definedName name="IQ_EBITDA_EST_TOTAL_REVISED_2MONTH" hidden="1">"c16298"</definedName>
    <definedName name="IQ_EBITDA_EST_TOTAL_REVISED_2MONTH_CIQ" hidden="1">"c16622"</definedName>
    <definedName name="IQ_EBITDA_EST_TOTAL_REVISED_3MONTH" hidden="1">"c16302"</definedName>
    <definedName name="IQ_EBITDA_EST_TOTAL_REVISED_3MONTH_CIQ" hidden="1">"c16626"</definedName>
    <definedName name="IQ_EBITDA_EST_TOTAL_REVISED_MONTH" hidden="1">"c16294"</definedName>
    <definedName name="IQ_EBITDA_EST_TOTAL_REVISED_MONTH_CIQ" hidden="1">"c16618"</definedName>
    <definedName name="IQ_EBITDA_EST_UP_2MONTH" hidden="1">"c16296"</definedName>
    <definedName name="IQ_EBITDA_EST_UP_2MONTH_CIQ" hidden="1">"c16620"</definedName>
    <definedName name="IQ_EBITDA_EST_UP_3MONTH" hidden="1">"c16300"</definedName>
    <definedName name="IQ_EBITDA_EST_UP_3MONTH_CIQ" hidden="1">"c16624"</definedName>
    <definedName name="IQ_EBITDA_EST_UP_MONTH" hidden="1">"c16292"</definedName>
    <definedName name="IQ_EBITDA_EST_UP_MONTH_CIQ" hidden="1">"c16616"</definedName>
    <definedName name="IQ_EBITDA_EXCL_SBC" hidden="1">"c3081"</definedName>
    <definedName name="IQ_EBITDA_GUIDANCE_CIQ" hidden="1">"c4859"</definedName>
    <definedName name="IQ_EBITDA_GUIDANCE_CIQ_COL" hidden="1">"c11506"</definedName>
    <definedName name="IQ_EBITDA_HIGH_EST" hidden="1">"c370"</definedName>
    <definedName name="IQ_EBITDA_HIGH_EST_CIQ" hidden="1">"c3624"</definedName>
    <definedName name="IQ_EBITDA_HIGH_EST_REUT" hidden="1">"c3642"</definedName>
    <definedName name="IQ_EBITDA_HIGH_GUIDANCE_CIQ" hidden="1">"c4582"</definedName>
    <definedName name="IQ_EBITDA_HIGH_GUIDANCE_CIQ_COL" hidden="1">"c11231"</definedName>
    <definedName name="IQ_EBITDA_HOMEBUILDING_SALES" hidden="1">"c15814"</definedName>
    <definedName name="IQ_EBITDA_INT" hidden="1">"c373"</definedName>
    <definedName name="IQ_EBITDA_LOW_EST" hidden="1">"c371"</definedName>
    <definedName name="IQ_EBITDA_LOW_EST_CIQ" hidden="1">"c3625"</definedName>
    <definedName name="IQ_EBITDA_LOW_EST_REUT" hidden="1">"c3643"</definedName>
    <definedName name="IQ_EBITDA_LOW_GUIDANCE_CIQ" hidden="1">"c4622"</definedName>
    <definedName name="IQ_EBITDA_LOW_GUIDANCE_CIQ_COL" hidden="1">"c11271"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MEDIAN_EST_REUT" hidden="1">"c3641"</definedName>
    <definedName name="IQ_EBITDA_NUM_EST" hidden="1">"c374"</definedName>
    <definedName name="IQ_EBITDA_NUM_EST_CIQ" hidden="1">"c3626"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BC_ACT_OR_EST_CIQ" hidden="1">"c4862"</definedName>
    <definedName name="IQ_EBITDA_SBC_ACT_OR_EST_CIQ_COL" hidden="1">"c11509"</definedName>
    <definedName name="IQ_EBITDA_SBC_GUIDANCE" hidden="1">"c4338"</definedName>
    <definedName name="IQ_EBITDA_SBC_GUIDANCE_CIQ" hidden="1">"c4863"</definedName>
    <definedName name="IQ_EBITDA_SBC_GUIDANCE_CIQ_COL" hidden="1">"c11510"</definedName>
    <definedName name="IQ_EBITDA_SBC_HIGH_GUIDANCE" hidden="1">"c4194"</definedName>
    <definedName name="IQ_EBITDA_SBC_HIGH_GUIDANCE_CIQ" hidden="1">"c4606"</definedName>
    <definedName name="IQ_EBITDA_SBC_HIGH_GUIDANCE_CIQ_COL" hidden="1">"c11255"</definedName>
    <definedName name="IQ_EBITDA_SBC_LOW_GUIDANCE" hidden="1">"c4234"</definedName>
    <definedName name="IQ_EBITDA_SBC_LOW_GUIDANCE_CIQ" hidden="1">"c4646"</definedName>
    <definedName name="IQ_EBITDA_SBC_LOW_GUIDANCE_CIQ_COL" hidden="1">"c11295"</definedName>
    <definedName name="IQ_EBITDA_STDDEV_EST" hidden="1">"c375"</definedName>
    <definedName name="IQ_EBITDA_STDDEV_EST_CIQ" hidden="1">"c3627"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FIEC" hidden="1">"c13029"</definedName>
    <definedName name="IQ_EBT_FIN" hidden="1">"c386"</definedName>
    <definedName name="IQ_EBT_FTE_FFIEC" hidden="1">"c13037"</definedName>
    <definedName name="IQ_EBT_GAAP_GUIDANCE_CIQ" hidden="1">"c4870"</definedName>
    <definedName name="IQ_EBT_GAAP_GUIDANCE_CIQ_COL" hidden="1">"c11517"</definedName>
    <definedName name="IQ_EBT_GAAP_HIGH_GUIDANCE_CIQ" hidden="1">"c4586"</definedName>
    <definedName name="IQ_EBT_GAAP_HIGH_GUIDANCE_CIQ_COL" hidden="1">"c11235"</definedName>
    <definedName name="IQ_EBT_GAAP_LOW_GUIDANCE_CIQ" hidden="1">"c4626"</definedName>
    <definedName name="IQ_EBT_GAAP_LOW_GUIDANCE_CIQ_COL" hidden="1">"c11275"</definedName>
    <definedName name="IQ_EBT_GUIDANCE_CIQ" hidden="1">"c4871"</definedName>
    <definedName name="IQ_EBT_GUIDANCE_CIQ_COL" hidden="1">"c11518"</definedName>
    <definedName name="IQ_EBT_GW_GUIDANCE_CIQ" hidden="1">"c4872"</definedName>
    <definedName name="IQ_EBT_GW_GUIDANCE_CIQ_COL" hidden="1">"c11519"</definedName>
    <definedName name="IQ_EBT_GW_HIGH_GUIDANCE_CIQ" hidden="1">"c4587"</definedName>
    <definedName name="IQ_EBT_GW_HIGH_GUIDANCE_CIQ_COL" hidden="1">"c11236"</definedName>
    <definedName name="IQ_EBT_GW_LOW_GUIDANCE_CIQ" hidden="1">"c4627"</definedName>
    <definedName name="IQ_EBT_GW_LOW_GUIDANCE_CIQ_COL" hidden="1">"c11276"</definedName>
    <definedName name="IQ_EBT_HIGH_GUIDANCE_CIQ" hidden="1">"c4585"</definedName>
    <definedName name="IQ_EBT_HIGH_GUIDANCE_CIQ_COL" hidden="1">"c11234"</definedName>
    <definedName name="IQ_EBT_HOMEBUILDING_SALES" hidden="1">"c15816"</definedName>
    <definedName name="IQ_EBT_INCL_MARGIN" hidden="1">"c387"</definedName>
    <definedName name="IQ_EBT_INS" hidden="1">"c388"</definedName>
    <definedName name="IQ_EBT_LOW_GUIDANCE_CIQ" hidden="1">"c4625"</definedName>
    <definedName name="IQ_EBT_LOW_GUIDANCE_CIQ_COL" hidden="1">"c11274"</definedName>
    <definedName name="IQ_EBT_RE" hidden="1">"c6215"</definedName>
    <definedName name="IQ_EBT_REIT" hidden="1">"c389"</definedName>
    <definedName name="IQ_EBT_SBC_ACT_OR_EST" hidden="1">"c4350"</definedName>
    <definedName name="IQ_EBT_SBC_ACT_OR_EST_CIQ" hidden="1">"c4875"</definedName>
    <definedName name="IQ_EBT_SBC_ACT_OR_EST_CIQ_COL" hidden="1">"c11522"</definedName>
    <definedName name="IQ_EBT_SBC_GUIDANCE" hidden="1">"c4351"</definedName>
    <definedName name="IQ_EBT_SBC_GUIDANCE_CIQ" hidden="1">"c4876"</definedName>
    <definedName name="IQ_EBT_SBC_GUIDANCE_CIQ_COL" hidden="1">"c11523"</definedName>
    <definedName name="IQ_EBT_SBC_GW_ACT_OR_EST" hidden="1">"c4354"</definedName>
    <definedName name="IQ_EBT_SBC_GW_ACT_OR_EST_CIQ" hidden="1">"c4879"</definedName>
    <definedName name="IQ_EBT_SBC_GW_ACT_OR_EST_CIQ_COL" hidden="1">"c11526"</definedName>
    <definedName name="IQ_EBT_SBC_GW_GUIDANCE" hidden="1">"c4355"</definedName>
    <definedName name="IQ_EBT_SBC_GW_GUIDANCE_CIQ" hidden="1">"c4880"</definedName>
    <definedName name="IQ_EBT_SBC_GW_GUIDANCE_CIQ_COL" hidden="1">"c11527"</definedName>
    <definedName name="IQ_EBT_SBC_GW_HIGH_GUIDANCE" hidden="1">"c4191"</definedName>
    <definedName name="IQ_EBT_SBC_GW_HIGH_GUIDANCE_CIQ" hidden="1">"c4603"</definedName>
    <definedName name="IQ_EBT_SBC_GW_HIGH_GUIDANCE_CIQ_COL" hidden="1">"c11252"</definedName>
    <definedName name="IQ_EBT_SBC_GW_LOW_GUIDANCE" hidden="1">"c4231"</definedName>
    <definedName name="IQ_EBT_SBC_GW_LOW_GUIDANCE_CIQ" hidden="1">"c4643"</definedName>
    <definedName name="IQ_EBT_SBC_GW_LOW_GUIDANCE_CIQ_COL" hidden="1">"c11292"</definedName>
    <definedName name="IQ_EBT_SBC_HIGH_GUIDANCE" hidden="1">"c4190"</definedName>
    <definedName name="IQ_EBT_SBC_HIGH_GUIDANCE_CIQ" hidden="1">"c4602"</definedName>
    <definedName name="IQ_EBT_SBC_HIGH_GUIDANCE_CIQ_COL" hidden="1">"c11251"</definedName>
    <definedName name="IQ_EBT_SBC_LOW_GUIDANCE" hidden="1">"c4230"</definedName>
    <definedName name="IQ_EBT_SBC_LOW_GUIDANCE_CIQ" hidden="1">"c4642"</definedName>
    <definedName name="IQ_EBT_SBC_LOW_GUIDANCE_CIQ_COL" hidden="1">"c11291"</definedName>
    <definedName name="IQ_EBT_SUBTOTAL_AP" hidden="1">"c8982"</definedName>
    <definedName name="IQ_EBT_UTI" hidden="1">"c390"</definedName>
    <definedName name="IQ_ECO_METRIC_6825_UNUSED" hidden="1">"c6825"</definedName>
    <definedName name="IQ_ECO_METRIC_6825_UNUSED_UNUSED_UNUSED" hidden="1">"c6825"</definedName>
    <definedName name="IQ_ECO_METRIC_6839_UNUSED" hidden="1">"c6839"</definedName>
    <definedName name="IQ_ECO_METRIC_6839_UNUSED_UNUSED_UNUSED" hidden="1">"c6839"</definedName>
    <definedName name="IQ_ECO_METRIC_6896_UNUSED" hidden="1">"c6896"</definedName>
    <definedName name="IQ_ECO_METRIC_6896_UNUSED_UNUSED_UNUSED" hidden="1">"c6896"</definedName>
    <definedName name="IQ_ECO_METRIC_6897_UNUSED" hidden="1">"c6897"</definedName>
    <definedName name="IQ_ECO_METRIC_6897_UNUSED_UNUSED_UNUSED" hidden="1">"c6897"</definedName>
    <definedName name="IQ_ECO_METRIC_6927" hidden="1">"c6927"</definedName>
    <definedName name="IQ_ECO_METRIC_6988_UNUSED" hidden="1">"c6988"</definedName>
    <definedName name="IQ_ECO_METRIC_6988_UNUSED_UNUSED_UNUSED" hidden="1">"c6988"</definedName>
    <definedName name="IQ_ECO_METRIC_7045_UNUSED" hidden="1">"c7045"</definedName>
    <definedName name="IQ_ECO_METRIC_7045_UNUSED_UNUSED_UNUSED" hidden="1">"c7045"</definedName>
    <definedName name="IQ_ECO_METRIC_7059_UNUSED" hidden="1">"c7059"</definedName>
    <definedName name="IQ_ECO_METRIC_7059_UNUSED_UNUSED_UNUSED" hidden="1">"c7059"</definedName>
    <definedName name="IQ_ECO_METRIC_7116_UNUSED" hidden="1">"c7116"</definedName>
    <definedName name="IQ_ECO_METRIC_7116_UNUSED_UNUSED_UNUSED" hidden="1">"c7116"</definedName>
    <definedName name="IQ_ECO_METRIC_7117_UNUSED" hidden="1">"c7117"</definedName>
    <definedName name="IQ_ECO_METRIC_7117_UNUSED_UNUSED_UNUSED" hidden="1">"c7117"</definedName>
    <definedName name="IQ_ECO_METRIC_7147" hidden="1">"c7147"</definedName>
    <definedName name="IQ_ECO_METRIC_7208_UNUSED" hidden="1">"c7208"</definedName>
    <definedName name="IQ_ECO_METRIC_7208_UNUSED_UNUSED_UNUSED" hidden="1">"c7208"</definedName>
    <definedName name="IQ_ECO_METRIC_7265_UNUSED" hidden="1">"c7265"</definedName>
    <definedName name="IQ_ECO_METRIC_7265_UNUSED_UNUSED_UNUSED" hidden="1">"c7265"</definedName>
    <definedName name="IQ_ECO_METRIC_7279_UNUSED" hidden="1">"c7279"</definedName>
    <definedName name="IQ_ECO_METRIC_7279_UNUSED_UNUSED_UNUSED" hidden="1">"c7279"</definedName>
    <definedName name="IQ_ECO_METRIC_7336_UNUSED" hidden="1">"c7336"</definedName>
    <definedName name="IQ_ECO_METRIC_7336_UNUSED_UNUSED_UNUSED" hidden="1">"c7336"</definedName>
    <definedName name="IQ_ECO_METRIC_7337_UNUSED" hidden="1">"c7337"</definedName>
    <definedName name="IQ_ECO_METRIC_7337_UNUSED_UNUSED_UNUSED" hidden="1">"c7337"</definedName>
    <definedName name="IQ_ECO_METRIC_7367" hidden="1">"c7367"</definedName>
    <definedName name="IQ_ECO_METRIC_7428_UNUSED" hidden="1">"c7428"</definedName>
    <definedName name="IQ_ECO_METRIC_7428_UNUSED_UNUSED_UNUSED" hidden="1">"c7428"</definedName>
    <definedName name="IQ_ECO_METRIC_7556_UNUSED" hidden="1">"c7556"</definedName>
    <definedName name="IQ_ECO_METRIC_7556_UNUSED_UNUSED_UNUSED" hidden="1">"c7556"</definedName>
    <definedName name="IQ_ECO_METRIC_7557_UNUSED" hidden="1">"c7557"</definedName>
    <definedName name="IQ_ECO_METRIC_7557_UNUSED_UNUSED_UNUSED" hidden="1">"c7557"</definedName>
    <definedName name="IQ_ECO_METRIC_7587" hidden="1">"c7587"</definedName>
    <definedName name="IQ_ECO_METRIC_7648_UNUSED" hidden="1">"c7648"</definedName>
    <definedName name="IQ_ECO_METRIC_7648_UNUSED_UNUSED_UNUSED" hidden="1">"c7648"</definedName>
    <definedName name="IQ_ECO_METRIC_7704" hidden="1">"c7704"</definedName>
    <definedName name="IQ_ECO_METRIC_7705_UNUSED" hidden="1">"c7705"</definedName>
    <definedName name="IQ_ECO_METRIC_7705_UNUSED_UNUSED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19_UNUSED_UNUSED_UNUSED" hidden="1">"c7719"</definedName>
    <definedName name="IQ_ECO_METRIC_7776_UNUSED" hidden="1">"c7776"</definedName>
    <definedName name="IQ_ECO_METRIC_7776_UNUSED_UNUSED_UNUSED" hidden="1">"c7776"</definedName>
    <definedName name="IQ_ECO_METRIC_7777_UNUSED" hidden="1">"c7777"</definedName>
    <definedName name="IQ_ECO_METRIC_7777_UNUSED_UNUSED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68_UNUSED_UNUSED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5_UNUSED_UNUSED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39_UNUSED_UNUSED_UNUSED" hidden="1">"c7939"</definedName>
    <definedName name="IQ_ECO_METRIC_7996_UNUSED" hidden="1">"c7996"</definedName>
    <definedName name="IQ_ECO_METRIC_7996_UNUSED_UNUSED_UNUSED" hidden="1">"c7996"</definedName>
    <definedName name="IQ_ECO_METRIC_7997_UNUSED" hidden="1">"c7997"</definedName>
    <definedName name="IQ_ECO_METRIC_7997_UNUSED_UNUSED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88_UNUSED_UNUSED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5_UNUSED_UNUSED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159_UNUSED_UNUSED_UNUSED" hidden="1">"c8159"</definedName>
    <definedName name="IQ_ECO_METRIC_8216_UNUSED" hidden="1">"c8216"</definedName>
    <definedName name="IQ_ECO_METRIC_8216_UNUSED_UNUSED_UNUSED" hidden="1">"c8216"</definedName>
    <definedName name="IQ_ECO_METRIC_8217_UNUSED" hidden="1">"c8217"</definedName>
    <definedName name="IQ_ECO_METRIC_8217_UNUSED_UNUSED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08_UNUSED_UNUSED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6_UNUSED_UNUSED_UNUSED" hidden="1">"c8436"</definedName>
    <definedName name="IQ_ECO_METRIC_8437_UNUSED" hidden="1">"c8437"</definedName>
    <definedName name="IQ_ECO_METRIC_8437_UNUSED_UNUSED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28_UNUSED_UNUSED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AUTHORIZED_SHARES_OTHER" hidden="1">"c15613"</definedName>
    <definedName name="IQ_ECS_AUTHORIZED_SHARES_OTHER_ABS" hidden="1">"c15630"</definedName>
    <definedName name="IQ_ECS_CONVERT_FACTOR" hidden="1">"c5581"</definedName>
    <definedName name="IQ_ECS_CONVERT_FACTOR_ABS" hidden="1">"c5595"</definedName>
    <definedName name="IQ_ECS_CONVERT_FACTOR_OTHER" hidden="1">"c15611"</definedName>
    <definedName name="IQ_ECS_CONVERT_FACTOR_OTHER_ABS" hidden="1">"c15628"</definedName>
    <definedName name="IQ_ECS_CONVERT_INTO" hidden="1">"c5580"</definedName>
    <definedName name="IQ_ECS_CONVERT_INTO_ABS" hidden="1">"c5594"</definedName>
    <definedName name="IQ_ECS_CONVERT_INTO_OTHER" hidden="1">"c15610"</definedName>
    <definedName name="IQ_ECS_CONVERT_INTO_OTHER_ABS" hidden="1">"c15627"</definedName>
    <definedName name="IQ_ECS_CONVERT_PRIMARY_FACTOR" hidden="1">"c15592"</definedName>
    <definedName name="IQ_ECS_CONVERT_PRIMARY_FACTOR_ABS" hidden="1">"c15596"</definedName>
    <definedName name="IQ_ECS_CONVERT_TYPE" hidden="1">"c5579"</definedName>
    <definedName name="IQ_ECS_CONVERT_TYPE_ABS" hidden="1">"c5593"</definedName>
    <definedName name="IQ_ECS_CONVERT_TYPE_OTHER" hidden="1">"c15609"</definedName>
    <definedName name="IQ_ECS_CONVERT_TYPE_OTHER_ABS" hidden="1">"c15626"</definedName>
    <definedName name="IQ_ECS_INACTIVE_DATE" hidden="1">"c5576"</definedName>
    <definedName name="IQ_ECS_INACTIVE_DATE_ABS" hidden="1">"c5590"</definedName>
    <definedName name="IQ_ECS_INACTIVE_DATE_OTHER" hidden="1">"c15606"</definedName>
    <definedName name="IQ_ECS_INACTIVE_DATE_OTHER_ABS" hidden="1">"c15623"</definedName>
    <definedName name="IQ_ECS_NAME" hidden="1">"c5571"</definedName>
    <definedName name="IQ_ECS_NAME_ABS" hidden="1">"c5585"</definedName>
    <definedName name="IQ_ECS_NAME_OTHER" hidden="1">"c15599"</definedName>
    <definedName name="IQ_ECS_NAME_OTHER_ABS" hidden="1">"c15616"</definedName>
    <definedName name="IQ_ECS_NUM_SHAREHOLDERS" hidden="1">"c16242"</definedName>
    <definedName name="IQ_ECS_NUM_SHAREHOLDERS_ABS" hidden="1">"c16243"</definedName>
    <definedName name="IQ_ECS_NUM_SHAREHOLDERS_BENEFICIAL_BS_DATE" hidden="1">"c16234"</definedName>
    <definedName name="IQ_ECS_NUM_SHAREHOLDERS_BENEFICIAL_BS_DATE_ABS" hidden="1">"c16235"</definedName>
    <definedName name="IQ_ECS_NUM_SHAREHOLDERS_BENEFICIAL_BS_DATE_OTHER" hidden="1">"c16236"</definedName>
    <definedName name="IQ_ECS_NUM_SHAREHOLDERS_BENEFICIAL_BS_DATE_OTHER_ABS" hidden="1">"c16237"</definedName>
    <definedName name="IQ_ECS_NUM_SHAREHOLDERS_BENEFICIAL_FILING_DATE" hidden="1">"c16230"</definedName>
    <definedName name="IQ_ECS_NUM_SHAREHOLDERS_BENEFICIAL_FILING_DATE_ABS" hidden="1">"c16231"</definedName>
    <definedName name="IQ_ECS_NUM_SHAREHOLDERS_BENEFICIAL_FILING_DATE_OTHER" hidden="1">"c16232"</definedName>
    <definedName name="IQ_ECS_NUM_SHAREHOLDERS_BENEFICIAL_FILING_DATE_OTHER_ABS" hidden="1">"c16233"</definedName>
    <definedName name="IQ_ECS_NUM_SHAREHOLDERS_BS_DATE" hidden="1">"c16238"</definedName>
    <definedName name="IQ_ECS_NUM_SHAREHOLDERS_BS_DATE_ABS" hidden="1">"c16239"</definedName>
    <definedName name="IQ_ECS_NUM_SHAREHOLDERS_BS_DATE_OTHER" hidden="1">"c16240"</definedName>
    <definedName name="IQ_ECS_NUM_SHAREHOLDERS_BS_DATE_OTHER_ABS" hidden="1">"c16241"</definedName>
    <definedName name="IQ_ECS_NUM_SHAREHOLDERS_FILING_DATE" hidden="1">"c5584"</definedName>
    <definedName name="IQ_ECS_NUM_SHAREHOLDERS_FILING_DATE_ABS" hidden="1">"c5598"</definedName>
    <definedName name="IQ_ECS_NUM_SHAREHOLDERS_FILING_DATE_OTHER" hidden="1">"c15615"</definedName>
    <definedName name="IQ_ECS_NUM_SHAREHOLDERS_FILING_DATE_OTHER_ABS" hidden="1">"c15632"</definedName>
    <definedName name="IQ_ECS_NUM_SHAREHOLDERS_OTHER" hidden="1">"c16244"</definedName>
    <definedName name="IQ_ECS_NUM_SHAREHOLDERS_OTHER_ABS" hidden="1">"c16245"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PAR_VALUE_CURRENCY_OTHER" hidden="1">"c15608"</definedName>
    <definedName name="IQ_ECS_PAR_VALUE_CURRENCY_OTHER_ABS" hidden="1">"c15625"</definedName>
    <definedName name="IQ_ECS_PAR_VALUE_OTHER" hidden="1">"c15607"</definedName>
    <definedName name="IQ_ECS_PAR_VALUE_OTHER_ABS" hidden="1">"c15624"</definedName>
    <definedName name="IQ_ECS_PARTICIPATE_FLAG" hidden="1">"c15591"</definedName>
    <definedName name="IQ_ECS_PARTICIPATE_FLAG_ABS" hidden="1">"c15595"</definedName>
    <definedName name="IQ_ECS_PARTICIPATE_FLAG_OTHER" hidden="1">"c15614"</definedName>
    <definedName name="IQ_ECS_PARTICIPATE_FLAG_OTHER_ABS" hidden="1">"c15631"</definedName>
    <definedName name="IQ_ECS_SHARES_OUT_BS_DATE" hidden="1">"c5572"</definedName>
    <definedName name="IQ_ECS_SHARES_OUT_BS_DATE_ABS" hidden="1">"c5586"</definedName>
    <definedName name="IQ_ECS_SHARES_OUT_BS_DATE_OTHER" hidden="1">"c15600"</definedName>
    <definedName name="IQ_ECS_SHARES_OUT_BS_DATE_OTHER_ABS" hidden="1">"c15617"</definedName>
    <definedName name="IQ_ECS_SHARES_OUT_FILING_DATE" hidden="1">"c5573"</definedName>
    <definedName name="IQ_ECS_SHARES_OUT_FILING_DATE_ABS" hidden="1">"c5587"</definedName>
    <definedName name="IQ_ECS_SHARES_OUT_FILING_DATE_OTHER" hidden="1">"c15601"</definedName>
    <definedName name="IQ_ECS_SHARES_OUT_FILING_DATE_OTHER_ABS" hidden="1">"c15618"</definedName>
    <definedName name="IQ_ECS_START_DATE" hidden="1">"c5575"</definedName>
    <definedName name="IQ_ECS_START_DATE_ABS" hidden="1">"c5589"</definedName>
    <definedName name="IQ_ECS_START_DATE_OTHER" hidden="1">"c15605"</definedName>
    <definedName name="IQ_ECS_START_DATE_OTHER_ABS" hidden="1">"c15622"</definedName>
    <definedName name="IQ_ECS_TICKER" hidden="1">"c15594"</definedName>
    <definedName name="IQ_ECS_TICKER_ABS" hidden="1">"c15598"</definedName>
    <definedName name="IQ_ECS_TICKER_OTHER" hidden="1">"c15603"</definedName>
    <definedName name="IQ_ECS_TICKER_OTHER_ABS" hidden="1">"c15620"</definedName>
    <definedName name="IQ_ECS_TRADING_ITEM_CIQID" hidden="1">"c15593"</definedName>
    <definedName name="IQ_ECS_TRADING_ITEM_CIQID_ABS" hidden="1">"c15597"</definedName>
    <definedName name="IQ_ECS_TRADING_ITEM_CIQID_OTHER" hidden="1">"c15602"</definedName>
    <definedName name="IQ_ECS_TRADING_ITEM_CIQID_OTHER_ABS" hidden="1">"c15619"</definedName>
    <definedName name="IQ_ECS_TYPE" hidden="1">"c5574"</definedName>
    <definedName name="IQ_ECS_TYPE_ABS" hidden="1">"c5588"</definedName>
    <definedName name="IQ_ECS_TYPE_OTHER" hidden="1">"c15604"</definedName>
    <definedName name="IQ_ECS_TYPE_OTHER_ABS" hidden="1">"c15621"</definedName>
    <definedName name="IQ_ECS_VOTING" hidden="1">"c5582"</definedName>
    <definedName name="IQ_ECS_VOTING_ABS" hidden="1">"c5596"</definedName>
    <definedName name="IQ_ECS_VOTING_OTHER" hidden="1">"c15612"</definedName>
    <definedName name="IQ_ECS_VOTING_OTHER_ABS" hidden="1">"c15629"</definedName>
    <definedName name="IQ_EFFECT_SPECIAL_CHARGE" hidden="1">"c1595"</definedName>
    <definedName name="IQ_EFFECT_TAX_RATE" hidden="1">"c1899"</definedName>
    <definedName name="IQ_EFFECTIVE_DATE" hidden="1">"c8966"</definedName>
    <definedName name="IQ_EFFICIENCY_RATIO" hidden="1">"c391"</definedName>
    <definedName name="IQ_EFFICIENCY_RATIO_FDIC" hidden="1">"c6736"</definedName>
    <definedName name="IQ_ELIMINATIONS_CONSOL_OFFICES_FOREIGN_FFIEC" hidden="1">"c15395"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MPLOYEES_FFIEC" hidden="1">"c13035"</definedName>
    <definedName name="IQ_EMPLOYEES_UNDER_UNION_CONTRACTS" hidden="1">"c16109"</definedName>
    <definedName name="IQ_ENTERPRISE_VALUE" hidden="1">"c1348"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CIQ" hidden="1">"c5058"</definedName>
    <definedName name="IQ_EPS_ACT_OR_EST_CIQ_COL" hidden="1">"c11705"</definedName>
    <definedName name="IQ_EPS_AP" hidden="1">"c8880"</definedName>
    <definedName name="IQ_EPS_AP_ABS" hidden="1">"c8899"</definedName>
    <definedName name="IQ_EPS_EST" hidden="1">"c399"</definedName>
    <definedName name="IQ_EPS_EST_BOTTOM_UP_CIQ" hidden="1">"c12026"</definedName>
    <definedName name="IQ_EPS_EST_CIQ" hidden="1">"c4994"</definedName>
    <definedName name="IQ_EPS_EST_DOWN_2MONTH" hidden="1">"c16309"</definedName>
    <definedName name="IQ_EPS_EST_DOWN_2MONTH_CIQ" hidden="1">"c16633"</definedName>
    <definedName name="IQ_EPS_EST_DOWN_3MONTH" hidden="1">"c16313"</definedName>
    <definedName name="IQ_EPS_EST_DOWN_3MONTH_CIQ" hidden="1">"c16637"</definedName>
    <definedName name="IQ_EPS_EST_DOWN_MONTH" hidden="1">"c16305"</definedName>
    <definedName name="IQ_EPS_EST_DOWN_MONTH_CIQ" hidden="1">"c16629"</definedName>
    <definedName name="IQ_EPS_EST_NOTE" hidden="1">"c17504"</definedName>
    <definedName name="IQ_EPS_EST_NOTE_CIQ" hidden="1">"c17457"</definedName>
    <definedName name="IQ_EPS_EST_NUM_ANALYSTS_2MONTH" hidden="1">"c16307"</definedName>
    <definedName name="IQ_EPS_EST_NUM_ANALYSTS_2MONTH_CIQ" hidden="1">"c16631"</definedName>
    <definedName name="IQ_EPS_EST_NUM_ANALYSTS_3MONTH" hidden="1">"c16311"</definedName>
    <definedName name="IQ_EPS_EST_NUM_ANALYSTS_3MONTH_CIQ" hidden="1">"c16635"</definedName>
    <definedName name="IQ_EPS_EST_NUM_ANALYSTS_MONTH" hidden="1">"c16303"</definedName>
    <definedName name="IQ_EPS_EST_NUM_ANALYSTS_MONTH_CIQ" hidden="1">"c16627"</definedName>
    <definedName name="IQ_EPS_EST_REUT" hidden="1">"c5453"</definedName>
    <definedName name="IQ_EPS_EST_TOTAL_REVISED_2MONTH" hidden="1">"c16310"</definedName>
    <definedName name="IQ_EPS_EST_TOTAL_REVISED_2MONTH_CIQ" hidden="1">"c16634"</definedName>
    <definedName name="IQ_EPS_EST_TOTAL_REVISED_3MONTH" hidden="1">"c16314"</definedName>
    <definedName name="IQ_EPS_EST_TOTAL_REVISED_3MONTH_CIQ" hidden="1">"c16638"</definedName>
    <definedName name="IQ_EPS_EST_TOTAL_REVISED_MONTH" hidden="1">"c16306"</definedName>
    <definedName name="IQ_EPS_EST_TOTAL_REVISED_MONTH_CIQ" hidden="1">"c16630"</definedName>
    <definedName name="IQ_EPS_EST_UP_2MONTH" hidden="1">"c16308"</definedName>
    <definedName name="IQ_EPS_EST_UP_2MONTH_CIQ" hidden="1">"c16632"</definedName>
    <definedName name="IQ_EPS_EST_UP_3MONTH" hidden="1">"c16312"</definedName>
    <definedName name="IQ_EPS_EST_UP_3MONTH_CIQ" hidden="1">"c16636"</definedName>
    <definedName name="IQ_EPS_EST_UP_MONTH" hidden="1">"c16304"</definedName>
    <definedName name="IQ_EPS_EST_UP_MONTH_CIQ" hidden="1">"c16628"</definedName>
    <definedName name="IQ_EPS_EXCL_GUIDANCE_CIQ" hidden="1">"c4893"</definedName>
    <definedName name="IQ_EPS_EXCL_GUIDANCE_CIQ_COL" hidden="1">"c11540"</definedName>
    <definedName name="IQ_EPS_EXCL_HIGH_GUIDANCE_CIQ" hidden="1">"c4894"</definedName>
    <definedName name="IQ_EPS_EXCL_HIGH_GUIDANCE_CIQ_COL" hidden="1">"c11541"</definedName>
    <definedName name="IQ_EPS_EXCL_LOW_GUIDANCE_CIQ" hidden="1">"c4616"</definedName>
    <definedName name="IQ_EPS_EXCL_LOW_GUIDANCE_CIQ_COL" hidden="1">"c11265"</definedName>
    <definedName name="IQ_EPS_GAAP_GUIDANCE_CIQ" hidden="1">"c4895"</definedName>
    <definedName name="IQ_EPS_GAAP_GUIDANCE_CIQ_COL" hidden="1">"c11542"</definedName>
    <definedName name="IQ_EPS_GAAP_HIGH_GUIDANCE_CIQ" hidden="1">"c4896"</definedName>
    <definedName name="IQ_EPS_GAAP_HIGH_GUIDANCE_CIQ_COL" hidden="1">"c11543"</definedName>
    <definedName name="IQ_EPS_GAAP_LOW_GUIDANCE_CIQ" hidden="1">"c4617"</definedName>
    <definedName name="IQ_EPS_GAAP_LOW_GUIDANCE_CIQ_COL" hidden="1">"c11266"</definedName>
    <definedName name="IQ_EPS_GROWTH_GUIDANCE_CIQ" hidden="1">"c32283"</definedName>
    <definedName name="IQ_EPS_GROWTH_GUIDANCE_CIQ_COL" hidden="1">"c32286"</definedName>
    <definedName name="IQ_EPS_GROWTH_HIGH_GUIDANCE_CIQ" hidden="1">"c32284"</definedName>
    <definedName name="IQ_EPS_GROWTH_HIGH_GUIDANCE_CIQ_COL" hidden="1">"c32287"</definedName>
    <definedName name="IQ_EPS_GROWTH_LOW_GUIDANCE_CIQ" hidden="1">"c32285"</definedName>
    <definedName name="IQ_EPS_GROWTH_LOW_GUIDANCE_CIQ_COL" hidden="1">"c32288"</definedName>
    <definedName name="IQ_EPS_GW_ACT_OR_EST" hidden="1">"c2223"</definedName>
    <definedName name="IQ_EPS_GW_ACT_OR_EST_CIQ" hidden="1">"c5066"</definedName>
    <definedName name="IQ_EPS_GW_EST" hidden="1">"c1737"</definedName>
    <definedName name="IQ_EPS_GW_EST_BOTTOM_UP_CIQ" hidden="1">"c12028"</definedName>
    <definedName name="IQ_EPS_GW_EST_CIQ" hidden="1">"c4723"</definedName>
    <definedName name="IQ_EPS_GW_EST_DOWN_2MONTH" hidden="1">"c16465"</definedName>
    <definedName name="IQ_EPS_GW_EST_DOWN_2MONTH_CIQ" hidden="1">"c16753"</definedName>
    <definedName name="IQ_EPS_GW_EST_DOWN_3MONTH" hidden="1">"c16469"</definedName>
    <definedName name="IQ_EPS_GW_EST_DOWN_3MONTH_CIQ" hidden="1">"c16757"</definedName>
    <definedName name="IQ_EPS_GW_EST_DOWN_MONTH" hidden="1">"c16461"</definedName>
    <definedName name="IQ_EPS_GW_EST_DOWN_MONTH_CIQ" hidden="1">"c16749"</definedName>
    <definedName name="IQ_EPS_GW_EST_NOTE" hidden="1">"c17524"</definedName>
    <definedName name="IQ_EPS_GW_EST_NOTE_CIQ" hidden="1">"c17477"</definedName>
    <definedName name="IQ_EPS_GW_EST_NUM_ANALYSTS_2MONTH" hidden="1">"c16463"</definedName>
    <definedName name="IQ_EPS_GW_EST_NUM_ANALYSTS_2MONTH_CIQ" hidden="1">"c16751"</definedName>
    <definedName name="IQ_EPS_GW_EST_NUM_ANALYSTS_3MONTH" hidden="1">"c16467"</definedName>
    <definedName name="IQ_EPS_GW_EST_NUM_ANALYSTS_3MONTH_CIQ" hidden="1">"c16755"</definedName>
    <definedName name="IQ_EPS_GW_EST_NUM_ANALYSTS_MONTH" hidden="1">"c16459"</definedName>
    <definedName name="IQ_EPS_GW_EST_NUM_ANALYSTS_MONTH_CIQ" hidden="1">"c16747"</definedName>
    <definedName name="IQ_EPS_GW_EST_REUT" hidden="1">"c5389"</definedName>
    <definedName name="IQ_EPS_GW_EST_TOTAL_REVISED_2MONTH" hidden="1">"c16466"</definedName>
    <definedName name="IQ_EPS_GW_EST_TOTAL_REVISED_2MONTH_CIQ" hidden="1">"c16754"</definedName>
    <definedName name="IQ_EPS_GW_EST_TOTAL_REVISED_3MONTH" hidden="1">"c16470"</definedName>
    <definedName name="IQ_EPS_GW_EST_TOTAL_REVISED_3MONTH_CIQ" hidden="1">"c16758"</definedName>
    <definedName name="IQ_EPS_GW_EST_TOTAL_REVISED_MONTH" hidden="1">"c16462"</definedName>
    <definedName name="IQ_EPS_GW_EST_TOTAL_REVISED_MONTH_CIQ" hidden="1">"c16750"</definedName>
    <definedName name="IQ_EPS_GW_EST_UP_2MONTH" hidden="1">"c16464"</definedName>
    <definedName name="IQ_EPS_GW_EST_UP_2MONTH_CIQ" hidden="1">"c16752"</definedName>
    <definedName name="IQ_EPS_GW_EST_UP_3MONTH" hidden="1">"c16468"</definedName>
    <definedName name="IQ_EPS_GW_EST_UP_3MONTH_CIQ" hidden="1">"c16756"</definedName>
    <definedName name="IQ_EPS_GW_EST_UP_MONTH" hidden="1">"c16460"</definedName>
    <definedName name="IQ_EPS_GW_EST_UP_MONTH_CIQ" hidden="1">"c16748"</definedName>
    <definedName name="IQ_EPS_GW_GUIDANCE_CIQ" hidden="1">"c4897"</definedName>
    <definedName name="IQ_EPS_GW_GUIDANCE_CIQ_COL" hidden="1">"c11544"</definedName>
    <definedName name="IQ_EPS_GW_HIGH_EST" hidden="1">"c1739"</definedName>
    <definedName name="IQ_EPS_GW_HIGH_EST_CIQ" hidden="1">"c4725"</definedName>
    <definedName name="IQ_EPS_GW_HIGH_EST_REUT" hidden="1">"c5391"</definedName>
    <definedName name="IQ_EPS_GW_HIGH_GUIDANCE_CIQ" hidden="1">"c4898"</definedName>
    <definedName name="IQ_EPS_GW_HIGH_GUIDANCE_CIQ_COL" hidden="1">"c11545"</definedName>
    <definedName name="IQ_EPS_GW_LOW_EST" hidden="1">"c1740"</definedName>
    <definedName name="IQ_EPS_GW_LOW_EST_CIQ" hidden="1">"c4726"</definedName>
    <definedName name="IQ_EPS_GW_LOW_EST_REUT" hidden="1">"c5392"</definedName>
    <definedName name="IQ_EPS_GW_LOW_GUIDANCE_CIQ" hidden="1">"c4618"</definedName>
    <definedName name="IQ_EPS_GW_LOW_GUIDANCE_CIQ_COL" hidden="1">"c11267"</definedName>
    <definedName name="IQ_EPS_GW_MEDIAN_EST" hidden="1">"c1738"</definedName>
    <definedName name="IQ_EPS_GW_MEDIAN_EST_CIQ" hidden="1">"c4724"</definedName>
    <definedName name="IQ_EPS_GW_MEDIAN_EST_REUT" hidden="1">"c5390"</definedName>
    <definedName name="IQ_EPS_GW_NUM_EST" hidden="1">"c1741"</definedName>
    <definedName name="IQ_EPS_GW_NUM_EST_CIQ" hidden="1">"c4727"</definedName>
    <definedName name="IQ_EPS_GW_NUM_EST_REUT" hidden="1">"c5393"</definedName>
    <definedName name="IQ_EPS_GW_STDDEV_EST" hidden="1">"c1742"</definedName>
    <definedName name="IQ_EPS_GW_STDDEV_EST_CIQ" hidden="1">"c4728"</definedName>
    <definedName name="IQ_EPS_GW_STDDEV_EST_REUT" hidden="1">"c5394"</definedName>
    <definedName name="IQ_EPS_HIGH_EST" hidden="1">"c400"</definedName>
    <definedName name="IQ_EPS_HIGH_EST_CIQ" hidden="1">"c4995"</definedName>
    <definedName name="IQ_EPS_HIGH_EST_REUT" hidden="1">"c5454"</definedName>
    <definedName name="IQ_EPS_LOW_EST" hidden="1">"c401"</definedName>
    <definedName name="IQ_EPS_LOW_EST_CIQ" hidden="1">"c4996"</definedName>
    <definedName name="IQ_EPS_LOW_EST_REUT" hidden="1">"c5455"</definedName>
    <definedName name="IQ_EPS_MEDIAN_EST" hidden="1">"c1661"</definedName>
    <definedName name="IQ_EPS_MEDIAN_EST_CIQ" hidden="1">"c4997"</definedName>
    <definedName name="IQ_EPS_MEDIAN_EST_REUT" hidden="1">"c5456"</definedName>
    <definedName name="IQ_EPS_NAME_AP" hidden="1">"c8918"</definedName>
    <definedName name="IQ_EPS_NAME_AP_ABS" hidden="1">"c8937"</definedName>
    <definedName name="IQ_EPS_NORM" hidden="1">"c1902"</definedName>
    <definedName name="IQ_EPS_NORM_EST" hidden="1">"c2226"</definedName>
    <definedName name="IQ_EPS_NORM_EST_BOTTOM_UP_CIQ" hidden="1">"c12027"</definedName>
    <definedName name="IQ_EPS_NORM_EST_CIQ" hidden="1">"c4667"</definedName>
    <definedName name="IQ_EPS_NORM_EST_DOWN_2MONTH" hidden="1">"c16597"</definedName>
    <definedName name="IQ_EPS_NORM_EST_DOWN_2MONTH_CIQ" hidden="1">"c16861"</definedName>
    <definedName name="IQ_EPS_NORM_EST_DOWN_3MONTH" hidden="1">"c16601"</definedName>
    <definedName name="IQ_EPS_NORM_EST_DOWN_3MONTH_CIQ" hidden="1">"c16865"</definedName>
    <definedName name="IQ_EPS_NORM_EST_DOWN_MONTH" hidden="1">"c16593"</definedName>
    <definedName name="IQ_EPS_NORM_EST_DOWN_MONTH_CIQ" hidden="1">"c16857"</definedName>
    <definedName name="IQ_EPS_NORM_EST_NOTE" hidden="1">"c17505"</definedName>
    <definedName name="IQ_EPS_NORM_EST_NOTE_CIQ" hidden="1">"c17458"</definedName>
    <definedName name="IQ_EPS_NORM_EST_NUM_ANALYSTS_2MONTH" hidden="1">"c16595"</definedName>
    <definedName name="IQ_EPS_NORM_EST_NUM_ANALYSTS_2MONTH_CIQ" hidden="1">"c16859"</definedName>
    <definedName name="IQ_EPS_NORM_EST_NUM_ANALYSTS_3MONTH" hidden="1">"c16599"</definedName>
    <definedName name="IQ_EPS_NORM_EST_NUM_ANALYSTS_3MONTH_CIQ" hidden="1">"c16863"</definedName>
    <definedName name="IQ_EPS_NORM_EST_NUM_ANALYSTS_MONTH" hidden="1">"c16591"</definedName>
    <definedName name="IQ_EPS_NORM_EST_NUM_ANALYSTS_MONTH_CIQ" hidden="1">"c16855"</definedName>
    <definedName name="IQ_EPS_NORM_EST_REUT" hidden="1">"c5326"</definedName>
    <definedName name="IQ_EPS_NORM_EST_TOTAL_REVISED_2MONTH" hidden="1">"c16598"</definedName>
    <definedName name="IQ_EPS_NORM_EST_TOTAL_REVISED_2MONTH_CIQ" hidden="1">"c16862"</definedName>
    <definedName name="IQ_EPS_NORM_EST_TOTAL_REVISED_3MONTH" hidden="1">"c16602"</definedName>
    <definedName name="IQ_EPS_NORM_EST_TOTAL_REVISED_3MONTH_CIQ" hidden="1">"c16866"</definedName>
    <definedName name="IQ_EPS_NORM_EST_TOTAL_REVISED_MONTH" hidden="1">"c16594"</definedName>
    <definedName name="IQ_EPS_NORM_EST_TOTAL_REVISED_MONTH_CIQ" hidden="1">"c16858"</definedName>
    <definedName name="IQ_EPS_NORM_EST_UP_2MONTH" hidden="1">"c16596"</definedName>
    <definedName name="IQ_EPS_NORM_EST_UP_2MONTH_CIQ" hidden="1">"c16860"</definedName>
    <definedName name="IQ_EPS_NORM_EST_UP_3MONTH" hidden="1">"c16600"</definedName>
    <definedName name="IQ_EPS_NORM_EST_UP_3MONTH_CIQ" hidden="1">"c16864"</definedName>
    <definedName name="IQ_EPS_NORM_EST_UP_MONTH" hidden="1">"c16592"</definedName>
    <definedName name="IQ_EPS_NORM_EST_UP_MONTH_CIQ" hidden="1">"c16856"</definedName>
    <definedName name="IQ_EPS_NORM_HIGH_EST" hidden="1">"c2228"</definedName>
    <definedName name="IQ_EPS_NORM_HIGH_EST_CIQ" hidden="1">"c4669"</definedName>
    <definedName name="IQ_EPS_NORM_HIGH_EST_REUT" hidden="1">"c5328"</definedName>
    <definedName name="IQ_EPS_NORM_LOW_EST" hidden="1">"c2229"</definedName>
    <definedName name="IQ_EPS_NORM_LOW_EST_CIQ" hidden="1">"c4670"</definedName>
    <definedName name="IQ_EPS_NORM_LOW_EST_REUT" hidden="1">"c5329"</definedName>
    <definedName name="IQ_EPS_NORM_MEDIAN_EST" hidden="1">"c2227"</definedName>
    <definedName name="IQ_EPS_NORM_MEDIAN_EST_CIQ" hidden="1">"c4668"</definedName>
    <definedName name="IQ_EPS_NORM_MEDIAN_EST_REUT" hidden="1">"c5327"</definedName>
    <definedName name="IQ_EPS_NORM_NUM_EST" hidden="1">"c2230"</definedName>
    <definedName name="IQ_EPS_NORM_NUM_EST_CIQ" hidden="1">"c4671"</definedName>
    <definedName name="IQ_EPS_NORM_NUM_EST_REUT" hidden="1">"c5330"</definedName>
    <definedName name="IQ_EPS_NORM_STDDEV_EST" hidden="1">"c2231"</definedName>
    <definedName name="IQ_EPS_NORM_STDDEV_EST_CIQ" hidden="1">"c4672"</definedName>
    <definedName name="IQ_EPS_NORM_STDDEV_EST_REUT" hidden="1">"c5331"</definedName>
    <definedName name="IQ_EPS_NUM_EST" hidden="1">"c402"</definedName>
    <definedName name="IQ_EPS_NUM_EST_CIQ" hidden="1">"c4992"</definedName>
    <definedName name="IQ_EPS_NUM_EST_REUT" hidden="1">"c5451"</definedName>
    <definedName name="IQ_EPS_REPORT_ACT_OR_EST" hidden="1">"c2224"</definedName>
    <definedName name="IQ_EPS_REPORT_ACT_OR_EST_CIQ" hidden="1">"c5067"</definedName>
    <definedName name="IQ_EPS_REPORTED_EST" hidden="1">"c1744"</definedName>
    <definedName name="IQ_EPS_REPORTED_EST_BOTTOM_UP_CIQ" hidden="1">"c12029"</definedName>
    <definedName name="IQ_EPS_REPORTED_EST_CIQ" hidden="1">"c4730"</definedName>
    <definedName name="IQ_EPS_REPORTED_EST_DOWN_2MONTH" hidden="1">"c16477"</definedName>
    <definedName name="IQ_EPS_REPORTED_EST_DOWN_2MONTH_CIQ" hidden="1">"c16765"</definedName>
    <definedName name="IQ_EPS_REPORTED_EST_DOWN_3MONTH" hidden="1">"c16481"</definedName>
    <definedName name="IQ_EPS_REPORTED_EST_DOWN_3MONTH_CIQ" hidden="1">"c16769"</definedName>
    <definedName name="IQ_EPS_REPORTED_EST_DOWN_MONTH" hidden="1">"c16473"</definedName>
    <definedName name="IQ_EPS_REPORTED_EST_DOWN_MONTH_CIQ" hidden="1">"c16761"</definedName>
    <definedName name="IQ_EPS_REPORTED_EST_NOTE" hidden="1">"c17517"</definedName>
    <definedName name="IQ_EPS_REPORTED_EST_NOTE_CIQ" hidden="1">"c17470"</definedName>
    <definedName name="IQ_EPS_REPORTED_EST_NUM_ANALYSTS_2MONTH" hidden="1">"c16475"</definedName>
    <definedName name="IQ_EPS_REPORTED_EST_NUM_ANALYSTS_2MONTH_CIQ" hidden="1">"c16763"</definedName>
    <definedName name="IQ_EPS_REPORTED_EST_NUM_ANALYSTS_3MONTH" hidden="1">"c16479"</definedName>
    <definedName name="IQ_EPS_REPORTED_EST_NUM_ANALYSTS_3MONTH_CIQ" hidden="1">"c16767"</definedName>
    <definedName name="IQ_EPS_REPORTED_EST_NUM_ANALYSTS_MONTH" hidden="1">"c16471"</definedName>
    <definedName name="IQ_EPS_REPORTED_EST_NUM_ANALYSTS_MONTH_CIQ" hidden="1">"c16759"</definedName>
    <definedName name="IQ_EPS_REPORTED_EST_REUT" hidden="1">"c5396"</definedName>
    <definedName name="IQ_EPS_REPORTED_EST_TOTAL_REVISED_2MONTH" hidden="1">"c16478"</definedName>
    <definedName name="IQ_EPS_REPORTED_EST_TOTAL_REVISED_2MONTH_CIQ" hidden="1">"c16766"</definedName>
    <definedName name="IQ_EPS_REPORTED_EST_TOTAL_REVISED_3MONTH" hidden="1">"c16482"</definedName>
    <definedName name="IQ_EPS_REPORTED_EST_TOTAL_REVISED_3MONTH_CIQ" hidden="1">"c16770"</definedName>
    <definedName name="IQ_EPS_REPORTED_EST_TOTAL_REVISED_MONTH" hidden="1">"c16474"</definedName>
    <definedName name="IQ_EPS_REPORTED_EST_TOTAL_REVISED_MONTH_CIQ" hidden="1">"c16762"</definedName>
    <definedName name="IQ_EPS_REPORTED_EST_UP_2MONTH" hidden="1">"c16476"</definedName>
    <definedName name="IQ_EPS_REPORTED_EST_UP_2MONTH_CIQ" hidden="1">"c16764"</definedName>
    <definedName name="IQ_EPS_REPORTED_EST_UP_3MONTH" hidden="1">"c16480"</definedName>
    <definedName name="IQ_EPS_REPORTED_EST_UP_3MONTH_CIQ" hidden="1">"c16768"</definedName>
    <definedName name="IQ_EPS_REPORTED_EST_UP_MONTH" hidden="1">"c16472"</definedName>
    <definedName name="IQ_EPS_REPORTED_EST_UP_MONTH_CIQ" hidden="1">"c16760"</definedName>
    <definedName name="IQ_EPS_REPORTED_HIGH_EST" hidden="1">"c1746"</definedName>
    <definedName name="IQ_EPS_REPORTED_HIGH_EST_CIQ" hidden="1">"c4732"</definedName>
    <definedName name="IQ_EPS_REPORTED_HIGH_EST_REUT" hidden="1">"c5398"</definedName>
    <definedName name="IQ_EPS_REPORTED_LOW_EST" hidden="1">"c1747"</definedName>
    <definedName name="IQ_EPS_REPORTED_LOW_EST_CIQ" hidden="1">"c4733"</definedName>
    <definedName name="IQ_EPS_REPORTED_LOW_EST_REUT" hidden="1">"c5399"</definedName>
    <definedName name="IQ_EPS_REPORTED_MEDIAN_EST" hidden="1">"c1745"</definedName>
    <definedName name="IQ_EPS_REPORTED_MEDIAN_EST_CIQ" hidden="1">"c4731"</definedName>
    <definedName name="IQ_EPS_REPORTED_MEDIAN_EST_REUT" hidden="1">"c5397"</definedName>
    <definedName name="IQ_EPS_REPORTED_NUM_EST" hidden="1">"c1748"</definedName>
    <definedName name="IQ_EPS_REPORTED_NUM_EST_CIQ" hidden="1">"c4734"</definedName>
    <definedName name="IQ_EPS_REPORTED_NUM_EST_REUT" hidden="1">"c5400"</definedName>
    <definedName name="IQ_EPS_REPORTED_STDDEV_EST" hidden="1">"c1749"</definedName>
    <definedName name="IQ_EPS_REPORTED_STDDEV_EST_CIQ" hidden="1">"c4735"</definedName>
    <definedName name="IQ_EPS_REPORTED_STDDEV_EST_REUT" hidden="1">"c5401"</definedName>
    <definedName name="IQ_EPS_SBC_ACT_OR_EST" hidden="1">"c4376"</definedName>
    <definedName name="IQ_EPS_SBC_ACT_OR_EST_CIQ" hidden="1">"c4901"</definedName>
    <definedName name="IQ_EPS_SBC_ACT_OR_EST_CIQ_COL" hidden="1">"c11548"</definedName>
    <definedName name="IQ_EPS_SBC_GUIDANCE" hidden="1">"c4377"</definedName>
    <definedName name="IQ_EPS_SBC_GUIDANCE_CIQ" hidden="1">"c4902"</definedName>
    <definedName name="IQ_EPS_SBC_GUIDANCE_CIQ_COL" hidden="1">"c11549"</definedName>
    <definedName name="IQ_EPS_SBC_GW_ACT_OR_EST" hidden="1">"c4380"</definedName>
    <definedName name="IQ_EPS_SBC_GW_ACT_OR_EST_CIQ" hidden="1">"c4905"</definedName>
    <definedName name="IQ_EPS_SBC_GW_ACT_OR_EST_CIQ_COL" hidden="1">"c11552"</definedName>
    <definedName name="IQ_EPS_SBC_GW_GUIDANCE" hidden="1">"c4381"</definedName>
    <definedName name="IQ_EPS_SBC_GW_GUIDANCE_CIQ" hidden="1">"c4906"</definedName>
    <definedName name="IQ_EPS_SBC_GW_GUIDANCE_CIQ_COL" hidden="1">"c11553"</definedName>
    <definedName name="IQ_EPS_SBC_GW_HIGH_GUIDANCE" hidden="1">"c4189"</definedName>
    <definedName name="IQ_EPS_SBC_GW_HIGH_GUIDANCE_CIQ" hidden="1">"c4601"</definedName>
    <definedName name="IQ_EPS_SBC_GW_HIGH_GUIDANCE_CIQ_COL" hidden="1">"c11250"</definedName>
    <definedName name="IQ_EPS_SBC_GW_LOW_GUIDANCE" hidden="1">"c4229"</definedName>
    <definedName name="IQ_EPS_SBC_GW_LOW_GUIDANCE_CIQ" hidden="1">"c4641"</definedName>
    <definedName name="IQ_EPS_SBC_GW_LOW_GUIDANCE_CIQ_COL" hidden="1">"c11290"</definedName>
    <definedName name="IQ_EPS_SBC_HIGH_GUIDANCE" hidden="1">"c4188"</definedName>
    <definedName name="IQ_EPS_SBC_HIGH_GUIDANCE_CIQ" hidden="1">"c4600"</definedName>
    <definedName name="IQ_EPS_SBC_HIGH_GUIDANCE_CIQ_COL" hidden="1">"c11249"</definedName>
    <definedName name="IQ_EPS_SBC_LOW_GUIDANCE" hidden="1">"c4228"</definedName>
    <definedName name="IQ_EPS_SBC_LOW_GUIDANCE_CIQ" hidden="1">"c4640"</definedName>
    <definedName name="IQ_EPS_SBC_LOW_GUIDANCE_CIQ_COL" hidden="1">"c11289"</definedName>
    <definedName name="IQ_EPS_STDDEV_EST" hidden="1">"c403"</definedName>
    <definedName name="IQ_EPS_STDDEV_EST_CIQ" hidden="1">"c4993"</definedName>
    <definedName name="IQ_EPS_STDDEV_EST_REUT" hidden="1">"c5452"</definedName>
    <definedName name="IQ_EQUITY_AFFIL" hidden="1">"c1451"</definedName>
    <definedName name="IQ_EQUITY_AP" hidden="1">"c8887"</definedName>
    <definedName name="IQ_EQUITY_AP_ABS" hidden="1">"c8906"</definedName>
    <definedName name="IQ_EQUITY_ASSETS_TOT_FFIEC" hidden="1">"c13436"</definedName>
    <definedName name="IQ_EQUITY_BEG_EXCL_FFIEC" hidden="1">"c12957"</definedName>
    <definedName name="IQ_EQUITY_BEG_FFIEC" hidden="1">"c12959"</definedName>
    <definedName name="IQ_EQUITY_CAPITAL_ASSETS_FDIC" hidden="1">"c6744"</definedName>
    <definedName name="IQ_EQUITY_CAPITAL_QUARTERLY_AVG_FFIEC" hidden="1">"c13092"</definedName>
    <definedName name="IQ_EQUITY_ENDING_FFIEC" hidden="1">"c12973"</definedName>
    <definedName name="IQ_EQUITY_FDIC" hidden="1">"c6353"</definedName>
    <definedName name="IQ_EQUITY_INDEX_EXPOSURE_FFIEC" hidden="1">"c13060"</definedName>
    <definedName name="IQ_EQUITY_LIST" hidden="1">"c15158"</definedName>
    <definedName name="IQ_EQUITY_METHOD" hidden="1">"c404"</definedName>
    <definedName name="IQ_EQUITY_NAME_AP" hidden="1">"c8925"</definedName>
    <definedName name="IQ_EQUITY_NAME_AP_ABS" hidden="1">"c8944"</definedName>
    <definedName name="IQ_EQUITY_SEC_FAIR_VALUE_AFS_AMORT_COST_FFIEC" hidden="1">"c20505"</definedName>
    <definedName name="IQ_EQUITY_SEC_FAIR_VALUE_AFS_FAIR_VAL_FFIEC" hidden="1">"c20470"</definedName>
    <definedName name="IQ_EQUITY_SEC_FAIR_VALUE_FFIEC" hidden="1">"c12805"</definedName>
    <definedName name="IQ_EQUITY_SEC_INVEST_SECURITIES_FFIEC" hidden="1">"c13463"</definedName>
    <definedName name="IQ_EQUITY_SECURITIES_FDIC" hidden="1">"c6304"</definedName>
    <definedName name="IQ_EQUITY_SECURITIES_QUARTERLY_AVG_FFIEC" hidden="1">"c15474"</definedName>
    <definedName name="IQ_EQUITY_SECURITIES_WITHOUT_FAIR_VALUES_FFIEC" hidden="1">"c12846"</definedName>
    <definedName name="IQ_EQUITY_SECURITY_EXPOSURES_FDIC" hidden="1">"c6664"</definedName>
    <definedName name="IQ_EQUITY_TIER_ONE_CAPITAL" hidden="1">"c15246"</definedName>
    <definedName name="IQ_EQUITY_TIER_ONE_CAPITAL_RATIO" hidden="1">"c15242"</definedName>
    <definedName name="IQ_EQV_OVER_BV" hidden="1">"c1596"</definedName>
    <definedName name="IQ_EQV_OVER_LTM_PRETAX_INC" hidden="1">"c1390"</definedName>
    <definedName name="IQ_ESOP_DEBT" hidden="1">"c1597"</definedName>
    <definedName name="IQ_ESOP_DEBT_GUARANTEED_FFIEC" hidden="1">"c12971"</definedName>
    <definedName name="IQ_ESOP_OVER_TOTAL" hidden="1">"c13768"</definedName>
    <definedName name="IQ_EST_ACT_CFPS" hidden="1">"c1673"</definedName>
    <definedName name="IQ_EST_ACT_DISTRIBUTABLE_CASH_CIQ_COL" hidden="1">"c11568"</definedName>
    <definedName name="IQ_EST_ACT_DPS" hidden="1">"c1680"</definedName>
    <definedName name="IQ_EST_ACT_EBIT" hidden="1">"c1687"</definedName>
    <definedName name="IQ_EST_ACT_EBITDA" hidden="1">"c1664"</definedName>
    <definedName name="IQ_EST_ACT_EBITDA_CIQ" hidden="1">"c3667"</definedName>
    <definedName name="IQ_EST_ACT_EPS" hidden="1">"c1648"</definedName>
    <definedName name="IQ_EST_ACT_EPS_CIQ" hidden="1">"c4998"</definedName>
    <definedName name="IQ_EST_ACT_EPS_GW" hidden="1">"c1743"</definedName>
    <definedName name="IQ_EST_ACT_EPS_GW_CIQ" hidden="1">"c4729"</definedName>
    <definedName name="IQ_EST_ACT_EPS_GW_REUT" hidden="1">"c5395"</definedName>
    <definedName name="IQ_EST_ACT_EPS_NORM" hidden="1">"c2232"</definedName>
    <definedName name="IQ_EST_ACT_EPS_NORM_CIQ" hidden="1">"c4673"</definedName>
    <definedName name="IQ_EST_ACT_EPS_NORM_REUT" hidden="1">"c5332"</definedName>
    <definedName name="IQ_EST_ACT_EPS_REPORTED" hidden="1">"c1750"</definedName>
    <definedName name="IQ_EST_ACT_EPS_REPORTED_CIQ" hidden="1">"c4736"</definedName>
    <definedName name="IQ_EST_ACT_EPS_REPORTED_REUT" hidden="1">"c5402"</definedName>
    <definedName name="IQ_EST_ACT_FFO" hidden="1">"c1666"</definedName>
    <definedName name="IQ_EST_ACT_FFO_CIQ_COL" hidden="1">"c11579"</definedName>
    <definedName name="IQ_EST_ACT_FFO_THOM" hidden="1">"c4005"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ACT_REV_CIQ" hidden="1">"c3666"</definedName>
    <definedName name="IQ_EST_CASH_FLOW_DIFF_CIQ_COL" hidden="1">"c11213"</definedName>
    <definedName name="IQ_EST_CASH_FLOW_SURPRISE_PERCENT_CIQ_COL" hidden="1">"c11222"</definedName>
    <definedName name="IQ_EST_CASH_OPER_DIFF_CIQ_COL" hidden="1">"c11223"</definedName>
    <definedName name="IQ_EST_CASH_OPER_SURPRISE_PERCENT_CIQ_COL" hidden="1">"c11421"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CURRENCY_CIQ" hidden="1">"c4769"</definedName>
    <definedName name="IQ_EST_CURRENCY_REUT" hidden="1">"c5437"</definedName>
    <definedName name="IQ_EST_DATE" hidden="1">"c1634"</definedName>
    <definedName name="IQ_EST_DATE_CIQ" hidden="1">"c4770"</definedName>
    <definedName name="IQ_EST_DATE_REUT" hidden="1">"c5438"</definedName>
    <definedName name="IQ_EST_DISTRIBUTABLE_CASH_DIFF_CIQ_COL" hidden="1">"c11448"</definedName>
    <definedName name="IQ_EST_DISTRIBUTABLE_CASH_GROWTH_1YR_CIQ_COL" hidden="1">"c11585"</definedName>
    <definedName name="IQ_EST_DISTRIBUTABLE_CASH_GROWTH_2YR_CIQ_COL" hidden="1">"c11586"</definedName>
    <definedName name="IQ_EST_DISTRIBUTABLE_CASH_GROWTH_Q_1YR_CIQ_COL" hidden="1">"c11587"</definedName>
    <definedName name="IQ_EST_DISTRIBUTABLE_CASH_SEQ_GROWTH_Q_CIQ_COL" hidden="1">"c11588"</definedName>
    <definedName name="IQ_EST_DISTRIBUTABLE_CASH_SHARE_DIFF_CIQ_COL" hidden="1">"c11456"</definedName>
    <definedName name="IQ_EST_DISTRIBUTABLE_CASH_SHARE_GROWTH_1YR_CIQ_COL" hidden="1">"c11589"</definedName>
    <definedName name="IQ_EST_DISTRIBUTABLE_CASH_SHARE_GROWTH_2YR_CIQ_COL" hidden="1">"c11590"</definedName>
    <definedName name="IQ_EST_DISTRIBUTABLE_CASH_SHARE_GROWTH_Q_1YR_CIQ_COL" hidden="1">"c11591"</definedName>
    <definedName name="IQ_EST_DISTRIBUTABLE_CASH_SHARE_SEQ_GROWTH_Q_CIQ_COL" hidden="1">"c11592"</definedName>
    <definedName name="IQ_EST_DISTRIBUTABLE_CASH_SHARE_SURPRISE_PERCENT_CIQ_COL" hidden="1">"c11465"</definedName>
    <definedName name="IQ_EST_DISTRIBUTABLE_CASH_SURPRISE_PERCENT_CIQ_COL" hidden="1">"c11467"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GW_DIFF_CIQ_COL" hidden="1">"c11476"</definedName>
    <definedName name="IQ_EST_EBIT_GW_SURPRISE_PERCENT_CIQ_COL" hidden="1">"c11485"</definedName>
    <definedName name="IQ_EST_EBIT_SBC_DIFF_CIQ_COL" hidden="1">"c11486"</definedName>
    <definedName name="IQ_EST_EBIT_SBC_GW_DIFF_CIQ_COL" hidden="1">"c11490"</definedName>
    <definedName name="IQ_EST_EBIT_SBC_GW_SURPRISE_PERCENT_CIQ_COL" hidden="1">"c11499"</definedName>
    <definedName name="IQ_EST_EBIT_SBC_SURPRISE_PERCENT_CIQ_COL" hidden="1">"c11505"</definedName>
    <definedName name="IQ_EST_EBIT_SURPRISE_PERCENT" hidden="1">"c1876"</definedName>
    <definedName name="IQ_EST_EBITDA_DIFF" hidden="1">"c1867"</definedName>
    <definedName name="IQ_EST_EBITDA_DIFF_CIQ" hidden="1">"c3719"</definedName>
    <definedName name="IQ_EST_EBITDA_GROWTH_1YR" hidden="1">"c1766"</definedName>
    <definedName name="IQ_EST_EBITDA_GROWTH_1YR_CIQ" hidden="1">"c3695"</definedName>
    <definedName name="IQ_EST_EBITDA_GROWTH_2YR" hidden="1">"c1767"</definedName>
    <definedName name="IQ_EST_EBITDA_GROWTH_2YR_CIQ" hidden="1">"c3696"</definedName>
    <definedName name="IQ_EST_EBITDA_GROWTH_Q_1YR" hidden="1">"c1768"</definedName>
    <definedName name="IQ_EST_EBITDA_GROWTH_Q_1YR_CIQ" hidden="1">"c3697"</definedName>
    <definedName name="IQ_EST_EBITDA_SBC_DIFF_CIQ_COL" hidden="1">"c11507"</definedName>
    <definedName name="IQ_EST_EBITDA_SBC_SURPRISE_PERCENT_CIQ_COL" hidden="1">"c11516"</definedName>
    <definedName name="IQ_EST_EBITDA_SEQ_GROWTH_Q" hidden="1">"c1769"</definedName>
    <definedName name="IQ_EST_EBITDA_SEQ_GROWTH_Q_CIQ" hidden="1">"c3698"</definedName>
    <definedName name="IQ_EST_EBITDA_SURPRISE_PERCENT" hidden="1">"c1868"</definedName>
    <definedName name="IQ_EST_EBITDA_SURPRISE_PERCENT_CIQ" hidden="1">"c3720"</definedName>
    <definedName name="IQ_EST_EBT_SBC_DIFF_CIQ_COL" hidden="1">"c11520"</definedName>
    <definedName name="IQ_EST_EBT_SBC_GW_DIFF_CIQ_COL" hidden="1">"c11524"</definedName>
    <definedName name="IQ_EST_EBT_SBC_GW_SURPRISE_PERCENT_CIQ_COL" hidden="1">"c11533"</definedName>
    <definedName name="IQ_EST_EBT_SBC_SURPRISE_PERCENT_CIQ_COL" hidden="1">"c11539"</definedName>
    <definedName name="IQ_EST_EPS_DIFF" hidden="1">"c1864"</definedName>
    <definedName name="IQ_EST_EPS_DIFF_CIQ" hidden="1">"c4999"</definedName>
    <definedName name="IQ_EST_EPS_GROWTH_1YR" hidden="1">"c1636"</definedName>
    <definedName name="IQ_EST_EPS_GROWTH_1YR_CIQ" hidden="1">"c3628"</definedName>
    <definedName name="IQ_EST_EPS_GROWTH_1YR_REUT" hidden="1">"c3646"</definedName>
    <definedName name="IQ_EST_EPS_GROWTH_2YR" hidden="1">"c1637"</definedName>
    <definedName name="IQ_EST_EPS_GROWTH_2YR_CIQ" hidden="1">"c3689"</definedName>
    <definedName name="IQ_EST_EPS_GROWTH_5YR" hidden="1">"c1655"</definedName>
    <definedName name="IQ_EST_EPS_GROWTH_5YR_BOTTOM_UP_CIQ" hidden="1">"c12024"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LOW" hidden="1">"c1658"</definedName>
    <definedName name="IQ_EST_EPS_GROWTH_5YR_LOW_CIQ" hidden="1">"c4664"</definedName>
    <definedName name="IQ_EST_EPS_GROWTH_5YR_MEDIAN" hidden="1">"c1656"</definedName>
    <definedName name="IQ_EST_EPS_GROWTH_5YR_MEDIAN_CIQ" hidden="1">"c5480"</definedName>
    <definedName name="IQ_EST_EPS_GROWTH_5YR_NUM" hidden="1">"c1659"</definedName>
    <definedName name="IQ_EST_EPS_GROWTH_5YR_NUM_CIQ" hidden="1">"c4665"</definedName>
    <definedName name="IQ_EST_EPS_GROWTH_5YR_REUT" hidden="1">"c3633"</definedName>
    <definedName name="IQ_EST_EPS_GROWTH_5YR_STDDEV" hidden="1">"c1660"</definedName>
    <definedName name="IQ_EST_EPS_GROWTH_5YR_STDDEV_CIQ" hidden="1">"c4666"</definedName>
    <definedName name="IQ_EST_EPS_GROWTH_Q_1YR" hidden="1">"c1641"</definedName>
    <definedName name="IQ_EST_EPS_GROWTH_Q_1YR_CIQ" hidden="1">"c4744"</definedName>
    <definedName name="IQ_EST_EPS_GROWTH_Q_1YR_REUT" hidden="1">"c5410"</definedName>
    <definedName name="IQ_EST_EPS_GW_DIFF" hidden="1">"c1891"</definedName>
    <definedName name="IQ_EST_EPS_GW_DIFF_CIQ" hidden="1">"c4761"</definedName>
    <definedName name="IQ_EST_EPS_GW_DIFF_REUT" hidden="1">"c5429"</definedName>
    <definedName name="IQ_EST_EPS_GW_SURPRISE_PERCENT" hidden="1">"c1892"</definedName>
    <definedName name="IQ_EST_EPS_GW_SURPRISE_PERCENT_CIQ" hidden="1">"c4762"</definedName>
    <definedName name="IQ_EST_EPS_GW_SURPRISE_PERCENT_REUT" hidden="1">"c5430"</definedName>
    <definedName name="IQ_EST_EPS_NORM_DIFF" hidden="1">"c2247"</definedName>
    <definedName name="IQ_EST_EPS_NORM_DIFF_CIQ" hidden="1">"c4745"</definedName>
    <definedName name="IQ_EST_EPS_NORM_DIFF_REUT" hidden="1">"c5411"</definedName>
    <definedName name="IQ_EST_EPS_NORM_SURPRISE_PERCENT" hidden="1">"c2248"</definedName>
    <definedName name="IQ_EST_EPS_NORM_SURPRISE_PERCENT_CIQ" hidden="1">"c4746"</definedName>
    <definedName name="IQ_EST_EPS_NORM_SURPRISE_PERCENT_REUT" hidden="1">"c5412"</definedName>
    <definedName name="IQ_EST_EPS_REPORT_DIFF" hidden="1">"c1893"</definedName>
    <definedName name="IQ_EST_EPS_REPORT_DIFF_CIQ" hidden="1">"c4763"</definedName>
    <definedName name="IQ_EST_EPS_REPORT_DIFF_REUT" hidden="1">"c5431"</definedName>
    <definedName name="IQ_EST_EPS_REPORT_SURPRISE_PERCENT" hidden="1">"c1894"</definedName>
    <definedName name="IQ_EST_EPS_REPORT_SURPRISE_PERCENT_CIQ" hidden="1">"c4764"</definedName>
    <definedName name="IQ_EST_EPS_REPORT_SURPRISE_PERCENT_REUT" hidden="1">"c5432"</definedName>
    <definedName name="IQ_EST_EPS_SBC_DIFF_CIQ_COL" hidden="1">"c11546"</definedName>
    <definedName name="IQ_EST_EPS_SBC_GW_DIFF_CIQ_COL" hidden="1">"c11550"</definedName>
    <definedName name="IQ_EST_EPS_SBC_GW_SURPRISE_PERCENT_CIQ_COL" hidden="1">"c11559"</definedName>
    <definedName name="IQ_EST_EPS_SBC_SURPRISE_PERCENT_CIQ_COL" hidden="1">"c11565"</definedName>
    <definedName name="IQ_EST_EPS_SEQ_GROWTH_Q" hidden="1">"c1764"</definedName>
    <definedName name="IQ_EST_EPS_SEQ_GROWTH_Q_CIQ" hidden="1">"c3690"</definedName>
    <definedName name="IQ_EST_EPS_SURPRISE" hidden="1">"c1635"</definedName>
    <definedName name="IQ_EST_EPS_SURPRISE_PERCENT" hidden="1">"c1635"</definedName>
    <definedName name="IQ_EST_EPS_SURPRISE_PERCENT_CIQ" hidden="1">"c5000"</definedName>
    <definedName name="IQ_EST_FAIR_VALUE_MORT_SERVICING_ASSETS_FFIEC" hidden="1">"c12956"</definedName>
    <definedName name="IQ_EST_FFO_ADJ_DIFF_CIQ_COL" hidden="1">"c11605"</definedName>
    <definedName name="IQ_EST_FFO_ADJ_GROWTH_1YR_CIQ_COL" hidden="1">"c11593"</definedName>
    <definedName name="IQ_EST_FFO_ADJ_GROWTH_2YR_CIQ_COL" hidden="1">"c11594"</definedName>
    <definedName name="IQ_EST_FFO_ADJ_GROWTH_Q_1YR_CIQ_COL" hidden="1">"c11595"</definedName>
    <definedName name="IQ_EST_FFO_ADJ_SEQ_GROWTH_Q_CIQ_COL" hidden="1">"c11596"</definedName>
    <definedName name="IQ_EST_FFO_ADJ_SURPRISE_PERCENT_CIQ_COL" hidden="1">"c11614"</definedName>
    <definedName name="IQ_EST_FFO_DIFF" hidden="1">"c1869"</definedName>
    <definedName name="IQ_EST_FFO_DIFF_CIQ_COL" hidden="1">"c11616"</definedName>
    <definedName name="IQ_EST_FFO_DIFF_THOM" hidden="1">"c5186"</definedName>
    <definedName name="IQ_EST_FFO_GROWTH_1YR" hidden="1">"c1770"</definedName>
    <definedName name="IQ_EST_FFO_GROWTH_1YR_CIQ_COL" hidden="1">"c11597"</definedName>
    <definedName name="IQ_EST_FFO_GROWTH_2YR" hidden="1">"c1771"</definedName>
    <definedName name="IQ_EST_FFO_GROWTH_2YR_CIQ_COL" hidden="1">"c11598"</definedName>
    <definedName name="IQ_EST_FFO_GROWTH_Q_1YR" hidden="1">"c1772"</definedName>
    <definedName name="IQ_EST_FFO_GROWTH_Q_1YR_CIQ_COL" hidden="1">"c11599"</definedName>
    <definedName name="IQ_EST_FFO_SEQ_GROWTH_Q" hidden="1">"c1773"</definedName>
    <definedName name="IQ_EST_FFO_SEQ_GROWTH_Q_CIQ_COL" hidden="1">"c11600"</definedName>
    <definedName name="IQ_EST_FFO_SURPRISE_PERCENT" hidden="1">"c1870"</definedName>
    <definedName name="IQ_EST_FFO_SURPRISE_PERCENT_CIQ_COL" hidden="1">"c11629"</definedName>
    <definedName name="IQ_EST_FFO_SURPRISE_PERCENT_THOM" hidden="1">"c5187"</definedName>
    <definedName name="IQ_EST_FOOTNOTE" hidden="1">"c4540"</definedName>
    <definedName name="IQ_EST_FOOTNOTE_CIQ" hidden="1">"c12022"</definedName>
    <definedName name="IQ_EST_MAINT_CAPEX_DIFF_CIQ_COL" hidden="1">"c11632"</definedName>
    <definedName name="IQ_EST_MAINT_CAPEX_GROWTH_1YR_CIQ_COL" hidden="1">"c11601"</definedName>
    <definedName name="IQ_EST_MAINT_CAPEX_GROWTH_2YR_CIQ_COL" hidden="1">"c11602"</definedName>
    <definedName name="IQ_EST_MAINT_CAPEX_GROWTH_Q_1YR_CIQ_COL" hidden="1">"c11603"</definedName>
    <definedName name="IQ_EST_MAINT_CAPEX_SEQ_GROWTH_Q_CIQ_COL" hidden="1">"c11604"</definedName>
    <definedName name="IQ_EST_MAINT_CAPEX_SURPRISE_PERCENT_CIQ_COL" hidden="1">"c11650"</definedName>
    <definedName name="IQ_EST_NAV_DIFF" hidden="1">"c1895"</definedName>
    <definedName name="IQ_EST_NAV_SURPRISE_PERCENT" hidden="1">"c1896"</definedName>
    <definedName name="IQ_EST_NEXT_EARNINGS_DATE" hidden="1">"c13591"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BC_DIFF_CIQ_COL" hidden="1">"c11657"</definedName>
    <definedName name="IQ_EST_NI_SBC_GW_DIFF_CIQ_COL" hidden="1">"c11661"</definedName>
    <definedName name="IQ_EST_NI_SBC_GW_SURPRISE_PERCENT_CIQ_COL" hidden="1">"c11670"</definedName>
    <definedName name="IQ_EST_NI_SBC_SURPRISE_PERCENT_CIQ_COL" hidden="1">"c11676"</definedName>
    <definedName name="IQ_EST_NI_SURPRISE_PERCENT" hidden="1">"c1886"</definedName>
    <definedName name="IQ_EST_NUM_BUY" hidden="1">"c1759"</definedName>
    <definedName name="IQ_EST_NUM_HIGH_REC" hidden="1">"c5649"</definedName>
    <definedName name="IQ_EST_NUM_HIGH_REC_CIQ" hidden="1">"c3701"</definedName>
    <definedName name="IQ_EST_NUM_HIGHEST_REC" hidden="1">"c5648"</definedName>
    <definedName name="IQ_EST_NUM_HIGHEST_REC_CIQ" hidden="1">"c3700"</definedName>
    <definedName name="IQ_EST_NUM_HOLD" hidden="1">"c1761"</definedName>
    <definedName name="IQ_EST_NUM_LOW_REC" hidden="1">"c5651"</definedName>
    <definedName name="IQ_EST_NUM_LOW_REC_CIQ" hidden="1">"c3703"</definedName>
    <definedName name="IQ_EST_NUM_LOWEST_REC" hidden="1">"c5652"</definedName>
    <definedName name="IQ_EST_NUM_LOWEST_REC_CIQ" hidden="1">"c3704"</definedName>
    <definedName name="IQ_EST_NUM_NEUTRAL_REC" hidden="1">"c5650"</definedName>
    <definedName name="IQ_EST_NUM_NEUTRAL_REC_CIQ" hidden="1">"c3702"</definedName>
    <definedName name="IQ_EST_NUM_NO_OPINION" hidden="1">"c1758"</definedName>
    <definedName name="IQ_EST_NUM_NO_OPINION_CIQ" hidden="1">"c3699"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ERIOD_ID" hidden="1">"c13923"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CURRING_PROFIT_SHARE_DIFF_CIQ_COL" hidden="1">"c11690"</definedName>
    <definedName name="IQ_EST_RECURRING_PROFIT_SHARE_SURPRISE_PERCENT_CIQ_COL" hidden="1">"c11700"</definedName>
    <definedName name="IQ_EST_REV_DIFF" hidden="1">"c1865"</definedName>
    <definedName name="IQ_EST_REV_DIFF_CIQ" hidden="1">"c3717"</definedName>
    <definedName name="IQ_EST_REV_GROWTH_1YR" hidden="1">"c1638"</definedName>
    <definedName name="IQ_EST_REV_GROWTH_1YR_CIQ" hidden="1">"c3691"</definedName>
    <definedName name="IQ_EST_REV_GROWTH_2YR" hidden="1">"c1639"</definedName>
    <definedName name="IQ_EST_REV_GROWTH_2YR_CIQ" hidden="1">"c3692"</definedName>
    <definedName name="IQ_EST_REV_GROWTH_Q_1YR" hidden="1">"c1640"</definedName>
    <definedName name="IQ_EST_REV_GROWTH_Q_1YR_CIQ" hidden="1">"c3693"</definedName>
    <definedName name="IQ_EST_REV_SEQ_GROWTH_Q" hidden="1">"c1765"</definedName>
    <definedName name="IQ_EST_REV_SEQ_GROWTH_Q_CIQ" hidden="1">"c3694"</definedName>
    <definedName name="IQ_EST_REV_SURPRISE_PERCENT" hidden="1">"c1866"</definedName>
    <definedName name="IQ_EST_REV_SURPRISE_PERCENT_CIQ" hidden="1">"c3718"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VENT_ADDRESS" hidden="1">"c19167"</definedName>
    <definedName name="IQ_EVENT_ADVISORS" hidden="1">"c19147"</definedName>
    <definedName name="IQ_EVENT_AGENDA" hidden="1">"c19168"</definedName>
    <definedName name="IQ_EVENT_CALL_DESCRIPTION" hidden="1">"c19154"</definedName>
    <definedName name="IQ_EVENT_CONTACT" hidden="1">"c19160"</definedName>
    <definedName name="IQ_EVENT_DATE" hidden="1">"c13819"</definedName>
    <definedName name="IQ_EVENT_EMAIL" hidden="1">"c19162"</definedName>
    <definedName name="IQ_EVENT_ID" hidden="1">"c13818"</definedName>
    <definedName name="IQ_EVENT_LIVE_AUDIO_DETAILS_WEBCAST_URL" hidden="1">"c19153"</definedName>
    <definedName name="IQ_EVENT_LIVE_OTHER_PASSCODE" hidden="1">"c19152"</definedName>
    <definedName name="IQ_EVENT_LIVE_OTHER_PHONE_NUMBER" hidden="1">"c19151"</definedName>
    <definedName name="IQ_EVENT_LIVE_PASSCODE" hidden="1">"c19150"</definedName>
    <definedName name="IQ_EVENT_LIVE_PHONE_NUMBER" hidden="1">"c19149"</definedName>
    <definedName name="IQ_EVENT_MARKETINDICATOR" hidden="1">"c19166"</definedName>
    <definedName name="IQ_EVENT_OTHER_CONTACT" hidden="1">"c19163"</definedName>
    <definedName name="IQ_EVENT_OTHER_CONTACT_EMAIL" hidden="1">"c19165"</definedName>
    <definedName name="IQ_EVENT_OTHER_CONTACT_PHONE" hidden="1">"c19164"</definedName>
    <definedName name="IQ_EVENT_PHONE" hidden="1">"c19161"</definedName>
    <definedName name="IQ_EVENT_REPLAY_AUDIO_DETAILS_WEBCAST_URL" hidden="1">"c19159"</definedName>
    <definedName name="IQ_EVENT_REPLAY_BEGINS" hidden="1">"c19157"</definedName>
    <definedName name="IQ_EVENT_REPLAY_ENDS" hidden="1">"c19158"</definedName>
    <definedName name="IQ_EVENT_REPLAY_PASSCODE" hidden="1">"c19156"</definedName>
    <definedName name="IQ_EVENT_REPLAY_PHONE_NUMBER" hidden="1">"c19155"</definedName>
    <definedName name="IQ_EVENT_SITUATION" hidden="1">"c19148"</definedName>
    <definedName name="IQ_EVENT_SOURCE" hidden="1">"c19146"</definedName>
    <definedName name="IQ_EVENT_TIME" hidden="1">"c13820"</definedName>
    <definedName name="IQ_EVENT_TYPE" hidden="1">"c13821"</definedName>
    <definedName name="IQ_EXCEL_DATA_METHOD" hidden="1">"c16229"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IMBURSE_RENTAL_REVENUE" hidden="1">"c16064"</definedName>
    <definedName name="IQ_EXP_RETURN_PENSION_DOMESTIC" hidden="1">"c407"</definedName>
    <definedName name="IQ_EXP_RETURN_PENSION_FOREIGN" hidden="1">"c408"</definedName>
    <definedName name="IQ_EXPENSE_REIMBURSEMENTS" hidden="1">"c16020"</definedName>
    <definedName name="IQ_EXPENSES_AP" hidden="1">"c8875"</definedName>
    <definedName name="IQ_EXPENSES_AP_ABS" hidden="1">"c8894"</definedName>
    <definedName name="IQ_EXPENSES_FIXED_ASSETS_FFIEC" hidden="1">"c13024"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LORE_DRILL_EXP_TOTAL" hidden="1">"c13850"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" hidden="1">"c8401"</definedName>
    <definedName name="IQ_EXPORTS_APR_FC_UNUSED_UNUSED_UNUSED" hidden="1">"c8401"</definedName>
    <definedName name="IQ_EXPORTS_APR_UNUSED" hidden="1">"c7521"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FC_UNUSED_UNUSED_UNUSED" hidden="1">"c8512"</definedName>
    <definedName name="IQ_EXPORTS_GOODS_REAL_SAAR_APR_UNUSED" hidden="1">"c7632"</definedName>
    <definedName name="IQ_EXPORTS_GOODS_REAL_SAAR_APR_UNUSED_UNUSED_UNUSED" hidden="1">"c7632"</definedName>
    <definedName name="IQ_EXPORTS_GOODS_REAL_SAAR_FC_UNUSED" hidden="1">"c7852"</definedName>
    <definedName name="IQ_EXPORTS_GOODS_REAL_SAAR_FC_UNUSED_UNUSED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FC_UNUSED_UNUSED_UNUSED" hidden="1">"c8072"</definedName>
    <definedName name="IQ_EXPORTS_GOODS_REAL_SAAR_POP_UNUSED" hidden="1">"c7192"</definedName>
    <definedName name="IQ_EXPORTS_GOODS_REAL_SAAR_POP_UNUSED_UNUSED_UNUSED" hidden="1">"c7192"</definedName>
    <definedName name="IQ_EXPORTS_GOODS_REAL_SAAR_UNUSED" hidden="1">"c6972"</definedName>
    <definedName name="IQ_EXPORTS_GOODS_REAL_SAAR_UNUSED_UNUSED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FC_UNUSED_UNUSED_UNUSED" hidden="1">"c8292"</definedName>
    <definedName name="IQ_EXPORTS_GOODS_REAL_SAAR_YOY_UNUSED" hidden="1">"c7412"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FC_UNUSED_UNUSED_UNUSED" hidden="1">"c7961"</definedName>
    <definedName name="IQ_EXPORTS_POP_UNUSED" hidden="1">"c7081"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FC_UNUSED_UNUSED_UNUSED" hidden="1">"c8516"</definedName>
    <definedName name="IQ_EXPORTS_SERVICES_REAL_SAAR_APR_UNUSED" hidden="1">"c7636"</definedName>
    <definedName name="IQ_EXPORTS_SERVICES_REAL_SAAR_APR_UNUSED_UNUSED_UNUSED" hidden="1">"c7636"</definedName>
    <definedName name="IQ_EXPORTS_SERVICES_REAL_SAAR_FC_UNUSED" hidden="1">"c7856"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FC_UNUSED_UNUSED_UNUSED" hidden="1">"c8076"</definedName>
    <definedName name="IQ_EXPORTS_SERVICES_REAL_SAAR_POP_UNUSED" hidden="1">"c7196"</definedName>
    <definedName name="IQ_EXPORTS_SERVICES_REAL_SAAR_POP_UNUSED_UNUSED_UNUSED" hidden="1">"c7196"</definedName>
    <definedName name="IQ_EXPORTS_SERVICES_REAL_SAAR_UNUSED" hidden="1">"c6976"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FC_UNUSED_UNUSED_UNUSED" hidden="1">"c8296"</definedName>
    <definedName name="IQ_EXPORTS_SERVICES_REAL_SAAR_YOY_UNUSED" hidden="1">"c7416"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FC_UNUSED_UNUSED_UNUSED" hidden="1">"c8181"</definedName>
    <definedName name="IQ_EXPORTS_YOY_UNUSED" hidden="1">"c7301"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AVG_ASSETS_FFIEC" hidden="1">"c13369"</definedName>
    <definedName name="IQ_EXTRA_ITEMS" hidden="1">"c1459"</definedName>
    <definedName name="IQ_EXTRA_ITEMS_OTHER_ADJUSTMENTS_FOREIGN_FFIEC" hidden="1">"c15392"</definedName>
    <definedName name="IQ_EXTRAORDINARY_GAINS_FDIC" hidden="1">"c6586"</definedName>
    <definedName name="IQ_EXTRAORDINARY_ITEMS_FFIEC" hidden="1">"c13033"</definedName>
    <definedName name="IQ_FAD" hidden="1">"c8757"</definedName>
    <definedName name="IQ_FAD_PAYOUT_RATIO" hidden="1">"c8872"</definedName>
    <definedName name="IQ_FAIR_VALUE_CHANGE_INCL_EARNINGS" hidden="1">"c13849"</definedName>
    <definedName name="IQ_FAIR_VALUE_DEBT" hidden="1">"c16007"</definedName>
    <definedName name="IQ_FAIR_VALUE_FDIC" hidden="1">"c6427"</definedName>
    <definedName name="IQ_FAIR_VALUE_FIN_INSTRUMENTS_NAV" hidden="1">"c16002"</definedName>
    <definedName name="IQ_FAIR_VALUE_FIN_INSTRUMENTS_NNAV" hidden="1">"c16006"</definedName>
    <definedName name="IQ_FAIR_VALUE_TRADING_PROP" hidden="1">"c16001"</definedName>
    <definedName name="IQ_FARM_LOANS_NET_FDIC" hidden="1">"c6316"</definedName>
    <definedName name="IQ_FARM_LOANS_TOT_LOANS_FFIEC" hidden="1">"c13870"</definedName>
    <definedName name="IQ_FARM_LOANS_TOTAL_LOANS_FOREIGN_FDIC" hidden="1">"c6450"</definedName>
    <definedName name="IQ_FARMLAND_DOM_FFIEC" hidden="1">"c15268"</definedName>
    <definedName name="IQ_FARMLAND_LOANS_FDIC" hidden="1">"c6314"</definedName>
    <definedName name="IQ_FDIC" hidden="1">"c417"</definedName>
    <definedName name="IQ_FDIC_CERT_NUMBER_FFIEC" hidden="1">"c20507"</definedName>
    <definedName name="IQ_FDIC_DEPOSIT_INSURANCE_FFIEC" hidden="1">"c13053"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_PURCHASED_SEC_SOLD_REPURCHASE_FFIEC" hidden="1">"c15489"</definedName>
    <definedName name="IQ_FED_FUND_SOLD_SEC_PURCHASED_RESELL_FFIEC" hidden="1">"c15488"</definedName>
    <definedName name="IQ_FED_FUNDS_AVAIL" hidden="1">"c2523"</definedName>
    <definedName name="IQ_FED_FUNDS_PURCH_SEC_SOLD_FAIR_VALUE_TOT_FFIEC" hidden="1">"c15406"</definedName>
    <definedName name="IQ_FED_FUNDS_PURCH_SEC_SOLD_LEVEL_1_FFIEC" hidden="1">"c15428"</definedName>
    <definedName name="IQ_FED_FUNDS_PURCH_SEC_SOLD_LEVEL_2_FFIEC" hidden="1">"c15441"</definedName>
    <definedName name="IQ_FED_FUNDS_PURCH_SEC_SOLD_LEVEL_3_FFIEC" hidden="1">"c15454"</definedName>
    <definedName name="IQ_FED_FUNDS_PURCHASED_DOM_FFIEC" hidden="1">"c12856"</definedName>
    <definedName name="IQ_FED_FUNDS_PURCHASED_FDIC" hidden="1">"c6343"</definedName>
    <definedName name="IQ_FED_FUNDS_PURCHASED_QUARTERLY_AVG_FFIEC" hidden="1">"c13090"</definedName>
    <definedName name="IQ_FED_FUNDS_SOLD_DOM_FFIEC" hidden="1">"c12806"</definedName>
    <definedName name="IQ_FED_FUNDS_SOLD_FDIC" hidden="1">"c6307"</definedName>
    <definedName name="IQ_FED_FUNDS_SOLD_QUARTERLY_AVG_FFIEC" hidden="1">"c13080"</definedName>
    <definedName name="IQ_FED_FUNDS_SOLD_SEC_PURCH_FAIR_VALUE_TOT_FFIEC" hidden="1">"c15402"</definedName>
    <definedName name="IQ_FED_FUNDS_SOLD_SEC_PURCH_LEVEL_1_FFIEC" hidden="1">"c15424"</definedName>
    <definedName name="IQ_FED_FUNDS_SOLD_SEC_PURCH_LEVEL_2_FFIEC" hidden="1">"c15437"</definedName>
    <definedName name="IQ_FED_FUNDS_SOLD_SEC_PURCH_LEVEL_3_FFIEC" hidden="1">"c15450"</definedName>
    <definedName name="IQ_FEDFUNDS_PURCHASED_RELATED" hidden="1">"c19132"</definedName>
    <definedName name="IQ_FEDFUNDS_SOLD" hidden="1">"c2256"</definedName>
    <definedName name="IQ_FEDFUNDS_SOLD_RELATED" hidden="1">"c19130"</definedName>
    <definedName name="IQ_FEES_COMMISSIONS_BROKERAGE_FFIEC" hidden="1">"c13005"</definedName>
    <definedName name="IQ_FEES_OTHER_INCOME" hidden="1">"c15257"</definedName>
    <definedName name="IQ_FFO" hidden="1">"c1574"</definedName>
    <definedName name="IQ_FFO_ACT_OR_EST" hidden="1">"c2216"</definedName>
    <definedName name="IQ_FFO_ADJ_ACT_OR_EST" hidden="1">"c4435"</definedName>
    <definedName name="IQ_FFO_ADJ_ACT_OR_EST_CIQ" hidden="1">"c4960"</definedName>
    <definedName name="IQ_FFO_ADJ_ACT_OR_EST_CIQ_COL" hidden="1">"c11607"</definedName>
    <definedName name="IQ_FFO_ADJ_EST_CIQ" hidden="1">"c4959"</definedName>
    <definedName name="IQ_FFO_ADJ_GUIDANCE_CIQ" hidden="1">"c4961"</definedName>
    <definedName name="IQ_FFO_ADJ_GUIDANCE_CIQ_COL" hidden="1">"c11608"</definedName>
    <definedName name="IQ_FFO_ADJ_HIGH_EST_CIQ" hidden="1">"c4962"</definedName>
    <definedName name="IQ_FFO_ADJ_HIGH_GUIDANCE_CIQ" hidden="1">"c4614"</definedName>
    <definedName name="IQ_FFO_ADJ_HIGH_GUIDANCE_CIQ_COL" hidden="1">"c11263"</definedName>
    <definedName name="IQ_FFO_ADJ_LOW_EST_CIQ" hidden="1">"c4963"</definedName>
    <definedName name="IQ_FFO_ADJ_LOW_GUIDANCE_CIQ" hidden="1">"c4654"</definedName>
    <definedName name="IQ_FFO_ADJ_LOW_GUIDANCE_CIQ_COL" hidden="1">"c11303"</definedName>
    <definedName name="IQ_FFO_ADJ_MEDIAN_EST_CIQ" hidden="1">"c4964"</definedName>
    <definedName name="IQ_FFO_ADJ_NUM_EST_CIQ" hidden="1">"c4965"</definedName>
    <definedName name="IQ_FFO_ADJ_STDDEV_EST_CIQ" hidden="1">"c4966"</definedName>
    <definedName name="IQ_FFO_DILUTED" hidden="1">"c16186"</definedName>
    <definedName name="IQ_FFO_EST" hidden="1">"c418"</definedName>
    <definedName name="IQ_FFO_EST_CIQ" hidden="1">"c3668"</definedName>
    <definedName name="IQ_FFO_EST_CIQ_COL" hidden="1">"c11617"</definedName>
    <definedName name="IQ_FFO_EST_DET_EST" hidden="1">"c12059"</definedName>
    <definedName name="IQ_FFO_EST_DET_EST_CURRENCY" hidden="1">"c12466"</definedName>
    <definedName name="IQ_FFO_EST_DET_EST_CURRENCY_THOM" hidden="1">"c12487"</definedName>
    <definedName name="IQ_FFO_EST_DET_EST_DATE" hidden="1">"c12212"</definedName>
    <definedName name="IQ_FFO_EST_DET_EST_DATE_THOM" hidden="1">"c12238"</definedName>
    <definedName name="IQ_FFO_EST_DET_EST_INCL" hidden="1">"c12349"</definedName>
    <definedName name="IQ_FFO_EST_DET_EST_INCL_THOM" hidden="1">"c12370"</definedName>
    <definedName name="IQ_FFO_EST_DET_EST_ORIGIN" hidden="1">"c12722"</definedName>
    <definedName name="IQ_FFO_EST_DET_EST_ORIGIN_THOM" hidden="1">"c12608"</definedName>
    <definedName name="IQ_FFO_EST_DET_EST_THOM" hidden="1">"c12088"</definedName>
    <definedName name="IQ_FFO_EST_THOM" hidden="1">"c3999"</definedName>
    <definedName name="IQ_FFO_GUIDANCE_CIQ" hidden="1">"c4968"</definedName>
    <definedName name="IQ_FFO_GUIDANCE_CIQ_COL" hidden="1">"c11615"</definedName>
    <definedName name="IQ_FFO_HIGH_EST" hidden="1">"c419"</definedName>
    <definedName name="IQ_FFO_HIGH_EST_CIQ" hidden="1">"c3670"</definedName>
    <definedName name="IQ_FFO_HIGH_EST_CIQ_COL" hidden="1">"c11624"</definedName>
    <definedName name="IQ_FFO_HIGH_EST_THOM" hidden="1">"c4001"</definedName>
    <definedName name="IQ_FFO_HIGH_GUIDANCE_CIQ" hidden="1">"c4596"</definedName>
    <definedName name="IQ_FFO_HIGH_GUIDANCE_CIQ_COL" hidden="1">"c11245"</definedName>
    <definedName name="IQ_FFO_LOW_EST" hidden="1">"c420"</definedName>
    <definedName name="IQ_FFO_LOW_EST_CIQ" hidden="1">"c3671"</definedName>
    <definedName name="IQ_FFO_LOW_EST_CIQ_COL" hidden="1">"c11625"</definedName>
    <definedName name="IQ_FFO_LOW_EST_THOM" hidden="1">"c4002"</definedName>
    <definedName name="IQ_FFO_LOW_GUIDANCE_CIQ" hidden="1">"c4636"</definedName>
    <definedName name="IQ_FFO_LOW_GUIDANCE_CIQ_COL" hidden="1">"c11285"</definedName>
    <definedName name="IQ_FFO_MEDIAN_EST" hidden="1">"c1665"</definedName>
    <definedName name="IQ_FFO_MEDIAN_EST_CIQ" hidden="1">"c3669"</definedName>
    <definedName name="IQ_FFO_MEDIAN_EST_CIQ_COL" hidden="1">"c11626"</definedName>
    <definedName name="IQ_FFO_MEDIAN_EST_THOM" hidden="1">"c4000"</definedName>
    <definedName name="IQ_FFO_NUM_EST" hidden="1">"c421"</definedName>
    <definedName name="IQ_FFO_NUM_EST_CIQ" hidden="1">"c3672"</definedName>
    <definedName name="IQ_FFO_NUM_EST_CIQ_COL" hidden="1">"c11627"</definedName>
    <definedName name="IQ_FFO_NUM_EST_THOM" hidden="1">"c4003"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"c4446"</definedName>
    <definedName name="IQ_FFO_SHARE_ACT_OR_EST_CIQ" hidden="1">"c4971"</definedName>
    <definedName name="IQ_FFO_SHARE_ACT_OR_EST_CIQ_COL" hidden="1">"c11618"</definedName>
    <definedName name="IQ_FFO_SHARE_GUIDANCE_CIQ" hidden="1">"c4976"</definedName>
    <definedName name="IQ_FFO_SHARE_GUIDANCE_CIQ_COL" hidden="1">"c11623"</definedName>
    <definedName name="IQ_FFO_SHARE_HIGH_GUIDANCE_CIQ" hidden="1">"c4615"</definedName>
    <definedName name="IQ_FFO_SHARE_HIGH_GUIDANCE_CIQ_COL" hidden="1">"c11264"</definedName>
    <definedName name="IQ_FFO_SHARE_LOW_GUIDANCE_CIQ" hidden="1">"c4655"</definedName>
    <definedName name="IQ_FFO_SHARE_LOW_GUIDANCE_CIQ_COL" hidden="1">"c11304"</definedName>
    <definedName name="IQ_FFO_SHARES_BASIC" hidden="1">"c16185"</definedName>
    <definedName name="IQ_FFO_SHARES_DILUTED" hidden="1">"c16187"</definedName>
    <definedName name="IQ_FFO_STDDEV_EST" hidden="1">"c422"</definedName>
    <definedName name="IQ_FFO_STDDEV_EST_CIQ" hidden="1">"c3673"</definedName>
    <definedName name="IQ_FFO_STDDEV_EST_CIQ_COL" hidden="1">"c11628"</definedName>
    <definedName name="IQ_FFO_STDDEV_EST_THOM" hidden="1">"c4004"</definedName>
    <definedName name="IQ_FFO_TOTAL_REVENUE" hidden="1">"c16060"</definedName>
    <definedName name="IQ_FH" hidden="1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DUCIARY_INCOME_OPERATING_INC_FFIEC" hidden="1">"c13383"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ARCHITECTURE" hidden="1">"c20386"</definedName>
    <definedName name="IQ_FIN_COLLECTION_ID" hidden="1">"c13922"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DEBT_CURRENT" hidden="1">"c429"</definedName>
    <definedName name="IQ_FIN_DIV_DEBT_LT" hidden="1">"c430"</definedName>
    <definedName name="IQ_FIN_DIV_DEBT_TOTAL" hidden="1">"c5656"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REV" hidden="1">"c437"</definedName>
    <definedName name="IQ_FIN_DIV_ST_DEBT_TOTAL" hidden="1">"c5527"</definedName>
    <definedName name="IQ_FIN_DIV_ST_INVEST" hidden="1">"c6288"</definedName>
    <definedName name="IQ_FIN_INSTANCE_ID" hidden="1">"c13921"</definedName>
    <definedName name="IQ_FIN_PERIOD_ID" hidden="1">"c13920"</definedName>
    <definedName name="IQ_FINANCIAL_LOC_FOREIGN_GUARANTEES_FFIEC" hidden="1">"c13249"</definedName>
    <definedName name="IQ_FINANCIAL_SERVICING_ASSETS_FAIR_VALUE_TOT_FFIEC" hidden="1">"c13212"</definedName>
    <definedName name="IQ_FINANCIAL_SERVICING_ASSETS_LEVEL_1_FFIEC" hidden="1">"c13220"</definedName>
    <definedName name="IQ_FINANCIAL_SERVICING_ASSETS_LEVEL_2_FFIEC" hidden="1">"c13228"</definedName>
    <definedName name="IQ_FINANCIAL_SERVICING_ASSETS_LEVEL_3_FFIEC" hidden="1">"c13236"</definedName>
    <definedName name="IQ_FINANCIAL_SERVICING_LIAB_FAIR_VALUE_TOT_FFIEC" hidden="1">"c13215"</definedName>
    <definedName name="IQ_FINANCIAL_SERVICING_LIAB_LEVEL_1_FFIEC" hidden="1">"c13223"</definedName>
    <definedName name="IQ_FINANCIAL_SERVICING_LIAB_LEVEL_2_FFIEC" hidden="1">"c13231"</definedName>
    <definedName name="IQ_FINANCIAL_SERVICING_LIAB_LEVEL_3_FFIEC" hidden="1">"c13239"</definedName>
    <definedName name="IQ_FINANCING_CASH" hidden="1">"c1405"</definedName>
    <definedName name="IQ_FINANCING_CASH_SUPPL" hidden="1">"c1406"</definedName>
    <definedName name="IQ_FINANCING_OBLIG_CURRENT" hidden="1">"c11753"</definedName>
    <definedName name="IQ_FINANCING_OBLIG_NON_CURRENT" hidden="1">"c11754"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Q_EST_CIQ_COL" hidden="1">"c11741"</definedName>
    <definedName name="IQ_FISCAL_Q_EST_REUT" hidden="1">"c6798"</definedName>
    <definedName name="IQ_FISCAL_Y" hidden="1">"c441"</definedName>
    <definedName name="IQ_FISCAL_Y_EST" hidden="1">"c6795"</definedName>
    <definedName name="IQ_FISCAL_Y_EST_CIQ" hidden="1">"c6807"</definedName>
    <definedName name="IQ_FISCAL_Y_EST_CIQ_COL" hidden="1">"c11742"</definedName>
    <definedName name="IQ_FISCAL_Y_EST_REUT" hidden="1">"c6799"</definedName>
    <definedName name="IQ_FIVE_PERCENT_CIQID" hidden="1">"c19094"</definedName>
    <definedName name="IQ_FIVE_PERCENT_DERIVATIVES" hidden="1">"c19096"</definedName>
    <definedName name="IQ_FIVE_PERCENT_NAME" hidden="1">"c19093"</definedName>
    <definedName name="IQ_FIVE_PERCENT_OWNER" hidden="1">"c442"</definedName>
    <definedName name="IQ_FIVE_PERCENT_PERCENT" hidden="1">"c19097"</definedName>
    <definedName name="IQ_FIVE_PERCENT_POSITION_DATE" hidden="1">"c19099"</definedName>
    <definedName name="IQ_FIVE_PERCENT_SHARES" hidden="1">"c19095"</definedName>
    <definedName name="IQ_FIVE_PERCENT_VALUE" hidden="1">"c19098"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COME_LIST" hidden="1">"c13504"</definedName>
    <definedName name="IQ_FIXED_INVEST_APR_FC_UNUSED" hidden="1">"c8410"</definedName>
    <definedName name="IQ_FIXED_INVEST_APR_FC_UNUSED_UNUSED_UNUSED" hidden="1">"c8410"</definedName>
    <definedName name="IQ_FIXED_INVEST_APR_UNUSED" hidden="1">"c7530"</definedName>
    <definedName name="IQ_FIXED_INVEST_APR_UNUSED_UNUSED_UNUSED" hidden="1">"c7530"</definedName>
    <definedName name="IQ_FIXED_INVEST_FC_UNUSED" hidden="1">"c7750"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FC_UNUSED_UNUSED_UNUSED" hidden="1">"c7970"</definedName>
    <definedName name="IQ_FIXED_INVEST_POP_UNUSED" hidden="1">"c7090"</definedName>
    <definedName name="IQ_FIXED_INVEST_POP_UNUSED_UNUSED_UNUSED" hidden="1">"c7090"</definedName>
    <definedName name="IQ_FIXED_INVEST_REAL_APR_FC_UNUSED" hidden="1">"c8518"</definedName>
    <definedName name="IQ_FIXED_INVEST_REAL_APR_FC_UNUSED_UNUSED_UNUSED" hidden="1">"c8518"</definedName>
    <definedName name="IQ_FIXED_INVEST_REAL_APR_UNUSED" hidden="1">"c7638"</definedName>
    <definedName name="IQ_FIXED_INVEST_REAL_APR_UNUSED_UNUSED_UNUSED" hidden="1">"c7638"</definedName>
    <definedName name="IQ_FIXED_INVEST_REAL_FC_UNUSED" hidden="1">"c7858"</definedName>
    <definedName name="IQ_FIXED_INVEST_REAL_FC_UNUSED_UNUSED_UNUSED" hidden="1">"c7858"</definedName>
    <definedName name="IQ_FIXED_INVEST_REAL_POP_FC_UNUSED" hidden="1">"c8078"</definedName>
    <definedName name="IQ_FIXED_INVEST_REAL_POP_FC_UNUSED_UNUSED_UNUSED" hidden="1">"c8078"</definedName>
    <definedName name="IQ_FIXED_INVEST_REAL_POP_UNUSED" hidden="1">"c7198"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FC_UNUSED_UNUSED_UNUSED" hidden="1">"c8298"</definedName>
    <definedName name="IQ_FIXED_INVEST_REAL_YOY_UNUSED" hidden="1">"c7418"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FC_UNUSED_UNUSED_UNUSED" hidden="1">"c8190"</definedName>
    <definedName name="IQ_FIXED_INVEST_YOY_UNUSED" hidden="1">"c7310"</definedName>
    <definedName name="IQ_FIXED_INVEST_YOY_UNUSED_UNUSED_UNUSED" hidden="1">"c7310"</definedName>
    <definedName name="IQ_FLOAT" hidden="1">"c17421"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_GNMA_LOANS_FFIEC" hidden="1">"c15272"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DUE_30_89_FFIEC" hidden="1">"c13269"</definedName>
    <definedName name="IQ_FOREIGN_BANKS_DUE_90_FFIEC" hidden="1">"c13295"</definedName>
    <definedName name="IQ_FOREIGN_BANKS_LOAN_CHARG_OFFS_FDIC" hidden="1">"c6645"</definedName>
    <definedName name="IQ_FOREIGN_BANKS_NET_CHARGE_OFFS_FDIC" hidden="1">"c6647"</definedName>
    <definedName name="IQ_FOREIGN_BANKS_NON_ACCRUAL_FFIEC" hidden="1">"c13321"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ASSETS_TOT_FFIEC" hidden="1">"c13445"</definedName>
    <definedName name="IQ_FOREIGN_DEPOSITS_NONTRANSACTION_ACCOUNTS_FDIC" hidden="1">"c6549"</definedName>
    <definedName name="IQ_FOREIGN_DEPOSITS_TOT_FFIEC" hidden="1">"c13486"</definedName>
    <definedName name="IQ_FOREIGN_DEPOSITS_TOTAL_DEPOSITS" hidden="1">"c15719"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GOVT_OFFICIAL_INST_FOREIGN_DEP_FFIEC" hidden="1">"c15345"</definedName>
    <definedName name="IQ_FOREIGN_GOVT_OFFICIAL_INST_NON_TRANS_ACCTS_FFIEC" hidden="1">"c15327"</definedName>
    <definedName name="IQ_FOREIGN_GOVT_OFFICIAL_INST_TRANS_ACCTS_FFIEC" hidden="1">"c15319"</definedName>
    <definedName name="IQ_FOREIGN_LL_REC_FFIEC" hidden="1">"c12892"</definedName>
    <definedName name="IQ_FOREIGN_LOANS" hidden="1">"c448"</definedName>
    <definedName name="IQ_FOREIGN_LOANS_LEASES_FOREIGN_FFIEC" hidden="1">"c13478"</definedName>
    <definedName name="IQ_FOREIGN_LOANS_TOTAL_LOANS" hidden="1">"c15714"</definedName>
    <definedName name="IQ_FOUNDATION_OVER_TOTAL" hidden="1">"c13769"</definedName>
    <definedName name="IQ_FQ" hidden="1">500</definedName>
    <definedName name="IQ_FTOOL_CAPEX" hidden="1">"c16212"</definedName>
    <definedName name="IQ_FTOOL_CASH" hidden="1">"c16213"</definedName>
    <definedName name="IQ_FTOOL_CASH_INVEST" hidden="1">"c16214"</definedName>
    <definedName name="IQ_FTOOL_EBT" hidden="1">"c16215"</definedName>
    <definedName name="IQ_FTOOL_NI" hidden="1">"c16216"</definedName>
    <definedName name="IQ_FTOOL_NI_CF" hidden="1">"c16206"</definedName>
    <definedName name="IQ_FTOOL_NUMBER_SHAREHOLDERS" hidden="1">"c16207"</definedName>
    <definedName name="IQ_FTOOL_SHARES_PER_DR" hidden="1">"c16208"</definedName>
    <definedName name="IQ_FTOOL_TOTAL_ASSETS" hidden="1">"c16209"</definedName>
    <definedName name="IQ_FTOOL_TOTAL_LIAB_EQUITY" hidden="1">"c16210"</definedName>
    <definedName name="IQ_FTOOL_TOTAL_REV" hidden="1">"c16211"</definedName>
    <definedName name="IQ_FUEL" hidden="1">"c449"</definedName>
    <definedName name="IQ_FULL_TIME" hidden="1">"c450"</definedName>
    <definedName name="IQ_FULLY_INSURED_BROKERED_DEPOSITS_FFIEC" hidden="1">"c15305"</definedName>
    <definedName name="IQ_FULLY_INSURED_DEPOSITS_FDIC" hidden="1">"c6487"</definedName>
    <definedName name="IQ_FUND_ANALYSIS" hidden="1">"c19198"</definedName>
    <definedName name="IQ_FUND_AUTHORIZED_SALE" hidden="1">"c19199"</definedName>
    <definedName name="IQ_FUND_BENCHMARK" hidden="1">"c19200"</definedName>
    <definedName name="IQ_FUND_BENCHMARK_ID" hidden="1">"c19201"</definedName>
    <definedName name="IQ_FUND_DISCOUNT_OR_PREMIUM" hidden="1">"c19242"</definedName>
    <definedName name="IQ_FUND_FEE_INC_NON_INT_INC_FFIEC" hidden="1">"c13493"</definedName>
    <definedName name="IQ_FUND_GEOGRAPHIC_MANDATE" hidden="1">"c19195"</definedName>
    <definedName name="IQ_FUND_MARKET_CAP_EMPHASIS" hidden="1">"c19197"</definedName>
    <definedName name="IQ_FUND_NAV" hidden="1">"c15225"</definedName>
    <definedName name="IQ_FUND_PRIMARY_ADVISOR" hidden="1">"c19091"</definedName>
    <definedName name="IQ_FUND_SECTOR_EMPHASIS" hidden="1">"c19196"</definedName>
    <definedName name="IQ_FUND_VEHICLE_TYPE" hidden="1">"c19194"</definedName>
    <definedName name="IQ_FUNDING_DEPENDENCE_FFIEC" hidden="1">"c13336"</definedName>
    <definedName name="IQ_FUNDING_DEPENDENCE_ST_FFIEC" hidden="1">"c13337"</definedName>
    <definedName name="IQ_FUNDS_PURCHASED_ASSETS_TOT_FFIEC" hidden="1">"c13446"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FFIEC" hidden="1">"c13125"</definedName>
    <definedName name="IQ_FX_CONTRACTS_SPOT_FDIC" hidden="1">"c6356"</definedName>
    <definedName name="IQ_FX_EXPOSURE_FFIEC" hidden="1">"c13059"</definedName>
    <definedName name="IQ_FY" hidden="1">1000</definedName>
    <definedName name="IQ_GA_EXP" hidden="1">"c2241"</definedName>
    <definedName name="IQ_GAAP_BS" hidden="1">"c6789"</definedName>
    <definedName name="IQ_GAAP_CF" hidden="1">"c6790"</definedName>
    <definedName name="IQ_GAAP_COMBINED_RATIO" hidden="1">"c2781"</definedName>
    <definedName name="IQ_GAAP_COMBINED_RATIO_EXCL_CL" hidden="1">"c2782"</definedName>
    <definedName name="IQ_GAAP_EST_CIQ" hidden="1">"c13924"</definedName>
    <definedName name="IQ_GAAP_EXPENSE_RATIO" hidden="1">"c2780"</definedName>
    <definedName name="IQ_GAAP_IS" hidden="1">"c6194"</definedName>
    <definedName name="IQ_GAAP_LOSS" hidden="1">"c2779"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CREDIT_DERIVATIVES_FFIEC" hidden="1">"c13066"</definedName>
    <definedName name="IQ_GAIN_CREDIT_DERIVATIVES_NON_TRADING_FFIEC" hidden="1">"c13067"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LOSS_HTM_AFS_SECURITIES_FOREIGN_FFIEC" hidden="1">"c15384"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AFS_AVG_ASSETS_FFIEC" hidden="1">"c13364"</definedName>
    <definedName name="IQ_GAINS_ASSETS_TOT_FFIEC" hidden="1">"c13073"</definedName>
    <definedName name="IQ_GAINS_AVAIL_SALE_EQUITY_SEC_T2_FFIEC" hidden="1">"c13147"</definedName>
    <definedName name="IQ_GAINS_AVAIL_SALE_SEC_T1_FFIEC" hidden="1">"c13131"</definedName>
    <definedName name="IQ_GAINS_CASH_FLOW_HEDGES_T1_FFIEC" hidden="1">"c13133"</definedName>
    <definedName name="IQ_GAINS_HTM_AVG_ASSETS_FFIEC" hidden="1">"c13363"</definedName>
    <definedName name="IQ_GAINS_INSTRUMENT_SPECIFIC_CREDIT_RISK_LIAB_FFIEC" hidden="1">"c13076"</definedName>
    <definedName name="IQ_GAINS_INSTRUMENT_SPECIFIC_RISK_FFIEC" hidden="1">"c13074"</definedName>
    <definedName name="IQ_GAINS_INSURANCE_ACTIVITIES_FFIEC" hidden="1">"c13072"</definedName>
    <definedName name="IQ_GAINS_LIABILITIES_FFIEC" hidden="1">"c13075"</definedName>
    <definedName name="IQ_GAINS_SALE_ASSETS_FDIC" hidden="1">"c6675"</definedName>
    <definedName name="IQ_GAINS_SALE_LOANS_LEASES_FFIEC" hidden="1">"c13013"</definedName>
    <definedName name="IQ_GAINS_SALE_OTHER_ASSETS_FFIEC" hidden="1">"c13015"</definedName>
    <definedName name="IQ_GAINS_SALE_OTHER_RE_OWNED_FFIEC" hidden="1">"c13014"</definedName>
    <definedName name="IQ_GAINS_SECURITIZATION_OPERATING_INC_FFIEC" hidden="1">"c13391"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NERAL_ALLOWANCE" hidden="1">"c15248"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ICS_CODE" hidden="1">"c16201"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FFIEC" hidden="1">"c12836"</definedName>
    <definedName name="IQ_GOODWILL_IMPAIRMENT_FDIC" hidden="1">"c6678"</definedName>
    <definedName name="IQ_GOODWILL_IMPAIRMENT_FFIEC" hidden="1">"c13025"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DD_BASIC" hidden="1">"c15776"</definedName>
    <definedName name="IQ_GROSS_ADD_BBAND" hidden="1">"c15779"</definedName>
    <definedName name="IQ_GROSS_ADD_DIG" hidden="1">"c15777"</definedName>
    <definedName name="IQ_GROSS_ADD_PHONE" hidden="1">"c15780"</definedName>
    <definedName name="IQ_GROSS_ADD_POSTPAID_WIRELESS" hidden="1">"c15750"</definedName>
    <definedName name="IQ_GROSS_ADD_PREPAID_WIRELESS" hidden="1">"c15751"</definedName>
    <definedName name="IQ_GROSS_ADD_RESELL_WHOLESALE_WIRELESS" hidden="1">"c15752"</definedName>
    <definedName name="IQ_GROSS_ADD_RGU" hidden="1">"c15781"</definedName>
    <definedName name="IQ_GROSS_ADD_SATELLITE" hidden="1">"c15778"</definedName>
    <definedName name="IQ_GROSS_ADD_TOTAL_WIRELESS" hidden="1">"c15753"</definedName>
    <definedName name="IQ_GROSS_AH_EARNED" hidden="1">"c2742"</definedName>
    <definedName name="IQ_GROSS_CLAIM_ADJ_EXP_RESERVE_BOP" hidden="1">"c15874"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LOSSES" hidden="1">"c15871"</definedName>
    <definedName name="IQ_GROSS_LOSSES_AVG_LOANS_FFIEC" hidden="1">"c13475"</definedName>
    <definedName name="IQ_GROSS_MARGIN" hidden="1">"c529"</definedName>
    <definedName name="IQ_GROSS_PC_EARNED" hidden="1">"c2747"</definedName>
    <definedName name="IQ_GROSS_PREMIUMS_WRITTEN_AVG_ASSETS" hidden="1">"c15893"</definedName>
    <definedName name="IQ_GROSS_PREMIUMS_WRITTEN_AVG_EQUITY" hidden="1">"c15892"</definedName>
    <definedName name="IQ_GROSS_PREMIUMS_WRITTEN_AVG_STATUTORY_SURPLUS" hidden="1">"c15894"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VKEY" hidden="1">"c15590"</definedName>
    <definedName name="IQ_GVKEY_OTHER" hidden="1">"c15633"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" hidden="1">"c19145"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DGEFUND_OVER_TOTAL" hidden="1">"c13771"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_EXP_DIRECT_OPERATING_EXP" hidden="1">"c15981"</definedName>
    <definedName name="IQ_HG_CASINO_GROSS_PROFIT" hidden="1">"c15974"</definedName>
    <definedName name="IQ_HG_CASINO_MARGIN" hidden="1">"c15976"</definedName>
    <definedName name="IQ_HG_CASINO_OPERATING_MARGIN" hidden="1">"c15977"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CONFERENCE_SPACE" hidden="1">"c15971"</definedName>
    <definedName name="IQ_HG_EXP_CASINO" hidden="1">"c8733"</definedName>
    <definedName name="IQ_HG_EXP_DEVELOPMENT" hidden="1">"c8738"</definedName>
    <definedName name="IQ_HG_EXP_DIRECT_CASINO_GAMING" hidden="1">"c15994"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DIRECT_HOTEL_MOTEL" hidden="1">"c15995"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BEV_EXP_DIRECT_OPERATING_EXP" hidden="1">"c15980"</definedName>
    <definedName name="IQ_HG_FOOD_BEV_REV_TOTAL_REV" hidden="1">"c15983"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NUMBER_SUITES" hidden="1">"c15970"</definedName>
    <definedName name="IQ_HG_NUMBER_TABLES_AVG" hidden="1">"c15973"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PROMO_ALLOW_GROSS_OPERATING_REV" hidden="1">"c15979"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GROSS_OPERATING" hidden="1">"c15993"</definedName>
    <definedName name="IQ_HG_REV_INCENTIVE_MANAGEMENT_FEES" hidden="1">"c8727"</definedName>
    <definedName name="IQ_HG_REV_MANAGEMENT_FEES" hidden="1">"c8718"</definedName>
    <definedName name="IQ_HG_REV_OTHER_CASINO" hidden="1">"c15992"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SLOT_MACHINE" hidden="1">"c15990"</definedName>
    <definedName name="IQ_HG_REV_TABLE" hidden="1">"c15991"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EXP_DIRECT_OPERATING_EXP" hidden="1">"c15982"</definedName>
    <definedName name="IQ_HG_ROOM_GROSS_PROFIT" hidden="1">"c15975"</definedName>
    <definedName name="IQ_HG_ROOM_MARGIN" hidden="1">"c15978"</definedName>
    <definedName name="IQ_HG_ROOM_PROM_COSTS" hidden="1">"c8745"</definedName>
    <definedName name="IQ_HG_ROOM_REV_TOTAL_REV" hidden="1">"c15984"</definedName>
    <definedName name="IQ_HG_ROOMS_BEG" hidden="1">"c8600"</definedName>
    <definedName name="IQ_HG_SAME_PROPERTIES_CASINO_REV_CHANGE" hidden="1">"c15987"</definedName>
    <definedName name="IQ_HG_SAME_PROPERTIES_FOOD_BEV_REV_CHANGE" hidden="1">"c15989"</definedName>
    <definedName name="IQ_HG_SAME_PROPERTIES_ROOM_REV_CHANGE" hidden="1">"c15988"</definedName>
    <definedName name="IQ_HG_SAME_PROPERTIES_SLOT_MACHINE_REV_CHANGE" hidden="1">"c15985"</definedName>
    <definedName name="IQ_HG_SAME_PROPERTIES_TABLE_REV_CHANGE" hidden="1">"c15986"</definedName>
    <definedName name="IQ_HG_SLOT_MACHINES_AVG" hidden="1">"c15972"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"c16124"</definedName>
    <definedName name="IQ_HG_TABLE_GAMES_MANAGED" hidden="1">"c16125"</definedName>
    <definedName name="IQ_HG_TABLE_GAMES_OWNED" hidden="1">"c16123"</definedName>
    <definedName name="IQ_HG_TABLE_GAMES_TOTAL" hidden="1">"c16126"</definedName>
    <definedName name="IQ_HG_TABLES_JV" hidden="1">"c8643"</definedName>
    <definedName name="IQ_HG_TABLES_MANAGED" hidden="1">"c8644"</definedName>
    <definedName name="IQ_HG_TABLES_OWNED" hidden="1">"c8642"</definedName>
    <definedName name="IQ_HG_TABL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LOW_CLOSEPRICE_DATE" hidden="1">"c1204"</definedName>
    <definedName name="IQ_HIGH_SULFUR_CONTENT_RESERVES_COAL" hidden="1">"c15928"</definedName>
    <definedName name="IQ_HIGH_SULFURE_RESERVES_TO_TOTAL_RESERVES_COAL" hidden="1">"c15963"</definedName>
    <definedName name="IQ_HIGH_TARGET_PRICE" hidden="1">"c1651"</definedName>
    <definedName name="IQ_HIGH_TARGET_PRICE_CIQ" hidden="1">"c4659"</definedName>
    <definedName name="IQ_HIGH_TARGET_PRICE_REUT" hidden="1">"c5317"</definedName>
    <definedName name="IQ_HIGHPRICE" hidden="1">"c545"</definedName>
    <definedName name="IQ_HOLDER_CIQID" hidden="1">"c13787"</definedName>
    <definedName name="IQ_HOLDER_CIQID_SECURITY" hidden="1">"c13794"</definedName>
    <definedName name="IQ_HOLDER_DERIVATIVES" hidden="1">"c13789"</definedName>
    <definedName name="IQ_HOLDER_DERIVATIVES_SECURITY" hidden="1">"c13796"</definedName>
    <definedName name="IQ_HOLDER_FUND_CIQID" hidden="1">"c19084"</definedName>
    <definedName name="IQ_HOLDER_FUND_DERIVATIVES" hidden="1">"c19115"</definedName>
    <definedName name="IQ_HOLDER_FUND_NAME" hidden="1">"c19083"</definedName>
    <definedName name="IQ_HOLDER_FUND_NUMBER" hidden="1">"c19090"</definedName>
    <definedName name="IQ_HOLDER_FUND_PERCENT" hidden="1">"c19085"</definedName>
    <definedName name="IQ_HOLDER_FUND_POSITION_DATE" hidden="1">"c19088"</definedName>
    <definedName name="IQ_HOLDER_FUND_PRIMARY_ADVISOR" hidden="1">"c19089"</definedName>
    <definedName name="IQ_HOLDER_FUND_SHARES" hidden="1">"c19086"</definedName>
    <definedName name="IQ_HOLDER_FUND_VALUE" hidden="1">"c19087"</definedName>
    <definedName name="IQ_HOLDER_NAME" hidden="1">"c13786"</definedName>
    <definedName name="IQ_HOLDER_NAME_SECURITY" hidden="1">"c13793"</definedName>
    <definedName name="IQ_HOLDER_PERCENT" hidden="1">"c13790"</definedName>
    <definedName name="IQ_HOLDER_PERCENT_SECURITY" hidden="1">"c13831"</definedName>
    <definedName name="IQ_HOLDER_POSITION_DATE" hidden="1">"c13792"</definedName>
    <definedName name="IQ_HOLDER_POSITION_DATE_SECURITY" hidden="1">"c13798"</definedName>
    <definedName name="IQ_HOLDER_SHARES" hidden="1">"c13788"</definedName>
    <definedName name="IQ_HOLDER_SHARES_SECURITY" hidden="1">"c13795"</definedName>
    <definedName name="IQ_HOLDER_VALUE" hidden="1">"c13791"</definedName>
    <definedName name="IQ_HOLDER_VALUE_SECURITY" hidden="1">"c13797"</definedName>
    <definedName name="IQ_HOLDING_CIQID" hidden="1">"c13802"</definedName>
    <definedName name="IQ_HOLDING_NAME" hidden="1">"c13799"</definedName>
    <definedName name="IQ_HOLDING_PERCENT" hidden="1">"c13805"</definedName>
    <definedName name="IQ_HOLDING_PERCENT_PORTFOLIO" hidden="1">"c13806"</definedName>
    <definedName name="IQ_HOLDING_POSITION_DATE" hidden="1">"c13808"</definedName>
    <definedName name="IQ_HOLDING_SECURITY_TYPE" hidden="1">"c13803"</definedName>
    <definedName name="IQ_HOLDING_SHARES" hidden="1">"c13804"</definedName>
    <definedName name="IQ_HOLDING_TICKER" hidden="1">"c13800"</definedName>
    <definedName name="IQ_HOLDING_TRADING_ITEM_CIQID" hidden="1">"c13801"</definedName>
    <definedName name="IQ_HOLDING_VALUE" hidden="1">"c13807"</definedName>
    <definedName name="IQ_HOLDINGS_AFRICA_MIDEAST_PERCENT" hidden="1">"c19235"</definedName>
    <definedName name="IQ_HOLDINGS_AFRICA_MIDEAST_VALUE" hidden="1">"c19234"</definedName>
    <definedName name="IQ_HOLDINGS_ASIA_PERCENT" hidden="1">"c19233"</definedName>
    <definedName name="IQ_HOLDINGS_ASIA_VALUE" hidden="1">"c19232"</definedName>
    <definedName name="IQ_HOLDINGS_CONSUMER_DISCRETIONARY_PERCENT" hidden="1">"c19213"</definedName>
    <definedName name="IQ_HOLDINGS_CONSUMER_DISCRETIONARY_VALUE" hidden="1">"c19212"</definedName>
    <definedName name="IQ_HOLDINGS_CONSUMER_STAPLES_PERCENT" hidden="1">"c19219"</definedName>
    <definedName name="IQ_HOLDINGS_CONSUMER_STAPLES_VALUE" hidden="1">"c19218"</definedName>
    <definedName name="IQ_HOLDINGS_ENERGY_PERCENT" hidden="1">"c19215"</definedName>
    <definedName name="IQ_HOLDINGS_ENERGY_VALUE" hidden="1">"c19214"</definedName>
    <definedName name="IQ_HOLDINGS_EUROPE_PERCENT" hidden="1">"c19229"</definedName>
    <definedName name="IQ_HOLDINGS_EUROPE_VALUE" hidden="1">"c19228"</definedName>
    <definedName name="IQ_HOLDINGS_FINANCIALS_PERCENT" hidden="1">"c19209"</definedName>
    <definedName name="IQ_HOLDINGS_FINANCIALS_VALUE" hidden="1">"c19208"</definedName>
    <definedName name="IQ_HOLDINGS_HEALTHCARE_PERCENT" hidden="1">"c19211"</definedName>
    <definedName name="IQ_HOLDINGS_HEALTHCARE_VALUE" hidden="1">"c19210"</definedName>
    <definedName name="IQ_HOLDINGS_INDUSTRIALS_PERCENT" hidden="1">"c19217"</definedName>
    <definedName name="IQ_HOLDINGS_INDUSTRIALS_VALUE" hidden="1">"c19216"</definedName>
    <definedName name="IQ_HOLDINGS_IT_PERCENT" hidden="1">"c19207"</definedName>
    <definedName name="IQ_HOLDINGS_IT_VALUE" hidden="1">"c19206"</definedName>
    <definedName name="IQ_HOLDINGS_LATIN_CARIBBEAN_PERCENT" hidden="1">"c19231"</definedName>
    <definedName name="IQ_HOLDINGS_LATIN_CARIBBEAN_VALUE" hidden="1">"c19230"</definedName>
    <definedName name="IQ_HOLDINGS_MATERIALS_PERCENT" hidden="1">"c19223"</definedName>
    <definedName name="IQ_HOLDINGS_MATERIALS_VALUE" hidden="1">"c19222"</definedName>
    <definedName name="IQ_HOLDINGS_TELECOMM_PERCENT" hidden="1">"c19221"</definedName>
    <definedName name="IQ_HOLDINGS_TELECOMM_VALUE" hidden="1">"c19220"</definedName>
    <definedName name="IQ_HOLDINGS_US_CANADA_PERCENT" hidden="1">"c19227"</definedName>
    <definedName name="IQ_HOLDINGS_US_CANADA_VALUE" hidden="1">"c19226"</definedName>
    <definedName name="IQ_HOLDINGS_UTILITIES_PERCENT" hidden="1">"c19225"</definedName>
    <definedName name="IQ_HOLDINGS_UTILITIES_VALUE" hidden="1">"c19224"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ANCELLATION_RATE" hidden="1">"c16192"</definedName>
    <definedName name="IQ_HOME_CANCELLATION_RATE_INCL_JV" hidden="1">"c16194"</definedName>
    <definedName name="IQ_HOME_CANCELLATION_RATE_JV" hidden="1">"c16193"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ANS_TOT_LOANS_FFIEC" hidden="1">"c13867"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BUILDING_COGS_SALES" hidden="1">"c15813"</definedName>
    <definedName name="IQ_HOMEBUILDING_INV_TURN" hidden="1">"c15819"</definedName>
    <definedName name="IQ_HOMEBUILDING_TURN" hidden="1">"c15820"</definedName>
    <definedName name="IQ_HOMEOWNERS_WRITTEN" hidden="1">"c546"</definedName>
    <definedName name="IQ_HOTEL_OPERATING_EXPENSE" hidden="1">"c16042"</definedName>
    <definedName name="IQ_HOTEL_OPERATING_REVENUE" hidden="1">"c16026"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FC_UNUSED_UNUSED_UNUSED" hidden="1">"c8422"</definedName>
    <definedName name="IQ_HOUSING_COMPLETIONS_SINGLE_FAM_APR_UNUSED" hidden="1">"c7542"</definedName>
    <definedName name="IQ_HOUSING_COMPLETIONS_SINGLE_FAM_APR_UNUSED_UNUSED_UNUSED" hidden="1">"c7542"</definedName>
    <definedName name="IQ_HOUSING_COMPLETIONS_SINGLE_FAM_FC_UNUSED" hidden="1">"c7762"</definedName>
    <definedName name="IQ_HOUSING_COMPLETIONS_SINGLE_FAM_FC_UNUSED_UNUSED_UNUSED" hidden="1">"c7762"</definedName>
    <definedName name="IQ_HOUSING_COMPLETIONS_SINGLE_FAM_POP_FC_UNUSED" hidden="1">"c7982"</definedName>
    <definedName name="IQ_HOUSING_COMPLETIONS_SINGLE_FAM_POP_FC_UNUSED_UNUSED_UNUSED" hidden="1">"c7982"</definedName>
    <definedName name="IQ_HOUSING_COMPLETIONS_SINGLE_FAM_POP_UNUSED" hidden="1">"c7102"</definedName>
    <definedName name="IQ_HOUSING_COMPLETIONS_SINGLE_FAM_POP_UNUSED_UNUSED_UNUSED" hidden="1">"c7102"</definedName>
    <definedName name="IQ_HOUSING_COMPLETIONS_SINGLE_FAM_UNUSED" hidden="1">"c6882"</definedName>
    <definedName name="IQ_HOUSING_COMPLETIONS_SINGLE_FAM_UNUSED_UNUSED_UNUSED" hidden="1">"c6882"</definedName>
    <definedName name="IQ_HOUSING_COMPLETIONS_SINGLE_FAM_YOY_FC_UNUSED" hidden="1">"c8202"</definedName>
    <definedName name="IQ_HOUSING_COMPLETIONS_SINGLE_FAM_YOY_FC_UNUSED_UNUSED_UNUSED" hidden="1">"c8202"</definedName>
    <definedName name="IQ_HOUSING_COMPLETIONS_SINGLE_FAM_YOY_UNUSED" hidden="1">"c7322"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HTM_INVEST_SECURITIES_FFIEC" hidden="1">"c13455"</definedName>
    <definedName name="IQ_HTM_SECURITIES_TIER_1_FFIEC" hidden="1">"c13342"</definedName>
    <definedName name="IQ_HYBRID_CAPITAL" hidden="1">"c15245"</definedName>
    <definedName name="IQ_HYBRID_STRUCTURED_PRODUCTS_AFS_AMORT_COST_FFIEC" hidden="1">"c20502"</definedName>
    <definedName name="IQ_HYBRID_STRUCTURED_PRODUCTS_AFS_FAIR_VAL_FFIEC" hidden="1">"c20467"</definedName>
    <definedName name="IQ_HYBRID_STRUCTURED_PRODUCTS_AVAIL_SALE_FFIEC" hidden="1">"c15265"</definedName>
    <definedName name="IQ_HYBRID_STRUCTURED_PRODUCTS_FFIEC" hidden="1">"c15262"</definedName>
    <definedName name="IQ_HYBRID_STRUCTURED_PRODUCTS_HTM_AMORT_COST_FFIEC" hidden="1">"c20450"</definedName>
    <definedName name="IQ_HYBRID_STRUCTURED_PRODUCTS_HTM_FAIR_VAL_FFIEC" hidden="1">"c20485"</definedName>
    <definedName name="IQ_IB_ADVISORY_UNDERWRITING_FEES_FOREIGN_FFIEC" hidden="1">"c15378"</definedName>
    <definedName name="IQ_IBF_COMM_INDUST_LOANS_FFIEC" hidden="1">"c15298"</definedName>
    <definedName name="IQ_IBF_DEPOSIT_LIABILITIES_DUE_TO_BANKS_FFIEC" hidden="1">"c15300"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CT_UNRECOG_TAX_BENEFIT_EFFECTIVE_TAX" hidden="1">"c15748"</definedName>
    <definedName name="IQ_IMPAIR_OIL" hidden="1">"c547"</definedName>
    <definedName name="IQ_IMPAIRED_LOANS" hidden="1">"c15250"</definedName>
    <definedName name="IQ_IMPAIRMENT_GW" hidden="1">"c548"</definedName>
    <definedName name="IQ_IMPAIRMENT_GW_SUPPLE" hidden="1">"c13811"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FC_UNUSED_UNUSED_UNUSED" hidden="1">"c8523"</definedName>
    <definedName name="IQ_IMPORTS_GOODS_REAL_SAAR_APR_UNUSED" hidden="1">"c7643"</definedName>
    <definedName name="IQ_IMPORTS_GOODS_REAL_SAAR_APR_UNUSED_UNUSED_UNUSED" hidden="1">"c7643"</definedName>
    <definedName name="IQ_IMPORTS_GOODS_REAL_SAAR_FC_UNUSED" hidden="1">"c7863"</definedName>
    <definedName name="IQ_IMPORTS_GOODS_REAL_SAAR_FC_UNUSED_UNUSED_UNUSED" hidden="1">"c7863"</definedName>
    <definedName name="IQ_IMPORTS_GOODS_REAL_SAAR_POP_FC_UNUSED" hidden="1">"c8083"</definedName>
    <definedName name="IQ_IMPORTS_GOODS_REAL_SAAR_POP_FC_UNUSED_UNUSED_UNUSED" hidden="1">"c8083"</definedName>
    <definedName name="IQ_IMPORTS_GOODS_REAL_SAAR_POP_UNUSED" hidden="1">"c7203"</definedName>
    <definedName name="IQ_IMPORTS_GOODS_REAL_SAAR_POP_UNUSED_UNUSED_UNUSED" hidden="1">"c7203"</definedName>
    <definedName name="IQ_IMPORTS_GOODS_REAL_SAAR_UNUSED" hidden="1">"c6983"</definedName>
    <definedName name="IQ_IMPORTS_GOODS_REAL_SAAR_UNUSED_UNUSED_UNUSED" hidden="1">"c6983"</definedName>
    <definedName name="IQ_IMPORTS_GOODS_REAL_SAAR_YOY_FC_UNUSED" hidden="1">"c8303"</definedName>
    <definedName name="IQ_IMPORTS_GOODS_REAL_SAAR_YOY_FC_UNUSED_UNUSED_UNUSED" hidden="1">"c8303"</definedName>
    <definedName name="IQ_IMPORTS_GOODS_REAL_SAAR_YOY_UNUSED" hidden="1">"c7423"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FC_UNUSED_UNUSED_UNUSED" hidden="1">"c8429"</definedName>
    <definedName name="IQ_IMPORTS_GOODS_SERVICES_APR_UNUSED" hidden="1">"c7549"</definedName>
    <definedName name="IQ_IMPORTS_GOODS_SERVICES_APR_UNUSED_UNUSED_UNUSED" hidden="1">"c7549"</definedName>
    <definedName name="IQ_IMPORTS_GOODS_SERVICES_FC_UNUSED" hidden="1">"c7769"</definedName>
    <definedName name="IQ_IMPORTS_GOODS_SERVICES_FC_UNUSED_UNUSED_UNUSED" hidden="1">"c7769"</definedName>
    <definedName name="IQ_IMPORTS_GOODS_SERVICES_POP_FC_UNUSED" hidden="1">"c7989"</definedName>
    <definedName name="IQ_IMPORTS_GOODS_SERVICES_POP_FC_UNUSED_UNUSED_UNUSED" hidden="1">"c7989"</definedName>
    <definedName name="IQ_IMPORTS_GOODS_SERVICES_POP_UNUSED" hidden="1">"c7109"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FC_UNUSED_UNUSED_UNUSED" hidden="1">"c8524"</definedName>
    <definedName name="IQ_IMPORTS_GOODS_SERVICES_REAL_SAAR_APR_UNUSED" hidden="1">"c7644"</definedName>
    <definedName name="IQ_IMPORTS_GOODS_SERVICES_REAL_SAAR_APR_UNUSED_UNUSED_UNUSED" hidden="1">"c7644"</definedName>
    <definedName name="IQ_IMPORTS_GOODS_SERVICES_REAL_SAAR_FC_UNUSED" hidden="1">"c7864"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FC_UNUSED_UNUSED_UNUSED" hidden="1">"c8084"</definedName>
    <definedName name="IQ_IMPORTS_GOODS_SERVICES_REAL_SAAR_POP_UNUSED" hidden="1">"c7204"</definedName>
    <definedName name="IQ_IMPORTS_GOODS_SERVICES_REAL_SAAR_POP_UNUSED_UNUSED_UNUSED" hidden="1">"c7204"</definedName>
    <definedName name="IQ_IMPORTS_GOODS_SERVICES_REAL_SAAR_UNUSED" hidden="1">"c6984"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FC_UNUSED_UNUSED_UNUSED" hidden="1">"c8304"</definedName>
    <definedName name="IQ_IMPORTS_GOODS_SERVICES_REAL_SAAR_YOY_UNUSED" hidden="1">"c7424"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FC_UNUSED_UNUSED_UNUSED" hidden="1">"c8209"</definedName>
    <definedName name="IQ_IMPORTS_GOODS_SERVICES_YOY_UNUSED" hidden="1">"c7329"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DOM_LOANS_FFIEC" hidden="1">"c12975"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CHECKS_FFIEC" hidden="1">"c13040"</definedName>
    <definedName name="IQ_INCOME_EARNED_FDIC" hidden="1">"c6359"</definedName>
    <definedName name="IQ_INCOME_FIDUCIARY_ACTIVITIES_FFIEC" hidden="1">"c13002"</definedName>
    <definedName name="IQ_INCOME_LEASE_FINANCING_REC_FFIEC" hidden="1">"c12980"</definedName>
    <definedName name="IQ_INCOME_LOANS_LEASES_TAX_EXEMPT_FFIEC" hidden="1">"c13038"</definedName>
    <definedName name="IQ_INCOME_OTHER_INSURANCE_ACTIVITIES_FFIEC" hidden="1">"c13009"</definedName>
    <definedName name="IQ_INCOME_SALE_MUTUAL_FUNDS_DOM_FFIEC" hidden="1">"c13069"</definedName>
    <definedName name="IQ_INCOME_SECURITIES_TAX_EXEMPT_FFIEC" hidden="1">"c13039"</definedName>
    <definedName name="IQ_INCOME_TAX_FOREIGN_FFIEC" hidden="1">"c15391"</definedName>
    <definedName name="IQ_INCOME_TAXES_FDIC" hidden="1">"c6582"</definedName>
    <definedName name="IQ_INCOME_TAXES_FFIEC" hidden="1">"c13030"</definedName>
    <definedName name="IQ_INCREASE_INT_INCOME_FFIEC" hidden="1">"c13063"</definedName>
    <definedName name="IQ_INDEX_CURRENCY" hidden="1">"c15224"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EX_PROVIDED_DIVIDEND" hidden="1">"c19252"</definedName>
    <definedName name="IQ_INDEX_SHARES" hidden="1">"c19193"</definedName>
    <definedName name="IQ_INDEX_TYPE" hidden="1">"c15223"</definedName>
    <definedName name="IQ_INDEXCONSTITUENT_CLOSEPRICE" hidden="1">"c19241"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" hidden="1">"c15182"</definedName>
    <definedName name="IQ_INDIVIDUAL_ACTIVE_BOARD_MEMBERSHIPS" hidden="1">"c15201"</definedName>
    <definedName name="IQ_INDIVIDUAL_ACTIVE_PRO_AFFILIATIONS" hidden="1">"c15199"</definedName>
    <definedName name="IQ_INDIVIDUAL_AGE" hidden="1">"c15191"</definedName>
    <definedName name="IQ_INDIVIDUAL_ALL_OTHER_COMP" hidden="1">"c19040"</definedName>
    <definedName name="IQ_INDIVIDUAL_ANNUAL_CASH_COMP" hidden="1">"c19041"</definedName>
    <definedName name="IQ_INDIVIDUAL_AS_REPORTED_COMP" hidden="1">"c19045"</definedName>
    <definedName name="IQ_INDIVIDUAL_AS_REPORTED_DIRECTOR_COMP" hidden="1">"c19057"</definedName>
    <definedName name="IQ_INDIVIDUAL_ASSISTANT_EMAIL" hidden="1">"c15206"</definedName>
    <definedName name="IQ_INDIVIDUAL_ASSISTANT_FAX" hidden="1">"c15208"</definedName>
    <definedName name="IQ_INDIVIDUAL_ASSISTANT_NAME" hidden="1">"c15205"</definedName>
    <definedName name="IQ_INDIVIDUAL_ASSISTANT_PHONE" hidden="1">"c15207"</definedName>
    <definedName name="IQ_INDIVIDUAL_BACKGROUND" hidden="1">"c15184"</definedName>
    <definedName name="IQ_INDIVIDUAL_BONUS" hidden="1">"c19036"</definedName>
    <definedName name="IQ_INDIVIDUAL_CALCULATED_COMP" hidden="1">"c19043"</definedName>
    <definedName name="IQ_INDIVIDUAL_CHANGE_PENSION" hidden="1">"c19058"</definedName>
    <definedName name="IQ_INDIVIDUAL_DIRECT_FAX" hidden="1">"c15189"</definedName>
    <definedName name="IQ_INDIVIDUAL_DIRECT_PHONE" hidden="1">"c15188"</definedName>
    <definedName name="IQ_INDIVIDUAL_DIRECTOR_BONUS" hidden="1">"c19052"</definedName>
    <definedName name="IQ_INDIVIDUAL_DIRECTOR_CHANGE_PENSION" hidden="1">"c19053"</definedName>
    <definedName name="IQ_INDIVIDUAL_DIRECTOR_FEE" hidden="1">"c19049"</definedName>
    <definedName name="IQ_INDIVIDUAL_DIRECTOR_NON_EQUITY_COMP" hidden="1">"c19054"</definedName>
    <definedName name="IQ_INDIVIDUAL_DIRECTOR_OPTION_AWARDS" hidden="1">"c19050"</definedName>
    <definedName name="IQ_INDIVIDUAL_DIRECTOR_OTHER" hidden="1">"c19051"</definedName>
    <definedName name="IQ_INDIVIDUAL_DIRECTOR_STOCK_AWARDS" hidden="1">"c19055"</definedName>
    <definedName name="IQ_INDIVIDUAL_DIRECTOR_STOCK_GRANTS" hidden="1">"c19082"</definedName>
    <definedName name="IQ_INDIVIDUAL_DIRECTOR_STOCK_OPTIONS" hidden="1">"c19056"</definedName>
    <definedName name="IQ_INDIVIDUAL_EDUCATION" hidden="1">"c15203"</definedName>
    <definedName name="IQ_INDIVIDUAL_EMAIL" hidden="1">"c15193"</definedName>
    <definedName name="IQ_INDIVIDUAL_EQUITY_INCENTIVE" hidden="1">"c19078"</definedName>
    <definedName name="IQ_INDIVIDUAL_EST_PAYMENTS_CHANGE_CONTROL" hidden="1">"c19047"</definedName>
    <definedName name="IQ_INDIVIDUAL_EST_PAYMENTS_TERMINATION" hidden="1">"c19059"</definedName>
    <definedName name="IQ_INDIVIDUAL_EXERCISABLE_OPTIONS" hidden="1">"c19062"</definedName>
    <definedName name="IQ_INDIVIDUAL_EXERCISABLE_VALUES" hidden="1">"c19063"</definedName>
    <definedName name="IQ_INDIVIDUAL_EXERCISED_OPTIONS" hidden="1">"c19060"</definedName>
    <definedName name="IQ_INDIVIDUAL_EXERCISED_VALUES" hidden="1">"c19061"</definedName>
    <definedName name="IQ_INDIVIDUAL_FAMILY_LOAN_DOM_QUARTERLY_AVG_FFIEC" hidden="1">"c15479"</definedName>
    <definedName name="IQ_INDIVIDUAL_HOME_ADDRESS" hidden="1">"c15194"</definedName>
    <definedName name="IQ_INDIVIDUAL_HOME_FAX" hidden="1">"c15196"</definedName>
    <definedName name="IQ_INDIVIDUAL_HOME_PHONE" hidden="1">"c15195"</definedName>
    <definedName name="IQ_INDIVIDUAL_LT_INCENTIVE" hidden="1">"c19039"</definedName>
    <definedName name="IQ_INDIVIDUAL_MAIN_FAX" hidden="1">"c15187"</definedName>
    <definedName name="IQ_INDIVIDUAL_MAIN_PHONE" hidden="1">"c15186"</definedName>
    <definedName name="IQ_INDIVIDUAL_MARKET_VALUE_SHARES_NOT_VESTED" hidden="1">"c19077"</definedName>
    <definedName name="IQ_INDIVIDUAL_MOBILE" hidden="1">"c15198"</definedName>
    <definedName name="IQ_INDIVIDUAL_NICKNAME" hidden="1">"c15192"</definedName>
    <definedName name="IQ_INDIVIDUAL_NON_EQUITY_INCENTIVE" hidden="1">"c19048"</definedName>
    <definedName name="IQ_INDIVIDUAL_NOTES" hidden="1">"c15204"</definedName>
    <definedName name="IQ_INDIVIDUAL_NUM_SHARED_NOT_VESTED" hidden="1">"c19076"</definedName>
    <definedName name="IQ_INDIVIDUAL_NUM_SHARES_ACQUIRED" hidden="1">"c19074"</definedName>
    <definedName name="IQ_INDIVIDUAL_OFFICE_ADDRESS" hidden="1">"c15185"</definedName>
    <definedName name="IQ_INDIVIDUAL_OPTION_AWARDS" hidden="1">"c19044"</definedName>
    <definedName name="IQ_INDIVIDUAL_OPTION_MARKET_PRICE" hidden="1">"c19073"</definedName>
    <definedName name="IQ_INDIVIDUAL_OPTION_PRICE" hidden="1">"c19072"</definedName>
    <definedName name="IQ_INDIVIDUAL_OTHER_ANNUAL_COMP" hidden="1">"c19037"</definedName>
    <definedName name="IQ_INDIVIDUAL_OTHER_COMP" hidden="1">"c19046"</definedName>
    <definedName name="IQ_INDIVIDUAL_OTHER_PHONE" hidden="1">"c15197"</definedName>
    <definedName name="IQ_INDIVIDUAL_PARTNER_CORP_NON_TRANS_ACCTS_FFIEC" hidden="1">"c15322"</definedName>
    <definedName name="IQ_INDIVIDUAL_PARTNER_CORP_TRANS_ACCTS_FFIEC" hidden="1">"c15314"</definedName>
    <definedName name="IQ_INDIVIDUAL_PARTNER_CORPS_FOREIGN_DEP_FFIEC" hidden="1">"c15342"</definedName>
    <definedName name="IQ_INDIVIDUAL_PRIOR_BOARD_MEMBERSHIPS" hidden="1">"c15202"</definedName>
    <definedName name="IQ_INDIVIDUAL_PRIOR_PRO_AFFILIATIONS" hidden="1">"c15200"</definedName>
    <definedName name="IQ_INDIVIDUAL_RESTRICTED_STOCK_COMP" hidden="1">"c19038"</definedName>
    <definedName name="IQ_INDIVIDUAL_SALARY" hidden="1">"c19035"</definedName>
    <definedName name="IQ_INDIVIDUAL_SPECIALTY" hidden="1">"c15190"</definedName>
    <definedName name="IQ_INDIVIDUAL_ST_COMP" hidden="1">"c19042"</definedName>
    <definedName name="IQ_INDIVIDUAL_TITLE" hidden="1">"c15183"</definedName>
    <definedName name="IQ_INDIVIDUAL_TOTAL_NUM_STOCK_AWARDS" hidden="1">"c19081"</definedName>
    <definedName name="IQ_INDIVIDUAL_TOTAL_OPTIONS" hidden="1">"c19070"</definedName>
    <definedName name="IQ_INDIVIDUAL_TOTAL_STOCK_VALUE" hidden="1">"c19080"</definedName>
    <definedName name="IQ_INDIVIDUAL_TOTAL_VALUE_OPTIONS" hidden="1">"c19071"</definedName>
    <definedName name="IQ_INDIVIDUAL_UNCLASSIFIED_OPTIONS" hidden="1">"c19066"</definedName>
    <definedName name="IQ_INDIVIDUAL_UNCLASSIFIED_OPTIONS_VALUE" hidden="1">"c19067"</definedName>
    <definedName name="IQ_INDIVIDUAL_UNEARNED_STOCK_VALUE" hidden="1">"c19079"</definedName>
    <definedName name="IQ_INDIVIDUAL_UNEXERCISABLE_OPTIONS" hidden="1">"c19064"</definedName>
    <definedName name="IQ_INDIVIDUAL_UNEXERCISABLE_VALUES" hidden="1">"c19065"</definedName>
    <definedName name="IQ_INDIVIDUAL_UNEXERCISED_UNEARNED_OPTIONS" hidden="1">"c19068"</definedName>
    <definedName name="IQ_INDIVIDUAL_UNEXERCISED_UNEARNED_OPTIONS_VALUE" hidden="1">"c19069"</definedName>
    <definedName name="IQ_INDIVIDUAL_VALUE_VESTING" hidden="1">"c19075"</definedName>
    <definedName name="IQ_INDIVIDUALS_CHARGE_OFFS_FDIC" hidden="1">"c6599"</definedName>
    <definedName name="IQ_INDIVIDUALS_GROSS_LOANS_FFIEC" hidden="1">"c13411"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IVIDUALS_RISK_BASED_FFIEC" hidden="1">"c13432"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ITIAL_TRANSACTION" hidden="1">"c18885"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SUPPLE" hidden="1">"c13814"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CIQID" hidden="1">"c19101"</definedName>
    <definedName name="IQ_INSIDER_DERIVATIVES" hidden="1">"c19102"</definedName>
    <definedName name="IQ_INSIDER_LOANS_FDIC" hidden="1">"c6365"</definedName>
    <definedName name="IQ_INSIDER_NAME" hidden="1">"c19100"</definedName>
    <definedName name="IQ_INSIDER_OVER_TOTAL" hidden="1">"c1581"</definedName>
    <definedName name="IQ_INSIDER_OWNER" hidden="1">"c577"</definedName>
    <definedName name="IQ_INSIDER_PERCENT" hidden="1">"c578"</definedName>
    <definedName name="IQ_INSIDER_POSITION_DATE" hidden="1">"c19104"</definedName>
    <definedName name="IQ_INSIDER_SHARES" hidden="1">"c579"</definedName>
    <definedName name="IQ_INSIDER_VALUE" hidden="1">"c19103"</definedName>
    <definedName name="IQ_INST_DEPOSITS" hidden="1">"c89"</definedName>
    <definedName name="IQ_INSTITUTIONAL_CIQID" hidden="1">"c19106"</definedName>
    <definedName name="IQ_INSTITUTIONAL_DERIVATIVES" hidden="1">"c19107"</definedName>
    <definedName name="IQ_INSTITUTIONAL_NAME" hidden="1">"c19105"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POSITION_DATE" hidden="1">"c19109"</definedName>
    <definedName name="IQ_INSTITUTIONAL_SHARES" hidden="1">"c582"</definedName>
    <definedName name="IQ_INSTITUTIONAL_VALUE" hidden="1">"c19108"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REINSURANCE_UNDERWRITING_INCOME_FFIEC" hidden="1">"c13008"</definedName>
    <definedName name="IQ_INSURANCE_REV_OPERATING_INC_FFIEC" hidden="1">"c13387"</definedName>
    <definedName name="IQ_INSURANCE_UNDERWRITING_INCOME_FDIC" hidden="1">"c6671"</definedName>
    <definedName name="IQ_INT_BEARING_DEPOSITS" hidden="1">"c1166"</definedName>
    <definedName name="IQ_INT_BEARING_FUNDS_AVG_ASSETS_FFIEC" hidden="1">"c13355"</definedName>
    <definedName name="IQ_INT_BEARING_LIABILITIES_REPRICE_ASSETS_TOT_FFIEC" hidden="1">"c13452"</definedName>
    <definedName name="IQ_INT_BORROW" hidden="1">"c583"</definedName>
    <definedName name="IQ_INT_DEMAND_NOTES_FDIC" hidden="1">"c6567"</definedName>
    <definedName name="IQ_INT_DEPOSITS" hidden="1">"c584"</definedName>
    <definedName name="IQ_INT_DEPOSITS_DOM_FFIEC" hidden="1">"c12852"</definedName>
    <definedName name="IQ_INT_DEPOSITS_DOM_QUARTERLY_AVG_FFIEC" hidden="1">"c13088"</definedName>
    <definedName name="IQ_INT_DEPOSITS_FOREIGN_FFIEC" hidden="1">"c12855"</definedName>
    <definedName name="IQ_INT_DEPOSITS_FOREIGN_QUARTERLY_AVG_FFIEC" hidden="1">"c13089"</definedName>
    <definedName name="IQ_INT_DIV_INC" hidden="1">"c585"</definedName>
    <definedName name="IQ_INT_DIV_INC_MBS_FFIEC" hidden="1">"c12984"</definedName>
    <definedName name="IQ_INT_DIV_INC_SECURITIES_FFIEC" hidden="1">"c12982"</definedName>
    <definedName name="IQ_INT_DIV_INC_SECURITIES_OTHER_FFIEC" hidden="1">"c12985"</definedName>
    <definedName name="IQ_INT_DIV_INC_TREASURY_SECURITIES_FFIEC" hidden="1">"c12983"</definedName>
    <definedName name="IQ_INT_DOMESTIC_DEPOSITS_FDIC" hidden="1">"c6564"</definedName>
    <definedName name="IQ_INT_EXP_AVG_ASSETS_FFIEC" hidden="1">"c13357"</definedName>
    <definedName name="IQ_INT_EXP_BR" hidden="1">"c586"</definedName>
    <definedName name="IQ_INT_EXP_COVERAGE" hidden="1">"c587"</definedName>
    <definedName name="IQ_INT_EXP_EARNING_ASSETS_FFIEC" hidden="1">"c13376"</definedName>
    <definedName name="IQ_INT_EXP_FED_FUNDS_PURCHASED_FFIEC" hidden="1">"c12996"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EXPENSE_AVG_ASSET" hidden="1">"c15705"</definedName>
    <definedName name="IQ_INT_FED_FUNDS_FDIC" hidden="1">"c6566"</definedName>
    <definedName name="IQ_INT_FEE_INC_ACCEPTANCE_OTHER_BANKS_DOM_FFIEC" hidden="1">"c15357"</definedName>
    <definedName name="IQ_INT_FEE_INC_AGRICULTURE_LOANS_FARMERS_DOM_FFIEC" hidden="1">"c15355"</definedName>
    <definedName name="IQ_INT_FEE_INC_COMM_IND_LOANS_DOM_FFIEC" hidden="1">"c15356"</definedName>
    <definedName name="IQ_INT_FEE_INC_CREDIT_CARDS_DOM_FFIEC" hidden="1">"c15358"</definedName>
    <definedName name="IQ_INT_FEE_INC_DEPOSITORY_LOANS_DOM_FFIEC" hidden="1">"c15354"</definedName>
    <definedName name="IQ_INT_FEE_INC_FOREIGN_GOVT_LOANS_DOM_FFIEC" hidden="1">"c15360"</definedName>
    <definedName name="IQ_INT_FEE_INC_INDIVIDUAL_LOANS_DOM_FFIEC" hidden="1">"c15359"</definedName>
    <definedName name="IQ_INT_FEE_INC_LOANS_1_4_DOM_FFIEC" hidden="1">"c12976"</definedName>
    <definedName name="IQ_INT_FEE_INC_LOANS_DOM_FFIEC" hidden="1">"c13335"</definedName>
    <definedName name="IQ_INT_FEE_INC_LOANS_FOREIGN_FFIEC" hidden="1">"c12979"</definedName>
    <definedName name="IQ_INT_FEE_INC_LOANS_OTHER_DOM_FFIEC" hidden="1">"c12978"</definedName>
    <definedName name="IQ_INT_FEE_INC_RE_LOANS_DOM_FFIEC" hidden="1">"c15353"</definedName>
    <definedName name="IQ_INT_FEE_INC_SECURED_RE_DOM_FFIEC" hidden="1">"c12977"</definedName>
    <definedName name="IQ_INT_FEE_INC_TAX_EXEMPT_OBLIGATIONS_DOM_FFIEC" hidden="1">"c15362"</definedName>
    <definedName name="IQ_INT_FEE_INC_TAXABLE_OBLIGATIONS_DOM_FFIEC" hidden="1">"c15361"</definedName>
    <definedName name="IQ_INT_FEE_INCOME_FFIEC" hidden="1">"c12974"</definedName>
    <definedName name="IQ_INT_FOREIGN_DEPOSITS_FDIC" hidden="1">"c6565"</definedName>
    <definedName name="IQ_INT_INC_AVG_ASSETS_FFIEC" hidden="1">"c13356"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DUE_DEPOSITORY_INSTITUTIONS_FFIEC" hidden="1">"c12981"</definedName>
    <definedName name="IQ_INT_INC_EARNING_ASSETS_FFIEC" hidden="1">"c13375"</definedName>
    <definedName name="IQ_INT_INC_FED_FUNDS_FDIC" hidden="1">"c6561"</definedName>
    <definedName name="IQ_INT_INC_FED_FUNDS_SOLD_FFIEC" hidden="1">"c12987"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E_AVG_ASSETS_FFIEC" hidden="1">"c13358"</definedName>
    <definedName name="IQ_INT_INC_TE_EARNING_ASSETS_FFIEC" hidden="1">"c13377"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TRADING_ASSETS_FFIEC" hidden="1">"c12986"</definedName>
    <definedName name="IQ_INT_INC_UTI" hidden="1">"c599"</definedName>
    <definedName name="IQ_INT_INCOME_AVG_ASSET" hidden="1">"c15704"</definedName>
    <definedName name="IQ_INT_INCOME_FTE_AVG_ASSETS_FFIEC" hidden="1">"c13856"</definedName>
    <definedName name="IQ_INT_INCOME_FTE_AVG_EARNING_ASSETS_FFIEC" hidden="1">"c13857"</definedName>
    <definedName name="IQ_INT_INCOME_FTE_FFIEC" hidden="1">"c13852"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ON_DEPOSITS_DOM_FFIEC" hidden="1">"c12991"</definedName>
    <definedName name="IQ_INT_ON_DEPOSITS_FFIEC" hidden="1">"c12990"</definedName>
    <definedName name="IQ_INT_ON_DEPOSITS_FOREIGN_FFIEC" hidden="1">"c12995"</definedName>
    <definedName name="IQ_INT_RATE_EXPOSURE_FFIEC" hidden="1">"c13058"</definedName>
    <definedName name="IQ_INT_RATE_SPREAD" hidden="1">"c604"</definedName>
    <definedName name="IQ_INT_SAVINGS_DEPOSITS_MMDA_DOM_FFIEC" hidden="1">"c15364"</definedName>
    <definedName name="IQ_INT_SUB_NOTES_FDIC" hidden="1">"c6568"</definedName>
    <definedName name="IQ_INT_SUB_NOTES_FFIEC" hidden="1">"c12998"</definedName>
    <definedName name="IQ_INT_TIME_DEPOSITS_LESS_THAN_100K_DOM_FFIEC" hidden="1">"c12993"</definedName>
    <definedName name="IQ_INT_TIME_DEPOSITS_MORE_THAN_100K_DOM_FFIEC" hidden="1">"c12992"</definedName>
    <definedName name="IQ_INT_TRADING_LIABILITIES_FFIEC" hidden="1">"c12997"</definedName>
    <definedName name="IQ_INT_TRANSACTION_ACCOUNTS_DOM_FFIEC" hidden="1">"c15363"</definedName>
    <definedName name="IQ_INTANGIBLES_NET" hidden="1">"c1407"</definedName>
    <definedName name="IQ_INTERBANK_RATIO" hidden="1">"c19134"</definedName>
    <definedName name="IQ_INTEREST_ACCRUED_ON_DEPOSITS_DOM_FFIEC" hidden="1">"c15277"</definedName>
    <definedName name="IQ_INTEREST_BEARING_BALANCES_FDIC" hidden="1">"c6371"</definedName>
    <definedName name="IQ_INTEREST_BEARING_BALANCES_QUARTERLY_AVG_FFIEC" hidden="1">"c15467"</definedName>
    <definedName name="IQ_INTEREST_BEARING_CASH_FFIEC" hidden="1">"c15259"</definedName>
    <definedName name="IQ_INTEREST_BEARING_CASH_FOREIGN_FFIEC" hidden="1">"c12776"</definedName>
    <definedName name="IQ_INTEREST_BEARING_CASH_US_FFIEC" hidden="1">"c12775"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BEARING_TRANS_DOM_QUARTERLY_AVG_FFIEC" hidden="1">"c15484"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PENALTIES_RECOG_BS_AFTER_TAX" hidden="1">"c15745"</definedName>
    <definedName name="IQ_INTEREST_PENALTIES_RECOG_BS_PRE_TAX" hidden="1">"c15744"</definedName>
    <definedName name="IQ_INTEREST_PENALTIES_RECOG_IS_AFTER_TAX" hidden="1">"c15743"</definedName>
    <definedName name="IQ_INTEREST_PENALTIES_RECOG_IS_PRE_TAX" hidden="1">"c15742"</definedName>
    <definedName name="IQ_INTEREST_RATE_CONTRACTS_FDIC" hidden="1">"c6512"</definedName>
    <definedName name="IQ_INTEREST_RATE_EXPOSURES_FDIC" hidden="1">"c6662"</definedName>
    <definedName name="IQ_INTERNAL_ALLOCATIONS_INC_EXP_FOREIGN_FFIEC" hidden="1">"c15394"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_REL_ID" hidden="1">"c15220"</definedName>
    <definedName name="IQ_INV_REL_NAME" hidden="1">"c15219"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CRITERIA_EBITDA_MAX" hidden="1">"c18907"</definedName>
    <definedName name="IQ_INVEST_CRITERIA_EBITDA_MIN" hidden="1">"c18906"</definedName>
    <definedName name="IQ_INVEST_CRITERIA_EQUITY_MAX" hidden="1">"c18901"</definedName>
    <definedName name="IQ_INVEST_CRITERIA_EQUITY_MIN" hidden="1">"c18900"</definedName>
    <definedName name="IQ_INVEST_CRITERIA_EV_MAX" hidden="1">"c18903"</definedName>
    <definedName name="IQ_INVEST_CRITERIA_EV_MIN" hidden="1">"c18902"</definedName>
    <definedName name="IQ_INVEST_CRITERIA_GEOGRAPHY" hidden="1">"c18898"</definedName>
    <definedName name="IQ_INVEST_CRITERIA_INDUSTRY" hidden="1">"c18897"</definedName>
    <definedName name="IQ_INVEST_CRITERIA_STAGES" hidden="1">"c18899"</definedName>
    <definedName name="IQ_INVEST_CRITERIA_TOT_REV_MAX" hidden="1">"c18905"</definedName>
    <definedName name="IQ_INVEST_CRITERIA_TOT_REV_MIN" hidden="1">"c18904"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IES_ASSETS_TOT_FFIEC" hidden="1">"c13440"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_UNCONSOLIDATED_SUBS_FFIEC" hidden="1">"c12834"</definedName>
    <definedName name="IQ_INVESTMENT_ADVISOR" hidden="1">"c19236"</definedName>
    <definedName name="IQ_INVESTMENT_ADVISOR_ID" hidden="1">"c19237"</definedName>
    <definedName name="IQ_INVESTMENT_ADVISOR_PRIMARY" hidden="1">"c19239"</definedName>
    <definedName name="IQ_INVESTMENT_ADVISOR_PRIMARY_ID" hidden="1">"c19240"</definedName>
    <definedName name="IQ_INVESTMENT_ADVISOR_REL" hidden="1">"c19238"</definedName>
    <definedName name="IQ_INVESTMENT_BANKING_BROKERAGE_FEES_FFIEC" hidden="1">"c13627"</definedName>
    <definedName name="IQ_INVESTMENT_BANKING_FEES_COMMISSIONS_FFIEC" hidden="1">"c13006"</definedName>
    <definedName name="IQ_INVESTMENT_BANKING_OTHER_FEES_FDIC" hidden="1">"c6666"</definedName>
    <definedName name="IQ_INVESTMENT_PARTNERSHIP" hidden="1">"c16072"</definedName>
    <definedName name="IQ_INVESTMENTS_ALL" hidden="1">"c18891"</definedName>
    <definedName name="IQ_INVESTMENTS_ALL_COVER" hidden="1">"c19112"</definedName>
    <definedName name="IQ_INVESTMENTS_ALL_ID" hidden="1">"c18892"</definedName>
    <definedName name="IQ_INVESTMENTS_ALL_REL" hidden="1">"c18894"</definedName>
    <definedName name="IQ_INVESTMENTS_ALL_STAKE" hidden="1">"c18893"</definedName>
    <definedName name="IQ_INVESTMENTS_CURR" hidden="1">"c18881"</definedName>
    <definedName name="IQ_INVESTMENTS_CURR_COVER" hidden="1">"c19110"</definedName>
    <definedName name="IQ_INVESTMENTS_CURR_ID" hidden="1">"c18882"</definedName>
    <definedName name="IQ_INVESTMENTS_CURR_REL" hidden="1">"c18884"</definedName>
    <definedName name="IQ_INVESTMENTS_CURR_STAKE" hidden="1">"c18883"</definedName>
    <definedName name="IQ_INVESTMENTS_LP" hidden="1">"c18912"</definedName>
    <definedName name="IQ_INVESTMENTS_LP_ID" hidden="1">"c18913"</definedName>
    <definedName name="IQ_INVESTMENTS_LP_REL" hidden="1">"c18914"</definedName>
    <definedName name="IQ_INVESTMENTS_PENDING" hidden="1">"c18887"</definedName>
    <definedName name="IQ_INVESTMENTS_PENDING_COVER" hidden="1">"c19111"</definedName>
    <definedName name="IQ_INVESTMENTS_PENDING_ID" hidden="1">"c18888"</definedName>
    <definedName name="IQ_INVESTMENTS_PENDING_REL" hidden="1">"c18890"</definedName>
    <definedName name="IQ_INVESTMENTS_PENDING_STAKE" hidden="1">"c18889"</definedName>
    <definedName name="IQ_INVESTMENTS_PRIOR" hidden="1">"c18895"</definedName>
    <definedName name="IQ_INVESTMENTS_PRIOR_ID" hidden="1">"c18896"</definedName>
    <definedName name="IQ_IPRD" hidden="1">"c644"</definedName>
    <definedName name="IQ_IPRD_SUPPLE" hidden="1">"c13813"</definedName>
    <definedName name="IQ_IRA_KEOGH_ACCOUNTS_FDIC" hidden="1">"c6496"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FC_UNUSED_UNUSED_UNUSED" hidden="1">"c8443"</definedName>
    <definedName name="IQ_ISM_SERVICES_APR_UNUSED" hidden="1">"c7563"</definedName>
    <definedName name="IQ_ISM_SERVICES_APR_UNUSED_UNUSED_UNUSED" hidden="1">"c7563"</definedName>
    <definedName name="IQ_ISM_SERVICES_FC_UNUSED" hidden="1">"c7783"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FC_UNUSED_UNUSED_UNUSED" hidden="1">"c8003"</definedName>
    <definedName name="IQ_ISM_SERVICES_POP_UNUSED" hidden="1">"c7123"</definedName>
    <definedName name="IQ_ISM_SERVICES_POP_UNUSED_UNUSED_UNUSED" hidden="1">"c7123"</definedName>
    <definedName name="IQ_ISM_SERVICES_UNUSED" hidden="1">"c6903"</definedName>
    <definedName name="IQ_ISM_SERVICES_UNUSED_UNUSED_UNUSED" hidden="1">"c6903"</definedName>
    <definedName name="IQ_ISM_SERVICES_YOY_FC_UNUSED" hidden="1">"c8223"</definedName>
    <definedName name="IQ_ISM_SERVICES_YOY_FC_UNUSED_UNUSED_UNUSED" hidden="1">"c8223"</definedName>
    <definedName name="IQ_ISM_SERVICES_YOY_UNUSED" hidden="1">"c7343"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KEY_DEV_COMPANY_ID" hidden="1">"c13830"</definedName>
    <definedName name="IQ_KEY_DEV_COMPANY_NAME" hidden="1">"c13829"</definedName>
    <definedName name="IQ_KEY_DEV_DATE" hidden="1">"c13763"</definedName>
    <definedName name="IQ_KEY_DEV_HEADLINE" hidden="1">"c13761"</definedName>
    <definedName name="IQ_KEY_DEV_ID" hidden="1">"c13760"</definedName>
    <definedName name="IQ_KEY_DEV_ID_INCL_SUBS" hidden="1">"c13832"</definedName>
    <definedName name="IQ_KEY_DEV_SITUATION" hidden="1">"c13762"</definedName>
    <definedName name="IQ_KEY_DEV_SOURCE" hidden="1">"c13765"</definedName>
    <definedName name="IQ_KEY_DEV_TIME" hidden="1">"c13833"</definedName>
    <definedName name="IQ_KEY_DEV_TRANSACTION_ID" hidden="1">"c13766"</definedName>
    <definedName name="IQ_KEY_DEV_TYPE" hidden="1">"c13764"</definedName>
    <definedName name="IQ_LAND" hidden="1">"c645"</definedName>
    <definedName name="IQ_LAND_MINERAL_RIGHTS_TO_PPE_GROSS_COAL" hidden="1">"c15949"</definedName>
    <definedName name="IQ_LAND_MINERAL_RIGHTS_TO_PPE_NET_COAL" hidden="1">"c15950"</definedName>
    <definedName name="IQ_LANDS_MINERAL_RIGHTS_GROSS_COAL" hidden="1">"c15938"</definedName>
    <definedName name="IQ_LANDS_MINERAL_RIGHTS_NET_COAL" hidden="1">"c15939"</definedName>
    <definedName name="IQ_LAPSE_STATUTE_LIMITATIONS" hidden="1">"c15738"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_MONTHLY_FACTOR" hidden="1">"c8971"</definedName>
    <definedName name="IQ_LATEST_MONTHLY_FACTOR_DATE" hidden="1">"c8972"</definedName>
    <definedName name="IQ_LATEST_TRANSACTION" hidden="1">"c18886"</definedName>
    <definedName name="IQ_LATESTK" hidden="1">1000</definedName>
    <definedName name="IQ_LATESTQ" hidden="1">500</definedName>
    <definedName name="IQ_LEAD_UNDERWRITER" hidden="1">"c8957"</definedName>
    <definedName name="IQ_LEASE_EXPENSE" hidden="1">"c16039"</definedName>
    <definedName name="IQ_LEASE_FIN_RECEIVABLES_NON_US_CHARGE_OFFS_FFIEC" hidden="1">"c13631"</definedName>
    <definedName name="IQ_LEASE_FIN_RECEIVABLES_NON_US_RECOV_FFIEC" hidden="1">"c13635"</definedName>
    <definedName name="IQ_LEASE_FIN_RECEIVABLES_US_CHARGE_OFFS_FFIEC" hidden="1">"c13630"</definedName>
    <definedName name="IQ_LEASE_FIN_RECEIVABLES_US_RECOV_FFIEC" hidden="1">"c13634"</definedName>
    <definedName name="IQ_LEASE_FINANCE" hidden="1">"c5654"</definedName>
    <definedName name="IQ_LEASE_FINANCING_REC_DUE_30_89_FFIEC" hidden="1">"c13276"</definedName>
    <definedName name="IQ_LEASE_FINANCING_REC_DUE_90_FFIEC" hidden="1">"c13302"</definedName>
    <definedName name="IQ_LEASE_FINANCING_REC_NON_ACCRUAL_FFIEC" hidden="1">"c13328"</definedName>
    <definedName name="IQ_LEASE_FINANCING_RECEIVABLES_CHARGE_OFFS_FDIC" hidden="1">"c6602"</definedName>
    <definedName name="IQ_LEASE_FINANCING_RECEIVABLES_DOM_FFIEC" hidden="1">"c12915"</definedName>
    <definedName name="IQ_LEASE_FINANCING_RECEIVABLES_FDIC" hidden="1">"c6433"</definedName>
    <definedName name="IQ_LEASE_FINANCING_RECEIVABLES_NET_CHARGE_OFFS_FDIC" hidden="1">"c6640"</definedName>
    <definedName name="IQ_LEASE_FINANCING_RECEIVABLES_QUARTERLY_AVG_FFIEC" hidden="1">"c15483"</definedName>
    <definedName name="IQ_LEASE_FINANCING_RECEIVABLES_RECOVERIES_FDIC" hidden="1">"c6621"</definedName>
    <definedName name="IQ_LEASE_FINANCING_RECEIVABLES_TOTAL_LOANS_FOREIGN_FDIC" hidden="1">"c6449"</definedName>
    <definedName name="IQ_LEASE_PMT_REC_AFTER_FIVE" hidden="1">"c16099"</definedName>
    <definedName name="IQ_LEASE_PMT_REC_CY" hidden="1">"c16093"</definedName>
    <definedName name="IQ_LEASE_PMT_REC_CY1" hidden="1">"c16094"</definedName>
    <definedName name="IQ_LEASE_PMT_REC_CY2" hidden="1">"c16095"</definedName>
    <definedName name="IQ_LEASE_PMT_REC_CY3" hidden="1">"c16096"</definedName>
    <definedName name="IQ_LEASE_PMT_REC_CY4" hidden="1">"c16097"</definedName>
    <definedName name="IQ_LEASE_PMT_REC_NEXT_FIVE" hidden="1">"c16098"</definedName>
    <definedName name="IQ_LEASE_PMT_REC_TOTAL" hidden="1">"c16100"</definedName>
    <definedName name="IQ_LEASE_RECEIVABLES_FOREIGN_FFIEC" hidden="1">"c13483"</definedName>
    <definedName name="IQ_LEASE_REVENUE" hidden="1">"c16023"</definedName>
    <definedName name="IQ_LEASE_TERMINATION_FEES" hidden="1">"c16182"</definedName>
    <definedName name="IQ_LEASED_RESERVES_COAL" hidden="1">"c15918"</definedName>
    <definedName name="IQ_LEASED_RESERVES_TO_TOTAL_RESERVES_COAL" hidden="1">"c15958"</definedName>
    <definedName name="IQ_LEASEHOLD_IMPROVEMENT" hidden="1">"c17549"</definedName>
    <definedName name="IQ_LEASES_INDIVIDUALS_CHARGE_OFFS_FFIEC" hidden="1">"c13184"</definedName>
    <definedName name="IQ_LEASES_INDIVIDUALS_RECOV_FFIEC" hidden="1">"c13206"</definedName>
    <definedName name="IQ_LEASES_PERSONAL_EXP_DUE_30_89_FFIEC" hidden="1">"c13277"</definedName>
    <definedName name="IQ_LEASES_PERSONAL_EXP_DUE_90_FFIEC" hidden="1">"c13303"</definedName>
    <definedName name="IQ_LEASES_PERSONAL_EXP_NON_ACCRUAL_FFIEC" hidden="1">"c13329"</definedName>
    <definedName name="IQ_LEGAL_FEES_FFIEC" hidden="1">"c13052"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SUPPLE" hidden="1">"c13815"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ABILITIES_FAIR_VALUE" hidden="1">"c13848"</definedName>
    <definedName name="IQ_LIABILITIES_LEVEL_1" hidden="1">"c13844"</definedName>
    <definedName name="IQ_LIABILITIES_LEVEL_2" hidden="1">"c13845"</definedName>
    <definedName name="IQ_LIABILITIES_LEVEL_3" hidden="1">"c13846"</definedName>
    <definedName name="IQ_LIABILITIES_NETTING_OTHER_ADJUSTMENTS" hidden="1">"c13847"</definedName>
    <definedName name="IQ_LIABILITY_ACCEPTANCES_OUT_FFIEC" hidden="1">"c12866"</definedName>
    <definedName name="IQ_LIABILITY_SHORT_POSITIONS_DOM_FFIEC" hidden="1">"c12941"</definedName>
    <definedName name="IQ_LICENSED_POPS" hidden="1">"c2123"</definedName>
    <definedName name="IQ_LICENSED_WIRELESS_POPS" hidden="1">"c2123"</definedName>
    <definedName name="IQ_LIFE_EARNED" hidden="1">"c2739"</definedName>
    <definedName name="IQ_LIFE_INSURANCE_ASSETS_FDIC" hidden="1">"c6372"</definedName>
    <definedName name="IQ_LIFE_INSURANCE_ASSETS_FFIEC" hidden="1">"c12847"</definedName>
    <definedName name="IQ_LIFOR" hidden="1">"c655"</definedName>
    <definedName name="IQ_LIMITED_PARTNERS" hidden="1">"c18915"</definedName>
    <definedName name="IQ_LIMITED_PARTNERS_ID" hidden="1">"c18916"</definedName>
    <definedName name="IQ_LIMITED_PARTNERS_REL" hidden="1">"c19114"</definedName>
    <definedName name="IQ_LINE_EXTENSIONS_CABLE_INVEST" hidden="1">"c15803"</definedName>
    <definedName name="IQ_LIQUID_ASSETS_ASSETS_TOT_FFIEC" hidden="1">"c13439"</definedName>
    <definedName name="IQ_LIQUID_ASSETS_NONCORE_FUNDING_FFIEC" hidden="1">"c13339"</definedName>
    <definedName name="IQ_LIQUIDATION_VALUE_PREFERRED_CONVERT" hidden="1">"c13835"</definedName>
    <definedName name="IQ_LIQUIDATION_VALUE_PREFERRED_NON_REDEEM" hidden="1">"c13836"</definedName>
    <definedName name="IQ_LIQUIDATION_VALUE_PREFERRED_REDEEM" hidden="1">"c13837"</definedName>
    <definedName name="IQ_LL" hidden="1">"c656"</definedName>
    <definedName name="IQ_LOAN_ALLOW_GROSS_LOANS_FFIEC" hidden="1">"c13415"</definedName>
    <definedName name="IQ_LOAN_ALLOWANCE_GROSS_LOSSES_FFIEC" hidden="1">"c13352"</definedName>
    <definedName name="IQ_LOAN_ALLOWANCE_NET_LOANS_FFIEC" hidden="1">"c13472"</definedName>
    <definedName name="IQ_LOAN_ALLOWANCE_NONACCRUAL_ASSETS_FFIEC" hidden="1">"c13473"</definedName>
    <definedName name="IQ_LOAN_ALLOWANCE_PAST_DUE_NONACCRUAL_FFIEC" hidden="1">"c13474"</definedName>
    <definedName name="IQ_LOAN_COMMITMENTS_FAIR_VALUE_TOT_FFIEC" hidden="1">"c13216"</definedName>
    <definedName name="IQ_LOAN_COMMITMENTS_LEVEL_1_FFIEC" hidden="1">"c13224"</definedName>
    <definedName name="IQ_LOAN_COMMITMENTS_LEVEL_2_FFIEC" hidden="1">"c13232"</definedName>
    <definedName name="IQ_LOAN_COMMITMENTS_LEVEL_3_FFIEC" hidden="1">"c13240"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_PERF_ASSETS_FFIEC" hidden="1">"c13912"</definedName>
    <definedName name="IQ_LOAN_LOSS_ALLOWANCE_NONCURRENT_LOANS_FDIC" hidden="1">"c6740"</definedName>
    <definedName name="IQ_LOAN_LOSS_PROVISION_FOREIGN_FFIEC" hidden="1">"c15382"</definedName>
    <definedName name="IQ_LOAN_LOSSES_AVERAGE_LOANS_FFIEC" hidden="1">"c13350"</definedName>
    <definedName name="IQ_LOAN_LOSSES_FDIC" hidden="1">"c6580"</definedName>
    <definedName name="IQ_LOAN_SERVICE_REV" hidden="1">"c658"</definedName>
    <definedName name="IQ_LOANS_AGRICULTURAL_PROD_LL_REC_FFIEC" hidden="1">"c12886"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_US_LL_REC_FFIEC" hidden="1">"c12884"</definedName>
    <definedName name="IQ_LOANS_DEPOSITORY_INSTITUTIONS_FDIC" hidden="1">"c6382"</definedName>
    <definedName name="IQ_LOANS_DOM_QUARTERLY_AVG_FFIEC" hidden="1">"c13084"</definedName>
    <definedName name="IQ_LOANS_FARMERS_CHARGE_OFFS_FFIEC" hidden="1">"c13177"</definedName>
    <definedName name="IQ_LOANS_FARMERS_RECOV_FFIEC" hidden="1">"c13199"</definedName>
    <definedName name="IQ_LOANS_FINANCE_AGRICULTURAL_DUE_30_89_FFIEC" hidden="1">"c13270"</definedName>
    <definedName name="IQ_LOANS_FINANCE_AGRICULTURAL_DUE_90_FFIEC" hidden="1">"c13296"</definedName>
    <definedName name="IQ_LOANS_FINANCE_AGRICULTURAL_NON_ACCRUAL_FFIEC" hidden="1">"c13322"</definedName>
    <definedName name="IQ_LOANS_FINANCE_AGRICULTURAL_PROD_LL_REC_DOM_FFIEC" hidden="1">"c12909"</definedName>
    <definedName name="IQ_LOANS_FOR_SALE" hidden="1">"c666"</definedName>
    <definedName name="IQ_LOANS_FOREIGN_GOV_CHARGE_OFFS_FFIEC" hidden="1">"c13182"</definedName>
    <definedName name="IQ_LOANS_FOREIGN_GOV_DUE_30_89_FFIEC" hidden="1">"c13274"</definedName>
    <definedName name="IQ_LOANS_FOREIGN_GOV_DUE_90_FFIEC" hidden="1">"c13300"</definedName>
    <definedName name="IQ_LOANS_FOREIGN_GOV_LL_REC_DOM_FFIEC" hidden="1">"c12912"</definedName>
    <definedName name="IQ_LOANS_FOREIGN_GOV_NON_ACCRUAL_FFIEC" hidden="1">"c13326"</definedName>
    <definedName name="IQ_LOANS_FOREIGN_GOV_RECOV_FFIEC" hidden="1">"c13204"</definedName>
    <definedName name="IQ_LOANS_FOREIGN_INST_CHARGE_OFFS_FFIEC" hidden="1">"c13176"</definedName>
    <definedName name="IQ_LOANS_FOREIGN_INST_RECOV_FFIEC" hidden="1">"c13198"</definedName>
    <definedName name="IQ_LOANS_FOREIGN_LL_REC_FFIEC" hidden="1">"c12885"</definedName>
    <definedName name="IQ_LOANS_GOV_GUARANTEED_DUE_30_89_FFIEC" hidden="1">"c13281"</definedName>
    <definedName name="IQ_LOANS_GOV_GUARANTEED_DUE_90_FFIEC" hidden="1">"c13307"</definedName>
    <definedName name="IQ_LOANS_GOV_GUARANTEED_EXCL_GNMA_DUE_30_89_FFIEC" hidden="1">"c13282"</definedName>
    <definedName name="IQ_LOANS_GOV_GUARANTEED_EXCL_GNMA_DUE_90_FFIEC" hidden="1">"c13308"</definedName>
    <definedName name="IQ_LOANS_GOV_GUARANTEED_EXCL_GNMA_NON_ACCRUAL_FFIEC" hidden="1">"c13333"</definedName>
    <definedName name="IQ_LOANS_GOV_GUARANTEED_NON_ACCRUAL_FFIEC" hidden="1">"c13332"</definedName>
    <definedName name="IQ_LOANS_HELD_FOREIGN_FDIC" hidden="1">"c6315"</definedName>
    <definedName name="IQ_LOANS_INDIVIDUALS_FOREIGN_FFIEC" hidden="1">"c13480"</definedName>
    <definedName name="IQ_LOANS_LEASES_ASSETS_TOT_FFIEC" hidden="1">"c13437"</definedName>
    <definedName name="IQ_LOANS_LEASES_FAIR_VALUE_TOT_FFIEC" hidden="1">"c13209"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ELD_SALE_FFIEC" hidden="1">"c12808"</definedName>
    <definedName name="IQ_LOANS_LEASES_HFI_FAIR_VALUE_TOT_FFIEC" hidden="1">"c15401"</definedName>
    <definedName name="IQ_LOANS_LEASES_HFI_LEVEL_1_FFIEC" hidden="1">"c15423"</definedName>
    <definedName name="IQ_LOANS_LEASES_HFI_LEVEL_2_FFIEC" hidden="1">"c15436"</definedName>
    <definedName name="IQ_LOANS_LEASES_HFI_LEVEL_3_FFIEC" hidden="1">"c15449"</definedName>
    <definedName name="IQ_LOANS_LEASES_HFS_FAIR_VALUE_TOT_FFIEC" hidden="1">"c15400"</definedName>
    <definedName name="IQ_LOANS_LEASES_HFS_LEVEL_1_FFIEC" hidden="1">"c15422"</definedName>
    <definedName name="IQ_LOANS_LEASES_HFS_LEVEL_2_FFIEC" hidden="1">"c15435"</definedName>
    <definedName name="IQ_LOANS_LEASES_HFS_LEVEL_3_FFIEC" hidden="1">"c15448"</definedName>
    <definedName name="IQ_LOANS_LEASES_LEVEL_1_FFIEC" hidden="1">"c13217"</definedName>
    <definedName name="IQ_LOANS_LEASES_LEVEL_2_FFIEC" hidden="1">"c13225"</definedName>
    <definedName name="IQ_LOANS_LEASES_LEVEL_3_FFIEC" hidden="1">"c13233"</definedName>
    <definedName name="IQ_LOANS_LEASES_NET_FDIC" hidden="1">"c6327"</definedName>
    <definedName name="IQ_LOANS_LEASES_NET_UNEARNED_FDIC" hidden="1">"c6325"</definedName>
    <definedName name="IQ_LOANS_LEASES_NET_UNEARNED_INC_ALLOWANCE_FFIEC" hidden="1">"c12811"</definedName>
    <definedName name="IQ_LOANS_LEASES_NET_UNEARNED_INCOME_FFIEC" hidden="1">"c12809"</definedName>
    <definedName name="IQ_LOANS_LEASES_QUARTERLY_AVG_FFIEC" hidden="1">"c13081"</definedName>
    <definedName name="IQ_LOANS_LOC_ASSETS_TOT_FFIEC" hidden="1">"c13441"</definedName>
    <definedName name="IQ_LOANS_NOT_SECURED_RE_FDIC" hidden="1">"c6381"</definedName>
    <definedName name="IQ_LOANS_PAST_DUE" hidden="1">"c667"</definedName>
    <definedName name="IQ_LOANS_PURCHASING_CARRYING_SECURITIES_LL_REC_DOM_FFIEC" hidden="1">"c12913"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_RE_FOREIGN_CHARGE_OFFS_FFIEC" hidden="1">"c13174"</definedName>
    <definedName name="IQ_LOANS_SEC_RE_FOREIGN_RECOV_FFIEC" hidden="1">"c13196"</definedName>
    <definedName name="IQ_LOANS_SECURED_1_4_DOM_QUARTERLY_AVG_FFIEC" hidden="1">"c13082"</definedName>
    <definedName name="IQ_LOANS_SECURED_BY_RE_CHARGE_OFFS_FDIC" hidden="1">"c6588"</definedName>
    <definedName name="IQ_LOANS_SECURED_BY_RE_RECOVERIES_FDIC" hidden="1">"c6607"</definedName>
    <definedName name="IQ_LOANS_SECURED_CONSTRUCTION_TRADING_DOM_FFIEC" hidden="1">"c12925"</definedName>
    <definedName name="IQ_LOANS_SECURED_FARMLAND_TRADING_DOM_FFIEC" hidden="1">"c12926"</definedName>
    <definedName name="IQ_LOANS_SECURED_NON_US_FDIC" hidden="1">"c6380"</definedName>
    <definedName name="IQ_LOANS_SECURED_RE_DOM_QUARTERLY_AVG_FFIEC" hidden="1">"c13083"</definedName>
    <definedName name="IQ_LOANS_SECURED_RE_FFIEC" hidden="1">"c12820"</definedName>
    <definedName name="IQ_LOANS_SECURED_RE_LL_REC_FFIEC" hidden="1">"c12883"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ANS_US_INST_CHARGE_OFFS_FFIEC" hidden="1">"c13175"</definedName>
    <definedName name="IQ_LOANS_US_INST_RECOV_FFIEC" hidden="1">"c13197"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AVAIL_SALE_EQUITY_SEC_T1_FFIEC" hidden="1">"c13132"</definedName>
    <definedName name="IQ_LOSS_LOSS_EXP" hidden="1">"c672"</definedName>
    <definedName name="IQ_LOSS_TO_NET_EARNED" hidden="1">"c2751"</definedName>
    <definedName name="IQ_LOW_SULFUR_CONTENT_RESERVES_COAL" hidden="1">"c15924"</definedName>
    <definedName name="IQ_LOW_SULFURE_RESERVES_TO_TOTAL_RESERVES_COAL" hidden="1">"c15961"</definedName>
    <definedName name="IQ_LOW_TARGET_PRICE" hidden="1">"c1652"</definedName>
    <definedName name="IQ_LOW_TARGET_PRICE_CIQ" hidden="1">"c4660"</definedName>
    <definedName name="IQ_LOW_TARGET_PRICE_REUT" hidden="1">"c5318"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MATURING_1YR_INT_SENSITIVITY_FFIEC" hidden="1">"c13097"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REPRICE_ASSETS_TOT_FFIEC" hidden="1">"c13453"</definedName>
    <definedName name="IQ_LT_DEBT_REPRICING_WITHIN_1_YR_INT_SENSITIVITY_FFIEC" hidden="1">"c13095"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CAPEX_ACT_OR_EST_CIQ_COL" hidden="1">"c11634"</definedName>
    <definedName name="IQ_MAINT_CAPEX_GUIDANCE_CIQ" hidden="1">"c4988"</definedName>
    <definedName name="IQ_MAINT_CAPEX_GUIDANCE_CIQ_COL" hidden="1">"c11635"</definedName>
    <definedName name="IQ_MAINT_CAPEX_HIGH_GUIDANCE_CIQ" hidden="1">"c4609"</definedName>
    <definedName name="IQ_MAINT_CAPEX_HIGH_GUIDANCE_CIQ_COL" hidden="1">"c11258"</definedName>
    <definedName name="IQ_MAINT_CAPEX_LOW_GUIDANCE_CIQ" hidden="1">"c4649"</definedName>
    <definedName name="IQ_MAINT_CAPEX_LOW_GUIDANCE_CIQ_COL" hidden="1">"c11298"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RKETING_PROMOTION_EXPENSE" hidden="1">"c16035"</definedName>
    <definedName name="IQ_MATERIALS_SUPPLES_INVENTORY_COAL" hidden="1">"c15942"</definedName>
    <definedName name="IQ_MATURITY_DATE" hidden="1">"c2146"</definedName>
    <definedName name="IQ_MATURITY_ONE_YEAR_LESS_FDIC" hidden="1">"c6425"</definedName>
    <definedName name="IQ_MBS_INVEST_SECURITIES_FFIEC" hidden="1">"c13460"</definedName>
    <definedName name="IQ_MBS_OTHER_ISSUED_FNMA_HTM_AMORT_COST_FFIEC" hidden="1">"c20444"</definedName>
    <definedName name="IQ_MBS_OTHER_ISSUED_FNMA_HTM_FAIR_VAL_FFIEC" hidden="1">"c20479"</definedName>
    <definedName name="IQ_MBS_OTHER_ISSUED_FNMA_OTHERS_AFS_AMORT_COST_FFIEC" hidden="1">"c20496"</definedName>
    <definedName name="IQ_MBS_OTHER_ISSUED_FNMA_OTHERS_AFS_FAIR_VAL_FFIEC" hidden="1">"c20461"</definedName>
    <definedName name="IQ_MBS_OTHER_ISSUED_FNMA_OTHERS_AVAIL_SALE_FFIEC" hidden="1">"c12799"</definedName>
    <definedName name="IQ_MBS_OTHER_ISSUED_FNMA_OTHERS_FFIEC" hidden="1">"c12785"</definedName>
    <definedName name="IQ_MBS_PASS_THROUGH_FNMA_AFS_AMORT_COST_FFIEC" hidden="1">"c20494"</definedName>
    <definedName name="IQ_MBS_PASS_THROUGH_FNMA_AFS_FAIR_VAL_FFIEC" hidden="1">"c20459"</definedName>
    <definedName name="IQ_MBS_PASS_THROUGH_FNMA_AVAIL_SALE_FFIEC" hidden="1">"c12797"</definedName>
    <definedName name="IQ_MBS_PASS_THROUGH_FNMA_FFIEC" hidden="1">"c12783"</definedName>
    <definedName name="IQ_MBS_PASS_THROUGH_FNMA_HTM_AMORT_COST_FFIEC" hidden="1">"c20442"</definedName>
    <definedName name="IQ_MBS_PASS_THROUGH_FNMA_HTM_FAIR_VAL_FFIEC" hidden="1">"c20477"</definedName>
    <definedName name="IQ_MBS_PASS_THROUGH_GNMA_AFS_AMORT_COST_FFIEC" hidden="1">"c20493"</definedName>
    <definedName name="IQ_MBS_PASS_THROUGH_GNMA_AFS_FAIR_VAL_FFIEC" hidden="1">"c20458"</definedName>
    <definedName name="IQ_MBS_PASS_THROUGH_GNMA_AVAIL_SALE_FFIEC" hidden="1">"c12796"</definedName>
    <definedName name="IQ_MBS_PASS_THROUGH_GNMA_FFIEC" hidden="1">"c12782"</definedName>
    <definedName name="IQ_MBS_PASS_THROUGH_GNMA_HTM_AMORT_COST_FFIEC" hidden="1">"c20441"</definedName>
    <definedName name="IQ_MBS_PASS_THROUGH_GNMA_HTM_FAIR_VAL_FFIEC" hidden="1">"c20476"</definedName>
    <definedName name="IQ_MBS_PASS_THROUGH_ISSUED_FNMA_GNMA_TRADING_DOM_FFIEC" hidden="1">"c12921"</definedName>
    <definedName name="IQ_MBS_PASS_THROUGH_OTHER_AFS_AMORT_COST_FFIEC" hidden="1">"c20495"</definedName>
    <definedName name="IQ_MBS_PASS_THROUGH_OTHER_AFS_FAIR_VAL_FFIEC" hidden="1">"c20460"</definedName>
    <definedName name="IQ_MBS_PASS_THROUGH_OTHER_AVAIL_SALE_FFIEC" hidden="1">"c12798"</definedName>
    <definedName name="IQ_MBS_PASS_THROUGH_OTHER_FFIEC" hidden="1">"c12784"</definedName>
    <definedName name="IQ_MBS_PASS_THROUGH_OTHER_HTM_AMORT_COST_FFIEC" hidden="1">"c20443"</definedName>
    <definedName name="IQ_MBS_PASS_THROUGH_OTHER_HTM_FAIR_VAL_FFIEC" hidden="1">"c20478"</definedName>
    <definedName name="IQ_MBS_QUARTERLY_AVG_FFIEC" hidden="1">"c15471"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COMMERCIAL_ASO_FEES" hidden="1">"c15862"</definedName>
    <definedName name="IQ_MC_COMMERCIAL_NON_RISK_MEMBERS" hidden="1">"c15835"</definedName>
    <definedName name="IQ_MC_COMMERCIAL_PREMIUMS" hidden="1">"c15852"</definedName>
    <definedName name="IQ_MC_DAYS_CLAIMS_PAYABLE" hidden="1">"c9937"</definedName>
    <definedName name="IQ_MC_DAYS_CLAIMS_PAYABLE_EXCL_CAPITATION" hidden="1">"c9938"</definedName>
    <definedName name="IQ_MC_DENTAL_MEMBERS" hidden="1">"c15832"</definedName>
    <definedName name="IQ_MC_DENTAL_PREMIUMS" hidden="1">"c15858"</definedName>
    <definedName name="IQ_MC_HMO_MEMBERS" hidden="1">"c15824"</definedName>
    <definedName name="IQ_MC_HMO_PREMIUMS" hidden="1">"c15850"</definedName>
    <definedName name="IQ_MC_INDEMNITY_MEMBERS" hidden="1">"c15825"</definedName>
    <definedName name="IQ_MC_INDEMNITY_PREMIUMS" hidden="1">"c15851"</definedName>
    <definedName name="IQ_MC_MEDICAID_ASO_FEES" hidden="1">"c15865"</definedName>
    <definedName name="IQ_MC_MEDICAID_MEMBERS" hidden="1">"c15830"</definedName>
    <definedName name="IQ_MC_MEDICAID_NON_RISK_MEMBERS" hidden="1">"c15838"</definedName>
    <definedName name="IQ_MC_MEDICAID_PREMIUMS" hidden="1">"c15856"</definedName>
    <definedName name="IQ_MC_MEDICAL_COST" hidden="1">"c15847"</definedName>
    <definedName name="IQ_MC_MEDICAL_COSTS_PMPM" hidden="1">"c9925"</definedName>
    <definedName name="IQ_MC_MEDICARE_ASO_FEES" hidden="1">"c15864"</definedName>
    <definedName name="IQ_MC_MEDICARE_MEMBERS" hidden="1">"c15828"</definedName>
    <definedName name="IQ_MC_MEDICARE_NON_RISK_MEMBERS" hidden="1">"c15837"</definedName>
    <definedName name="IQ_MC_MEDICARE_PART_D_MEMBERS" hidden="1">"c15829"</definedName>
    <definedName name="IQ_MC_MEDICARE_PART_D_PREMIUMS" hidden="1">"c15855"</definedName>
    <definedName name="IQ_MC_MEDICARE_PREMIUMS" hidden="1">"c15854"</definedName>
    <definedName name="IQ_MC_MILITARY_ASO_FEES" hidden="1">"c15863"</definedName>
    <definedName name="IQ_MC_MILITARY_MEMBERS" hidden="1">"c15827"</definedName>
    <definedName name="IQ_MC_MILITARY_NON_RISK_MEMBERS" hidden="1">"c15836"</definedName>
    <definedName name="IQ_MC_MILITARY_PREMIUMS" hidden="1">"c15853"</definedName>
    <definedName name="IQ_MC_NET_INVESTMENT_INCOME" hidden="1">"c15845"</definedName>
    <definedName name="IQ_MC_OTHER_REV" hidden="1">"c15846"</definedName>
    <definedName name="IQ_MC_PARENT_CASH" hidden="1">"c9942"</definedName>
    <definedName name="IQ_MC_PPO_POS_MEMBERS" hidden="1">"c15823"</definedName>
    <definedName name="IQ_MC_PPO_POS_PREMIUMS" hidden="1">"c15849"</definedName>
    <definedName name="IQ_MC_PREMIUMS" hidden="1">"c15861"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PECIALTY_ASO_FEES" hidden="1">"c15867"</definedName>
    <definedName name="IQ_MC_SPECIALTY_NON_RISK_MEMBERS" hidden="1">"c15840"</definedName>
    <definedName name="IQ_MC_STATUTORY_SURPLUS" hidden="1">"c2772"</definedName>
    <definedName name="IQ_MC_TANGIBLE_EQUITY_MEDICAL_COST" hidden="1">"c15848"</definedName>
    <definedName name="IQ_MC_TANGIBLE_EQUITY_PER_MEMBER" hidden="1">"c15843"</definedName>
    <definedName name="IQ_MC_TOTAL_ASO_FEES" hidden="1">"c15868"</definedName>
    <definedName name="IQ_MC_TOTAL_COMMERCIAL_MEMBERS" hidden="1">"c15826"</definedName>
    <definedName name="IQ_MC_TOTAL_COVERED_LIVES" hidden="1">"c9919"</definedName>
    <definedName name="IQ_MC_TOTAL_EQUITY_PER_MEMBER" hidden="1">"c15842"</definedName>
    <definedName name="IQ_MC_TOTAL_GOVT_ASO_FEES" hidden="1">"c15866"</definedName>
    <definedName name="IQ_MC_TOTAL_GOVT_MEMBERS" hidden="1">"c15831"</definedName>
    <definedName name="IQ_MC_TOTAL_GOVT_NON_RISK_MEMBERS" hidden="1">"c15839"</definedName>
    <definedName name="IQ_MC_TOTAL_GOVT_PREMIUMS" hidden="1">"c15857"</definedName>
    <definedName name="IQ_MC_TOTAL_MEMBERSHIP" hidden="1">"c9922"</definedName>
    <definedName name="IQ_MC_TOTAL_MEMBERSHIP_CAPITATION" hidden="1">"c9923"</definedName>
    <definedName name="IQ_MC_TOTAL_OTHER_MEMBERS" hidden="1">"c15833"</definedName>
    <definedName name="IQ_MC_TOTAL_OTHER_PREMIUMS" hidden="1">"c15859"</definedName>
    <definedName name="IQ_MC_TOTAL_RESERVES_PER_MEMBER" hidden="1">"c15844"</definedName>
    <definedName name="IQ_MC_TOTAL_SEPCIALTY_MEMBERS" hidden="1">"c15834"</definedName>
    <definedName name="IQ_MC_TOTAL_SEPCIALTY_PREMIUMS" hidden="1">"c15860"</definedName>
    <definedName name="IQ_MC_TOTAL_STATUTORY_CAPITAL_SURPLUS_PER_MEMBER" hidden="1">"c15841"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FC_UNUSED_UNUSED_UNUSED" hidden="1">"c8460"</definedName>
    <definedName name="IQ_MEDIAN_NEW_HOME_SALES_APR_UNUSED" hidden="1">"c7580"</definedName>
    <definedName name="IQ_MEDIAN_NEW_HOME_SALES_APR_UNUSED_UNUSED_UNUSED" hidden="1">"c7580"</definedName>
    <definedName name="IQ_MEDIAN_NEW_HOME_SALES_FC_UNUSED" hidden="1">"c7800"</definedName>
    <definedName name="IQ_MEDIAN_NEW_HOME_SALES_FC_UNUSED_UNUSED_UNUSED" hidden="1">"c7800"</definedName>
    <definedName name="IQ_MEDIAN_NEW_HOME_SALES_POP_FC_UNUSED" hidden="1">"c8020"</definedName>
    <definedName name="IQ_MEDIAN_NEW_HOME_SALES_POP_FC_UNUSED_UNUSED_UNUSED" hidden="1">"c8020"</definedName>
    <definedName name="IQ_MEDIAN_NEW_HOME_SALES_POP_UNUSED" hidden="1">"c7140"</definedName>
    <definedName name="IQ_MEDIAN_NEW_HOME_SALES_POP_UNUSED_UNUSED_UNUSED" hidden="1">"c7140"</definedName>
    <definedName name="IQ_MEDIAN_NEW_HOME_SALES_UNUSED" hidden="1">"c6920"</definedName>
    <definedName name="IQ_MEDIAN_NEW_HOME_SALES_UNUSED_UNUSED_UNUSED" hidden="1">"c6920"</definedName>
    <definedName name="IQ_MEDIAN_NEW_HOME_SALES_YOY_FC_UNUSED" hidden="1">"c8240"</definedName>
    <definedName name="IQ_MEDIAN_NEW_HOME_SALES_YOY_FC_UNUSED_UNUSED_UNUSED" hidden="1">"c8240"</definedName>
    <definedName name="IQ_MEDIAN_NEW_HOME_SALES_YOY_UNUSED" hidden="1">"c7360"</definedName>
    <definedName name="IQ_MEDIAN_NEW_HOME_SALES_YOY_UNUSED_UNUSED_UNUSED" hidden="1">"c7360"</definedName>
    <definedName name="IQ_MEDIAN_TARGET_PRICE" hidden="1">"c1650"</definedName>
    <definedName name="IQ_MEDIAN_TARGET_PRICE_CIQ" hidden="1">"c4658"</definedName>
    <definedName name="IQ_MEDIAN_TARGET_PRICE_REUT" hidden="1">"c5316"</definedName>
    <definedName name="IQ_MEDIUM_SULFUR_CONTENT_RESERVES_COAL" hidden="1">"c15926"</definedName>
    <definedName name="IQ_MEDIUM_SULFURE_RESERVES_TO_TOTAL_RESERVES_COAL" hidden="1">"c15962"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SUPPLE" hidden="1">"c13810"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LES_PASSED" hidden="1">"c2848"</definedName>
    <definedName name="IQ_MIN_USE_PER_SUB" hidden="1">"c15764"</definedName>
    <definedName name="IQ_MINE_DEVELOPMENT_GROSS_COAL" hidden="1">"c15940"</definedName>
    <definedName name="IQ_MINORITY_INT_AVG_ASSETS_FFIEC" hidden="1">"c13367"</definedName>
    <definedName name="IQ_MINORITY_INT_BS_FFIEC" hidden="1">"c12874"</definedName>
    <definedName name="IQ_MINORITY_INT_FFIEC" hidden="1">"c13031"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NTUTES_USED_LOCAL" hidden="1">"c15808"</definedName>
    <definedName name="IQ_MINTUTES_USED_LONG_DIST" hidden="1">"c15809"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KTCAP_TOTAL_REV_FWD_REUT" hidden="1">"c4048"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MDA_NON_TRANS_ACCTS_FFIEC" hidden="1">"c15330"</definedName>
    <definedName name="IQ_MMDA_SAVINGS_TOT_DEPOSITS_FFIEC" hidden="1">"c13905"</definedName>
    <definedName name="IQ_MONEY_MARKET_ACCOUNTS_COMMERCIAL_BANK_SUBS_FFIEC" hidden="1">"c12947"</definedName>
    <definedName name="IQ_MONEY_MARKET_ACCOUNTS_OTHER_INSTITUTIONS_FFIEC" hidden="1">"c12952"</definedName>
    <definedName name="IQ_MONEY_MARKET_DEPOSIT_ACCOUNTS_FDIC" hidden="1">"c6553"</definedName>
    <definedName name="IQ_MONEY_MKT_DEPOSITS_TOTAL_DEPOSITS" hidden="1">"c15720"</definedName>
    <definedName name="IQ_MONEY_MKT_SAVINGS_ACCT_DEPOSITS_TOTAL_DEPOSITS" hidden="1">"c15722"</definedName>
    <definedName name="IQ_MONTH" hidden="1">15000</definedName>
    <definedName name="IQ_MOODYS_ACTION_LT" hidden="1">"c5660"</definedName>
    <definedName name="IQ_MOODYS_ACTION_ST" hidden="1">"c5663"</definedName>
    <definedName name="IQ_MOODYS_BANK_FIN_STRENGTH_ACTION_LT" hidden="1">"c5669"</definedName>
    <definedName name="IQ_MOODYS_BANK_FIN_STRENGTH_DATE_LT" hidden="1">"c5668"</definedName>
    <definedName name="IQ_MOODYS_BANK_FIN_STRENGTH_LT" hidden="1">"c5670"</definedName>
    <definedName name="IQ_MOODYS_CORP_FAMILY_ACTION_LT" hidden="1">"c5666"</definedName>
    <definedName name="IQ_MOODYS_CORP_FAMILY_DATE_LT" hidden="1">"c5665"</definedName>
    <definedName name="IQ_MOODYS_CORP_FAMILY_LT" hidden="1">"c5667"</definedName>
    <definedName name="IQ_MOODYS_DATE_LT" hidden="1">"c5659"</definedName>
    <definedName name="IQ_MOODYS_DATE_ST" hidden="1">"c5662"</definedName>
    <definedName name="IQ_MOODYS_INS_FIN_STRENGTH_ACTION_LT" hidden="1">"c5672"</definedName>
    <definedName name="IQ_MOODYS_INS_FIN_STRENGTH_ACTION_ST" hidden="1">"c5675"</definedName>
    <definedName name="IQ_MOODYS_INS_FIN_STRENGTH_DATE_LT" hidden="1">"c5671"</definedName>
    <definedName name="IQ_MOODYS_INS_FIN_STRENGTH_DATE_ST" hidden="1">"c5674"</definedName>
    <definedName name="IQ_MOODYS_INS_FIN_STRENGTH_LT" hidden="1">"c5673"</definedName>
    <definedName name="IQ_MOODYS_INS_FIN_STRENGTH_ST" hidden="1">"c5676"</definedName>
    <definedName name="IQ_MOODYS_ISSUE_ACTION_LT" hidden="1">"c5683"</definedName>
    <definedName name="IQ_MOODYS_ISSUE_ACTION_ST" hidden="1">"c6784"</definedName>
    <definedName name="IQ_MOODYS_ISSUE_DATE_LT" hidden="1">"c5682"</definedName>
    <definedName name="IQ_MOODYS_ISSUE_DATE_ST" hidden="1">"c6783"</definedName>
    <definedName name="IQ_MOODYS_ISSUE_LT" hidden="1">"c5684"</definedName>
    <definedName name="IQ_MOODYS_ISSUE_ST" hidden="1">"c6785"</definedName>
    <definedName name="IQ_MOODYS_ISSUE_WATCHLIST_DATE" hidden="1">"c5685"</definedName>
    <definedName name="IQ_MOODYS_ISSUE_WATCHLIST_INDICATOR" hidden="1">"c5687"</definedName>
    <definedName name="IQ_MOODYS_ISSUE_WATCHLIST_REASON" hidden="1">"c5686"</definedName>
    <definedName name="IQ_MOODYS_JR_SUB_ACTION_LT" hidden="1">"c13537"</definedName>
    <definedName name="IQ_MOODYS_JR_SUB_DATE_LT" hidden="1">"c13536"</definedName>
    <definedName name="IQ_MOODYS_JR_SUB_LT" hidden="1">"c13535"</definedName>
    <definedName name="IQ_MOODYS_JR_SUB_TYPE_LT" hidden="1">"c13538"</definedName>
    <definedName name="IQ_MOODYS_LATEST_DATE_LT" hidden="1">"c12711"</definedName>
    <definedName name="IQ_MOODYS_LATEST_DATE_ST" hidden="1">"c12715"</definedName>
    <definedName name="IQ_MOODYS_LATEST_LT" hidden="1">"c12710"</definedName>
    <definedName name="IQ_MOODYS_LATEST_ST" hidden="1">"c12714"</definedName>
    <definedName name="IQ_MOODYS_LATEST_TYPE_LT" hidden="1">"c12713"</definedName>
    <definedName name="IQ_MOODYS_LATEST_TYPE_ST" hidden="1">"c12717"</definedName>
    <definedName name="IQ_MOODYS_LT" hidden="1">"c5661"</definedName>
    <definedName name="IQ_MOODYS_OTHER_ACTION_LT" hidden="1">"c13545"</definedName>
    <definedName name="IQ_MOODYS_OTHER_ACTION_ST" hidden="1">"c13569"</definedName>
    <definedName name="IQ_MOODYS_OTHER_DATE_LT" hidden="1">"c13544"</definedName>
    <definedName name="IQ_MOODYS_OTHER_DATE_ST" hidden="1">"c13568"</definedName>
    <definedName name="IQ_MOODYS_OTHER_LT" hidden="1">"c13543"</definedName>
    <definedName name="IQ_MOODYS_OTHER_ST" hidden="1">"c13567"</definedName>
    <definedName name="IQ_MOODYS_OTHER_TYPE_LT" hidden="1">"c13546"</definedName>
    <definedName name="IQ_MOODYS_OTHER_TYPE_ST" hidden="1">"c13570"</definedName>
    <definedName name="IQ_MOODYS_OUTLOOK" hidden="1">"c5678"</definedName>
    <definedName name="IQ_MOODYS_OUTLOOK_DATE" hidden="1">"c5677"</definedName>
    <definedName name="IQ_MOODYS_PREF_ACTION_LT" hidden="1">"c13541"</definedName>
    <definedName name="IQ_MOODYS_PREF_DATE_LT" hidden="1">"c13540"</definedName>
    <definedName name="IQ_MOODYS_PREF_LT" hidden="1">"c13539"</definedName>
    <definedName name="IQ_MOODYS_PREF_TYPE_LT" hidden="1">"c13542"</definedName>
    <definedName name="IQ_MOODYS_SERVICER_QUALITY_ACTION_LT" hidden="1">"c13549"</definedName>
    <definedName name="IQ_MOODYS_SERVICER_QUALITY_DATE_LT" hidden="1">"c13548"</definedName>
    <definedName name="IQ_MOODYS_SERVICER_QUALITY_LT" hidden="1">"c13547"</definedName>
    <definedName name="IQ_MOODYS_SERVICER_QUALITY_TYPE_LT" hidden="1">"c13550"</definedName>
    <definedName name="IQ_MOODYS_SR_SECURED_ACTION_LT" hidden="1">"c13521"</definedName>
    <definedName name="IQ_MOODYS_SR_SECURED_ACTION_ST" hidden="1">"c13553"</definedName>
    <definedName name="IQ_MOODYS_SR_SECURED_DATE_LT" hidden="1">"c13520"</definedName>
    <definedName name="IQ_MOODYS_SR_SECURED_DATE_ST" hidden="1">"c13552"</definedName>
    <definedName name="IQ_MOODYS_SR_SECURED_LT" hidden="1">"c13519"</definedName>
    <definedName name="IQ_MOODYS_SR_SECURED_ST" hidden="1">"c13551"</definedName>
    <definedName name="IQ_MOODYS_SR_SECURED_TYPE_LT" hidden="1">"c13522"</definedName>
    <definedName name="IQ_MOODYS_SR_SECURED_TYPE_ST" hidden="1">"c13554"</definedName>
    <definedName name="IQ_MOODYS_SR_SUB_ACTION_LT" hidden="1">"c13529"</definedName>
    <definedName name="IQ_MOODYS_SR_SUB_ACTION_ST" hidden="1">"c13561"</definedName>
    <definedName name="IQ_MOODYS_SR_SUB_DATE_LT" hidden="1">"c13528"</definedName>
    <definedName name="IQ_MOODYS_SR_SUB_DATE_ST" hidden="1">"c13560"</definedName>
    <definedName name="IQ_MOODYS_SR_SUB_LT" hidden="1">"c13527"</definedName>
    <definedName name="IQ_MOODYS_SR_SUB_ST" hidden="1">"c13559"</definedName>
    <definedName name="IQ_MOODYS_SR_SUB_TYPE_LT" hidden="1">"c13530"</definedName>
    <definedName name="IQ_MOODYS_SR_SUB_TYPE_ST" hidden="1">"c13562"</definedName>
    <definedName name="IQ_MOODYS_SR_UNSECURED_ACTION_LT" hidden="1">"c13525"</definedName>
    <definedName name="IQ_MOODYS_SR_UNSECURED_ACTION_ST" hidden="1">"c13557"</definedName>
    <definedName name="IQ_MOODYS_SR_UNSECURED_DATE_LT" hidden="1">"c13524"</definedName>
    <definedName name="IQ_MOODYS_SR_UNSECURED_DATE_ST" hidden="1">"c13556"</definedName>
    <definedName name="IQ_MOODYS_SR_UNSECURED_LT" hidden="1">"c13523"</definedName>
    <definedName name="IQ_MOODYS_SR_UNSECURED_ST" hidden="1">"c13555"</definedName>
    <definedName name="IQ_MOODYS_SR_UNSECURED_TYPE_LT" hidden="1">"c13526"</definedName>
    <definedName name="IQ_MOODYS_SR_UNSECURED_TYPE_ST" hidden="1">"c13558"</definedName>
    <definedName name="IQ_MOODYS_ST" hidden="1">"c5664"</definedName>
    <definedName name="IQ_MOODYS_SUB_ACTION_LT" hidden="1">"c13533"</definedName>
    <definedName name="IQ_MOODYS_SUB_ACTION_ST" hidden="1">"c13565"</definedName>
    <definedName name="IQ_MOODYS_SUB_DATE_LT" hidden="1">"c13532"</definedName>
    <definedName name="IQ_MOODYS_SUB_DATE_ST" hidden="1">"c13564"</definedName>
    <definedName name="IQ_MOODYS_SUB_LT" hidden="1">"c13531"</definedName>
    <definedName name="IQ_MOODYS_SUB_ST" hidden="1">"c13563"</definedName>
    <definedName name="IQ_MOODYS_SUB_TYPE_LT" hidden="1">"c13534"</definedName>
    <definedName name="IQ_MOODYS_SUB_TYPE_ST" hidden="1">"c13566"</definedName>
    <definedName name="IQ_MOODYS_WATCHLIST_DATE" hidden="1">"c5679"</definedName>
    <definedName name="IQ_MOODYS_WATCHLIST_INDICATOR" hidden="1">"c5681"</definedName>
    <definedName name="IQ_MOODYS_WATCHLIST_REASON" hidden="1">"c5680"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DEBT_UNDER_CAPITAL_LEASES_FFIEC" hidden="1">"c15276"</definedName>
    <definedName name="IQ_MORTGAGE_SERV_RIGHTS" hidden="1">"c2242"</definedName>
    <definedName name="IQ_MORTGAGE_SERVICING_ASSETS_FFIEC" hidden="1">"c12838"</definedName>
    <definedName name="IQ_MORTGAGE_SERVICING_FDIC" hidden="1">"c6335"</definedName>
    <definedName name="IQ_MTD" hidden="1">800000</definedName>
    <definedName name="IQ_MTM_ADJ" hidden="1">"c16000"</definedName>
    <definedName name="IQ_MULTI_RES_PROPERTIES_TRADING_DOM_FFIEC" hidden="1">"c12930"</definedName>
    <definedName name="IQ_MULTIFAM_5_LOANS_TOT_LOANS_FFIEC" hidden="1">"c13869"</definedName>
    <definedName name="IQ_MULTIFAMILY_LOANS_GROSS_LOANS_FFIEC" hidden="1">"c13404"</definedName>
    <definedName name="IQ_MULTIFAMILY_LOANS_RISK_BASED_FFIEC" hidden="1">"c13425"</definedName>
    <definedName name="IQ_MULTIFAMILY_RES_DOM_FFIEC" hidden="1">"c15270"</definedName>
    <definedName name="IQ_MULTIFAMILY_RESIDENTIAL_LOANS_FDIC" hidden="1">"c6311"</definedName>
    <definedName name="IQ_MUNI_ADVALOREM_TAX" hidden="1">"c15144"</definedName>
    <definedName name="IQ_MUNI_AMT_TAX" hidden="1">"c15146"</definedName>
    <definedName name="IQ_MUNI_BANK_QUALIFIED" hidden="1">"c15148"</definedName>
    <definedName name="IQ_MUNI_DEP_TRUST_ELIGIBLE" hidden="1">"c15149"</definedName>
    <definedName name="IQ_MUNI_ECONOMIC_DEFEASANCE" hidden="1">"c15151"</definedName>
    <definedName name="IQ_MUNI_ESCROW" hidden="1">"c15228"</definedName>
    <definedName name="IQ_MUNI_FED_TAX" hidden="1">"c15147"</definedName>
    <definedName name="IQ_MUNI_LEGAL_DEFEASANCE" hidden="1">"c15150"</definedName>
    <definedName name="IQ_MUNI_OFFERING_TYPE" hidden="1">"c15143"</definedName>
    <definedName name="IQ_MUNI_OPTIONAL_REDEMPTION_DEFEASANCE" hidden="1">"c15152"</definedName>
    <definedName name="IQ_MUNI_PRE_REFUNDED_DATE" hidden="1">"c15154"</definedName>
    <definedName name="IQ_MUNI_PRE_REFUNDED_DATED_DATE" hidden="1">"c15156"</definedName>
    <definedName name="IQ_MUNI_PRE_REFUNDED_PRICE" hidden="1">"c15155"</definedName>
    <definedName name="IQ_MUNI_PRE_REFUNDED_TYPE" hidden="1">"c15153"</definedName>
    <definedName name="IQ_MUNI_PURPOSE" hidden="1">"c15226"</definedName>
    <definedName name="IQ_MUNI_STATE_TAX" hidden="1">"c15145"</definedName>
    <definedName name="IQ_MUNI_TERRITORY" hidden="1">"c15142"</definedName>
    <definedName name="IQ_MUNI_TYPE" hidden="1">"c15227"</definedName>
    <definedName name="IQ_MUNICIPAL_INVEST_SECURITIES_FFIEC" hidden="1">"c13459"</definedName>
    <definedName name="IQ_MUTUAL_FUND_ACQUISITIONS_OTHER" hidden="1">"c20425"</definedName>
    <definedName name="IQ_MUTUAL_FUND_APPRECIATION_DEPRECIATION" hidden="1">"c20424"</definedName>
    <definedName name="IQ_MUTUAL_FUND_BOP" hidden="1">"c20420"</definedName>
    <definedName name="IQ_MUTUAL_FUND_EOP" hidden="1">"c20426"</definedName>
    <definedName name="IQ_MUTUAL_FUND_LIST" hidden="1">"c19092"</definedName>
    <definedName name="IQ_MUTUAL_FUND_NET_SALES" hidden="1">"c20423"</definedName>
    <definedName name="IQ_MUTUAL_FUND_REDEMPTIONS" hidden="1">"c20422"</definedName>
    <definedName name="IQ_MUTUAL_FUND_SALES" hidden="1">"c20421"</definedName>
    <definedName name="IQ_NAMES_REVISION_DATE_" hidden="1">42339.896400463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TIVE_COMPANY_NAME" hidden="1">"c13822"</definedName>
    <definedName name="IQ_NATURAL_RESOURCES_COST" hidden="1">"c17550"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RE" hidden="1">"c15996"</definedName>
    <definedName name="IQ_NAV_SHARE_EST_NOTE" hidden="1">"c17522"</definedName>
    <definedName name="IQ_NAV_SHARE_EST_NOTE_CIQ" hidden="1">"c17475"</definedName>
    <definedName name="IQ_NAV_SHARE_RE" hidden="1">"c16011"</definedName>
    <definedName name="IQ_NAV_STDDEV_EST" hidden="1">"c1756"</definedName>
    <definedName name="IQ_NCLS_CLOSED_END_1_4_FAM_LOANS_TOT_LOANS_FFIEC" hidden="1">"c13891"</definedName>
    <definedName name="IQ_NCLS_COMM_IND_LOANS_TOT_LOANS_FFIEC" hidden="1">"c13898"</definedName>
    <definedName name="IQ_NCLS_COMM_RE_FARM_LOANS_TOT_LOANS_FFIEC" hidden="1">"c13897"</definedName>
    <definedName name="IQ_NCLS_COMM_RE_NONFARM_NONRES_TOT_LOANS_FFIEC" hidden="1">"c13896"</definedName>
    <definedName name="IQ_NCLS_CONST_LAND_DEV_LOANS_TOT_LOANS_FFIEC" hidden="1">"c13890"</definedName>
    <definedName name="IQ_NCLS_CONSUMER_LOANS_TOT_LOANS_FFIEC" hidden="1">"c13899"</definedName>
    <definedName name="IQ_NCLS_FARM_LOANS_TOT_LOANS_FFIEC" hidden="1">"c13895"</definedName>
    <definedName name="IQ_NCLS_HOME_EQUITY_LOANS_TOT_LOANS_FFIEC" hidden="1">"c13892"</definedName>
    <definedName name="IQ_NCLS_MULTIFAM_5_LOANS_TOT_LOANS_FFIEC" hidden="1">"c13894"</definedName>
    <definedName name="IQ_NCLS_TOT_1_4_FAM_LOANS_TOT_LOANS_FFIEC" hidden="1">"c13893"</definedName>
    <definedName name="IQ_NCLS_TOT_LEASES_TOT_LOANS_FFIEC" hidden="1">"c13900"</definedName>
    <definedName name="IQ_NCLS_TOT_LOANS_TOT_LOANS_FFIEC" hidden="1">"c13901"</definedName>
    <definedName name="IQ_NCOS_CLOSED_END_1_4_FAM_LOANS_TOT_LOANS_FFIEC" hidden="1">"c13879"</definedName>
    <definedName name="IQ_NCOS_COMM_IND_LOANS_TOT_LOANS_FFIEC" hidden="1">"c13886"</definedName>
    <definedName name="IQ_NCOS_COMM_RE_FARM_LOANS_TOT_LOANS_FFIEC" hidden="1">"c13885"</definedName>
    <definedName name="IQ_NCOS_COMM_RE_NONFARM_NONRES_TOT_LOANS_FFIEC" hidden="1">"c13884"</definedName>
    <definedName name="IQ_NCOS_CONST_LAND_DEV_LOANS_TOT_LOANS_FFIEC" hidden="1">"c13878"</definedName>
    <definedName name="IQ_NCOS_CONSUMER_LOANS_TOT_LOANS_FFIEC" hidden="1">"c13887"</definedName>
    <definedName name="IQ_NCOS_FARM_LOANS_TOT_LOANS_FFIEC" hidden="1">"c13883"</definedName>
    <definedName name="IQ_NCOS_HOME_EQUITY_LOANS_TOT_LOANS_FFIEC" hidden="1">"c13880"</definedName>
    <definedName name="IQ_NCOS_MULTIFAM_5_LOANS_TOT_LOANS_FFIEC" hidden="1">"c13882"</definedName>
    <definedName name="IQ_NCOS_TOT_1_4_FAM_LOANS_TOT_LOANS_FFIEC" hidden="1">"c13881"</definedName>
    <definedName name="IQ_NCOS_TOT_LEASES_TOT_LOANS_FFIEC" hidden="1">"c13888"</definedName>
    <definedName name="IQ_NCOS_TOT_LOANS_TOT_LOANS_FFIEC" hidden="1">"c13889"</definedName>
    <definedName name="IQ_NEGATIVE_FAIR_VALUE_DERIVATIVES_BENEFICIARY_FFIEC" hidden="1">"c13124"</definedName>
    <definedName name="IQ_NEGATIVE_FAIR_VALUE_DERIVATIVES_GUARANTOR_FFIEC" hidden="1">"c13117"</definedName>
    <definedName name="IQ_NET_ADD_BASIC" hidden="1">"c15782"</definedName>
    <definedName name="IQ_NET_ADD_BBAND" hidden="1">"c15785"</definedName>
    <definedName name="IQ_NET_ADD_DIG" hidden="1">"c15783"</definedName>
    <definedName name="IQ_NET_ADD_PHONE" hidden="1">"c15786"</definedName>
    <definedName name="IQ_NET_ADD_POSTPAID_WIRELESS" hidden="1">"c15754"</definedName>
    <definedName name="IQ_NET_ADD_PREPAID_WIRELESS" hidden="1">"c15755"</definedName>
    <definedName name="IQ_NET_ADD_RESELL_WHOLESALE_WIRELESS" hidden="1">"c15756"</definedName>
    <definedName name="IQ_NET_ADD_RGU" hidden="1">"c15787"</definedName>
    <definedName name="IQ_NET_ADD_SATELLITE" hidden="1">"c15784"</definedName>
    <definedName name="IQ_NET_ADD_TOTAL_WIRELESS" hidden="1">"c15757"</definedName>
    <definedName name="IQ_NET_BOOKING_LOCATION_ADJUSTMENT_FOREIGN_FFIEC" hidden="1">"c15385"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ADJ_EXP_RESERVE_BOP" hidden="1">"c15877"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_CIQ_COL" hidden="1">"c11717"</definedName>
    <definedName name="IQ_NET_DEBT_EBITDA" hidden="1">"c750"</definedName>
    <definedName name="IQ_NET_DEBT_EBITDA_CAPEX" hidden="1">"c2949"</definedName>
    <definedName name="IQ_NET_DEBT_GUIDANCE_CIQ" hidden="1">"c5005"</definedName>
    <definedName name="IQ_NET_DEBT_GUIDANCE_CIQ_COL" hidden="1">"c11652"</definedName>
    <definedName name="IQ_NET_DEBT_HIGH_GUIDANCE_CIQ" hidden="1">"c4593"</definedName>
    <definedName name="IQ_NET_DEBT_HIGH_GUIDANCE_CIQ_COL" hidden="1">"c11242"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GUIDANCE_CIQ" hidden="1">"c4633"</definedName>
    <definedName name="IQ_NET_DEBT_LOW_GUIDANCE_CIQ_COL" hidden="1">"c11282"</definedName>
    <definedName name="IQ_NET_EARNED" hidden="1">"c2734"</definedName>
    <definedName name="IQ_NET_FUNDS_PURCHASED_ASSETS_TOT_FFIEC" hidden="1">"c13448"</definedName>
    <definedName name="IQ_NET_GAIN_LOSS_OREO_EXP_FFIEC" hidden="1">"c15370"</definedName>
    <definedName name="IQ_NET_GAIN_LOSS_OREO_INC_FFIEC" hidden="1">"c15367"</definedName>
    <definedName name="IQ_NET_GAIN_LOSS_SALES_LOANS_EXP_FFIEC" hidden="1">"c15371"</definedName>
    <definedName name="IQ_NET_GAIN_LOSS_SALES_LOANS_INC_FFIEC" hidden="1">"c15368"</definedName>
    <definedName name="IQ_NET_GAIN_SALE_PREMISES_FIXED_ASSETS_EXP_FFIEC" hidden="1">"c15372"</definedName>
    <definedName name="IQ_NET_GAIN_SALE_PREMISES_FIXED_ASSETS_INC_FFIEC" hidden="1">"c15369"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COME_HOMEBUILDING_SALES" hidden="1">"c15818"</definedName>
    <definedName name="IQ_NET_INCOME_LH_FFIEC" hidden="1">"c13110"</definedName>
    <definedName name="IQ_NET_INCOME_PC_FFIEC" hidden="1">"c13103"</definedName>
    <definedName name="IQ_NET_INCOME_SHE_FFIEC" hidden="1">"c12960"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INCOME_AVG_ASSET" hidden="1">"c15706"</definedName>
    <definedName name="IQ_NET_INT_INCOME_FFIEC" hidden="1">"c13001"</definedName>
    <definedName name="IQ_NET_INT_INCOME_FTE_FFIEC" hidden="1">"c13036"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INC_INTERNATIONAL_OPS_FFIEC" hidden="1">"c15375"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CORE_DEPOSITS_FFIEC" hidden="1">"c13341"</definedName>
    <definedName name="IQ_NET_LOANS_DEPOSITS_FFIEC" hidden="1">"c13340"</definedName>
    <definedName name="IQ_NET_LOANS_EQUITY_FFIEC" hidden="1">"c13347"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LOSSES" hidden="1">"c15873"</definedName>
    <definedName name="IQ_NET_NEW_CLIENT_ASSETS" hidden="1">"c20430"</definedName>
    <definedName name="IQ_NET_NONINTEREST_INC_EXP_INTERNATIONAL_OPS_FFIEC" hidden="1">"c15387"</definedName>
    <definedName name="IQ_NET_OPERATING_INCOME_ASSETS_FDIC" hidden="1">"c6729"</definedName>
    <definedName name="IQ_NET_PREMIUM_WRITTEN_STATUTORY_SURPLUS" hidden="1">"c15880"</definedName>
    <definedName name="IQ_NET_PREMIUMS_WRITTEN_AVG_ASSETS" hidden="1">"c15888"</definedName>
    <definedName name="IQ_NET_PREMIUMS_WRITTEN_AVG_EQUITY" hidden="1">"c15891"</definedName>
    <definedName name="IQ_NET_PREMIUMS_WRITTEN_AVG_STATUTORY_SURPLUS" hidden="1">"c15890"</definedName>
    <definedName name="IQ_NET_PREMIUMS_WRITTEN_GROSS_PREMIUMS_WRITTEN" hidden="1">"c15889"</definedName>
    <definedName name="IQ_NET_RENTAL_EXP_FN" hidden="1">"c780"</definedName>
    <definedName name="IQ_NET_SECURITIZATION_INC_FOREIGN_FFIEC" hidden="1">"c15379"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WS" hidden="1">"c13743"</definedName>
    <definedName name="IQ_NEWS_DATE" hidden="1">"c13746"</definedName>
    <definedName name="IQ_NEWS_SOURCE" hidden="1">"c13745"</definedName>
    <definedName name="IQ_NEWS_TIME" hidden="1">"c13759"</definedName>
    <definedName name="IQ_NEWS_URL" hidden="1">"c13744"</definedName>
    <definedName name="IQ_NEXT_CALL_DATE" hidden="1">"c2198"</definedName>
    <definedName name="IQ_NEXT_CALL_PRICE" hidden="1">"c2199"</definedName>
    <definedName name="IQ_NEXT_DIV_AMOUNT" hidden="1">"c17414"</definedName>
    <definedName name="IQ_NEXT_DIV_PAYMENT_DATE" hidden="1">"c17413"</definedName>
    <definedName name="IQ_NEXT_DIV_PAYMENT_TYPE" hidden="1">"c17415"</definedName>
    <definedName name="IQ_NEXT_DIV_RECORD_DATE" hidden="1">"c17412"</definedName>
    <definedName name="IQ_NEXT_EARNINGS_DATE" hidden="1">"c13592"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XDIV_DATE" hidden="1">"c17411"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CT_OR_EST_CIQ_COL" hidden="1">"c11712"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AVG_ASSETS_FFIEC" hidden="1">"c13370"</definedName>
    <definedName name="IQ_NI_BANK_AND_NONCONTROLLING_INTEREST_FFIEC" hidden="1">"c15365"</definedName>
    <definedName name="IQ_NI_BEFORE_CAPITALIZED" hidden="1">"c792"</definedName>
    <definedName name="IQ_NI_BEFORE_INTERNAL_ALLOCATIONS_FOREIGN_FFIEC" hidden="1">"c15393"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EST" hidden="1">"c1716"</definedName>
    <definedName name="IQ_NI_FFIEC" hidden="1">"c13034"</definedName>
    <definedName name="IQ_NI_GAAP_GUIDANCE_CIQ" hidden="1">"c5008"</definedName>
    <definedName name="IQ_NI_GAAP_GUIDANCE_CIQ_COL" hidden="1">"c11655"</definedName>
    <definedName name="IQ_NI_GAAP_HIGH_GUIDANCE_CIQ" hidden="1">"c4589"</definedName>
    <definedName name="IQ_NI_GAAP_HIGH_GUIDANCE_CIQ_COL" hidden="1">"c11238"</definedName>
    <definedName name="IQ_NI_GAAP_LOW_GUIDANCE_CIQ" hidden="1">"c4629"</definedName>
    <definedName name="IQ_NI_GAAP_LOW_GUIDANCE_CIQ_COL" hidden="1">"c11278"</definedName>
    <definedName name="IQ_NI_GUIDANCE_CIQ" hidden="1">"c5007"</definedName>
    <definedName name="IQ_NI_GUIDANCE_CIQ_COL" hidden="1">"c11654"</definedName>
    <definedName name="IQ_NI_GW_EST" hidden="1">"c1723"</definedName>
    <definedName name="IQ_NI_GW_GUIDANCE_CIQ" hidden="1">"c5009"</definedName>
    <definedName name="IQ_NI_GW_GUIDANCE_CIQ_COL" hidden="1">"c11656"</definedName>
    <definedName name="IQ_NI_GW_HIGH_EST" hidden="1">"c1725"</definedName>
    <definedName name="IQ_NI_GW_HIGH_GUIDANCE_CIQ" hidden="1">"c4590"</definedName>
    <definedName name="IQ_NI_GW_HIGH_GUIDANCE_CIQ_COL" hidden="1">"c11239"</definedName>
    <definedName name="IQ_NI_GW_LOW_EST" hidden="1">"c1726"</definedName>
    <definedName name="IQ_NI_GW_LOW_GUIDANCE_CIQ" hidden="1">"c4630"</definedName>
    <definedName name="IQ_NI_GW_LOW_GUIDANCE_CIQ_COL" hidden="1">"c11279"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HIGH_GUIDANCE_CIQ" hidden="1">"c4588"</definedName>
    <definedName name="IQ_NI_HIGH_GUIDANCE_CIQ_COL" hidden="1">"c11237"</definedName>
    <definedName name="IQ_NI_LOW_EST" hidden="1">"c1719"</definedName>
    <definedName name="IQ_NI_LOW_GUIDANCE_CIQ" hidden="1">"c4628"</definedName>
    <definedName name="IQ_NI_LOW_GUIDANCE_CIQ_COL" hidden="1">"c11277"</definedName>
    <definedName name="IQ_NI_MARGIN" hidden="1">"c794"</definedName>
    <definedName name="IQ_NI_MEDIAN_EST" hidden="1">"c1717"</definedName>
    <definedName name="IQ_NI_NON_CONTROLLING_INTERESTS_FFIEC" hidden="1">"c15366"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BC_ACT_OR_EST" hidden="1">"c4474"</definedName>
    <definedName name="IQ_NI_SBC_ACT_OR_EST_CIQ" hidden="1">"c5012"</definedName>
    <definedName name="IQ_NI_SBC_ACT_OR_EST_CIQ_COL" hidden="1">"c11659"</definedName>
    <definedName name="IQ_NI_SBC_GUIDANCE" hidden="1">"c4475"</definedName>
    <definedName name="IQ_NI_SBC_GUIDANCE_CIQ" hidden="1">"c5013"</definedName>
    <definedName name="IQ_NI_SBC_GUIDANCE_CIQ_COL" hidden="1">"c11660"</definedName>
    <definedName name="IQ_NI_SBC_GW_ACT_OR_EST" hidden="1">"c4478"</definedName>
    <definedName name="IQ_NI_SBC_GW_ACT_OR_EST_CIQ" hidden="1">"c5016"</definedName>
    <definedName name="IQ_NI_SBC_GW_ACT_OR_EST_CIQ_COL" hidden="1">"c11663"</definedName>
    <definedName name="IQ_NI_SBC_GW_GUIDANCE" hidden="1">"c4479"</definedName>
    <definedName name="IQ_NI_SBC_GW_GUIDANCE_CIQ" hidden="1">"c5017"</definedName>
    <definedName name="IQ_NI_SBC_GW_GUIDANCE_CIQ_COL" hidden="1">"c11664"</definedName>
    <definedName name="IQ_NI_SBC_GW_HIGH_GUIDANCE" hidden="1">"c4187"</definedName>
    <definedName name="IQ_NI_SBC_GW_HIGH_GUIDANCE_CIQ" hidden="1">"c4599"</definedName>
    <definedName name="IQ_NI_SBC_GW_HIGH_GUIDANCE_CIQ_COL" hidden="1">"c11248"</definedName>
    <definedName name="IQ_NI_SBC_GW_LOW_GUIDANCE" hidden="1">"c4227"</definedName>
    <definedName name="IQ_NI_SBC_GW_LOW_GUIDANCE_CIQ" hidden="1">"c4639"</definedName>
    <definedName name="IQ_NI_SBC_GW_LOW_GUIDANCE_CIQ_COL" hidden="1">"c11288"</definedName>
    <definedName name="IQ_NI_SBC_HIGH_GUIDANCE" hidden="1">"c4186"</definedName>
    <definedName name="IQ_NI_SBC_HIGH_GUIDANCE_CIQ" hidden="1">"c4598"</definedName>
    <definedName name="IQ_NI_SBC_HIGH_GUIDANCE_CIQ_COL" hidden="1">"c11247"</definedName>
    <definedName name="IQ_NI_SBC_LOW_GUIDANCE" hidden="1">"c4226"</definedName>
    <definedName name="IQ_NI_SBC_LOW_GUIDANCE_CIQ" hidden="1">"c4638"</definedName>
    <definedName name="IQ_NI_SBC_LOW_GUIDANCE_CIQ_COL" hidden="1">"c11287"</definedName>
    <definedName name="IQ_NI_SFAS" hidden="1">"c795"</definedName>
    <definedName name="IQ_NI_STDDEV_EST" hidden="1">"c1721"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I_INCL_UNCONSOL" hidden="1">"c16068"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_ALLOW_RECEIVABLES_FFIEC" hidden="1">"c13353"</definedName>
    <definedName name="IQ_NON_ACCRUAL_ASSET_SOLD_DURING_QTR_FFIEC" hidden="1">"c15350"</definedName>
    <definedName name="IQ_NON_ACCRUAL_LOANS" hidden="1">"c796"</definedName>
    <definedName name="IQ_NON_CASH" hidden="1">"c1399"</definedName>
    <definedName name="IQ_NON_CASH_ITEMS" hidden="1">"c797"</definedName>
    <definedName name="IQ_NON_CD_DEPOSITS" hidden="1">"c15718"</definedName>
    <definedName name="IQ_NON_CD_DEPOSITS_TOTAL_DEPOSITS" hidden="1">"c15725"</definedName>
    <definedName name="IQ_NON_CURRENT_LOANS_FFIEC" hidden="1">"c13860"</definedName>
    <definedName name="IQ_NON_FARM_NONRES_PROPERTIES_TRADING_DOM_FFIEC" hidden="1">"c12931"</definedName>
    <definedName name="IQ_NON_INS_EXP" hidden="1">"c798"</definedName>
    <definedName name="IQ_NON_INS_REV" hidden="1">"c799"</definedName>
    <definedName name="IQ_NON_INT_BAL_OTHER_INSTITUTIONS_FFIEC" hidden="1">"c12950"</definedName>
    <definedName name="IQ_NON_INT_BEAR_CD" hidden="1">"c800"</definedName>
    <definedName name="IQ_NON_INT_BEARING_DEPOSITS" hidden="1">"c800"</definedName>
    <definedName name="IQ_NON_INT_DEPOSITS_DOM_FFIEC" hidden="1">"c12851"</definedName>
    <definedName name="IQ_NON_INT_DEPOSITS_FOREIGN_FFIEC" hidden="1">"c12854"</definedName>
    <definedName name="IQ_NON_INT_EXP" hidden="1">"c801"</definedName>
    <definedName name="IQ_NON_INT_EXP_AVG_ASSETS_FFIEC" hidden="1">"c18878"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EXPENSE_AVG_ASSET" hidden="1">"c15708"</definedName>
    <definedName name="IQ_NON_INT_EXPENSE_FFIEC" hidden="1">"c13028"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AVG_ASSETS_FFIEC" hidden="1">"c13359"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_INC_OPERATING_INC_FFIEC" hidden="1">"c13382"</definedName>
    <definedName name="IQ_NON_INT_INCOME_AVG_ASSET" hidden="1">"c15707"</definedName>
    <definedName name="IQ_NON_INT_INCOME_FFIEC" hidden="1">"c13017"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EQUITY" hidden="1">"c15702"</definedName>
    <definedName name="IQ_NON_PERF_ASSETS_LOANS_OREO" hidden="1">"c15701"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ASSETS_FFIEC" hidden="1">"c13859"</definedName>
    <definedName name="IQ_NON_PERFORMING_LOANS" hidden="1">"c827"</definedName>
    <definedName name="IQ_NON_PERFORMING_LOANS_FFIEC" hidden="1">"c13861"</definedName>
    <definedName name="IQ_NON_RE_DA" hidden="1">"c16179"</definedName>
    <definedName name="IQ_NON_RENTAL_NOI" hidden="1">"c16066"</definedName>
    <definedName name="IQ_NON_RENTAL_OPERATING_EXPENSE" hidden="1">"c16046"</definedName>
    <definedName name="IQ_NON_US_ADDRESS_LEASE_FIN_REC_FFIEC" hidden="1">"c13625"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INCOME_AMORT_CLOSED_END_LOANS_FFIEC" hidden="1">"c13078"</definedName>
    <definedName name="IQ_NONCASH_PENSION_EXP" hidden="1">"c3000"</definedName>
    <definedName name="IQ_NONCORE_ASSETS_TOT_FFIEC" hidden="1">"c13443"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NONRES_DOM_FFIEC" hidden="1">"c15271"</definedName>
    <definedName name="IQ_NONFARM_NONRES_GROSS_LOANS_FFIEC" hidden="1">"c13405"</definedName>
    <definedName name="IQ_NONFARM_NONRES_LL_REC_DOM_FFIEC" hidden="1">"c13626"</definedName>
    <definedName name="IQ_NONFARM_NONRES_RISK_BASED_FFIEC" hidden="1">"c13426"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CASH_FFIEC" hidden="1">"c12774"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_FOREIGN_FFIEC" hidden="1">"c15376"</definedName>
    <definedName name="IQ_NONINTEREST_INCOME_EARNING_ASSETS_FDIC" hidden="1">"c6727"</definedName>
    <definedName name="IQ_NONMORTGAGE_SERVICING_FDIC" hidden="1">"c6336"</definedName>
    <definedName name="IQ_NONQUALIFYING_PREFERRED_T1_FFIEC" hidden="1">"c13134"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FC_UNUSED_UNUSED_UNUSED" hidden="1">"c8468"</definedName>
    <definedName name="IQ_NONRES_FIXED_INVEST_PRIV_APR_UNUSED" hidden="1">"c7588"</definedName>
    <definedName name="IQ_NONRES_FIXED_INVEST_PRIV_APR_UNUSED_UNUSED_UNUSED" hidden="1">"c7588"</definedName>
    <definedName name="IQ_NONRES_FIXED_INVEST_PRIV_FC_UNUSED" hidden="1">"c7808"</definedName>
    <definedName name="IQ_NONRES_FIXED_INVEST_PRIV_FC_UNUSED_UNUSED_UNUSED" hidden="1">"c7808"</definedName>
    <definedName name="IQ_NONRES_FIXED_INVEST_PRIV_POP_FC_UNUSED" hidden="1">"c8028"</definedName>
    <definedName name="IQ_NONRES_FIXED_INVEST_PRIV_POP_FC_UNUSED_UNUSED_UNUSED" hidden="1">"c8028"</definedName>
    <definedName name="IQ_NONRES_FIXED_INVEST_PRIV_POP_UNUSED" hidden="1">"c7148"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FC_UNUSED_UNUSED_UNUSED" hidden="1">"c8248"</definedName>
    <definedName name="IQ_NONRES_FIXED_INVEST_PRIV_YOY_UNUSED" hidden="1">"c7368"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DING_SECURITIES_FAIR_VALUE_TOT_FFIEC" hidden="1">"c13211"</definedName>
    <definedName name="IQ_NONTRADING_SECURITIES_LEVEL_1_FFIEC" hidden="1">"c13219"</definedName>
    <definedName name="IQ_NONTRADING_SECURITIES_LEVEL_2_FFIEC" hidden="1">"c13227"</definedName>
    <definedName name="IQ_NONTRADING_SECURITIES_LEVEL_3_FFIEC" hidden="1">"c13235"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CIQ" hidden="1">"c5069"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AMT_DERIVATIVES_BENEFICIARY_FFIEC" hidden="1">"c13118"</definedName>
    <definedName name="IQ_NOTIONAL_AMT_DERIVATIVES_GUARANTOR_FFIEC" hidden="1">"c13111"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OW_ATS_ACCOUNTS_COMMERCIAL_BANK_SUBS_FFIEC" hidden="1">"c12946"</definedName>
    <definedName name="IQ_NOW_ATS_ACCOUNTS_OTHER_INSTITUTIONS_FFIEC" hidden="1">"c12951"</definedName>
    <definedName name="IQ_NOW_OTHER_TRANS_ACCTS_TOT_DEPOSITS_FFIEC" hidden="1">"c13903"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CONTRIBUTORS" hidden="1">"c13739"</definedName>
    <definedName name="IQ_NUMBER_ADRHOLDERS" hidden="1">"c1970"</definedName>
    <definedName name="IQ_NUMBER_CELL_SITES" hidden="1">"c15762"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NUMBER_TRADES_EXECUTED" hidden="1">"c20428"</definedName>
    <definedName name="IQ_NUMBER_WIRELESS_TOWERS" hidden="1">"c15766"</definedName>
    <definedName name="IQ_OBLIGATION_STATES_POLI_SUBD_US_LL_REC_DOM_FFIEC" hidden="1">"c15295"</definedName>
    <definedName name="IQ_OBLIGATION_STATES_POLI_SUBD_US_LL_REC_FFIEC" hidden="1">"c15294"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EXP_AVG_ASSETS_FFIEC" hidden="1">"c13372"</definedName>
    <definedName name="IQ_OCCUPANCY_EXP_OPERATING_INC_FFIEC" hidden="1">"c13380"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"c12732"</definedName>
    <definedName name="IQ_OG_DAILY_PRDUCTION_GROWTH_GAS_EQUIVALENT" hidden="1">"c12733"</definedName>
    <definedName name="IQ_OG_DAILY_PRDUCTION_GROWTH_NGL" hidden="1">"c12734"</definedName>
    <definedName name="IQ_OG_DAILY_PRDUCTION_GROWTH_OIL" hidden="1">"c12735"</definedName>
    <definedName name="IQ_OG_DAILY_PRDUCTION_GROWTH_OIL_EQUIVALENT" hidden="1">"c12736"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ITY_RESERVES_GAS" hidden="1">"c2050"</definedName>
    <definedName name="IQ_OG_EQUITY_RESERVES_NGL" hidden="1">"c2921"</definedName>
    <definedName name="IQ_OG_EQUITY_RESERVES_OIL" hidden="1">"c2038"</definedName>
    <definedName name="IQ_OG_EQUTY_RESERVES_GAS" hidden="1">"c2050"</definedName>
    <definedName name="IQ_OG_EQUTY_RESERVES_NGL" hidden="1">"c20388"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PRODUCTIVE_WELLS_DRILLED_GAS" hidden="1">"c15907"</definedName>
    <definedName name="IQ_OG_GROSS_DEVELOPMENT_PRODUCTIVE_WELLS_DRILLED_OIL" hidden="1">"c15906"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PRODUCTIVE_WELLS_DRILLED_GAS" hidden="1">"c15905"</definedName>
    <definedName name="IQ_OG_GROSS_EXPLORATORY_PRODUCTIVE_WELLS_DRILLED_OIL" hidden="1">"c15904"</definedName>
    <definedName name="IQ_OG_GROSS_EXPLORATORY_TOTAL_WELLS_DRILLED" hidden="1">"c10096"</definedName>
    <definedName name="IQ_OG_GROSS_OPERATED_WELLS" hidden="1">"c10092"</definedName>
    <definedName name="IQ_OG_GROSS_PRODUCING_WELLS_GAS" hidden="1">"c15897"</definedName>
    <definedName name="IQ_OG_GROSS_PRODUCING_WELLS_OIL" hidden="1">"c15896"</definedName>
    <definedName name="IQ_OG_GROSS_PRODUCTIVE_WELLS_DRILLED_GAS" hidden="1">"c15901"</definedName>
    <definedName name="IQ_OG_GROSS_PRODUCTIVE_WELLS_DRILLED_OIL" hidden="1">"c15900"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PRODUCTIVE_WELLS_DRILLED_GAS" hidden="1">"c15911"</definedName>
    <definedName name="IQ_OG_NET_DEVELOPMENT_PRODUCTIVE_WELLS_DRILLED_OIL" hidden="1">"c15910"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PRODUCTIVE_WELLS_DRILLED_GAS" hidden="1">"c15909"</definedName>
    <definedName name="IQ_OG_NET_EXPLORATORY_PRODUCTIVE_WELLS_DRILLED_OIL" hidden="1">"c15908"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ING_WELLS_GAS" hidden="1">"c15899"</definedName>
    <definedName name="IQ_OG_NET_PRODUCING_WELLS_OIL" hidden="1">"c15898"</definedName>
    <definedName name="IQ_OG_NET_PRODUCTIVE_WELLS_DRILLED_GAS" hidden="1">"c15903"</definedName>
    <definedName name="IQ_OG_NET_PRODUCTIVE_WELLS_DRILLED_OIL" hidden="1">"c15902"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"c12737"</definedName>
    <definedName name="IQ_OG_PRDUCTION_GROWTH_GAS_EQUIVALENT" hidden="1">"c12738"</definedName>
    <definedName name="IQ_OG_PRDUCTION_GROWTH_NGL" hidden="1">"c12739"</definedName>
    <definedName name="IQ_OG_PRDUCTION_GROWTH_OIL" hidden="1">"c12740"</definedName>
    <definedName name="IQ_OG_PRDUCTION_GROWTH_OIL_EQUIVALENT" hidden="1">"c12741"</definedName>
    <definedName name="IQ_OG_PRDUCTION_GROWTH_TOAL" hidden="1">"c12742"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" hidden="1">"c6240"</definedName>
    <definedName name="IQ_OPER_INC_REIT" hidden="1">"c853"</definedName>
    <definedName name="IQ_OPER_INC_STDDEV_EST" hidden="1">"c1693"</definedName>
    <definedName name="IQ_OPER_INC_UTI" hidden="1">"c854"</definedName>
    <definedName name="IQ_OPERATING_EXP_AVG_ASSETS_FFIEC" hidden="1">"c13373"</definedName>
    <definedName name="IQ_OPERATING_INC_AVG_ASSETS_FFIEC" hidden="1">"c13368"</definedName>
    <definedName name="IQ_OPERATING_INC_TE_AVG_ASSETS_FFIEC" hidden="1">"c13360"</definedName>
    <definedName name="IQ_OPERATING_NOI_AVG_GROSS_PROP" hidden="1">"c16058"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FIEC" hidden="1">"c12831"</definedName>
    <definedName name="IQ_OREO_FOREIGN_FDIC" hidden="1">"c6460"</definedName>
    <definedName name="IQ_OREO_FOREIGN_FFIEC" hidden="1">"c15273"</definedName>
    <definedName name="IQ_OREO_MULTI_FAMILY_RESIDENTIAL_FDIC" hidden="1">"c6455"</definedName>
    <definedName name="IQ_OREO_OTHER_FFIEC" hidden="1">"c12833"</definedName>
    <definedName name="IQ_ORGANIC_GROWTH_RATE" hidden="1">"c20429"</definedName>
    <definedName name="IQ_OTHER_ADDITIONS_T1_FFIEC" hidden="1">"c13142"</definedName>
    <definedName name="IQ_OTHER_ADDITIONS_T2_FFIEC" hidden="1">"c13148"</definedName>
    <definedName name="IQ_OTHER_ADJ_CLAIM_ADJ_EXP_INCURRED" hidden="1">"c15878"</definedName>
    <definedName name="IQ_OTHER_ADJ_CLAIM_ADJ_EXP_PAID" hidden="1">"c15879"</definedName>
    <definedName name="IQ_OTHER_ADJ_RESERVE_BOP" hidden="1">"c15876"</definedName>
    <definedName name="IQ_OTHER_ADJ_RESERVES" hidden="1">"c15882"</definedName>
    <definedName name="IQ_OTHER_ADJUST_GROSS_LOANS" hidden="1">"c859"</definedName>
    <definedName name="IQ_OTHER_ADJUSTMENTS_COVERED" hidden="1">"c9961"</definedName>
    <definedName name="IQ_OTHER_ADJUSTMENTS_FFIEC" hidden="1">"c12972"</definedName>
    <definedName name="IQ_OTHER_ADJUSTMENTS_GROUP" hidden="1">"c9947"</definedName>
    <definedName name="IQ_OTHER_AFFO" hidden="1">"c16180"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FIEC" hidden="1">"c12848"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TOTAL_FFIEC" hidden="1">"c12841"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BORROWED_MONEY_FAIR_VALUE_TOT_FFIEC" hidden="1">"c15409"</definedName>
    <definedName name="IQ_OTHER_BORROWED_MONEY_FFIEC" hidden="1">"c12862"</definedName>
    <definedName name="IQ_OTHER_BORROWED_MONEY_LEVEL_1_FFIEC" hidden="1">"c15431"</definedName>
    <definedName name="IQ_OTHER_BORROWED_MONEY_LEVEL_2_FFIEC" hidden="1">"c15444"</definedName>
    <definedName name="IQ_OTHER_BORROWED_MONEY_LEVEL_3_FFIEC" hidden="1">"c15457"</definedName>
    <definedName name="IQ_OTHER_BORROWED_MONEY_LT_FFIEC" hidden="1">"c12865"</definedName>
    <definedName name="IQ_OTHER_BORROWED_MONEY_ST_FFIEC" hidden="1">"c12864"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OMPREHENSIVE_INCOME_FFIEC" hidden="1">"c12970"</definedName>
    <definedName name="IQ_OTHER_CONSTRUCTION_GROSS_LOANS_FFIEC" hidden="1">"c13403"</definedName>
    <definedName name="IQ_OTHER_CONSTRUCTION_LOANS_DUE_30_89_FFIEC" hidden="1">"c13258"</definedName>
    <definedName name="IQ_OTHER_CONSTRUCTION_LOANS_DUE_90_FFIEC" hidden="1">"c13286"</definedName>
    <definedName name="IQ_OTHER_CONSTRUCTION_LOANS_NON_ACCRUAL_FFIEC" hidden="1">"c13312"</definedName>
    <definedName name="IQ_OTHER_CONSTRUCTION_LOANS_UNUSED_FFIEC" hidden="1">"c13245"</definedName>
    <definedName name="IQ_OTHER_CONSTRUCTION_RISK_BASED_FFIEC" hidden="1">"c13424"</definedName>
    <definedName name="IQ_OTHER_CONSUMER_LL_REC_FFIEC" hidden="1">"c12891"</definedName>
    <definedName name="IQ_OTHER_CONSUMER_LOANS_FFIEC" hidden="1">"c12824"</definedName>
    <definedName name="IQ_OTHER_CONSUMER_LOANS_TRADING_DOM_FFIEC" hidden="1">"c12935"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BT_SEC_DOM_AFS_AMORT_COST_FFIEC" hidden="1">"c20503"</definedName>
    <definedName name="IQ_OTHER_DEBT_SEC_DOM_AFS_FAIR_VAL_FFIEC" hidden="1">"c20468"</definedName>
    <definedName name="IQ_OTHER_DEBT_SEC_DOM_AVAIL_SALE_FFIEC" hidden="1">"c12803"</definedName>
    <definedName name="IQ_OTHER_DEBT_SEC_FOREIGN_AFS_AMORT_COST_FFIEC" hidden="1">"c20504"</definedName>
    <definedName name="IQ_OTHER_DEBT_SEC_FOREIGN_AFS_FAIR_VAL_FFIEC" hidden="1">"c20469"</definedName>
    <definedName name="IQ_OTHER_DEBT_SEC_FOREIGN_AVAIL_SALE_FFIEC" hidden="1">"c12804"</definedName>
    <definedName name="IQ_OTHER_DEBT_SEC_INVEST_SECURITIES_FFIEC" hidden="1">"c13462"</definedName>
    <definedName name="IQ_OTHER_DEBT_SEC_TRADING_DOM_FFIEC" hidden="1">"c12924"</definedName>
    <definedName name="IQ_OTHER_DEBT_SEC_TRADING_FFIEC" hidden="1">"c12819"</definedName>
    <definedName name="IQ_OTHER_DEBT_SECURITIES_DOM_FFIEC" hidden="1">"c12789"</definedName>
    <definedName name="IQ_OTHER_DEBT_SECURITIES_DOM_HTM_AMORT_COST_FFIEC" hidden="1">"c20451"</definedName>
    <definedName name="IQ_OTHER_DEBT_SECURITIES_DOM_HTM_FAIR_VAL_FFIEC" hidden="1">"c20486"</definedName>
    <definedName name="IQ_OTHER_DEBT_SECURITIES_FOREIGN_FFIEC" hidden="1">"c12790"</definedName>
    <definedName name="IQ_OTHER_DEBT_SECURITIES_FOREIGN_HTM_AMORT_COST_FFIEC" hidden="1">"c20452"</definedName>
    <definedName name="IQ_OTHER_DEBT_SECURITIES_FOREIGN_HTM_FAIR_VAL_FFIEC" hidden="1">"c20487"</definedName>
    <definedName name="IQ_OTHER_DEBT_SECURITIES_QUARTERLY_AVG_FFIEC" hidden="1">"c15473"</definedName>
    <definedName name="IQ_OTHER_DEDUCTIONS_LEVERAGE_RATIO_FFIEC" hidden="1">"c13158"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EPOSITS_FFIEC" hidden="1">"c12994"</definedName>
    <definedName name="IQ_OTHER_DEPOSITS_TOTAL_DEPOSITS" hidden="1">"c15724"</definedName>
    <definedName name="IQ_OTHER_DERIVATIVES_BENEFICIARY_FFIEC" hidden="1">"c13122"</definedName>
    <definedName name="IQ_OTHER_DERIVATIVES_GUARANTOR_FFIEC" hidden="1">"c13115"</definedName>
    <definedName name="IQ_OTHER_DEVELOPMENT_EXPENSE" hidden="1">"c16041"</definedName>
    <definedName name="IQ_OTHER_DEVELOPMENT_REVENUE" hidden="1">"c16025"</definedName>
    <definedName name="IQ_OTHER_DOMESTIC_DEBT_SECURITIES_FDIC" hidden="1">"c6302"</definedName>
    <definedName name="IQ_OTHER_EARNING" hidden="1">"c1609"</definedName>
    <definedName name="IQ_OTHER_EPRA_NAV_ADJ" hidden="1">"c16004"</definedName>
    <definedName name="IQ_OTHER_EPRA_NNAV_ADJ" hidden="1">"c16009"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CAPITAL_COMPS_FFIEC" hidden="1">"c12880"</definedName>
    <definedName name="IQ_OTHER_EQUITY_FFIEC" hidden="1">"c12879"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EXP_OPERATING_INC_FFIEC" hidden="1">"c13381"</definedName>
    <definedName name="IQ_OTHER_FAD" hidden="1">"c16184"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FOREIGN_LOANS_FOREIGN_FFIEC" hidden="1">"c13482"</definedName>
    <definedName name="IQ_OTHER_IBF_DEPOSIT_LIABILITIES_FFIEC" hidden="1">"c15301"</definedName>
    <definedName name="IQ_OTHER_INDIVIDUAL_FAMILY_DOM_QUARTERLY_AVG_FFIEC" hidden="1">"c15481"</definedName>
    <definedName name="IQ_OTHER_INSURANCE_FEES_FDIC" hidden="1">"c6672"</definedName>
    <definedName name="IQ_OTHER_INSURANCE_PREMIUMS_FFIEC" hidden="1">"c13071"</definedName>
    <definedName name="IQ_OTHER_INT_EXPENSE_FFIEC" hidden="1">"c12999"</definedName>
    <definedName name="IQ_OTHER_INT_INCOME_FFIEC" hidden="1">"c12988"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ASSETS_FFIEC" hidden="1">"c12837"</definedName>
    <definedName name="IQ_OTHER_INTANGIBLE_ASSETS_TOT_FFIEC" hidden="1">"c12840"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EASES_DUE_30_89_FFIEC" hidden="1">"c13278"</definedName>
    <definedName name="IQ_OTHER_LEASES_DUE_90_FFIEC" hidden="1">"c13304"</definedName>
    <definedName name="IQ_OTHER_LEASES_LL_REC_FFIEC" hidden="1">"c12896"</definedName>
    <definedName name="IQ_OTHER_LEASES_NON_ACCRUAL_FFIEC" hidden="1">"c13330"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IABILITIES_FFIEC" hidden="1">"c12872"</definedName>
    <definedName name="IQ_OTHER_LIABILITIES_TOTAL_FFIEC" hidden="1">"c12869"</definedName>
    <definedName name="IQ_OTHER_LL_REC_FFIEC" hidden="1">"c12894"</definedName>
    <definedName name="IQ_OTHER_LOANS" hidden="1">"c945"</definedName>
    <definedName name="IQ_OTHER_LOANS_CHARGE_OFFS_FDIC" hidden="1">"c6601"</definedName>
    <definedName name="IQ_OTHER_LOANS_DUE_30_89_FFIEC" hidden="1">"c13275"</definedName>
    <definedName name="IQ_OTHER_LOANS_DUE_90_FFIEC" hidden="1">"c13301"</definedName>
    <definedName name="IQ_OTHER_LOANS_FFIEC" hidden="1">"c12825"</definedName>
    <definedName name="IQ_OTHER_LOANS_FOREIGN_FDIC" hidden="1">"c6446"</definedName>
    <definedName name="IQ_OTHER_LOANS_GROSS_LOANS_FFIEC" hidden="1">"c13414"</definedName>
    <definedName name="IQ_OTHER_LOANS_INDIVIDUALS_CHARGE_OFFS_FFIEC" hidden="1">"c13181"</definedName>
    <definedName name="IQ_OTHER_LOANS_INDIVIDUALS_DUE_30_89_FFIEC" hidden="1">"c13273"</definedName>
    <definedName name="IQ_OTHER_LOANS_INDIVIDUALS_DUE_90_FFIEC" hidden="1">"c13299"</definedName>
    <definedName name="IQ_OTHER_LOANS_INDIVIDUALS_NON_ACCRUAL_FFIEC" hidden="1">"c13325"</definedName>
    <definedName name="IQ_OTHER_LOANS_INDIVIDUALS_RECOV_FFIEC" hidden="1">"c13203"</definedName>
    <definedName name="IQ_OTHER_LOANS_LEASES_FDIC" hidden="1">"c6322"</definedName>
    <definedName name="IQ_OTHER_LOANS_LL_REC_DOM_FFIEC" hidden="1">"c12914"</definedName>
    <definedName name="IQ_OTHER_LOANS_NET_CHARGE_OFFS_FDIC" hidden="1">"c6639"</definedName>
    <definedName name="IQ_OTHER_LOANS_NON_ACCRUAL_FFIEC" hidden="1">"c13327"</definedName>
    <definedName name="IQ_OTHER_LOANS_RECOVERIES_FDIC" hidden="1">"c6620"</definedName>
    <definedName name="IQ_OTHER_LOANS_RISK_BASED_FFIEC" hidden="1">"c13435"</definedName>
    <definedName name="IQ_OTHER_LOANS_TOTAL_FDIC" hidden="1">"c6432"</definedName>
    <definedName name="IQ_OTHER_LOANS_TOTAL_LOANS" hidden="1">"c15716"</definedName>
    <definedName name="IQ_OTHER_LOANS_TRADING_DOM_FFIEC" hidden="1">"c12936"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MBS_AFS_AMORT_COST_FFIEC" hidden="1">"c20498"</definedName>
    <definedName name="IQ_OTHER_MBS_AFS_FAIR_VAL_FFIEC" hidden="1">"c20463"</definedName>
    <definedName name="IQ_OTHER_MBS_AVAIL_SALE_FFIEC" hidden="1">"c12801"</definedName>
    <definedName name="IQ_OTHER_MBS_FFIEC" hidden="1">"c12787"</definedName>
    <definedName name="IQ_OTHER_MBS_HTM_AMORT_COST_FFIEC" hidden="1">"c20446"</definedName>
    <definedName name="IQ_OTHER_MBS_HTM_FAIR_VAL_FFIEC" hidden="1">"c20481"</definedName>
    <definedName name="IQ_OTHER_MBS_ISSUED_FNMA_GNMA_TRADING_DOM_FFIEC" hidden="1">"c12922"</definedName>
    <definedName name="IQ_OTHER_MBS_ISSUED_FNMA_GNMA_TRADING_FFIEC" hidden="1">"c12817"</definedName>
    <definedName name="IQ_OTHER_MBS_TRADING_DOM_FFIEC" hidden="1">"c12923"</definedName>
    <definedName name="IQ_OTHER_MBS_TRADING_FFIEC" hidden="1">"c12818"</definedName>
    <definedName name="IQ_OTHER_MINING_REVENUE_COAL" hidden="1">"c15931"</definedName>
    <definedName name="IQ_OTHER_NET" hidden="1">"c1453"</definedName>
    <definedName name="IQ_OTHER_NON_INT_ALLOCATIONS_FFIEC" hidden="1">"c13065"</definedName>
    <definedName name="IQ_OTHER_NON_INT_EXP" hidden="1">"c953"</definedName>
    <definedName name="IQ_OTHER_NON_INT_EXP_FDIC" hidden="1">"c6578"</definedName>
    <definedName name="IQ_OTHER_NON_INT_EXP_FFIEC" hidden="1">"c13027"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INT_INC_OPERATING_INC_FFIEC" hidden="1">"c13392"</definedName>
    <definedName name="IQ_OTHER_NON_INT_INCOME_FFIEC" hidden="1">"c13016"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FARM_NONRES_GROSS_LOANS_FFIEC" hidden="1">"c13407"</definedName>
    <definedName name="IQ_OTHER_NONFARM_NONRES_LL_REC_DOM_FFIEC" hidden="1">"c12907"</definedName>
    <definedName name="IQ_OTHER_NONFARM_NONRES_RISK_BASED_FFIEC" hidden="1">"c13428"</definedName>
    <definedName name="IQ_OTHER_NONINTEREST_INC_FOREIGN_FFIEC" hidden="1">"c15380"</definedName>
    <definedName name="IQ_OTHER_OFF_BS_ITEMS_FFIEC" hidden="1">"c13126"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OVER_TOTAL" hidden="1">"c13770"</definedName>
    <definedName name="IQ_OTHER_PC_WRITTEN" hidden="1">"c1006"</definedName>
    <definedName name="IQ_OTHER_PROP" hidden="1">"c8764"</definedName>
    <definedName name="IQ_OTHER_PROP_OPERATING_EXPENSE" hidden="1">"c16043"</definedName>
    <definedName name="IQ_OTHER_PROP_OPERATING_REVENUE" hidden="1">"c16027"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EVOL_CREDIT_CONSUMER_LOANS_FFIEC" hidden="1">"c12823"</definedName>
    <definedName name="IQ_OTHER_REVOLVING_CREDIT_LL_REC_FFIEC" hidden="1">"c12890"</definedName>
    <definedName name="IQ_OTHER_REVOLVING_CREDIT_LOANS_TRADING_DOM_FFIEC" hidden="1">"c12934"</definedName>
    <definedName name="IQ_OTHER_ROOMS" hidden="1">"c8788"</definedName>
    <definedName name="IQ_OTHER_SAVINGS_DEPOSITS_FDIC" hidden="1">"c6554"</definedName>
    <definedName name="IQ_OTHER_SAVINGS_DEPOSITS_NON_TRANS_ACCTS_FFIEC" hidden="1">"c15331"</definedName>
    <definedName name="IQ_OTHER_SECURITIES_QUARTERLY_AVG_FFIEC" hidden="1">"c15472"</definedName>
    <definedName name="IQ_OTHER_SQ_FT" hidden="1">"c8780"</definedName>
    <definedName name="IQ_OTHER_STRIKE_PRICE_GRANTED" hidden="1">"c2692"</definedName>
    <definedName name="IQ_OTHER_TAX_EQUIVALENT_ADJUSTMENTS_FFIEC" hidden="1">"c13855"</definedName>
    <definedName name="IQ_OTHER_TRADING_ASSETS_FAIR_VALUE_TOT_FFIEC" hidden="1">"c15404"</definedName>
    <definedName name="IQ_OTHER_TRADING_ASSETS_FFIEC" hidden="1">"c12826"</definedName>
    <definedName name="IQ_OTHER_TRADING_ASSETS_LEVEL_1_FFIEC" hidden="1">"c15426"</definedName>
    <definedName name="IQ_OTHER_TRADING_ASSETS_LEVEL_2_FFIEC" hidden="1">"c15439"</definedName>
    <definedName name="IQ_OTHER_TRADING_ASSETS_LEVEL_3_FFIEC" hidden="1">"c15452"</definedName>
    <definedName name="IQ_OTHER_TRADING_ASSETS_TOTAL_FFIEC" hidden="1">"c12937"</definedName>
    <definedName name="IQ_OTHER_TRADING_LIABILITIES_FAIR_VALUE_TOT_FFIEC" hidden="1">"c15408"</definedName>
    <definedName name="IQ_OTHER_TRADING_LIABILITIES_FFIEC" hidden="1">"c12860"</definedName>
    <definedName name="IQ_OTHER_TRADING_LIABILITIES_LEVEL_1_FFIEC" hidden="1">"c15430"</definedName>
    <definedName name="IQ_OTHER_TRADING_LIABILITIES_LEVEL_2_FFIEC" hidden="1">"c15443"</definedName>
    <definedName name="IQ_OTHER_TRADING_LIABILITIES_LEVEL_3_FFIEC" hidden="1">"c15456"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ED_FFIEC" hidden="1">"c13248"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SUPPLE" hidden="1">"c13816"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"c2127"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VERHEAD_EXP_AVG_ASSETS_FFIEC" hidden="1">"c13361"</definedName>
    <definedName name="IQ_OVERHEAD_EXP_REV_FFIEC" hidden="1">"c13494"</definedName>
    <definedName name="IQ_OVERHEAD_NON_INT_INC_AVG_ASSETS_FFIEC" hidden="1">"c13374"</definedName>
    <definedName name="IQ_OVERHEAD_NON_INT_OPERATING_INC_FFIEC" hidden="1">"c13393"</definedName>
    <definedName name="IQ_OVERHEAD_OPERATING_INC_FFIEC" hidden="1">"c13378"</definedName>
    <definedName name="IQ_OWNED_RESERVES_COAL" hidden="1">"c15916"</definedName>
    <definedName name="IQ_OWNED_RESERVES_TO_TOTAL_RESERVES_COAL" hidden="1">"c15957"</definedName>
    <definedName name="IQ_OWNER_OCCUPIED_GROSS_LOANS_FFIEC" hidden="1">"c13406"</definedName>
    <definedName name="IQ_OWNER_OCCUPIED_LOANS_RISK_BASED_FFIEC" hidden="1">"c13427"</definedName>
    <definedName name="IQ_OWNER_OCCUPIED_NONFARM_NONRES_LL_REC_DOM_FFIEC" hidden="1">"c12906"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ICIPATIONS_ACCEPTANCES_FFIEC" hidden="1">"c13254"</definedName>
    <definedName name="IQ_PARTNERSHIP_INC_RE" hidden="1">"c12039"</definedName>
    <definedName name="IQ_PASS_THROUGH_FNMA_GNMA_TRADING_FFIEC" hidden="1">"c12816"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ST_DUE_ALLOW_GROSS_LOANS_FFIEC" hidden="1">"c13416"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BV_FWD" hidden="1">"c15235"</definedName>
    <definedName name="IQ_PC_EARNED" hidden="1">"c2749"</definedName>
    <definedName name="IQ_PC_GAAP_COMBINED_RATIO" hidden="1">"c20392"</definedName>
    <definedName name="IQ_PC_GAAP_COMBINED_RATIO_EXCL_CL" hidden="1">"c20393"</definedName>
    <definedName name="IQ_PC_GAAP_EXPENSE_RATIO" hidden="1">"c20391"</definedName>
    <definedName name="IQ_PC_GAAP_LOSS" hidden="1">"c20390"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EXCL_FWD_REUT" hidden="1">"c4049"</definedName>
    <definedName name="IQ_PE_FUND_DATE_EST" hidden="1">"c19174"</definedName>
    <definedName name="IQ_PE_FUND_DATE_MONTH" hidden="1">"c19172"</definedName>
    <definedName name="IQ_PE_FUND_DATE_YEAR" hidden="1">"c18925"</definedName>
    <definedName name="IQ_PE_FUND_FAMILIES" hidden="1">"c18917"</definedName>
    <definedName name="IQ_PE_FUND_FAMILIES_ID" hidden="1">"c18918"</definedName>
    <definedName name="IQ_PE_FUND_FAMILIES_REL" hidden="1">"c18919"</definedName>
    <definedName name="IQ_PE_FUND_ID" hidden="1">"c18923"</definedName>
    <definedName name="IQ_PE_FUND_INVEST_AMOUNT" hidden="1">"c18933"</definedName>
    <definedName name="IQ_PE_FUND_INVEST_DATE_MONTH" hidden="1">"c19173"</definedName>
    <definedName name="IQ_PE_FUND_INVEST_DATE_YEAR" hidden="1">"c18934"</definedName>
    <definedName name="IQ_PE_FUND_NAME" hidden="1">"c18922"</definedName>
    <definedName name="IQ_PE_FUND_SIZE" hidden="1">"c18924"</definedName>
    <definedName name="IQ_PE_FUND_STAGE" hidden="1">"c18928"</definedName>
    <definedName name="IQ_PE_FUND_TARGET_MAX" hidden="1">"c18927"</definedName>
    <definedName name="IQ_PE_FUND_TARGET_MIN" hidden="1">"c18926"</definedName>
    <definedName name="IQ_PE_FUND_TRANSACTION_COMMENTS" hidden="1">"c18931"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G_FWD_REUT" hidden="1">"c4052"</definedName>
    <definedName name="IQ_PENETRATION_BASIC_CABLE" hidden="1">"c16204"</definedName>
    <definedName name="IQ_PENETRATION_BBAND" hidden="1">"c2852"</definedName>
    <definedName name="IQ_PENETRATION_BBAND_THP" hidden="1">"c2851"</definedName>
    <definedName name="IQ_PENETRATION_PHONE" hidden="1">"c2853"</definedName>
    <definedName name="IQ_PENETRATION_VIDEO" hidden="1">"c2850"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DAY" hidden="1">"c1846"</definedName>
    <definedName name="IQ_PERCENT_CHANGE_EST_5YR_GROWTH_RATE_DAY_CIQ" hidden="1">"c3785"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WEEK" hidden="1">"c1847"</definedName>
    <definedName name="IQ_PERCENT_CHANGE_EST_5YR_GROWTH_RATE_WEEK_CIQ" hidden="1">"c3797"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2MONTHS_CIQ" hidden="1">"c3748"</definedName>
    <definedName name="IQ_PERCENT_CHANGE_EST_EBITDA_18MONTHS" hidden="1">"c1805"</definedName>
    <definedName name="IQ_PERCENT_CHANGE_EST_EBITDA_18MONTHS_CIQ" hidden="1">"c3749"</definedName>
    <definedName name="IQ_PERCENT_CHANGE_EST_EBITDA_3MONTHS" hidden="1">"c1801"</definedName>
    <definedName name="IQ_PERCENT_CHANGE_EST_EBITDA_3MONTHS_CIQ" hidden="1">"c3745"</definedName>
    <definedName name="IQ_PERCENT_CHANGE_EST_EBITDA_6MONTHS" hidden="1">"c1802"</definedName>
    <definedName name="IQ_PERCENT_CHANGE_EST_EBITDA_6MONTHS_CIQ" hidden="1">"c3746"</definedName>
    <definedName name="IQ_PERCENT_CHANGE_EST_EBITDA_9MONTHS" hidden="1">"c1803"</definedName>
    <definedName name="IQ_PERCENT_CHANGE_EST_EBITDA_9MONTHS_CIQ" hidden="1">"c3747"</definedName>
    <definedName name="IQ_PERCENT_CHANGE_EST_EBITDA_DAY" hidden="1">"c1798"</definedName>
    <definedName name="IQ_PERCENT_CHANGE_EST_EBITDA_DAY_CIQ" hidden="1">"c3743"</definedName>
    <definedName name="IQ_PERCENT_CHANGE_EST_EBITDA_MONTH" hidden="1">"c1800"</definedName>
    <definedName name="IQ_PERCENT_CHANGE_EST_EBITDA_MONTH_CIQ" hidden="1">"c3744"</definedName>
    <definedName name="IQ_PERCENT_CHANGE_EST_EBITDA_WEEK" hidden="1">"c1799"</definedName>
    <definedName name="IQ_PERCENT_CHANGE_EST_EBITDA_WEEK_CIQ" hidden="1">"c3792"</definedName>
    <definedName name="IQ_PERCENT_CHANGE_EST_EPS_12MONTHS" hidden="1">"c1788"</definedName>
    <definedName name="IQ_PERCENT_CHANGE_EST_EPS_12MONTHS_CIQ" hidden="1">"c3733"</definedName>
    <definedName name="IQ_PERCENT_CHANGE_EST_EPS_18MONTHS" hidden="1">"c1789"</definedName>
    <definedName name="IQ_PERCENT_CHANGE_EST_EPS_18MONTHS_CIQ" hidden="1">"c3734"</definedName>
    <definedName name="IQ_PERCENT_CHANGE_EST_EPS_3MONTHS" hidden="1">"c1785"</definedName>
    <definedName name="IQ_PERCENT_CHANGE_EST_EPS_3MONTHS_CIQ" hidden="1">"c3730"</definedName>
    <definedName name="IQ_PERCENT_CHANGE_EST_EPS_6MONTHS" hidden="1">"c1786"</definedName>
    <definedName name="IQ_PERCENT_CHANGE_EST_EPS_6MONTHS_CIQ" hidden="1">"c3731"</definedName>
    <definedName name="IQ_PERCENT_CHANGE_EST_EPS_9MONTHS" hidden="1">"c1787"</definedName>
    <definedName name="IQ_PERCENT_CHANGE_EST_EPS_9MONTHS_CIQ" hidden="1">"c3732"</definedName>
    <definedName name="IQ_PERCENT_CHANGE_EST_EPS_DAY" hidden="1">"c1782"</definedName>
    <definedName name="IQ_PERCENT_CHANGE_EST_EPS_DAY_CIQ" hidden="1">"c3727"</definedName>
    <definedName name="IQ_PERCENT_CHANGE_EST_EPS_MONTH" hidden="1">"c1784"</definedName>
    <definedName name="IQ_PERCENT_CHANGE_EST_EPS_MONTH_CIQ" hidden="1">"c3729"</definedName>
    <definedName name="IQ_PERCENT_CHANGE_EST_EPS_WEEK" hidden="1">"c1783"</definedName>
    <definedName name="IQ_PERCENT_CHANGE_EST_EPS_WEEK_CIQ" hidden="1">"c3728"</definedName>
    <definedName name="IQ_PERCENT_CHANGE_EST_FFO_12MONTHS" hidden="1">"c1828"</definedName>
    <definedName name="IQ_PERCENT_CHANGE_EST_FFO_12MONTHS_CIQ" hidden="1">"c3769"</definedName>
    <definedName name="IQ_PERCENT_CHANGE_EST_FFO_12MONTHS_THOM" hidden="1">"c5248"</definedName>
    <definedName name="IQ_PERCENT_CHANGE_EST_FFO_18MONTHS" hidden="1">"c1829"</definedName>
    <definedName name="IQ_PERCENT_CHANGE_EST_FFO_18MONTHS_CIQ" hidden="1">"c3770"</definedName>
    <definedName name="IQ_PERCENT_CHANGE_EST_FFO_18MONTHS_THOM" hidden="1">"c5249"</definedName>
    <definedName name="IQ_PERCENT_CHANGE_EST_FFO_3MONTHS" hidden="1">"c1825"</definedName>
    <definedName name="IQ_PERCENT_CHANGE_EST_FFO_3MONTHS_CIQ" hidden="1">"c3766"</definedName>
    <definedName name="IQ_PERCENT_CHANGE_EST_FFO_3MONTHS_THOM" hidden="1">"c5245"</definedName>
    <definedName name="IQ_PERCENT_CHANGE_EST_FFO_6MONTHS" hidden="1">"c1826"</definedName>
    <definedName name="IQ_PERCENT_CHANGE_EST_FFO_6MONTHS_CIQ" hidden="1">"c3767"</definedName>
    <definedName name="IQ_PERCENT_CHANGE_EST_FFO_6MONTHS_THOM" hidden="1">"c5246"</definedName>
    <definedName name="IQ_PERCENT_CHANGE_EST_FFO_9MONTHS" hidden="1">"c1827"</definedName>
    <definedName name="IQ_PERCENT_CHANGE_EST_FFO_9MONTHS_CIQ" hidden="1">"c3768"</definedName>
    <definedName name="IQ_PERCENT_CHANGE_EST_FFO_9MONTHS_THOM" hidden="1">"c5247"</definedName>
    <definedName name="IQ_PERCENT_CHANGE_EST_FFO_DAY" hidden="1">"c1822"</definedName>
    <definedName name="IQ_PERCENT_CHANGE_EST_FFO_DAY_CIQ" hidden="1">"c3764"</definedName>
    <definedName name="IQ_PERCENT_CHANGE_EST_FFO_DAY_THOM" hidden="1">"c5243"</definedName>
    <definedName name="IQ_PERCENT_CHANGE_EST_FFO_MONTH" hidden="1">"c1824"</definedName>
    <definedName name="IQ_PERCENT_CHANGE_EST_FFO_MONTH_CIQ" hidden="1">"c3765"</definedName>
    <definedName name="IQ_PERCENT_CHANGE_EST_FFO_MONTH_THOM" hidden="1">"c5244"</definedName>
    <definedName name="IQ_PERCENT_CHANGE_EST_FFO_WEEK" hidden="1">"c1823"</definedName>
    <definedName name="IQ_PERCENT_CHANGE_EST_FFO_WEEK_CIQ" hidden="1">"c3795"</definedName>
    <definedName name="IQ_PERCENT_CHANGE_EST_FFO_WEEK_THOM" hidden="1">"c5274"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3MONTHS" hidden="1">"c1841"</definedName>
    <definedName name="IQ_PERCENT_CHANGE_EST_PRICE_TARGET_3MONTHS_CIQ" hidden="1">"c3780"</definedName>
    <definedName name="IQ_PERCENT_CHANGE_EST_PRICE_TARGET_6MONTHS" hidden="1">"c1842"</definedName>
    <definedName name="IQ_PERCENT_CHANGE_EST_PRICE_TARGET_6MONTHS_CIQ" hidden="1">"c3781"</definedName>
    <definedName name="IQ_PERCENT_CHANGE_EST_PRICE_TARGET_9MONTHS" hidden="1">"c1843"</definedName>
    <definedName name="IQ_PERCENT_CHANGE_EST_PRICE_TARGET_9MONTHS_CIQ" hidden="1">"c3782"</definedName>
    <definedName name="IQ_PERCENT_CHANGE_EST_PRICE_TARGET_DAY" hidden="1">"c1838"</definedName>
    <definedName name="IQ_PERCENT_CHANGE_EST_PRICE_TARGET_DAY_CIQ" hidden="1">"c3778"</definedName>
    <definedName name="IQ_PERCENT_CHANGE_EST_PRICE_TARGET_MONTH" hidden="1">"c1840"</definedName>
    <definedName name="IQ_PERCENT_CHANGE_EST_PRICE_TARGET_MONTH_CIQ" hidden="1">"c3779"</definedName>
    <definedName name="IQ_PERCENT_CHANGE_EST_PRICE_TARGET_WEEK" hidden="1">"c1839"</definedName>
    <definedName name="IQ_PERCENT_CHANGE_EST_PRICE_TARGET_WEEK_CIQ" hidden="1">"c3798"</definedName>
    <definedName name="IQ_PERCENT_CHANGE_EST_RECO_12MONTHS" hidden="1">"c1836"</definedName>
    <definedName name="IQ_PERCENT_CHANGE_EST_RECO_12MONTHS_CIQ" hidden="1">"c3776"</definedName>
    <definedName name="IQ_PERCENT_CHANGE_EST_RECO_18MONTHS" hidden="1">"c1837"</definedName>
    <definedName name="IQ_PERCENT_CHANGE_EST_RECO_18MONTHS_CIQ" hidden="1">"c3777"</definedName>
    <definedName name="IQ_PERCENT_CHANGE_EST_RECO_3MONTHS" hidden="1">"c1833"</definedName>
    <definedName name="IQ_PERCENT_CHANGE_EST_RECO_3MONTHS_CIQ" hidden="1">"c3773"</definedName>
    <definedName name="IQ_PERCENT_CHANGE_EST_RECO_6MONTHS" hidden="1">"c1834"</definedName>
    <definedName name="IQ_PERCENT_CHANGE_EST_RECO_6MONTHS_CIQ" hidden="1">"c3774"</definedName>
    <definedName name="IQ_PERCENT_CHANGE_EST_RECO_9MONTHS" hidden="1">"c1835"</definedName>
    <definedName name="IQ_PERCENT_CHANGE_EST_RECO_9MONTHS_CIQ" hidden="1">"c3775"</definedName>
    <definedName name="IQ_PERCENT_CHANGE_EST_RECO_DAY" hidden="1">"c1830"</definedName>
    <definedName name="IQ_PERCENT_CHANGE_EST_RECO_DAY_CIQ" hidden="1">"c3771"</definedName>
    <definedName name="IQ_PERCENT_CHANGE_EST_RECO_MONTH" hidden="1">"c1832"</definedName>
    <definedName name="IQ_PERCENT_CHANGE_EST_RECO_MONTH_CIQ" hidden="1">"c3772"</definedName>
    <definedName name="IQ_PERCENT_CHANGE_EST_RECO_WEEK" hidden="1">"c1831"</definedName>
    <definedName name="IQ_PERCENT_CHANGE_EST_RECO_WEEK_CIQ" hidden="1">"c3796"</definedName>
    <definedName name="IQ_PERCENT_CHANGE_EST_REV_12MONTHS" hidden="1">"c1796"</definedName>
    <definedName name="IQ_PERCENT_CHANGE_EST_REV_12MONTHS_CIQ" hidden="1">"c3741"</definedName>
    <definedName name="IQ_PERCENT_CHANGE_EST_REV_18MONTHS" hidden="1">"c1797"</definedName>
    <definedName name="IQ_PERCENT_CHANGE_EST_REV_18MONTHS_CIQ" hidden="1">"c3742"</definedName>
    <definedName name="IQ_PERCENT_CHANGE_EST_REV_3MONTHS" hidden="1">"c1793"</definedName>
    <definedName name="IQ_PERCENT_CHANGE_EST_REV_3MONTHS_CIQ" hidden="1">"c3738"</definedName>
    <definedName name="IQ_PERCENT_CHANGE_EST_REV_6MONTHS" hidden="1">"c1794"</definedName>
    <definedName name="IQ_PERCENT_CHANGE_EST_REV_6MONTHS_CIQ" hidden="1">"c3739"</definedName>
    <definedName name="IQ_PERCENT_CHANGE_EST_REV_9MONTHS" hidden="1">"c1795"</definedName>
    <definedName name="IQ_PERCENT_CHANGE_EST_REV_9MONTHS_CIQ" hidden="1">"c3740"</definedName>
    <definedName name="IQ_PERCENT_CHANGE_EST_REV_DAY" hidden="1">"c1790"</definedName>
    <definedName name="IQ_PERCENT_CHANGE_EST_REV_DAY_CIQ" hidden="1">"c3735"</definedName>
    <definedName name="IQ_PERCENT_CHANGE_EST_REV_MONTH" hidden="1">"c1792"</definedName>
    <definedName name="IQ_PERCENT_CHANGE_EST_REV_MONTH_CIQ" hidden="1">"c3737"</definedName>
    <definedName name="IQ_PERCENT_CHANGE_EST_REV_WEEK" hidden="1">"c1791"</definedName>
    <definedName name="IQ_PERCENT_CHANGE_EST_REV_WEEK_CIQ" hidden="1">"c3736"</definedName>
    <definedName name="IQ_PERCENT_INSURED_FDIC" hidden="1">"c6374"</definedName>
    <definedName name="IQ_PERCENTAGE_RENT" hidden="1">"c16018"</definedName>
    <definedName name="IQ_PERCENTAGE_RENT_RENTAL_REVENUE" hidden="1">"c16063"</definedName>
    <definedName name="IQ_PERFORMANCE_LOC_FOREIGN_GUARANTEES_FFIEC" hidden="1">"c13251"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FDIC" hidden="1">"c13646"</definedName>
    <definedName name="IQ_PERIODDATE_FFIEC" hidden="1">"c13645"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SONNEL_EXP_AVG_ASSETS_FFIEC" hidden="1">"c13371"</definedName>
    <definedName name="IQ_PERSONNEL_EXP_OPERATING_INC_FFIEC" hidden="1">"c13379"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"c12750"</definedName>
    <definedName name="IQ_PHARMBIO_NUMBER_PROD__CLINICAL_DEV" hidden="1">"c12745"</definedName>
    <definedName name="IQ_PHARMBIO_NUMBER_PROD__LAUNCHED_DURING_PERIOD" hidden="1">"c12751"</definedName>
    <definedName name="IQ_PHARMBIO_NUMBER_PROD__PHASE_I" hidden="1">"c12746"</definedName>
    <definedName name="IQ_PHARMBIO_NUMBER_PROD__PHASE_II" hidden="1">"c12747"</definedName>
    <definedName name="IQ_PHARMBIO_NUMBER_PROD__PHASE_III" hidden="1">"c12748"</definedName>
    <definedName name="IQ_PHARMBIO_NUMBER_PROD__PRE_CLINICAL_TRIALS" hidden="1">"c12744"</definedName>
    <definedName name="IQ_PHARMBIO_NUMBER_PROD__PRE_REGISTRATION" hidden="1">"c12749"</definedName>
    <definedName name="IQ_PHARMBIO_NUMBER_PROD__RESEARCH_DEV" hidden="1">"c12743"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_INVEST_SECURITIES_FFIEC" hidden="1">"c13467"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LICYHOLDER_BENEFITS_LH_FFIEC" hidden="1">"c13107"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RTFOLIO_SHARES" hidden="1">"c19116"</definedName>
    <definedName name="IQ_POSITIVE_FAIR_VALUE_DERIVATIVES_BENEFICIARY_FFIEC" hidden="1">"c13123"</definedName>
    <definedName name="IQ_POSITIVE_FAIR_VALUE_DERIVATIVES_GUARANTOR_FFIEC" hidden="1">"c13116"</definedName>
    <definedName name="IQ_POST_RETIRE_EXP" hidden="1">"c1039"</definedName>
    <definedName name="IQ_POSTAGE_FFIEC" hidden="1">"c13051"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CIQ" hidden="1">"c3799"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" hidden="1">"c2221"</definedName>
    <definedName name="IQ_PRE_TAX_ACT_OR_EST_CIQ_COL" hidden="1">"c11711"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STOCK_FFIEC" hidden="1">"c12875"</definedName>
    <definedName name="IQ_PREF_TOT" hidden="1">"c1415"</definedName>
    <definedName name="IQ_PREFERRED_DEPOSITS_FFIEC" hidden="1">"c15312"</definedName>
    <definedName name="IQ_PREFERRED_FDIC" hidden="1">"c6349"</definedName>
    <definedName name="IQ_PREFERRED_LIST" hidden="1">"c13506"</definedName>
    <definedName name="IQ_PREMISES_EQUIPMENT_FDIC" hidden="1">"c6577"</definedName>
    <definedName name="IQ_PREMISES_FIXED_ASSETS_CAP_LEASES_FFIEC" hidden="1">"c12830"</definedName>
    <definedName name="IQ_PREMIUM_INSURANCE_CREDIT_FFIEC" hidden="1">"c13070"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SIDENT_ID" hidden="1">"c15216"</definedName>
    <definedName name="IQ_PRESIDENT_NAME" hidden="1">"c15215"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AFTER_CAP_ALLOCATION_FOREIGN_FFIEC" hidden="1">"c15390"</definedName>
    <definedName name="IQ_PRETAX_INC_BEFORE_CAP_ALLOCATION_FOREIGN_FFIEC" hidden="1">"c15388"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OPERATING_INC_AVG_ASSETS_FFIEC" hidden="1">"c13365"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EVIOUS_TIME_RT" hidden="1">"PREVIOUSLASTTIME"</definedName>
    <definedName name="IQ_PRICE_CFPS_FWD" hidden="1">"c2237"</definedName>
    <definedName name="IQ_PRICE_OVER_BVPS" hidden="1">"c1412"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SALES" hidden="1">"c17552"</definedName>
    <definedName name="IQ_PRICE_TARGET" hidden="1">"c82"</definedName>
    <definedName name="IQ_PRICE_TARGET_BOTTOM_UP_CIQ" hidden="1">"c12023"</definedName>
    <definedName name="IQ_PRICE_TARGET_CIQ" hidden="1">"c3613"</definedName>
    <definedName name="IQ_PRICE_TARGET_REUT" hidden="1">"c3631"</definedName>
    <definedName name="IQ_PRICE_VOL_HIST_2YR" hidden="1">"c15637"</definedName>
    <definedName name="IQ_PRICE_VOL_HIST_3MTH" hidden="1">"c15634"</definedName>
    <definedName name="IQ_PRICE_VOL_HIST_5YR" hidden="1">"c15638"</definedName>
    <definedName name="IQ_PRICE_VOL_HIST_6MTH" hidden="1">"c15635"</definedName>
    <definedName name="IQ_PRICE_VOL_HIST_YR" hidden="1">"c15636"</definedName>
    <definedName name="IQ_PRICE_VOLATILITY_EST_CIQ_COL" hidden="1">"c11677"</definedName>
    <definedName name="IQ_PRICE_VOLATILITY_HIGH_CIQ_COL" hidden="1">"c11678"</definedName>
    <definedName name="IQ_PRICE_VOLATILITY_LOW_CIQ_COL" hidden="1">"c11679"</definedName>
    <definedName name="IQ_PRICE_VOLATILITY_MEDIAN_CIQ_COL" hidden="1">"c11680"</definedName>
    <definedName name="IQ_PRICE_VOLATILITY_NUM_CIQ_COL" hidden="1">"c11681"</definedName>
    <definedName name="IQ_PRICE_VOLATILITY_STDDEV_CIQ_COL" hidden="1">"c11682"</definedName>
    <definedName name="IQ_PRICEDATE" hidden="1">"c1069"</definedName>
    <definedName name="IQ_PRICING_DATE" hidden="1">"c1613"</definedName>
    <definedName name="IQ_PRIMARY_EPS_TYPE" hidden="1">"c4498"</definedName>
    <definedName name="IQ_PRIMARY_EPS_TYPE_CIQ" hidden="1">"c5036"</definedName>
    <definedName name="IQ_PRIMARY_EST_CONSOLIDATION" hidden="1">"c16246"</definedName>
    <definedName name="IQ_PRIMARY_EST_CONSOLIDATION_CIQ" hidden="1">"c16247"</definedName>
    <definedName name="IQ_PRIMARY_INDUSTRY" hidden="1">"c1070"</definedName>
    <definedName name="IQ_PRIMARY_SIC_CODE" hidden="1">"c16218"</definedName>
    <definedName name="IQ_PRIMARY_SIC_INDUSTRY" hidden="1">"c16217"</definedName>
    <definedName name="IQ_PRINCIPAL_AMT" hidden="1">"c2157"</definedName>
    <definedName name="IQ_PRIVATE_CONST_TOTAL_APR_FC_UNUSED" hidden="1">"c8559"</definedName>
    <definedName name="IQ_PRIVATE_CONST_TOTAL_APR_FC_UNUSED_UNUSED_UNUSED" hidden="1">"c8559"</definedName>
    <definedName name="IQ_PRIVATE_CONST_TOTAL_APR_UNUSED" hidden="1">"c7679"</definedName>
    <definedName name="IQ_PRIVATE_CONST_TOTAL_APR_UNUSED_UNUSED_UNUSED" hidden="1">"c7679"</definedName>
    <definedName name="IQ_PRIVATE_CONST_TOTAL_FC_UNUSED" hidden="1">"c7899"</definedName>
    <definedName name="IQ_PRIVATE_CONST_TOTAL_FC_UNUSED_UNUSED_UNUSED" hidden="1">"c7899"</definedName>
    <definedName name="IQ_PRIVATE_CONST_TOTAL_POP_FC_UNUSED" hidden="1">"c8119"</definedName>
    <definedName name="IQ_PRIVATE_CONST_TOTAL_POP_FC_UNUSED_UNUSED_UNUSED" hidden="1">"c8119"</definedName>
    <definedName name="IQ_PRIVATE_CONST_TOTAL_POP_UNUSED" hidden="1">"c7239"</definedName>
    <definedName name="IQ_PRIVATE_CONST_TOTAL_POP_UNUSED_UNUSED_UNUSED" hidden="1">"c7239"</definedName>
    <definedName name="IQ_PRIVATE_CONST_TOTAL_UNUSED" hidden="1">"c7019"</definedName>
    <definedName name="IQ_PRIVATE_CONST_TOTAL_UNUSED_UNUSED_UNUSED" hidden="1">"c7019"</definedName>
    <definedName name="IQ_PRIVATE_CONST_TOTAL_YOY_FC_UNUSED" hidden="1">"c8339"</definedName>
    <definedName name="IQ_PRIVATE_CONST_TOTAL_YOY_FC_UNUSED_UNUSED_UNUSED" hidden="1">"c8339"</definedName>
    <definedName name="IQ_PRIVATE_CONST_TOTAL_YOY_UNUSED" hidden="1">"c7459"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FC_UNUSED_UNUSED_UNUSED" hidden="1">"c8535"</definedName>
    <definedName name="IQ_PRIVATE_RES_CONST_REAL_APR_UNUSED" hidden="1">"c7655"</definedName>
    <definedName name="IQ_PRIVATE_RES_CONST_REAL_APR_UNUSED_UNUSED_UNUSED" hidden="1">"c7655"</definedName>
    <definedName name="IQ_PRIVATE_RES_CONST_REAL_FC_UNUSED" hidden="1">"c7875"</definedName>
    <definedName name="IQ_PRIVATE_RES_CONST_REAL_FC_UNUSED_UNUSED_UNUSED" hidden="1">"c7875"</definedName>
    <definedName name="IQ_PRIVATE_RES_CONST_REAL_POP_FC_UNUSED" hidden="1">"c8095"</definedName>
    <definedName name="IQ_PRIVATE_RES_CONST_REAL_POP_FC_UNUSED_UNUSED_UNUSED" hidden="1">"c8095"</definedName>
    <definedName name="IQ_PRIVATE_RES_CONST_REAL_POP_UNUSED" hidden="1">"c7215"</definedName>
    <definedName name="IQ_PRIVATE_RES_CONST_REAL_POP_UNUSED_UNUSED_UNUSED" hidden="1">"c7215"</definedName>
    <definedName name="IQ_PRIVATE_RES_CONST_REAL_UNUSED" hidden="1">"c6995"</definedName>
    <definedName name="IQ_PRIVATE_RES_CONST_REAL_UNUSED_UNUSED_UNUSED" hidden="1">"c6995"</definedName>
    <definedName name="IQ_PRIVATE_RES_CONST_REAL_YOY_FC_UNUSED" hidden="1">"c8315"</definedName>
    <definedName name="IQ_PRIVATE_RES_CONST_REAL_YOY_FC_UNUSED_UNUSED_UNUSED" hidden="1">"c8315"</definedName>
    <definedName name="IQ_PRIVATE_RES_CONST_REAL_YOY_UNUSED" hidden="1">"c7435"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BABLE_RESERVES_TO_TOTAL_RESERVES_COAL" hidden="1">"c15953"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DUCTION_TO_SOLD_COAL" hidden="1">"c15945"</definedName>
    <definedName name="IQ_PROFESSIONAL" hidden="1">"c1071"</definedName>
    <definedName name="IQ_PROFESSIONAL_ALL_OTHER_COMP" hidden="1">"c18944"</definedName>
    <definedName name="IQ_PROFESSIONAL_ANNUAL_CASH_COMP" hidden="1">"c18945"</definedName>
    <definedName name="IQ_PROFESSIONAL_AS_REPORTED_COMP" hidden="1">"c18949"</definedName>
    <definedName name="IQ_PROFESSIONAL_AS_REPORTED_DIRECTOR_COMP" hidden="1">"c18961"</definedName>
    <definedName name="IQ_PROFESSIONAL_ASSISTANT_EMAIL" hidden="1">"c15169"</definedName>
    <definedName name="IQ_PROFESSIONAL_ASSISTANT_FAX" hidden="1">"c15171"</definedName>
    <definedName name="IQ_PROFESSIONAL_ASSISTANT_NAME" hidden="1">"c15168"</definedName>
    <definedName name="IQ_PROFESSIONAL_ASSISTANT_PHONE" hidden="1">"c15170"</definedName>
    <definedName name="IQ_PROFESSIONAL_BACKGROUND" hidden="1">"c15161"</definedName>
    <definedName name="IQ_PROFESSIONAL_BONUS" hidden="1">"c18940"</definedName>
    <definedName name="IQ_PROFESSIONAL_CALCULATED_COMP" hidden="1">"c18947"</definedName>
    <definedName name="IQ_PROFESSIONAL_CHANGE_PENSION" hidden="1">"c18962"</definedName>
    <definedName name="IQ_PROFESSIONAL_DIRECT_FAX" hidden="1">"c15166"</definedName>
    <definedName name="IQ_PROFESSIONAL_DIRECT_PHONE" hidden="1">"c15165"</definedName>
    <definedName name="IQ_PROFESSIONAL_DIRECTOR_BONUS" hidden="1">"c18956"</definedName>
    <definedName name="IQ_PROFESSIONAL_DIRECTOR_CHANGE_PENSION" hidden="1">"c18957"</definedName>
    <definedName name="IQ_PROFESSIONAL_DIRECTOR_FEE" hidden="1">"c18953"</definedName>
    <definedName name="IQ_PROFESSIONAL_DIRECTOR_NON_EQUITY_COMP" hidden="1">"c18958"</definedName>
    <definedName name="IQ_PROFESSIONAL_DIRECTOR_OPTION_AWARDS" hidden="1">"c18954"</definedName>
    <definedName name="IQ_PROFESSIONAL_DIRECTOR_OTHER" hidden="1">"c18955"</definedName>
    <definedName name="IQ_PROFESSIONAL_DIRECTOR_STOCK_AWARDS" hidden="1">"c18959"</definedName>
    <definedName name="IQ_PROFESSIONAL_DIRECTOR_STOCK_GRANTS" hidden="1">"c18986"</definedName>
    <definedName name="IQ_PROFESSIONAL_DIRECTOR_STOCK_OPTIONS" hidden="1">"c18960"</definedName>
    <definedName name="IQ_PROFESSIONAL_EMAIL" hidden="1">"c15167"</definedName>
    <definedName name="IQ_PROFESSIONAL_EQUITY_INCENTIVE" hidden="1">"c18982"</definedName>
    <definedName name="IQ_PROFESSIONAL_EST_PAYMENTS_CHANGE_CONTROL" hidden="1">"c18951"</definedName>
    <definedName name="IQ_PROFESSIONAL_EST_PAYMENTS_TERMINATION" hidden="1">"c18963"</definedName>
    <definedName name="IQ_PROFESSIONAL_EXERCISABLE_OPTIONS" hidden="1">"c18966"</definedName>
    <definedName name="IQ_PROFESSIONAL_EXERCISABLE_VALUES" hidden="1">"c18967"</definedName>
    <definedName name="IQ_PROFESSIONAL_EXERCISED_OPTIONS" hidden="1">"c18964"</definedName>
    <definedName name="IQ_PROFESSIONAL_EXERCISED_VALUES" hidden="1">"c18965"</definedName>
    <definedName name="IQ_PROFESSIONAL_ID" hidden="1">"c13755"</definedName>
    <definedName name="IQ_PROFESSIONAL_LT_INCENTIVE" hidden="1">"c18943"</definedName>
    <definedName name="IQ_PROFESSIONAL_MAIN_FAX" hidden="1">"c15164"</definedName>
    <definedName name="IQ_PROFESSIONAL_MAIN_PHONE" hidden="1">"c15163"</definedName>
    <definedName name="IQ_PROFESSIONAL_MARKET_VALUE_SHARES_NOT_VESTED" hidden="1">"c18981"</definedName>
    <definedName name="IQ_PROFESSIONAL_NON_EQUITY_INCENTIVE" hidden="1">"c18952"</definedName>
    <definedName name="IQ_PROFESSIONAL_NUM_SHARED_NOT_VESTED" hidden="1">"c18980"</definedName>
    <definedName name="IQ_PROFESSIONAL_NUM_SHARES_ACQUIRED" hidden="1">"c18978"</definedName>
    <definedName name="IQ_PROFESSIONAL_OFFICE_ADDRESS" hidden="1">"c15162"</definedName>
    <definedName name="IQ_PROFESSIONAL_OPTION_AWARDS" hidden="1">"c18948"</definedName>
    <definedName name="IQ_PROFESSIONAL_OPTION_MARKET_PRICE" hidden="1">"c18977"</definedName>
    <definedName name="IQ_PROFESSIONAL_OPTION_PRICE" hidden="1">"c18976"</definedName>
    <definedName name="IQ_PROFESSIONAL_OTHER_ANNUAL_COMP" hidden="1">"c18941"</definedName>
    <definedName name="IQ_PROFESSIONAL_OTHER_COMP" hidden="1">"c18950"</definedName>
    <definedName name="IQ_PROFESSIONAL_RESTRICTED_STOCK_COMP" hidden="1">"c18942"</definedName>
    <definedName name="IQ_PROFESSIONAL_SALARY" hidden="1">"c18939"</definedName>
    <definedName name="IQ_PROFESSIONAL_ST_COMP" hidden="1">"c18946"</definedName>
    <definedName name="IQ_PROFESSIONAL_TITLE" hidden="1">"c1072"</definedName>
    <definedName name="IQ_PROFESSIONAL_TOTAL_NUM_STOCK_AWARDS" hidden="1">"c18985"</definedName>
    <definedName name="IQ_PROFESSIONAL_TOTAL_OPTIONS" hidden="1">"c18974"</definedName>
    <definedName name="IQ_PROFESSIONAL_TOTAL_STOCK_VALUE" hidden="1">"c18984"</definedName>
    <definedName name="IQ_PROFESSIONAL_TOTAL_VALUE_OPTIONS" hidden="1">"c18975"</definedName>
    <definedName name="IQ_PROFESSIONAL_UNCLASSIFIED_OPTIONS" hidden="1">"c18970"</definedName>
    <definedName name="IQ_PROFESSIONAL_UNCLASSIFIED_OPTIONS_VALUE" hidden="1">"c18971"</definedName>
    <definedName name="IQ_PROFESSIONAL_UNEARNED_STOCK_VALUE" hidden="1">"c18983"</definedName>
    <definedName name="IQ_PROFESSIONAL_UNEXERCISABLE_OPTIONS" hidden="1">"c18968"</definedName>
    <definedName name="IQ_PROFESSIONAL_UNEXERCISABLE_VALUES" hidden="1">"c18969"</definedName>
    <definedName name="IQ_PROFESSIONAL_UNEXERCISED_UNEARNED_OPTIONS" hidden="1">"c18972"</definedName>
    <definedName name="IQ_PROFESSIONAL_UNEXERCISED_UNEARNED_OPTIONS_VALUE" hidden="1">"c18973"</definedName>
    <definedName name="IQ_PROFESSIONAL_VALUE_VESTING" hidden="1">"c18979"</definedName>
    <definedName name="IQ_PROFIT_AFTER_COST_CAPITAL_NEW_BUSINESS" hidden="1">"c9969"</definedName>
    <definedName name="IQ_PROFIT_BEFORE_COST_CAPITAL_NEW_BUSINESS" hidden="1">"c9967"</definedName>
    <definedName name="IQ_PROGRAMMING_COSTS" hidden="1">"c2884"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_MGMT_EXPENSE" hidden="1">"c16038"</definedName>
    <definedName name="IQ_PROP_MGMT_INCOME" hidden="1">"c16028"</definedName>
    <definedName name="IQ_PROP_OPERATING_EXPENSE" hidden="1">"c16037"</definedName>
    <definedName name="IQ_PROP_RENTAL_REVENUE" hidden="1">"c16019"</definedName>
    <definedName name="IQ_PROP_SALES_EXPENSE" hidden="1">"c16044"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PERTY_TAX_INSURANCE" hidden="1">"c16033"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EN_RESERVES_TO_TOTAL_RESERVES_COAL" hidden="1">"c15952"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AVG_LOANS" hidden="1">"c15717"</definedName>
    <definedName name="IQ_PROVISION_CHARGE_OFFS" hidden="1">"c1083"</definedName>
    <definedName name="IQ_PROVISION_LL_FFIEC" hidden="1">"c13019"</definedName>
    <definedName name="IQ_PROVISION_LOAN_LOSS_AVG_ASSETS_FFIEC" hidden="1">"c18879"</definedName>
    <definedName name="IQ_PROVISION_LOSSES_AVG_ASSETS_FFIEC" hidden="1">"c13362"</definedName>
    <definedName name="IQ_PROVISION_LOSSES_AVG_LOANS_FFIEC" hidden="1">"c13470"</definedName>
    <definedName name="IQ_PROVISION_LOSSES_NET_LOSSES_FFIEC" hidden="1">"c13471"</definedName>
    <definedName name="IQ_PSGR_REV" hidden="1">"c19125"</definedName>
    <definedName name="IQ_PTBV" hidden="1">"c1084"</definedName>
    <definedName name="IQ_PTBV_AVG" hidden="1">"c1085"</definedName>
    <definedName name="IQ_PURCHASE_FOREIGN_CURRENCIES_FDIC" hidden="1">"c6513"</definedName>
    <definedName name="IQ_PURCHASE_TREASURY_FFIEC" hidden="1">"c12966"</definedName>
    <definedName name="IQ_PURCHASED_COAL" hidden="1">"c15934"</definedName>
    <definedName name="IQ_PURCHASED_CREDIT_RELS_SERVICING_ASSETS_FFIEC" hidden="1">"c12839"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D_PRODUCTION_TO_SOLD_COAL" hidden="1">"c15947"</definedName>
    <definedName name="IQ_PURCHASED_TO_PRODUCTION_COAL" hidden="1">"c15948"</definedName>
    <definedName name="IQ_PURCHASED_TO_SOLD_COAL" hidden="1">"c15946"</definedName>
    <definedName name="IQ_PURCHASES_EQUIP_NONRES_SAAR_APR_FC_UNUSED" hidden="1">"c8491"</definedName>
    <definedName name="IQ_PURCHASES_EQUIP_NONRES_SAAR_APR_FC_UNUSED_UNUSED_UNUSED" hidden="1">"c8491"</definedName>
    <definedName name="IQ_PURCHASES_EQUIP_NONRES_SAAR_APR_UNUSED" hidden="1">"c7611"</definedName>
    <definedName name="IQ_PURCHASES_EQUIP_NONRES_SAAR_APR_UNUSED_UNUSED_UNUSED" hidden="1">"c7611"</definedName>
    <definedName name="IQ_PURCHASES_EQUIP_NONRES_SAAR_FC_UNUSED" hidden="1">"c7831"</definedName>
    <definedName name="IQ_PURCHASES_EQUIP_NONRES_SAAR_FC_UNUSED_UNUSED_UNUSED" hidden="1">"c7831"</definedName>
    <definedName name="IQ_PURCHASES_EQUIP_NONRES_SAAR_POP_FC_UNUSED" hidden="1">"c8051"</definedName>
    <definedName name="IQ_PURCHASES_EQUIP_NONRES_SAAR_POP_FC_UNUSED_UNUSED_UNUSED" hidden="1">"c8051"</definedName>
    <definedName name="IQ_PURCHASES_EQUIP_NONRES_SAAR_POP_UNUSED" hidden="1">"c7171"</definedName>
    <definedName name="IQ_PURCHASES_EQUIP_NONRES_SAAR_POP_UNUSED_UNUSED_UNUSED" hidden="1">"c7171"</definedName>
    <definedName name="IQ_PURCHASES_EQUIP_NONRES_SAAR_UNUSED" hidden="1">"c6951"</definedName>
    <definedName name="IQ_PURCHASES_EQUIP_NONRES_SAAR_UNUSED_UNUSED_UNUSED" hidden="1">"c6951"</definedName>
    <definedName name="IQ_PURCHASES_EQUIP_NONRES_SAAR_YOY_FC_UNUSED" hidden="1">"c8271"</definedName>
    <definedName name="IQ_PURCHASES_EQUIP_NONRES_SAAR_YOY_FC_UNUSED_UNUSED_UNUSED" hidden="1">"c8271"</definedName>
    <definedName name="IQ_PURCHASES_EQUIP_NONRES_SAAR_YOY_UNUSED" hidden="1">"c7391"</definedName>
    <definedName name="IQ_PURCHASES_EQUIP_NONRES_SAAR_YOY_UNUSED_UNUSED_UNUSED" hidden="1">"c7391"</definedName>
    <definedName name="IQ_PURCHASING_SECURITIES_LL_REC_FFIEC" hidden="1">"c12893"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TD" hidden="1">750000</definedName>
    <definedName name="IQ_QUALIFYING_MINORITY_INT_T1_FFIEC" hidden="1">"c13135"</definedName>
    <definedName name="IQ_QUALIFYING_SUB_DEBT_REDEEM_PREF_T2_FFIEC" hidden="1">"c13144"</definedName>
    <definedName name="IQ_QUALIFYING_TRUST_PREFERRED_T1_FFIEC" hidden="1">"c13136"</definedName>
    <definedName name="IQ_QUICK_COMP" hidden="1">"c13750"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TE_COUNTRY" hidden="1">"c19247"</definedName>
    <definedName name="IQ_RATE_LEVEL" hidden="1">"c19251"</definedName>
    <definedName name="IQ_RATE_NAME" hidden="1">"c19249"</definedName>
    <definedName name="IQ_RATE_TERM" hidden="1">"c19248"</definedName>
    <definedName name="IQ_RATE_TYPE" hidden="1">"c19246"</definedName>
    <definedName name="IQ_RAW_INV" hidden="1">"c1089"</definedName>
    <definedName name="IQ_RAW_SALEABLE_INVENTORY_COAL" hidden="1">"c15941"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1_4_RISK_BASED_FFIEC" hidden="1">"c13418"</definedName>
    <definedName name="IQ_RE_ACQ_SATISFACTION_DEBTS_FFIEC" hidden="1">"c12832"</definedName>
    <definedName name="IQ_RE_ASSET_DEVELOPMENT_PROP" hidden="1">"c19136"</definedName>
    <definedName name="IQ_RE_ASSET_INVESTMENT_PROP" hidden="1">"c19135"</definedName>
    <definedName name="IQ_RE_ASSET_OTHER_PROP" hidden="1">"c19137"</definedName>
    <definedName name="IQ_RE_ASSET_TOTAL_PROP" hidden="1">"c19138"</definedName>
    <definedName name="IQ_RE_DEPR_AMORT" hidden="1">"c8750"</definedName>
    <definedName name="IQ_RE_DEPRECIATION" hidden="1">"c16045"</definedName>
    <definedName name="IQ_RE_FARMLAND_GROSS_LOANS_FFIEC" hidden="1">"c13408"</definedName>
    <definedName name="IQ_RE_FARMLAND_RISK_BASED_FFIEC" hidden="1">"c13429"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FOREIGN_FFIEC" hidden="1">"c13479"</definedName>
    <definedName name="IQ_RE_GAIN_LOSS_SALE_ASSETS" hidden="1">"c8751"</definedName>
    <definedName name="IQ_RE_INVEST_FDIC" hidden="1">"c6331"</definedName>
    <definedName name="IQ_RE_LOANS_1_4_GROSS_LOANS_FFIEC" hidden="1">"c13397"</definedName>
    <definedName name="IQ_RE_LOANS_DOM_QUARTERLY_AVG_FFIEC" hidden="1">"c15476"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LOANS_GROSS_LOANS_FFIEC" hidden="1">"c13396"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_RENTAL_EXPENSE" hidden="1">"c16036"</definedName>
    <definedName name="IQ_RE_RISK_BASED_FFIEC" hidden="1">"c13417"</definedName>
    <definedName name="IQ_REAL_ESTATE" hidden="1">"c1093"</definedName>
    <definedName name="IQ_REAL_ESTATE_ASSETS" hidden="1">"c1094"</definedName>
    <definedName name="IQ_REALIZED_GAINS_AVAIL_SALE_SEC_FFIEC" hidden="1">"c13022"</definedName>
    <definedName name="IQ_REALIZED_GAINS_HELD_MATURITY_SEC_FFIEC" hidden="1">"c13021"</definedName>
    <definedName name="IQ_REALIZED_GAINS_SEC_TOT_FFIEC" hidden="1">"c13517"</definedName>
    <definedName name="IQ_RECENT_FUNDS" hidden="1">"c18908"</definedName>
    <definedName name="IQ_RECENT_FUNDS_ID" hidden="1">"c18909"</definedName>
    <definedName name="IQ_RECOVERIES_1_4_FAMILY_LOANS_FDIC" hidden="1">"c6707"</definedName>
    <definedName name="IQ_RECOVERIES_AUTO_LOANS_FDIC" hidden="1">"c6701"</definedName>
    <definedName name="IQ_RECOVERIES_AVG_LOANS_FFIEC" hidden="1">"c13476"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 hidden="1">"c5045"</definedName>
    <definedName name="IQ_RECURRING_PROFIT_ACT_OR_EST_CIQ_COL" hidden="1">"c11692"</definedName>
    <definedName name="IQ_RECURRING_PROFIT_GUIDANCE" hidden="1">"c4500"</definedName>
    <definedName name="IQ_RECURRING_PROFIT_GUIDANCE_CIQ" hidden="1">"c5038"</definedName>
    <definedName name="IQ_RECURRING_PROFIT_GUIDANCE_CIQ_COL" hidden="1">"c11685"</definedName>
    <definedName name="IQ_RECURRING_PROFIT_HIGH_GUIDANCE" hidden="1">"c4179"</definedName>
    <definedName name="IQ_RECURRING_PROFIT_HIGH_GUIDANCE_CIQ" hidden="1">"c4591"</definedName>
    <definedName name="IQ_RECURRING_PROFIT_HIGH_GUIDANCE_CIQ_COL" hidden="1">"c11240"</definedName>
    <definedName name="IQ_RECURRING_PROFIT_LOW_GUIDANCE" hidden="1">"c4219"</definedName>
    <definedName name="IQ_RECURRING_PROFIT_LOW_GUIDANCE_CIQ" hidden="1">"c4631"</definedName>
    <definedName name="IQ_RECURRING_PROFIT_LOW_GUIDANCE_CIQ_COL" hidden="1">"c11280"</definedName>
    <definedName name="IQ_RECURRING_PROFIT_SHARE_ACT_OR_EST" hidden="1">"c4508"</definedName>
    <definedName name="IQ_RECURRING_PROFIT_SHARE_ACT_OR_EST_CIQ" hidden="1">"c5046"</definedName>
    <definedName name="IQ_RECURRING_PROFIT_SHARE_ACT_OR_EST_CIQ_COL" hidden="1">"c11693"</definedName>
    <definedName name="IQ_RECURRING_PROFIT_SHARE_GUIDANCE" hidden="1">"c4509"</definedName>
    <definedName name="IQ_RECURRING_PROFIT_SHARE_GUIDANCE_CIQ" hidden="1">"c5047"</definedName>
    <definedName name="IQ_RECURRING_PROFIT_SHARE_GUIDANCE_CIQ_COL" hidden="1">"c11694"</definedName>
    <definedName name="IQ_RECURRING_PROFIT_SHARE_HIGH_GUIDANCE" hidden="1">"c4200"</definedName>
    <definedName name="IQ_RECURRING_PROFIT_SHARE_HIGH_GUIDANCE_CIQ" hidden="1">"c4612"</definedName>
    <definedName name="IQ_RECURRING_PROFIT_SHARE_HIGH_GUIDANCE_CIQ_COL" hidden="1">"c11261"</definedName>
    <definedName name="IQ_RECURRING_PROFIT_SHARE_LOW_GUIDANCE" hidden="1">"c4240"</definedName>
    <definedName name="IQ_RECURRING_PROFIT_SHARE_LOW_GUIDANCE_CIQ" hidden="1">"c4652"</definedName>
    <definedName name="IQ_RECURRING_PROFIT_SHARE_LOW_GUIDANCE_CIQ_COL" hidden="1">"c11301"</definedName>
    <definedName name="IQ_REDEEM_PREF_STOCK" hidden="1">"c1417"</definedName>
    <definedName name="IQ_REDUCTION_TAX_POSITION_CURRENT_YR" hidden="1">"c15734"</definedName>
    <definedName name="IQ_REDUCTION_TAX_POSITION_PRIOR_YRS" hidden="1">"c15736"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TATED" hidden="1">"c16221"</definedName>
    <definedName name="IQ_REINSTATEMENT_DATE" hidden="1">"c16222"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INSURANCE_RECOVERABLE_ASSETS_LH_FFIEC" hidden="1">"c13104"</definedName>
    <definedName name="IQ_REINSURANCE_RECOVERABLE_ASSETS_PC_FFIEC" hidden="1">"c13098"</definedName>
    <definedName name="IQ_RELATED_PLANS_FDIC" hidden="1">"c6320"</definedName>
    <definedName name="IQ_RENT_AVG_PROP" hidden="1">"c16056"</definedName>
    <definedName name="IQ_RENT_OTHER_INC_FROM_OREO_FFIEC" hidden="1">"c13043"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_SAFE_DEPOSIT_FFIEC" hidden="1">"c13044"</definedName>
    <definedName name="IQ_RENTAL_NOI" hidden="1">"c16065"</definedName>
    <definedName name="IQ_RENTAL_NOI_AVG_GROSS_PROP" hidden="1">"c16057"</definedName>
    <definedName name="IQ_RENTAL_NOI_TOTAL_RENT_REVENUE" hidden="1">"c16061"</definedName>
    <definedName name="IQ_RENTAL_REV" hidden="1">"c1101"</definedName>
    <definedName name="IQ_REPAIRS_MAINTENANCE" hidden="1">"c16032"</definedName>
    <definedName name="IQ_REPO" hidden="1">"c19133"</definedName>
    <definedName name="IQ_REPRICEABLE_EARNING_ASSETS_INT_SENSITIVITY_FFIEC" hidden="1">"c13093"</definedName>
    <definedName name="IQ_REPRICEABLE_INT_DEPOSITS_INT_SENSITIVITY_FFIEC" hidden="1">"c13094"</definedName>
    <definedName name="IQ_REPURCHASED_REBOOKED_GNMA_DUE_30_89_FFIEC" hidden="1">"c13283"</definedName>
    <definedName name="IQ_REPURCHASED_REBOOKED_GNMA_DUE_90_FFIEC" hidden="1">"c13309"</definedName>
    <definedName name="IQ_REPURCHASED_REBOOKED_GNMA_NON_ACCRUAL_FFIEC" hidden="1">"c13334"</definedName>
    <definedName name="IQ_RES_CONST_REAL_APR_FC_UNUSED" hidden="1">"c8536"</definedName>
    <definedName name="IQ_RES_CONST_REAL_APR_FC_UNUSED_UNUSED_UNUSED" hidden="1">"c8536"</definedName>
    <definedName name="IQ_RES_CONST_REAL_APR_UNUSED" hidden="1">"c7656"</definedName>
    <definedName name="IQ_RES_CONST_REAL_APR_UNUSED_UNUSED_UNUSED" hidden="1">"c7656"</definedName>
    <definedName name="IQ_RES_CONST_REAL_FC_UNUSED" hidden="1">"c7876"</definedName>
    <definedName name="IQ_RES_CONST_REAL_FC_UNUSED_UNUSED_UNUSED" hidden="1">"c7876"</definedName>
    <definedName name="IQ_RES_CONST_REAL_POP_FC_UNUSED" hidden="1">"c8096"</definedName>
    <definedName name="IQ_RES_CONST_REAL_POP_FC_UNUSED_UNUSED_UNUSED" hidden="1">"c8096"</definedName>
    <definedName name="IQ_RES_CONST_REAL_POP_UNUSED" hidden="1">"c7216"</definedName>
    <definedName name="IQ_RES_CONST_REAL_POP_UNUSED_UNUSED_UNUSED" hidden="1">"c7216"</definedName>
    <definedName name="IQ_RES_CONST_REAL_SAAR_APR_FC_UNUSED" hidden="1">"c8537"</definedName>
    <definedName name="IQ_RES_CONST_REAL_SAAR_APR_FC_UNUSED_UNUSED_UNUSED" hidden="1">"c8537"</definedName>
    <definedName name="IQ_RES_CONST_REAL_SAAR_APR_UNUSED" hidden="1">"c7657"</definedName>
    <definedName name="IQ_RES_CONST_REAL_SAAR_APR_UNUSED_UNUSED_UNUSED" hidden="1">"c7657"</definedName>
    <definedName name="IQ_RES_CONST_REAL_SAAR_FC_UNUSED" hidden="1">"c7877"</definedName>
    <definedName name="IQ_RES_CONST_REAL_SAAR_FC_UNUSED_UNUSED_UNUSED" hidden="1">"c7877"</definedName>
    <definedName name="IQ_RES_CONST_REAL_SAAR_POP_FC_UNUSED" hidden="1">"c8097"</definedName>
    <definedName name="IQ_RES_CONST_REAL_SAAR_POP_FC_UNUSED_UNUSED_UNUSED" hidden="1">"c8097"</definedName>
    <definedName name="IQ_RES_CONST_REAL_SAAR_POP_UNUSED" hidden="1">"c7217"</definedName>
    <definedName name="IQ_RES_CONST_REAL_SAAR_POP_UNUSED_UNUSED_UNUSED" hidden="1">"c7217"</definedName>
    <definedName name="IQ_RES_CONST_REAL_SAAR_UNUSED" hidden="1">"c6997"</definedName>
    <definedName name="IQ_RES_CONST_REAL_SAAR_UNUSED_UNUSED_UNUSED" hidden="1">"c6997"</definedName>
    <definedName name="IQ_RES_CONST_REAL_SAAR_YOY_FC_UNUSED" hidden="1">"c8317"</definedName>
    <definedName name="IQ_RES_CONST_REAL_SAAR_YOY_FC_UNUSED_UNUSED_UNUSED" hidden="1">"c8317"</definedName>
    <definedName name="IQ_RES_CONST_REAL_SAAR_YOY_UNUSED" hidden="1">"c7437"</definedName>
    <definedName name="IQ_RES_CONST_REAL_SAAR_YOY_UNUSED_UNUSED_UNUSED" hidden="1">"c7437"</definedName>
    <definedName name="IQ_RES_CONST_REAL_UNUSED" hidden="1">"c6996"</definedName>
    <definedName name="IQ_RES_CONST_REAL_UNUSED_UNUSED_UNUSED" hidden="1">"c6996"</definedName>
    <definedName name="IQ_RES_CONST_REAL_YOY_FC_UNUSED" hidden="1">"c8316"</definedName>
    <definedName name="IQ_RES_CONST_REAL_YOY_FC_UNUSED_UNUSED_UNUSED" hidden="1">"c8316"</definedName>
    <definedName name="IQ_RES_CONST_REAL_YOY_UNUSED" hidden="1">"c7436"</definedName>
    <definedName name="IQ_RES_CONST_REAL_YOY_UNUSED_UNUSED_UNUSED" hidden="1">"c7436"</definedName>
    <definedName name="IQ_RES_CONST_SAAR_APR_FC_UNUSED" hidden="1">"c8540"</definedName>
    <definedName name="IQ_RES_CONST_SAAR_APR_FC_UNUSED_UNUSED_UNUSED" hidden="1">"c8540"</definedName>
    <definedName name="IQ_RES_CONST_SAAR_APR_UNUSED" hidden="1">"c7660"</definedName>
    <definedName name="IQ_RES_CONST_SAAR_APR_UNUSED_UNUSED_UNUSED" hidden="1">"c7660"</definedName>
    <definedName name="IQ_RES_CONST_SAAR_FC_UNUSED" hidden="1">"c7880"</definedName>
    <definedName name="IQ_RES_CONST_SAAR_FC_UNUSED_UNUSED_UNUSED" hidden="1">"c7880"</definedName>
    <definedName name="IQ_RES_CONST_SAAR_POP_FC_UNUSED" hidden="1">"c8100"</definedName>
    <definedName name="IQ_RES_CONST_SAAR_POP_FC_UNUSED_UNUSED_UNUSED" hidden="1">"c8100"</definedName>
    <definedName name="IQ_RES_CONST_SAAR_POP_UNUSED" hidden="1">"c7220"</definedName>
    <definedName name="IQ_RES_CONST_SAAR_POP_UNUSED_UNUSED_UNUSED" hidden="1">"c7220"</definedName>
    <definedName name="IQ_RES_CONST_SAAR_UNUSED" hidden="1">"c7000"</definedName>
    <definedName name="IQ_RES_CONST_SAAR_UNUSED_UNUSED_UNUSED" hidden="1">"c7000"</definedName>
    <definedName name="IQ_RES_CONST_SAAR_YOY_FC_UNUSED" hidden="1">"c8320"</definedName>
    <definedName name="IQ_RES_CONST_SAAR_YOY_FC_UNUSED_UNUSED_UNUSED" hidden="1">"c8320"</definedName>
    <definedName name="IQ_RES_CONST_SAAR_YOY_UNUSED" hidden="1">"c7440"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FFIEC" hidden="1">"c12958"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SUPPLE" hidden="1">"c13809"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FRANCHISE_STORES_1" hidden="1">"c2895"</definedName>
    <definedName name="IQ_RETAIL_ACQUIRED_OWNED_STORES" hidden="1">"c2903"</definedName>
    <definedName name="IQ_RETAIL_ACQUIRED_OWNED_STORES_1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ATALOG_REVENUES" hidden="1">"c9903"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NLINE_REVENUES" hidden="1">"c9904"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REVENUES" hidden="1">"c9902"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"c16128"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"c16129"</definedName>
    <definedName name="IQ_RETAIL_SALES_POP" hidden="1">"c7223"</definedName>
    <definedName name="IQ_RETAIL_SALES_POP_FC" hidden="1">"c8103"</definedName>
    <definedName name="IQ_RETAIL_SALES_RETAIL" hidden="1">"c16127"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L_WHOLESALE_REVENUES" hidden="1">"c15895"</definedName>
    <definedName name="IQ_RETAINED_EARN" hidden="1">"c1420"</definedName>
    <definedName name="IQ_RETAINED_EARNINGS_AVERAGE_EQUITY_FDIC" hidden="1">"c6733"</definedName>
    <definedName name="IQ_RETAINED_EARNINGS_EQUITY_FFIEC" hidden="1">"c13348"</definedName>
    <definedName name="IQ_RETAINED_EARNINGS_FFIEC" hidden="1">"c12878"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ASSETS_GUIDANCE_CIQ" hidden="1">"c5055"</definedName>
    <definedName name="IQ_RETURN_ASSETS_GUIDANCE_CIQ_COL" hidden="1">"c11702"</definedName>
    <definedName name="IQ_RETURN_ASSETS_HIGH_GUIDANCE_CIQ" hidden="1">"c4595"</definedName>
    <definedName name="IQ_RETURN_ASSETS_HIGH_GUIDANCE_CIQ_COL" hidden="1">"c11244"</definedName>
    <definedName name="IQ_RETURN_ASSETS_LOW_GUIDANCE_CIQ" hidden="1">"c4635"</definedName>
    <definedName name="IQ_RETURN_ASSETS_LOW_GUIDANCE_CIQ_COL" hidden="1">"c11284"</definedName>
    <definedName name="IQ_RETURN_CAPITAL" hidden="1">"c1117"</definedName>
    <definedName name="IQ_RETURN_COMMON_EQUITY" hidden="1">"c13838"</definedName>
    <definedName name="IQ_RETURN_EMBEDDED_VALUE" hidden="1">"c9974"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EQUITY_GUIDANCE_CIQ" hidden="1">"c5056"</definedName>
    <definedName name="IQ_RETURN_EQUITY_GUIDANCE_CIQ_COL" hidden="1">"c11703"</definedName>
    <definedName name="IQ_RETURN_EQUITY_HIGH_GUIDANCE_CIQ" hidden="1">"c4594"</definedName>
    <definedName name="IQ_RETURN_EQUITY_HIGH_GUIDANCE_CIQ_COL" hidden="1">"c11243"</definedName>
    <definedName name="IQ_RETURN_EQUITY_LOW_GUIDANCE_CIQ" hidden="1">"c4634"</definedName>
    <definedName name="IQ_RETURN_EQUITY_LOW_GUIDANCE_CIQ_COL" hidden="1">"c11283"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BEFORE_LOAN_LOSS_FOREIGN_FFIEC" hidden="1">"c15381"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STDDEV_EST_REUT" hidden="1">"c3639"</definedName>
    <definedName name="IQ_REV_UTI" hidden="1">"c1125"</definedName>
    <definedName name="IQ_REVALUATION_GAINS_DERIVATIVE_DOM_FFIEC" hidden="1">"c12828"</definedName>
    <definedName name="IQ_REVALUATION_GAINS_DERIVATIVE_FOREIGN_FFIEC" hidden="1">"c12829"</definedName>
    <definedName name="IQ_REVALUATION_GAINS_FDIC" hidden="1">"c6428"</definedName>
    <definedName name="IQ_REVALUATION_LOSSES_FDIC" hidden="1">"c6429"</definedName>
    <definedName name="IQ_REVALUATION_NON_TRADING_PROP" hidden="1">"c15999"</definedName>
    <definedName name="IQ_REVENUE" hidden="1">"c1422"</definedName>
    <definedName name="IQ_REVENUE_ACT_OR_EST" hidden="1">"c2214"</definedName>
    <definedName name="IQ_REVENUE_ACT_OR_EST_CIQ" hidden="1">"c5059"</definedName>
    <definedName name="IQ_REVENUE_ACT_OR_EST_CIQ_COL" hidden="1">"c11706"</definedName>
    <definedName name="IQ_REVENUE_ADVERTISING" hidden="1">"c2880"</definedName>
    <definedName name="IQ_REVENUE_ANALOG_CABLE" hidden="1">"c2875"</definedName>
    <definedName name="IQ_REVENUE_BASIC_CABLE" hidden="1">"c2877"</definedName>
    <definedName name="IQ_REVENUE_BBAND" hidden="1">"c2878"</definedName>
    <definedName name="IQ_REVENUE_BEFORE_LL_FFIEC" hidden="1">"c13018"</definedName>
    <definedName name="IQ_REVENUE_COMMERCIAL" hidden="1">"c2881"</definedName>
    <definedName name="IQ_REVENUE_DIGITAL_CABLE" hidden="1">"c2876"</definedName>
    <definedName name="IQ_REVENUE_EST" hidden="1">"c1126"</definedName>
    <definedName name="IQ_REVENUE_EST_BOTTOM_UP_CIQ" hidden="1">"c12025"</definedName>
    <definedName name="IQ_REVENUE_EST_CIQ" hidden="1">"c3616"</definedName>
    <definedName name="IQ_REVENUE_EST_DOWN_2MONTH" hidden="1">"c16285"</definedName>
    <definedName name="IQ_REVENUE_EST_DOWN_2MONTH_CIQ" hidden="1">"c16609"</definedName>
    <definedName name="IQ_REVENUE_EST_DOWN_3MONTH" hidden="1">"c16289"</definedName>
    <definedName name="IQ_REVENUE_EST_DOWN_3MONTH_CIQ" hidden="1">"c16613"</definedName>
    <definedName name="IQ_REVENUE_EST_DOWN_MONTH" hidden="1">"c16281"</definedName>
    <definedName name="IQ_REVENUE_EST_DOWN_MONTH_CIQ" hidden="1">"c16605"</definedName>
    <definedName name="IQ_REVENUE_EST_NOTE" hidden="1">"c17502"</definedName>
    <definedName name="IQ_REVENUE_EST_NOTE_CIQ" hidden="1">"c17455"</definedName>
    <definedName name="IQ_REVENUE_EST_NUM_ANALYSTS_2MONTH" hidden="1">"c16283"</definedName>
    <definedName name="IQ_REVENUE_EST_NUM_ANALYSTS_2MONTH_CIQ" hidden="1">"c16607"</definedName>
    <definedName name="IQ_REVENUE_EST_NUM_ANALYSTS_3MONTH" hidden="1">"c16287"</definedName>
    <definedName name="IQ_REVENUE_EST_NUM_ANALYSTS_3MONTH_CIQ" hidden="1">"c16611"</definedName>
    <definedName name="IQ_REVENUE_EST_NUM_ANALYSTS_MONTH" hidden="1">"c16279"</definedName>
    <definedName name="IQ_REVENUE_EST_NUM_ANALYSTS_MONTH_CIQ" hidden="1">"c16603"</definedName>
    <definedName name="IQ_REVENUE_EST_REUT" hidden="1">"c3634"</definedName>
    <definedName name="IQ_REVENUE_EST_TOTAL_REVISED_2MONTH" hidden="1">"c16286"</definedName>
    <definedName name="IQ_REVENUE_EST_TOTAL_REVISED_2MONTH_CIQ" hidden="1">"c16610"</definedName>
    <definedName name="IQ_REVENUE_EST_TOTAL_REVISED_3MONTH" hidden="1">"c16290"</definedName>
    <definedName name="IQ_REVENUE_EST_TOTAL_REVISED_3MONTH_CIQ" hidden="1">"c16614"</definedName>
    <definedName name="IQ_REVENUE_EST_TOTAL_REVISED_MONTH" hidden="1">"c16282"</definedName>
    <definedName name="IQ_REVENUE_EST_TOTAL_REVISED_MONTH_CIQ" hidden="1">"c16606"</definedName>
    <definedName name="IQ_REVENUE_EST_UP_2MONTH" hidden="1">"c16284"</definedName>
    <definedName name="IQ_REVENUE_EST_UP_2MONTH_CIQ" hidden="1">"c16608"</definedName>
    <definedName name="IQ_REVENUE_EST_UP_3MONTH" hidden="1">"c16288"</definedName>
    <definedName name="IQ_REVENUE_EST_UP_3MONTH_CIQ" hidden="1">"c16612"</definedName>
    <definedName name="IQ_REVENUE_EST_UP_MONTH" hidden="1">"c16280"</definedName>
    <definedName name="IQ_REVENUE_EST_UP_MONTH_CIQ" hidden="1">"c16604"</definedName>
    <definedName name="IQ_REVENUE_GUIDANCE_CIQ" hidden="1">"c5057"</definedName>
    <definedName name="IQ_REVENUE_GUIDANCE_CIQ_COL" hidden="1">"c11704"</definedName>
    <definedName name="IQ_REVENUE_HIGH_EST" hidden="1">"c1127"</definedName>
    <definedName name="IQ_REVENUE_HIGH_EST_CIQ" hidden="1">"c3618"</definedName>
    <definedName name="IQ_REVENUE_HIGH_EST_REUT" hidden="1">"c3636"</definedName>
    <definedName name="IQ_REVENUE_HIGH_GUIDANCE_CIQ" hidden="1">"c4581"</definedName>
    <definedName name="IQ_REVENUE_HIGH_GUIDANCE_CIQ_COL" hidden="1">"c11230"</definedName>
    <definedName name="IQ_REVENUE_LOW_EST" hidden="1">"c1128"</definedName>
    <definedName name="IQ_REVENUE_LOW_EST_CIQ" hidden="1">"c3619"</definedName>
    <definedName name="IQ_REVENUE_LOW_EST_REUT" hidden="1">"c3637"</definedName>
    <definedName name="IQ_REVENUE_LOW_GUIDANCE_CIQ" hidden="1">"c4621"</definedName>
    <definedName name="IQ_REVENUE_LOW_GUIDANCE_CIQ_COL" hidden="1">"c11270"</definedName>
    <definedName name="IQ_REVENUE_MEDIAN_EST" hidden="1">"c1662"</definedName>
    <definedName name="IQ_REVENUE_MEDIAN_EST_CIQ" hidden="1">"c3617"</definedName>
    <definedName name="IQ_REVENUE_MEDIAN_EST_REUT" hidden="1">"c3635"</definedName>
    <definedName name="IQ_REVENUE_NUM_EST" hidden="1">"c1129"</definedName>
    <definedName name="IQ_REVENUE_NUM_EST_CIQ" hidden="1">"c3620"</definedName>
    <definedName name="IQ_REVENUE_NUM_EST_REUT" hidden="1">"c3638"</definedName>
    <definedName name="IQ_REVENUE_OTHER" hidden="1">"c2882"</definedName>
    <definedName name="IQ_REVENUE_PHONE" hidden="1">"c2879"</definedName>
    <definedName name="IQ_REVENUE_TOTAL" hidden="1">"c2883"</definedName>
    <definedName name="IQ_REVENUES_SATELLITE" hidden="1">"c15792"</definedName>
    <definedName name="IQ_REVENUES_WIRELESS" hidden="1">"c15793"</definedName>
    <definedName name="IQ_REVERSE_REPO" hidden="1">"c19131"</definedName>
    <definedName name="IQ_REVISION_DATE_" hidden="1">39028.5908796295</definedName>
    <definedName name="IQ_REVISION_DATE__1" hidden="1">39358.4284837963</definedName>
    <definedName name="IQ_REVOLV_OPEN_SECURED_1_4_LL_REC_DOM_FFIEC" hidden="1">"c12902"</definedName>
    <definedName name="IQ_REVOLVING_HOME_EQUITY_LINES_UNUSED_FFIEC" hidden="1">"c13241"</definedName>
    <definedName name="IQ_REVOLVING_LOANS_GROSS_LOANS_FFIEC" hidden="1">"c13398"</definedName>
    <definedName name="IQ_REVOLVING_LOANS_RISK_BASED_FFIEC" hidden="1">"c13419"</definedName>
    <definedName name="IQ_REVOLVING_LOANS_SEC_1_4_DOM_CHARGE_OFFS_FFIEC" hidden="1">"c13168"</definedName>
    <definedName name="IQ_REVOLVING_LOANS_SEC_1_4_DOM_RECOV_FFIEC" hidden="1">"c13190"</definedName>
    <definedName name="IQ_REVOLVING_OPEN_END_1_4_TRADING_DOM_FFIEC" hidden="1">"c12927"</definedName>
    <definedName name="IQ_REVOLVING_SECURED_1_4_DUE_30_89_FFIEC" hidden="1">"c13260"</definedName>
    <definedName name="IQ_REVOLVING_SECURED_1_4_DUE_90_FFIEC" hidden="1">"c13288"</definedName>
    <definedName name="IQ_REVOLVING_SECURED_1_4_NON_ACCRUAL_FFIEC" hidden="1">"c13314"</definedName>
    <definedName name="IQ_RGU" hidden="1">"c2863"</definedName>
    <definedName name="IQ_RISK_ADJ_BANK_ASSETS" hidden="1">"c2670"</definedName>
    <definedName name="IQ_RISK_WEIGHTED_ASSETS_0_PCT_FFIEC" hidden="1">"c18874"</definedName>
    <definedName name="IQ_RISK_WEIGHTED_ASSETS_100_PCT_FFIEC" hidden="1">"c18877"</definedName>
    <definedName name="IQ_RISK_WEIGHTED_ASSETS_20_PCT_FFIEC" hidden="1">"c18875"</definedName>
    <definedName name="IQ_RISK_WEIGHTED_ASSETS_50_PCT_FFIEC" hidden="1">"c18876"</definedName>
    <definedName name="IQ_RISK_WEIGHTED_ASSETS_FDIC" hidden="1">"c6370"</definedName>
    <definedName name="IQ_ROAM_MIN_USE_OTHER_CARRIERS" hidden="1">"c15765"</definedName>
    <definedName name="IQ_ROYALTIES_DUE_AFTER_FIVE" hidden="1">"c15969"</definedName>
    <definedName name="IQ_ROYALTIES_DUE_CY" hidden="1">"c15964"</definedName>
    <definedName name="IQ_ROYALTIES_DUE_CY1" hidden="1">"c15965"</definedName>
    <definedName name="IQ_ROYALTIES_DUE_CY2" hidden="1">"c15966"</definedName>
    <definedName name="IQ_ROYALTIES_DUE_CY3" hidden="1">"c15967"</definedName>
    <definedName name="IQ_ROYALTIES_DUE_CY4" hidden="1">"c15968"</definedName>
    <definedName name="IQ_ROYALTY_REVENUE_COAL" hidden="1">"c15932"</definedName>
    <definedName name="IQ_RSI" hidden="1">"c12704"</definedName>
    <definedName name="IQ_RSI_ADJ" hidden="1">"c12705"</definedName>
    <definedName name="IQ_RSSD_ID_FFIEC" hidden="1">"c20506"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IES_EMPLOYEE_BENEFITS_FFIEC" hidden="1">"c13023"</definedName>
    <definedName name="IQ_SALARIES_OTHER_BENEFITS" hidden="1">"c16176"</definedName>
    <definedName name="IQ_SALARY" hidden="1">"c1130"</definedName>
    <definedName name="IQ_SALARY_FDIC" hidden="1">"c6576"</definedName>
    <definedName name="IQ_SALE_COMMON_GROSS_FFIEC" hidden="1">"c12963"</definedName>
    <definedName name="IQ_SALE_CONVERSION_ACQUISITION_NET_COMMON_FFIEC" hidden="1">"c15351"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PREF_FFIEC" hidden="1">"c12961"</definedName>
    <definedName name="IQ_SALE_PROP" hidden="1">"c16029"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_TREASURY_FFIEC" hidden="1">"c12965"</definedName>
    <definedName name="IQ_SALES_COAL" hidden="1">"c15930"</definedName>
    <definedName name="IQ_SALES_MARKETING" hidden="1">"c2240"</definedName>
    <definedName name="IQ_SALES_TO_TOTAL_REVENUE_COAL" hidden="1">"c15943"</definedName>
    <definedName name="IQ_SAME_PROP_AGG_GLA" hidden="1">"c16055"</definedName>
    <definedName name="IQ_SAME_PROP_AGG_UNITS" hidden="1">"c16053"</definedName>
    <definedName name="IQ_SAME_PROP_EXPENSE" hidden="1">"c16050"</definedName>
    <definedName name="IQ_SAME_PROP_EXPENSE_GROWTH" hidden="1">"c16051"</definedName>
    <definedName name="IQ_SAME_PROP_NUMBER_PROP" hidden="1">"c16052"</definedName>
    <definedName name="IQ_SAME_PROP_PORTFOLIO_AREA" hidden="1">"c16054"</definedName>
    <definedName name="IQ_SAME_PROP_REV_GROWTH" hidden="1">"c16049"</definedName>
    <definedName name="IQ_SAME_PROP_REVENUE" hidden="1">"c16048"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ACCT_DEPOSITS_TOTAL_DEPOSITS" hidden="1">"c15721"</definedName>
    <definedName name="IQ_SAVINGS_DEPOSITS_NON_TRANS_ACCTS_FFIEC" hidden="1">"c15329"</definedName>
    <definedName name="IQ_SAVINGS_DEPOSITS_QUARTERLY_AVG_FFIEC" hidden="1">"c15485"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BC_EXPENSE_FFIEC" hidden="1">"c13077"</definedName>
    <definedName name="IQ_SCALABLE_INFRASTRUCTURE_CABLE_INVEST" hidden="1">"c15802"</definedName>
    <definedName name="IQ_SEC_1_4_CONSTRUCTION_DOM_CHARGE_OFFS_FFIEC" hidden="1">"c13165"</definedName>
    <definedName name="IQ_SEC_1_4_CONSTRUCTION_DOM_RECOV_FFIEC" hidden="1">"c13187"</definedName>
    <definedName name="IQ_SEC_BORROWED_OFF_BS_FFIEC" hidden="1">"c13127"</definedName>
    <definedName name="IQ_SEC_FARMLAND_DOM_CHARGE_OFFS_FFIEC" hidden="1">"c13167"</definedName>
    <definedName name="IQ_SEC_FARMLAND_DOM_RECOV_FFIEC" hidden="1">"c13189"</definedName>
    <definedName name="IQ_SEC_FUNDS_PURCHASED_ASSETS_TOT_FFIEC" hidden="1">"c13447"</definedName>
    <definedName name="IQ_SEC_ISSUED_US_AFS_AMORT_COST_FFIEC" hidden="1">"c20492"</definedName>
    <definedName name="IQ_SEC_ISSUED_US_AFS_FAIR_VAL_FFIEC" hidden="1">"c20457"</definedName>
    <definedName name="IQ_SEC_ISSUED_US_AVAIL_SALE_FFIEC" hidden="1">"c12795"</definedName>
    <definedName name="IQ_SEC_ISSUED_US_TRADING_DOM_FFIEC" hidden="1">"c12920"</definedName>
    <definedName name="IQ_SEC_ISSUED_US_TRADING_FFIEC" hidden="1">"c12815"</definedName>
    <definedName name="IQ_SEC_MULTIFAM_DOM_CHARGE_OFFS_FFIEC" hidden="1">"c13171"</definedName>
    <definedName name="IQ_SEC_MULTIFAM_DOM_DUE_30_89_FFIEC" hidden="1">"c13263"</definedName>
    <definedName name="IQ_SEC_MULTIFAM_DOM_DUE_90_FFIEC" hidden="1">"c13291"</definedName>
    <definedName name="IQ_SEC_MULTIFAM_DOM_NON_ACCRUAL_FFIEC" hidden="1">"c13317"</definedName>
    <definedName name="IQ_SEC_MULTIFAM_DOM_RECOV_FFIEC" hidden="1">"c13193"</definedName>
    <definedName name="IQ_SEC_NONFARM_NONRES_CHARGE_OFFS_FFIEC" hidden="1">"c13629"</definedName>
    <definedName name="IQ_SEC_NONFARM_NONRES_DOM_OFFICES_DUE_30_89_FFIEC" hidden="1">"c13264"</definedName>
    <definedName name="IQ_SEC_NONFARM_NONRES_DOM_OFFICES_DUE_90_FFIEC" hidden="1">"c13292"</definedName>
    <definedName name="IQ_SEC_NONFARM_NONRES_DOM_OFFICES_NON_ACCRUAL_FFIEC" hidden="1">"c13318"</definedName>
    <definedName name="IQ_SEC_NONFARM_NONRES_RECOV_FFIEC" hidden="1">"c13633"</definedName>
    <definedName name="IQ_SEC_OTHER_CONSTRUCTION_DOM_CHARGE_OFFS_FFIEC" hidden="1">"c13166"</definedName>
    <definedName name="IQ_SEC_OTHER_CONSTRUCTION_DOM_RECOV_FFIEC" hidden="1">"c13188"</definedName>
    <definedName name="IQ_SEC_OTHER_NONFARM_NONRES_CHARGE_OFFS_FFIEC" hidden="1">"c13173"</definedName>
    <definedName name="IQ_SEC_OTHER_NONFARM_NONRES_DUE_30_89_FFIEC" hidden="1">"c13266"</definedName>
    <definedName name="IQ_SEC_OTHER_NONFARM_NONRES_DUE_90_FFIEC" hidden="1">"c13637"</definedName>
    <definedName name="IQ_SEC_OTHER_NONFARM_NONRES_NON_ACCRUAL_FFIEC" hidden="1">"c15462"</definedName>
    <definedName name="IQ_SEC_OTHER_NONFARM_NONRES_RECOV_FFIEC" hidden="1">"c13195"</definedName>
    <definedName name="IQ_SEC_OWNER_NONFARM_NONRES_CHARGE_OFFS_FFIEC" hidden="1">"c13172"</definedName>
    <definedName name="IQ_SEC_OWNER_NONFARM_NONRES_DUE_30_89_FFIEC" hidden="1">"c13265"</definedName>
    <definedName name="IQ_SEC_OWNER_NONFARM_NONRES_DUE_90_FFIEC" hidden="1">"c13636"</definedName>
    <definedName name="IQ_SEC_OWNER_NONFARM_NONRES_NON_ACCRUAL_FFIEC" hidden="1">"c15461"</definedName>
    <definedName name="IQ_SEC_OWNER_NONFARM_NONRES_RECOV_FFIEC" hidden="1">"c13194"</definedName>
    <definedName name="IQ_SEC_PURCHASED_RESELL" hidden="1">"c5513"</definedName>
    <definedName name="IQ_SEC_PURCHASED_RESELL_FFIEC" hidden="1">"c12807"</definedName>
    <definedName name="IQ_SEC_RE_FOREIGN_DUE_30_89_FFIEC" hidden="1">"c13267"</definedName>
    <definedName name="IQ_SEC_RE_FOREIGN_DUE_90_FFIEC" hidden="1">"c13293"</definedName>
    <definedName name="IQ_SEC_RE_FOREIGN_NON_ACCRUAL_FFIEC" hidden="1">"c13319"</definedName>
    <definedName name="IQ_SEC_SOLD_REPURCHASE_FFIEC" hidden="1">"c12857"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DOM_DUE_30_89_FFIEC" hidden="1">"c13259"</definedName>
    <definedName name="IQ_SECURED_FARMLAND_DOM_DUE_90_FFIEC" hidden="1">"c13287"</definedName>
    <definedName name="IQ_SECURED_FARMLAND_DOM_NON_ACCRUAL_FFIEC" hidden="1">"c13313"</definedName>
    <definedName name="IQ_SECURED_FARMLAND_LL_REC_DOM_FFIEC" hidden="1">"c12901"</definedName>
    <definedName name="IQ_SECURED_FARMLAND_NET_CHARGE_OFFS_FDIC" hidden="1">"c6631"</definedName>
    <definedName name="IQ_SECURED_FARMLAND_RECOVERIES_FDIC" hidden="1">"c6612"</definedName>
    <definedName name="IQ_SECURED_MULTI_RES_LL_REC_DOM_FFIEC" hidden="1">"c12905"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AFS_AMORT_COST_FFIEC" hidden="1">"c20488"</definedName>
    <definedName name="IQ_SECURITIES_AFS_FAIR_VAL_FFIEC" hidden="1">"c20453"</definedName>
    <definedName name="IQ_SECURITIES_GAINS_FDIC" hidden="1">"c6584"</definedName>
    <definedName name="IQ_SECURITIES_HELD_MATURITY_FFIEC" hidden="1">"c12777"</definedName>
    <definedName name="IQ_SECURITIES_HTM_AMORT_COST_FFIEC" hidden="1">"c20436"</definedName>
    <definedName name="IQ_SECURITIES_HTM_FAIR_VAL_FFIEC" hidden="1">"c20471"</definedName>
    <definedName name="IQ_SECURITIES_ISSUED_STATES_FDIC" hidden="1">"c6300"</definedName>
    <definedName name="IQ_SECURITIES_ISSUED_US_FFIEC" hidden="1">"c12781"</definedName>
    <definedName name="IQ_SECURITIES_ISSUED_US_HTM_AMORT_COST_FFIEC" hidden="1">"c20440"</definedName>
    <definedName name="IQ_SECURITIES_ISSUED_US_HTM_FAIR_VAL_FFIEC" hidden="1">"c20475"</definedName>
    <definedName name="IQ_SECURITIES_LENT_FDIC" hidden="1">"c6532"</definedName>
    <definedName name="IQ_SECURITIES_LENT_FFIEC" hidden="1">"c13255"</definedName>
    <definedName name="IQ_SECURITIES_QUARTERLY_AVG_FFIEC" hidden="1">"c13079"</definedName>
    <definedName name="IQ_SECURITIES_STATE_POLI_SUBD_QUARTERLY_AVG_FFIEC" hidden="1">"c15470"</definedName>
    <definedName name="IQ_SECURITIES_UNDERWRITING_FDIC" hidden="1">"c6529"</definedName>
    <definedName name="IQ_SECURITIES_UNDERWRITING_UNUSED_FFIEC" hidden="1">"c13247"</definedName>
    <definedName name="IQ_SECURITIZATION_INC_OPERATING_INC_FFIEC" hidden="1">"c13390"</definedName>
    <definedName name="IQ_SECURITIZATION_INCOME_FFIEC" hidden="1">"c13012"</definedName>
    <definedName name="IQ_SECURITY_ACTIVE_STATUS" hidden="1">"c15160"</definedName>
    <definedName name="IQ_SECURITY_BORROW" hidden="1">"c1152"</definedName>
    <definedName name="IQ_SECURITY_LEVEL" hidden="1">"c2159"</definedName>
    <definedName name="IQ_SECURITY_NAME" hidden="1">"c15159"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DOL" hidden="1">"c12042"</definedName>
    <definedName name="IQ_SELECTED_FOREIGN_ASSETS_FFIEC" hidden="1">"c13485"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_ACCOUNT_ASSETS_LH_FFIEC" hidden="1">"c13105"</definedName>
    <definedName name="IQ_SEPARATE_ACCOUNT_LIAB_LH_FFIEC" hidden="1">"c13108"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DEPOSIT_ACCOUNTS_DOM_FFIEC" hidden="1">"c13003"</definedName>
    <definedName name="IQ_SERVICE_CHARGES_FDIC" hidden="1">"c6572"</definedName>
    <definedName name="IQ_SERVICE_CHARGES_OPERATING_INC_FFIEC" hidden="1">"c13384"</definedName>
    <definedName name="IQ_SERVICE_FEE" hidden="1">"c8951"</definedName>
    <definedName name="IQ_SERVICING_FEES_FFIEC" hidden="1">"c13011"</definedName>
    <definedName name="IQ_SERVICING_FEES_OPERATING_INC_FFIEC" hidden="1">"c13389"</definedName>
    <definedName name="IQ_SETTLEMENTS_TAX_AUTHORITIES" hidden="1">"c15737"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_PARTNERSHIP_ASSETS" hidden="1">"c16071"</definedName>
    <definedName name="IQ_SHARE_PARTNERSHIP_CONSOL_JV_DEBT" hidden="1">"c19139"</definedName>
    <definedName name="IQ_SHARE_PARTNERSHIP_CURRENT_ASSETS" hidden="1">"c16069"</definedName>
    <definedName name="IQ_SHARE_PARTNERSHIP_CURRENT_LIAB" hidden="1">"c16073"</definedName>
    <definedName name="IQ_SHARE_PARTNERSHIP_CURRENT_TAX" hidden="1">"c16091"</definedName>
    <definedName name="IQ_SHARE_PARTNERSHIP_DEBT" hidden="1">"c16078"</definedName>
    <definedName name="IQ_SHARE_PARTNERSHIP_DEFERRED_TAX" hidden="1">"c16092"</definedName>
    <definedName name="IQ_SHARE_PARTNERSHIP_DEPRECIATION" hidden="1">"c16089"</definedName>
    <definedName name="IQ_SHARE_PARTNERSHIP_FLOAT_DEBT" hidden="1">"c16077"</definedName>
    <definedName name="IQ_SHARE_PARTNERSHIP_FR_DEBT" hidden="1">"c16076"</definedName>
    <definedName name="IQ_SHARE_PARTNERSHIP_INT_EXPENSE" hidden="1">"c16088"</definedName>
    <definedName name="IQ_SHARE_PARTNERSHIP_INT_INCOME" hidden="1">"c16090"</definedName>
    <definedName name="IQ_SHARE_PARTNERSHIP_LIAB" hidden="1">"c16075"</definedName>
    <definedName name="IQ_SHARE_PARTNERSHIP_LT_ASSETS" hidden="1">"c16070"</definedName>
    <definedName name="IQ_SHARE_PARTNERSHIP_NOI" hidden="1">"c16084"</definedName>
    <definedName name="IQ_SHARE_PARTNERSHIP_NON_CURRENT_LIAB" hidden="1">"c16074"</definedName>
    <definedName name="IQ_SHARE_PARTNERSHIP_OPEX" hidden="1">"c16086"</definedName>
    <definedName name="IQ_SHARE_PARTNERSHIP_OTHER_EXPENSE" hidden="1">"c16087"</definedName>
    <definedName name="IQ_SHARE_PARTNERSHIP_OTHER_INCOME" hidden="1">"c16085"</definedName>
    <definedName name="IQ_SHARE_PARTNERSHIP_REVENUE" hidden="1">"c16083"</definedName>
    <definedName name="IQ_SHARE_RE_ASSET" hidden="1">"c16082"</definedName>
    <definedName name="IQ_SHARE_RE_ASSET_DEVELOP_PROP" hidden="1">"c16080"</definedName>
    <definedName name="IQ_SHARE_RE_ASSET_INV_PROP" hidden="1">"c16079"</definedName>
    <definedName name="IQ_SHARE_RE_ASSET_OTHER" hidden="1">"c16081"</definedName>
    <definedName name="IQ_SHAREOUTSTANDING" hidden="1">"c1347"</definedName>
    <definedName name="IQ_SHARES_PER_DR" hidden="1">"c204"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OVER_INST_OWNERSHIP" hidden="1">"c17422"</definedName>
    <definedName name="IQ_SHORT_INTEREST_PERCENT" hidden="1">"c1576"</definedName>
    <definedName name="IQ_SHORT_POSITIONS_FFIEC" hidden="1">"c12859"</definedName>
    <definedName name="IQ_SHORT_SCORE_DX" hidden="1">"c17439"</definedName>
    <definedName name="IQ_SHORT_TERM_INVEST" hidden="1">"c1425"</definedName>
    <definedName name="IQ_SMALL_INT_BEAR_CD" hidden="1">"c1166"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LD_COAL" hidden="1">"c15936"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NSR_ACTION_LT" hidden="1">"c13616"</definedName>
    <definedName name="IQ_SP_ISSUE_NSR_ACTION_ST" hidden="1">"c13622"</definedName>
    <definedName name="IQ_SP_ISSUE_NSR_DATE_LT" hidden="1">"c13615"</definedName>
    <definedName name="IQ_SP_ISSUE_NSR_DATE_ST" hidden="1">"c13621"</definedName>
    <definedName name="IQ_SP_ISSUE_NSR_LT" hidden="1">"c13614"</definedName>
    <definedName name="IQ_SP_ISSUE_NSR_ST" hidden="1">"c13620"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NSR_ACTION_LT" hidden="1">"c13613"</definedName>
    <definedName name="IQ_SP_NSR_ACTION_ST" hidden="1">"c13619"</definedName>
    <definedName name="IQ_SP_NSR_DATE_LT" hidden="1">"c13612"</definedName>
    <definedName name="IQ_SP_NSR_DATE_ST" hidden="1">"c13618"</definedName>
    <definedName name="IQ_SP_NSR_LT" hidden="1">"c13611"</definedName>
    <definedName name="IQ_SP_NSR_ST" hidden="1">"c13617"</definedName>
    <definedName name="IQ_SP_OUTLOOK_WATCH" hidden="1">"c2639"</definedName>
    <definedName name="IQ_SP_OUTLOOK_WATCH_DATE" hidden="1">"c2638"</definedName>
    <definedName name="IQ_SP_QUALITY_RANKING_DESCRIPTION" hidden="1">"c17410"</definedName>
    <definedName name="IQ_SP_QUALITY_RANKING_VALUE" hidden="1">"c17409"</definedName>
    <definedName name="IQ_SP_REASON" hidden="1">"c2174"</definedName>
    <definedName name="IQ_SP_STARS_DESCRIPTION" hidden="1">"c17408"</definedName>
    <definedName name="IQ_SP_STARS_VALUE" hidden="1">"c17407"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PECIALTIES" hidden="1">"c18932"</definedName>
    <definedName name="IQ_SPECIFIC_ALLOWANCE" hidden="1">"c15247"</definedName>
    <definedName name="IQ_SPONSORS" hidden="1">"c18920"</definedName>
    <definedName name="IQ_SPONSORS_ID" hidden="1">"c18921"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ASSETS_TOT_FFIEC" hidden="1">"c13438"</definedName>
    <definedName name="IQ_ST_INVEST_ST_NONCORE_FUNDING_FFIEC" hidden="1">"c13338"</definedName>
    <definedName name="IQ_ST_INVEST_UTI" hidden="1">"c1198"</definedName>
    <definedName name="IQ_ST_NOTE_RECEIV" hidden="1">"c1199"</definedName>
    <definedName name="IQ_STANDBY_LOC_FHLB_BANK_BEHALF_OFF_BS_FFIEC" hidden="1">"c15412"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POLI_SUBD_US_NON_TRANS_ACCTS_FFIEC" hidden="1">"c15324"</definedName>
    <definedName name="IQ_STATES_POLI_SUBD_US_TRANS_ACCTS_FFIEC" hidden="1">"c15316"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ATUTORY_SURPLUS_GAAP_EQUITY" hidden="1">"c15883"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XPLORE_DRILL" hidden="1">"c13851"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IGHT_LINE_RENT_ADJ" hidden="1">"c16178"</definedName>
    <definedName name="IQ_STRATEGY_NOTE" hidden="1">"c6791"</definedName>
    <definedName name="IQ_STRIKE_PRICE_ISSUED" hidden="1">"c1645"</definedName>
    <definedName name="IQ_STRIKE_PRICE_OS" hidden="1">"c1646"</definedName>
    <definedName name="IQ_STRIPS_RECEIVABLE_MORTGAGE_LOANS_FFIEC" hidden="1">"c12844"</definedName>
    <definedName name="IQ_STRIPS_RECEIVABLE_OTHER_FFIEC" hidden="1">"c12845"</definedName>
    <definedName name="IQ_STRUCT_FIN_CLASS" hidden="1">"c8950"</definedName>
    <definedName name="IQ_STRUCT_FIN_SERIES" hidden="1">"c8956"</definedName>
    <definedName name="IQ_STRUCTURED_NOTES_INVEST_SECURITIES_FFIEC" hidden="1">"c13468"</definedName>
    <definedName name="IQ_STRUCTURING_NOTES_TIER_1_FFIEC" hidden="1">"c13344"</definedName>
    <definedName name="IQ_STW" hidden="1">"c2166"</definedName>
    <definedName name="IQ_STYLE_GROWTH_VALUE" hidden="1">"c19203"</definedName>
    <definedName name="IQ_STYLE_HIGH_YIELD" hidden="1">"c19204"</definedName>
    <definedName name="IQ_STYLE_MARKET_CAP" hidden="1">"c19202"</definedName>
    <definedName name="IQ_STYLE_REPORTED" hidden="1">"c19205"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B_NOTES_DEBENTURES_FAIR_VALUE_TOT_FFIEC" hidden="1">"c15410"</definedName>
    <definedName name="IQ_SUB_NOTES_DEBENTURES_FFIEC" hidden="1">"c12867"</definedName>
    <definedName name="IQ_SUB_NOTES_DEBENTURES_LEVEL_1_FFIEC" hidden="1">"c15432"</definedName>
    <definedName name="IQ_SUB_NOTES_DEBENTURES_LEVEL_2_FFIEC" hidden="1">"c15445"</definedName>
    <definedName name="IQ_SUB_NOTES_DEBENTURES_LEVEL_3_FFIEC" hidden="1">"c15458"</definedName>
    <definedName name="IQ_SUB_NOTES_PAYABLE_UNCONSOLIDATED_TRUSTS_FFIEC" hidden="1">"c12868"</definedName>
    <definedName name="IQ_SUBS_ANALOG_CABLE" hidden="1">"c2855"</definedName>
    <definedName name="IQ_SUBS_BASIC_CABLE" hidden="1">"c16205"</definedName>
    <definedName name="IQ_SUBS_BBAND" hidden="1">"c2858"</definedName>
    <definedName name="IQ_SUBS_BUNDLED" hidden="1">"c2861"</definedName>
    <definedName name="IQ_SUBS_DIG_CABLE" hidden="1">"c2856"</definedName>
    <definedName name="IQ_SUBS_NON_VIDEO" hidden="1">"c2860"</definedName>
    <definedName name="IQ_SUBS_PHONE" hidden="1">"c2859"</definedName>
    <definedName name="IQ_SUBS_POSTPAID_WIRELESS" hidden="1">"c2118"</definedName>
    <definedName name="IQ_SUBS_PREPAID_WIRELESS" hidden="1">"c2117"</definedName>
    <definedName name="IQ_SUBS_RESELL_WHOLESALE_WIRELESS" hidden="1">"c15749"</definedName>
    <definedName name="IQ_SUBS_TOTAL" hidden="1">"c2862"</definedName>
    <definedName name="IQ_SUBS_TOTAL_WIRELESS" hidden="1">"c2119"</definedName>
    <definedName name="IQ_SUBS_VIDEO" hidden="1">"c2857"</definedName>
    <definedName name="IQ_SUPPLIES_FFIEC" hidden="1">"c13050"</definedName>
    <definedName name="IQ_SUPPORT_INFRASTRUCTURE_CABLE_INVEST" hidden="1">"c15805"</definedName>
    <definedName name="IQ_SURFACE_RESERVES_COAL" hidden="1">"c15920"</definedName>
    <definedName name="IQ_SURFACE_RESERVES_TO_TOTAL_RESERVES_COAL" hidden="1">"c15959"</definedName>
    <definedName name="IQ_SURPLUS_FDIC" hidden="1">"c6351"</definedName>
    <definedName name="IQ_SURPLUS_FFIEC" hidden="1">"c12877"</definedName>
    <definedName name="IQ_SVA" hidden="1">"c1214"</definedName>
    <definedName name="IQ_SYMBOL_RT" hidden="1">"SYMBOL"</definedName>
    <definedName name="IQ_SYNTH_STRUCTURED_PRODUCTS_AFS_AMORT_COST_FFIEC" hidden="1">"c20501"</definedName>
    <definedName name="IQ_SYNTH_STRUCTURED_PRODUCTS_AFS_FAIR_VAL_FFIEC" hidden="1">"c20466"</definedName>
    <definedName name="IQ_SYNTH_STRUCTURED_PRODUCTS_HTM_AMORT_COST_FFIEC" hidden="1">"c20449"</definedName>
    <definedName name="IQ_SYNTH_STRUCTURED_PRODUCTS_HTM_FAIR_VAL_FFIEC" hidden="1">"c20484"</definedName>
    <definedName name="IQ_SYNTHETIC_STRUCTURED_PRODUCTS_AVAIL_SALE_FFIEC" hidden="1">"c15264"</definedName>
    <definedName name="IQ_SYNTHETIC_STRUCTURED_PRODUCTS_FFIEC" hidden="1">"c15261"</definedName>
    <definedName name="IQ_TANGIBLE_ASSETS_FFIEC" hidden="1">"c13916"</definedName>
    <definedName name="IQ_TANGIBLE_COMMON_EQUITY_FFIEC" hidden="1">"c13914"</definedName>
    <definedName name="IQ_TANGIBLE_EQUITY_ASSETS_FFIEC" hidden="1">"c13346"</definedName>
    <definedName name="IQ_TANGIBLE_EQUITY_FFIEC" hidden="1">"c13915"</definedName>
    <definedName name="IQ_TANGIBLE_TIER_1_LEVERAGE_FFIEC" hidden="1">"c13345"</definedName>
    <definedName name="IQ_TARGET_PRICE_NUM" hidden="1">"c1653"</definedName>
    <definedName name="IQ_TARGET_PRICE_NUM_CIQ" hidden="1">"c4661"</definedName>
    <definedName name="IQ_TARGET_PRICE_NUM_REUT" hidden="1">"c5319"</definedName>
    <definedName name="IQ_TARGET_PRICE_STDDEV" hidden="1">"c1654"</definedName>
    <definedName name="IQ_TARGET_PRICE_STDDEV_CIQ" hidden="1">"c4662"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EQUIVALENT_ADJUSTMENTS_FFIEC" hidden="1">"c13854"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AXES_ADJ_NOI_FFIEC" hidden="1">"c13395"</definedName>
    <definedName name="IQ_TAXES_NOI_FFIEC" hidden="1">"c13394"</definedName>
    <definedName name="IQ_TAXES_TE_AVG_ASSETS_FFIEC" hidden="1">"c13366"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EXCL_FFIEC" hidden="1">"c13516"</definedName>
    <definedName name="IQ_TBV_SHARE" hidden="1">"c1217"</definedName>
    <definedName name="IQ_TBV_SHARE_REPORTED" hidden="1">"c19140"</definedName>
    <definedName name="IQ_TELECOM_FFIEC" hidden="1">"c13057"</definedName>
    <definedName name="IQ_TEMPLATE" hidden="1">"c1521"</definedName>
    <definedName name="IQ_TENANT" hidden="1">"c1218"</definedName>
    <definedName name="IQ_TENANT_LEASE_COMMISSION" hidden="1">"c16177"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CAPEX" hidden="1">"c17553"</definedName>
    <definedName name="IQ_TEV_EBITDA_FWD" hidden="1">"c1224"</definedName>
    <definedName name="IQ_TEV_EBITDA_FWD_CIQ" hidden="1">"c4043"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TOTAL_REV_FWD_REUT" hidden="1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CAPITAL_BEFORE_CHARGES_T1_FFIEC" hidden="1">"c13139"</definedName>
    <definedName name="IQ_TIER_1_CAPITAL_FFIEC" hidden="1">"c13143"</definedName>
    <definedName name="IQ_TIER_1_LEVERAGE_RATIO_FFIEC" hidden="1">"c13160"</definedName>
    <definedName name="IQ_TIER_1_RISK_BASED_CAPITAL_RATIO_FDIC" hidden="1">"c6746"</definedName>
    <definedName name="IQ_TIER_1_RISK_BASED_CAPITAL_RATIO_FFIEC" hidden="1">"c13161"</definedName>
    <definedName name="IQ_TIER_2_CAPITAL_FFIEC" hidden="1">"c13149"</definedName>
    <definedName name="IQ_TIER_3_CAPITAL_ALLOCATED_MARKET_RISK_FFIEC" hidden="1">"c13151"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ER_TWO_CAPITAL_RATIO" hidden="1">"c15241"</definedName>
    <definedName name="IQ_TIME_DEP" hidden="1">"c1230"</definedName>
    <definedName name="IQ_TIME_DEPOSIT_LESS_100000_QUARTERLY_AVG_FFIEC" hidden="1">"c15487"</definedName>
    <definedName name="IQ_TIME_DEPOSIT_MORE_100000_QUARTERLY_AVG_FFIEC" hidden="1">"c15486"</definedName>
    <definedName name="IQ_TIME_DEPOSITS_LESS_100K_OTHER_INSTITUTIONS_FFIEC" hidden="1">"c12953"</definedName>
    <definedName name="IQ_TIME_DEPOSITS_LESS_100K_TOT_DEPOSITS_FFIEC" hidden="1">"c13907"</definedName>
    <definedName name="IQ_TIME_DEPOSITS_LESS_THAN_100K_FDIC" hidden="1">"c6465"</definedName>
    <definedName name="IQ_TIME_DEPOSITS_MORE_100K_OTHER_INSTITUTIONS_FFIEC" hidden="1">"c12954"</definedName>
    <definedName name="IQ_TIME_DEPOSITS_MORE_100K_TOT_DEPOSITS_FFIEC" hidden="1">"c13906"</definedName>
    <definedName name="IQ_TIME_DEPOSITS_MORE_THAN_100K_FDIC" hidden="1">"c6470"</definedName>
    <definedName name="IQ_TIME_DEPOSITS_TOTAL_DEPOSITS" hidden="1">"c15723"</definedName>
    <definedName name="IQ_TODAY" hidden="1">0</definedName>
    <definedName name="IQ_TOT_1_4_FAM_LOANS_TOT_LOANS_FFIEC" hidden="1">"c13868"</definedName>
    <definedName name="IQ_TOT_ADJ_INC" hidden="1">"c1616"</definedName>
    <definedName name="IQ_TOT_LEASES_TOT_LOANS_FFIEC" hidden="1">"c13876"</definedName>
    <definedName name="IQ_TOT_NON_RE_LOANS_TOT_LOANS_FFIEC" hidden="1">"c13877"</definedName>
    <definedName name="IQ_TOT_NONTRANS_ACCTS_TOT_DEPOSITS_FFIEC" hidden="1">"c13909"</definedName>
    <definedName name="IQ_TOT_RE_LOANS_TOT_LOANS_FFIEC" hidden="1">"c13873"</definedName>
    <definedName name="IQ_TOT_TIME_DEPOSITS_TOT_DEPOSITS_FFIEC" hidden="1">"c13908"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BNK_SUBTOTAL_AP" hidden="1">"c13644"</definedName>
    <definedName name="IQ_TOTAL_ASSETS_FAIR_VALUE_TOT_FFIEC" hidden="1">"c15405"</definedName>
    <definedName name="IQ_TOTAL_ASSETS_FDIC" hidden="1">"c6339"</definedName>
    <definedName name="IQ_TOTAL_ASSETS_FFIEC" hidden="1">"c12849"</definedName>
    <definedName name="IQ_TOTAL_ASSETS_LEVEL_1_FFIEC" hidden="1">"c15427"</definedName>
    <definedName name="IQ_TOTAL_ASSETS_LEVEL_2_FFIEC" hidden="1">"c15440"</definedName>
    <definedName name="IQ_TOTAL_ASSETS_LEVEL_3_FFIEC" hidden="1">"c15453"</definedName>
    <definedName name="IQ_TOTAL_ASSETS_LH_FFIEC" hidden="1">"c13106"</definedName>
    <definedName name="IQ_TOTAL_ASSETS_PC_FFIEC" hidden="1">"c13099"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BROKERED_DEPOSIT_FFIEC" hidden="1">"c15304"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DUE_DEPOSITORY_INSTIT_DOM_FFIEC" hidden="1">"c15291"</definedName>
    <definedName name="IQ_TOTAL_CASH_DUE_DEPOSITORY_INSTIT_FFIEC" hidden="1">"c15285"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OMMON_EQUITY_FFIEC" hidden="1">"c13913"</definedName>
    <definedName name="IQ_TOTAL_COMMON_EQUITY_TOTAL_ASSETS_FFIEC" hidden="1">"c13864"</definedName>
    <definedName name="IQ_TOTAL_COMMON_SHARES_OUT_FFIEC" hidden="1">"c12955"</definedName>
    <definedName name="IQ_TOTAL_CONSTRUCTION_LL_REC_DOM_FFIEC" hidden="1">"c13515"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GUIDANCE" hidden="1">"c4533"</definedName>
    <definedName name="IQ_TOTAL_DEBT_GUIDANCE_CIQ" hidden="1">"c5086"</definedName>
    <definedName name="IQ_TOTAL_DEBT_GUIDANCE_CIQ_COL" hidden="1">"c11733"</definedName>
    <definedName name="IQ_TOTAL_DEBT_HIGH_GUIDANCE" hidden="1">"c4196"</definedName>
    <definedName name="IQ_TOTAL_DEBT_HIGH_GUIDANCE_CIQ" hidden="1">"c4608"</definedName>
    <definedName name="IQ_TOTAL_DEBT_HIGH_GUIDANCE_CIQ_COL" hidden="1">"c11257"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LOW_GUIDANCE" hidden="1">"c4236"</definedName>
    <definedName name="IQ_TOTAL_DEBT_LOW_GUIDANCE_CIQ" hidden="1">"c4648"</definedName>
    <definedName name="IQ_TOTAL_DEBT_LOW_GUIDANCE_CIQ_COL" hidden="1">"c11297"</definedName>
    <definedName name="IQ_TOTAL_DEBT_NON_CURRENT" hidden="1">"c6191"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DOM_FFIEC" hidden="1">"c15313"</definedName>
    <definedName name="IQ_TOTAL_DEPOSITS_FDIC" hidden="1">"c6342"</definedName>
    <definedName name="IQ_TOTAL_DEPOSITS_FFIEC" hidden="1">"c13623"</definedName>
    <definedName name="IQ_TOTAL_DEPOSITS_SUPPLE" hidden="1">"c15253"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CAPITAL_T1_FFIEC" hidden="1">"c13130"</definedName>
    <definedName name="IQ_TOTAL_EQUITY_FFIEC" hidden="1">"c12881"</definedName>
    <definedName name="IQ_TOTAL_EQUITY_INCL_MINORITY_INTEREST_FFIEC" hidden="1">"c15278"</definedName>
    <definedName name="IQ_TOTAL_EQUITY_LH_FFIEC" hidden="1">"c13109"</definedName>
    <definedName name="IQ_TOTAL_EQUITY_PC_FFIEC" hidden="1">"c13102"</definedName>
    <definedName name="IQ_TOTAL_EQUITY_SUBTOTAL_AP" hidden="1">"c8989"</definedName>
    <definedName name="IQ_TOTAL_EQUITY_TOTAL_ASSETS_FFIEC" hidden="1">"c13863"</definedName>
    <definedName name="IQ_TOTAL_FOREIGN_DEPOSITS_FFIEC" hidden="1">"c15348"</definedName>
    <definedName name="IQ_TOTAL_FOREIGN_LOANS_QUARTERLY_AVG_FFIEC" hidden="1">"c15482"</definedName>
    <definedName name="IQ_TOTAL_IBF_ASSETS_CONSOL_BANK_FFIEC" hidden="1">"c15299"</definedName>
    <definedName name="IQ_TOTAL_IBF_LIABILITIES_FFIEC" hidden="1">"c15302"</definedName>
    <definedName name="IQ_TOTAL_IBF_LL_REC_FFIEC" hidden="1">"c15297"</definedName>
    <definedName name="IQ_TOTAL_INT_EXPENSE_FFIEC" hidden="1">"c13000"</definedName>
    <definedName name="IQ_TOTAL_INT_INCOME_FFIEC" hidden="1">"c12989"</definedName>
    <definedName name="IQ_TOTAL_INTEREST_EXP" hidden="1">"c1382"</definedName>
    <definedName name="IQ_TOTAL_INTEREST_EXP_FOREIGN_FFIEC" hidden="1">"c15374"</definedName>
    <definedName name="IQ_TOTAL_INTEREST_INC_FOREIGN_FFIEC" hidden="1">"c15373"</definedName>
    <definedName name="IQ_TOTAL_INVENTORY" hidden="1">"c1385"</definedName>
    <definedName name="IQ_TOTAL_INVEST" hidden="1">"c1275"</definedName>
    <definedName name="IQ_TOTAL_IRA_KEOGH_PLAN_ACCOUNTS_FFIEC" hidden="1">"c15303"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EQUITY_FFIEC" hidden="1">"c12882"</definedName>
    <definedName name="IQ_TOTAL_LIABILITIES_FAIR_VALUE_TOT_FFIEC" hidden="1">"c15411"</definedName>
    <definedName name="IQ_TOTAL_LIABILITIES_FDIC" hidden="1">"c6348"</definedName>
    <definedName name="IQ_TOTAL_LIABILITIES_FFIEC" hidden="1">"c12873"</definedName>
    <definedName name="IQ_TOTAL_LIABILITIES_LEVEL_1_FFIEC" hidden="1">"c15433"</definedName>
    <definedName name="IQ_TOTAL_LIABILITIES_LEVEL_2_FFIEC" hidden="1">"c15446"</definedName>
    <definedName name="IQ_TOTAL_LIABILITIES_LEVEL_3_FFIEC" hidden="1">"c15459"</definedName>
    <definedName name="IQ_TOTAL_LL_REC_DOM_FFIEC" hidden="1">"c12917"</definedName>
    <definedName name="IQ_TOTAL_LL_REC_FFIEC" hidden="1">"c12898"</definedName>
    <definedName name="IQ_TOTAL_LOANS" hidden="1">"c5653"</definedName>
    <definedName name="IQ_TOTAL_LOANS_DOM_QUARTERLY_AVG_FFIEC" hidden="1">"c15475"</definedName>
    <definedName name="IQ_TOTAL_LOANS_LEASES_AND_OTHER_DUE_30_89_FFIEC" hidden="1">"c15416"</definedName>
    <definedName name="IQ_TOTAL_LOANS_LEASES_AND_OTHER_DUE_90_FFIEC" hidden="1">"c15420"</definedName>
    <definedName name="IQ_TOTAL_LOANS_LEASES_AND_OTHER_NON_ACCRUAL_FFIEC" hidden="1">"c15466"</definedName>
    <definedName name="IQ_TOTAL_LOANS_LEASES_CHARGE_OFFS_FFIEC" hidden="1">"c13186"</definedName>
    <definedName name="IQ_TOTAL_LOANS_LEASES_DUE_30_89_FFIEC" hidden="1">"c13280"</definedName>
    <definedName name="IQ_TOTAL_LOANS_LEASES_DUE_90_FFIEC" hidden="1">"c13306"</definedName>
    <definedName name="IQ_TOTAL_LOANS_LEASES_NON_ACCRUAL_FFIEC" hidden="1">"c13757"</definedName>
    <definedName name="IQ_TOTAL_LOANS_LEASES_RECOV_FFIEC" hidden="1">"c13208"</definedName>
    <definedName name="IQ_TOTAL_LONG_DEBT" hidden="1">"c1617"</definedName>
    <definedName name="IQ_TOTAL_NON_REC" hidden="1">"c1444"</definedName>
    <definedName name="IQ_TOTAL_NON_TRANS_ACCTS_FFIEC" hidden="1">"c15328"</definedName>
    <definedName name="IQ_TOTAL_NONINTEREST_EXPENSE_FOREIGN_FFIEC" hidden="1">"c15386"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ERATING_EXPENSE" hidden="1">"c16047"</definedName>
    <definedName name="IQ_TOTAL_OPERATING_REVENUE" hidden="1">"c16030"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_LOANS_TOTAL_LOANS" hidden="1">"c15715"</definedName>
    <definedName name="IQ_TOTAL_RE_NOI_AVG_GROSS_PROP" hidden="1">"c16059"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NTAL_REVENUE" hidden="1">"c16022"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TURN_SWAPS_DERIVATIVES_BENEFICIARY_FFIEC" hidden="1">"c13120"</definedName>
    <definedName name="IQ_TOTAL_RETURN_SWAPS_DERIVATIVES_GUARANTOR_FFIEC" hidden="1">"c13113"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EVENUE_FFIEC" hidden="1">"c13020"</definedName>
    <definedName name="IQ_TOTAL_REVENUE_FOREIGN_FFIEC" hidden="1">"c15383"</definedName>
    <definedName name="IQ_TOTAL_RISK_BASED_CAPITAL_FFIEC" hidden="1">"c13153"</definedName>
    <definedName name="IQ_TOTAL_RISK_BASED_CAPITAL_RATIO_FDIC" hidden="1">"c6747"</definedName>
    <definedName name="IQ_TOTAL_RISK_BASED_CAPITAL_RATIO_FFIEC" hidden="1">"c13162"</definedName>
    <definedName name="IQ_TOTAL_RISK_WEIGHTED_ASSETS_FFIEC" hidden="1">"c13858"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LESS_100000_1_TO_3_YEARS_FFIEC" hidden="1">"c15335"</definedName>
    <definedName name="IQ_TOTAL_TIME_LESS_100000_3_MONTHS_LESS_FFIEC" hidden="1">"c15333"</definedName>
    <definedName name="IQ_TOTAL_TIME_LESS_100000_3_TO_12_MONTHS_FFIEC" hidden="1">"c15334"</definedName>
    <definedName name="IQ_TOTAL_TIME_LESS_100000_FFIEC" hidden="1">"c15332"</definedName>
    <definedName name="IQ_TOTAL_TIME_LESS_100000_OVER_3_YEARS_FFIEC" hidden="1">"c15336"</definedName>
    <definedName name="IQ_TOTAL_TIME_MORE_100000_1_TO_3_YEARS_FFIEC" hidden="1">"c15340"</definedName>
    <definedName name="IQ_TOTAL_TIME_MORE_100000_3_MONTHS_LESS_FFIEC" hidden="1">"c15338"</definedName>
    <definedName name="IQ_TOTAL_TIME_MORE_100000_3_TO_12_MONTHS_FFIEC" hidden="1">"c15339"</definedName>
    <definedName name="IQ_TOTAL_TIME_MORE_100000_FFIEC" hidden="1">"c15337"</definedName>
    <definedName name="IQ_TOTAL_TIME_MORE_100000_OVER_3_YEARS_FFIEC" hidden="1">"c15341"</definedName>
    <definedName name="IQ_TOTAL_TIME_SAVINGS_DEPOSITS_FDIC" hidden="1">"c6498"</definedName>
    <definedName name="IQ_TOTAL_TRADING_ASSETS_FFIEC" hidden="1">"c12939"</definedName>
    <definedName name="IQ_TOTAL_TRADING_LIAB_DOM_FFIEC" hidden="1">"c12944"</definedName>
    <definedName name="IQ_TOTAL_TRADING_LIAB_FOREIGN_FFIEC" hidden="1">"c15296"</definedName>
    <definedName name="IQ_TOTAL_TRANS_ACCTS_FFIEC" hidden="1">"c15321"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SUPPLE" hidden="1">"c13817"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DJ_SIZE_FINAL" hidden="1">"c16265"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_TERM_FEE" hidden="1">"c13638"</definedName>
    <definedName name="IQ_TR_BUY_TERM_FEE_PCT" hidden="1">"c13639"</definedName>
    <definedName name="IQ_TR_BUYBACK_TO_CLOSE" hidden="1">"c13919"</definedName>
    <definedName name="IQ_TR_BUYBACK_TO_HIGH" hidden="1">"c13917"</definedName>
    <definedName name="IQ_TR_BUYBACK_TO_LOW" hidden="1">"c13918"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CONSID_PCT_FINAL" hidden="1">"c16268"</definedName>
    <definedName name="IQ_TR_CASH_ST_INVEST" hidden="1">"c3025"</definedName>
    <definedName name="IQ_TR_CASH_ST_INVEST_FINAL" hidden="1">"c16266"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ISSUE" hidden="1">"c17571"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BT_CONSID_PCT_FINAL" hidden="1">"c16274"</definedName>
    <definedName name="IQ_TR_DEF_AGRMT_DATE" hidden="1">"c2285"</definedName>
    <definedName name="IQ_TR_DISCLOSED_FEES_EXP" hidden="1">"c2288"</definedName>
    <definedName name="IQ_TR_EARNOUTS" hidden="1">"c3023"</definedName>
    <definedName name="IQ_TR_EARNOUTS_FINAL" hidden="1">"c16262"</definedName>
    <definedName name="IQ_TR_EX_OVER_SHARES_ISSUE" hidden="1">"c17566"</definedName>
    <definedName name="IQ_TR_EXPIRED_DATE" hidden="1">"c2412"</definedName>
    <definedName name="IQ_TR_GROSS_OFFERING_AMT" hidden="1">"c2262"</definedName>
    <definedName name="IQ_TR_GROSS_PROCEEDS_ISSUE" hidden="1">"c17568"</definedName>
    <definedName name="IQ_TR_HYBRID_CONSID_PCT" hidden="1">"c2300"</definedName>
    <definedName name="IQ_TR_HYBRID_CONSID_PCT_FINAL" hidden="1">"c16276"</definedName>
    <definedName name="IQ_TR_IMPLIED_EQ" hidden="1">"c3018"</definedName>
    <definedName name="IQ_TR_IMPLIED_EQ_BV" hidden="1">"c3019"</definedName>
    <definedName name="IQ_TR_IMPLIED_EQ_BV_FINAL" hidden="1">"c16255"</definedName>
    <definedName name="IQ_TR_IMPLIED_EQ_FINAL" hidden="1">"c16253"</definedName>
    <definedName name="IQ_TR_IMPLIED_EQ_NI_LTM" hidden="1">"c3020"</definedName>
    <definedName name="IQ_TR_IMPLIED_EQ_NI_LTM_FINAL" hidden="1">"c16254"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_FINAL" hidden="1">"c16252"</definedName>
    <definedName name="IQ_TR_IMPLIED_EV_EBITDA" hidden="1">"c2303"</definedName>
    <definedName name="IQ_TR_IMPLIED_EV_EBITDA_FINAL" hidden="1">"c16251"</definedName>
    <definedName name="IQ_TR_IMPLIED_EV_FINAL" hidden="1">"c16249"</definedName>
    <definedName name="IQ_TR_IMPLIED_EV_NI_LTM" hidden="1">"c2307"</definedName>
    <definedName name="IQ_TR_IMPLIED_EV_REV" hidden="1">"c2304"</definedName>
    <definedName name="IQ_TR_IMPLIED_EV_REV_FINAL" hidden="1">"c16250"</definedName>
    <definedName name="IQ_TR_INIT_FILED_DATE" hidden="1">"c3495"</definedName>
    <definedName name="IQ_TR_IPO_TRANSACTION_ID" hidden="1">"c17554"</definedName>
    <definedName name="IQ_TR_LEAD_UNDERWRITERS" hidden="1">"c17576"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ASSUM_LIABILITIES_FINAL" hidden="1">"c16264"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FFER_PER_SHARE_FINAL" hidden="1">"c16257"</definedName>
    <definedName name="IQ_TR_OPTIONS_CONSID_PCT" hidden="1">"c2311"</definedName>
    <definedName name="IQ_TR_OPTIONS_CONSID_PCT_FINAL" hidden="1">"c16278"</definedName>
    <definedName name="IQ_TR_OTHER_CONSID" hidden="1">"c3022"</definedName>
    <definedName name="IQ_TR_OTHER_CONSID_FINAL" hidden="1">"c16261"</definedName>
    <definedName name="IQ_TR_PCT_SOUGHT" hidden="1">"c2309"</definedName>
    <definedName name="IQ_TR_PCT_SOUGHT_ACQUIRED_FINAL" hidden="1">"c16256"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_1D_PRICE" hidden="1">"c19180"</definedName>
    <definedName name="IQ_TR_PO_1D_RETURN" hidden="1">"c19179"</definedName>
    <definedName name="IQ_TR_PO_1M_PRICE" hidden="1">"c19184"</definedName>
    <definedName name="IQ_TR_PO_1M_RETURN" hidden="1">"c19183"</definedName>
    <definedName name="IQ_TR_PO_1W_PRICE" hidden="1">"c19182"</definedName>
    <definedName name="IQ_TR_PO_1W_RETURN" hidden="1">"c19181"</definedName>
    <definedName name="IQ_TR_PO_1Y_PRICE" hidden="1">"c19190"</definedName>
    <definedName name="IQ_TR_PO_1Y_RETURN" hidden="1">"c19189"</definedName>
    <definedName name="IQ_TR_PO_3M_PRICE" hidden="1">"c19186"</definedName>
    <definedName name="IQ_TR_PO_3M_RETURN" hidden="1">"c19185"</definedName>
    <definedName name="IQ_TR_PO_6M_PRICE" hidden="1">"c19188"</definedName>
    <definedName name="IQ_TR_PO_6M_RETURN" hidden="1">"c19187"</definedName>
    <definedName name="IQ_TR_PO_DISCOUNT_SHARE" hidden="1">"c17562"</definedName>
    <definedName name="IQ_TR_PO_ISSUE_CURRENCY" hidden="1">"c17557"</definedName>
    <definedName name="IQ_TR_PO_NET_PROCEEDS_SHARE" hidden="1">"c17563"</definedName>
    <definedName name="IQ_TR_PO_PRICE_RANGE" hidden="1">"c17559"</definedName>
    <definedName name="IQ_TR_PO_PRICE_RANGE_HIGH" hidden="1">"c17560"</definedName>
    <definedName name="IQ_TR_PO_PRICE_RANGE_LOW" hidden="1">"c17561"</definedName>
    <definedName name="IQ_TR_PO_PRICE_SHARE" hidden="1">"c17558"</definedName>
    <definedName name="IQ_TR_PO_SHARES_OFFERED" hidden="1">"c17564"</definedName>
    <definedName name="IQ_TR_PO_SHARES_OFFERED_EX_OVER" hidden="1">"c17567"</definedName>
    <definedName name="IQ_TR_PO_TICKER" hidden="1">"c17556"</definedName>
    <definedName name="IQ_TR_PO_TRADING_ITEM_CIQID" hidden="1">"c17555"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F_CONSID_PCT_FINAL" hidden="1">"c16272"</definedName>
    <definedName name="IQ_TR_PREMONEY_VAL" hidden="1">"c2287"</definedName>
    <definedName name="IQ_TR_PRINTING_FEES" hidden="1">"c2276"</definedName>
    <definedName name="IQ_TR_PROCEEDS_EX_OVER_ISSUE" hidden="1">"c17574"</definedName>
    <definedName name="IQ_TR_PT_MONETARY_VALUES" hidden="1">"c2415"</definedName>
    <definedName name="IQ_TR_PT_NUMBER_SHARES" hidden="1">"c2417"</definedName>
    <definedName name="IQ_TR_PT_OFFER_PER_SHARE" hidden="1">"c18872"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G_OVER_SHARES_ISSUE" hidden="1">"c17565"</definedName>
    <definedName name="IQ_TR_REG_OVER_VALUE_ISSUE" hidden="1">"c17572"</definedName>
    <definedName name="IQ_TR_REGISTRATION_FEES" hidden="1">"c2274"</definedName>
    <definedName name="IQ_TR_RENEWAL_BUYBACK" hidden="1">"c2413"</definedName>
    <definedName name="IQ_TR_ROUND_NUMBER" hidden="1">"c2295"</definedName>
    <definedName name="IQ_TR_SEC_FEES" hidden="1">"c13642"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_TERM_FEE" hidden="1">"c2298"</definedName>
    <definedName name="IQ_TR_SELL_TERM_FEE_PCT" hidden="1">"c2297"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ISSUE" hidden="1">"c17570"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TOCK_CONSID_PCT_FINAL" hidden="1">"c16270"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"c13640"</definedName>
    <definedName name="IQ_TR_TERM_FEE_PCT" hidden="1">"c13641"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ASH_FINAL" hidden="1">"c16267"</definedName>
    <definedName name="IQ_TR_TOTAL_CONSID_SH" hidden="1">"c2316"</definedName>
    <definedName name="IQ_TR_TOTAL_CONSID_SH_FINAL" hidden="1">"c16260"</definedName>
    <definedName name="IQ_TR_TOTAL_DEBT" hidden="1">"c2317"</definedName>
    <definedName name="IQ_TR_TOTAL_DEBT_FINAL" hidden="1">"c16273"</definedName>
    <definedName name="IQ_TR_TOTAL_EX_OVER_VALUE_ISSUE" hidden="1">"c17573"</definedName>
    <definedName name="IQ_TR_TOTAL_GROSS_TV" hidden="1">"c2318"</definedName>
    <definedName name="IQ_TR_TOTAL_GROSS_TV_FINAL" hidden="1">"c16259"</definedName>
    <definedName name="IQ_TR_TOTAL_HYBRID" hidden="1">"c2319"</definedName>
    <definedName name="IQ_TR_TOTAL_HYBRID_FINAL" hidden="1">"c16275"</definedName>
    <definedName name="IQ_TR_TOTAL_LEGAL_FEES" hidden="1">"c2272"</definedName>
    <definedName name="IQ_TR_TOTAL_NET_TV" hidden="1">"c2320"</definedName>
    <definedName name="IQ_TR_TOTAL_NET_TV_FINAL" hidden="1">"c16258"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OPTIONS_BUYER_FINAL" hidden="1">"c16277"</definedName>
    <definedName name="IQ_TR_TOTAL_OPTIONS_FINAL" hidden="1">"c16263"</definedName>
    <definedName name="IQ_TR_TOTAL_PREFERRED" hidden="1">"c2321"</definedName>
    <definedName name="IQ_TR_TOTAL_PREFERRED_FINAL" hidden="1">"c16271"</definedName>
    <definedName name="IQ_TR_TOTAL_REG_AMT" hidden="1">"c2261"</definedName>
    <definedName name="IQ_TR_TOTAL_STOCK" hidden="1">"c2323"</definedName>
    <definedName name="IQ_TR_TOTAL_STOCK_FINAL" hidden="1">"c16269"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UNDERWRITER_COMP_ISSUE" hidden="1">"c17569"</definedName>
    <definedName name="IQ_TR_UNDERWRITERS_OTHER" hidden="1">"c17577"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AIR_VALUE_TOT_FFIEC" hidden="1">"c13210"</definedName>
    <definedName name="IQ_TRADING_ASSETS_FDIC" hidden="1">"c6328"</definedName>
    <definedName name="IQ_TRADING_ASSETS_FFIEC" hidden="1">"c12812"</definedName>
    <definedName name="IQ_TRADING_ASSETS_FOREIGN_FFIEC" hidden="1">"c12940"</definedName>
    <definedName name="IQ_TRADING_ASSETS_LEVEL_1_FFIEC" hidden="1">"c13218"</definedName>
    <definedName name="IQ_TRADING_ASSETS_LEVEL_2_FFIEC" hidden="1">"c13226"</definedName>
    <definedName name="IQ_TRADING_ASSETS_LEVEL_3_FFIEC" hidden="1">"c13234"</definedName>
    <definedName name="IQ_TRADING_ASSETS_QUARTERLY_AVG_FFIEC" hidden="1">"c13085"</definedName>
    <definedName name="IQ_TRADING_CURRENCY" hidden="1">"c2212"</definedName>
    <definedName name="IQ_TRADING_ITEM_CIQID" hidden="1">"c8949"</definedName>
    <definedName name="IQ_TRADING_LIABILITIES_FAIR_VALUE_TOT_FFIEC" hidden="1">"c13214"</definedName>
    <definedName name="IQ_TRADING_LIABILITIES_FDIC" hidden="1">"c6344"</definedName>
    <definedName name="IQ_TRADING_LIABILITIES_FFIEC" hidden="1">"c12858"</definedName>
    <definedName name="IQ_TRADING_LIABILITIES_LEVEL_1_FFIEC" hidden="1">"c13222"</definedName>
    <definedName name="IQ_TRADING_LIABILITIES_LEVEL_2_FFIEC" hidden="1">"c13230"</definedName>
    <definedName name="IQ_TRADING_LIABILITIES_LEVEL_3_FFIEC" hidden="1">"c13238"</definedName>
    <definedName name="IQ_TRADING_REV_FOREIGN_FFIEC" hidden="1">"c15377"</definedName>
    <definedName name="IQ_TRADING_REV_OPERATING_INC_FFIEC" hidden="1">"c13385"</definedName>
    <definedName name="IQ_TRADING_REVENUE_FFIEC" hidden="1">"c13004"</definedName>
    <definedName name="IQ_TRANS_ACCTS_TOT_DEPOSITS_FFIEC" hidden="1">"c13904"</definedName>
    <definedName name="IQ_TRANS_IMPACT_FIN_48_CURRENT_ASSETS" hidden="1">"c15727"</definedName>
    <definedName name="IQ_TRANS_IMPACT_FIN_48_CURRENT_LIABILITIES" hidden="1">"c15729"</definedName>
    <definedName name="IQ_TRANS_IMPACT_FIN_48_LT_ASSETS" hidden="1">"c15728"</definedName>
    <definedName name="IQ_TRANS_IMPACT_FIN_48_NON_CURRENT_LIABILITIES" hidden="1">"c15730"</definedName>
    <definedName name="IQ_TRANS_IMPACT_FIN_48_RETAINED_EARNINGS" hidden="1">"c15731"</definedName>
    <definedName name="IQ_TRANSACTION_ACCOUNTS_FDIC" hidden="1">"c6544"</definedName>
    <definedName name="IQ_TRANSACTION_LIST" hidden="1">"c15126"</definedName>
    <definedName name="IQ_TRANSACTION_LIST_BANKRUPTCY" hidden="1">"c15131"</definedName>
    <definedName name="IQ_TRANSACTION_LIST_BUYBACK" hidden="1">"c15129"</definedName>
    <definedName name="IQ_TRANSACTION_LIST_INCL_SUBS" hidden="1">"c15132"</definedName>
    <definedName name="IQ_TRANSACTION_LIST_INCL_SUBS_BANKRUPTCY" hidden="1">"c15137"</definedName>
    <definedName name="IQ_TRANSACTION_LIST_INCL_SUBS_BUYBACK" hidden="1">"c15135"</definedName>
    <definedName name="IQ_TRANSACTION_LIST_INCL_SUBS_MA" hidden="1">"c15133"</definedName>
    <definedName name="IQ_TRANSACTION_LIST_INCL_SUBS_PO" hidden="1">"c15136"</definedName>
    <definedName name="IQ_TRANSACTION_LIST_INCL_SUBS_PP" hidden="1">"c15134"</definedName>
    <definedName name="IQ_TRANSACTION_LIST_MA" hidden="1">"c15127"</definedName>
    <definedName name="IQ_TRANSACTION_LIST_PO" hidden="1">"c15130"</definedName>
    <definedName name="IQ_TRANSACTION_LIST_PP" hidden="1">"c15128"</definedName>
    <definedName name="IQ_TREASURER_ID" hidden="1">"c15214"</definedName>
    <definedName name="IQ_TREASURER_NAME" hidden="1">"c15213"</definedName>
    <definedName name="IQ_TREASURY" hidden="1">"c1311"</definedName>
    <definedName name="IQ_TREASURY_INVEST_SECURITIES_FFIEC" hidden="1">"c13457"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EASURY_STOCK_TRANSACTIONS_FFIEC" hidden="1">"c15352"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ASSIGNED_RESERVES_COAL" hidden="1">"c15914"</definedName>
    <definedName name="IQ_UNASSIGNED_RESERVES_TO_TOTAL_RESERVES_COAL" hidden="1">"c15956"</definedName>
    <definedName name="IQ_UNCLASSIFIED_PROPERTY_OPERATING_EXPENSE" hidden="1">"c16034"</definedName>
    <definedName name="IQ_UNCLASSIFIED_RENTAL_INCOME" hidden="1">"c16021"</definedName>
    <definedName name="IQ_UNCONSOL_BEDS" hidden="1">"c8783"</definedName>
    <definedName name="IQ_UNCONSOL_NOI" hidden="1">"c16067"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GROUND_RESERVES_COAL" hidden="1">"c15922"</definedName>
    <definedName name="IQ_UNDERGROUND_RESERVES_TO_TOTAL_RESERVES_COAL" hidden="1">"c15960"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FED_FUNDS" hidden="1">"c2524"</definedName>
    <definedName name="IQ_UNDRAWN_FHLB" hidden="1">"c2520"</definedName>
    <definedName name="IQ_UNDRAWN_LC" hidden="1">"c2521"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ARNED_INCOME_LL_REC_DOM_FFIEC" hidden="1">"c12916"</definedName>
    <definedName name="IQ_UNEARNED_INCOME_LL_REC_FFIEC" hidden="1">"c12897"</definedName>
    <definedName name="IQ_UNEARNED_PREMIUMS_PC_FFIEC" hidden="1">"c13101"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RECOG_TAX_BENEFIT_BEG_PERIOD" hidden="1">"c15732"</definedName>
    <definedName name="IQ_UNRECOG_TAX_BENEFIT_END_PERIOD" hidden="1">"c15740"</definedName>
    <definedName name="IQ_UNRECOG_TAX_BENEFIT_OTHER_ADJ" hidden="1">"c15739"</definedName>
    <definedName name="IQ_UNSECURED_COMMITMENTS_COMMERCIAL_RE_UNUSED_FFIEC" hidden="1">"c13246"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PGRADE_REBUILD_CABLE_INVEST" hidden="1">"c15804"</definedName>
    <definedName name="IQ_US_ADDRESS_LEASE_FIN_REC_FFIEC" hidden="1">"c13624"</definedName>
    <definedName name="IQ_US_AGENCY_OBLIG_FFIEC" hidden="1">"c12779"</definedName>
    <definedName name="IQ_US_AGENCY_OBLIG_HTM_AMORT_COST_FFIEC" hidden="1">"c20438"</definedName>
    <definedName name="IQ_US_AGENCY_OBLIG_HTM_FAIR_VAL_FFIEC" hidden="1">"c20473"</definedName>
    <definedName name="IQ_US_AGENCY_OBLIG_TRADING_DOM_FFIEC" hidden="1">"c12919"</definedName>
    <definedName name="IQ_US_AGENCY_OBLIG_TRADING_FFIEC" hidden="1">"c12814"</definedName>
    <definedName name="IQ_US_AGENCY_OBLIGATIONS_AFS_AMORT_COST_FFIEC" hidden="1">"c20490"</definedName>
    <definedName name="IQ_US_AGENCY_OBLIGATIONS_AFS_FAIR_VAL_FFIEC" hidden="1">"c20455"</definedName>
    <definedName name="IQ_US_AGENCY_OBLIGATIONS_AVAIL_SALE_FFIEC" hidden="1">"c12793"</definedName>
    <definedName name="IQ_US_BANKS_OTHER_INST_FOREIGN_DEP_FFIEC" hidden="1">"c15343"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GOVT_NON_TRANS_ACCTS_FFIEC" hidden="1">"c15323"</definedName>
    <definedName name="IQ_US_GOVT_STATE_POLI_SUBD_IN_US_FOREIGN_DEP_FFIEC" hidden="1">"c15346"</definedName>
    <definedName name="IQ_US_GOVT_TRANS_ACCTS_FFIEC" hidden="1">"c15315"</definedName>
    <definedName name="IQ_US_INST_DUE_30_89_FFIEC" hidden="1">"c13268"</definedName>
    <definedName name="IQ_US_INST_DUE_90_FFIEC" hidden="1">"c13294"</definedName>
    <definedName name="IQ_US_INST_NON_ACCRUAL_FFIEC" hidden="1">"c13320"</definedName>
    <definedName name="IQ_US_SPONSORED_AGENCY_OBLIG_AFS_AMORT_COST_FFIEC" hidden="1">"c20491"</definedName>
    <definedName name="IQ_US_SPONSORED_AGENCY_OBLIG_AFS_FAIR_VAL_FFIEC" hidden="1">"c20456"</definedName>
    <definedName name="IQ_US_SPONSORED_AGENCY_OBLIG_AVAIL_SALE_FFIEC" hidden="1">"c12794"</definedName>
    <definedName name="IQ_US_SPONSORED_AGENCY_OBLIG_FFIEC" hidden="1">"c12780"</definedName>
    <definedName name="IQ_US_SPONSORED_AGENCY_OBLIG_HTM_AMORT_COST_FFIEC" hidden="1">"c20439"</definedName>
    <definedName name="IQ_US_SPONSORED_AGENCY_OBLIG_HTM_FAIR_VAL_FFIEC" hidden="1">"c20474"</definedName>
    <definedName name="IQ_US_TREASURY_SEC_AFS_AMORT_COST_FFIEC" hidden="1">"c20489"</definedName>
    <definedName name="IQ_US_TREASURY_SEC_AFS_FAIR_VAL_FFIEC" hidden="1">"c20454"</definedName>
    <definedName name="IQ_US_TREASURY_SEC_AVAIL_SALE_FFIEC" hidden="1">"c12792"</definedName>
    <definedName name="IQ_US_TREASURY_SEC_TRADING_DOM_FFIEC" hidden="1">"c12918"</definedName>
    <definedName name="IQ_US_TREASURY_SEC_TRADING_FFIEC" hidden="1">"c12813"</definedName>
    <definedName name="IQ_US_TREASURY_SECURITIES_FDIC" hidden="1">"c6298"</definedName>
    <definedName name="IQ_US_TREASURY_SECURITIES_FFIEC" hidden="1">"c12778"</definedName>
    <definedName name="IQ_US_TREASURY_SECURITIES_HTM_AMORT_COST_FFIEC" hidden="1">"c20437"</definedName>
    <definedName name="IQ_US_TREASURY_SECURITIES_HTM_FAIR_VAL_FFIEC" hidden="1">"c20472"</definedName>
    <definedName name="IQ_UST_SEC_GOVT_AGENCY_CORP_QUARTERLY_AVG_FFIEC" hidden="1">"c15469"</definedName>
    <definedName name="IQ_UST_SECURITIES_GOVT_AGENCY_QUARTERLY_AVG_FFIEC" hidden="1">"c15468"</definedName>
    <definedName name="IQ_UTIL_PPE_NET" hidden="1">"c1620"</definedName>
    <definedName name="IQ_UTIL_REV" hidden="1">"c2091"</definedName>
    <definedName name="IQ_UTILITY_EXPENSE" hidden="1">"c16031"</definedName>
    <definedName name="IQ_UV_PENSION_LIAB" hidden="1">"c1332"</definedName>
    <definedName name="IQ_VALUATION_ALLOWANCES_FDIC" hidden="1">"c6400"</definedName>
    <definedName name="IQ_VALUE_CUSTOMER_ASSETS" hidden="1">"c20433"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ARIABLE_RATE_PREFERREDS_INT_SENSITIVITY_FFIEC" hidden="1">"c13096"</definedName>
    <definedName name="IQ_VC_REV_OPERATING_INC_FFIEC" hidden="1">"c13388"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EHICLE_LOANS" hidden="1">"c15249"</definedName>
    <definedName name="IQ_VENTURE_CAPITAL_REVENUE_FFIEC" hidden="1">"c13010"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ICE_SUB_BASIC_SUB" hidden="1">"c16203"</definedName>
    <definedName name="IQ_VOICE_SUB_TOTAL_HOMES_PASSED" hidden="1">"c15770"</definedName>
    <definedName name="IQ_VOICE_SUB_VIDEO_SUB" hidden="1">"c15789"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VWAP" hidden="1">"c13514"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IRELESS_PENETRATION" hidden="1">"c15767"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WTD_AVG_IR_AFTER_FIVE" hidden="1">"c15700"</definedName>
    <definedName name="IQ_WTD_AVG_IR_CY" hidden="1">"c15695"</definedName>
    <definedName name="IQ_WTD_AVG_IR_CY1" hidden="1">"c15696"</definedName>
    <definedName name="IQ_WTD_AVG_IR_CY2" hidden="1">"c15697"</definedName>
    <definedName name="IQ_WTD_AVG_IR_CY3" hidden="1">"c15698"</definedName>
    <definedName name="IQ_WTD_AVG_IR_CY4" hidden="1">"c15699"</definedName>
    <definedName name="IQ_WTD_AVG_IR_LT_DEBT" hidden="1">"c15693"</definedName>
    <definedName name="IQ_WTD_AVG_IR_TOTAL_DEBT" hidden="1">"c15694"</definedName>
    <definedName name="IQ_XDIV_DATE" hidden="1">"c2104"</definedName>
    <definedName name="IQ_XDIV_DATE_LIST" hidden="1">"c17416"</definedName>
    <definedName name="iq_xdiv_date1" hidden="1">"c2104"</definedName>
    <definedName name="IQ_YEAR_FOUNDED" hidden="1">"c6793"</definedName>
    <definedName name="IQ_YEARHIGH" hidden="1">"c1337"</definedName>
    <definedName name="IQ_YEARHIGH_DATE" hidden="1">"c2250"</definedName>
    <definedName name="IQ_YEARHIGH_RT" hidden="1">"YEARHIGH"</definedName>
    <definedName name="IQ_YEARLOW" hidden="1">"c1338"</definedName>
    <definedName name="IQ_YEARLOW_DATE" hidden="1">"c2251"</definedName>
    <definedName name="IQ_YEARLOW_RT" hidden="1">"YEARLOW"</definedName>
    <definedName name="IQ_YIELD_CURVE_LIST" hidden="1">"c19250"</definedName>
    <definedName name="IQ_YIELD_FED_FUNDS_SOLD_FFIEC" hidden="1">"c13487"</definedName>
    <definedName name="IQ_YIELD_TRADING_ASSETS_FFIEC" hidden="1">"c13488"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ShowHideColumns" hidden="1">"iQShowAll"</definedName>
    <definedName name="IsColHidden" hidden="1">FALSE</definedName>
    <definedName name="IsLTMColHidden" hidden="1">FALSE</definedName>
    <definedName name="J" localSheetId="7" hidden="1">{"'표지'!$B$5"}</definedName>
    <definedName name="J" localSheetId="0" hidden="1">{"'표지'!$B$5"}</definedName>
    <definedName name="J" hidden="1">{"'표지'!$B$5"}</definedName>
    <definedName name="jim" localSheetId="7" hidden="1">{"'Directory'!$A$72:$E$91"}</definedName>
    <definedName name="jim" localSheetId="0" hidden="1">{"'Directory'!$A$72:$E$91"}</definedName>
    <definedName name="jim" hidden="1">{"'Directory'!$A$72:$E$91"}</definedName>
    <definedName name="jj" localSheetId="7" hidden="1">{"'표지'!$B$5"}</definedName>
    <definedName name="jj" localSheetId="0" hidden="1">{"'표지'!$B$5"}</definedName>
    <definedName name="jj" hidden="1">{"'표지'!$B$5"}</definedName>
    <definedName name="JK" localSheetId="7" hidden="1">{#N/A,#N/A,TRUE,"Y생산";#N/A,#N/A,TRUE,"Y판매";#N/A,#N/A,TRUE,"Y총물량";#N/A,#N/A,TRUE,"Y능력";#N/A,#N/A,TRUE,"YKD"}</definedName>
    <definedName name="JK" localSheetId="0" hidden="1">{#N/A,#N/A,TRUE,"Y생산";#N/A,#N/A,TRUE,"Y판매";#N/A,#N/A,TRUE,"Y총물량";#N/A,#N/A,TRUE,"Y능력";#N/A,#N/A,TRUE,"YKD"}</definedName>
    <definedName name="JK" hidden="1">{#N/A,#N/A,TRUE,"Y생산";#N/A,#N/A,TRUE,"Y판매";#N/A,#N/A,TRUE,"Y총물량";#N/A,#N/A,TRUE,"Y능력";#N/A,#N/A,TRUE,"YKD"}</definedName>
    <definedName name="jkj" localSheetId="7" hidden="1">{"mult96",#N/A,FALSE,"PETCOMP";"est96",#N/A,FALSE,"PETCOMP";"mult95",#N/A,FALSE,"PETCOMP";"est95",#N/A,FALSE,"PETCOMP";"multltm",#N/A,FALSE,"PETCOMP";"resultltm",#N/A,FALSE,"PETCOMP"}</definedName>
    <definedName name="jkj" localSheetId="0" hidden="1">{"mult96",#N/A,FALSE,"PETCOMP";"est96",#N/A,FALSE,"PETCOMP";"mult95",#N/A,FALSE,"PETCOMP";"est95",#N/A,FALSE,"PETCOMP";"multltm",#N/A,FALSE,"PETCOMP";"resultltm",#N/A,FALSE,"PETCOMP"}</definedName>
    <definedName name="jkj" hidden="1">{"mult96",#N/A,FALSE,"PETCOMP";"est96",#N/A,FALSE,"PETCOMP";"mult95",#N/A,FALSE,"PETCOMP";"est95",#N/A,FALSE,"PETCOMP";"multltm",#N/A,FALSE,"PETCOMP";"resultltm",#N/A,FALSE,"PETCOMP"}</definedName>
    <definedName name="jljljljkl" localSheetId="7" hidden="1">{"res",#N/A,FALSE,"A";"bal",#N/A,FALSE,"B";"key",#N/A,FALSE,"C";"halvres",#N/A,FALSE,"D";"halbal",#N/A,FALSE,"E";"halvkey",#N/A,FALSE,"F"}</definedName>
    <definedName name="jljljljkl" localSheetId="0" hidden="1">{"res",#N/A,FALSE,"A";"bal",#N/A,FALSE,"B";"key",#N/A,FALSE,"C";"halvres",#N/A,FALSE,"D";"halbal",#N/A,FALSE,"E";"halvkey",#N/A,FALSE,"F"}</definedName>
    <definedName name="jljljljkl" hidden="1">{"res",#N/A,FALSE,"A";"bal",#N/A,FALSE,"B";"key",#N/A,FALSE,"C";"halvres",#N/A,FALSE,"D";"halbal",#N/A,FALSE,"E";"halvkey",#N/A,FALSE,"F"}</definedName>
    <definedName name="jyjyj" localSheetId="7" hidden="1">{"halvres",#N/A,FALSE,"D";"halvbal",#N/A,FALSE,"E";"halvkey",#N/A,FALSE,"F"}</definedName>
    <definedName name="jyjyj" localSheetId="0" hidden="1">{"halvres",#N/A,FALSE,"D";"halvbal",#N/A,FALSE,"E";"halvkey",#N/A,FALSE,"F"}</definedName>
    <definedName name="jyjyj" hidden="1">{"halvres",#N/A,FALSE,"D";"halvbal",#N/A,FALSE,"E";"halvkey",#N/A,FALSE,"F"}</definedName>
    <definedName name="jyuk" localSheetId="7" hidden="1">{#N/A,#N/A,TRUE,"Y생산";#N/A,#N/A,TRUE,"Y판매";#N/A,#N/A,TRUE,"Y총물량";#N/A,#N/A,TRUE,"Y능력";#N/A,#N/A,TRUE,"YKD"}</definedName>
    <definedName name="jyuk" localSheetId="0" hidden="1">{#N/A,#N/A,TRUE,"Y생산";#N/A,#N/A,TRUE,"Y판매";#N/A,#N/A,TRUE,"Y총물량";#N/A,#N/A,TRUE,"Y능력";#N/A,#N/A,TRUE,"YKD"}</definedName>
    <definedName name="jyuk" hidden="1">{#N/A,#N/A,TRUE,"Y생산";#N/A,#N/A,TRUE,"Y판매";#N/A,#N/A,TRUE,"Y총물량";#N/A,#N/A,TRUE,"Y능력";#N/A,#N/A,TRUE,"YKD"}</definedName>
    <definedName name="k" localSheetId="7" hidden="1">{"Keyett",#N/A,FALSE,"Key";"Keytwo",#N/A,FALSE,"Key"}</definedName>
    <definedName name="k" localSheetId="0" hidden="1">{"Keyett",#N/A,FALSE,"Key";"Keytwo",#N/A,FALSE,"Key"}</definedName>
    <definedName name="k" hidden="1">{"Keyett",#N/A,FALSE,"Key";"Keytwo",#N/A,FALSE,"Key"}</definedName>
    <definedName name="kee" localSheetId="7" hidden="1">{"Keyett",#N/A,FALSE,"Key";"Keytwo",#N/A,FALSE,"Key"}</definedName>
    <definedName name="kee" localSheetId="0" hidden="1">{"Keyett",#N/A,FALSE,"Key";"Keytwo",#N/A,FALSE,"Key"}</definedName>
    <definedName name="kee" hidden="1">{"Keyett",#N/A,FALSE,"Key";"Keytwo",#N/A,FALSE,"Key"}</definedName>
    <definedName name="kkk" hidden="1">#REF!</definedName>
    <definedName name="KKKK" localSheetId="7" hidden="1">{#N/A,#N/A,FALSE,"96 3월물량표";#N/A,#N/A,FALSE,"96 4월물량표";#N/A,#N/A,FALSE,"96 5월물량표"}</definedName>
    <definedName name="KKKK" localSheetId="0" hidden="1">{#N/A,#N/A,FALSE,"96 3월물량표";#N/A,#N/A,FALSE,"96 4월물량표";#N/A,#N/A,FALSE,"96 5월물량표"}</definedName>
    <definedName name="KKKK" hidden="1">{#N/A,#N/A,FALSE,"96 3월물량표";#N/A,#N/A,FALSE,"96 4월물량표";#N/A,#N/A,FALSE,"96 5월물량표"}</definedName>
    <definedName name="kkkkkk" localSheetId="7" hidden="1">{#N/A,#N/A,TRUE,"Y생산";#N/A,#N/A,TRUE,"Y판매";#N/A,#N/A,TRUE,"Y총물량";#N/A,#N/A,TRUE,"Y능력";#N/A,#N/A,TRUE,"YKD"}</definedName>
    <definedName name="kkkkkk" localSheetId="0" hidden="1">{#N/A,#N/A,TRUE,"Y생산";#N/A,#N/A,TRUE,"Y판매";#N/A,#N/A,TRUE,"Y총물량";#N/A,#N/A,TRUE,"Y능력";#N/A,#N/A,TRUE,"YKD"}</definedName>
    <definedName name="kkkkkk" hidden="1">{#N/A,#N/A,TRUE,"Y생산";#N/A,#N/A,TRUE,"Y판매";#N/A,#N/A,TRUE,"Y총물량";#N/A,#N/A,TRUE,"Y능력";#N/A,#N/A,TRUE,"YKD"}</definedName>
    <definedName name="kljk" localSheetId="7" hidden="1">{"'7-2지역별'!$A$1:$R$44"}</definedName>
    <definedName name="kljk" localSheetId="0" hidden="1">{"'7-2지역별'!$A$1:$R$44"}</definedName>
    <definedName name="kljk" hidden="1">{"'7-2지역별'!$A$1:$R$44"}</definedName>
    <definedName name="ksdkdsk" hidden="1">#REF!</definedName>
    <definedName name="KU" localSheetId="7" hidden="1">{#N/A,#N/A,TRUE,"Y생산";#N/A,#N/A,TRUE,"Y판매";#N/A,#N/A,TRUE,"Y총물량";#N/A,#N/A,TRUE,"Y능력";#N/A,#N/A,TRUE,"YKD"}</definedName>
    <definedName name="KU" localSheetId="0" hidden="1">{#N/A,#N/A,TRUE,"Y생산";#N/A,#N/A,TRUE,"Y판매";#N/A,#N/A,TRUE,"Y총물량";#N/A,#N/A,TRUE,"Y능력";#N/A,#N/A,TRUE,"YKD"}</definedName>
    <definedName name="KU" hidden="1">{#N/A,#N/A,TRUE,"Y생산";#N/A,#N/A,TRUE,"Y판매";#N/A,#N/A,TRUE,"Y총물량";#N/A,#N/A,TRUE,"Y능력";#N/A,#N/A,TRUE,"YKD"}</definedName>
    <definedName name="l" localSheetId="7" hidden="1">{"IS",#N/A,FALSE,"IS";"RPTIS",#N/A,FALSE,"RPTIS";"STATS",#N/A,FALSE,"STATS";"CELL",#N/A,FALSE,"CELL";"BS",#N/A,FALSE,"BS"}</definedName>
    <definedName name="l" localSheetId="0" hidden="1">{"IS",#N/A,FALSE,"IS";"RPTIS",#N/A,FALSE,"RPTIS";"STATS",#N/A,FALSE,"STATS";"CELL",#N/A,FALSE,"CELL";"BS",#N/A,FALSE,"BS"}</definedName>
    <definedName name="l" hidden="1">{"IS",#N/A,FALSE,"IS";"RPTIS",#N/A,FALSE,"RPTIS";"STATS",#N/A,FALSE,"STATS";"CELL",#N/A,FALSE,"CELL";"BS",#N/A,FALSE,"BS"}</definedName>
    <definedName name="LastActual">Summary!$C$7</definedName>
    <definedName name="LINE검토2" localSheetId="7" hidden="1">{#N/A,#N/A,TRUE,"Y생산";#N/A,#N/A,TRUE,"Y판매";#N/A,#N/A,TRUE,"Y총물량";#N/A,#N/A,TRUE,"Y능력";#N/A,#N/A,TRUE,"YKD"}</definedName>
    <definedName name="LINE검토2" localSheetId="0" hidden="1">{#N/A,#N/A,TRUE,"Y생산";#N/A,#N/A,TRUE,"Y판매";#N/A,#N/A,TRUE,"Y총물량";#N/A,#N/A,TRUE,"Y능력";#N/A,#N/A,TRUE,"YKD"}</definedName>
    <definedName name="LINE검토2" hidden="1">{#N/A,#N/A,TRUE,"Y생산";#N/A,#N/A,TRUE,"Y판매";#N/A,#N/A,TRUE,"Y총물량";#N/A,#N/A,TRUE,"Y능력";#N/A,#N/A,TRUE,"YKD"}</definedName>
    <definedName name="ListOffset" hidden="1">15</definedName>
    <definedName name="lkdjsfl" localSheetId="7" hidden="1">{"'표지'!$B$5"}</definedName>
    <definedName name="lkdjsfl" localSheetId="0" hidden="1">{"'표지'!$B$5"}</definedName>
    <definedName name="lkdjsfl" hidden="1">{"'표지'!$B$5"}</definedName>
    <definedName name="LLLL" localSheetId="7" hidden="1">{#N/A,#N/A,FALSE,"96 3월물량표";#N/A,#N/A,FALSE,"96 4월물량표";#N/A,#N/A,FALSE,"96 5월물량표"}</definedName>
    <definedName name="LLLL" localSheetId="0" hidden="1">{#N/A,#N/A,FALSE,"96 3월물량표";#N/A,#N/A,FALSE,"96 4월물량표";#N/A,#N/A,FALSE,"96 5월물량표"}</definedName>
    <definedName name="LLLL" hidden="1">{#N/A,#N/A,FALSE,"96 3월물량표";#N/A,#N/A,FALSE,"96 4월물량표";#N/A,#N/A,FALSE,"96 5월물량표"}</definedName>
    <definedName name="lnk_CoName" hidden="1">#REF!</definedName>
    <definedName name="lnk_countryID" hidden="1">#REF!</definedName>
    <definedName name="lnk_cpyID" hidden="1">#REF!</definedName>
    <definedName name="lnk_display_Currency" hidden="1">#REF!</definedName>
    <definedName name="lnk_IndustryType" hidden="1">#REF!</definedName>
    <definedName name="lnk_LastFiscalYear" hidden="1">#REF!</definedName>
    <definedName name="lnk_numForecastYears" hidden="1">#REF!</definedName>
    <definedName name="lnk_numHistoricalYears" hidden="1">#REF!</definedName>
    <definedName name="lnk_Print_Area" hidden="1">#REF!</definedName>
    <definedName name="lnk_rData_Start_Driver" hidden="1">#REF!</definedName>
    <definedName name="lnk_rData_Start_Result" hidden="1">#REF!</definedName>
    <definedName name="lnk_rDataStart" hidden="1">#REF!</definedName>
    <definedName name="lnk_rSourceFore" hidden="1">#REF!</definedName>
    <definedName name="lnk_rSourceFore1st" hidden="1">#REF!</definedName>
    <definedName name="lnk_rSourceHist" hidden="1">#REF!</definedName>
    <definedName name="lnk_rYearRow" hidden="1">#REF!</definedName>
    <definedName name="lnk_rYearRow_Driver" hidden="1">#REF!</definedName>
    <definedName name="lnk_rYearRow_Result" hidden="1">#REF!</definedName>
    <definedName name="lnk_ScenarioName" hidden="1">#REF!</definedName>
    <definedName name="lnk_TICK" hidden="1">#REF!</definedName>
    <definedName name="lnk_update" hidden="1">#REF!</definedName>
    <definedName name="lnk_version" hidden="1">#REF!</definedName>
    <definedName name="lslsl" hidden="1">#REF!</definedName>
    <definedName name="M_PlaceofPath" hidden="1">"\\SNYCEQT0100\HOME\LZURLO\DATA\TELMEX\Models\tmx_vdf.xls"</definedName>
    <definedName name="Map">"Map"</definedName>
    <definedName name="MerrillPrintIt" hidden="1">#REF!</definedName>
    <definedName name="misc" localSheetId="7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misc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misc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mm" localSheetId="7" hidden="1">{"adj95mult",#N/A,FALSE,"COMPCO";"adj95est",#N/A,FALSE,"COMPCO"}</definedName>
    <definedName name="mm" localSheetId="0" hidden="1">{"adj95mult",#N/A,FALSE,"COMPCO";"adj95est",#N/A,FALSE,"COMPCO"}</definedName>
    <definedName name="mm" hidden="1">{"adj95mult",#N/A,FALSE,"COMPCO";"adj95est",#N/A,FALSE,"COMPCO"}</definedName>
    <definedName name="mmmm" localSheetId="7" hidden="1">{#N/A,#N/A,TRUE,"Y생산";#N/A,#N/A,TRUE,"Y판매";#N/A,#N/A,TRUE,"Y총물량";#N/A,#N/A,TRUE,"Y능력";#N/A,#N/A,TRUE,"YKD"}</definedName>
    <definedName name="mmmm" localSheetId="0" hidden="1">{#N/A,#N/A,TRUE,"Y생산";#N/A,#N/A,TRUE,"Y판매";#N/A,#N/A,TRUE,"Y총물량";#N/A,#N/A,TRUE,"Y능력";#N/A,#N/A,TRUE,"YKD"}</definedName>
    <definedName name="mmmm" hidden="1">{#N/A,#N/A,TRUE,"Y생산";#N/A,#N/A,TRUE,"Y판매";#N/A,#N/A,TRUE,"Y총물량";#N/A,#N/A,TRUE,"Y능력";#N/A,#N/A,TRUE,"YKD"}</definedName>
    <definedName name="mnb" localSheetId="7" hidden="1">{"res",#N/A,FALSE,"A";"bal",#N/A,FALSE,"B";"key",#N/A,FALSE,"C";"halvres",#N/A,FALSE,"D";"halvbal",#N/A,FALSE,"E";"halvkey",#N/A,FALSE,"F"}</definedName>
    <definedName name="mnb" localSheetId="0" hidden="1">{"res",#N/A,FALSE,"A";"bal",#N/A,FALSE,"B";"key",#N/A,FALSE,"C";"halvres",#N/A,FALSE,"D";"halvbal",#N/A,FALSE,"E";"halvkey",#N/A,FALSE,"F"}</definedName>
    <definedName name="mnb" hidden="1">{"res",#N/A,FALSE,"A";"bal",#N/A,FALSE,"B";"key",#N/A,FALSE,"C";"halvres",#N/A,FALSE,"D";"halvbal",#N/A,FALSE,"E";"halvkey",#N/A,FALSE,"F"}</definedName>
    <definedName name="mnbhalv" localSheetId="7" hidden="1">{"halvres",#N/A,FALSE,"D";"halvbal",#N/A,FALSE,"E";"halvkey",#N/A,FALSE,"F"}</definedName>
    <definedName name="mnbhalv" localSheetId="0" hidden="1">{"halvres",#N/A,FALSE,"D";"halvbal",#N/A,FALSE,"E";"halvkey",#N/A,FALSE,"F"}</definedName>
    <definedName name="mnbhalv" hidden="1">{"halvres",#N/A,FALSE,"D";"halvbal",#N/A,FALSE,"E";"halvkey",#N/A,FALSE,"F"}</definedName>
    <definedName name="mnbhel" localSheetId="7" hidden="1">{"res",#N/A,FALSE,"A";"key",#N/A,FALSE,"C"}</definedName>
    <definedName name="mnbhel" localSheetId="0" hidden="1">{"res",#N/A,FALSE,"A";"key",#N/A,FALSE,"C"}</definedName>
    <definedName name="mnbhel" hidden="1">{"res",#N/A,FALSE,"A";"key",#N/A,FALSE,"C"}</definedName>
    <definedName name="n" localSheetId="7" hidden="1">{"IS",#N/A,FALSE,"IS";"RPTIS",#N/A,FALSE,"RPTIS";"STATS",#N/A,FALSE,"STATS";"BS",#N/A,FALSE,"BS"}</definedName>
    <definedName name="n" localSheetId="0" hidden="1">{"IS",#N/A,FALSE,"IS";"RPTIS",#N/A,FALSE,"RPTIS";"STATS",#N/A,FALSE,"STATS";"BS",#N/A,FALSE,"BS"}</definedName>
    <definedName name="n" hidden="1">{"IS",#N/A,FALSE,"IS";"RPTIS",#N/A,FALSE,"RPTIS";"STATS",#N/A,FALSE,"STATS";"BS",#N/A,FALSE,"BS"}</definedName>
    <definedName name="nck" localSheetId="7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ck" localSheetId="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c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cn" localSheetId="7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cn" localSheetId="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cn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ECｴﾚｸﾄﾛﾆｸｽ" localSheetId="7" hidden="1">{"'法第５条第１項（新設）サンプル'!$A$5:$L$1206"}</definedName>
    <definedName name="NECｴﾚｸﾄﾛﾆｸｽ" localSheetId="0" hidden="1">{"'法第５条第１項（新設）サンプル'!$A$5:$L$1206"}</definedName>
    <definedName name="NECｴﾚｸﾄﾛﾆｸｽ" hidden="1">{"'法第５条第１項（新設）サンプル'!$A$5:$L$1206"}</definedName>
    <definedName name="nego" localSheetId="7" hidden="1">{"'4월수지'!$A$1:$AE$45"}</definedName>
    <definedName name="nego" localSheetId="0" hidden="1">{"'4월수지'!$A$1:$AE$45"}</definedName>
    <definedName name="nego" hidden="1">{"'4월수지'!$A$1:$AE$45"}</definedName>
    <definedName name="New" localSheetId="7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New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New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newbel" localSheetId="7" hidden="1">{"'Directory'!$A$72:$E$91"}</definedName>
    <definedName name="newbel" localSheetId="0" hidden="1">{"'Directory'!$A$72:$E$91"}</definedName>
    <definedName name="newbel" hidden="1">{"'Directory'!$A$72:$E$91"}</definedName>
    <definedName name="newbls" localSheetId="7" hidden="1">{"'Directory'!$A$72:$E$91"}</definedName>
    <definedName name="newbls" localSheetId="0" hidden="1">{"'Directory'!$A$72:$E$91"}</definedName>
    <definedName name="newbls" hidden="1">{"'Directory'!$A$72:$E$91"}</definedName>
    <definedName name="Newname" localSheetId="7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Newname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Newname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NewRange" hidden="1">#REF!</definedName>
    <definedName name="newt" localSheetId="7" hidden="1">{"'Directory'!$A$72:$E$91"}</definedName>
    <definedName name="newt" localSheetId="0" hidden="1">{"'Directory'!$A$72:$E$91"}</definedName>
    <definedName name="newt" hidden="1">{"'Directory'!$A$72:$E$91"}</definedName>
    <definedName name="neww" localSheetId="7" hidden="1">{"'Directory'!$A$72:$E$91"}</definedName>
    <definedName name="neww" localSheetId="0" hidden="1">{"'Directory'!$A$72:$E$91"}</definedName>
    <definedName name="neww" hidden="1">{"'Directory'!$A$72:$E$91"}</definedName>
    <definedName name="newwcom" localSheetId="7" hidden="1">{"'Directory'!$A$72:$E$91"}</definedName>
    <definedName name="newwcom" localSheetId="0" hidden="1">{"'Directory'!$A$72:$E$91"}</definedName>
    <definedName name="newwcom" hidden="1">{"'Directory'!$A$72:$E$91"}</definedName>
    <definedName name="ngngn" localSheetId="7" hidden="1">{"Keyett",#N/A,FALSE,"Key";"Keytwo",#N/A,FALSE,"Key"}</definedName>
    <definedName name="ngngn" localSheetId="0" hidden="1">{"Keyett",#N/A,FALSE,"Key";"Keytwo",#N/A,FALSE,"Key"}</definedName>
    <definedName name="ngngn" hidden="1">{"Keyett",#N/A,FALSE,"Key";"Keytwo",#N/A,FALSE,"Key"}</definedName>
    <definedName name="nm" localSheetId="7" hidden="1">{#N/A,#N/A,TRUE,"Y생산";#N/A,#N/A,TRUE,"Y판매";#N/A,#N/A,TRUE,"Y총물량";#N/A,#N/A,TRUE,"Y능력";#N/A,#N/A,TRUE,"YKD"}</definedName>
    <definedName name="nm" localSheetId="0" hidden="1">{#N/A,#N/A,TRUE,"Y생산";#N/A,#N/A,TRUE,"Y판매";#N/A,#N/A,TRUE,"Y총물량";#N/A,#N/A,TRUE,"Y능력";#N/A,#N/A,TRUE,"YKD"}</definedName>
    <definedName name="nm" hidden="1">{#N/A,#N/A,TRUE,"Y생산";#N/A,#N/A,TRUE,"Y판매";#N/A,#N/A,TRUE,"Y총물량";#N/A,#N/A,TRUE,"Y능력";#N/A,#N/A,TRUE,"YKD"}</definedName>
    <definedName name="nn" localSheetId="7" hidden="1">{#N/A,#N/A,FALSE,"Table of Contents";#N/A,#N/A,FALSE,"Overview";#N/A,#N/A,FALSE,"Data"}</definedName>
    <definedName name="nn" localSheetId="0" hidden="1">{#N/A,#N/A,FALSE,"Table of Contents";#N/A,#N/A,FALSE,"Overview";#N/A,#N/A,FALSE,"Data"}</definedName>
    <definedName name="nn" hidden="1">{#N/A,#N/A,FALSE,"Table of Contents";#N/A,#N/A,FALSE,"Overview";#N/A,#N/A,FALSE,"Data"}</definedName>
    <definedName name="nnn" hidden="1">#REF!</definedName>
    <definedName name="Normal" localSheetId="7" hidden="1">{"Annual_Income",#N/A,FALSE,"Report Page";"Balance_Cash_Flow",#N/A,FALSE,"Report Page";"Quarterly_Income",#N/A,FALSE,"Report Page"}</definedName>
    <definedName name="Normal" localSheetId="0" hidden="1">{"Annual_Income",#N/A,FALSE,"Report Page";"Balance_Cash_Flow",#N/A,FALSE,"Report Page";"Quarterly_Income",#N/A,FALSE,"Report Page"}</definedName>
    <definedName name="Normal" hidden="1">{"Annual_Income",#N/A,FALSE,"Report Page";"Balance_Cash_Flow",#N/A,FALSE,"Report Page";"Quarterly_Income",#N/A,FALSE,"Report Page"}</definedName>
    <definedName name="npc" hidden="1">#REF!</definedName>
    <definedName name="ny" hidden="1">#REF!</definedName>
    <definedName name="Nyckel" localSheetId="7" hidden="1">{"Keyett",#N/A,FALSE,"Key";"Keytwo",#N/A,FALSE,"Key"}</definedName>
    <definedName name="Nyckel" localSheetId="0" hidden="1">{"Keyett",#N/A,FALSE,"Key";"Keytwo",#N/A,FALSE,"Key"}</definedName>
    <definedName name="Nyckel" hidden="1">{"Keyett",#N/A,FALSE,"Key";"Keytwo",#N/A,FALSE,"Key"}</definedName>
    <definedName name="OHLC">"OHLC"</definedName>
    <definedName name="one" localSheetId="7" hidden="1">{"adj95mult",#N/A,FALSE,"COMPCO";"adj95est",#N/A,FALSE,"COMPCO"}</definedName>
    <definedName name="one" localSheetId="0" hidden="1">{"adj95mult",#N/A,FALSE,"COMPCO";"adj95est",#N/A,FALSE,"COMPCO"}</definedName>
    <definedName name="one" hidden="1">{"adj95mult",#N/A,FALSE,"COMPCO";"adj95est",#N/A,FALSE,"COMPCO"}</definedName>
    <definedName name="onsolidate" localSheetId="7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onsolidate" localSheetId="0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onsolidate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ooo" localSheetId="7" hidden="1">{"Graphic",#N/A,TRUE,"Graphic"}</definedName>
    <definedName name="ooo" localSheetId="0" hidden="1">{"Graphic",#N/A,TRUE,"Graphic"}</definedName>
    <definedName name="ooo" hidden="1">{"Graphic",#N/A,TRUE,"Graphic"}</definedName>
    <definedName name="oooo" localSheetId="7" hidden="1">{#N/A,#N/A,FALSE,"96 3월물량표";#N/A,#N/A,FALSE,"96 4월물량표";#N/A,#N/A,FALSE,"96 5월물량표"}</definedName>
    <definedName name="oooo" localSheetId="0" hidden="1">{#N/A,#N/A,FALSE,"96 3월물량표";#N/A,#N/A,FALSE,"96 4월물량표";#N/A,#N/A,FALSE,"96 5월물량표"}</definedName>
    <definedName name="oooo" hidden="1">{#N/A,#N/A,FALSE,"96 3월물량표";#N/A,#N/A,FALSE,"96 4월물량표";#N/A,#N/A,FALSE,"96 5월물량표"}</definedName>
    <definedName name="OOOOO" localSheetId="7" hidden="1">{#N/A,#N/A,TRUE,"Y생산";#N/A,#N/A,TRUE,"Y판매";#N/A,#N/A,TRUE,"Y총물량";#N/A,#N/A,TRUE,"Y능력";#N/A,#N/A,TRUE,"YKD"}</definedName>
    <definedName name="OOOOO" localSheetId="0" hidden="1">{#N/A,#N/A,TRUE,"Y생산";#N/A,#N/A,TRUE,"Y판매";#N/A,#N/A,TRUE,"Y총물량";#N/A,#N/A,TRUE,"Y능력";#N/A,#N/A,TRUE,"YKD"}</definedName>
    <definedName name="OOOOO" hidden="1">{#N/A,#N/A,TRUE,"Y생산";#N/A,#N/A,TRUE,"Y판매";#N/A,#N/A,TRUE,"Y총물량";#N/A,#N/A,TRUE,"Y능력";#N/A,#N/A,TRUE,"YKD"}</definedName>
    <definedName name="opo" localSheetId="7" hidden="1">{#N/A,#N/A,FALSE,"지침";#N/A,#N/A,FALSE,"환경분석";#N/A,#N/A,FALSE,"Sheet16"}</definedName>
    <definedName name="opo" localSheetId="0" hidden="1">{#N/A,#N/A,FALSE,"지침";#N/A,#N/A,FALSE,"환경분석";#N/A,#N/A,FALSE,"Sheet16"}</definedName>
    <definedName name="opo" hidden="1">{#N/A,#N/A,FALSE,"지침";#N/A,#N/A,FALSE,"환경분석";#N/A,#N/A,FALSE,"Sheet16"}</definedName>
    <definedName name="OrderTable" hidden="1">#REF!</definedName>
    <definedName name="p" localSheetId="7" hidden="1">{"External_Annual_Income",#N/A,FALSE,"External";"External_Quarterly_Income",#N/A,FALSE,"External"}</definedName>
    <definedName name="p" localSheetId="0" hidden="1">{"External_Annual_Income",#N/A,FALSE,"External";"External_Quarterly_Income",#N/A,FALSE,"External"}</definedName>
    <definedName name="p" hidden="1">{"External_Annual_Income",#N/A,FALSE,"External";"External_Quarterly_Income",#N/A,FALSE,"External"}</definedName>
    <definedName name="pc" localSheetId="7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pc" localSheetId="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pc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PI" localSheetId="7" hidden="1">{#N/A,#N/A,TRUE,"Y생산";#N/A,#N/A,TRUE,"Y판매";#N/A,#N/A,TRUE,"Y총물량";#N/A,#N/A,TRUE,"Y능력";#N/A,#N/A,TRUE,"YKD"}</definedName>
    <definedName name="PI" localSheetId="0" hidden="1">{#N/A,#N/A,TRUE,"Y생산";#N/A,#N/A,TRUE,"Y판매";#N/A,#N/A,TRUE,"Y총물량";#N/A,#N/A,TRUE,"Y능력";#N/A,#N/A,TRUE,"YKD"}</definedName>
    <definedName name="PI" hidden="1">{#N/A,#N/A,TRUE,"Y생산";#N/A,#N/A,TRUE,"Y판매";#N/A,#N/A,TRUE,"Y총물량";#N/A,#N/A,TRUE,"Y능력";#N/A,#N/A,TRUE,"YKD"}</definedName>
    <definedName name="PieChart">"PieChart"</definedName>
    <definedName name="PKK" hidden="1">#REF!</definedName>
    <definedName name="PPK" localSheetId="7" hidden="1">{#N/A,#N/A,FALSE,"96 3월물량표";#N/A,#N/A,FALSE,"96 4월물량표";#N/A,#N/A,FALSE,"96 5월물량표"}</definedName>
    <definedName name="PPK" localSheetId="0" hidden="1">{#N/A,#N/A,FALSE,"96 3월물량표";#N/A,#N/A,FALSE,"96 4월물량표";#N/A,#N/A,FALSE,"96 5월물량표"}</definedName>
    <definedName name="PPK" hidden="1">{#N/A,#N/A,FALSE,"96 3월물량표";#N/A,#N/A,FALSE,"96 4월물량표";#N/A,#N/A,FALSE,"96 5월물량표"}</definedName>
    <definedName name="ppp" localSheetId="7" hidden="1">{"DCF","UPSIDE CASE",FALSE,"Sheet1";"DCF","BASE CASE",FALSE,"Sheet1";"DCF","DOWNSIDE CASE",FALSE,"Sheet1"}</definedName>
    <definedName name="ppp" localSheetId="0" hidden="1">{"DCF","UPSIDE CASE",FALSE,"Sheet1";"DCF","BASE CASE",FALSE,"Sheet1";"DCF","DOWNSIDE CASE",FALSE,"Sheet1"}</definedName>
    <definedName name="ppp" hidden="1">{"DCF","UPSIDE CASE",FALSE,"Sheet1";"DCF","BASE CASE",FALSE,"Sheet1";"DCF","DOWNSIDE CASE",FALSE,"Sheet1"}</definedName>
    <definedName name="PPPPP" localSheetId="7" hidden="1">{#N/A,#N/A,TRUE,"Y생산";#N/A,#N/A,TRUE,"Y판매";#N/A,#N/A,TRUE,"Y총물량";#N/A,#N/A,TRUE,"Y능력";#N/A,#N/A,TRUE,"YKD"}</definedName>
    <definedName name="PPPPP" localSheetId="0" hidden="1">{#N/A,#N/A,TRUE,"Y생산";#N/A,#N/A,TRUE,"Y판매";#N/A,#N/A,TRUE,"Y총물량";#N/A,#N/A,TRUE,"Y능력";#N/A,#N/A,TRUE,"YKD"}</definedName>
    <definedName name="PPPPP" hidden="1">{#N/A,#N/A,TRUE,"Y생산";#N/A,#N/A,TRUE,"Y판매";#N/A,#N/A,TRUE,"Y총물량";#N/A,#N/A,TRUE,"Y능력";#N/A,#N/A,TRUE,"YKD"}</definedName>
    <definedName name="pravin" hidden="1">#REF!</definedName>
    <definedName name="ProdForm" hidden="1">#REF!</definedName>
    <definedName name="Product" hidden="1">#REF!</definedName>
    <definedName name="PUB_UserID" hidden="1">"MAYERX"</definedName>
    <definedName name="qet" localSheetId="7" hidden="1">{#N/A,#N/A,TRUE,"Y생산";#N/A,#N/A,TRUE,"Y판매";#N/A,#N/A,TRUE,"Y총물량";#N/A,#N/A,TRUE,"Y능력";#N/A,#N/A,TRUE,"YKD"}</definedName>
    <definedName name="qet" localSheetId="0" hidden="1">{#N/A,#N/A,TRUE,"Y생산";#N/A,#N/A,TRUE,"Y판매";#N/A,#N/A,TRUE,"Y총물량";#N/A,#N/A,TRUE,"Y능력";#N/A,#N/A,TRUE,"YKD"}</definedName>
    <definedName name="qet" hidden="1">{#N/A,#N/A,TRUE,"Y생산";#N/A,#N/A,TRUE,"Y판매";#N/A,#N/A,TRUE,"Y총물량";#N/A,#N/A,TRUE,"Y능력";#N/A,#N/A,TRUE,"YKD"}</definedName>
    <definedName name="qewrhgb" localSheetId="7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qewrhgb" localSheetId="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qewrhgb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qqfxlBookCalcMode" hidden="1">0</definedName>
    <definedName name="QQQAAASSS" localSheetId="7" hidden="1">{#N/A,#N/A,TRUE,"Y생산";#N/A,#N/A,TRUE,"Y판매";#N/A,#N/A,TRUE,"Y총물량";#N/A,#N/A,TRUE,"Y능력";#N/A,#N/A,TRUE,"YKD"}</definedName>
    <definedName name="QQQAAASSS" localSheetId="0" hidden="1">{#N/A,#N/A,TRUE,"Y생산";#N/A,#N/A,TRUE,"Y판매";#N/A,#N/A,TRUE,"Y총물량";#N/A,#N/A,TRUE,"Y능력";#N/A,#N/A,TRUE,"YKD"}</definedName>
    <definedName name="QQQAAASSS" hidden="1">{#N/A,#N/A,TRUE,"Y생산";#N/A,#N/A,TRUE,"Y판매";#N/A,#N/A,TRUE,"Y총물량";#N/A,#N/A,TRUE,"Y능력";#N/A,#N/A,TRUE,"YKD"}</definedName>
    <definedName name="QQQQQQQQ" localSheetId="7" hidden="1">{"qchm_dcf",#N/A,FALSE,"QCHMDCF2";"qchm_terminal",#N/A,FALSE,"QCHMDCF2"}</definedName>
    <definedName name="QQQQQQQQ" localSheetId="0" hidden="1">{"qchm_dcf",#N/A,FALSE,"QCHMDCF2";"qchm_terminal",#N/A,FALSE,"QCHMDCF2"}</definedName>
    <definedName name="QQQQQQQQ" hidden="1">{"qchm_dcf",#N/A,FALSE,"QCHMDCF2";"qchm_terminal",#N/A,FALSE,"QCHMDCF2"}</definedName>
    <definedName name="Quarters2004" hidden="1">#REF!</definedName>
    <definedName name="Quarters2005" hidden="1">#REF!</definedName>
    <definedName name="qwe" localSheetId="7" hidden="1">{#N/A,#N/A,TRUE,"Y생산";#N/A,#N/A,TRUE,"Y판매";#N/A,#N/A,TRUE,"Y총물량";#N/A,#N/A,TRUE,"Y능력";#N/A,#N/A,TRUE,"YKD"}</definedName>
    <definedName name="qwe" localSheetId="0" hidden="1">{#N/A,#N/A,TRUE,"Y생산";#N/A,#N/A,TRUE,"Y판매";#N/A,#N/A,TRUE,"Y총물량";#N/A,#N/A,TRUE,"Y능력";#N/A,#N/A,TRUE,"YKD"}</definedName>
    <definedName name="qwe" hidden="1">{#N/A,#N/A,TRUE,"Y생산";#N/A,#N/A,TRUE,"Y판매";#N/A,#N/A,TRUE,"Y총물량";#N/A,#N/A,TRUE,"Y능력";#N/A,#N/A,TRUE,"YKD"}</definedName>
    <definedName name="qwet" localSheetId="7" hidden="1">{#N/A,#N/A,TRUE,"Y생산";#N/A,#N/A,TRUE,"Y판매";#N/A,#N/A,TRUE,"Y총물량";#N/A,#N/A,TRUE,"Y능력";#N/A,#N/A,TRUE,"YKD"}</definedName>
    <definedName name="qwet" localSheetId="0" hidden="1">{#N/A,#N/A,TRUE,"Y생산";#N/A,#N/A,TRUE,"Y판매";#N/A,#N/A,TRUE,"Y총물량";#N/A,#N/A,TRUE,"Y능력";#N/A,#N/A,TRUE,"YKD"}</definedName>
    <definedName name="qwet" hidden="1">{#N/A,#N/A,TRUE,"Y생산";#N/A,#N/A,TRUE,"Y판매";#N/A,#N/A,TRUE,"Y총물량";#N/A,#N/A,TRUE,"Y능력";#N/A,#N/A,TRUE,"YKD"}</definedName>
    <definedName name="QWETRF23T" localSheetId="7" hidden="1">{#N/A,#N/A,TRUE,"Y생산";#N/A,#N/A,TRUE,"Y판매";#N/A,#N/A,TRUE,"Y총물량";#N/A,#N/A,TRUE,"Y능력";#N/A,#N/A,TRUE,"YKD"}</definedName>
    <definedName name="QWETRF23T" localSheetId="0" hidden="1">{#N/A,#N/A,TRUE,"Y생산";#N/A,#N/A,TRUE,"Y판매";#N/A,#N/A,TRUE,"Y총물량";#N/A,#N/A,TRUE,"Y능력";#N/A,#N/A,TRUE,"YKD"}</definedName>
    <definedName name="QWETRF23T" hidden="1">{#N/A,#N/A,TRUE,"Y생산";#N/A,#N/A,TRUE,"Y판매";#N/A,#N/A,TRUE,"Y총물량";#N/A,#N/A,TRUE,"Y능력";#N/A,#N/A,TRUE,"YKD"}</definedName>
    <definedName name="qwr" localSheetId="7" hidden="1">{#N/A,#N/A,TRUE,"Y생산";#N/A,#N/A,TRUE,"Y판매";#N/A,#N/A,TRUE,"Y총물량";#N/A,#N/A,TRUE,"Y능력";#N/A,#N/A,TRUE,"YKD"}</definedName>
    <definedName name="qwr" localSheetId="0" hidden="1">{#N/A,#N/A,TRUE,"Y생산";#N/A,#N/A,TRUE,"Y판매";#N/A,#N/A,TRUE,"Y총물량";#N/A,#N/A,TRUE,"Y능력";#N/A,#N/A,TRUE,"YKD"}</definedName>
    <definedName name="qwr" hidden="1">{#N/A,#N/A,TRUE,"Y생산";#N/A,#N/A,TRUE,"Y판매";#N/A,#N/A,TRUE,"Y총물량";#N/A,#N/A,TRUE,"Y능력";#N/A,#N/A,TRUE,"YKD"}</definedName>
    <definedName name="qwrgfh" localSheetId="7" hidden="1">{#N/A,#N/A,FALSE,"96 3월물량표";#N/A,#N/A,FALSE,"96 4월물량표";#N/A,#N/A,FALSE,"96 5월물량표"}</definedName>
    <definedName name="qwrgfh" localSheetId="0" hidden="1">{#N/A,#N/A,FALSE,"96 3월물량표";#N/A,#N/A,FALSE,"96 4월물량표";#N/A,#N/A,FALSE,"96 5월물량표"}</definedName>
    <definedName name="qwrgfh" hidden="1">{#N/A,#N/A,FALSE,"96 3월물량표";#N/A,#N/A,FALSE,"96 4월물량표";#N/A,#N/A,FALSE,"96 5월물량표"}</definedName>
    <definedName name="RCArea" hidden="1">#REF!</definedName>
    <definedName name="RedefinePrintTableRange" hidden="1">#REF!</definedName>
    <definedName name="rehagh" localSheetId="7" hidden="1">{#N/A,#N/A,FALSE,"96 3월물량표";#N/A,#N/A,FALSE,"96 4월물량표";#N/A,#N/A,FALSE,"96 5월물량표"}</definedName>
    <definedName name="rehagh" localSheetId="0" hidden="1">{#N/A,#N/A,FALSE,"96 3월물량표";#N/A,#N/A,FALSE,"96 4월물량표";#N/A,#N/A,FALSE,"96 5월물량표"}</definedName>
    <definedName name="rehagh" hidden="1">{#N/A,#N/A,FALSE,"96 3월물량표";#N/A,#N/A,FALSE,"96 4월물량표";#N/A,#N/A,FALSE,"96 5월물량표"}</definedName>
    <definedName name="rep" localSheetId="7" hidden="1">{#N/A,#N/A,FALSE,"COVER";#N/A,#N/A,FALSE,"VALUATION";#N/A,#N/A,FALSE,"FORECAST";#N/A,#N/A,FALSE,"FY ANALYSIS ";#N/A,#N/A,FALSE," HY ANALYSIS"}</definedName>
    <definedName name="rep" localSheetId="0" hidden="1">{#N/A,#N/A,FALSE,"COVER";#N/A,#N/A,FALSE,"VALUATION";#N/A,#N/A,FALSE,"FORECAST";#N/A,#N/A,FALSE,"FY ANALYSIS ";#N/A,#N/A,FALSE," HY ANALYSIS"}</definedName>
    <definedName name="rep" hidden="1">{#N/A,#N/A,FALSE,"COVER";#N/A,#N/A,FALSE,"VALUATION";#N/A,#N/A,FALSE,"FORECAST";#N/A,#N/A,FALSE,"FY ANALYSIS ";#N/A,#N/A,FALSE," HY ANALYSIS"}</definedName>
    <definedName name="Report" localSheetId="7" hidden="1">{#N/A,#N/A,FALSE,"Report Print"}</definedName>
    <definedName name="Report" localSheetId="0" hidden="1">{#N/A,#N/A,FALSE,"Report Print"}</definedName>
    <definedName name="Report" hidden="1">{#N/A,#N/A,FALSE,"Report Print"}</definedName>
    <definedName name="ReportPage1" localSheetId="7" hidden="1">{"Annual_Income",#N/A,FALSE,"Report Page";"Balance_Cash_Flow",#N/A,FALSE,"Report Page";"Quarterly_Income",#N/A,FALSE,"Report Page"}</definedName>
    <definedName name="ReportPage1" localSheetId="0" hidden="1">{"Annual_Income",#N/A,FALSE,"Report Page";"Balance_Cash_Flow",#N/A,FALSE,"Report Page";"Quarterly_Income",#N/A,FALSE,"Report Page"}</definedName>
    <definedName name="ReportPage1" hidden="1">{"Annual_Income",#N/A,FALSE,"Report Page";"Balance_Cash_Flow",#N/A,FALSE,"Report Page";"Quarterly_Income",#N/A,FALSE,"Report Page"}</definedName>
    <definedName name="RK" localSheetId="7" hidden="1">{#N/A,#N/A,TRUE,"Y생산";#N/A,#N/A,TRUE,"Y판매";#N/A,#N/A,TRUE,"Y총물량";#N/A,#N/A,TRUE,"Y능력";#N/A,#N/A,TRUE,"YKD"}</definedName>
    <definedName name="RK" localSheetId="0" hidden="1">{#N/A,#N/A,TRUE,"Y생산";#N/A,#N/A,TRUE,"Y판매";#N/A,#N/A,TRUE,"Y총물량";#N/A,#N/A,TRUE,"Y능력";#N/A,#N/A,TRUE,"YKD"}</definedName>
    <definedName name="RK" hidden="1">{#N/A,#N/A,TRUE,"Y생산";#N/A,#N/A,TRUE,"Y판매";#N/A,#N/A,TRUE,"Y총물량";#N/A,#N/A,TRUE,"Y능력";#N/A,#N/A,TRUE,"YKD"}</definedName>
    <definedName name="RLA" localSheetId="7" hidden="1">{#N/A,#N/A,TRUE,"Y생산";#N/A,#N/A,TRUE,"Y판매";#N/A,#N/A,TRUE,"Y총물량";#N/A,#N/A,TRUE,"Y능력";#N/A,#N/A,TRUE,"YKD"}</definedName>
    <definedName name="RLA" localSheetId="0" hidden="1">{#N/A,#N/A,TRUE,"Y생산";#N/A,#N/A,TRUE,"Y판매";#N/A,#N/A,TRUE,"Y총물량";#N/A,#N/A,TRUE,"Y능력";#N/A,#N/A,TRUE,"YKD"}</definedName>
    <definedName name="RLA" hidden="1">{#N/A,#N/A,TRUE,"Y생산";#N/A,#N/A,TRUE,"Y판매";#N/A,#N/A,TRUE,"Y총물량";#N/A,#N/A,TRUE,"Y능력";#N/A,#N/A,TRUE,"YKD"}</definedName>
    <definedName name="rth" localSheetId="7" hidden="1">{"'표지'!$B$5"}</definedName>
    <definedName name="rth" localSheetId="0" hidden="1">{"'표지'!$B$5"}</definedName>
    <definedName name="rth" hidden="1">{"'표지'!$B$5"}</definedName>
    <definedName name="RTJTYM" localSheetId="7" hidden="1">{#N/A,#N/A,FALSE,"96 3월물량표";#N/A,#N/A,FALSE,"96 4월물량표";#N/A,#N/A,FALSE,"96 5월물량표"}</definedName>
    <definedName name="RTJTYM" localSheetId="0" hidden="1">{#N/A,#N/A,FALSE,"96 3월물량표";#N/A,#N/A,FALSE,"96 4월물량표";#N/A,#N/A,FALSE,"96 5월물량표"}</definedName>
    <definedName name="RTJTYM" hidden="1">{#N/A,#N/A,FALSE,"96 3월물량표";#N/A,#N/A,FALSE,"96 4월물량표";#N/A,#N/A,FALSE,"96 5월물량표"}</definedName>
    <definedName name="rtu" localSheetId="7" hidden="1">{#N/A,#N/A,TRUE,"Y생산";#N/A,#N/A,TRUE,"Y판매";#N/A,#N/A,TRUE,"Y총물량";#N/A,#N/A,TRUE,"Y능력";#N/A,#N/A,TRUE,"YKD"}</definedName>
    <definedName name="rtu" localSheetId="0" hidden="1">{#N/A,#N/A,TRUE,"Y생산";#N/A,#N/A,TRUE,"Y판매";#N/A,#N/A,TRUE,"Y총물량";#N/A,#N/A,TRUE,"Y능력";#N/A,#N/A,TRUE,"YKD"}</definedName>
    <definedName name="rtu" hidden="1">{#N/A,#N/A,TRUE,"Y생산";#N/A,#N/A,TRUE,"Y판매";#N/A,#N/A,TRUE,"Y총물량";#N/A,#N/A,TRUE,"Y능력";#N/A,#N/A,TRUE,"YKD"}</definedName>
    <definedName name="rw" localSheetId="7" hidden="1">{"'Standalone List Price Trends'!$A$1:$X$56"}</definedName>
    <definedName name="rw" localSheetId="0" hidden="1">{"'Standalone List Price Trends'!$A$1:$X$56"}</definedName>
    <definedName name="rw" hidden="1">{"'Standalone List Price Trends'!$A$1:$X$56"}</definedName>
    <definedName name="rwrwr" localSheetId="7" hidden="1">{"'Standalone List Price Trends'!$A$1:$X$56"}</definedName>
    <definedName name="rwrwr" localSheetId="0" hidden="1">{"'Standalone List Price Trends'!$A$1:$X$56"}</definedName>
    <definedName name="rwrwr" hidden="1">{"'Standalone List Price Trends'!$A$1:$X$56"}</definedName>
    <definedName name="rwrwrwrwr" localSheetId="7" hidden="1">{"'Standalone List Price Trends'!$A$1:$X$56"}</definedName>
    <definedName name="rwrwrwrwr" localSheetId="0" hidden="1">{"'Standalone List Price Trends'!$A$1:$X$56"}</definedName>
    <definedName name="rwrwrwrwr" hidden="1">{"'Standalone List Price Trends'!$A$1:$X$56"}</definedName>
    <definedName name="rwwr" localSheetId="7" hidden="1">{"'Standalone List Price Trends'!$A$1:$X$56"}</definedName>
    <definedName name="rwwr" localSheetId="0" hidden="1">{"'Standalone List Price Trends'!$A$1:$X$56"}</definedName>
    <definedName name="rwwr" hidden="1">{"'Standalone List Price Trends'!$A$1:$X$56"}</definedName>
    <definedName name="s" localSheetId="7" hidden="1">{"EVA",#N/A,FALSE,"EVA";"WACC",#N/A,FALSE,"WACC"}</definedName>
    <definedName name="s" localSheetId="0" hidden="1">{"EVA",#N/A,FALSE,"EVA";"WACC",#N/A,FALSE,"WACC"}</definedName>
    <definedName name="s" hidden="1">{"EVA",#N/A,FALSE,"EVA";"WACC",#N/A,FALSE,"WACC"}</definedName>
    <definedName name="Sales" hidden="1">#REF!</definedName>
    <definedName name="salesbd" localSheetId="7" hidden="1">{#N/A,#N/A,FALSE,"One Pager";#N/A,#N/A,FALSE,"Technical"}</definedName>
    <definedName name="salesbd" localSheetId="0" hidden="1">{#N/A,#N/A,FALSE,"One Pager";#N/A,#N/A,FALSE,"Technical"}</definedName>
    <definedName name="salesbd" hidden="1">{#N/A,#N/A,FALSE,"One Pager";#N/A,#N/A,FALSE,"Technical"}</definedName>
    <definedName name="sasha" localSheetId="7" hidden="1">{"income statement",#N/A,FALSE,"ATLAS-A"}</definedName>
    <definedName name="sasha" localSheetId="0" hidden="1">{"income statement",#N/A,FALSE,"ATLAS-A"}</definedName>
    <definedName name="sasha" hidden="1">{"income statement",#N/A,FALSE,"ATLAS-A"}</definedName>
    <definedName name="SC" localSheetId="7" hidden="1">{#N/A,#N/A,FALSE,"BS";#N/A,#N/A,FALSE,"PL";#N/A,#N/A,FALSE,"처분";#N/A,#N/A,FALSE,"현금";#N/A,#N/A,FALSE,"매출";#N/A,#N/A,FALSE,"원가";#N/A,#N/A,FALSE,"경영"}</definedName>
    <definedName name="SC" localSheetId="0" hidden="1">{#N/A,#N/A,FALSE,"BS";#N/A,#N/A,FALSE,"PL";#N/A,#N/A,FALSE,"처분";#N/A,#N/A,FALSE,"현금";#N/A,#N/A,FALSE,"매출";#N/A,#N/A,FALSE,"원가";#N/A,#N/A,FALSE,"경영"}</definedName>
    <definedName name="SC" hidden="1">{#N/A,#N/A,FALSE,"BS";#N/A,#N/A,FALSE,"PL";#N/A,#N/A,FALSE,"처분";#N/A,#N/A,FALSE,"현금";#N/A,#N/A,FALSE,"매출";#N/A,#N/A,FALSE,"원가";#N/A,#N/A,FALSE,"경영"}</definedName>
    <definedName name="Scatter">"Scatter"</definedName>
    <definedName name="scen_change" hidden="1">#REF!</definedName>
    <definedName name="scen_date1" hidden="1">34337.506400463</definedName>
    <definedName name="scen_name1" hidden="1">"/tar"</definedName>
    <definedName name="scen_num" hidden="1">1</definedName>
    <definedName name="scen_user1" hidden="1">"Williams Eileen"</definedName>
    <definedName name="scen_value1" hidden="1">"NM"</definedName>
    <definedName name="sdagasdg" localSheetId="7" hidden="1">{#N/A,#N/A,FALSE,"96 3월물량표";#N/A,#N/A,FALSE,"96 4월물량표";#N/A,#N/A,FALSE,"96 5월물량표"}</definedName>
    <definedName name="sdagasdg" localSheetId="0" hidden="1">{#N/A,#N/A,FALSE,"96 3월물량표";#N/A,#N/A,FALSE,"96 4월물량표";#N/A,#N/A,FALSE,"96 5월물량표"}</definedName>
    <definedName name="sdagasdg" hidden="1">{#N/A,#N/A,FALSE,"96 3월물량표";#N/A,#N/A,FALSE,"96 4월물량표";#N/A,#N/A,FALSE,"96 5월물량표"}</definedName>
    <definedName name="sdcasc" localSheetId="7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sdcasc" localSheetId="0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sdcasc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sdfhwery" localSheetId="7" hidden="1">{#N/A,#N/A,TRUE,"Y생산";#N/A,#N/A,TRUE,"Y판매";#N/A,#N/A,TRUE,"Y총물량";#N/A,#N/A,TRUE,"Y능력";#N/A,#N/A,TRUE,"YKD"}</definedName>
    <definedName name="sdfhwery" localSheetId="0" hidden="1">{#N/A,#N/A,TRUE,"Y생산";#N/A,#N/A,TRUE,"Y판매";#N/A,#N/A,TRUE,"Y총물량";#N/A,#N/A,TRUE,"Y능력";#N/A,#N/A,TRUE,"YKD"}</definedName>
    <definedName name="sdfhwery" hidden="1">{#N/A,#N/A,TRUE,"Y생산";#N/A,#N/A,TRUE,"Y판매";#N/A,#N/A,TRUE,"Y총물량";#N/A,#N/A,TRUE,"Y능력";#N/A,#N/A,TRUE,"YKD"}</definedName>
    <definedName name="sds" localSheetId="7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s" localSheetId="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s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encount" hidden="1">1</definedName>
    <definedName name="serh" localSheetId="7" hidden="1">{#N/A,#N/A,TRUE,"Y생산";#N/A,#N/A,TRUE,"Y판매";#N/A,#N/A,TRUE,"Y총물량";#N/A,#N/A,TRUE,"Y능력";#N/A,#N/A,TRUE,"YKD"}</definedName>
    <definedName name="serh" localSheetId="0" hidden="1">{#N/A,#N/A,TRUE,"Y생산";#N/A,#N/A,TRUE,"Y판매";#N/A,#N/A,TRUE,"Y총물량";#N/A,#N/A,TRUE,"Y능력";#N/A,#N/A,TRUE,"YKD"}</definedName>
    <definedName name="serh" hidden="1">{#N/A,#N/A,TRUE,"Y생산";#N/A,#N/A,TRUE,"Y판매";#N/A,#N/A,TRUE,"Y총물량";#N/A,#N/A,TRUE,"Y능력";#N/A,#N/A,TRUE,"YKD"}</definedName>
    <definedName name="Series">"Series"</definedName>
    <definedName name="seryhj" localSheetId="7" hidden="1">{#N/A,#N/A,TRUE,"Y생산";#N/A,#N/A,TRUE,"Y판매";#N/A,#N/A,TRUE,"Y총물량";#N/A,#N/A,TRUE,"Y능력";#N/A,#N/A,TRUE,"YKD"}</definedName>
    <definedName name="seryhj" localSheetId="0" hidden="1">{#N/A,#N/A,TRUE,"Y생산";#N/A,#N/A,TRUE,"Y판매";#N/A,#N/A,TRUE,"Y총물량";#N/A,#N/A,TRUE,"Y능력";#N/A,#N/A,TRUE,"YKD"}</definedName>
    <definedName name="seryhj" hidden="1">{#N/A,#N/A,TRUE,"Y생산";#N/A,#N/A,TRUE,"Y판매";#N/A,#N/A,TRUE,"Y총물량";#N/A,#N/A,TRUE,"Y능력";#N/A,#N/A,TRUE,"YKD"}</definedName>
    <definedName name="sf" localSheetId="7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f" localSheetId="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fsdfsf" localSheetId="7" hidden="1">{"halvres",#N/A,FALSE,"D";"halvbal",#N/A,FALSE,"E";"halvkey",#N/A,FALSE,"F"}</definedName>
    <definedName name="sfsdfsf" localSheetId="0" hidden="1">{"halvres",#N/A,FALSE,"D";"halvbal",#N/A,FALSE,"E";"halvkey",#N/A,FALSE,"F"}</definedName>
    <definedName name="sfsdfsf" hidden="1">{"halvres",#N/A,FALSE,"D";"halvbal",#N/A,FALSE,"E";"halvkey",#N/A,FALSE,"F"}</definedName>
    <definedName name="shj" localSheetId="7" hidden="1">{#N/A,#N/A,TRUE,"Y생산";#N/A,#N/A,TRUE,"Y판매";#N/A,#N/A,TRUE,"Y총물량";#N/A,#N/A,TRUE,"Y능력";#N/A,#N/A,TRUE,"YKD"}</definedName>
    <definedName name="shj" localSheetId="0" hidden="1">{#N/A,#N/A,TRUE,"Y생산";#N/A,#N/A,TRUE,"Y판매";#N/A,#N/A,TRUE,"Y총물량";#N/A,#N/A,TRUE,"Y능력";#N/A,#N/A,TRUE,"YKD"}</definedName>
    <definedName name="shj" hidden="1">{#N/A,#N/A,TRUE,"Y생산";#N/A,#N/A,TRUE,"Y판매";#N/A,#N/A,TRUE,"Y총물량";#N/A,#N/A,TRUE,"Y능력";#N/A,#N/A,TRUE,"YKD"}</definedName>
    <definedName name="sia" localSheetId="7" hidden="1">{#N/A,#N/A,FALSE,"Table of Contents";#N/A,#N/A,FALSE,"Overview";#N/A,#N/A,FALSE,"Data"}</definedName>
    <definedName name="sia" localSheetId="0" hidden="1">{#N/A,#N/A,FALSE,"Table of Contents";#N/A,#N/A,FALSE,"Overview";#N/A,#N/A,FALSE,"Data"}</definedName>
    <definedName name="sia" hidden="1">{#N/A,#N/A,FALSE,"Table of Contents";#N/A,#N/A,FALSE,"Overview";#N/A,#N/A,FALSE,"Data"}</definedName>
    <definedName name="solver_adj" hidden="1">#REF!</definedName>
    <definedName name="solver_lin" hidden="1">0</definedName>
    <definedName name="solver_num" hidden="1">0</definedName>
    <definedName name="solver_opt" hidden="1">#REF!</definedName>
    <definedName name="solver_typ" hidden="1">3</definedName>
    <definedName name="solver_val" hidden="1">49</definedName>
    <definedName name="SpecialPrice" hidden="1">#REF!</definedName>
    <definedName name="SpreadsheetBuilder_1" hidden="1">#REF!</definedName>
    <definedName name="SpreadsheetBuilder_2" hidden="1">#REF!</definedName>
    <definedName name="SpreadsheetBuilder_3" hidden="1">#REF!</definedName>
    <definedName name="srhga" localSheetId="7" hidden="1">{#N/A,#N/A,FALSE,"96 3월물량표";#N/A,#N/A,FALSE,"96 4월물량표";#N/A,#N/A,FALSE,"96 5월물량표"}</definedName>
    <definedName name="srhga" localSheetId="0" hidden="1">{#N/A,#N/A,FALSE,"96 3월물량표";#N/A,#N/A,FALSE,"96 4월물량표";#N/A,#N/A,FALSE,"96 5월물량표"}</definedName>
    <definedName name="srhga" hidden="1">{#N/A,#N/A,FALSE,"96 3월물량표";#N/A,#N/A,FALSE,"96 4월물량표";#N/A,#N/A,FALSE,"96 5월물량표"}</definedName>
    <definedName name="SS" localSheetId="7" hidden="1">{"targetdcf",#N/A,FALSE,"Merger consequences";"TARGETASSU",#N/A,FALSE,"Merger consequences";"TERMINAL VALUE",#N/A,FALSE,"Merger consequences"}</definedName>
    <definedName name="SS" localSheetId="0" hidden="1">{"targetdcf",#N/A,FALSE,"Merger consequences";"TARGETASSU",#N/A,FALSE,"Merger consequences";"TERMINAL VALUE",#N/A,FALSE,"Merger consequences"}</definedName>
    <definedName name="SS" hidden="1">{"targetdcf",#N/A,FALSE,"Merger consequences";"TARGETASSU",#N/A,FALSE,"Merger consequences";"TERMINAL VALUE",#N/A,FALSE,"Merger consequences"}</definedName>
    <definedName name="ssh" hidden="1">#REF!</definedName>
    <definedName name="SSS" hidden="1">#REF!</definedName>
    <definedName name="SSSSSSS" localSheetId="7" hidden="1">{#N/A,#N/A,TRUE,"Y생산";#N/A,#N/A,TRUE,"Y판매";#N/A,#N/A,TRUE,"Y총물량";#N/A,#N/A,TRUE,"Y능력";#N/A,#N/A,TRUE,"YKD"}</definedName>
    <definedName name="SSSSSSS" localSheetId="0" hidden="1">{#N/A,#N/A,TRUE,"Y생산";#N/A,#N/A,TRUE,"Y판매";#N/A,#N/A,TRUE,"Y총물량";#N/A,#N/A,TRUE,"Y능력";#N/A,#N/A,TRUE,"YKD"}</definedName>
    <definedName name="SSSSSSS" hidden="1">{#N/A,#N/A,TRUE,"Y생산";#N/A,#N/A,TRUE,"Y판매";#N/A,#N/A,TRUE,"Y총물량";#N/A,#N/A,TRUE,"Y능력";#N/A,#N/A,TRUE,"YKD"}</definedName>
    <definedName name="SSSSSSSSS" localSheetId="7" hidden="1">{"Acq_matrix",#N/A,FALSE,"Acquisition Matrix"}</definedName>
    <definedName name="SSSSSSSSS" localSheetId="0" hidden="1">{"Acq_matrix",#N/A,FALSE,"Acquisition Matrix"}</definedName>
    <definedName name="SSSSSSSSS" hidden="1">{"Acq_matrix",#N/A,FALSE,"Acquisition Matrix"}</definedName>
    <definedName name="SSSSSSSSSSSSSS" localSheetId="7" hidden="1">{"AQUIRORDCF",#N/A,FALSE,"Merger consequences";"Acquirorassns",#N/A,FALSE,"Merger consequences"}</definedName>
    <definedName name="SSSSSSSSSSSSSS" localSheetId="0" hidden="1">{"AQUIRORDCF",#N/A,FALSE,"Merger consequences";"Acquirorassns",#N/A,FALSE,"Merger consequences"}</definedName>
    <definedName name="SSSSSSSSSSSSSS" hidden="1">{"AQUIRORDCF",#N/A,FALSE,"Merger consequences";"Acquirorassns",#N/A,FALSE,"Merger consequences"}</definedName>
    <definedName name="strh" localSheetId="7" hidden="1">{#N/A,#N/A,TRUE,"Y생산";#N/A,#N/A,TRUE,"Y판매";#N/A,#N/A,TRUE,"Y총물량";#N/A,#N/A,TRUE,"Y능력";#N/A,#N/A,TRUE,"YKD"}</definedName>
    <definedName name="strh" localSheetId="0" hidden="1">{#N/A,#N/A,TRUE,"Y생산";#N/A,#N/A,TRUE,"Y판매";#N/A,#N/A,TRUE,"Y총물량";#N/A,#N/A,TRUE,"Y능력";#N/A,#N/A,TRUE,"YKD"}</definedName>
    <definedName name="strh" hidden="1">{#N/A,#N/A,TRUE,"Y생산";#N/A,#N/A,TRUE,"Y판매";#N/A,#N/A,TRUE,"Y총물량";#N/A,#N/A,TRUE,"Y능력";#N/A,#N/A,TRUE,"YKD"}</definedName>
    <definedName name="Stripe">"Stripe"</definedName>
    <definedName name="Summery" localSheetId="7" hidden="1">{#N/A,#N/A,FALSE,"Sheet6";#N/A,#N/A,FALSE,"Sheet7";#N/A,#N/A,FALSE,"Sheet8";#N/A,#N/A,FALSE,"Sheet9";#N/A,#N/A,FALSE,"Sheet10";#N/A,#N/A,FALSE,"Sheet1";#N/A,#N/A,FALSE,"Sheet1";#N/A,#N/A,FALSE,"Sheet2";#N/A,#N/A,FALSE,"Sheet3";#N/A,#N/A,FALSE,"Sheet4"}</definedName>
    <definedName name="Summery" localSheetId="0" hidden="1">{#N/A,#N/A,FALSE,"Sheet6";#N/A,#N/A,FALSE,"Sheet7";#N/A,#N/A,FALSE,"Sheet8";#N/A,#N/A,FALSE,"Sheet9";#N/A,#N/A,FALSE,"Sheet10";#N/A,#N/A,FALSE,"Sheet1";#N/A,#N/A,FALSE,"Sheet1";#N/A,#N/A,FALSE,"Sheet2";#N/A,#N/A,FALSE,"Sheet3";#N/A,#N/A,FALSE,"Sheet4"}</definedName>
    <definedName name="Summery" hidden="1">{#N/A,#N/A,FALSE,"Sheet6";#N/A,#N/A,FALSE,"Sheet7";#N/A,#N/A,FALSE,"Sheet8";#N/A,#N/A,FALSE,"Sheet9";#N/A,#N/A,FALSE,"Sheet10";#N/A,#N/A,FALSE,"Sheet1";#N/A,#N/A,FALSE,"Sheet1";#N/A,#N/A,FALSE,"Sheet2";#N/A,#N/A,FALSE,"Sheet3";#N/A,#N/A,FALSE,"Sheet4"}</definedName>
    <definedName name="SuspendRefUpd" hidden="1">FALSE</definedName>
    <definedName name="swfwef" localSheetId="7" hidden="1">{#N/A,#N/A,TRUE,"Y생산";#N/A,#N/A,TRUE,"Y판매";#N/A,#N/A,TRUE,"Y총물량";#N/A,#N/A,TRUE,"Y능력";#N/A,#N/A,TRUE,"YKD"}</definedName>
    <definedName name="swfwef" localSheetId="0" hidden="1">{#N/A,#N/A,TRUE,"Y생산";#N/A,#N/A,TRUE,"Y판매";#N/A,#N/A,TRUE,"Y총물량";#N/A,#N/A,TRUE,"Y능력";#N/A,#N/A,TRUE,"YKD"}</definedName>
    <definedName name="swfwef" hidden="1">{#N/A,#N/A,TRUE,"Y생산";#N/A,#N/A,TRUE,"Y판매";#N/A,#N/A,TRUE,"Y총물량";#N/A,#N/A,TRUE,"Y능력";#N/A,#N/A,TRUE,"YKD"}</definedName>
    <definedName name="t" localSheetId="7" hidden="1">{"'Directory'!$A$72:$E$91"}</definedName>
    <definedName name="t" localSheetId="0" hidden="1">{"'Directory'!$A$72:$E$91"}</definedName>
    <definedName name="t" hidden="1">{"'Directory'!$A$72:$E$91"}</definedName>
    <definedName name="Table">"Table"</definedName>
    <definedName name="tbl_ProdInfo" hidden="1">#REF!</definedName>
    <definedName name="tec" localSheetId="7" hidden="1">{"'法第５条第１項（新設）サンプル'!$A$5:$L$1206"}</definedName>
    <definedName name="tec" localSheetId="0" hidden="1">{"'法第５条第１項（新設）サンプル'!$A$5:$L$1206"}</definedName>
    <definedName name="tec" hidden="1">{"'法第５条第１項（新設）サンプル'!$A$5:$L$1206"}</definedName>
    <definedName name="Template.WIRE.DBAccess.CalcMode">"Async"</definedName>
    <definedName name="Tempme" localSheetId="7" hidden="1">{#N/A,#N/A,FALSE,"Output";#N/A,#N/A,FALSE,"Cover Sheet";#N/A,#N/A,FALSE,"Current Mkt. Projections"}</definedName>
    <definedName name="Tempme" localSheetId="0" hidden="1">{#N/A,#N/A,FALSE,"Output";#N/A,#N/A,FALSE,"Cover Sheet";#N/A,#N/A,FALSE,"Current Mkt. Projections"}</definedName>
    <definedName name="Tempme" hidden="1">{#N/A,#N/A,FALSE,"Output";#N/A,#N/A,FALSE,"Cover Sheet";#N/A,#N/A,FALSE,"Current Mkt. Projections"}</definedName>
    <definedName name="Tempme3" localSheetId="7" hidden="1">{#N/A,#N/A,FALSE,"Output";#N/A,#N/A,FALSE,"Cover Sheet";#N/A,#N/A,FALSE,"Current Mkt. Projections"}</definedName>
    <definedName name="Tempme3" localSheetId="0" hidden="1">{#N/A,#N/A,FALSE,"Output";#N/A,#N/A,FALSE,"Cover Sheet";#N/A,#N/A,FALSE,"Current Mkt. Projections"}</definedName>
    <definedName name="Tempme3" hidden="1">{#N/A,#N/A,FALSE,"Output";#N/A,#N/A,FALSE,"Cover Sheet";#N/A,#N/A,FALSE,"Current Mkt. Projections"}</definedName>
    <definedName name="Tempme4" localSheetId="7" hidden="1">{#N/A,#N/A,FALSE,"Output";#N/A,#N/A,FALSE,"Cover Sheet";#N/A,#N/A,FALSE,"Current Mkt. Projections"}</definedName>
    <definedName name="Tempme4" localSheetId="0" hidden="1">{#N/A,#N/A,FALSE,"Output";#N/A,#N/A,FALSE,"Cover Sheet";#N/A,#N/A,FALSE,"Current Mkt. Projections"}</definedName>
    <definedName name="Tempme4" hidden="1">{#N/A,#N/A,FALSE,"Output";#N/A,#N/A,FALSE,"Cover Sheet";#N/A,#N/A,FALSE,"Current Mkt. Projections"}</definedName>
    <definedName name="Tempo5" localSheetId="7" hidden="1">{#N/A,#N/A,FALSE,"Output";#N/A,#N/A,FALSE,"Cover Sheet";#N/A,#N/A,FALSE,"Current Mkt. Projections"}</definedName>
    <definedName name="Tempo5" localSheetId="0" hidden="1">{#N/A,#N/A,FALSE,"Output";#N/A,#N/A,FALSE,"Cover Sheet";#N/A,#N/A,FALSE,"Current Mkt. Projections"}</definedName>
    <definedName name="Tempo5" hidden="1">{#N/A,#N/A,FALSE,"Output";#N/A,#N/A,FALSE,"Cover Sheet";#N/A,#N/A,FALSE,"Current Mkt. Projections"}</definedName>
    <definedName name="Tempo5a" localSheetId="7" hidden="1">{#N/A,#N/A,FALSE,"Output";#N/A,#N/A,FALSE,"Cover Sheet";#N/A,#N/A,FALSE,"Current Mkt. Projections"}</definedName>
    <definedName name="Tempo5a" localSheetId="0" hidden="1">{#N/A,#N/A,FALSE,"Output";#N/A,#N/A,FALSE,"Cover Sheet";#N/A,#N/A,FALSE,"Current Mkt. Projections"}</definedName>
    <definedName name="Tempo5a" hidden="1">{#N/A,#N/A,FALSE,"Output";#N/A,#N/A,FALSE,"Cover Sheet";#N/A,#N/A,FALSE,"Current Mkt. Projections"}</definedName>
    <definedName name="TEST" localSheetId="7" hidden="1">{#N/A,#N/A,FALSE,"Report Print"}</definedName>
    <definedName name="TEST" localSheetId="0" hidden="1">{#N/A,#N/A,FALSE,"Report Print"}</definedName>
    <definedName name="TEST" hidden="1">{#N/A,#N/A,FALSE,"Report Print"}</definedName>
    <definedName name="Test2" localSheetId="7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Test2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Test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Test3" localSheetId="7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Test3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Test3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test4" localSheetId="7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test4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test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TEWR" localSheetId="7" hidden="1">{#N/A,#N/A,TRUE,"Y생산";#N/A,#N/A,TRUE,"Y판매";#N/A,#N/A,TRUE,"Y총물량";#N/A,#N/A,TRUE,"Y능력";#N/A,#N/A,TRUE,"YKD"}</definedName>
    <definedName name="TEWR" localSheetId="0" hidden="1">{#N/A,#N/A,TRUE,"Y생산";#N/A,#N/A,TRUE,"Y판매";#N/A,#N/A,TRUE,"Y총물량";#N/A,#N/A,TRUE,"Y능력";#N/A,#N/A,TRUE,"YKD"}</definedName>
    <definedName name="TEWR" hidden="1">{#N/A,#N/A,TRUE,"Y생산";#N/A,#N/A,TRUE,"Y판매";#N/A,#N/A,TRUE,"Y총물량";#N/A,#N/A,TRUE,"Y능력";#N/A,#N/A,TRUE,"YKD"}</definedName>
    <definedName name="TextRefCopyRangeCount" hidden="1">1</definedName>
    <definedName name="th" localSheetId="7" hidden="1">{"'Directory'!$A$72:$E$91"}</definedName>
    <definedName name="th" localSheetId="0" hidden="1">{"'Directory'!$A$72:$E$91"}</definedName>
    <definedName name="th" hidden="1">{"'Directory'!$A$72:$E$91"}</definedName>
    <definedName name="THEME2" localSheetId="7" hidden="1">{#N/A,#N/A,FALSE,"96 3월물량표";#N/A,#N/A,FALSE,"96 4월물량표";#N/A,#N/A,FALSE,"96 5월물량표"}</definedName>
    <definedName name="THEME2" localSheetId="0" hidden="1">{#N/A,#N/A,FALSE,"96 3월물량표";#N/A,#N/A,FALSE,"96 4월물량표";#N/A,#N/A,FALSE,"96 5월물량표"}</definedName>
    <definedName name="THEME2" hidden="1">{#N/A,#N/A,FALSE,"96 3월물량표";#N/A,#N/A,FALSE,"96 4월물량표";#N/A,#N/A,FALSE,"96 5월물량표"}</definedName>
    <definedName name="Tigr_Exhibit0028131d_85f4_4ddc_b8e9_66f9b86553cf" hidden="1">#REF!</definedName>
    <definedName name="Tigr_Exhibit002aaa4e_27c3_4cc5_8911_f21ba88e0f25" hidden="1">#REF!</definedName>
    <definedName name="Tigr_Exhibit00400428_a0e0_415d_9c1b_269d646b3614" hidden="1">#REF!</definedName>
    <definedName name="Tigr_Exhibit0046039e_7c17_4940_aa2f_01217fd43ff6" hidden="1">#REF!</definedName>
    <definedName name="Tigr_Exhibit00a5c627_3c58_4a39_b690_1000760758bc" hidden="1">#REF!</definedName>
    <definedName name="Tigr_Exhibit00d43779_9baf_44e9_a854_8ff4c509d761" hidden="1">#REF!</definedName>
    <definedName name="Tigr_Exhibit0192c662_2b0a_4de1_9902_d198cf7e09c4" hidden="1">#REF!</definedName>
    <definedName name="Tigr_Exhibit0202b33e_2ca1_48a7_b3c9_96548951432e" hidden="1">#REF!</definedName>
    <definedName name="Tigr_Exhibit0207c51a_9b2c_48ac_a23a_4961d0adedfc" hidden="1">#REF!</definedName>
    <definedName name="Tigr_Exhibit0215b035_6aa5_4fc7_9607_8d70c581247f" hidden="1">#REF!</definedName>
    <definedName name="Tigr_Exhibit021727e2_f581_427e_9fa5_c8bb5be92b8a" hidden="1">#REF!</definedName>
    <definedName name="Tigr_Exhibit023cae1b_9958_4003_86b5_220cfadab7b2" hidden="1">#REF!</definedName>
    <definedName name="Tigr_Exhibit024d62f7_7ffc_441c_a75f_9a89efbeceb4" hidden="1">#REF!</definedName>
    <definedName name="Tigr_Exhibit028dca3e_35a7_4b14_9e4f_adeb0a1a0b2b" hidden="1">#REF!</definedName>
    <definedName name="Tigr_Exhibit02cf26bf_9402_43d8_bab6_433dcd4719fe" hidden="1">#REF!</definedName>
    <definedName name="Tigr_Exhibit02ed22d6_19fe_4dbd_84c0_150a484e6f3f" hidden="1">#REF!</definedName>
    <definedName name="Tigr_Exhibit03034a1a_82ab_4278_999a_140d34949ec3" hidden="1">#REF!</definedName>
    <definedName name="Tigr_Exhibit033f5ec1_181b_413f_8ddb_01da9d1e78ca" hidden="1">#REF!</definedName>
    <definedName name="Tigr_Exhibit035cd9a9_78bd_4598_9433_3a5f70065958" hidden="1">#REF!</definedName>
    <definedName name="Tigr_Exhibit038956b4_738f_4119_8521_b1149d891bc2" hidden="1">#REF!</definedName>
    <definedName name="Tigr_Exhibit038b500e_8fbf_40cd_b7ee_aab710018a1e" hidden="1">#REF!</definedName>
    <definedName name="Tigr_Exhibit03c2b0c7_7951_472f_a5b2_c59e10c5d779" hidden="1">#REF!</definedName>
    <definedName name="Tigr_Exhibit03ddabe9_fd18_4760_bc74_3f7b2f692641" hidden="1">#REF!</definedName>
    <definedName name="Tigr_Exhibit043b0c77_b62a_4b60_9c35_90ab4b3a2ccf" hidden="1">#REF!</definedName>
    <definedName name="Tigr_Exhibit0464084c_093d_4466_b65f_74b1b7837c59" hidden="1">#REF!</definedName>
    <definedName name="Tigr_Exhibit0478a843_fbb4_4ef0_811c_5bfbe94f0ed6" hidden="1">#REF!</definedName>
    <definedName name="Tigr_Exhibit04864281_5ee5_4582_9e63_2a9884be0db3" hidden="1">#REF!</definedName>
    <definedName name="Tigr_Exhibit04a61252_a20a_4778_a0e8_b3426ff2ef90" hidden="1">#REF!</definedName>
    <definedName name="Tigr_Exhibit04bd162b_6ad0_4c9a_aa36_90d8dbe7229c" hidden="1">#REF!</definedName>
    <definedName name="Tigr_Exhibit056cbce6_1f86_4180_b875_fcc88235ab21" hidden="1">#REF!</definedName>
    <definedName name="Tigr_Exhibit057906a0_69d2_4833_a485_a264ba9f201c" hidden="1">#REF!</definedName>
    <definedName name="Tigr_Exhibit057e0beb_1091_4dcf_b790_a1714570a7bd" hidden="1">#REF!</definedName>
    <definedName name="Tigr_Exhibit05af65fc_2c1d_44ab_b19a_c4d1c9c76b90" hidden="1">#REF!</definedName>
    <definedName name="Tigr_Exhibit06170088_c3cb_4cf5_be59_709f15c1c386" hidden="1">#REF!</definedName>
    <definedName name="Tigr_Exhibit06221442_e81f_49f9_8ba8_6c833a32135d" hidden="1">#REF!</definedName>
    <definedName name="Tigr_Exhibit0633ff38_5dfd_4ed5_95e6_1cf76fdaa44e" hidden="1">#REF!</definedName>
    <definedName name="Tigr_Exhibit06cad047_df8a_47a2_af79_88db44537407" hidden="1">#REF!</definedName>
    <definedName name="Tigr_Exhibit06d5e61a_fe5c_45da_9ce6_e8ed6638cf62" hidden="1">#REF!</definedName>
    <definedName name="Tigr_Exhibit06d8a50f_5fa0_4d24_b622_b862e3b68788" hidden="1">#REF!</definedName>
    <definedName name="Tigr_Exhibit0703ba34_5664_45a5_a604_f9132a52abad" hidden="1">#REF!</definedName>
    <definedName name="Tigr_Exhibit0738c6f2_ad1d_48c7_96cf_23b48ad638c5" hidden="1">#REF!</definedName>
    <definedName name="Tigr_Exhibit07772278_d983_4d84_ae83_379a54a64b09" hidden="1">#REF!</definedName>
    <definedName name="Tigr_Exhibit07b976a4_bd45_491b_a088_ef20cd61c171" hidden="1">#REF!</definedName>
    <definedName name="Tigr_Exhibit07c9d9d1_017b_4261_a053_634074ac01f4" hidden="1">#REF!</definedName>
    <definedName name="Tigr_Exhibit07f9ff23_2a3b_4a77_9847_1ccef0775326" hidden="1">#REF!</definedName>
    <definedName name="Tigr_Exhibit0819d0e1_31dd_4caf_b83b_cf2b646ade81" hidden="1">#REF!</definedName>
    <definedName name="Tigr_Exhibit082f5894_6b15_43b3_8338_552d8127d7f0" hidden="1">#REF!</definedName>
    <definedName name="Tigr_Exhibit08339d61_1cb5_4066_afc7_193b4d16e851" hidden="1">#REF!</definedName>
    <definedName name="Tigr_Exhibit08478fa4_1a88_418f_b189_49f888afb403" hidden="1">#REF!</definedName>
    <definedName name="Tigr_Exhibit08c69507_2c6f_4518_864e_34b0c8813ac9" hidden="1">#REF!</definedName>
    <definedName name="Tigr_Exhibit08ce656f_3d2e_4942_b713_8527d8503af7" hidden="1">#REF!</definedName>
    <definedName name="Tigr_Exhibit08f0e823_61e3_451a_8851_5092c7d15815" hidden="1">#REF!</definedName>
    <definedName name="Tigr_Exhibit094735bb_7196_467a_876c_8104b1e2d9eb" hidden="1">#REF!</definedName>
    <definedName name="Tigr_Exhibit09cfd81b_49b2_4fbf_a394_1668f36aa644" hidden="1">#REF!</definedName>
    <definedName name="Tigr_Exhibit0ab466ec_e4ce_4bf9_84a6_833d4f6066ce" hidden="1">#REF!</definedName>
    <definedName name="Tigr_Exhibit0b3beb00_03f2_407e_b694_7445c15d279b" hidden="1">#REF!</definedName>
    <definedName name="Tigr_Exhibit0b7de8ec_c8b0_4238_ac43_6bf8efba934a" hidden="1">#REF!</definedName>
    <definedName name="Tigr_Exhibit0b9c49be_6afe_41a5_ac41_183a77719e1e" hidden="1">#REF!</definedName>
    <definedName name="Tigr_Exhibit0bbc04b9_7198_411e_98d5_f42ac2cd55e0" hidden="1">#REF!</definedName>
    <definedName name="Tigr_Exhibit0c2effb7_26e2_4e72_a984_4951523f37fc" hidden="1">#REF!</definedName>
    <definedName name="Tigr_Exhibit0c5ed077_cc46_47dd_a707_f8d716bc8cac" hidden="1">#REF!</definedName>
    <definedName name="Tigr_Exhibit0c6a22a4_e157_4a2c_a157_a077edd1424a" hidden="1">#REF!</definedName>
    <definedName name="Tigr_Exhibit0c78d4e6_bf8a_4ab8_8d1a_03ecebfa7aaf" hidden="1">#REF!</definedName>
    <definedName name="Tigr_Exhibit0cb7280d_09dd_4de5_b021_62dcfbf41f15" hidden="1">#REF!</definedName>
    <definedName name="Tigr_Exhibit0cc02d34_661b_40f6_9a31_030ad67fc73f" hidden="1">#REF!</definedName>
    <definedName name="Tigr_Exhibit0cff046b_6bf1_4e19_a42f_6fe9d0cb09e1" hidden="1">#REF!</definedName>
    <definedName name="Tigr_Exhibit0d1aea7d_57a8_4a74_a143_2f3d7b95ed37" hidden="1">#REF!</definedName>
    <definedName name="Tigr_Exhibit0d25e9e8_baa7_4949_a24b_091baa11eb4d" hidden="1">#REF!</definedName>
    <definedName name="Tigr_Exhibit0d6fddf1_0793_49a5_881e_395272604d2d" hidden="1">#REF!</definedName>
    <definedName name="Tigr_Exhibit0dc5e786_daef_4de9_9914_04cb40a9af5e" hidden="1">#REF!</definedName>
    <definedName name="Tigr_Exhibit0e659137_53bc_4738_8c94_f75c93f311eb" hidden="1">#REF!</definedName>
    <definedName name="Tigr_Exhibit0e77f4dc_cdd4_4a1f_a162_bd33774d2a98" hidden="1">#REF!</definedName>
    <definedName name="Tigr_Exhibit0ef7e77c_58ac_4ed0_bcb7_e103faf5e27b" hidden="1">#REF!</definedName>
    <definedName name="Tigr_Exhibit0fdf1515_4124_4833_a09f_7f2af690977c" hidden="1">#REF!</definedName>
    <definedName name="Tigr_Exhibit1021d257_4f84_469c_aaa6_ef23199c075b" hidden="1">#REF!</definedName>
    <definedName name="Tigr_Exhibit104aa2bc_0b61_4398_9ed0_2aed6ba9f61f" hidden="1">#REF!</definedName>
    <definedName name="Tigr_Exhibit105f73ff_9c44_4f1b_b70e_a5d4e0707a97" hidden="1">#REF!</definedName>
    <definedName name="Tigr_Exhibit10646214_7ac6_42c8_9720_a51b8048e285" hidden="1">#REF!</definedName>
    <definedName name="Tigr_Exhibit10ae37f2_2ef0_487d_bc2a_647e04985b67" hidden="1">#REF!</definedName>
    <definedName name="Tigr_Exhibit10c2cd9f_7538_4651_a1b8_551c24733bca" hidden="1">#REF!</definedName>
    <definedName name="Tigr_Exhibit110d99fc_496d_42a4_989c_0b187f7b2f90" hidden="1">#REF!</definedName>
    <definedName name="Tigr_Exhibit117b5d9b_3016_4d3a_807a_53f8fb163f4f" hidden="1">#REF!</definedName>
    <definedName name="Tigr_Exhibit1189063c_3069_4f16_b9b9_422febdc49c8" hidden="1">#REF!</definedName>
    <definedName name="Tigr_Exhibit118caf2e_74ad_497f_bbd0_667128373808" hidden="1">#REF!</definedName>
    <definedName name="Tigr_Exhibit11bf2237_8a0f_4c30_862b_9354f160d1fd" hidden="1">#REF!</definedName>
    <definedName name="Tigr_Exhibit11d0d789_649e_4d10_8fda_1a941408aac8" hidden="1">#REF!</definedName>
    <definedName name="Tigr_Exhibit11e82e6a_76b3_4d45_a255_3e18838855f2" hidden="1">#REF!</definedName>
    <definedName name="Tigr_Exhibit11f907d5_46cc_4f6a_96bf_0960e6509615" hidden="1">#REF!</definedName>
    <definedName name="Tigr_Exhibit122b0949_e25b_40bc_a7bb_3bf8b1f9b3f8" hidden="1">#REF!</definedName>
    <definedName name="Tigr_Exhibit126ec1d6_7c38_4601_b74d_c630fd409730" hidden="1">#REF!</definedName>
    <definedName name="Tigr_Exhibit12e4303e_9113_4494_a0dd_94fe741c7d5b" hidden="1">#REF!</definedName>
    <definedName name="Tigr_Exhibit130213c9_734a_4cdf_af88_6d7b6a7aadf1" hidden="1">#REF!</definedName>
    <definedName name="Tigr_Exhibit1315fd7d_6466_4db9_bbc3_6c4dad1a4f16" hidden="1">#REF!</definedName>
    <definedName name="Tigr_Exhibit133fd42e_1f5e_43d0_bd31_991b40468b64" hidden="1">#REF!</definedName>
    <definedName name="Tigr_Exhibit14368c69_b4e5_4ee9_8352_525285b21728" hidden="1">#REF!</definedName>
    <definedName name="Tigr_Exhibit146e1545_30d5_4ea3_8741_81b8485a9a83" hidden="1">#REF!</definedName>
    <definedName name="Tigr_Exhibit14af41bc_de60_4391_89cf_f9dc00839340" hidden="1">#REF!</definedName>
    <definedName name="Tigr_Exhibit14d21df8_eefe_40c6_a8df_b5239db38933" hidden="1">#REF!</definedName>
    <definedName name="Tigr_Exhibit1542b4b4_a090_4999_ae1d_f1713598eed9" hidden="1">#REF!</definedName>
    <definedName name="Tigr_Exhibit154734b8_1f1b_4008_a0a2_2899003a79fa" hidden="1">#REF!</definedName>
    <definedName name="Tigr_Exhibit15f9e24f_2b3f_410d_be62_04561c7687fb" hidden="1">#REF!</definedName>
    <definedName name="Tigr_Exhibit164a841e_3438_41a7_85d6_6df377b9f154" hidden="1">#REF!</definedName>
    <definedName name="Tigr_Exhibit17c879fd_c8c5_4954_a3f6_1cd6191586bc" hidden="1">#REF!</definedName>
    <definedName name="Tigr_Exhibit184565d8_3c0c_431b_a563_18432084d0a6" hidden="1">#REF!</definedName>
    <definedName name="Tigr_Exhibit184f804b_5a20_43e4_ac14_6b0c530e061e" hidden="1">#REF!</definedName>
    <definedName name="Tigr_Exhibit1888c61d_137d_4d1d_afe1_f21674677dc4" hidden="1">#REF!</definedName>
    <definedName name="Tigr_Exhibit18bb1737_fb08_40f0_8cc5_ae69de8ab545" hidden="1">#REF!</definedName>
    <definedName name="Tigr_Exhibit194dc460_88d7_46bf_996c_5760e3694130" hidden="1">#REF!</definedName>
    <definedName name="Tigr_Exhibit19b08856_0ca8_4de6_98c4_a76cc971d6e7" hidden="1">#REF!</definedName>
    <definedName name="Tigr_Exhibit19cc41f5_d2e6_4d90_930a_8934c4739751" hidden="1">#REF!</definedName>
    <definedName name="Tigr_Exhibit19d9a4a5_7ee4_4955_8ce0_a657e034e7f9" hidden="1">#REF!</definedName>
    <definedName name="Tigr_Exhibit1a8d9ec2_031f_43bd_aee8_49f1a31d8109" hidden="1">#REF!</definedName>
    <definedName name="Tigr_Exhibit1a8eaa51_7b69_4a41_ad9f_2ca34f3d2b17" hidden="1">#REF!</definedName>
    <definedName name="Tigr_Exhibit1ac725f5_c31a_47ad_a0ee_0c21844d5be4" hidden="1">#REF!</definedName>
    <definedName name="Tigr_Exhibit1b575437_f0d5_4b86_8b4b_57aa3295be68" hidden="1">#REF!</definedName>
    <definedName name="Tigr_Exhibit1b84f5d5_7ef6_4376_90f6_a5d76cb868cf" hidden="1">#REF!</definedName>
    <definedName name="Tigr_Exhibit1bb75cda_bad5_4a3b_bb9d_a5218abc402e" hidden="1">#REF!</definedName>
    <definedName name="Tigr_Exhibit1bf2f6c0_5384_4239_8799_0fc5796e338f" hidden="1">#REF!</definedName>
    <definedName name="Tigr_Exhibit1bf4d0d8_7897_45b8_9f05_dbadce1e1681" hidden="1">#REF!</definedName>
    <definedName name="Tigr_Exhibit1c18a0c8_acbe_40cf_9dc3_1d5f96d82834" hidden="1">#REF!</definedName>
    <definedName name="Tigr_Exhibit1c1fb617_41b3_4547_990b_cd2e36be5818" hidden="1">#REF!</definedName>
    <definedName name="Tigr_Exhibit1c3b20c3_1eb5_49d6_83cb_3dc24ae9552e" hidden="1">#REF!</definedName>
    <definedName name="Tigr_Exhibit1c5f6995_8a20_4a8f_895c_b81a0ef4405b" hidden="1">#REF!</definedName>
    <definedName name="Tigr_Exhibit1ca31f27_f95a_4313_a47a_05ac6de2d14c" hidden="1">#REF!</definedName>
    <definedName name="Tigr_Exhibit1cbbeff6_39e1_41df_9bc4_46811621f3e3" hidden="1">#REF!</definedName>
    <definedName name="Tigr_Exhibit1cc54d1f_bc93_4524_9ec6_4bc0c70471b7" hidden="1">#REF!</definedName>
    <definedName name="Tigr_Exhibit1cd5651d_895b_4740_a3ee_a0fdc1689ed7" hidden="1">#REF!</definedName>
    <definedName name="Tigr_Exhibit1ce9642f_d9c5_417d_b3d2_6a5fc861d074" hidden="1">#REF!</definedName>
    <definedName name="Tigr_Exhibit1ceb4507_f710_4f0c_97da_d81dc0b4acf0" hidden="1">#REF!</definedName>
    <definedName name="Tigr_Exhibit1d20895b_317f_4558_a20d_49b0f41454f3" hidden="1">#REF!</definedName>
    <definedName name="Tigr_Exhibit1d3a302e_6b82_4c25_a236_03eaf7e3117f" hidden="1">#REF!</definedName>
    <definedName name="Tigr_Exhibit1d586adb_544d_4a3f_9601_19534c90e380" hidden="1">#REF!</definedName>
    <definedName name="Tigr_Exhibit1d5dd59d_ef15_4abf_9835_45d308d6f7f0" hidden="1">#REF!</definedName>
    <definedName name="Tigr_Exhibit1da221c1_9350_4cfb_8bd3_694c92a20732" hidden="1">#REF!</definedName>
    <definedName name="Tigr_Exhibit1db37b01_2b54_4ac7_9b20_73a4cf039e5f" hidden="1">#REF!</definedName>
    <definedName name="Tigr_Exhibit1dcda83c_b3f9_40db_9978_9e77a2c6eea8" hidden="1">#REF!</definedName>
    <definedName name="Tigr_Exhibit1ea8e89c_708b_40b3_8690_75d641407aa3" hidden="1">#REF!</definedName>
    <definedName name="Tigr_Exhibit1ecaaca1_5a64_4308_96d8_82be041a8ff4" hidden="1">#REF!</definedName>
    <definedName name="Tigr_Exhibit1ef633aa_031a_40f3_ac6e_f8152d09bceb" hidden="1">#REF!</definedName>
    <definedName name="Tigr_Exhibit1f18dfdf_8741_45f9_b1a6_d6cd661c5826" hidden="1">#REF!</definedName>
    <definedName name="Tigr_Exhibit1f202c7f_9261_48cc_8e33_da16d205c8fd" hidden="1">#REF!</definedName>
    <definedName name="Tigr_Exhibit1f599d52_049e_485a_920f_394168188f50" hidden="1">#REF!</definedName>
    <definedName name="Tigr_Exhibit1f7568e2_1ced_4f22_acf1_03dbdabb6e7c" hidden="1">#REF!</definedName>
    <definedName name="Tigr_Exhibit1fb5b329_eac3_4489_9b54_0b8826f7997b" hidden="1">#REF!</definedName>
    <definedName name="Tigr_Exhibit2011c2c7_41d1_429e_9ffe_eef6e1f33725" hidden="1">#REF!</definedName>
    <definedName name="Tigr_Exhibit201a0b2d_b203_4aa9_9736_88c42bb48cf7" hidden="1">#REF!</definedName>
    <definedName name="Tigr_Exhibit201dd0ce_2023_4a3d_a593_d559b2b12dd2" hidden="1">#REF!</definedName>
    <definedName name="Tigr_Exhibit204c749c_b1de_4d0d_ad68_7128c304ba22" hidden="1">#REF!</definedName>
    <definedName name="Tigr_Exhibit205e2a70_4c83_4b1d_abbb_4141b0329017" hidden="1">#REF!</definedName>
    <definedName name="Tigr_Exhibit20e9858e_c6ec_4f10_a5f2_0fcbef0eb24a" hidden="1">#REF!</definedName>
    <definedName name="Tigr_Exhibit21c2a115_4538_4d76_b0d6_447917ec4dc7" hidden="1">[1]Sensitivity!#REF!</definedName>
    <definedName name="Tigr_Exhibit21e680a0_21d6_4d77_b870_b0ffadc70b68" hidden="1">#REF!</definedName>
    <definedName name="Tigr_Exhibit22073013_7e61_4102_9073_470feceddec8" hidden="1">#REF!</definedName>
    <definedName name="Tigr_Exhibit2213a5de_d87a_4fb1_bd80_4ab693c83a3f" hidden="1">#REF!</definedName>
    <definedName name="Tigr_Exhibit2225bc6f_a92f_45cf_b481_f50d6dea600e" hidden="1">#REF!</definedName>
    <definedName name="Tigr_Exhibit227f5da8_8100_4035_9575_4f1e3beb8cab" hidden="1">#REF!</definedName>
    <definedName name="Tigr_Exhibit22911947_3996_4dcb_b36d_b5526e34204b" hidden="1">#REF!</definedName>
    <definedName name="Tigr_Exhibit22dd4fab_be5a_44c6_9ebc_954ea39fc415" hidden="1">#REF!</definedName>
    <definedName name="Tigr_Exhibit23213b1d_423c_44d5_913b_5b858b14ca45" hidden="1">#REF!</definedName>
    <definedName name="Tigr_Exhibit23d2962e_8397_42b2_9dc8_fc1bcbbd68d7" hidden="1">#REF!</definedName>
    <definedName name="Tigr_Exhibit23f37ddf_d550_4d6f_bc6c_127782e2a669" hidden="1">#REF!</definedName>
    <definedName name="Tigr_Exhibit2407efb0_eb74_4ad7_8224_63393ee54b18" hidden="1">#REF!</definedName>
    <definedName name="Tigr_Exhibit243d45b1_0d4f_4056_a4bc_35d85f4fa71b" hidden="1">#REF!</definedName>
    <definedName name="Tigr_Exhibit2467cab6_affb_499c_80b9_14d8382ddc70" hidden="1">#REF!</definedName>
    <definedName name="Tigr_Exhibit247d9f69_b393_4206_bc42_09e126e7910d" hidden="1">#REF!</definedName>
    <definedName name="Tigr_Exhibit248ebe65_35d9_4d4a_b582_3d002077ce6d" hidden="1">#REF!</definedName>
    <definedName name="Tigr_Exhibit24b6b82a_d021_4d2a_a4f7_ae514f103f90" hidden="1">#REF!</definedName>
    <definedName name="Tigr_Exhibit24c59570_212d_47c6_a5da_f3ba02084c61" hidden="1">#REF!</definedName>
    <definedName name="Tigr_Exhibit24e30e2e_48ac_476f_9a03_df5f03107e65" hidden="1">#REF!</definedName>
    <definedName name="Tigr_Exhibit2546338f_2d64_4944_b6d8_04607f769826" hidden="1">#REF!</definedName>
    <definedName name="Tigr_Exhibit2569b0ff_c0c0_4ce7_8e31_972041e85236" hidden="1">#REF!</definedName>
    <definedName name="Tigr_Exhibit257d6289_1a3c_40b4_8ed2_1e7e6e67a3ab" hidden="1">#REF!</definedName>
    <definedName name="Tigr_Exhibit26387df9_2ef3_406f_8a75_6945a88f908d" hidden="1">#REF!</definedName>
    <definedName name="Tigr_Exhibit263da391_b0b2_4bd0_9aa9_524ecb9306e4" hidden="1">#REF!</definedName>
    <definedName name="Tigr_Exhibit267310ce_a640_43e0_8701_fa95b0f24293" hidden="1">#REF!</definedName>
    <definedName name="Tigr_Exhibit269c4bb8_ca07_4030_9fea_edccd3223733" hidden="1">#REF!</definedName>
    <definedName name="Tigr_Exhibit26a4f857_5777_4154_9e5f_593abec88f4f" hidden="1">#REF!</definedName>
    <definedName name="Tigr_Exhibit26ccfb55_d137_4e62_856f_3f5424b1914a" hidden="1">#REF!</definedName>
    <definedName name="Tigr_Exhibit2749b475_de1c_4b55_b5d5_aacb82bb9713" hidden="1">#REF!</definedName>
    <definedName name="Tigr_Exhibit276bb95f_b81b_46db_bfd1_ae4fe919b58a" hidden="1">#REF!</definedName>
    <definedName name="Tigr_Exhibit277202f3_f774_4e72_9008_911b46c1219e" hidden="1">#REF!</definedName>
    <definedName name="Tigr_Exhibit27a53e53_f04f_40b8_bec0_d3dbd283ee17" hidden="1">#REF!</definedName>
    <definedName name="Tigr_Exhibit27a70baf_e067_42bc_b310_b18e3b4e8383" hidden="1">#REF!</definedName>
    <definedName name="Tigr_Exhibit27a7bc9c_f289_489c_96d5_4587d8132a50" hidden="1">#REF!</definedName>
    <definedName name="Tigr_Exhibit27c2e18a_5b4f_4de5_af32_9c9bcde935e3" hidden="1">#REF!</definedName>
    <definedName name="Tigr_Exhibit2864dec5_f7c6_4eb7_8ee8_6276af1df811" hidden="1">#REF!</definedName>
    <definedName name="Tigr_Exhibit287c1963_db83_4ef8_96bb_15fed4b2f865" hidden="1">#REF!</definedName>
    <definedName name="Tigr_Exhibit28d15454_6d1f_4ea9_8a35_dd3ce6d39f4c" hidden="1">#REF!</definedName>
    <definedName name="Tigr_Exhibit2947705d_cdab_4126_9721_04608c273592" hidden="1">#REF!</definedName>
    <definedName name="Tigr_Exhibit2951d39d_d2b0_495b_b05b_c29329b84920" hidden="1">#REF!</definedName>
    <definedName name="Tigr_Exhibit2960be25_f4d3_428c_ba31_6e1a1d68df17" hidden="1">#REF!</definedName>
    <definedName name="Tigr_Exhibit296d2422_a28e_476f_be5c_c02a7c90db63" hidden="1">#REF!</definedName>
    <definedName name="Tigr_Exhibit29844eee_2e7d_415e_9c10_af4d976ce5ae" hidden="1">#REF!</definedName>
    <definedName name="Tigr_Exhibit29854daa_7222_4c3f_b72c_ec237c1e29a4" hidden="1">#REF!</definedName>
    <definedName name="Tigr_Exhibit29926b7c_847f_4b0f_8b38_df56935cac46" hidden="1">#REF!</definedName>
    <definedName name="Tigr_Exhibit29ccf0b4_14cd_4dbf_b3e4_84b765f16e00" hidden="1">#REF!</definedName>
    <definedName name="Tigr_Exhibit29db5f97_a0c3_47c6_9f22_cdd72800e701" hidden="1">#REF!</definedName>
    <definedName name="Tigr_Exhibit29e92a3d_226e_43d5_9273_8ab4eace9795" hidden="1">#REF!</definedName>
    <definedName name="Tigr_Exhibit29f5bea6_64ce_411c_949b_ab34142fe903" hidden="1">#REF!</definedName>
    <definedName name="Tigr_Exhibit2a435385_6ffa_4589_8876_102205fc89e8" hidden="1">#REF!</definedName>
    <definedName name="Tigr_Exhibit2a69b9b7_da32_4d7a_a820_a7c4539816a8" hidden="1">#REF!</definedName>
    <definedName name="Tigr_Exhibit2a8deb5b_306c_4377_af0d_91a9d2047b6a" hidden="1">#REF!</definedName>
    <definedName name="Tigr_Exhibit2af4230b_5408_48ac_8fff_9a2837ef63cd" hidden="1">#REF!</definedName>
    <definedName name="Tigr_Exhibit2afe9327_152a_46a2_a5f4_e16bceca92ca" hidden="1">#REF!</definedName>
    <definedName name="Tigr_Exhibit2b29a701_cd94_4895_951b_7bff820a5eef" hidden="1">#REF!</definedName>
    <definedName name="Tigr_Exhibit2b816ec0_33c5_45bf_b5fa_3e18a9a2b010" hidden="1">#REF!</definedName>
    <definedName name="Tigr_Exhibit2ba9ea2a_e7dc_4648_95fa_a1a1b46d4ecb" hidden="1">#REF!</definedName>
    <definedName name="Tigr_Exhibit2bab0db6_bae6_4c41_9ea2_b1a3fcf9d804" hidden="1">#REF!</definedName>
    <definedName name="Tigr_Exhibit2be4c863_4c09_4021_a148_e98213be1d2a" hidden="1">#REF!</definedName>
    <definedName name="Tigr_Exhibit2c91664e_d3ed_4b0c_aa59_7b20e1f28d1b" hidden="1">#REF!</definedName>
    <definedName name="Tigr_Exhibit2cc90c5b_7dbb_41a1_8ed2_c6e54b166dea" hidden="1">#REF!</definedName>
    <definedName name="Tigr_Exhibit2ce1beeb_3144_4d71_90d3_c8adaed1550b" hidden="1">#REF!</definedName>
    <definedName name="Tigr_Exhibit2d403daf_ad3c_48e8_b967_685b5f32eeba" hidden="1">#REF!</definedName>
    <definedName name="Tigr_Exhibit2d66d844_21b4_4c84_b00b_c49c0211f2f1" hidden="1">#REF!</definedName>
    <definedName name="Tigr_Exhibit2d7a67fb_ce3f_4a01_9cef_074ef19f2b28" hidden="1">#REF!</definedName>
    <definedName name="Tigr_Exhibit2db763a6_8f75_409e_a218_96df4d3fc444" hidden="1">#REF!</definedName>
    <definedName name="Tigr_Exhibit2e09b100_7060_4167_b981_e9a748444111" hidden="1">#REF!</definedName>
    <definedName name="Tigr_Exhibit2e40a7b0_57f4_4f26_aff4_784fd4bd5634" hidden="1">#REF!</definedName>
    <definedName name="Tigr_Exhibit2e4b35a5_878f_4fa7_aca3_5c7808b39c63" hidden="1">#REF!</definedName>
    <definedName name="Tigr_Exhibit2e8f9586_7a9a_4000_a069_c65ca0a3f535" hidden="1">#REF!</definedName>
    <definedName name="Tigr_Exhibit2eacc7f2_942c_49a1_a900_8535061060ea" hidden="1">#REF!</definedName>
    <definedName name="Tigr_Exhibit2ed17424_7e64_476f_93b2_783a6b1017a0" hidden="1">#REF!</definedName>
    <definedName name="Tigr_Exhibit2f28f7d4_dacc_40d7_9e3f_124247451280" hidden="1">#REF!</definedName>
    <definedName name="Tigr_Exhibit2f440295_caca_4213_8be1_e693081bbd97" hidden="1">#REF!</definedName>
    <definedName name="Tigr_Exhibit2f671699_d0d7_4f75_b35c_1b744e289acd" hidden="1">#REF!</definedName>
    <definedName name="Tigr_Exhibit2f67801f_6952_4da6_ba18_5eb377d7021c" hidden="1">#REF!</definedName>
    <definedName name="Tigr_Exhibit2fb2615b_fa5d_4d8c_ad9e_10800f0ee171" hidden="1">#REF!</definedName>
    <definedName name="Tigr_Exhibit2ffb1d8f_9d3b_45c1_a6f6_741e89e84d6e" hidden="1">#REF!</definedName>
    <definedName name="Tigr_Exhibit30332b92_f522_448c_8d08_05ad83b707dd" hidden="1">#REF!</definedName>
    <definedName name="Tigr_Exhibit304de183_0586_4f12_98d1_a3bfec9bde5f" hidden="1">#REF!</definedName>
    <definedName name="Tigr_Exhibit3077d6f6_65c4_420b_a26b_000f40fdcbc4" hidden="1">#REF!</definedName>
    <definedName name="Tigr_Exhibit30822756_ae77_49c4_8e1c_d5ec495465f6" hidden="1">#REF!</definedName>
    <definedName name="Tigr_Exhibit308bc02f_df6f_4a4e_b6a1_1c73f2c642fe" hidden="1">#REF!</definedName>
    <definedName name="Tigr_Exhibit309b0957_0365_411d_9a8a_08c1186e2c9d" hidden="1">#REF!</definedName>
    <definedName name="Tigr_Exhibit30a0245d_5350_4026_be44_0dccd0359b2c" hidden="1">#REF!</definedName>
    <definedName name="Tigr_Exhibit31090fbf_731b_4abe_91d0_3b5430863e86" hidden="1">#REF!</definedName>
    <definedName name="Tigr_Exhibit3120e0a7_4d35_44d7_83fb_16feaebed194" hidden="1">#REF!</definedName>
    <definedName name="Tigr_Exhibit31958201_2f93_422b_8925_62c5067a5f30" hidden="1">#REF!</definedName>
    <definedName name="Tigr_Exhibit31b91d07_1f8f_4088_a583_9357e81a697d" hidden="1">#REF!</definedName>
    <definedName name="Tigr_Exhibit31ec39eb_b747_4901_b405_6bc01b346c72" hidden="1">#REF!</definedName>
    <definedName name="Tigr_Exhibit31ff87a5_149e_4df0_8a98_4985bc620c19" hidden="1">#REF!</definedName>
    <definedName name="Tigr_Exhibit323d8820_725c_40f2_8ee8_a1d55b77085e" hidden="1">#REF!</definedName>
    <definedName name="Tigr_Exhibit324c6208_5ea2_4dd4_8545_fcd807c4a462" hidden="1">#REF!</definedName>
    <definedName name="Tigr_Exhibit3273b960_3fe9_45a4_9119_8a1a014fe0e6" hidden="1">#REF!</definedName>
    <definedName name="Tigr_Exhibit327686ac_e017_4e59_9b30_b9a4c882d8bc" hidden="1">#REF!</definedName>
    <definedName name="Tigr_Exhibit327dbbef_82b0_4261_bc25_9d7225c64506" hidden="1">#REF!</definedName>
    <definedName name="Tigr_Exhibit32892b9d_61ea_4bf1_8f64_b854b03b3a69" hidden="1">#REF!</definedName>
    <definedName name="Tigr_Exhibit329517bf_3e84_4703_b0c8_cdb724d8a4ce" hidden="1">#REF!</definedName>
    <definedName name="Tigr_Exhibit335d3318_71fb_422d_9311_d609da7881f5" hidden="1">#REF!</definedName>
    <definedName name="Tigr_Exhibit33725e7f_12d9_4650_bc6a_5b0702cb75a6" hidden="1">#REF!</definedName>
    <definedName name="Tigr_Exhibit3399cc65_4ccb_45ab_ad37_38ba5feaed14" hidden="1">#REF!</definedName>
    <definedName name="Tigr_Exhibit33abef17_5278_4b0e_be42_bdfdecee7d85" hidden="1">#REF!</definedName>
    <definedName name="Tigr_Exhibit33c45e4b_38e6_4e65_9e82_cc5e9c564d67" hidden="1">#REF!</definedName>
    <definedName name="Tigr_Exhibit33f280cb_482b_429b_b749_0977baa2451f" hidden="1">#REF!</definedName>
    <definedName name="Tigr_Exhibit348a5af6_694a_414f_8b34_9455aa335f7e" hidden="1">#REF!</definedName>
    <definedName name="Tigr_Exhibit34ba2ec0_dd6f_402c_9b24_260309f68094" hidden="1">#REF!</definedName>
    <definedName name="Tigr_Exhibit34bc4dbb_a830_4804_b875_5789a4f6bda1" hidden="1">#REF!</definedName>
    <definedName name="Tigr_Exhibit34c5fed8_1f0f_46ab_a61a_c15d4d83118d" hidden="1">#REF!</definedName>
    <definedName name="Tigr_Exhibit34c9379d_4a08_4dd2_8c36_35873b6e6fdd" hidden="1">#REF!</definedName>
    <definedName name="Tigr_Exhibit351f1269_66cc_4411_b17d_d02f967a8b53" hidden="1">#REF!</definedName>
    <definedName name="Tigr_Exhibit3524f725_c6fd_46d5_9233_682a08a79570" hidden="1">#REF!</definedName>
    <definedName name="Tigr_Exhibit355f2fca_0821_4d63_9c35_852dcd3cee78" hidden="1">#REF!</definedName>
    <definedName name="Tigr_Exhibit35852c5a_c914_4353_8654_edae90d414b5" hidden="1">#REF!</definedName>
    <definedName name="Tigr_Exhibit35ac7484_8799_46fd_a348_ab3961f543c0" hidden="1">#REF!</definedName>
    <definedName name="Tigr_Exhibit35c53182_7f3c_4de2_b606_1cbd200957f9" hidden="1">#REF!</definedName>
    <definedName name="Tigr_Exhibit36e0b23f_25de_4b46_8aa0_dc219785483e" hidden="1">#REF!</definedName>
    <definedName name="Tigr_Exhibit36e58545_f1ba_420c_8945_00d252e8a17c" hidden="1">#REF!</definedName>
    <definedName name="Tigr_Exhibit370d47fe_ca3d_4abc_a4f0_0b2145684e6b" hidden="1">#REF!</definedName>
    <definedName name="Tigr_Exhibit3721e43d_bf59_42f0_ac55_52c25e965d7c" hidden="1">#REF!</definedName>
    <definedName name="Tigr_Exhibit3756eb12_88d4_4e4b_828a_091942b84abf" hidden="1">#REF!</definedName>
    <definedName name="Tigr_Exhibit37b5c2b1_0652_429c_8dd1_96b50fec850e" hidden="1">#REF!</definedName>
    <definedName name="Tigr_Exhibit37c35c95_5487_4245_a08e_27daeaa3a49e" hidden="1">#REF!</definedName>
    <definedName name="Tigr_Exhibit37ff4d51_3c45_4107_bbb6_855e0cc96680" hidden="1">#REF!</definedName>
    <definedName name="Tigr_Exhibit3847e256_2a32_4b37_a4fe_cfbdce94e977" hidden="1">#REF!</definedName>
    <definedName name="Tigr_Exhibit3893d560_fd53_4d4e_8729_6b7490e459b1" hidden="1">#REF!</definedName>
    <definedName name="Tigr_Exhibit38d5aa63_5fe9_471c_bf5a_341ae720bcd6" hidden="1">#REF!</definedName>
    <definedName name="Tigr_Exhibit38d6b031_f3ba_48ad_8bf5_676d9dbe9f11" hidden="1">#REF!</definedName>
    <definedName name="Tigr_Exhibit3904b360_c876_4a85_a68b_438f117c690b" hidden="1">#REF!</definedName>
    <definedName name="Tigr_Exhibit391702f2_ad7c_4320_9835_8bf348360f11" hidden="1">#REF!</definedName>
    <definedName name="Tigr_Exhibit394467ac_1b66_4f13_8ee2_544bb825a729" hidden="1">#REF!</definedName>
    <definedName name="Tigr_Exhibit39a3b92b_00c8_4a05_8e38_620f71ef55b3" hidden="1">#REF!</definedName>
    <definedName name="Tigr_Exhibit39b09d5f_9e15_47d0_b515_9b8e5f4db734" hidden="1">#REF!</definedName>
    <definedName name="Tigr_Exhibit39d3c40d_0d6f_494e_be7e_52cbcd00fc21" hidden="1">#REF!</definedName>
    <definedName name="Tigr_Exhibit39f47ba0_11ab_44dc_90ae_0aee81be6fa4" hidden="1">#REF!</definedName>
    <definedName name="Tigr_Exhibit39feb781_fd9e_466d_b40b_81344d7c8381" hidden="1">#REF!</definedName>
    <definedName name="Tigr_Exhibit3a180900_bf0b_4560_be01_940f6db1d64f" hidden="1">#REF!</definedName>
    <definedName name="Tigr_Exhibit3a1dd22e_7d1e_4d8c_82aa_56ff30bdd23e" hidden="1">#REF!</definedName>
    <definedName name="Tigr_Exhibit3a217f90_c9e3_49c3_826b_20f7950d1303" hidden="1">#REF!</definedName>
    <definedName name="Tigr_Exhibit3a3249ce_8d97_49e5_8c16_2a001d779631" hidden="1">#REF!</definedName>
    <definedName name="Tigr_Exhibit3aafb989_542c_440a_80c2_32b2244b6022" hidden="1">#REF!</definedName>
    <definedName name="Tigr_Exhibit3acf3a46_e5ac_4f37_99f3_ae1b7831c3d6" hidden="1">#REF!</definedName>
    <definedName name="Tigr_Exhibit3ad6815a_ab3f_4945_8a42_1bb46ef2101a" hidden="1">#REF!</definedName>
    <definedName name="Tigr_Exhibit3b19b2c0_fe91_4281_8b17_0bfca91fe0d9" hidden="1">#REF!</definedName>
    <definedName name="Tigr_Exhibit3b2096bc_2c9a_459d_a020_890af34c859e" hidden="1">#REF!</definedName>
    <definedName name="Tigr_Exhibit3b2cb490_c979_4c3c_82e6_1af642a979dc" hidden="1">#REF!</definedName>
    <definedName name="Tigr_Exhibit3b6888be_edf1_4378_9cf2_9ba52b75bb46" hidden="1">#REF!</definedName>
    <definedName name="Tigr_Exhibit3bc57539_902d_4046_8040_e0478740737f" hidden="1">#REF!</definedName>
    <definedName name="Tigr_Exhibit3bc74f02_3228_4542_b284_f5b3f0a711bc" hidden="1">#REF!</definedName>
    <definedName name="Tigr_Exhibit3bd306d4_5469_49a2_9e23_4179b22d9228" hidden="1">#REF!</definedName>
    <definedName name="Tigr_Exhibit3c56ec9c_225b_4b6c_a603_819395420442" hidden="1">#REF!</definedName>
    <definedName name="Tigr_Exhibit3c757992_d8b0_4e6e_b1a7_fa1439e15388" hidden="1">#REF!</definedName>
    <definedName name="Tigr_Exhibit3c9b0c7e_bbdd_436d_8990_9ac5e7bdb338" hidden="1">#REF!</definedName>
    <definedName name="Tigr_Exhibit3cb220a6_2c14_411c_bcb3_05ad0f1fee12" hidden="1">#REF!</definedName>
    <definedName name="Tigr_Exhibit3cd58de8_5924_426e_93fb_e626c8ac3d6a" hidden="1">#REF!</definedName>
    <definedName name="Tigr_Exhibit3d3f59fd_b3d1_45bd_bdba_912cd35691cf" hidden="1">#REF!</definedName>
    <definedName name="Tigr_Exhibit3d596fec_fabe_42e4_8773_32e2007dcbd0" hidden="1">#REF!</definedName>
    <definedName name="Tigr_Exhibit3de04384_909a_45c9_8ec4_66c395a76111" hidden="1">#REF!</definedName>
    <definedName name="Tigr_Exhibit3e5608be_93ab_4a17_b3fb_f82ce8b84375" hidden="1">#REF!</definedName>
    <definedName name="Tigr_Exhibit3ea25b98_d4a0_41c1_9dce_387d9d03747c" hidden="1">#REF!</definedName>
    <definedName name="Tigr_Exhibit3fcad8b9_8f5b_4b0a_b799_ddd10546a69d" hidden="1">#REF!</definedName>
    <definedName name="Tigr_Exhibit3fd271ad_749e_4c41_a73e_e9a3a5c42265" hidden="1">#REF!</definedName>
    <definedName name="Tigr_Exhibit3fdaaa9c_5cd0_4479_96a5_516a91bf31c9" hidden="1">#REF!</definedName>
    <definedName name="Tigr_Exhibit404ba40a_6247_4848_a93a_ff8fd0f62995" hidden="1">#REF!</definedName>
    <definedName name="Tigr_Exhibit4052e055_0e1a_49cf_9808_ae86ce6adbd6" hidden="1">#REF!</definedName>
    <definedName name="Tigr_Exhibit40b29ff9_91cf_4b0e_a852_981728a8f030" hidden="1">#REF!</definedName>
    <definedName name="Tigr_Exhibit40c20100_a1d0_4d42_8cbd_061a5066d77a" hidden="1">#REF!</definedName>
    <definedName name="Tigr_Exhibit40cca184_e492_4740_9731_fc9584fd5cd9" hidden="1">#REF!</definedName>
    <definedName name="Tigr_Exhibit40d88dd5_a328_4bca_b70f_3504b7a98867" hidden="1">#REF!</definedName>
    <definedName name="Tigr_Exhibit414d1a5d_056b_45eb_88cf_0e48bc6dfe98" hidden="1">#REF!</definedName>
    <definedName name="Tigr_Exhibit41639b7d_4baa_43ad_9e58_625871d80a6e" hidden="1">#REF!</definedName>
    <definedName name="Tigr_Exhibit41cd0215_d911_4587_92d7_1ceb21f3ed52" hidden="1">#REF!</definedName>
    <definedName name="Tigr_Exhibit4203bff1_bccc_4f97_8e6d_ada8bc112a86" hidden="1">#REF!</definedName>
    <definedName name="Tigr_Exhibit4205ad55_9781_4289_bf12_fd12592939eb" hidden="1">#REF!</definedName>
    <definedName name="Tigr_Exhibit4263b9c4_29d6_467f_a868_3a695549e7c2" hidden="1">#REF!</definedName>
    <definedName name="Tigr_Exhibit4284492a_f849_4abb_ba5f_75b8bbcf77e8" hidden="1">#REF!</definedName>
    <definedName name="Tigr_Exhibit428b5fe7_45a9_4806_9c2e_9d452ab841c9" hidden="1">#REF!</definedName>
    <definedName name="Tigr_Exhibit42d70080_2d94_4110_b42c_964dccd2af05" hidden="1">#REF!</definedName>
    <definedName name="Tigr_Exhibit4316d907_c422_428d_bd93_8d3931294569" hidden="1">#REF!</definedName>
    <definedName name="Tigr_Exhibit432ae056_505f_4a92_929b_f80a0e783be2" hidden="1">#REF!</definedName>
    <definedName name="Tigr_Exhibit43902f93_f23c_4ec2_981d_12932569b446" hidden="1">#REF!</definedName>
    <definedName name="Tigr_Exhibit4395ff1d_c47d_479d_9e10_65f9d6e0c62c" hidden="1">#REF!</definedName>
    <definedName name="Tigr_Exhibit43a993ac_c440_4a17_a54b_a48884aad7e7" hidden="1">#REF!</definedName>
    <definedName name="Tigr_Exhibit43b17620_05d1_47ab_b1d3_cddc9156e61a" hidden="1">#REF!</definedName>
    <definedName name="Tigr_Exhibit43e80cb1_3c68_49b1_bd27_a8d9655bbe32" hidden="1">#REF!</definedName>
    <definedName name="Tigr_Exhibit4448d130_f690_49c1_b5a0_60a57b7193bd" hidden="1">#REF!</definedName>
    <definedName name="Tigr_Exhibit4449c92a_de9e_4b46_83d2_bd29c3823104" hidden="1">#REF!</definedName>
    <definedName name="Tigr_Exhibit44505ba9_eda4_4bbc_994e_3524c7d78742" hidden="1">#REF!</definedName>
    <definedName name="Tigr_Exhibit445c4a2e_f7f3_49cc_985e_482037b161ba" hidden="1">#REF!</definedName>
    <definedName name="Tigr_Exhibit4476aefc_08be_4cc2_b272_e04d64dcee32" hidden="1">#REF!</definedName>
    <definedName name="Tigr_Exhibit453d75dc_31a2_4c4b_bd97_95e7de4c410a" hidden="1">#REF!</definedName>
    <definedName name="Tigr_Exhibit454d55da_7a8d_481f_9372_fe6428dc1506" hidden="1">#REF!</definedName>
    <definedName name="Tigr_Exhibit457d6b5c_8069_490a_a388_1217e60e57ae" hidden="1">#REF!</definedName>
    <definedName name="Tigr_Exhibit45c05cda_e74d_4c70_bca6_428b8e1ee6c0" hidden="1">#REF!</definedName>
    <definedName name="Tigr_Exhibit45d24816_694d_4958_ab1c_28737da616d5" hidden="1">#REF!</definedName>
    <definedName name="Tigr_Exhibit45d25788_2a3b_418a_916c_9c8f66297291" hidden="1">#REF!</definedName>
    <definedName name="Tigr_Exhibit45db26c1_2667_4c68_9080_88f959018c73" hidden="1">#REF!</definedName>
    <definedName name="Tigr_Exhibit45e82aa4_30d7_4d53_afce_de461f394655" hidden="1">#REF!</definedName>
    <definedName name="Tigr_Exhibit45f65f09_8587_4edc_a68c_6107b1bd0dfb" hidden="1">#REF!</definedName>
    <definedName name="Tigr_Exhibit4613bbb1_584b_4619_8c0a_0863dcb99915" hidden="1">#REF!</definedName>
    <definedName name="Tigr_Exhibit464412ac_963c_4054_959d_0d60eb4018c2" hidden="1">#REF!</definedName>
    <definedName name="Tigr_Exhibit46da0b89_e3f8_4af2_a6b7_374f4d72efdd" hidden="1">#REF!</definedName>
    <definedName name="Tigr_Exhibit472ad65f_6ba9_4785_986b_39f8a258ea16" hidden="1">#REF!</definedName>
    <definedName name="Tigr_Exhibit4761143c_bce5_4d22_b7a9_b1011788ed8e" hidden="1">#REF!</definedName>
    <definedName name="Tigr_Exhibit476b4752_a8e8_4ccd_9d9d_fd5ece96def9" hidden="1">#REF!</definedName>
    <definedName name="Tigr_Exhibit47889003_8c00_4f7e_823e_5fbbe6c2078b" hidden="1">#REF!</definedName>
    <definedName name="Tigr_Exhibit4795408e_4c78_45bb_bc38_59ab187ffb99" hidden="1">#REF!</definedName>
    <definedName name="Tigr_Exhibit47ae09d8_8aaa_439b_a341_dfb9ac86a9e4" hidden="1">#REF!</definedName>
    <definedName name="Tigr_Exhibit47ec7228_29a3_49ed_88ed_8695ddaacfed" hidden="1">#REF!</definedName>
    <definedName name="Tigr_Exhibit48394f4c_1188_46f1_ac17_6237cfcecd99" hidden="1">#REF!</definedName>
    <definedName name="Tigr_Exhibit48b727c4_6313_4028_b5f7_1e917066e419" hidden="1">#REF!</definedName>
    <definedName name="Tigr_Exhibit48bcd7c3_8e10_4d9e_8480_24e6079e30e5" hidden="1">#REF!</definedName>
    <definedName name="Tigr_Exhibit48c03c34_bf41_44b4_9198_c2efd7f2cfd5" hidden="1">#REF!</definedName>
    <definedName name="Tigr_Exhibit48d929c0_58ca_426b_8fe6_9d7ff6e21bbc" hidden="1">#REF!</definedName>
    <definedName name="Tigr_Exhibit48e2b39d_f291_4ea1_9245_1a9623f6c8bf" hidden="1">#REF!</definedName>
    <definedName name="Tigr_Exhibit4915ddb9_853a_4e4c_96f4_28a500a27c1c" hidden="1">#REF!</definedName>
    <definedName name="Tigr_Exhibit49191345_f809_4d09_afda_aa7743ef0584" hidden="1">#REF!</definedName>
    <definedName name="Tigr_Exhibit492e08d7_1abe_4461_ba6e_690ae1af618b" hidden="1">#REF!</definedName>
    <definedName name="Tigr_Exhibit49474a98_04db_468c_8ef9_6917874f9a7b" hidden="1">#REF!</definedName>
    <definedName name="Tigr_Exhibit495cf3b1_4db1_417c_8a88_9a80ae90296b" hidden="1">#REF!</definedName>
    <definedName name="Tigr_Exhibit4979eea5_0c26_4fe0_a7ab_fb546997bd82" hidden="1">#REF!</definedName>
    <definedName name="Tigr_Exhibit498d9413_a15a_4962_9b8a_73a1db632e1a" hidden="1">#REF!</definedName>
    <definedName name="Tigr_Exhibit49a8c418_57fd_4dd9_83b5_5cb82978607c" hidden="1">#REF!</definedName>
    <definedName name="Tigr_Exhibit4a03982a_3734_4ab2_bcc1_8c46ec56547a" hidden="1">#REF!</definedName>
    <definedName name="Tigr_Exhibit4a22e3a2_ca69_4dcf_93d8_a2ae64dc46b0" hidden="1">#REF!</definedName>
    <definedName name="Tigr_Exhibit4aa2f88e_25f2_44a0_aa43_06d4ff8cdab7" hidden="1">#REF!</definedName>
    <definedName name="Tigr_Exhibit4ad83e81_d116_42d7_9e8f_b6b28d6a3051" hidden="1">#REF!</definedName>
    <definedName name="Tigr_Exhibit4ad93220_bb76_4411_8267_d78986389b3a" hidden="1">#REF!</definedName>
    <definedName name="Tigr_Exhibit4be7acaa_093e_4701_98bb_5b71262c056b" hidden="1">#REF!</definedName>
    <definedName name="Tigr_Exhibit4bef9817_886c_4690_9180_7a822acd4b14" hidden="1">#REF!</definedName>
    <definedName name="Tigr_Exhibit4c02bd07_be7b_4e40_9459_6cbfa967810f" hidden="1">#REF!</definedName>
    <definedName name="Tigr_Exhibit4c263615_a439_4a20_acc8_6f9e8296d228" hidden="1">#REF!</definedName>
    <definedName name="Tigr_Exhibit4c47847c_8663_4ba1_9427_d517aa67d90d" hidden="1">#REF!</definedName>
    <definedName name="Tigr_Exhibit4ca1b2a3_ce82_4089_9458_b7e43ff4fe5d" hidden="1">#REF!</definedName>
    <definedName name="Tigr_Exhibit4ccdc28d_32b6_497e_8c51_cd2b30d481b8" hidden="1">#REF!</definedName>
    <definedName name="Tigr_Exhibit4cf321c6_faf0_4fc6_8a9f_e42ee3702beb" hidden="1">#REF!</definedName>
    <definedName name="Tigr_Exhibit4d752b85_14d5_4a2e_873b_1b3b385d8413" hidden="1">#REF!</definedName>
    <definedName name="Tigr_Exhibit4dac9114_21be_4e89_9147_35831060a7d8" hidden="1">#REF!</definedName>
    <definedName name="Tigr_Exhibit4dbacc32_2240_40fd_a351_d7642db9b1e5" hidden="1">#REF!</definedName>
    <definedName name="Tigr_Exhibit4ddbcc5e_80ab_4135_a067_0e05fc08d3a3" hidden="1">#REF!</definedName>
    <definedName name="Tigr_Exhibit4e1c4750_2ab6_4801_9279_e5e4b9ec1a64" hidden="1">#REF!</definedName>
    <definedName name="Tigr_Exhibit4e82d1f6_dcf3_4f4d_8991_c4ba3a1e362e" hidden="1">#REF!</definedName>
    <definedName name="Tigr_Exhibit4ea46b26_7262_436d_a55e_d842a8dbeb72" hidden="1">#REF!</definedName>
    <definedName name="Tigr_Exhibit4eabf5a6_3098_42b8_8b91_048f400eec7e" hidden="1">#REF!</definedName>
    <definedName name="Tigr_Exhibit4ebf7a65_048e_478c_b0de_47bc1509fbde" hidden="1">#REF!</definedName>
    <definedName name="Tigr_Exhibit4f2957b9_de21_4a86_a690_f22314b89726" hidden="1">#REF!</definedName>
    <definedName name="Tigr_Exhibit4f43c6de_669a_41f2_8dd0_52039b3263ac" hidden="1">#REF!</definedName>
    <definedName name="Tigr_Exhibit4f808fb9_7874_44b3_a5a9_2ac21b87ea93" hidden="1">#REF!</definedName>
    <definedName name="Tigr_Exhibit4f8566cc_fe74_479c_af5b_ff48ca433b66" hidden="1">#REF!</definedName>
    <definedName name="Tigr_Exhibit4f969faf_602f_4a84_bd0d_4c0f28893402" hidden="1">#REF!</definedName>
    <definedName name="Tigr_Exhibit4fcc519e_2088_46b1_8979_efedd754ce08" hidden="1">#REF!</definedName>
    <definedName name="Tigr_Exhibit50781060_e198_451c_96ee_b3f4bd549258" hidden="1">#REF!</definedName>
    <definedName name="Tigr_Exhibit50970383_b545_4790_a22f_d314d287a39d" hidden="1">#REF!</definedName>
    <definedName name="Tigr_Exhibit50a693cf_9e63_4b55_a763_b57332dd73bc" hidden="1">#REF!</definedName>
    <definedName name="Tigr_Exhibit50de972a_5ecf_4268_bb01_e3f8fb84e01d" hidden="1">#REF!</definedName>
    <definedName name="Tigr_Exhibit51271397_1a9b_4852_aaed_0f8d683839bf" hidden="1">#REF!</definedName>
    <definedName name="Tigr_Exhibit5138bd9f_1003_496e_8687_17b94340a461" hidden="1">#REF!</definedName>
    <definedName name="Tigr_Exhibit5151d36b_0e60_413c_95a5_625ee13f3845" hidden="1">#REF!</definedName>
    <definedName name="Tigr_Exhibit5153ad0f_b295_425f_a607_87d25626143b" hidden="1">#REF!</definedName>
    <definedName name="Tigr_Exhibit517297b2_fb9e_4b9d_8af2_9d96859e310d" hidden="1">#REF!</definedName>
    <definedName name="Tigr_Exhibit517347df_49bd_4d9b_980e_47ad1e206fd8" hidden="1">#REF!</definedName>
    <definedName name="Tigr_Exhibit522f6de0_017b_4cb2_973c_68bc067415b6" hidden="1">#REF!</definedName>
    <definedName name="Tigr_Exhibit5262ec60_d335_4cfb_943e_7aa9fe8c5275" hidden="1">#REF!</definedName>
    <definedName name="Tigr_Exhibit5295d00c_16cf_4a54_99b8_49b0877e1cd4" hidden="1">#REF!</definedName>
    <definedName name="Tigr_Exhibit5299bbfb_e1ff_464a_a658_73f011860e40" hidden="1">#REF!</definedName>
    <definedName name="Tigr_Exhibit52ac7f4a_4efd_4853_904d_61f8c554d0f7" hidden="1">#REF!</definedName>
    <definedName name="Tigr_Exhibit52f5bb5f_83d3_4f6b_aa7a_e4eda3b65639" hidden="1">#REF!</definedName>
    <definedName name="Tigr_Exhibit530470df_28a6_439d_942f_0610ef075424" hidden="1">#REF!</definedName>
    <definedName name="Tigr_Exhibit534894c0_67d7_4c20_85b7_fc71fa390aab" hidden="1">#REF!</definedName>
    <definedName name="Tigr_Exhibit539c45b4_6ed6_4042_9645_34d891f17007" hidden="1">#REF!</definedName>
    <definedName name="Tigr_Exhibit53d940e2_8e04_4c85_856d_367f89434749" hidden="1">#REF!</definedName>
    <definedName name="Tigr_Exhibit540c7036_c254_4d95_b728_e6df4247c12e" hidden="1">#REF!</definedName>
    <definedName name="Tigr_Exhibit544f13b2_98b2_4d46_ba53_9d13ad0b886e" hidden="1">#REF!</definedName>
    <definedName name="Tigr_Exhibit544f36f1_ee6a_4f98_a78a_4541897681c5" hidden="1">#REF!</definedName>
    <definedName name="Tigr_Exhibit545d2beb_f4f3_4bda_a211_18f76acfa10b" hidden="1">#REF!</definedName>
    <definedName name="Tigr_Exhibit54bb15f9_0113_4a9c_a675_19ccccab488e" hidden="1">#REF!</definedName>
    <definedName name="Tigr_Exhibit5509f29b_944d_4d7e_820f_ffafca58fdf8" hidden="1">#REF!</definedName>
    <definedName name="Tigr_Exhibit551e8560_2707_46a7_884c_bc4a6537d62d" hidden="1">#REF!</definedName>
    <definedName name="Tigr_Exhibit55285dc0_4821_466e_9bf8_f496daa60015" hidden="1">#REF!</definedName>
    <definedName name="Tigr_Exhibit555bb802_4a5b_488d_98ef_74193080db0a" hidden="1">#REF!</definedName>
    <definedName name="Tigr_Exhibit558e7120_03c5_4d88_8940_4e1314a541a1" hidden="1">#REF!</definedName>
    <definedName name="Tigr_Exhibit559cfa11_3e6a_49d1_858b_1459ac4367e8" hidden="1">#REF!</definedName>
    <definedName name="Tigr_Exhibit55e206d0_7d01_4136_9183_49f708597ced" hidden="1">#REF!</definedName>
    <definedName name="Tigr_Exhibit55e29df6_10b8_4334_9a67_58166c7811ed" hidden="1">#REF!</definedName>
    <definedName name="Tigr_Exhibit55fb4605_c5b8_4ca6_9f46_e08f3dc0ff92" hidden="1">#REF!</definedName>
    <definedName name="Tigr_Exhibit56b33795_7bf8_4e87_b4e0_e52176a1d3c7" hidden="1">#REF!</definedName>
    <definedName name="Tigr_Exhibit56be3c3c_9e7b_47cf_b0da_43b74818da35" hidden="1">#REF!</definedName>
    <definedName name="Tigr_Exhibit56c18547_5e6d_4ebe_9eef_5d6bddb858bf" hidden="1">#REF!</definedName>
    <definedName name="Tigr_Exhibit56f152a8_9e5a_4581_af6e_0abd20649787" hidden="1">#REF!</definedName>
    <definedName name="Tigr_Exhibit57b717c2_b7ba_4908_8a61_310533fd95a3" hidden="1">#REF!</definedName>
    <definedName name="Tigr_Exhibit57f0bca6_3896_4a7f_8a36_e87f73ff9384" hidden="1">#REF!</definedName>
    <definedName name="Tigr_Exhibit57fc34cf_ddd6_44d7_9a3e_98088d144522" hidden="1">#REF!</definedName>
    <definedName name="Tigr_Exhibit58143e94_f3da_4665_a552_cb9f050024f1" hidden="1">#REF!</definedName>
    <definedName name="Tigr_Exhibit5854b565_b972_4ebb_84e2_cc3fe77440ad" hidden="1">#REF!</definedName>
    <definedName name="Tigr_Exhibit587b332b_a057_4ca3_a271_beaf997cf5a9" hidden="1">#REF!</definedName>
    <definedName name="Tigr_Exhibit589a5927_4d59_4307_87da_5fdc9df29c41" hidden="1">#REF!</definedName>
    <definedName name="Tigr_Exhibit58bf8afe_27e4_4f85_bd62_49ae84bacc72" hidden="1">#REF!</definedName>
    <definedName name="Tigr_Exhibit58cf6e5a_95d5_490b_bb5f_241915b05608" hidden="1">#REF!</definedName>
    <definedName name="Tigr_Exhibit58db2e65_7f26_4a8e_a1ea_fa4be63778a9" hidden="1">#REF!</definedName>
    <definedName name="Tigr_Exhibit58efb61a_f61c_4213_aacb_76fe9eda5761" hidden="1">#REF!</definedName>
    <definedName name="Tigr_Exhibit58ff6d6c_bd35_4640_9486_09530f8c22e4" hidden="1">#REF!</definedName>
    <definedName name="Tigr_Exhibit5910a589_e89e_4f00_9546_e5b4db4c1000" hidden="1">#REF!</definedName>
    <definedName name="Tigr_Exhibit5912af3c_b083_4443_a7a3_8c18d6e61d40" hidden="1">#REF!</definedName>
    <definedName name="Tigr_Exhibit591daa57_5a41_43da_81f7_9b397d42727d" hidden="1">#REF!</definedName>
    <definedName name="Tigr_Exhibit597802eb_6448_498c_bf9d_7ede376881bd" hidden="1">#REF!</definedName>
    <definedName name="Tigr_Exhibit59b4a7b2_20d6_4151_9743_efc1620f1a93" hidden="1">#REF!</definedName>
    <definedName name="Tigr_Exhibit59ec8383_4453_48f0_810d_1750e2de03f4" hidden="1">#REF!</definedName>
    <definedName name="Tigr_Exhibit59eda48d_12f1_44c3_ac07_2989143c0c13" hidden="1">#REF!</definedName>
    <definedName name="Tigr_Exhibit5a7247f0_c85d_4b4a_bd19_b029092a00cb" hidden="1">#REF!</definedName>
    <definedName name="Tigr_Exhibit5ae8d559_dc4e_4b30_91c8_2624a3fba1ac" hidden="1">#REF!</definedName>
    <definedName name="Tigr_Exhibit5aee3878_e8ee_4abd_b251_0791e73a3300" hidden="1">#REF!</definedName>
    <definedName name="Tigr_Exhibit5b5af231_e907_4e62_a2c8_dc127b61605f" hidden="1">#REF!</definedName>
    <definedName name="Tigr_Exhibit5b5fe57d_c05b_4095_ab51_a1a850fcb545" hidden="1">#REF!</definedName>
    <definedName name="Tigr_Exhibit5b60ad74_a1d5_4c64_a221_49ded88f31fb" hidden="1">#REF!</definedName>
    <definedName name="Tigr_Exhibit5b6e2f8f_df08_4ba9_8996_c4449a590ddb" hidden="1">#REF!</definedName>
    <definedName name="Tigr_Exhibit5b8ec36c_4837_4ac3_b75a_551eb2fac331" hidden="1">#REF!</definedName>
    <definedName name="Tigr_Exhibit5ba02e81_b98f_45cd_9cf4_049749b26d2f" hidden="1">#REF!</definedName>
    <definedName name="Tigr_Exhibit5bc70c3f_e92d_4970_a551_a0884db7f2ca" hidden="1">#REF!</definedName>
    <definedName name="Tigr_Exhibit5bd57e28_6c2a_41b6_a65f_f7cee34de1c7" hidden="1">#REF!</definedName>
    <definedName name="Tigr_Exhibit5bf83b92_57ea_4b8f_9984_e51c62612684" hidden="1">#REF!</definedName>
    <definedName name="Tigr_Exhibit5c0f0127_df08_48a8_b5a8_9e76691a542d" hidden="1">#REF!</definedName>
    <definedName name="Tigr_Exhibit5c60ce8e_40da_40e1_b763_88c59433b916" hidden="1">#REF!</definedName>
    <definedName name="Tigr_Exhibit5c6bfa4f_375f_4f00_9137_c023eff8265b" hidden="1">#REF!</definedName>
    <definedName name="Tigr_Exhibit5c79c8e4_a930_4cc9_a054_923ed7a0a3a8" hidden="1">#REF!</definedName>
    <definedName name="Tigr_Exhibit5c89b9f5_140b_4270_8bce_935a991a8640" hidden="1">#REF!</definedName>
    <definedName name="Tigr_Exhibit5cd074dc_7300_41c3_bfc3_4c99daf53ade" hidden="1">#REF!</definedName>
    <definedName name="Tigr_Exhibit5cd5a07e_1f28_4a3d_b966_98d59b842082" hidden="1">#REF!</definedName>
    <definedName name="Tigr_Exhibit5ce0a50d_4400_4943_92a5_d084d477460f" hidden="1">#REF!</definedName>
    <definedName name="Tigr_Exhibit5d3567d9_d96d_4abd_bc29_921d57aeeec7" hidden="1">#REF!</definedName>
    <definedName name="Tigr_Exhibit5d5b90c9_7fa5_4c4c_8a18_db34de8d51ae" hidden="1">#REF!</definedName>
    <definedName name="Tigr_Exhibit5d632a0e_8cdd_496b_9176_45d700f8e72e" hidden="1">#REF!</definedName>
    <definedName name="Tigr_Exhibit5d7f19e7_6e2d_4cc2_91d6_d1d75e900f6b" hidden="1">#REF!</definedName>
    <definedName name="Tigr_Exhibit5d801630_bf00_4606_af2f_28df96ea287b" hidden="1">#REF!</definedName>
    <definedName name="Tigr_Exhibit5d8e466f_0f64_489c_a4ad_ef91cb35e427" hidden="1">#REF!</definedName>
    <definedName name="Tigr_Exhibit5db744fd_5811_4d13_84e7_1061e67ab6b0" hidden="1">#REF!</definedName>
    <definedName name="Tigr_Exhibit5e49112a_e81e_4f3b_8ddd_3ac3e6de0476" hidden="1">#REF!</definedName>
    <definedName name="Tigr_Exhibit5ea805e3_f523_4b0f_84b1_d333a43f6787" hidden="1">#REF!</definedName>
    <definedName name="Tigr_Exhibit5ec4c04f_cfe3_4c3e_a9e7_ec35c66069d8" hidden="1">#REF!</definedName>
    <definedName name="Tigr_Exhibit5f16bdcb_21b9_4b05_8117_3abfb71d2dd6" hidden="1">#REF!</definedName>
    <definedName name="Tigr_Exhibit5f24a48b_6480_4b15_b1a4_f12dcb470e7f" hidden="1">#REF!</definedName>
    <definedName name="Tigr_Exhibit5f45642d_8650_44a7_9b9c_d5bb8a440371" hidden="1">#REF!</definedName>
    <definedName name="Tigr_Exhibit5f4d7b88_8fb5_49cb_b28b_36bf7d70fc0c" hidden="1">#REF!</definedName>
    <definedName name="Tigr_Exhibit5f81b514_3038_4687_b7ea_df6ba331c12c" hidden="1">#REF!</definedName>
    <definedName name="Tigr_Exhibit5fcd0aad_18ab_42f4_96a1_cb4b74475bbf" hidden="1">#REF!</definedName>
    <definedName name="Tigr_Exhibit5fdd2a7b_a636_4df4_8b3a_ab45acb157ec" hidden="1">#REF!</definedName>
    <definedName name="Tigr_Exhibit60314b31_9df7_4ead_b25b_94aa27d2bda3" hidden="1">#REF!</definedName>
    <definedName name="Tigr_Exhibit603e240c_cbf1_4c89_8434_afc818836e9f" hidden="1">#REF!</definedName>
    <definedName name="Tigr_Exhibit6047873d_3b0b_41d5_87a2_9d1b69d48c04" hidden="1">#REF!</definedName>
    <definedName name="Tigr_Exhibit6086d6f4_b278_4b8f_9d3e_4c5974996c7a" hidden="1">#REF!</definedName>
    <definedName name="Tigr_Exhibit6097f67b_4032_4a86_82e2_a9e3bd32fb9d" hidden="1">#REF!</definedName>
    <definedName name="Tigr_Exhibit60f15f9e_cf6f_4c31_b257_2254abe315da" hidden="1">#REF!</definedName>
    <definedName name="Tigr_Exhibit6104f2e0_1648_4060_81be_43d0526850fe" hidden="1">#REF!</definedName>
    <definedName name="Tigr_Exhibit61255879_43da_4679_a6cc_a3b084c3ce7c" hidden="1">#REF!</definedName>
    <definedName name="Tigr_Exhibit61296381_da76_44db_aae3_dba295d1d220" hidden="1">#REF!</definedName>
    <definedName name="Tigr_Exhibit612e789b_e75a_426d_8425_0cb0885a02a4" hidden="1">#REF!</definedName>
    <definedName name="Tigr_Exhibit61330892_7056_4952_a02e_b13e6de630a9" hidden="1">#REF!</definedName>
    <definedName name="Tigr_Exhibit61adffd1_fd36_465b_899f_12f9fa90709e" hidden="1">#REF!</definedName>
    <definedName name="Tigr_Exhibit61f0e7d9_7644_4579_bb09_ccfce97c3899" hidden="1">#REF!</definedName>
    <definedName name="Tigr_Exhibit62088610_69a5_47fa_8a4f_3caf5b1eef5e" hidden="1">#REF!</definedName>
    <definedName name="Tigr_Exhibit62345af0_1e35_498e_816f_145bab70667f" hidden="1">#REF!</definedName>
    <definedName name="Tigr_Exhibit6266bd9f_346a_4f98_9a2a_3c3dc9ebaefa" hidden="1">#REF!</definedName>
    <definedName name="Tigr_Exhibit627c0d4a_1ec1_4a4e_a233_0c737008a681" hidden="1">#REF!</definedName>
    <definedName name="Tigr_Exhibit62f2eb04_7cbe_4bbf_a218_cbdbb6ba25ca" hidden="1">#REF!</definedName>
    <definedName name="Tigr_Exhibit6318109f_737e_40ae_910d_ded438072a1c" hidden="1">#REF!</definedName>
    <definedName name="Tigr_Exhibit6344ed6d_0c47_4bbf_9bec_833208e3d746" hidden="1">#REF!</definedName>
    <definedName name="Tigr_Exhibit63d9caf2_518a_408c_9840_e1ca88edc185" hidden="1">#REF!</definedName>
    <definedName name="Tigr_Exhibit63e8c270_e41b_45f5_b39e_202c1b51de72" hidden="1">#REF!</definedName>
    <definedName name="Tigr_Exhibit6410f323_5753_4d8c_ae3b_d1acbf0777e0" hidden="1">#REF!</definedName>
    <definedName name="Tigr_Exhibit642584c9_9ee1_4a8d_8fa2_32f05661b750" hidden="1">#REF!</definedName>
    <definedName name="Tigr_Exhibit647410e5_ba67_4869_8a45_6a0b03df9eb2" hidden="1">#REF!</definedName>
    <definedName name="Tigr_Exhibit64a16e9f_9bf6_4b8c_a61c_2dd13801d0fb" hidden="1">#REF!</definedName>
    <definedName name="Tigr_Exhibit64e4c67c_c3a9_4dc2_8311_88a04c6c49ae" hidden="1">#REF!</definedName>
    <definedName name="Tigr_Exhibit6503ccba_befd_4f74_9c22_1fd2c07f1b9b" hidden="1">#REF!</definedName>
    <definedName name="Tigr_Exhibit65079c26_194f_487b_82d1_ef84dfbdc47b" hidden="1">#REF!</definedName>
    <definedName name="Tigr_Exhibit6507e5b2_d6e3_4883_b50d_ee577641ea04" hidden="1">#REF!</definedName>
    <definedName name="Tigr_Exhibit658010dc_e2b5_4117_818f_01a927590350" hidden="1">#REF!</definedName>
    <definedName name="Tigr_Exhibit65a1deed_fa06_4855_90e5_178abb6a3c9d" hidden="1">#REF!</definedName>
    <definedName name="Tigr_Exhibit65d0faef_f17b_4b8b_887a_f1e8626864a8" hidden="1">#REF!</definedName>
    <definedName name="Tigr_Exhibit65e1191f_74f5_4074_9c1d_a5bd499b4b30" hidden="1">#REF!</definedName>
    <definedName name="Tigr_Exhibit6658d410_8b46_4b45_aa14_4a979d7ae7a5" hidden="1">#REF!</definedName>
    <definedName name="Tigr_Exhibit669ccbe4_7cbd_44fe_b65a_e0c7b6dee12b" hidden="1">#REF!</definedName>
    <definedName name="Tigr_Exhibit669f70fd_90fa_4be5_b9db_15c48b276181" hidden="1">#REF!</definedName>
    <definedName name="Tigr_Exhibit66a53ee4_1548_4faa_b4f1_c9ed2712e60e" hidden="1">#REF!</definedName>
    <definedName name="Tigr_Exhibit66a76ecd_561b_4b4d_be8f_717a97b2c993" hidden="1">#REF!</definedName>
    <definedName name="Tigr_Exhibit66cc775b_cf6d_4ab2_a2b6_63a18a532ebc" hidden="1">#REF!</definedName>
    <definedName name="Tigr_Exhibit66dcc4b1_4813_4478_8900_917a267a0363" hidden="1">#REF!</definedName>
    <definedName name="Tigr_Exhibit67557da9_7648_4a82_8bcd_a4a4885bd006" hidden="1">[1]Sensitivity!#REF!</definedName>
    <definedName name="Tigr_Exhibit67901a44_e4c8_4a01_97b7_e029bebdefea" hidden="1">#REF!</definedName>
    <definedName name="Tigr_Exhibit67b78c0d_64fc_41f2_bd9e_576f62d8209b" hidden="1">#REF!</definedName>
    <definedName name="Tigr_Exhibit680056e1_6a81_4dbb_bf5a_f3a6f3a39735" hidden="1">#REF!</definedName>
    <definedName name="Tigr_Exhibit681947b7_f4cf_444a_ba78_05f88d996c8c" hidden="1">#REF!</definedName>
    <definedName name="Tigr_Exhibit68c3ac07_1db5_4ce4_a48a_436ca76c6afe" hidden="1">#REF!</definedName>
    <definedName name="Tigr_Exhibit6973e993_a57e_40d8_8a02_c91c86ba82f5" hidden="1">#REF!</definedName>
    <definedName name="Tigr_Exhibit69916897_2bf8_47f0_b31a_4d020e24c7eb" hidden="1">#REF!</definedName>
    <definedName name="Tigr_Exhibit69be73a2_adef_4cf1_95a9_4bff58e76a14" hidden="1">#REF!</definedName>
    <definedName name="Tigr_Exhibit69cda188_5cab_4ea2_968c_aa2812375790" hidden="1">#REF!</definedName>
    <definedName name="Tigr_Exhibit69f3be79_631d_4d59_a02a_c1beff263dc8" hidden="1">#REF!</definedName>
    <definedName name="Tigr_Exhibit69f9fe98_3078_4f5e_8a42_6de5c6013197" hidden="1">#REF!</definedName>
    <definedName name="Tigr_Exhibit6a2e2bad_0e30_4093_ab07_53cd2e53b0fa" hidden="1">#REF!</definedName>
    <definedName name="Tigr_Exhibit6a61087c_0f47_49d1_bc8a_e577b9d32e2c" hidden="1">#REF!</definedName>
    <definedName name="Tigr_Exhibit6a871656_6930_440c_8e52_c1982b2a57f9" hidden="1">#REF!</definedName>
    <definedName name="Tigr_Exhibit6acb352a_460f_49ca_a9a2_5be0fabfeced" hidden="1">[1]Sensitivity!#REF!</definedName>
    <definedName name="Tigr_Exhibit6ad8fa89_3c2c_40c9_aed2_e5787eeb48bc" hidden="1">#REF!</definedName>
    <definedName name="Tigr_Exhibit6ae2bb6d_b243_48a3_871e_936d04d06f7f" hidden="1">#REF!</definedName>
    <definedName name="Tigr_Exhibit6b9708c0_d5f0_4502_a293_0e68cc160949" hidden="1">#REF!</definedName>
    <definedName name="Tigr_Exhibit6bf0b7f9_553b_4d4a_98bf_5a833381aea5" hidden="1">#REF!</definedName>
    <definedName name="Tigr_Exhibit6bf5222c_e6d0_4b18_810e_9ffc0398da86" hidden="1">#REF!</definedName>
    <definedName name="Tigr_Exhibit6c09e94a_5f32_4ace_83d1_565b0c188b9a" hidden="1">#REF!</definedName>
    <definedName name="Tigr_Exhibit6c5f1bcf_f3da_48a1_8d45_8211617f6a96" hidden="1">#REF!</definedName>
    <definedName name="Tigr_Exhibit6c8ace04_b378_48c8_b12a_9f8f1025209d" hidden="1">#REF!</definedName>
    <definedName name="Tigr_Exhibit6c977655_508a_4cca_b6f1_9a5849fa4750" hidden="1">#REF!</definedName>
    <definedName name="Tigr_Exhibit6c9b3f5f_b82f_4192_a4b8_38a192c39e3f" hidden="1">#REF!</definedName>
    <definedName name="Tigr_Exhibit6cfe3c99_e716_475a_8f4e_be78d59b8b21" hidden="1">#REF!</definedName>
    <definedName name="Tigr_Exhibit6d1a978d_0c8d_4a74_b983_48c90c87686e" hidden="1">#REF!</definedName>
    <definedName name="Tigr_Exhibit6d23e38e_84de_45e7_953d_ac8a7ac2812e" hidden="1">#REF!</definedName>
    <definedName name="Tigr_Exhibit6d38c01a_252f_4669_894d_5861224700c9" hidden="1">#REF!</definedName>
    <definedName name="Tigr_Exhibit6d3f12ec_7577_4cf4_95d3_81b653621709" hidden="1">#REF!</definedName>
    <definedName name="Tigr_Exhibit6d71512d_ed10_4a05_9fee_7d59c6862b4a" hidden="1">#REF!</definedName>
    <definedName name="Tigr_Exhibit6d782d30_b3b0_4c4a_b29e_2392780077dd" hidden="1">#REF!</definedName>
    <definedName name="Tigr_Exhibit6dfb9fa9_4b56_4e9b_a2e2_09574c4276c4" hidden="1">#REF!</definedName>
    <definedName name="Tigr_Exhibit6e063044_1493_4ee2_8bcb_46e8446fd386" hidden="1">#REF!</definedName>
    <definedName name="Tigr_Exhibit6e3b48be_b924_479f_924c_ff9a5723e6b8" hidden="1">#REF!</definedName>
    <definedName name="Tigr_Exhibit6e7e60af_7d15_44df_bf0b_ed1cffb21e51" hidden="1">#REF!</definedName>
    <definedName name="Tigr_Exhibit6e8ca0c3_cc2b_4f47_be80_a36d65867184" hidden="1">#REF!</definedName>
    <definedName name="Tigr_Exhibit6ea23561_01ce_4438_aa39_af3e90f8d600" hidden="1">#REF!</definedName>
    <definedName name="Tigr_Exhibit6edc1725_110d_443f_98d1_be0716675257" hidden="1">#REF!</definedName>
    <definedName name="Tigr_Exhibit6eed4fdf_9f2d_4496_804a_8730e93eb4f5" hidden="1">#REF!</definedName>
    <definedName name="Tigr_Exhibit6f25d390_f26d_4948_a60c_a8ea73569cce" hidden="1">#REF!</definedName>
    <definedName name="Tigr_Exhibit6f6effb9_378d_4435_8df6_518e51927610" hidden="1">#REF!</definedName>
    <definedName name="Tigr_Exhibit6f89841b_d95f_4d16_ba82_5e43409cec07" hidden="1">#REF!</definedName>
    <definedName name="Tigr_Exhibit6fe6b563_a022_4b01_9dbe_c6a0554d54e9" hidden="1">#REF!</definedName>
    <definedName name="Tigr_Exhibit70a8d96f_39ea_4352_9517_aced04526099" hidden="1">#REF!</definedName>
    <definedName name="Tigr_Exhibit70b44913_6d47_4f06_b89f_1b7af265bb7f" hidden="1">#REF!</definedName>
    <definedName name="Tigr_Exhibit70cb9f83_5a86_4279_a6f8_18678ea563f0" hidden="1">#REF!</definedName>
    <definedName name="Tigr_Exhibit70eacc5c_c869_40d8_92c2_8ac34df1c7ea" hidden="1">#REF!</definedName>
    <definedName name="Tigr_Exhibit71905264_c8f9_4f55_bcf9_ccd0aa4c3a18" hidden="1">#REF!</definedName>
    <definedName name="Tigr_Exhibit71adb6f4_340f_4cd0_8636_4c89db9fd2e3" hidden="1">#REF!</definedName>
    <definedName name="Tigr_Exhibit72340bc6_edfe_4126_9a87_d21691f24e48" hidden="1">#REF!</definedName>
    <definedName name="Tigr_Exhibit7269051e_fa8e_4bd1_9f03_df32c866cae5" hidden="1">#REF!</definedName>
    <definedName name="Tigr_Exhibit72ab6cee_86e9_4d4e_bcd9_43f50d880c3b" hidden="1">#REF!</definedName>
    <definedName name="Tigr_Exhibit72c2dc82_130d_4afc_9dfc_1f25e9a29420" hidden="1">#REF!</definedName>
    <definedName name="Tigr_Exhibit72f157ae_1658_48e2_a317_b2a9d6425d18" hidden="1">#REF!</definedName>
    <definedName name="Tigr_Exhibit7315531e_dc17_403b_8bfa_f872f835be27" hidden="1">#REF!</definedName>
    <definedName name="Tigr_Exhibit731a3c4a_82c0_4ea5_8fba_6143ef43e9bb" hidden="1">#REF!</definedName>
    <definedName name="Tigr_Exhibit73209a38_9688_44c0_883e_c008948a5e6c" hidden="1">#REF!</definedName>
    <definedName name="Tigr_Exhibit7326e5ed_9e9a_411a_bf02_96eb7808a543" hidden="1">#REF!</definedName>
    <definedName name="Tigr_Exhibit7352a65e_1eb0_44ab_961c_9a8be0bc934c" hidden="1">#REF!</definedName>
    <definedName name="Tigr_Exhibit74533984_7928_4133_9c98_0e2211eadaa7" hidden="1">#REF!</definedName>
    <definedName name="Tigr_Exhibit74e4c769_05c2_4553_a8c2_ea93b326e90d" hidden="1">#REF!</definedName>
    <definedName name="Tigr_Exhibit74fcce66_cc7b_4474_be5b_8178df2b4f13" hidden="1">#REF!</definedName>
    <definedName name="Tigr_Exhibit752151f5_889d_42c8_96b4_26b1fd1b097c" hidden="1">#REF!</definedName>
    <definedName name="Tigr_Exhibit7565ce4e_2d7f_49ce_bb7c_b0de2621f7f0" hidden="1">#REF!</definedName>
    <definedName name="Tigr_Exhibit7571d993_dd21_4d55_9ca8_51416e4e321c" hidden="1">#REF!</definedName>
    <definedName name="Tigr_Exhibit758cb766_d0c8_4865_9c0c_75ffb8da38e6" hidden="1">#REF!</definedName>
    <definedName name="Tigr_Exhibit75cc0470_82ee_4283_a22d_ecc3814bd40b" hidden="1">#REF!</definedName>
    <definedName name="Tigr_Exhibit75d3a092_3b91_4ac4_8816_399cfd2e8a37" hidden="1">#REF!</definedName>
    <definedName name="Tigr_Exhibit75d6afaf_34fc_4923_9ba5_1d8f5d0cf2cc" hidden="1">#REF!</definedName>
    <definedName name="Tigr_Exhibit76167846_eadf_4a81_9258_527988a6f0b4" hidden="1">#REF!</definedName>
    <definedName name="Tigr_Exhibit76255774_d2e3_4e2f_923b_cc841a376e6f" hidden="1">#REF!</definedName>
    <definedName name="Tigr_Exhibit76340099_f103_49d3_9a70_5bdb3f7cb00c" hidden="1">#REF!</definedName>
    <definedName name="Tigr_Exhibit76b261b4_9180_4ef0_9a7a_fb0a6ee9a8c1" hidden="1">#REF!</definedName>
    <definedName name="Tigr_Exhibit76c5c618_2550_4c6b_bd9d_18e2e0dfd309" hidden="1">#REF!</definedName>
    <definedName name="Tigr_Exhibit778f2d07_68e2_4cdf_9f62_fbcf4406abec" hidden="1">#REF!</definedName>
    <definedName name="Tigr_Exhibit77a3e7e7_923c_4639_8b5b_70c37f3b6e96" hidden="1">#REF!</definedName>
    <definedName name="Tigr_Exhibit77c52636_db59_4aad_ab7b_c8dfb6ea6d17" hidden="1">#REF!</definedName>
    <definedName name="Tigr_Exhibit7828a8bb_f8ed_476d_8f4c_e502d4f4cbbf" hidden="1">#REF!</definedName>
    <definedName name="Tigr_Exhibit782a1787_9a2d_40d5_9e77_d2f57def5419" hidden="1">#REF!</definedName>
    <definedName name="Tigr_Exhibit784c3362_b9c3_4e48_86a3_70f6a8552cab" hidden="1">#REF!</definedName>
    <definedName name="Tigr_Exhibit786235c4_9096_42b8_a4e7_405d84c5f7a7" hidden="1">#REF!</definedName>
    <definedName name="Tigr_Exhibit789b5888_175f_47f1_b806_7c9542ebb4b2" hidden="1">#REF!</definedName>
    <definedName name="Tigr_Exhibit792f3635_9201_42f8_bdf0_aeeef1cae0b0" hidden="1">#REF!</definedName>
    <definedName name="Tigr_Exhibit7946c2a2_8e87_4179_9392_271254d129c4" hidden="1">#REF!</definedName>
    <definedName name="Tigr_Exhibit7962455a_857e_4fa2_94e5_ae5730d42c2c" hidden="1">#REF!</definedName>
    <definedName name="Tigr_Exhibit799c33f0_d99d_4da0_8c0d_fb056a2493af" hidden="1">#REF!</definedName>
    <definedName name="Tigr_Exhibit79a230db_8ca9_43d6_9b11_016692f9844a" hidden="1">#REF!</definedName>
    <definedName name="Tigr_Exhibit79a9afd3_7061_449c_9a65_8c128031365c" hidden="1">#REF!</definedName>
    <definedName name="Tigr_Exhibit79c32396_a557_4e90_b2d1_f2271390bcca" hidden="1">#REF!</definedName>
    <definedName name="Tigr_Exhibit7a3cf257_1941_49da_9624_7829e115e9e9" hidden="1">#REF!</definedName>
    <definedName name="Tigr_Exhibit7a460078_77db_42b0_a539_4598ee18ee28" hidden="1">#REF!</definedName>
    <definedName name="Tigr_Exhibit7a65acf4_bffc_42a7_9727_5e829b8c1bf6" hidden="1">#REF!</definedName>
    <definedName name="Tigr_Exhibit7a7ef408_5daa_4679_8e5f_ae9eee18bd91" hidden="1">#REF!</definedName>
    <definedName name="Tigr_Exhibit7adf5125_c694_4bad_bb72_5a8a9a55af00" hidden="1">#REF!</definedName>
    <definedName name="Tigr_Exhibit7b0d5042_e0b3_4e9e_87c6_d3ecea4674df" hidden="1">#REF!</definedName>
    <definedName name="Tigr_Exhibit7b105588_7495_4059_a1de_eb20ebb6fe24" hidden="1">#REF!</definedName>
    <definedName name="Tigr_Exhibit7b74e5aa_ae9c_40f7_b2bc_85837b4b0c50" hidden="1">#REF!</definedName>
    <definedName name="Tigr_Exhibit7b9ec54c_b590_4615_ab7c_193825b0f61e" hidden="1">#REF!</definedName>
    <definedName name="Tigr_Exhibit7be8c9ef_5467_406a_b1ce_c4b95efe4115" hidden="1">#REF!</definedName>
    <definedName name="Tigr_Exhibit7bf0d7e7_1265_4a72_9054_d8307d47bf62" hidden="1">#REF!</definedName>
    <definedName name="Tigr_Exhibit7c0173c6_9cdc_45b1_a9cd_daa0459c8026" hidden="1">#REF!</definedName>
    <definedName name="Tigr_Exhibit7c0be667_9cda_4dad_9ead_20ef922190e8" hidden="1">#REF!</definedName>
    <definedName name="Tigr_Exhibit7cefd167_5be6_43c2_9cd9_37a45390c82c" hidden="1">#REF!</definedName>
    <definedName name="Tigr_Exhibit7d55e9c4_74af_4b19_9913_a756caf12848" hidden="1">#REF!</definedName>
    <definedName name="Tigr_Exhibit7d6b7893_ccbd_494a_b5f7_a548ff6c04d0" hidden="1">#REF!</definedName>
    <definedName name="Tigr_Exhibit7da617b7_f0af_4275_aeef_65911d0ebde7" hidden="1">#REF!</definedName>
    <definedName name="Tigr_Exhibit7db0f2b1_0f33_4792_bdbb_d7e8c020e140" hidden="1">#REF!</definedName>
    <definedName name="Tigr_Exhibit7de2310c_04e2_4fe7_8587_99deef84f1b5" hidden="1">#REF!</definedName>
    <definedName name="Tigr_Exhibit7dfb1d76_37f2_4446_b643_466c5c50cad2" hidden="1">#REF!</definedName>
    <definedName name="Tigr_Exhibit7e0dfe1d_3109_46b7_9f50_91eb418932cd" hidden="1">#REF!</definedName>
    <definedName name="Tigr_Exhibit7e1877c4_6536_485b_9825_6988a458693d" hidden="1">#REF!</definedName>
    <definedName name="Tigr_Exhibit7e36e708_374b_47ff_a192_03b826a4a175" hidden="1">#REF!</definedName>
    <definedName name="Tigr_Exhibit7e4385e8_fc04_4448_beba_507c133c5694" hidden="1">#REF!</definedName>
    <definedName name="Tigr_Exhibit7e5f21fc_474e_4ad7_a818_89790b3b34dc" hidden="1">#REF!</definedName>
    <definedName name="Tigr_Exhibit7e61b99c_da8f_4325_a58d_3922d0b8d913" hidden="1">#REF!</definedName>
    <definedName name="Tigr_Exhibit7e83dd13_702d_421b_9a3a_ef6d812cb67f" hidden="1">#REF!</definedName>
    <definedName name="Tigr_Exhibit7f2d75a5_940c_4170_bb51_bab1cf8e4e19" hidden="1">#REF!</definedName>
    <definedName name="Tigr_Exhibit7f4527ce_65ae_451b_a59b_bd1675e1219e" hidden="1">#REF!</definedName>
    <definedName name="Tigr_Exhibit7f4ececa_64f0_4b86_9ca3_392933840dd4" hidden="1">#REF!</definedName>
    <definedName name="Tigr_Exhibit7f61b6e3_53f8_4ac8_9144_1f14ce07c209" hidden="1">#REF!</definedName>
    <definedName name="Tigr_Exhibit7fb84ab2_4b0a_4de6_a6b9_f0eb26b236b9" hidden="1">#REF!</definedName>
    <definedName name="Tigr_Exhibit7fbc5ea0_409b_41f4_bac4_17191138219e" hidden="1">#REF!</definedName>
    <definedName name="Tigr_Exhibit8061f099_6007_4064_8051_6a9f331d97fe" hidden="1">#REF!</definedName>
    <definedName name="Tigr_Exhibit80cebe87_8757_434a_93e2_0fbf22498a66" hidden="1">#REF!</definedName>
    <definedName name="Tigr_Exhibit80edc437_b438_49c5_be85_788a475a9ab2" hidden="1">#REF!</definedName>
    <definedName name="Tigr_Exhibit80f2b248_0b5c_4781_bd49_1507286f18e2" hidden="1">#REF!</definedName>
    <definedName name="Tigr_Exhibit816d96ec_badf_443f_94c9_4896bd61597f" hidden="1">#REF!</definedName>
    <definedName name="Tigr_Exhibit81716c3d_81da_49c9_a0c3_9eaedd6eb178" hidden="1">#REF!</definedName>
    <definedName name="Tigr_Exhibit81f5b4eb_4fd0_48a9_a90a_3677ec192993" hidden="1">#REF!</definedName>
    <definedName name="Tigr_Exhibit8255135a_301a_44a4_aea7_9243724f751b" hidden="1">#REF!</definedName>
    <definedName name="Tigr_Exhibit826ce6f2_4c2f_4bf2_9be2_ce7c35b800ff" hidden="1">#REF!</definedName>
    <definedName name="Tigr_Exhibit829f7773_42e3_4ccc_a3fe_2415d8c767ed" hidden="1">#REF!</definedName>
    <definedName name="Tigr_Exhibit82d71bc7_6756_4fd8_8114_c0e9552b80dc" hidden="1">#REF!</definedName>
    <definedName name="Tigr_Exhibit83011bd0_500e_4726_b0c6_34f274a1e73a" hidden="1">#REF!</definedName>
    <definedName name="Tigr_Exhibit830385c6_c2cf_443b_a134_5d6cb53b6d27" hidden="1">#REF!</definedName>
    <definedName name="Tigr_Exhibit832f2336_c37c_4cc0_97c7_214527a5f5c7" hidden="1">#REF!</definedName>
    <definedName name="Tigr_Exhibit83337303_2684_45bd_a14c_0998964ba2d7" hidden="1">#REF!</definedName>
    <definedName name="Tigr_Exhibit835cb92f_74cb_4c10_b878_7f896862344d" hidden="1">#REF!</definedName>
    <definedName name="Tigr_Exhibit839c3341_5964_40d7_97b6_83f9c94c49d1" hidden="1">#REF!</definedName>
    <definedName name="Tigr_Exhibit83cd533c_e937_499d_8c4e_bf4f9aacd603" hidden="1">#REF!</definedName>
    <definedName name="Tigr_Exhibit83fe4f44_10ff_49aa_b450_636f243a9b64" hidden="1">#REF!</definedName>
    <definedName name="Tigr_Exhibit851b996c_e45d_4338_8a85_7d03f90d0fa8" hidden="1">#REF!</definedName>
    <definedName name="Tigr_Exhibit85328538_3b64_4714_b426_7a46d4a9a0ba" hidden="1">#REF!</definedName>
    <definedName name="Tigr_Exhibit8572498d_c6a2_4bee_ac2c_1305075ac5eb" hidden="1">#REF!</definedName>
    <definedName name="Tigr_Exhibit86333961_f5b3_4f45_9f4d_84c98c22503a" hidden="1">#REF!</definedName>
    <definedName name="Tigr_Exhibit86b5399e_21b0_4dfa_82fb_848ebea18d01" hidden="1">#REF!</definedName>
    <definedName name="Tigr_Exhibit86d9abd4_669d_4172_b40c_df507e01ab6f" hidden="1">#REF!</definedName>
    <definedName name="Tigr_Exhibit87176a43_e7c3_4c0e_b099_382228d1a582" hidden="1">#REF!</definedName>
    <definedName name="Tigr_Exhibit877a3fc8_4f63_4324_b582_c1e6e2b2ad3d" hidden="1">#REF!</definedName>
    <definedName name="Tigr_Exhibit87d151b5_bfa9_4e62_8ca1_ebe854f9f2cd" hidden="1">#REF!</definedName>
    <definedName name="Tigr_Exhibit87d64671_7e57_444b_b238_fbbf7d6f4960" hidden="1">#REF!</definedName>
    <definedName name="Tigr_Exhibit8801af5a_2f82_4749_b044_2c9417370e96" hidden="1">#REF!</definedName>
    <definedName name="Tigr_Exhibit88abb19c_1c4c_4cae_9a98_f4e3554fddaa" hidden="1">#REF!</definedName>
    <definedName name="Tigr_Exhibit88b5718b_ca75_42f3_b16d_1a509d8c00a5" hidden="1">#REF!</definedName>
    <definedName name="Tigr_Exhibit88cbe1d6_654c_4fec_a461_7fc40d4a3bb6" hidden="1">#REF!</definedName>
    <definedName name="Tigr_Exhibit88dfb100_f17f_404c_8c38_b722ea798c0a" hidden="1">#REF!</definedName>
    <definedName name="Tigr_Exhibit88e0192a_0a29_4267_a187_52db802b5b8e" hidden="1">#REF!</definedName>
    <definedName name="Tigr_Exhibit891d8a9a_17b3_4ece_a2a1_a2ae319221a1" hidden="1">#REF!</definedName>
    <definedName name="Tigr_Exhibit89291265_cb01_4ac2_aa4c_2f4ec85d75ed" hidden="1">#REF!</definedName>
    <definedName name="Tigr_Exhibit895c4874_c68d_4f33_be2d_4ae922a2a87b" hidden="1">#REF!</definedName>
    <definedName name="Tigr_Exhibit89d835d1_72f9_4969_9f5e_5752dcb6029b" hidden="1">#REF!</definedName>
    <definedName name="Tigr_Exhibit89e798d4_2946_4bfc_ba4f_dfec3b9fe09c" hidden="1">#REF!</definedName>
    <definedName name="Tigr_Exhibit8a56b5ce_aa08_456a_8b34_4c332a5dc958" hidden="1">#REF!</definedName>
    <definedName name="Tigr_Exhibit8a73dfd9_c634_4e7f_a34a_68c45b862341" hidden="1">#REF!</definedName>
    <definedName name="Tigr_Exhibit8b18549f_861d_4632_9827_ce7e46409a37" hidden="1">#REF!</definedName>
    <definedName name="Tigr_Exhibit8b2da34c_da9a_4b1d_91ff_1d7a0f24dedb" hidden="1">#REF!</definedName>
    <definedName name="Tigr_Exhibit8b5f7fad_5fc2_4c7b_8e08_4040c883c71e" hidden="1">#REF!</definedName>
    <definedName name="Tigr_Exhibit8b7f3918_8ec6_41da_a805_2d305e607ba9" hidden="1">#REF!</definedName>
    <definedName name="Tigr_Exhibit8bb5ffb5_c39b_46d0_b24d_78cff2d57284" hidden="1">#REF!</definedName>
    <definedName name="Tigr_Exhibit8bc0c886_6387_4d32_a724_a1c9aa8003da" hidden="1">#REF!</definedName>
    <definedName name="Tigr_Exhibit8c0df874_4dbb_4bff_a4a6_57fd4216a1d6" hidden="1">#REF!</definedName>
    <definedName name="Tigr_Exhibit8c1ad9dc_0d40_435f_9848_4fa99456fe58" hidden="1">#REF!</definedName>
    <definedName name="Tigr_Exhibit8c9b44b4_d821_4980_8a11_6e0f3fcccfc6" hidden="1">#REF!</definedName>
    <definedName name="Tigr_Exhibit8ccb72a8_0deb_4253_9110_df5390fcf259" hidden="1">#REF!</definedName>
    <definedName name="Tigr_Exhibit8d030500_0dca_42e6_bb98_a0ece56aa298" hidden="1">#REF!</definedName>
    <definedName name="Tigr_Exhibit8d289025_5a7e_4697_b4be_1a2ea76e1924" hidden="1">#REF!</definedName>
    <definedName name="Tigr_Exhibit8d4636ec_1c4b_426a_ab68_211974dd730e" hidden="1">#REF!</definedName>
    <definedName name="Tigr_Exhibit8d757af1_b86b_4b08_92b8_a2990649a478" hidden="1">#REF!</definedName>
    <definedName name="Tigr_Exhibit8da464f3_7d1d_4740_83dc_de788422e6ba" hidden="1">#REF!</definedName>
    <definedName name="Tigr_Exhibit8db301f5_7c2b_4c10_b782_b949041ee053" hidden="1">#REF!</definedName>
    <definedName name="Tigr_Exhibit8e587bf7_48d0_4bcf_bc77_74442a67fda6" hidden="1">#REF!</definedName>
    <definedName name="Tigr_Exhibit8e876b59_83d1_456e_abfb_0c7defff3448" hidden="1">#REF!</definedName>
    <definedName name="Tigr_Exhibit8f2d2af9_2e03_4b1f_9cd1_0dbd03687b95" hidden="1">#REF!</definedName>
    <definedName name="Tigr_Exhibit8f3a47b8_3e79_49f3_9ffc_6c3223fa4336" hidden="1">#REF!</definedName>
    <definedName name="Tigr_Exhibit8f59db76_c365_43da_97d6_25e50375a4ea" hidden="1">#REF!</definedName>
    <definedName name="Tigr_Exhibit8f5a2d82_8c69_46fa_b032_347d87c93556" hidden="1">#REF!</definedName>
    <definedName name="Tigr_Exhibit8fce6690_667a_41d1_925a_d088e15d0f84" hidden="1">#REF!</definedName>
    <definedName name="Tigr_Exhibit900562bb_c657_4279_972d_48e53b2e5b64" hidden="1">#REF!</definedName>
    <definedName name="Tigr_Exhibit905091d5_a2fb_47c8_bb06_d378de8c0ea6" hidden="1">#REF!</definedName>
    <definedName name="Tigr_Exhibit908540a0_c3c2_4e12_967c_2963d86f165d" hidden="1">#REF!</definedName>
    <definedName name="Tigr_Exhibit9094d87b_ed39_449a_9c60_c63ddb4b4ba1" hidden="1">#REF!</definedName>
    <definedName name="Tigr_Exhibit91141d71_7f71_4007_a5b7_5d8ae77d864e" hidden="1">#REF!</definedName>
    <definedName name="Tigr_Exhibit918ce436_3b76_4b39_945b_b0cb9a979fed" hidden="1">#REF!</definedName>
    <definedName name="Tigr_Exhibit91c6c1c3_0074_43a8_850c_753820e171cd" hidden="1">#REF!</definedName>
    <definedName name="Tigr_Exhibit924e0e0e_d7b3_43a4_844f_cc74f526bd85" hidden="1">#REF!</definedName>
    <definedName name="Tigr_Exhibit92821a24_8055_456f_b60f_a860abd0dff2" hidden="1">#REF!</definedName>
    <definedName name="Tigr_Exhibit92a709f1_31bb_48bf_9a75_0f5fd85cca61" hidden="1">#REF!</definedName>
    <definedName name="Tigr_Exhibit92b6d72a_be80_4c1c_9b9a_6728871f255b" hidden="1">#REF!</definedName>
    <definedName name="Tigr_Exhibit92d3ce34_a780_4bca_bf29_3d0d2ad7a0a6" hidden="1">#REF!</definedName>
    <definedName name="Tigr_Exhibit92ecd681_32d4_4dba_93cd_0307a072d9bf" hidden="1">#REF!</definedName>
    <definedName name="Tigr_Exhibit9317cac9_1865_4608_a231_93c606e41d14" hidden="1">#REF!</definedName>
    <definedName name="Tigr_Exhibit931dcd13_c95d_46b1_9712_858b36d774c6" hidden="1">#REF!</definedName>
    <definedName name="Tigr_Exhibit9368a322_3cbc_430e_adda_a156fe4acb5a" hidden="1">#REF!</definedName>
    <definedName name="Tigr_Exhibit9393b87e_5e06_415c_a1f4_9ad9247bf24e" hidden="1">#REF!</definedName>
    <definedName name="Tigr_Exhibit93f3d818_6fc2_45dd_ab84_5a38916cce87" hidden="1">#REF!</definedName>
    <definedName name="Tigr_Exhibit9416f07a_0f6b_43c5_9fd4_bfbb73081c38" hidden="1">#REF!</definedName>
    <definedName name="Tigr_Exhibit94361816_6fb5_4712_85d7_901069278f46" hidden="1">#REF!</definedName>
    <definedName name="Tigr_Exhibit944a889b_0ba5_443f_8e9d_9da31a8aefea" hidden="1">#REF!</definedName>
    <definedName name="Tigr_Exhibit94b295e4_ac8a_4199_acd2_0434c7292de5" hidden="1">#REF!</definedName>
    <definedName name="Tigr_Exhibit94bec1c8_2541_436c_918d_f56766a18d20" hidden="1">#REF!</definedName>
    <definedName name="Tigr_Exhibit94fffc0e_8155_433c_b128_79e3e375cbb5" hidden="1">#REF!</definedName>
    <definedName name="Tigr_Exhibit950679b2_325c_4a00_a9b9_537a62730397" hidden="1">#REF!</definedName>
    <definedName name="Tigr_Exhibit9536c0ab_6b9f_460b_8890_60b47eef9b9e" hidden="1">#REF!</definedName>
    <definedName name="Tigr_Exhibit95671d85_3df6_4f9c_8a91_b7fd5a4f02a5" hidden="1">#REF!</definedName>
    <definedName name="Tigr_Exhibit956e386d_b969_404a_b572_7b5e91391606" hidden="1">#REF!</definedName>
    <definedName name="Tigr_Exhibit95b5bc41_78bc_4f01_9598_5cebc3f85191" hidden="1">#REF!</definedName>
    <definedName name="Tigr_Exhibit961d27c3_5af4_41fe_9573_f5363ef0cfc6" hidden="1">#REF!</definedName>
    <definedName name="Tigr_Exhibit964dd998_cab3_472d_8471_7008dac99dfb" hidden="1">#REF!</definedName>
    <definedName name="Tigr_Exhibit9653456a_3004_4ba5_aa03_4f2e8abc9776" hidden="1">#REF!</definedName>
    <definedName name="Tigr_Exhibit970b26f9_9db6_406c_874e_8208c4ca32aa" hidden="1">#REF!</definedName>
    <definedName name="Tigr_Exhibit975e0ca1_44bb_4512_b12a_ee2e7c223461" hidden="1">#REF!</definedName>
    <definedName name="Tigr_Exhibit979785e6_fb21_4178_ab7c_0738aa09dcf4" hidden="1">#REF!</definedName>
    <definedName name="Tigr_Exhibit97ee1899_c9f3_4b8f_9235_a4d69c931fad" hidden="1">#REF!</definedName>
    <definedName name="Tigr_Exhibit982621a4_bafb_4e98_afa8_ea7e1e02285a" hidden="1">#REF!</definedName>
    <definedName name="Tigr_Exhibit9827bd0d_c9e6_4131_a840_7fba9fc50f70" hidden="1">#REF!</definedName>
    <definedName name="Tigr_Exhibit983869cb_a2f5_41aa_b168_d72918c69090" hidden="1">#REF!</definedName>
    <definedName name="Tigr_Exhibit985be045_c7a6_4f7a_9661_e1deacc33741" hidden="1">#REF!</definedName>
    <definedName name="Tigr_Exhibit986495c0_3417_4235_86c8_7b1310420ca6" hidden="1">#REF!</definedName>
    <definedName name="Tigr_Exhibit986fb24d_5838_4e4e_b359_64932c87e58c" hidden="1">#REF!</definedName>
    <definedName name="Tigr_Exhibit98c7e70c_b826_4756_88cc_0993ef4fe117" hidden="1">#REF!</definedName>
    <definedName name="Tigr_Exhibit992dacb7_0ce9_42d1_843b_ad432e4c0af9" hidden="1">#REF!</definedName>
    <definedName name="Tigr_Exhibit9977fa57_b8c9_4cb8_a9d8_241576b68972" hidden="1">#REF!</definedName>
    <definedName name="Tigr_Exhibit998633f7_e45f_4675_a6fa_2207510e7709" hidden="1">#REF!</definedName>
    <definedName name="Tigr_Exhibit99c1949f_4b02_421c_84b2_59d3216c9228" hidden="1">#REF!</definedName>
    <definedName name="Tigr_Exhibit9a368ef5_97cf_49d8_be9e_71ef6726d431" hidden="1">#REF!</definedName>
    <definedName name="Tigr_Exhibit9a5eecf1_5eaf_4fd3_8caa_0c4be3b09fc7" hidden="1">#REF!</definedName>
    <definedName name="Tigr_Exhibit9ac5c2bb_f6ab_4afa_92cc_7179e4b0bbaf" hidden="1">#REF!</definedName>
    <definedName name="Tigr_Exhibit9acb869c_4975_4ba6_97e7_b5932ff09193" hidden="1">#REF!</definedName>
    <definedName name="Tigr_Exhibit9ad9e652_125c_4038_ba29_c0d14ce6006d" hidden="1">#REF!</definedName>
    <definedName name="Tigr_Exhibit9aedd808_14d4_4782_991e_a17ffd888239" hidden="1">#REF!</definedName>
    <definedName name="Tigr_Exhibit9b196462_0189_45e1_810c_af5397b81af3" hidden="1">#REF!</definedName>
    <definedName name="Tigr_Exhibit9b391d41_0b48_4b45_8df5_e4bc85236d50" hidden="1">#REF!</definedName>
    <definedName name="Tigr_Exhibit9b60f733_be0b_4edb_84d6_e981fb87781a" hidden="1">#REF!</definedName>
    <definedName name="Tigr_Exhibit9b6e73dc_5a33_449e_9e26_9ff906d71d60" hidden="1">#REF!</definedName>
    <definedName name="Tigr_Exhibit9b8a67b6_a128_4ef9_9f04_71641b5ea151" hidden="1">#REF!</definedName>
    <definedName name="Tigr_Exhibit9bf7c3ca_414d_4485_8bd5_a2f58712db89" hidden="1">#REF!</definedName>
    <definedName name="Tigr_Exhibit9c0415ec_c493_4575_ade2_409af74f2278" hidden="1">#REF!</definedName>
    <definedName name="Tigr_Exhibit9c933ac7_2bfe_4443_a07f_5f40b4c588d5" hidden="1">#REF!</definedName>
    <definedName name="Tigr_Exhibit9cbbbb20_75a3_45ca_a44a_5ccd3279687b" hidden="1">#REF!</definedName>
    <definedName name="Tigr_Exhibit9cbdfe79_6c4a_4a1a_9d36_1446127c819b" hidden="1">#REF!</definedName>
    <definedName name="Tigr_Exhibit9cc01adb_962b_4559_aed4_4c88249bb513" hidden="1">#REF!</definedName>
    <definedName name="Tigr_Exhibit9d3a0a4c_e073_4bb0_bd15_a2a17a0cc178" hidden="1">#REF!</definedName>
    <definedName name="Tigr_Exhibit9d3df716_a0eb_4e8e_b40a_6d8d660ac7bd" hidden="1">#REF!</definedName>
    <definedName name="Tigr_Exhibit9d53457d_73a6_4bde_b263_86fe080ee0dd" hidden="1">#REF!</definedName>
    <definedName name="Tigr_Exhibit9d6a8532_5daa_47ee_87af_2cfbd0b44430" hidden="1">#REF!</definedName>
    <definedName name="Tigr_Exhibit9d9a7281_6d70_40a6_84bc_c5af0f751b5b" hidden="1">#REF!</definedName>
    <definedName name="Tigr_Exhibit9dab5da0_68c8_42a2_a637_e0700c37226f" hidden="1">#REF!</definedName>
    <definedName name="Tigr_Exhibit9dbf09d0_6bb4_4256_95d8_f45506486442" hidden="1">#REF!</definedName>
    <definedName name="Tigr_Exhibit9dcbd6ae_9c2c_42be_9fc2_71f819a528d8" hidden="1">#REF!</definedName>
    <definedName name="Tigr_Exhibit9dead8ed_66cb_43b2_9c12_d34230cd2f5b" hidden="1">#REF!</definedName>
    <definedName name="Tigr_Exhibit9e0c6f23_cefe_4ac2_ac4d_a809cc2f5f5e" hidden="1">#REF!</definedName>
    <definedName name="Tigr_Exhibit9e127edb_c44a_466a_b405_16035fa161d9" hidden="1">#REF!</definedName>
    <definedName name="Tigr_Exhibit9e3b19b5_9d9a_452f_a080_1e8620964f10" hidden="1">#REF!</definedName>
    <definedName name="Tigr_Exhibit9e4b688f_800e_4bcc_b0e8_76da41ea1e75" hidden="1">#REF!</definedName>
    <definedName name="Tigr_Exhibit9e74807d_9c29_4f0a_8346_89a08ee34827" hidden="1">#REF!</definedName>
    <definedName name="Tigr_Exhibit9e836c5b_8a23_458c_bbd5_7d17e41130cc" hidden="1">#REF!</definedName>
    <definedName name="Tigr_Exhibit9eb34ccb_360a_4a30_acdd_018e919d97ab" hidden="1">#REF!</definedName>
    <definedName name="Tigr_Exhibit9ec643ec_55e7_4319_8fa4_6ca125b947dc" hidden="1">#REF!</definedName>
    <definedName name="Tigr_Exhibit9ecfefe3_0b5f_444b_aab2_f0893473b7ae" hidden="1">#REF!</definedName>
    <definedName name="Tigr_Exhibit9ee8c01b_4119_4331_a875_bfa3122d06b0" hidden="1">#REF!</definedName>
    <definedName name="Tigr_Exhibit9eea4ef1_c247_440c_b0ac_12b96b48af73" hidden="1">#REF!</definedName>
    <definedName name="Tigr_Exhibit9fd42e18_330d_4d13_a020_d71332754d55" hidden="1">#REF!</definedName>
    <definedName name="Tigr_Exhibit9ffdaea4_4bf1_4a60_86a3_7d51e452c3ae" hidden="1">#REF!</definedName>
    <definedName name="Tigr_Exhibita0487f2d_a60f_468e_bec5_990b356c4855" hidden="1">#REF!</definedName>
    <definedName name="Tigr_Exhibita087c2f4_8266_4ae8_84f3_7d7d008f2c9a" hidden="1">#REF!</definedName>
    <definedName name="Tigr_Exhibita0a4688e_3135_4962_aa3a_5c03188360b7" hidden="1">#REF!</definedName>
    <definedName name="Tigr_Exhibita0dd1ec2_88f4_480f_9770_4156b08bb539" hidden="1">#REF!</definedName>
    <definedName name="Tigr_Exhibita12bfb3f_06f3_4e09_9a57_f4920bfe525b" hidden="1">#REF!</definedName>
    <definedName name="Tigr_Exhibita130d622_7b9e_489a_8d12_b828013bc2bb" hidden="1">#REF!</definedName>
    <definedName name="Tigr_Exhibita1bac5a7_9e9d_46a4_9abd_46e072155356" hidden="1">#REF!</definedName>
    <definedName name="Tigr_Exhibita1c4878c_cf2e_4d44_b3e5_629ce828931a" hidden="1">#REF!</definedName>
    <definedName name="Tigr_Exhibita1f56fb8_9659_4425_a22c_c5c6d0494616" hidden="1">#REF!</definedName>
    <definedName name="Tigr_Exhibita238d0ab_f876_42eb_9530_49ea16fba9f3" hidden="1">#REF!</definedName>
    <definedName name="Tigr_Exhibita2632fc7_3f14_4904_972c_472097a658d0" hidden="1">#REF!</definedName>
    <definedName name="Tigr_Exhibita28dde03_d27a_4ea4_a380_f9f70a23458a" hidden="1">#REF!</definedName>
    <definedName name="Tigr_Exhibita2a9fd2c_0f6a_4a67_8efb_0c34bed2d728" hidden="1">#REF!</definedName>
    <definedName name="Tigr_Exhibita2d1efd7_67f0_4efd_a254_a6e54a0f9397" hidden="1">#REF!</definedName>
    <definedName name="Tigr_Exhibita3828bc7_073f_402b_bb53_6dd3245f2447" hidden="1">#REF!</definedName>
    <definedName name="Tigr_Exhibita3998839_406f_403e_baee_b074f7dbda51" hidden="1">#REF!</definedName>
    <definedName name="Tigr_Exhibita3d9e72d_5eb8_461b_8446_376df9b78ba3" hidden="1">#REF!</definedName>
    <definedName name="Tigr_Exhibita431effb_bfe2_4932_8053_f62dd2c277ef" hidden="1">#REF!</definedName>
    <definedName name="Tigr_Exhibita443e9be_b30f_4d68_93a5_f13b8a46eb2e" hidden="1">#REF!</definedName>
    <definedName name="Tigr_Exhibita4a743da_14f9_4065_a9e5_c04b69a66dc5" hidden="1">#REF!</definedName>
    <definedName name="Tigr_Exhibita4c50790_9755_45ff_bf05_2cdf47d54f79" hidden="1">#REF!</definedName>
    <definedName name="Tigr_Exhibita4e1ef5c_7650_49e6_9d10_ba211be7c5a5" hidden="1">#REF!</definedName>
    <definedName name="Tigr_Exhibita58ecf7c_59cd_4baf_90f4_8697663abb62" hidden="1">#REF!</definedName>
    <definedName name="Tigr_Exhibita65b988c_d6ed_48d7_b6ee_5daed42c4117" hidden="1">#REF!</definedName>
    <definedName name="Tigr_Exhibita685516e_35c7_48d6_b0bd_ef4dcaf9183e" hidden="1">#REF!</definedName>
    <definedName name="Tigr_Exhibita71c66d4_876f_4ad9_a25f_73b9b446ba8f" hidden="1">#REF!</definedName>
    <definedName name="Tigr_Exhibita72c0715_2a62_4bf7_9bd0_f322745a6828" hidden="1">#REF!</definedName>
    <definedName name="Tigr_Exhibita74f6fb2_0ccf_4ecb_8ac3_b9f0ab958805" hidden="1">#REF!</definedName>
    <definedName name="Tigr_Exhibita758b328_0638_4825_8747_d68644482a05" hidden="1">#REF!</definedName>
    <definedName name="Tigr_Exhibita77337f9_229f_46ec_bd1e_89ecc541684a" hidden="1">#REF!</definedName>
    <definedName name="Tigr_Exhibita78bb8b6_f9e7_4e16_9c23_3298ac8ae71c" hidden="1">#REF!</definedName>
    <definedName name="Tigr_Exhibita7cdbd26_3e09_45d2_a6ab_833947f7bd19" hidden="1">#REF!</definedName>
    <definedName name="Tigr_Exhibita818512b_faad_4010_8b45_ee28d73fd9ae" hidden="1">#REF!</definedName>
    <definedName name="Tigr_Exhibita8caaca7_ce5f_4aa6_a3bb_676c5cfb38f9" hidden="1">#REF!</definedName>
    <definedName name="Tigr_Exhibita9218ed6_333e_4482_bc73_05e050a03e00" hidden="1">#REF!</definedName>
    <definedName name="Tigr_Exhibita93262e5_e8a9_4e8b_8519_2dac90c97095" hidden="1">#REF!</definedName>
    <definedName name="Tigr_Exhibita962132f_b607_4f2d_b6cb_976f6b18b24a" hidden="1">#REF!</definedName>
    <definedName name="Tigr_Exhibita96ac017_fa83_40d0_8071_983c9dd14efb" hidden="1">#REF!</definedName>
    <definedName name="Tigr_Exhibita9d6f1b4_4fec_4c24_be27_7a9175c9ffb3" hidden="1">#REF!</definedName>
    <definedName name="Tigr_Exhibitaa03ad5c_38a5_4687_8c55_74c5c4b3035e" hidden="1">#REF!</definedName>
    <definedName name="Tigr_Exhibitaa1e621e_56ed_438e_aa50_27eebc11b0cd" hidden="1">#REF!</definedName>
    <definedName name="Tigr_Exhibitaa2807b0_2944_41b2_a288_815a931f0590" hidden="1">#REF!</definedName>
    <definedName name="Tigr_Exhibitaa369b83_5c2d_4559_bc2a_18bb2f1417af" hidden="1">#REF!</definedName>
    <definedName name="Tigr_Exhibitaa7eef51_ab5d_4980_9fe1_f5319783cb78" hidden="1">#REF!</definedName>
    <definedName name="Tigr_Exhibitaab620ad_3f35_498c_b2ef_bd973ad83605" hidden="1">#REF!</definedName>
    <definedName name="Tigr_Exhibitaabb7986_b2f7_49aa_867d_babad8112bfa" hidden="1">#REF!</definedName>
    <definedName name="Tigr_Exhibitaad0b8ad_467c_4b63_8b38_9113224ddafa" hidden="1">#REF!</definedName>
    <definedName name="Tigr_Exhibitaafbd3cd_09b4_47a1_8435_9a84146ec8fb" hidden="1">#REF!</definedName>
    <definedName name="Tigr_Exhibitab30a85e_2994_4236_9301_6ca95715d321" hidden="1">#REF!</definedName>
    <definedName name="Tigr_Exhibitab4a47e1_ec43_4ba6_b8ac_c9e1fb126aeb" hidden="1">#REF!</definedName>
    <definedName name="Tigr_Exhibitab4ccfe3_cb16_4b4b_a509_9deeb464c253" hidden="1">#REF!</definedName>
    <definedName name="Tigr_Exhibitab64dec9_05c4_40c3_bddf_31902851ac49" hidden="1">#REF!</definedName>
    <definedName name="Tigr_Exhibitab6c5926_f6a9_472a_9572_1f6eef544042" hidden="1">#REF!</definedName>
    <definedName name="Tigr_Exhibitab784c45_5957_437e_a8a8_f30cb9383477" hidden="1">#REF!</definedName>
    <definedName name="Tigr_Exhibitabb22a2c_899e_4369_a2b9_2530d987e4c3" hidden="1">#REF!</definedName>
    <definedName name="Tigr_Exhibitac0fa8f0_f66d_4594_9b95_49884814ad22" hidden="1">#REF!</definedName>
    <definedName name="Tigr_Exhibitac6b7dde_2987_4056_aac5_528573643f45" hidden="1">#REF!</definedName>
    <definedName name="Tigr_Exhibitaca1322f_be90_4d77_85d1_45416d993a6d" hidden="1">#REF!</definedName>
    <definedName name="Tigr_Exhibitace02f69_92ce_4b13_9dd0_e771a4682ac7" hidden="1">#REF!</definedName>
    <definedName name="Tigr_Exhibitad357980_b945_40f7_b520_a80f2e2dd2db" hidden="1">#REF!</definedName>
    <definedName name="Tigr_Exhibitadd0762b_eb26_4520_afe7_13deaf285f58" hidden="1">#REF!</definedName>
    <definedName name="Tigr_Exhibitadf04408_8fef_4c83_8a89_9fc8ec64c075" hidden="1">#REF!</definedName>
    <definedName name="Tigr_Exhibitae00d63e_4955_49fc_92bc_5df7b026ef50" hidden="1">#REF!</definedName>
    <definedName name="Tigr_Exhibitae3e1138_ae56_4a49_8f40_b5016761c1ed" hidden="1">#REF!</definedName>
    <definedName name="Tigr_Exhibitae4607f0_c048_4af4_91c3_f1ea6bd43ba0" hidden="1">#REF!</definedName>
    <definedName name="Tigr_Exhibitaeb48be1_e248_44f8_8a53_b6e607db141c" hidden="1">#REF!</definedName>
    <definedName name="Tigr_Exhibitaed20054_3ee0_49e2_875d_1512e4e2f2d5" hidden="1">#REF!</definedName>
    <definedName name="Tigr_Exhibitaf1937f9_4f31_4b78_b460_00acc00eb286" hidden="1">#REF!</definedName>
    <definedName name="Tigr_Exhibitaf275f9a_a019_4f4b_b812_4279be9cad07" hidden="1">#REF!</definedName>
    <definedName name="Tigr_Exhibitaf700965_35df_47e5_883d_a93e3c459388" hidden="1">#REF!</definedName>
    <definedName name="Tigr_Exhibitafe31343_9c58_4b1b_a10f_bbe356fb4a00" hidden="1">#REF!</definedName>
    <definedName name="Tigr_Exhibitb019a731_b8f0_44b6_91fc_4e64ff51c1c7" hidden="1">#REF!</definedName>
    <definedName name="Tigr_Exhibitb04c93be_0644_4490_91df_a0f691d75ddf" hidden="1">#REF!</definedName>
    <definedName name="Tigr_Exhibitb057286a_bec4_4c27_9b97_e85e0d4f0b55" hidden="1">#REF!</definedName>
    <definedName name="Tigr_Exhibitb0688a2a_0710_4005_80f9_262a9365411a" hidden="1">#REF!</definedName>
    <definedName name="Tigr_Exhibitb0731e0d_d9f4_4eef_9af8_89cecaa0fbeb" hidden="1">#REF!</definedName>
    <definedName name="Tigr_Exhibitb0fcf948_3885_4782_8012_afc372f05407" hidden="1">#REF!</definedName>
    <definedName name="Tigr_Exhibitb13af1c2_b779_48fb_91ee_3ba62736f4e1" hidden="1">#REF!</definedName>
    <definedName name="Tigr_Exhibitb14ddeca_f5c5_442b_9239_e86bff24fffe" hidden="1">#REF!</definedName>
    <definedName name="Tigr_Exhibitb16dd1cf_5dad_45ce_b8c1_41365ec2b941" hidden="1">#REF!</definedName>
    <definedName name="Tigr_Exhibitb1864d0f_5ddf_40cf_857f_2f221aa1077a" hidden="1">#REF!</definedName>
    <definedName name="Tigr_Exhibitb1f3df2e_4fa1_4256_926f_f38873a9823f" hidden="1">#REF!</definedName>
    <definedName name="Tigr_Exhibitb203a67b_a62b_4fee_b73a_debc5439caf4" hidden="1">#REF!</definedName>
    <definedName name="Tigr_Exhibitb20553c9_1554_49ab_82e0_f3904a996dd0" hidden="1">#REF!</definedName>
    <definedName name="Tigr_Exhibitb20f868c_3a67_449d_bdaa_9c80a2d90e79" hidden="1">#REF!</definedName>
    <definedName name="Tigr_Exhibitb22198a6_cef3_4085_bcb1_6e45b21d6f76" hidden="1">#REF!</definedName>
    <definedName name="Tigr_Exhibitb2286cbb_7d04_4be5_bbaa_3bfd755cc21d" hidden="1">#REF!</definedName>
    <definedName name="Tigr_Exhibitb23e153f_59e1_40c6_bfc0_538f9be303e6" hidden="1">#REF!</definedName>
    <definedName name="Tigr_Exhibitb24cb3a3_5172_4ab1_8282_c619128671db" hidden="1">#REF!</definedName>
    <definedName name="Tigr_Exhibitb26546e6_5e3e_4cbd_8e80_321bfd8f61c0" hidden="1">#REF!</definedName>
    <definedName name="Tigr_Exhibitb292317d_e219_4a18_9737_65f0354a9e20" hidden="1">#REF!</definedName>
    <definedName name="Tigr_Exhibitb2e58906_7955_40e9_89a4_2dbffabed8ae" hidden="1">#REF!</definedName>
    <definedName name="Tigr_Exhibitb32f5d3f_ffe9_4789_bbf5_ee3a1444ad70" hidden="1">#REF!</definedName>
    <definedName name="Tigr_Exhibitb33e6995_ee50_4036_99a3_7f988623d48c" hidden="1">#REF!</definedName>
    <definedName name="Tigr_Exhibitb3b8cc3b_1ae3_4033_8780_ec9b107fd660" hidden="1">#REF!</definedName>
    <definedName name="Tigr_Exhibitb3d6f449_4558_4863_b7e6_6e288109f0e6" hidden="1">#REF!</definedName>
    <definedName name="Tigr_Exhibitb40a39d3_8ae9_4569_97a0_82272a898dc5" hidden="1">#REF!</definedName>
    <definedName name="Tigr_Exhibitb40cb991_0860_41a7_9166_b81a17f8e768" hidden="1">#REF!</definedName>
    <definedName name="Tigr_Exhibitb43031cf_720d_4a2f_91f9_b59011b7151a" hidden="1">#REF!</definedName>
    <definedName name="Tigr_Exhibitb444596d_d039_4fec_a2fd_623be2819eef" hidden="1">#REF!</definedName>
    <definedName name="Tigr_Exhibitb45cbb0a_0fc0_44b6_a33e_fa94d9082aac" hidden="1">#REF!</definedName>
    <definedName name="Tigr_Exhibitb477dcf4_e53d_46d8_8401_837161f66c5f" hidden="1">#REF!</definedName>
    <definedName name="Tigr_Exhibitb4ae2423_904b_4e92_97d0_45383de90567" hidden="1">#REF!</definedName>
    <definedName name="Tigr_Exhibitb4d1d10b_c5ff_434a_81d7_60af9e52b674" hidden="1">#REF!</definedName>
    <definedName name="Tigr_Exhibitb4dac812_010f_4176_812d_8eaa5b37d803" hidden="1">#REF!</definedName>
    <definedName name="Tigr_Exhibitb4de4ca5_9f6c_4260_9b54_d4be820f7ee4" hidden="1">#REF!</definedName>
    <definedName name="Tigr_Exhibitb4edf74d_281c_43c9_9eb3_fc9f3e654a00" hidden="1">#REF!</definedName>
    <definedName name="Tigr_Exhibitb5daa3cc_f247_45c0_8890_8b83b0d44dfe" hidden="1">#REF!</definedName>
    <definedName name="Tigr_Exhibitb5e59879_78b6_4fe9_a92b_283800285a53" hidden="1">#REF!</definedName>
    <definedName name="Tigr_Exhibitb6038851_358a_4246_885a_bd469133c5cf" hidden="1">#REF!</definedName>
    <definedName name="Tigr_Exhibitb699c5ed_b222_4d63_a92a_250986e2e44e" hidden="1">#REF!</definedName>
    <definedName name="Tigr_Exhibitb6d39734_9ebf_4a58_9917_ae8eb4ba9b23" hidden="1">#REF!</definedName>
    <definedName name="Tigr_Exhibitb6efeab5_c04c_4f8a_80fc_610985e063a4" hidden="1">#REF!</definedName>
    <definedName name="Tigr_Exhibitb78c9c35_d903_4f72_90f1_a0fc94085c45" hidden="1">#REF!</definedName>
    <definedName name="Tigr_Exhibitb7a48dbb_75d2_4783_84a3_2c09127e4d2e" hidden="1">#REF!</definedName>
    <definedName name="Tigr_Exhibitb7fb184c_89e4_4b3f_af89_c3dc060d70bc" hidden="1">#REF!</definedName>
    <definedName name="Tigr_Exhibitb8003366_09e2_4c54_a53d_6a43e361e771" hidden="1">#REF!</definedName>
    <definedName name="Tigr_Exhibitb8169456_e3f2_4664_8d29_1c772fb9cd8e" hidden="1">#REF!</definedName>
    <definedName name="Tigr_Exhibitb8671de9_b65c_45da_bc3c_d2d5d4bc2b80" hidden="1">#REF!</definedName>
    <definedName name="Tigr_Exhibitb8a25385_2293_4f81_865c_c6a5bed492f5" hidden="1">#REF!</definedName>
    <definedName name="Tigr_Exhibitb8f62396_8338_4d3e_b23a_5b6ff70f1e79" hidden="1">#REF!</definedName>
    <definedName name="Tigr_Exhibitb90e0c9e_db9f_42fb_b92f_465e47a089f6" hidden="1">#REF!</definedName>
    <definedName name="Tigr_Exhibitb92f29d9_cd2e_42cc_b065_e5a6a11d348c" hidden="1">#REF!</definedName>
    <definedName name="Tigr_Exhibitb9322bbb_b245_4b3f_aac0_e1b5f336e2e7" hidden="1">#REF!</definedName>
    <definedName name="Tigr_Exhibitb9f1877e_d989_449a_a25d_8b64b282096f" hidden="1">#REF!</definedName>
    <definedName name="Tigr_Exhibitb9fcfc86_8a6c_4408_ac75_871f54cff15e" hidden="1">#REF!</definedName>
    <definedName name="Tigr_Exhibitb9ff8c39_89d7_4d1f_890b_a08a035969ab" hidden="1">#REF!</definedName>
    <definedName name="Tigr_Exhibitba57f245_c3ab_464a_a029_3e9ac51384bb" hidden="1">#REF!</definedName>
    <definedName name="Tigr_Exhibitbab990cc_1bed_478e_abca_bf8265102b97" hidden="1">#REF!</definedName>
    <definedName name="Tigr_Exhibitbabc9a06_c800_46c8_8546_920854f35032" hidden="1">#REF!</definedName>
    <definedName name="Tigr_Exhibitbae586dd_99f2_49e9_91f6_91b62e838093" hidden="1">#REF!</definedName>
    <definedName name="Tigr_Exhibitbb27b670_b404_4385_9441_e16fe40134dc" hidden="1">#REF!</definedName>
    <definedName name="Tigr_Exhibitbb65d61f_c35e_459c_a91b_f3b59eed7626" hidden="1">#REF!</definedName>
    <definedName name="Tigr_Exhibitbb880b34_4e0f_47e2_a9b5_8623b92a9f6d" hidden="1">#REF!</definedName>
    <definedName name="Tigr_Exhibitbbad5e52_d7f1_418e_b301_8bc71525d939" hidden="1">#REF!</definedName>
    <definedName name="Tigr_Exhibitbbb319f5_227d_4636_9509_3251f9f6dbb3" hidden="1">#REF!</definedName>
    <definedName name="Tigr_Exhibitbbc84916_56a5_4d16_a77d_9579df6f8961" hidden="1">#REF!</definedName>
    <definedName name="Tigr_Exhibitbbe58ab3_473f_4d07_bc16_dfef58506d05" hidden="1">#REF!</definedName>
    <definedName name="Tigr_Exhibitbbf341d4_5ed5_4e64_a4c3_6e4aa1baa861" hidden="1">#REF!</definedName>
    <definedName name="Tigr_Exhibitbc00d811_9d41_4157_9add_3035ff780917" hidden="1">#REF!</definedName>
    <definedName name="Tigr_Exhibitbc40d9b9_9b2d_4040_a659_72a985a5fd04" hidden="1">#REF!</definedName>
    <definedName name="Tigr_Exhibitbc4bc219_91fd_4aa5_aa36_aa50e8e9be25" hidden="1">#REF!</definedName>
    <definedName name="Tigr_Exhibitbc7b9453_56fc_4b74_8bcb_9215ad1652d6" hidden="1">#REF!</definedName>
    <definedName name="Tigr_Exhibitbcdfec3b_8ee7_4ef5_8c31_94d1042cc7c6" hidden="1">#REF!</definedName>
    <definedName name="Tigr_Exhibitbd1f19ac_9550_409e_9ca9_564b3aeb656c" hidden="1">#REF!</definedName>
    <definedName name="Tigr_Exhibitbd30eb8e_07af_43a3_b46d_0d8e8939198d" hidden="1">#REF!</definedName>
    <definedName name="Tigr_Exhibitbd3596ee_3b89_431a_ac21_de8b0a984469" hidden="1">#REF!</definedName>
    <definedName name="Tigr_Exhibitbd3d09d3_76f0_4095_8ed4_dee560f3c0ac" hidden="1">#REF!</definedName>
    <definedName name="Tigr_Exhibitbda9b313_b8ee_49f3_9869_a3978ce333f1" hidden="1">#REF!</definedName>
    <definedName name="Tigr_Exhibitbdb62644_5ebc_4b85_b74b_ecd840ade0aa" hidden="1">#REF!</definedName>
    <definedName name="Tigr_Exhibitbddd9f35_f9f6_4a8f_a0ac_04c5eabca568" hidden="1">#REF!</definedName>
    <definedName name="Tigr_Exhibitbe3000d0_4275_4829_9e05_3251da57587d" hidden="1">#REF!</definedName>
    <definedName name="Tigr_Exhibitbe5d340a_e941_4c5f_a2c0_cd6ce1169568" hidden="1">#REF!</definedName>
    <definedName name="Tigr_Exhibitbf0ab5eb_b86e_49d9_88ab_ceb52843638a" hidden="1">#REF!</definedName>
    <definedName name="Tigr_Exhibitbf101d28_5fa7_4eeb_be34_ded75b532533" hidden="1">#REF!</definedName>
    <definedName name="Tigr_Exhibitbf1780d5_c07a_4a7a_81bf_0285eea9561e" hidden="1">#REF!</definedName>
    <definedName name="Tigr_Exhibitbf52e71a_a1fc_4524_9f43_afeb18561f88" hidden="1">#REF!</definedName>
    <definedName name="Tigr_Exhibitbfac90d1_3407_4dee_991c_2643caf5b2b8" hidden="1">#REF!</definedName>
    <definedName name="Tigr_Exhibitbfcc0686_3a44_4738_ac66_abe4a93bb418" hidden="1">#REF!</definedName>
    <definedName name="Tigr_Exhibitc0297468_0f38_40be_8523_8bae926f1db7" hidden="1">#REF!</definedName>
    <definedName name="Tigr_Exhibitc0578117_3c4c_4b73_9147_db3499678d56" hidden="1">#REF!</definedName>
    <definedName name="Tigr_Exhibitc0b6b4cf_2731_4019_8ca6_328748d923f2" hidden="1">#REF!</definedName>
    <definedName name="Tigr_Exhibitc0cad4bb_c240_4aa6_9adb_6889f828200f" hidden="1">#REF!</definedName>
    <definedName name="Tigr_Exhibitc0fd692a_14d6_471c_96a3_baf63540c484" hidden="1">#REF!</definedName>
    <definedName name="Tigr_Exhibitc105e37e_0d62_4678_ad83_f904e588fa1c" hidden="1">#REF!</definedName>
    <definedName name="Tigr_Exhibitc14e95ca_8aad_4e55_a4e8_65777c83937e" hidden="1">#REF!</definedName>
    <definedName name="Tigr_Exhibitc14ea195_60a3_4ecf_9103_99cc4799a82e" hidden="1">#REF!</definedName>
    <definedName name="Tigr_Exhibitc1797d20_041c_4051_b4c6_c017a21d8dc8" hidden="1">#REF!</definedName>
    <definedName name="Tigr_Exhibitc199edde_07d0_44b9_a61c_99bf15674e5d" hidden="1">#REF!</definedName>
    <definedName name="Tigr_Exhibitc1a1942f_066e_43e5_9869_591fe49c9dff" hidden="1">#REF!</definedName>
    <definedName name="Tigr_Exhibitc20e42c1_3970_47a7_849a_ce7ebd1c8655" hidden="1">#REF!</definedName>
    <definedName name="Tigr_Exhibitc2466b94_1550_4fce_b61c_588eab5ecb79" hidden="1">#REF!</definedName>
    <definedName name="Tigr_Exhibitc31426f5_3c19_4a0e_b53f_6f7cfefb9e50" hidden="1">#REF!</definedName>
    <definedName name="Tigr_Exhibitc3427354_501a_4f67_8059_60b86d1903cf" hidden="1">#REF!</definedName>
    <definedName name="Tigr_Exhibitc34b49e6_3955_4b31_b0b0_a5b797c8a6e7" hidden="1">#REF!</definedName>
    <definedName name="Tigr_Exhibitc3627d2e_51b3_4426_b317_fd956744b37d" hidden="1">#REF!</definedName>
    <definedName name="Tigr_Exhibitc364750b_dbf5_44a2_92f2_37f894200080" hidden="1">#REF!</definedName>
    <definedName name="Tigr_Exhibitc3a3f928_2938_4a29_9661_336e95ec4532" hidden="1">#REF!</definedName>
    <definedName name="Tigr_Exhibitc3ccf51e_bf12_49c0_9bde_eb02f9ff712b" hidden="1">#REF!</definedName>
    <definedName name="Tigr_Exhibitc41f2f70_9654_4001_abe7_4039a3115473" hidden="1">#REF!</definedName>
    <definedName name="Tigr_Exhibitc44bd91a_a416_47de_a8ab_2a1d1ac750f2" hidden="1">#REF!</definedName>
    <definedName name="Tigr_Exhibitc4578a69_0334_43f1_932c_85befce022fb" hidden="1">#REF!</definedName>
    <definedName name="Tigr_Exhibitc4b35be0_2490_4bac_af2d_f95e1c28b8a4" hidden="1">#REF!</definedName>
    <definedName name="Tigr_Exhibitc4e8df15_73db_4d32_b7ee_4550ba4243ea" hidden="1">#REF!</definedName>
    <definedName name="Tigr_Exhibitc58f6580_5153_4bea_810d_3ab77bb79a8a" hidden="1">#REF!</definedName>
    <definedName name="Tigr_Exhibitc5b27f90_2ca5_491a_88ce_5969e2ffd70a" hidden="1">#REF!</definedName>
    <definedName name="Tigr_Exhibitc66fa36f_95c8_42a1_8061_3b0d39129b6e" hidden="1">#REF!</definedName>
    <definedName name="Tigr_Exhibitc6789787_f6e2_4ca9_8f65_c5bd5111361c" hidden="1">#REF!</definedName>
    <definedName name="Tigr_Exhibitc6f75a00_fe58_4a0b_91ad_b9ea026bbd1a" hidden="1">#REF!</definedName>
    <definedName name="Tigr_Exhibitc781b86f_bd18_493f_ab3a_c7156c4dd565" hidden="1">#REF!</definedName>
    <definedName name="Tigr_Exhibitc7845dc7_66cc_4b2c_9d28_862f9be15601" hidden="1">#REF!</definedName>
    <definedName name="Tigr_Exhibitc7b34e55_b80c_4646_bd53_fa450ea7cbc1" hidden="1">#REF!</definedName>
    <definedName name="Tigr_Exhibitc7b76323_c53b_44b7_8cd3_9fa488f37285" hidden="1">#REF!</definedName>
    <definedName name="Tigr_Exhibitc7e212c6_98f9_4562_bd7f_b30e9a6d8117" hidden="1">#REF!</definedName>
    <definedName name="Tigr_Exhibitc7e47041_76bb_4781_9af2_804b6dad890b" hidden="1">#REF!</definedName>
    <definedName name="Tigr_Exhibitc85fc064_6885_46f3_989c_20161744a195" hidden="1">#REF!</definedName>
    <definedName name="Tigr_Exhibitc86f54db_909f_47e4_9a50_82f6e9e02f01" hidden="1">#REF!</definedName>
    <definedName name="Tigr_Exhibitc87cf2b5_a895_4c92_96aa_c6f65230a9c0" hidden="1">#REF!</definedName>
    <definedName name="Tigr_Exhibitc8898439_480d_46a0_930e_d2a1a76e18f5" hidden="1">#REF!</definedName>
    <definedName name="Tigr_Exhibitc8c188a3_efb3_458f_a8ae_688200f91a6a" hidden="1">#REF!</definedName>
    <definedName name="Tigr_Exhibitc8ec086e_482c_4026_92f0_c1fa2fc2d8bf" hidden="1">#REF!</definedName>
    <definedName name="Tigr_Exhibitc972539f_ff13_4976_99e0_6be69e0e1a0f" hidden="1">#REF!</definedName>
    <definedName name="Tigr_Exhibitc97c72e9_e1ff_4386_99f3_be4d7e0d56f0" hidden="1">#REF!</definedName>
    <definedName name="Tigr_Exhibitc994cc34_cafe_4770_ae2b_c615892a0989" hidden="1">#REF!</definedName>
    <definedName name="Tigr_Exhibitc9a0c716_bc70_4fa2_be5a_9432ac9588ec" hidden="1">#REF!</definedName>
    <definedName name="Tigr_Exhibitc9b5c7cc_f087_48fb_90a9_ea0361e5e29c" hidden="1">#REF!</definedName>
    <definedName name="Tigr_Exhibitc9bc0f94_b861_41af_aa29_12c00fd2e057" hidden="1">#REF!</definedName>
    <definedName name="Tigr_Exhibitca1aa228_ac8a_4109_8554_361a902af747" hidden="1">#REF!</definedName>
    <definedName name="Tigr_Exhibitca63a1ef_be7f_467e_bed4_66aac1378ea5" hidden="1">#REF!</definedName>
    <definedName name="Tigr_Exhibitca6cca76_1d42_4aa3_9a12_7862c02d62d4" hidden="1">#REF!</definedName>
    <definedName name="Tigr_Exhibitca79e302_f2ba_4c8c_b744_120abadd121a" hidden="1">#REF!</definedName>
    <definedName name="Tigr_Exhibitcaa16882_28d9_411f_bb94_3c3a2a3a3d09" hidden="1">#REF!</definedName>
    <definedName name="Tigr_Exhibitcacee87d_7aef_472b_93a7_54c7584d8c65" hidden="1">#REF!</definedName>
    <definedName name="Tigr_Exhibitcb2d79fa_8300_47c1_8319_e22fefe9c4d0" hidden="1">#REF!</definedName>
    <definedName name="Tigr_Exhibitcb338465_b6cd_47bf_80d9_f36c3fb772a0" hidden="1">#REF!</definedName>
    <definedName name="Tigr_Exhibitcb9036d8_10ba_4f8e_8e76_5444be8b9b42" hidden="1">#REF!</definedName>
    <definedName name="Tigr_Exhibitccd5a2dd_08e7_4482_b384_1ce930d622d5" hidden="1">#REF!</definedName>
    <definedName name="Tigr_Exhibitcd425106_a81b_4464_9915_76ef7c88ceb3" hidden="1">#REF!</definedName>
    <definedName name="Tigr_Exhibitcd481f79_27ae_4da9_a272_4812c5f6b4c0" hidden="1">#REF!</definedName>
    <definedName name="Tigr_Exhibitcd554042_e47e_434b_83d8_f4bfbf1c1dc7" hidden="1">#REF!</definedName>
    <definedName name="Tigr_Exhibitcd61dd57_fe70_4c82_a0fe_c8f728cbae44" hidden="1">#REF!</definedName>
    <definedName name="Tigr_Exhibitcd86f219_1da1_4c04_9579_dbd669c94933" hidden="1">#REF!</definedName>
    <definedName name="Tigr_Exhibitcd8925d2_09be_46ce_a77e_b5638466a4d6" hidden="1">#REF!</definedName>
    <definedName name="Tigr_Exhibitcda14391_f5e1_4972_b4ee_420c66c1b21c" hidden="1">#REF!</definedName>
    <definedName name="Tigr_Exhibitcdb22ae7_70e9_4d22_80cc_d11c4b542cd3" hidden="1">#REF!</definedName>
    <definedName name="Tigr_Exhibitcddd673e_4bfb_4735_a31a_a472ceccad5e" hidden="1">#REF!</definedName>
    <definedName name="Tigr_Exhibitce38840f_525b_46bd_a74e_af3f46003022" hidden="1">#REF!</definedName>
    <definedName name="Tigr_Exhibitce89d445_6bcb_429b_bf84_3e84bc87ab75" hidden="1">#REF!</definedName>
    <definedName name="Tigr_Exhibitcea8a695_ad10_4dc1_8bb2_99506fb25c22" hidden="1">#REF!</definedName>
    <definedName name="Tigr_Exhibitceb65608_a72f_4130_b009_ef5fdb301854" hidden="1">#REF!</definedName>
    <definedName name="Tigr_Exhibitcf0db728_f9e7_4e8c_bc06_55925a8cc663" hidden="1">#REF!</definedName>
    <definedName name="Tigr_Exhibitcf12f451_a5f5_41fa_b6f0_cf3ebfae3498" hidden="1">#REF!</definedName>
    <definedName name="Tigr_Exhibitcf30a10d_742d_4c3d_9a98_4ffa0bdf0f3f" hidden="1">#REF!</definedName>
    <definedName name="Tigr_Exhibitcf3ec3de_93b4_4479_94f6_fcc0a4b1ddbc" hidden="1">#REF!</definedName>
    <definedName name="Tigr_Exhibitcf6f0e12_ff91_42c3_9837_0208fe53dda9" hidden="1">#REF!</definedName>
    <definedName name="Tigr_Exhibitcf719fe7_5666_49e0_8755_058e20d6ec3e" hidden="1">#REF!</definedName>
    <definedName name="Tigr_Exhibitcf8dc62b_0fbc_48e0_a8df_0838ff65c7bf" hidden="1">#REF!</definedName>
    <definedName name="Tigr_Exhibitcfaf37f3_5536_4cf0_a33d_f39b9085a4cf" hidden="1">#REF!</definedName>
    <definedName name="Tigr_Exhibitcfb83d66_7012_4703_931e_593ad4e1512a" hidden="1">#REF!</definedName>
    <definedName name="Tigr_Exhibitcfc2ed96_40a3_42b8_91f3_b3060c83bff6" hidden="1">#REF!</definedName>
    <definedName name="Tigr_Exhibitcfe88003_4191_497e_a629_84140342cace" hidden="1">#REF!</definedName>
    <definedName name="Tigr_Exhibitcff0470b_393c_407d_88fd_ba21c38a4c9e" hidden="1">#REF!</definedName>
    <definedName name="Tigr_Exhibitcffbbb7a_8446_45ad_8770_d38013df468d" hidden="1">#REF!</definedName>
    <definedName name="Tigr_Exhibitd03639b3_2b72_4e83_a27e_3dbc1d0a787e" hidden="1">#REF!</definedName>
    <definedName name="Tigr_Exhibitd049700a_8937_496d_aea1_4a0b8c2b4ab2" hidden="1">#REF!</definedName>
    <definedName name="Tigr_Exhibitd09cfea0_c804_4d5d_8542_d733d748dd42" hidden="1">#REF!</definedName>
    <definedName name="Tigr_Exhibitd0ac0d9a_e740_4e7d_b509_5c3fc269dc23" hidden="1">#REF!</definedName>
    <definedName name="Tigr_Exhibitd19b8d14_6176_4034_9f6c_97f0c73ac987" hidden="1">#REF!</definedName>
    <definedName name="Tigr_Exhibitd1c236e0_3927_4965_a85c_58907ff8e450" hidden="1">#REF!</definedName>
    <definedName name="Tigr_Exhibitd22a952f_8978_4e29_886d_c217a7d1df84" hidden="1">#REF!</definedName>
    <definedName name="Tigr_Exhibitd26431e9_3ccf_4163_a57d_dd3b8682b1c9" hidden="1">#REF!</definedName>
    <definedName name="Tigr_Exhibitd280c2b9_ca87_4dfe_9fef_0e9630f7f7d7" hidden="1">#REF!</definedName>
    <definedName name="Tigr_Exhibitd2cd768b_2abb_4478_aa93_28a36e4a05da" hidden="1">#REF!</definedName>
    <definedName name="Tigr_Exhibitd2d75562_ece8_4845_8d17_6e49ecb6b762" hidden="1">#REF!</definedName>
    <definedName name="Tigr_Exhibitd30871ab_05b1_4830_a067_9ab894ae6eb1" hidden="1">#REF!</definedName>
    <definedName name="Tigr_Exhibitd30ebc60_af0c_4a4d_b3f3_f098d7c57bbf" hidden="1">#REF!</definedName>
    <definedName name="Tigr_Exhibitd33505ff_496f_4318_a33f_92a0924b5771" hidden="1">#REF!</definedName>
    <definedName name="Tigr_Exhibitd3356e2e_8e58_4912_89b9_1877401b557a" hidden="1">#REF!</definedName>
    <definedName name="Tigr_Exhibitd34aa051_0e15_486c_bdff_6627444a0f6c" hidden="1">#REF!</definedName>
    <definedName name="Tigr_Exhibitd34dfba6_e463_4e33_910a_d4c4f17f4968" hidden="1">#REF!</definedName>
    <definedName name="Tigr_Exhibitd390c996_61c7_4b48_8841_6e0fd7c27ac3" hidden="1">#REF!</definedName>
    <definedName name="Tigr_Exhibitd3d14a86_ca0a_4161_9062_8ccb220a83ac" hidden="1">#REF!</definedName>
    <definedName name="Tigr_Exhibitd3fbca04_a40f_4a32_b577_07f6e4633a78" hidden="1">#REF!</definedName>
    <definedName name="Tigr_Exhibitd4187c3d_5eaf_4077_b39d_689fc354cba3" hidden="1">#REF!</definedName>
    <definedName name="Tigr_Exhibitd443221f_7fbc_44b3_9b82_987626c4492f" hidden="1">#REF!</definedName>
    <definedName name="Tigr_Exhibitd44f41a1_2ec2_414e_9980_0d5676c09ba3" hidden="1">#REF!</definedName>
    <definedName name="Tigr_Exhibitd4d4f2af_b672_4b41_b8b5_305983a71acf" hidden="1">#REF!</definedName>
    <definedName name="Tigr_Exhibitd4e4b731_6ee2_48aa_9885_06a93480cb15" hidden="1">#REF!</definedName>
    <definedName name="Tigr_Exhibitd5325037_780f_42c0_9fb5_6576167a34e3" hidden="1">#REF!</definedName>
    <definedName name="Tigr_Exhibitd543abbd_f57f_49ba_954a_62703b40c974" hidden="1">#REF!</definedName>
    <definedName name="Tigr_Exhibitd57ce05b_d56c_475c_bcc5_6f65792b9951" hidden="1">#REF!</definedName>
    <definedName name="Tigr_Exhibitd58b3389_f450_46f1_92a8_80cd47a62839" hidden="1">#REF!</definedName>
    <definedName name="Tigr_Exhibitd5b932af_d9e6_4835_86fb_94e765f1e2e6" hidden="1">#REF!</definedName>
    <definedName name="Tigr_Exhibitd5da1665_ea9d_42ed_acc8_8a41d66ee285" hidden="1">#REF!</definedName>
    <definedName name="Tigr_Exhibitd5e8f04c_e64c_4aff_a543_01acbc15b35b" hidden="1">#REF!</definedName>
    <definedName name="Tigr_Exhibitd5f096d9_b101_4a57_b78c_9663ced9467c" hidden="1">#REF!</definedName>
    <definedName name="Tigr_Exhibitd5fa2924_b8d0_4fae_be8c_0c43f0c8dd5b" hidden="1">#REF!</definedName>
    <definedName name="Tigr_Exhibitd60bf6a6_a1ce_41c5_b78f_f34b506c61ae" hidden="1">#REF!</definedName>
    <definedName name="Tigr_Exhibitd6d041c0_f89b_414c_9dd3_1ee58d0a6948" hidden="1">#REF!</definedName>
    <definedName name="Tigr_Exhibitd73e4ed5_ce8d_4ea0_9236_d54fcfc8ea75" hidden="1">#REF!</definedName>
    <definedName name="Tigr_Exhibitd78a7c06_8f4f_4ac5_b64c_a13017840f59" hidden="1">#REF!</definedName>
    <definedName name="Tigr_Exhibitd7e77b7b_fb07_4fe3_b293_f2d49362594f" hidden="1">#REF!</definedName>
    <definedName name="Tigr_Exhibitd801af5b_fd6b_4480_b757_9a504820f650" hidden="1">#REF!</definedName>
    <definedName name="Tigr_Exhibitd8a783e9_0a3b_4ab6_9dbb_1b6992580223" hidden="1">#REF!</definedName>
    <definedName name="Tigr_Exhibitd8b15071_2911_4d66_956e_d84fc0b4738a" hidden="1">#REF!</definedName>
    <definedName name="Tigr_Exhibitd9570a4b_5ec4_4504_b6c0_84b9a9e43f44" hidden="1">#REF!</definedName>
    <definedName name="Tigr_Exhibitd9c282ba_bd60_43e1_8fb5_3d8b4682fefa" hidden="1">#REF!</definedName>
    <definedName name="Tigr_Exhibitda07a31d_1094_4d08_8d39_54cd5ab3c4af" hidden="1">#REF!</definedName>
    <definedName name="Tigr_Exhibitda2a67bf_ae2c_457f_b0cf_e84150d1a918" hidden="1">#REF!</definedName>
    <definedName name="Tigr_Exhibitda583c0b_4dec_4820_a551_ca5f51c42081" hidden="1">#REF!</definedName>
    <definedName name="Tigr_Exhibitda88462e_ccf4_43d7_b0ce_ede0b5533c86" hidden="1">#REF!</definedName>
    <definedName name="Tigr_Exhibitda899833_9210_46ca_8a76_c4b06d51dea1" hidden="1">#REF!</definedName>
    <definedName name="Tigr_Exhibitda8f5e7b_0a11_47d9_9291_bb417bffdd3a" hidden="1">#REF!</definedName>
    <definedName name="Tigr_Exhibitdaaabe3a_d657_4baa_ba27_c682ba06ee7b" hidden="1">#REF!</definedName>
    <definedName name="Tigr_Exhibitdac62c64_5da6_4edc_ba8e_14e74403af94" hidden="1">#REF!</definedName>
    <definedName name="Tigr_Exhibitdadccd47_94dc_4f56_9ad5_7fd9375e0766" hidden="1">#REF!</definedName>
    <definedName name="Tigr_Exhibitdade7477_b358_4e3f_90b2_6a1f0ba927d0" hidden="1">#REF!</definedName>
    <definedName name="Tigr_Exhibitdaf6f7f4_d2e0_4af3_8a2d_1c68e18ee5e2" hidden="1">#REF!</definedName>
    <definedName name="Tigr_Exhibitdafb8cbb_1085_4f65_8619_27b7c14a67f3" hidden="1">#REF!</definedName>
    <definedName name="Tigr_Exhibitdb05c911_016c_452d_9374_98a94c54dd7c" hidden="1">#REF!</definedName>
    <definedName name="Tigr_Exhibitdb91827c_8aa6_48e3_89c1_9c3a136ecc7b" hidden="1">#REF!</definedName>
    <definedName name="Tigr_Exhibitdba13809_e91b_4dda_bcf8_caf35be4388d" hidden="1">#REF!</definedName>
    <definedName name="Tigr_Exhibitdbca1504_985d_4462_b5e4_eda4eb73fac6" hidden="1">#REF!</definedName>
    <definedName name="Tigr_Exhibitdbe7a46b_049d_4cd3_856a_629d32988887" hidden="1">#REF!</definedName>
    <definedName name="Tigr_Exhibitdbe9dd83_4891_4503_a2de_b232a0b35d62" hidden="1">#REF!</definedName>
    <definedName name="Tigr_Exhibitdbef9c59_a659_4cd8_b3e6_17a77322f770" hidden="1">#REF!</definedName>
    <definedName name="Tigr_Exhibitdbf1a81b_a421_4a1d_9d14_0d1708f7fdc7" hidden="1">#REF!</definedName>
    <definedName name="Tigr_Exhibitdc12b7f4_179f_4be0_b8bc_3bfc86349ac7" hidden="1">#REF!</definedName>
    <definedName name="Tigr_Exhibitdc303b36_b7e0_46ac_8608_c8343fc66550" hidden="1">#REF!</definedName>
    <definedName name="Tigr_Exhibitdc58f681_3788_47bd_a72a_19e43ec583d1" hidden="1">#REF!</definedName>
    <definedName name="Tigr_Exhibitdc9be048_f126_41c6_b1b5_696f0712b779" hidden="1">#REF!</definedName>
    <definedName name="Tigr_Exhibitdcc1eb0d_8551_47a4_a0c4_6fe3df77517e" hidden="1">#REF!</definedName>
    <definedName name="Tigr_Exhibitdce47a03_3a98_4137_b4c9_f85ef1f22e84" hidden="1">#REF!</definedName>
    <definedName name="Tigr_Exhibitdcfbf6e3_cc67_48f5_a382_749e28e5a777" hidden="1">#REF!</definedName>
    <definedName name="Tigr_Exhibitdda50483_ed3f_426c_925b_0b46af0777d5" hidden="1">#REF!</definedName>
    <definedName name="Tigr_Exhibitde1579e2_6916_4d6a_9111_22409daecebf" hidden="1">#REF!</definedName>
    <definedName name="Tigr_Exhibitde1d67e6_8b30_411f_b259_4cdf78b98f27" hidden="1">#REF!</definedName>
    <definedName name="Tigr_Exhibitde62faa5_b7b9_47e6_b5fc_31a99ff509c4" hidden="1">#REF!</definedName>
    <definedName name="Tigr_Exhibitde6e44d7_7700_4102_8fca_1389eb4b0ec3" hidden="1">#REF!</definedName>
    <definedName name="Tigr_Exhibitde761a7f_7c45_47b0_8f13_ecede0189a97" hidden="1">#REF!</definedName>
    <definedName name="Tigr_Exhibitde825008_bd91_4e56_b487_4d4e2068d106" hidden="1">#REF!</definedName>
    <definedName name="Tigr_Exhibitdea29583_cde6_457e_846c_42a64fe87c04" hidden="1">#REF!</definedName>
    <definedName name="Tigr_Exhibitdeeebbf5_d346_45e3_b33d_3a56fe72f958" hidden="1">#REF!</definedName>
    <definedName name="Tigr_Exhibitdef4074f_afbe_4c09_8735_cdd946993557" hidden="1">#REF!</definedName>
    <definedName name="Tigr_Exhibitdf133e85_3fbd_49bd_a843_6a5a350b1fa9" hidden="1">#REF!</definedName>
    <definedName name="Tigr_Exhibitdf14bf7d_edf2_45d6_8583_e14e2d16d91b" hidden="1">#REF!</definedName>
    <definedName name="Tigr_Exhibitdf2f664f_8928_44e0_a453_e5dc00821384" hidden="1">#REF!</definedName>
    <definedName name="Tigr_Exhibitdf50a480_3637_4bc0_b739_53ce1c636bbc" hidden="1">#REF!</definedName>
    <definedName name="Tigr_Exhibitdf56e5de_ae78_4fe9_b99b_a42a77d7a560" hidden="1">#REF!</definedName>
    <definedName name="Tigr_Exhibitdf79b2f5_c0fa_4e12_9876_eca4c474e0b1" hidden="1">#REF!</definedName>
    <definedName name="Tigr_Exhibitdfa3ca7f_51b5_436f_a1a4_b943f7f6aedb" hidden="1">#REF!</definedName>
    <definedName name="Tigr_Exhibitdfb6d735_3baf_491a_8477_8a78ed4ff4ef" hidden="1">#REF!</definedName>
    <definedName name="Tigr_Exhibitdfbac79c_c1a6_40be_b95c_fa4cad22a27c" hidden="1">#REF!</definedName>
    <definedName name="Tigr_Exhibitdfc7c18e_affa_4b6c_a42f_ccc687de55e2" hidden="1">#REF!</definedName>
    <definedName name="Tigr_Exhibitdfef2d64_578a_4bdc_b8a7_60443ea17b69" hidden="1">#REF!</definedName>
    <definedName name="Tigr_Exhibite012214a_b514_4ec8_bfa3_147d5b81be57" hidden="1">#REF!</definedName>
    <definedName name="Tigr_Exhibite0690cd6_20a3_476b_bb58_3f42def74d1d" hidden="1">#REF!</definedName>
    <definedName name="Tigr_Exhibite0743f65_dd4f_4f3b_8830_ee6ae2a9648f" hidden="1">#REF!</definedName>
    <definedName name="Tigr_Exhibite079df78_912d_4072_b07c_820d0229d699" hidden="1">#REF!</definedName>
    <definedName name="Tigr_Exhibite09af743_74fb_46f9_8fb6_a08e99f8aaa0" hidden="1">#REF!</definedName>
    <definedName name="Tigr_Exhibite0ca30bc_941b_4881_bc33_ee4260a7988a" hidden="1">#REF!</definedName>
    <definedName name="Tigr_Exhibite15b42ce_6444_442d_ad04_ac2275a204e5" hidden="1">#REF!</definedName>
    <definedName name="Tigr_Exhibite1749e61_512c_473f_832b_596df8d7350d" hidden="1">#REF!</definedName>
    <definedName name="Tigr_Exhibite1e90bf7_fdde_432f_a8d4_9c3e4a1f404c" hidden="1">#REF!</definedName>
    <definedName name="Tigr_Exhibite20cd44b_ca69_4ec2_bc80_d5eb3a7404c1" hidden="1">#REF!</definedName>
    <definedName name="Tigr_Exhibite2100bd0_d5ad_4f38_aa4e_81ee0e8aa750" hidden="1">#REF!</definedName>
    <definedName name="Tigr_Exhibite22ef638_d7c5_4480_ae9e_7363875e37cc" hidden="1">#REF!</definedName>
    <definedName name="Tigr_Exhibite25136c2_ec56_4732_9126_1ee8b7673694" hidden="1">#REF!</definedName>
    <definedName name="Tigr_Exhibite291a57f_a430_4769_9d3d_2ed947406e56" hidden="1">#REF!</definedName>
    <definedName name="Tigr_Exhibite2b052ef_44e2_40b2_a8e9_7b26e65cc4da" hidden="1">#REF!</definedName>
    <definedName name="Tigr_Exhibite2d6e216_f7da_4171_9909_9f2fa41d0ea8" hidden="1">#REF!</definedName>
    <definedName name="Tigr_Exhibite3226014_e67d_418f_9981_772725d0eb1d" hidden="1">#REF!</definedName>
    <definedName name="Tigr_Exhibite3430fbd_1475_4da2_ba68_ab58520c7f8f" hidden="1">#REF!</definedName>
    <definedName name="Tigr_Exhibite35f0cce_420b_4695_aa5c_aa38a6dc1e86" hidden="1">#REF!</definedName>
    <definedName name="Tigr_Exhibite35fb9df_34b7_4b50_b8fb_3ea7097d35ef" hidden="1">#REF!</definedName>
    <definedName name="Tigr_Exhibite37c116b_3555_4cf3_9162_e72a25ccea01" hidden="1">#REF!</definedName>
    <definedName name="Tigr_Exhibite3930ab2_936c_42b4_8072_fb3104b48a10" hidden="1">#REF!</definedName>
    <definedName name="Tigr_Exhibite39de712_2001_4768_8128_fc3879eee49c" hidden="1">#REF!</definedName>
    <definedName name="Tigr_Exhibite3bc35c7_cb26_4fe3_b0e2_00b5871778f7" hidden="1">#REF!</definedName>
    <definedName name="Tigr_Exhibite3c1c97c_c086_41cc_a412_1259e548a896" hidden="1">#REF!</definedName>
    <definedName name="Tigr_Exhibite3cc1892_ad99_454c_88f2_174b65647b73" hidden="1">#REF!</definedName>
    <definedName name="Tigr_Exhibite3f3ef26_0877_4440_a030_c4b810019d66" hidden="1">#REF!</definedName>
    <definedName name="Tigr_Exhibite3f8b8cd_97ab_4abc_9392_6295e8fac7d9" hidden="1">#REF!</definedName>
    <definedName name="Tigr_Exhibite43d5358_6366_4d88_9795_1f585d052298" hidden="1">#REF!</definedName>
    <definedName name="Tigr_Exhibite44e892b_6fa9_4280_bd72_767d0c1d8465" hidden="1">#REF!</definedName>
    <definedName name="Tigr_Exhibite4801b0d_1d54_4d32_bdf5_9beeb5feec9c" hidden="1">#REF!</definedName>
    <definedName name="Tigr_Exhibite4b34f01_4e86_47b8_aa15_73f2709e2c68" hidden="1">#REF!</definedName>
    <definedName name="Tigr_Exhibite4ba6416_41f1_4420_b1eb_3f76cbb36b70" hidden="1">#REF!</definedName>
    <definedName name="Tigr_Exhibite4beaec5_3bc4_42ff_9518_b1b34628112f" hidden="1">#REF!</definedName>
    <definedName name="Tigr_Exhibite4fc3731_4f02_4779_9941_a0002903ee87" hidden="1">#REF!</definedName>
    <definedName name="Tigr_Exhibite527e41b_11cc_4e8e_9bc3_5de87b36e714" hidden="1">#REF!</definedName>
    <definedName name="Tigr_Exhibite55f6042_6f96_4126_ae92_3382274190b5" hidden="1">#REF!</definedName>
    <definedName name="Tigr_Exhibite5cc4989_ab0f_4467_978a_a297b4cacb17" hidden="1">#REF!</definedName>
    <definedName name="Tigr_Exhibite5ccd3da_ecf7_4187_b601_04a4c1a4ea4f" hidden="1">#REF!</definedName>
    <definedName name="Tigr_Exhibite5fbb439_3b47_43fc_8ebf_b55176b64c93" hidden="1">#REF!</definedName>
    <definedName name="Tigr_Exhibite6024275_2485_407e_9ef6_3615faaa7e34" hidden="1">#REF!</definedName>
    <definedName name="Tigr_Exhibite6402540_8d25_4068_be16_781b879eceba" hidden="1">#REF!</definedName>
    <definedName name="Tigr_Exhibite657215a_9c28_4b87_8b7b_9b79931fcec5" hidden="1">#REF!</definedName>
    <definedName name="Tigr_Exhibite6b18181_020f_4929_aba2_c88976a4e1bf" hidden="1">#REF!</definedName>
    <definedName name="Tigr_Exhibite6c6e1e2_cc93_4389_b2b0_3c43b73c48cb" hidden="1">#REF!</definedName>
    <definedName name="Tigr_Exhibite6cd45a3_d245_4392_9740_85aa3e756e6c" hidden="1">#REF!</definedName>
    <definedName name="Tigr_Exhibite6fc4fbd_8e46_4e8f_a87a_1ce45114bdcc" hidden="1">#REF!</definedName>
    <definedName name="Tigr_Exhibite7332461_25c7_4f3a_9623_890e0e615a27" hidden="1">#REF!</definedName>
    <definedName name="Tigr_Exhibite741d478_86d3_4e4f_9aa7_f63970d0b073" hidden="1">#REF!</definedName>
    <definedName name="Tigr_Exhibite7691348_e12e_4ce5_964f_a0e11e4c34a4" hidden="1">#REF!</definedName>
    <definedName name="Tigr_Exhibite770e962_e3e9_4825_88db_8b77ed4e97d2" hidden="1">#REF!</definedName>
    <definedName name="Tigr_Exhibite7b4e8fd_c7df_4fd8_9cbf_f26880f45b33" hidden="1">#REF!</definedName>
    <definedName name="Tigr_Exhibite7b89801_728e_47d7_b690_b69a16dec4d1" hidden="1">#REF!</definedName>
    <definedName name="Tigr_Exhibite90f0b79_db4e_4bb2_861d_fc5aa71fc31d" hidden="1">#REF!</definedName>
    <definedName name="Tigr_Exhibite9607d18_b0f7_4d2e_928a_1d3b50c3334d" hidden="1">#REF!</definedName>
    <definedName name="Tigr_Exhibite9686083_59db_42ac_a895_0752d1ee1860" hidden="1">#REF!</definedName>
    <definedName name="Tigr_Exhibite9b64656_9608_4b3b_ba34_6900fcb576df" hidden="1">#REF!</definedName>
    <definedName name="Tigr_Exhibite9ebb0d3_1a52_49c2_a034_24fbbf7cd5c0" hidden="1">#REF!</definedName>
    <definedName name="Tigr_Exhibitea1424ca_89b5_4f7c_aeab_d03180a92a6d" hidden="1">#REF!</definedName>
    <definedName name="Tigr_Exhibitea16ac3f_c771_49a1_a9fb_84b658c00be3" hidden="1">#REF!</definedName>
    <definedName name="Tigr_Exhibitea78e364_01ca_420a_9581_44d3bfa894d1" hidden="1">#REF!</definedName>
    <definedName name="Tigr_Exhibitea977f32_0358_4f59_ab05_7ffd6e3cc457" hidden="1">#REF!</definedName>
    <definedName name="Tigr_Exhibiteafcf6ad_afa6_489e_87e7_b29e17b24fde" hidden="1">#REF!</definedName>
    <definedName name="Tigr_Exhibiteb6e4427_a496_42f4_bc07_e887fc8c6389" hidden="1">#REF!</definedName>
    <definedName name="Tigr_Exhibiteb70fe85_4509_4c6c_80ee_ea3c1d7ff192" hidden="1">#REF!</definedName>
    <definedName name="Tigr_Exhibiteb91c770_d71c_4020_b751_f8b194576184" hidden="1">#REF!</definedName>
    <definedName name="Tigr_Exhibiteba657ef_5453_4a22_89a2_bcc4a069d3ed" hidden="1">#REF!</definedName>
    <definedName name="Tigr_Exhibitebc845bc_9ab3_435a_988a_6aeae5f47e95" hidden="1">#REF!</definedName>
    <definedName name="Tigr_Exhibitebe81fd5_f6c7_43c4_bf3e_8f4d34bf17cc" hidden="1">#REF!</definedName>
    <definedName name="Tigr_Exhibitec0e36f1_4ccc_4bea_adb8_cc790e738805" hidden="1">#REF!</definedName>
    <definedName name="Tigr_Exhibitec8604d4_2828_4f01_9bcd_1209fa75f8f5" hidden="1">#REF!</definedName>
    <definedName name="Tigr_Exhibitec9d8b5b_13af_41b2_b238_e5e00370ac07" hidden="1">#REF!</definedName>
    <definedName name="Tigr_Exhibitecab850f_ee15_4cf5_b1b3_8c0a041575e0" hidden="1">#REF!</definedName>
    <definedName name="Tigr_Exhibited300370_8f27_4fc0_8735_6836d0791ed1" hidden="1">#REF!</definedName>
    <definedName name="Tigr_Exhibited529e54_1c63_400e_bbf3_6dfb2a1a5396" hidden="1">#REF!</definedName>
    <definedName name="Tigr_Exhibited69b919_cf1d_4cf9_8a9c_35c401dab33e" hidden="1">#REF!</definedName>
    <definedName name="Tigr_Exhibited8c561c_2743_4762_80ef_93db5b1e4d24" hidden="1">#REF!</definedName>
    <definedName name="Tigr_Exhibitedba2075_a25b_4c54_8edb_94d037fad10d" hidden="1">#REF!</definedName>
    <definedName name="Tigr_Exhibitedd2f42d_f090_46f3_9c38_faccc791a043" hidden="1">#REF!</definedName>
    <definedName name="Tigr_Exhibitee9aa4c2_5790_4e44_81af_957213734efe" hidden="1">#REF!</definedName>
    <definedName name="Tigr_Exhibiteeda760f_e1da_4950_a6c6_f90c26e6dc8a" hidden="1">#REF!</definedName>
    <definedName name="Tigr_Exhibiteefc861d_c889_4828_96eb_e282203ebf5b" hidden="1">#REF!</definedName>
    <definedName name="Tigr_Exhibitef31cf2a_dd8b_4d49_9b65_0d57b76bda1e" hidden="1">#REF!</definedName>
    <definedName name="Tigr_Exhibitef409d5e_14c3_4260_a799_5e1ba9fa2ceb" hidden="1">#REF!</definedName>
    <definedName name="Tigr_Exhibitefc1a6c0_8b70_4ea6_92dd_8478f7c10da0" hidden="1">#REF!</definedName>
    <definedName name="Tigr_Exhibitf00f2ef8_78fe_4166_bee1_1da403ffeac4" hidden="1">#REF!</definedName>
    <definedName name="Tigr_Exhibitf01b7f7d_9bbc_4e54_b321_9e549a0f36b4" hidden="1">#REF!</definedName>
    <definedName name="Tigr_Exhibitf0323df1_e540_44b6_a931_25c17733bd63" hidden="1">#REF!</definedName>
    <definedName name="Tigr_Exhibitf058d27a_e863_4570_a662_d9231d9890cc" hidden="1">#REF!</definedName>
    <definedName name="Tigr_Exhibitf09cd042_fd96_47d2_93dc_794b1e68711d" hidden="1">#REF!</definedName>
    <definedName name="Tigr_Exhibitf0ac682d_3ceb_47b0_9c33_b5ef286c491a" hidden="1">#REF!</definedName>
    <definedName name="Tigr_Exhibitf0f78dd3_6709_423e_8d7f_424ee71e310f" hidden="1">#REF!</definedName>
    <definedName name="Tigr_Exhibitf116e141_bb57_480a_b687_af9b117ee8dc" hidden="1">#REF!</definedName>
    <definedName name="Tigr_Exhibitf1711d1d_f16d_494f_83dc_5a21d156a85d" hidden="1">#REF!</definedName>
    <definedName name="Tigr_Exhibitf17d2a01_cc12_4c6f_8f08_dd185375647d" hidden="1">#REF!</definedName>
    <definedName name="Tigr_Exhibitf1d8c55f_fd3c_426f_846a_17ae0701dd2c" hidden="1">#REF!</definedName>
    <definedName name="Tigr_Exhibitf28b3983_8027_4e9b_8adf_2d877f319e10" hidden="1">#REF!</definedName>
    <definedName name="Tigr_Exhibitf2af2ce7_db0e_445d_a52f_487599fa40a1" hidden="1">#REF!</definedName>
    <definedName name="Tigr_Exhibitf2bfdd68_24a5_4f2f_a528_9b590855fc92" hidden="1">#REF!</definedName>
    <definedName name="Tigr_Exhibitf2d36fdb_c08d_4448_b400_cd9d1a0d070d" hidden="1">#REF!</definedName>
    <definedName name="Tigr_Exhibitf33348ab_6439_48ae_b328_544a3c9a1e52" hidden="1">#REF!</definedName>
    <definedName name="Tigr_Exhibitf3570ed1_e106_4bf4_8ffd_673c28c50a85" hidden="1">#REF!</definedName>
    <definedName name="Tigr_Exhibitf3ced83c_0ba0_4718_885c_56a03ffc08ca" hidden="1">#REF!</definedName>
    <definedName name="Tigr_Exhibitf3f01b5c_6091_4bc9_abfe_4248b131c3bf" hidden="1">#REF!</definedName>
    <definedName name="Tigr_Exhibitf433fdb0_37a1_4909_a5f3_e2889c69d0bf" hidden="1">#REF!</definedName>
    <definedName name="Tigr_Exhibitf54064b9_fe15_4519_833c_9c2adbf37823" hidden="1">#REF!</definedName>
    <definedName name="Tigr_Exhibitf558570c_782a_42bf_a8c9_fb2706b084f6" hidden="1">#REF!</definedName>
    <definedName name="Tigr_Exhibitf5786923_b99b_4379_ad51_ecf9d73b3914" hidden="1">#REF!</definedName>
    <definedName name="Tigr_Exhibitf580f9cb_9f5a_4f54_8e3c_1f37932de9be" hidden="1">#REF!</definedName>
    <definedName name="Tigr_Exhibitf59ab019_2c7e_49c5_b946_008552c8c7a3" hidden="1">#REF!</definedName>
    <definedName name="Tigr_Exhibitf5a4a2fe_cb5e_417b_8f37_2004101d8d02" hidden="1">#REF!</definedName>
    <definedName name="Tigr_Exhibitf5a729f1_8c8d_4391_9d18_a4b71011d31c" hidden="1">#REF!</definedName>
    <definedName name="Tigr_Exhibitf6c32a0e_6c96_4649_a8ba_235ff5c6014f" hidden="1">#REF!</definedName>
    <definedName name="Tigr_Exhibitf6f2f26c_861d_499c_a32a_62c38148888e" hidden="1">#REF!</definedName>
    <definedName name="Tigr_Exhibitf6f7e5cc_89c8_4571_9c05_ea7ff0c144cf" hidden="1">#REF!</definedName>
    <definedName name="Tigr_Exhibitf70858b6_11c0_47b9_8653_e1f384aa1faf" hidden="1">#REF!</definedName>
    <definedName name="Tigr_Exhibitf728c5b8_fb4d_406a_8a06_303c51bac97a" hidden="1">#REF!</definedName>
    <definedName name="Tigr_Exhibitf78421ca_b15c_4c88_8a08_7724f11556a6" hidden="1">#REF!</definedName>
    <definedName name="Tigr_Exhibitf7b4ecbc_7753_45a1_8bee_c119e89a6b72" hidden="1">#REF!</definedName>
    <definedName name="Tigr_Exhibitf7b618a1_7071_4e64_ab7d_f90515278632" hidden="1">#REF!</definedName>
    <definedName name="Tigr_Exhibitf7dc3c78_88a0_4ef6_b18b_4ecabaa29483" hidden="1">#REF!</definedName>
    <definedName name="Tigr_Exhibitf801ac2d_1475_42a1_9228_d7053e1d9443" hidden="1">#REF!</definedName>
    <definedName name="Tigr_Exhibitf81d320d_ba0c_47a9_9c1f_408da91523dd" hidden="1">#REF!</definedName>
    <definedName name="Tigr_Exhibitf85017ef_f840_4a75_bbcf_a4568b5ac19d" hidden="1">#REF!</definedName>
    <definedName name="Tigr_Exhibitf85257b6_bb45_4adf_9f69_3531b239b7df" hidden="1">#REF!</definedName>
    <definedName name="Tigr_Exhibitf85d3adb_b111_43db_a78b_21f4ecf13494" hidden="1">#REF!</definedName>
    <definedName name="Tigr_Exhibitf8aca3ea_4792_4691_800f_36765908fd08" hidden="1">#REF!</definedName>
    <definedName name="Tigr_Exhibitf8bc17da_0260_4641_9533_5364e205c2dd" hidden="1">#REF!</definedName>
    <definedName name="Tigr_Exhibitf8d48119_bf7a_436c_9495_644056dc9167" hidden="1">#REF!</definedName>
    <definedName name="Tigr_Exhibitf919d447_8abc_4423_b60e_2e7dc42e9620" hidden="1">#REF!</definedName>
    <definedName name="Tigr_Exhibitf943b908_98f7_4cce_8fa9_22989a59c585" hidden="1">#REF!</definedName>
    <definedName name="Tigr_Exhibitf959ca9d_f14d_436f_a59f_c7dd3d2b1e51" hidden="1">#REF!</definedName>
    <definedName name="Tigr_Exhibitf97a3948_3143_4a98_8698_b4fe0a6af83f" hidden="1">#REF!</definedName>
    <definedName name="Tigr_Exhibitfa4f1a05_3d62_4ac4_aa4e_4524592de66e" hidden="1">#REF!</definedName>
    <definedName name="Tigr_Exhibitfa6c2090_0a21_474d_9328_5a15fb06ca43" hidden="1">#REF!</definedName>
    <definedName name="Tigr_Exhibitfaa96148_981e_48c8_9a36_22fc8ff631ac" hidden="1">#REF!</definedName>
    <definedName name="Tigr_Exhibitface3230_f578_4e8a_bc2c_b4e40a88c178" hidden="1">#REF!</definedName>
    <definedName name="Tigr_Exhibitfb575562_24cd_4ddb_b301_e1487f09c473" hidden="1">#REF!</definedName>
    <definedName name="Tigr_Exhibitfb6bc94a_15fd_404e_89aa_8a3f60de47d4" hidden="1">#REF!</definedName>
    <definedName name="Tigr_Exhibitfbd48eef_a251_4cf1_a703_6844d3a2cc98" hidden="1">#REF!</definedName>
    <definedName name="Tigr_Exhibitfc1fab40_1d64_48c7_90e8_ccab3890eb83" hidden="1">#REF!</definedName>
    <definedName name="Tigr_Exhibitfc3a5226_2c97_4d9f_9a1c_2363d15a9fb2" hidden="1">#REF!</definedName>
    <definedName name="Tigr_Exhibitfc771fd7_51fe_4f08_9737_6904fdf89e45" hidden="1">#REF!</definedName>
    <definedName name="Tigr_Exhibitfd1eaff5_6206_4af6_bc04_f95e96bdf266" hidden="1">#REF!</definedName>
    <definedName name="Tigr_Exhibitfd522d20_fb70_447f_a528_30b5cd04af22" hidden="1">#REF!</definedName>
    <definedName name="Tigr_Exhibitfd94c231_17a7_4a82_9975_0e2b4c240a9e" hidden="1">#REF!</definedName>
    <definedName name="Tigr_Exhibitfdc13bc0_a18f_462e_a60a_eb644c4e2b17" hidden="1">#REF!</definedName>
    <definedName name="Tigr_Exhibitfdee6fa4_cb28_44e0_a126_3e505bbc83a7" hidden="1">#REF!</definedName>
    <definedName name="Tigr_Exhibitfdf8c879_67c2_4957_929e_03606d3fbac2" hidden="1">#REF!</definedName>
    <definedName name="Tigr_Exhibitfe5d8c82_0853_4576_b988_a38e0e945b85" hidden="1">#REF!</definedName>
    <definedName name="Tigr_Exhibitfeabaac0_2175_42f9_bafe_a188df703cda" hidden="1">#REF!</definedName>
    <definedName name="Tigr_Exhibitfebd3d3d_215d_4660_bfc9_b5925f9ed082" hidden="1">#REF!</definedName>
    <definedName name="Tigr_Exhibitff5d53b6_ca04_42e6_bc7c_2814e92774bb" hidden="1">#REF!</definedName>
    <definedName name="Tigr_Exhibitff805fbe_7d8e_488f_ad05_c5187bd2e24f" hidden="1">#REF!</definedName>
    <definedName name="Tigr_Exhibitffa9d669_b87e_4957_a420_45e874d7b9a5" hidden="1">#REF!</definedName>
    <definedName name="TLS" localSheetId="7" hidden="1">{"LKD",#N/A,FALSE,"표지"}</definedName>
    <definedName name="TLS" localSheetId="0" hidden="1">{"LKD",#N/A,FALSE,"표지"}</definedName>
    <definedName name="TLS" hidden="1">{"LKD",#N/A,FALSE,"표지"}</definedName>
    <definedName name="TOPO" hidden="1">#REF!</definedName>
    <definedName name="TreeMap">"TreeMap"</definedName>
    <definedName name="TRHTRNGNMHNM" localSheetId="7" hidden="1">{#N/A,#N/A,FALSE,"96 3월물량표";#N/A,#N/A,FALSE,"96 4월물량표";#N/A,#N/A,FALSE,"96 5월물량표"}</definedName>
    <definedName name="TRHTRNGNMHNM" localSheetId="0" hidden="1">{#N/A,#N/A,FALSE,"96 3월물량표";#N/A,#N/A,FALSE,"96 4월물량표";#N/A,#N/A,FALSE,"96 5월물량표"}</definedName>
    <definedName name="TRHTRNGNMHNM" hidden="1">{#N/A,#N/A,FALSE,"96 3월물량표";#N/A,#N/A,FALSE,"96 4월물량표";#N/A,#N/A,FALSE,"96 5월물량표"}</definedName>
    <definedName name="trhy" localSheetId="7" hidden="1">{#N/A,#N/A,TRUE,"Y생산";#N/A,#N/A,TRUE,"Y판매";#N/A,#N/A,TRUE,"Y총물량";#N/A,#N/A,TRUE,"Y능력";#N/A,#N/A,TRUE,"YKD"}</definedName>
    <definedName name="trhy" localSheetId="0" hidden="1">{#N/A,#N/A,TRUE,"Y생산";#N/A,#N/A,TRUE,"Y판매";#N/A,#N/A,TRUE,"Y총물량";#N/A,#N/A,TRUE,"Y능력";#N/A,#N/A,TRUE,"YKD"}</definedName>
    <definedName name="trhy" hidden="1">{#N/A,#N/A,TRUE,"Y생산";#N/A,#N/A,TRUE,"Y판매";#N/A,#N/A,TRUE,"Y총물량";#N/A,#N/A,TRUE,"Y능력";#N/A,#N/A,TRUE,"YKD"}</definedName>
    <definedName name="TRNR_2bcf7f9d4c4a417fa94341861ff9ce87_273_1" hidden="1">#REF!</definedName>
    <definedName name="TRNR_3d2d600e95e94355aa1a093f2cf4b94e_432_1" hidden="1">#REF!</definedName>
    <definedName name="TRNR_7de4300109df47bc9e5dd754f99b1e29_275_1" hidden="1">#REF!</definedName>
    <definedName name="TRNR_cdefadb7daff4efeac537da9a25168b9_4_1" hidden="1">#REF!</definedName>
    <definedName name="TRNR_cf7c4239c1d440bc9b809755ad21be76_273_1" hidden="1">#REF!</definedName>
    <definedName name="TRNR_e6cd3a98745a467b9fce866ad792b175_13_1" hidden="1">#REF!</definedName>
    <definedName name="tt" localSheetId="7" hidden="1">{#N/A,#N/A,TRUE,"Y생산";#N/A,#N/A,TRUE,"Y판매";#N/A,#N/A,TRUE,"Y총물량";#N/A,#N/A,TRUE,"Y능력";#N/A,#N/A,TRUE,"YKD"}</definedName>
    <definedName name="tt" localSheetId="0" hidden="1">{#N/A,#N/A,TRUE,"Y생산";#N/A,#N/A,TRUE,"Y판매";#N/A,#N/A,TRUE,"Y총물량";#N/A,#N/A,TRUE,"Y능력";#N/A,#N/A,TRUE,"YKD"}</definedName>
    <definedName name="tt" hidden="1">{#N/A,#N/A,TRUE,"Y생산";#N/A,#N/A,TRUE,"Y판매";#N/A,#N/A,TRUE,"Y총물량";#N/A,#N/A,TRUE,"Y능력";#N/A,#N/A,TRUE,"YKD"}</definedName>
    <definedName name="ttttt" localSheetId="7" hidden="1">{#N/A,#N/A,FALSE,"지침";#N/A,#N/A,FALSE,"환경분석";#N/A,#N/A,FALSE,"Sheet16"}</definedName>
    <definedName name="ttttt" localSheetId="0" hidden="1">{#N/A,#N/A,FALSE,"지침";#N/A,#N/A,FALSE,"환경분석";#N/A,#N/A,FALSE,"Sheet16"}</definedName>
    <definedName name="ttttt" hidden="1">{#N/A,#N/A,FALSE,"지침";#N/A,#N/A,FALSE,"환경분석";#N/A,#N/A,FALSE,"Sheet16"}</definedName>
    <definedName name="tw" localSheetId="7" hidden="1">{"'Directory'!$A$72:$E$91"}</definedName>
    <definedName name="tw" localSheetId="0" hidden="1">{"'Directory'!$A$72:$E$91"}</definedName>
    <definedName name="tw" hidden="1">{"'Directory'!$A$72:$E$91"}</definedName>
    <definedName name="tyjk" localSheetId="7" hidden="1">{#N/A,#N/A,TRUE,"Y생산";#N/A,#N/A,TRUE,"Y판매";#N/A,#N/A,TRUE,"Y총물량";#N/A,#N/A,TRUE,"Y능력";#N/A,#N/A,TRUE,"YKD"}</definedName>
    <definedName name="tyjk" localSheetId="0" hidden="1">{#N/A,#N/A,TRUE,"Y생산";#N/A,#N/A,TRUE,"Y판매";#N/A,#N/A,TRUE,"Y총물량";#N/A,#N/A,TRUE,"Y능력";#N/A,#N/A,TRUE,"YKD"}</definedName>
    <definedName name="tyjk" hidden="1">{#N/A,#N/A,TRUE,"Y생산";#N/A,#N/A,TRUE,"Y판매";#N/A,#N/A,TRUE,"Y총물량";#N/A,#N/A,TRUE,"Y능력";#N/A,#N/A,TRUE,"YKD"}</definedName>
    <definedName name="u" localSheetId="7" hidden="1">{#N/A,#N/A,FALSE,"Sheet6";#N/A,#N/A,FALSE,"Sheet7";#N/A,#N/A,FALSE,"Sheet8";#N/A,#N/A,FALSE,"Sheet9";#N/A,#N/A,FALSE,"Sheet10";#N/A,#N/A,FALSE,"Sheet1";#N/A,#N/A,FALSE,"Sheet1";#N/A,#N/A,FALSE,"Sheet2";#N/A,#N/A,FALSE,"Sheet3";#N/A,#N/A,FALSE,"Sheet4"}</definedName>
    <definedName name="u" localSheetId="0" hidden="1">{#N/A,#N/A,FALSE,"Sheet6";#N/A,#N/A,FALSE,"Sheet7";#N/A,#N/A,FALSE,"Sheet8";#N/A,#N/A,FALSE,"Sheet9";#N/A,#N/A,FALSE,"Sheet10";#N/A,#N/A,FALSE,"Sheet1";#N/A,#N/A,FALSE,"Sheet1";#N/A,#N/A,FALSE,"Sheet2";#N/A,#N/A,FALSE,"Sheet3";#N/A,#N/A,FALSE,"Sheet4"}</definedName>
    <definedName name="u" hidden="1">{#N/A,#N/A,FALSE,"Sheet6";#N/A,#N/A,FALSE,"Sheet7";#N/A,#N/A,FALSE,"Sheet8";#N/A,#N/A,FALSE,"Sheet9";#N/A,#N/A,FALSE,"Sheet10";#N/A,#N/A,FALSE,"Sheet1";#N/A,#N/A,FALSE,"Sheet1";#N/A,#N/A,FALSE,"Sheet2";#N/A,#N/A,FALSE,"Sheet3";#N/A,#N/A,FALSE,"Sheet4"}</definedName>
    <definedName name="uu" localSheetId="7" hidden="1">{#N/A,#N/A,FALSE,"96 3월물량표";#N/A,#N/A,FALSE,"96 4월물량표";#N/A,#N/A,FALSE,"96 5월물량표"}</definedName>
    <definedName name="uu" localSheetId="0" hidden="1">{#N/A,#N/A,FALSE,"96 3월물량표";#N/A,#N/A,FALSE,"96 4월물량표";#N/A,#N/A,FALSE,"96 5월물량표"}</definedName>
    <definedName name="uu" hidden="1">{#N/A,#N/A,FALSE,"96 3월물량표";#N/A,#N/A,FALSE,"96 4월물량표";#N/A,#N/A,FALSE,"96 5월물량표"}</definedName>
    <definedName name="UUUUUUU" localSheetId="7" hidden="1">{#N/A,#N/A,TRUE,"Y생산";#N/A,#N/A,TRUE,"Y판매";#N/A,#N/A,TRUE,"Y총물량";#N/A,#N/A,TRUE,"Y능력";#N/A,#N/A,TRUE,"YKD"}</definedName>
    <definedName name="UUUUUUU" localSheetId="0" hidden="1">{#N/A,#N/A,TRUE,"Y생산";#N/A,#N/A,TRUE,"Y판매";#N/A,#N/A,TRUE,"Y총물량";#N/A,#N/A,TRUE,"Y능력";#N/A,#N/A,TRUE,"YKD"}</definedName>
    <definedName name="UUUUUUU" hidden="1">{#N/A,#N/A,TRUE,"Y생산";#N/A,#N/A,TRUE,"Y판매";#N/A,#N/A,TRUE,"Y총물량";#N/A,#N/A,TRUE,"Y능력";#N/A,#N/A,TRUE,"YKD"}</definedName>
    <definedName name="uykl" localSheetId="7" hidden="1">{#N/A,#N/A,FALSE,"96 3월물량표";#N/A,#N/A,FALSE,"96 4월물량표";#N/A,#N/A,FALSE,"96 5월물량표"}</definedName>
    <definedName name="uykl" localSheetId="0" hidden="1">{#N/A,#N/A,FALSE,"96 3월물량표";#N/A,#N/A,FALSE,"96 4월물량표";#N/A,#N/A,FALSE,"96 5월물량표"}</definedName>
    <definedName name="uykl" hidden="1">{#N/A,#N/A,FALSE,"96 3월물량표";#N/A,#N/A,FALSE,"96 4월물량표";#N/A,#N/A,FALSE,"96 5월물량표"}</definedName>
    <definedName name="v" localSheetId="7" hidden="1">{#N/A,#N/A,TRUE,"Y생산";#N/A,#N/A,TRUE,"Y판매";#N/A,#N/A,TRUE,"Y총물량";#N/A,#N/A,TRUE,"Y능력";#N/A,#N/A,TRUE,"YKD"}</definedName>
    <definedName name="v" localSheetId="0" hidden="1">{#N/A,#N/A,TRUE,"Y생산";#N/A,#N/A,TRUE,"Y판매";#N/A,#N/A,TRUE,"Y총물량";#N/A,#N/A,TRUE,"Y능력";#N/A,#N/A,TRUE,"YKD"}</definedName>
    <definedName name="v" hidden="1">{#N/A,#N/A,TRUE,"Y생산";#N/A,#N/A,TRUE,"Y판매";#N/A,#N/A,TRUE,"Y총물량";#N/A,#N/A,TRUE,"Y능력";#N/A,#N/A,TRUE,"YKD"}</definedName>
    <definedName name="vvv" localSheetId="7" hidden="1">{"DCF","UPSIDE CASE",FALSE,"Sheet1";"DCF","BASE CASE",FALSE,"Sheet1";"DCF","DOWNSIDE CASE",FALSE,"Sheet1"}</definedName>
    <definedName name="vvv" localSheetId="0" hidden="1">{"DCF","UPSIDE CASE",FALSE,"Sheet1";"DCF","BASE CASE",FALSE,"Sheet1";"DCF","DOWNSIDE CASE",FALSE,"Sheet1"}</definedName>
    <definedName name="vvv" hidden="1">{"DCF","UPSIDE CASE",FALSE,"Sheet1";"DCF","BASE CASE",FALSE,"Sheet1";"DCF","DOWNSIDE CASE",FALSE,"Sheet1"}</definedName>
    <definedName name="w" localSheetId="7" hidden="1">{"IS",#N/A,FALSE,"IS";"RPTIS",#N/A,FALSE,"RPTIS";"STATS",#N/A,FALSE,"STATS";"CELL",#N/A,FALSE,"CELL";"BS",#N/A,FALSE,"BS"}</definedName>
    <definedName name="w" localSheetId="0" hidden="1">{"IS",#N/A,FALSE,"IS";"RPTIS",#N/A,FALSE,"RPTIS";"STATS",#N/A,FALSE,"STATS";"CELL",#N/A,FALSE,"CELL";"BS",#N/A,FALSE,"BS"}</definedName>
    <definedName name="w" hidden="1">{"IS",#N/A,FALSE,"IS";"RPTIS",#N/A,FALSE,"RPTIS";"STATS",#N/A,FALSE,"STATS";"CELL",#N/A,FALSE,"CELL";"BS",#N/A,FALSE,"BS"}</definedName>
    <definedName name="waethgh" localSheetId="7" hidden="1">{#N/A,#N/A,FALSE,"96 3월물량표";#N/A,#N/A,FALSE,"96 4월물량표";#N/A,#N/A,FALSE,"96 5월물량표"}</definedName>
    <definedName name="waethgh" localSheetId="0" hidden="1">{#N/A,#N/A,FALSE,"96 3월물량표";#N/A,#N/A,FALSE,"96 4월물량표";#N/A,#N/A,FALSE,"96 5월물량표"}</definedName>
    <definedName name="waethgh" hidden="1">{#N/A,#N/A,FALSE,"96 3월물량표";#N/A,#N/A,FALSE,"96 4월물량표";#N/A,#N/A,FALSE,"96 5월물량표"}</definedName>
    <definedName name="Waterfall">"Waterfall"</definedName>
    <definedName name="wcom" localSheetId="7" hidden="1">{"IS",#N/A,FALSE,"IS";"RPTIS",#N/A,FALSE,"RPTIS";"STATS",#N/A,FALSE,"STATS";"BS",#N/A,FALSE,"BS"}</definedName>
    <definedName name="wcom" localSheetId="0" hidden="1">{"IS",#N/A,FALSE,"IS";"RPTIS",#N/A,FALSE,"RPTIS";"STATS",#N/A,FALSE,"STATS";"BS",#N/A,FALSE,"BS"}</definedName>
    <definedName name="wcom" hidden="1">{"IS",#N/A,FALSE,"IS";"RPTIS",#N/A,FALSE,"RPTIS";"STATS",#N/A,FALSE,"STATS";"BS",#N/A,FALSE,"BS"}</definedName>
    <definedName name="wddw" localSheetId="7" hidden="1">{#N/A,#N/A,FALSE,"지침";#N/A,#N/A,FALSE,"환경분석";#N/A,#N/A,FALSE,"Sheet16"}</definedName>
    <definedName name="wddw" localSheetId="0" hidden="1">{#N/A,#N/A,FALSE,"지침";#N/A,#N/A,FALSE,"환경분석";#N/A,#N/A,FALSE,"Sheet16"}</definedName>
    <definedName name="wddw" hidden="1">{#N/A,#N/A,FALSE,"지침";#N/A,#N/A,FALSE,"환경분석";#N/A,#N/A,FALSE,"Sheet16"}</definedName>
    <definedName name="WE4TGH" localSheetId="7" hidden="1">{#N/A,#N/A,TRUE,"Y생산";#N/A,#N/A,TRUE,"Y판매";#N/A,#N/A,TRUE,"Y총물량";#N/A,#N/A,TRUE,"Y능력";#N/A,#N/A,TRUE,"YKD"}</definedName>
    <definedName name="WE4TGH" localSheetId="0" hidden="1">{#N/A,#N/A,TRUE,"Y생산";#N/A,#N/A,TRUE,"Y판매";#N/A,#N/A,TRUE,"Y총물량";#N/A,#N/A,TRUE,"Y능력";#N/A,#N/A,TRUE,"YKD"}</definedName>
    <definedName name="WE4TGH" hidden="1">{#N/A,#N/A,TRUE,"Y생산";#N/A,#N/A,TRUE,"Y판매";#N/A,#N/A,TRUE,"Y총물량";#N/A,#N/A,TRUE,"Y능력";#N/A,#N/A,TRUE,"YKD"}</definedName>
    <definedName name="WEAGTBG" localSheetId="7" hidden="1">{#N/A,#N/A,TRUE,"Y생산";#N/A,#N/A,TRUE,"Y판매";#N/A,#N/A,TRUE,"Y총물량";#N/A,#N/A,TRUE,"Y능력";#N/A,#N/A,TRUE,"YKD"}</definedName>
    <definedName name="WEAGTBG" localSheetId="0" hidden="1">{#N/A,#N/A,TRUE,"Y생산";#N/A,#N/A,TRUE,"Y판매";#N/A,#N/A,TRUE,"Y총물량";#N/A,#N/A,TRUE,"Y능력";#N/A,#N/A,TRUE,"YKD"}</definedName>
    <definedName name="WEAGTBG" hidden="1">{#N/A,#N/A,TRUE,"Y생산";#N/A,#N/A,TRUE,"Y판매";#N/A,#N/A,TRUE,"Y총물량";#N/A,#N/A,TRUE,"Y능력";#N/A,#N/A,TRUE,"YKD"}</definedName>
    <definedName name="WEARF" localSheetId="7" hidden="1">{#N/A,#N/A,TRUE,"Y생산";#N/A,#N/A,TRUE,"Y판매";#N/A,#N/A,TRUE,"Y총물량";#N/A,#N/A,TRUE,"Y능력";#N/A,#N/A,TRUE,"YKD"}</definedName>
    <definedName name="WEARF" localSheetId="0" hidden="1">{#N/A,#N/A,TRUE,"Y생산";#N/A,#N/A,TRUE,"Y판매";#N/A,#N/A,TRUE,"Y총물량";#N/A,#N/A,TRUE,"Y능력";#N/A,#N/A,TRUE,"YKD"}</definedName>
    <definedName name="WEARF" hidden="1">{#N/A,#N/A,TRUE,"Y생산";#N/A,#N/A,TRUE,"Y판매";#N/A,#N/A,TRUE,"Y총물량";#N/A,#N/A,TRUE,"Y능력";#N/A,#N/A,TRUE,"YKD"}</definedName>
    <definedName name="WEG" localSheetId="7" hidden="1">{#N/A,#N/A,TRUE,"Y생산";#N/A,#N/A,TRUE,"Y판매";#N/A,#N/A,TRUE,"Y총물량";#N/A,#N/A,TRUE,"Y능력";#N/A,#N/A,TRUE,"YKD"}</definedName>
    <definedName name="WEG" localSheetId="0" hidden="1">{#N/A,#N/A,TRUE,"Y생산";#N/A,#N/A,TRUE,"Y판매";#N/A,#N/A,TRUE,"Y총물량";#N/A,#N/A,TRUE,"Y능력";#N/A,#N/A,TRUE,"YKD"}</definedName>
    <definedName name="WEG" hidden="1">{#N/A,#N/A,TRUE,"Y생산";#N/A,#N/A,TRUE,"Y판매";#N/A,#N/A,TRUE,"Y총물량";#N/A,#N/A,TRUE,"Y능력";#N/A,#N/A,TRUE,"YKD"}</definedName>
    <definedName name="WEGDFBV" localSheetId="7" hidden="1">{#N/A,#N/A,TRUE,"Y생산";#N/A,#N/A,TRUE,"Y판매";#N/A,#N/A,TRUE,"Y총물량";#N/A,#N/A,TRUE,"Y능력";#N/A,#N/A,TRUE,"YKD"}</definedName>
    <definedName name="WEGDFBV" localSheetId="0" hidden="1">{#N/A,#N/A,TRUE,"Y생산";#N/A,#N/A,TRUE,"Y판매";#N/A,#N/A,TRUE,"Y총물량";#N/A,#N/A,TRUE,"Y능력";#N/A,#N/A,TRUE,"YKD"}</definedName>
    <definedName name="WEGDFBV" hidden="1">{#N/A,#N/A,TRUE,"Y생산";#N/A,#N/A,TRUE,"Y판매";#N/A,#N/A,TRUE,"Y총물량";#N/A,#N/A,TRUE,"Y능력";#N/A,#N/A,TRUE,"YKD"}</definedName>
    <definedName name="WEGERHNT" localSheetId="7" hidden="1">{#N/A,#N/A,FALSE,"96 3월물량표";#N/A,#N/A,FALSE,"96 4월물량표";#N/A,#N/A,FALSE,"96 5월물량표"}</definedName>
    <definedName name="WEGERHNT" localSheetId="0" hidden="1">{#N/A,#N/A,FALSE,"96 3월물량표";#N/A,#N/A,FALSE,"96 4월물량표";#N/A,#N/A,FALSE,"96 5월물량표"}</definedName>
    <definedName name="WEGERHNT" hidden="1">{#N/A,#N/A,FALSE,"96 3월물량표";#N/A,#N/A,FALSE,"96 4월물량표";#N/A,#N/A,FALSE,"96 5월물량표"}</definedName>
    <definedName name="wegtgb" localSheetId="7" hidden="1">{#N/A,#N/A,TRUE,"Y생산";#N/A,#N/A,TRUE,"Y판매";#N/A,#N/A,TRUE,"Y총물량";#N/A,#N/A,TRUE,"Y능력";#N/A,#N/A,TRUE,"YKD"}</definedName>
    <definedName name="wegtgb" localSheetId="0" hidden="1">{#N/A,#N/A,TRUE,"Y생산";#N/A,#N/A,TRUE,"Y판매";#N/A,#N/A,TRUE,"Y총물량";#N/A,#N/A,TRUE,"Y능력";#N/A,#N/A,TRUE,"YKD"}</definedName>
    <definedName name="wegtgb" hidden="1">{#N/A,#N/A,TRUE,"Y생산";#N/A,#N/A,TRUE,"Y판매";#N/A,#N/A,TRUE,"Y총물량";#N/A,#N/A,TRUE,"Y능력";#N/A,#N/A,TRUE,"YKD"}</definedName>
    <definedName name="WEGTHN" localSheetId="7" hidden="1">{#N/A,#N/A,TRUE,"Y생산";#N/A,#N/A,TRUE,"Y판매";#N/A,#N/A,TRUE,"Y총물량";#N/A,#N/A,TRUE,"Y능력";#N/A,#N/A,TRUE,"YKD"}</definedName>
    <definedName name="WEGTHN" localSheetId="0" hidden="1">{#N/A,#N/A,TRUE,"Y생산";#N/A,#N/A,TRUE,"Y판매";#N/A,#N/A,TRUE,"Y총물량";#N/A,#N/A,TRUE,"Y능력";#N/A,#N/A,TRUE,"YKD"}</definedName>
    <definedName name="WEGTHN" hidden="1">{#N/A,#N/A,TRUE,"Y생산";#N/A,#N/A,TRUE,"Y판매";#N/A,#N/A,TRUE,"Y총물량";#N/A,#N/A,TRUE,"Y능력";#N/A,#N/A,TRUE,"YKD"}</definedName>
    <definedName name="wegvc" localSheetId="7" hidden="1">{#N/A,#N/A,TRUE,"Y생산";#N/A,#N/A,TRUE,"Y판매";#N/A,#N/A,TRUE,"Y총물량";#N/A,#N/A,TRUE,"Y능력";#N/A,#N/A,TRUE,"YKD"}</definedName>
    <definedName name="wegvc" localSheetId="0" hidden="1">{#N/A,#N/A,TRUE,"Y생산";#N/A,#N/A,TRUE,"Y판매";#N/A,#N/A,TRUE,"Y총물량";#N/A,#N/A,TRUE,"Y능력";#N/A,#N/A,TRUE,"YKD"}</definedName>
    <definedName name="wegvc" hidden="1">{#N/A,#N/A,TRUE,"Y생산";#N/A,#N/A,TRUE,"Y판매";#N/A,#N/A,TRUE,"Y총물량";#N/A,#N/A,TRUE,"Y능력";#N/A,#N/A,TRUE,"YKD"}</definedName>
    <definedName name="werfew" localSheetId="7" hidden="1">{#N/A,#N/A,FALSE,"96 3월물량표";#N/A,#N/A,FALSE,"96 4월물량표";#N/A,#N/A,FALSE,"96 5월물량표"}</definedName>
    <definedName name="werfew" localSheetId="0" hidden="1">{#N/A,#N/A,FALSE,"96 3월물량표";#N/A,#N/A,FALSE,"96 4월물량표";#N/A,#N/A,FALSE,"96 5월물량표"}</definedName>
    <definedName name="werfew" hidden="1">{#N/A,#N/A,FALSE,"96 3월물량표";#N/A,#N/A,FALSE,"96 4월물량표";#N/A,#N/A,FALSE,"96 5월물량표"}</definedName>
    <definedName name="wert" localSheetId="7" hidden="1">{#N/A,#N/A,TRUE,"Y생산";#N/A,#N/A,TRUE,"Y판매";#N/A,#N/A,TRUE,"Y총물량";#N/A,#N/A,TRUE,"Y능력";#N/A,#N/A,TRUE,"YKD"}</definedName>
    <definedName name="wert" localSheetId="0" hidden="1">{#N/A,#N/A,TRUE,"Y생산";#N/A,#N/A,TRUE,"Y판매";#N/A,#N/A,TRUE,"Y총물량";#N/A,#N/A,TRUE,"Y능력";#N/A,#N/A,TRUE,"YKD"}</definedName>
    <definedName name="wert" hidden="1">{#N/A,#N/A,TRUE,"Y생산";#N/A,#N/A,TRUE,"Y판매";#N/A,#N/A,TRUE,"Y총물량";#N/A,#N/A,TRUE,"Y능력";#N/A,#N/A,TRUE,"YKD"}</definedName>
    <definedName name="weryh" localSheetId="7" hidden="1">{#N/A,#N/A,TRUE,"Y생산";#N/A,#N/A,TRUE,"Y판매";#N/A,#N/A,TRUE,"Y총물량";#N/A,#N/A,TRUE,"Y능력";#N/A,#N/A,TRUE,"YKD"}</definedName>
    <definedName name="weryh" localSheetId="0" hidden="1">{#N/A,#N/A,TRUE,"Y생산";#N/A,#N/A,TRUE,"Y판매";#N/A,#N/A,TRUE,"Y총물량";#N/A,#N/A,TRUE,"Y능력";#N/A,#N/A,TRUE,"YKD"}</definedName>
    <definedName name="weryh" hidden="1">{#N/A,#N/A,TRUE,"Y생산";#N/A,#N/A,TRUE,"Y판매";#N/A,#N/A,TRUE,"Y총물량";#N/A,#N/A,TRUE,"Y능력";#N/A,#N/A,TRUE,"YKD"}</definedName>
    <definedName name="wet" localSheetId="7" hidden="1">{#N/A,#N/A,FALSE,"96 3월물량표";#N/A,#N/A,FALSE,"96 4월물량표";#N/A,#N/A,FALSE,"96 5월물량표"}</definedName>
    <definedName name="wet" localSheetId="0" hidden="1">{#N/A,#N/A,FALSE,"96 3월물량표";#N/A,#N/A,FALSE,"96 4월물량표";#N/A,#N/A,FALSE,"96 5월물량표"}</definedName>
    <definedName name="wet" hidden="1">{#N/A,#N/A,FALSE,"96 3월물량표";#N/A,#N/A,FALSE,"96 4월물량표";#N/A,#N/A,FALSE,"96 5월물량표"}</definedName>
    <definedName name="WETTRHTRHJ" localSheetId="7" hidden="1">{#N/A,#N/A,TRUE,"Y생산";#N/A,#N/A,TRUE,"Y판매";#N/A,#N/A,TRUE,"Y총물량";#N/A,#N/A,TRUE,"Y능력";#N/A,#N/A,TRUE,"YKD"}</definedName>
    <definedName name="WETTRHTRHJ" localSheetId="0" hidden="1">{#N/A,#N/A,TRUE,"Y생산";#N/A,#N/A,TRUE,"Y판매";#N/A,#N/A,TRUE,"Y총물량";#N/A,#N/A,TRUE,"Y능력";#N/A,#N/A,TRUE,"YKD"}</definedName>
    <definedName name="WETTRHTRHJ" hidden="1">{#N/A,#N/A,TRUE,"Y생산";#N/A,#N/A,TRUE,"Y판매";#N/A,#N/A,TRUE,"Y총물량";#N/A,#N/A,TRUE,"Y능력";#N/A,#N/A,TRUE,"YKD"}</definedName>
    <definedName name="weygtrhj" localSheetId="7" hidden="1">{#N/A,#N/A,FALSE,"96 3월물량표";#N/A,#N/A,FALSE,"96 4월물량표";#N/A,#N/A,FALSE,"96 5월물량표"}</definedName>
    <definedName name="weygtrhj" localSheetId="0" hidden="1">{#N/A,#N/A,FALSE,"96 3월물량표";#N/A,#N/A,FALSE,"96 4월물량표";#N/A,#N/A,FALSE,"96 5월물량표"}</definedName>
    <definedName name="weygtrhj" hidden="1">{#N/A,#N/A,FALSE,"96 3월물량표";#N/A,#N/A,FALSE,"96 4월물량표";#N/A,#N/A,FALSE,"96 5월물량표"}</definedName>
    <definedName name="whatisthis" hidden="1">#REF!</definedName>
    <definedName name="wraeygfb" localSheetId="7" hidden="1">{#N/A,#N/A,FALSE,"96 3월물량표";#N/A,#N/A,FALSE,"96 4월물량표";#N/A,#N/A,FALSE,"96 5월물량표"}</definedName>
    <definedName name="wraeygfb" localSheetId="0" hidden="1">{#N/A,#N/A,FALSE,"96 3월물량표";#N/A,#N/A,FALSE,"96 4월물량표";#N/A,#N/A,FALSE,"96 5월물량표"}</definedName>
    <definedName name="wraeygfb" hidden="1">{#N/A,#N/A,FALSE,"96 3월물량표";#N/A,#N/A,FALSE,"96 4월물량표";#N/A,#N/A,FALSE,"96 5월물량표"}</definedName>
    <definedName name="wrn" localSheetId="7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" localSheetId="0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.345." localSheetId="7" hidden="1">{#N/A,#N/A,FALSE,"96 3월물량표";#N/A,#N/A,FALSE,"96 4월물량표";#N/A,#N/A,FALSE,"96 5월물량표"}</definedName>
    <definedName name="wrn.345." localSheetId="0" hidden="1">{#N/A,#N/A,FALSE,"96 3월물량표";#N/A,#N/A,FALSE,"96 4월물량표";#N/A,#N/A,FALSE,"96 5월물량표"}</definedName>
    <definedName name="wrn.345." hidden="1">{#N/A,#N/A,FALSE,"96 3월물량표";#N/A,#N/A,FALSE,"96 4월물량표";#N/A,#N/A,FALSE,"96 5월물량표"}</definedName>
    <definedName name="wrn.97." localSheetId="7" hidden="1">{#N/A,#N/A,FALSE,"지침";#N/A,#N/A,FALSE,"환경분석";#N/A,#N/A,FALSE,"Sheet16"}</definedName>
    <definedName name="wrn.97." localSheetId="0" hidden="1">{#N/A,#N/A,FALSE,"지침";#N/A,#N/A,FALSE,"환경분석";#N/A,#N/A,FALSE,"Sheet16"}</definedName>
    <definedName name="wrn.97." hidden="1">{#N/A,#N/A,FALSE,"지침";#N/A,#N/A,FALSE,"환경분석";#N/A,#N/A,FALSE,"Sheet16"}</definedName>
    <definedName name="wrn.Acquisition_matrix." localSheetId="7" hidden="1">{"Acq_matrix",#N/A,FALSE,"Acquisition Matrix"}</definedName>
    <definedName name="wrn.Acquisition_matrix." localSheetId="0" hidden="1">{"Acq_matrix",#N/A,FALSE,"Acquisition Matrix"}</definedName>
    <definedName name="wrn.Acquisition_matrix." hidden="1">{"Acq_matrix",#N/A,FALSE,"Acquisition Matrix"}</definedName>
    <definedName name="wrn.adj95." localSheetId="7" hidden="1">{"adj95mult",#N/A,FALSE,"COMPCO";"adj95est",#N/A,FALSE,"COMPCO"}</definedName>
    <definedName name="wrn.adj95." localSheetId="0" hidden="1">{"adj95mult",#N/A,FALSE,"COMPCO";"adj95est",#N/A,FALSE,"COMPCO"}</definedName>
    <definedName name="wrn.adj95." hidden="1">{"adj95mult",#N/A,FALSE,"COMPCO";"adj95est",#N/A,FALSE,"COMPCO"}</definedName>
    <definedName name="wrn.Aging._.and._.Trend._.Analysis." localSheetId="7" hidden="1">{#N/A,#N/A,FALSE,"Aging Summary";#N/A,#N/A,FALSE,"Ratio Analysis";#N/A,#N/A,FALSE,"Test 120 Day Accts";#N/A,#N/A,FALSE,"Tickmarks"}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_Current." localSheetId="7" hidden="1">{"Profit_and_Loss",#N/A,TRUE,"WBCM";"All_Current",#N/A,TRUE,"WBCM"}</definedName>
    <definedName name="wrn.All_Current." localSheetId="0" hidden="1">{"Profit_and_Loss",#N/A,TRUE,"WBCM";"All_Current",#N/A,TRUE,"WBCM"}</definedName>
    <definedName name="wrn.All_Current." hidden="1">{"Profit_and_Loss",#N/A,TRUE,"WBCM";"All_Current",#N/A,TRUE,"WBCM"}</definedName>
    <definedName name="wrn.All." localSheetId="7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_.Pages." localSheetId="7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" localSheetId="0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1" localSheetId="7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1" localSheetId="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MAT._.Intranet." localSheetId="7" hidden="1">{"AMAT INC",#N/A,FALSE,"AMAT-INC";"AMAT BLSH",#N/A,FALSE,"AMATBLSH"}</definedName>
    <definedName name="wrn.AMAT._.Intranet." hidden="1">{"AMAT INC",#N/A,FALSE,"AMAT-INC";"AMAT BLSH",#N/A,FALSE,"AMATBLSH"}</definedName>
    <definedName name="wrn.Annual._.Income._.Statement." localSheetId="7" hidden="1">{#N/A,#N/A,FALSE,"earnings"}</definedName>
    <definedName name="wrn.Annual._.Income._.Statement." localSheetId="0" hidden="1">{#N/A,#N/A,FALSE,"earnings"}</definedName>
    <definedName name="wrn.Annual._.Income._.Statement." hidden="1">{#N/A,#N/A,FALSE,"earnings"}</definedName>
    <definedName name="wrn.Annual._.revenue._.model." localSheetId="7" hidden="1">{#N/A,#N/A,FALSE,"earnings"}</definedName>
    <definedName name="wrn.Annual._.revenue._.model." localSheetId="0" hidden="1">{#N/A,#N/A,FALSE,"earnings"}</definedName>
    <definedName name="wrn.Annual._.revenue._.model." hidden="1">{#N/A,#N/A,FALSE,"earnings"}</definedName>
    <definedName name="wrn.AQUIROR._.DCF." localSheetId="7" hidden="1">{"AQUIRORDCF",#N/A,FALSE,"Merger consequences";"Acquirorassns",#N/A,FALSE,"Merger consequences"}</definedName>
    <definedName name="wrn.AQUIROR._.DCF." localSheetId="0" hidden="1">{"AQUIRORDCF",#N/A,FALSE,"Merger consequences";"Acquirorassns",#N/A,FALSE,"Merger consequences"}</definedName>
    <definedName name="wrn.AQUIROR._.DCF." hidden="1">{"AQUIRORDCF",#N/A,FALSE,"Merger consequences";"Acquirorassns",#N/A,FALSE,"Merger consequences"}</definedName>
    <definedName name="wrn.Asia." localSheetId="7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" localSheetId="0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U가공." localSheetId="7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AU가공." localSheetId="0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AU가공.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BEL." localSheetId="7" hidden="1">{"IS",#N/A,FALSE,"IS";"RPTIS",#N/A,FALSE,"RPTIS";"STATS",#N/A,FALSE,"STATS";"CELL",#N/A,FALSE,"CELL";"BS",#N/A,FALSE,"BS"}</definedName>
    <definedName name="wrn.BEL." localSheetId="0" hidden="1">{"IS",#N/A,FALSE,"IS";"RPTIS",#N/A,FALSE,"RPTIS";"STATS",#N/A,FALSE,"STATS";"CELL",#N/A,FALSE,"CELL";"BS",#N/A,FALSE,"BS"}</definedName>
    <definedName name="wrn.BEL." hidden="1">{"IS",#N/A,FALSE,"IS";"RPTIS",#N/A,FALSE,"RPTIS";"STATS",#N/A,FALSE,"STATS";"CELL",#N/A,FALSE,"CELL";"BS",#N/A,FALSE,"BS"}</definedName>
    <definedName name="wrn.both._.pages." localSheetId="7" hidden="1">{"page 1",#N/A,FALSE,"Comps";"page 2",#N/A,FALSE,"Comps"}</definedName>
    <definedName name="wrn.both._.pages." localSheetId="0" hidden="1">{"page 1",#N/A,FALSE,"Comps";"page 2",#N/A,FALSE,"Comps"}</definedName>
    <definedName name="wrn.both._.pages." hidden="1">{"page 1",#N/A,FALSE,"Comps";"page 2",#N/A,FALSE,"Comps"}</definedName>
    <definedName name="wrn.C_G_Hele." localSheetId="7" hidden="1">{"Side 1",#N/A,FALSE,"Hovedark";"Side 2",#N/A,FALSE,"Hovedark";"Cash Flow",#N/A,FALSE,"Hovedark";"Butik_oms",#N/A,FALSE,"Omsætning";"Lande_oms",#N/A,FALSE,"Land";"Halvår",#N/A,FALSE,"Halvår";"Valuation",#N/A,FALSE,"Valuation";"DCF",#N/A,FALSE,"DCF";"Bidrag",#N/A,FALSE,"Bidrag";"Bagside DK",#N/A,FALSE,"Bagside"}</definedName>
    <definedName name="wrn.C_G_Hele." localSheetId="0" hidden="1">{"Side 1",#N/A,FALSE,"Hovedark";"Side 2",#N/A,FALSE,"Hovedark";"Cash Flow",#N/A,FALSE,"Hovedark";"Butik_oms",#N/A,FALSE,"Omsætning";"Lande_oms",#N/A,FALSE,"Land";"Halvår",#N/A,FALSE,"Halvår";"Valuation",#N/A,FALSE,"Valuation";"DCF",#N/A,FALSE,"DCF";"Bidrag",#N/A,FALSE,"Bidrag";"Bagside DK",#N/A,FALSE,"Bagside"}</definedName>
    <definedName name="wrn.C_G_Hele." hidden="1">{"Side 1",#N/A,FALSE,"Hovedark";"Side 2",#N/A,FALSE,"Hovedark";"Cash Flow",#N/A,FALSE,"Hovedark";"Butik_oms",#N/A,FALSE,"Omsætning";"Lande_oms",#N/A,FALSE,"Land";"Halvår",#N/A,FALSE,"Halvår";"Valuation",#N/A,FALSE,"Valuation";"DCF",#N/A,FALSE,"DCF";"Bidrag",#N/A,FALSE,"Bidrag";"Bagside DK",#N/A,FALSE,"Bagside"}</definedName>
    <definedName name="wrn.Call._.Report." localSheetId="7" hidden="1">{#N/A,#N/A,FALSE,"Quarterly Earnings Model";#N/A,#N/A,FALSE,"Annual Earnings Model";#N/A,#N/A,FALSE,"Forecasts_VDF";#N/A,#N/A,FALSE,"Value Metrics";#N/A,#N/A,FALSE,"Product Breakdown";#N/A,#N/A,FALSE,"Gross Margin Analysis";#N/A,#N/A,FALSE,"Lexmark Valuation Summary"}</definedName>
    <definedName name="wrn.Call._.Report." localSheetId="0" hidden="1">{#N/A,#N/A,FALSE,"Quarterly Earnings Model";#N/A,#N/A,FALSE,"Annual Earnings Model";#N/A,#N/A,FALSE,"Forecasts_VDF";#N/A,#N/A,FALSE,"Value Metrics";#N/A,#N/A,FALSE,"Product Breakdown";#N/A,#N/A,FALSE,"Gross Margin Analysis";#N/A,#N/A,FALSE,"Lexmark Valuation Summary"}</definedName>
    <definedName name="wrn.Call._.Report." hidden="1">{#N/A,#N/A,FALSE,"Quarterly Earnings Model";#N/A,#N/A,FALSE,"Annual Earnings Model";#N/A,#N/A,FALSE,"Forecasts_VDF";#N/A,#N/A,FALSE,"Value Metrics";#N/A,#N/A,FALSE,"Product Breakdown";#N/A,#N/A,FALSE,"Gross Margin Analysis";#N/A,#N/A,FALSE,"Lexmark Valuation Summary"}</definedName>
    <definedName name="wrn.Carlsberg." localSheetId="7" hidden="1">{#N/A,#N/A,FALSE,"Forudsætninger";"Forsidedata",#N/A,FALSE,"Forsidedata";"Resultatopgørelse DK",#N/A,FALSE,"Resultatopgørelse";#N/A,#N/A,FALSE,"Cash Flow";#N/A,#N/A,FALSE,"Balance";#N/A,#N/A,FALSE,"Skjulte værdier";#N/A,#N/A,FALSE,"Valuation"}</definedName>
    <definedName name="wrn.Carlsberg." localSheetId="0" hidden="1">{#N/A,#N/A,FALSE,"Forudsætninger";"Forsidedata",#N/A,FALSE,"Forsidedata";"Resultatopgørelse DK",#N/A,FALSE,"Resultatopgørelse";#N/A,#N/A,FALSE,"Cash Flow";#N/A,#N/A,FALSE,"Balance";#N/A,#N/A,FALSE,"Skjulte værdier";#N/A,#N/A,FALSE,"Valuation"}</definedName>
    <definedName name="wrn.Carlsberg." hidden="1">{#N/A,#N/A,FALSE,"Forudsætninger";"Forsidedata",#N/A,FALSE,"Forsidedata";"Resultatopgørelse DK",#N/A,FALSE,"Resultatopgørelse";#N/A,#N/A,FALSE,"Cash Flow";#N/A,#N/A,FALSE,"Balance";#N/A,#N/A,FALSE,"Skjulte værdier";#N/A,#N/A,FALSE,"Valuation"}</definedName>
    <definedName name="wrn.cases." localSheetId="7" hidden="1">{"summary",#N/A,TRUE,"pro forma";"avp",#N/A,TRUE,"AVP";"Pro Forma Financials","Low Debt",TRUE,"pro forma";"Credit Analysis","Low Debt",TRUE,"pro forma";"Pro Forma Financials","Base Case",TRUE,"pro forma";"Credit Analysis","Base Case",TRUE,"pro forma";"Pro Forma Financials","High Debt",TRUE,"pro forma";"Credit Analysis","High Debt",TRUE,"pro forma"}</definedName>
    <definedName name="wrn.cases." localSheetId="0" hidden="1">{"summary",#N/A,TRUE,"pro forma";"avp",#N/A,TRUE,"AVP";"Pro Forma Financials","Low Debt",TRUE,"pro forma";"Credit Analysis","Low Debt",TRUE,"pro forma";"Pro Forma Financials","Base Case",TRUE,"pro forma";"Credit Analysis","Base Case",TRUE,"pro forma";"Pro Forma Financials","High Debt",TRUE,"pro forma";"Credit Analysis","High Debt",TRUE,"pro forma"}</definedName>
    <definedName name="wrn.cases." hidden="1">{"summary",#N/A,TRUE,"pro forma";"avp",#N/A,TRUE,"AVP";"Pro Forma Financials","Low Debt",TRUE,"pro forma";"Credit Analysis","Low Debt",TRUE,"pro forma";"Pro Forma Financials","Base Case",TRUE,"pro forma";"Credit Analysis","Base Case",TRUE,"pro forma";"Pro Forma Financials","High Debt",TRUE,"pro forma";"Credit Analysis","High Debt",TRUE,"pro forma"}</definedName>
    <definedName name="wrn.cbk." localSheetId="7" hidden="1">{"res",#N/A,FALSE,"A";"bal",#N/A,FALSE,"B";"key",#N/A,FALSE,"C";"halvres",#N/A,FALSE,"D";"halvbal",#N/A,FALSE,"E";"halvkey",#N/A,FALSE,"F"}</definedName>
    <definedName name="wrn.cbk." localSheetId="0" hidden="1">{"res",#N/A,FALSE,"A";"bal",#N/A,FALSE,"B";"key",#N/A,FALSE,"C";"halvres",#N/A,FALSE,"D";"halvbal",#N/A,FALSE,"E";"halvkey",#N/A,FALSE,"F"}</definedName>
    <definedName name="wrn.cbk." hidden="1">{"res",#N/A,FALSE,"A";"bal",#N/A,FALSE,"B";"key",#N/A,FALSE,"C";"halvres",#N/A,FALSE,"D";"halvbal",#N/A,FALSE,"E";"halvkey",#N/A,FALSE,"F"}</definedName>
    <definedName name="wrn.Central." localSheetId="7" hidden="1">{"Side 1",#N/A,FALSE,"Hovedark";"Side 2",#N/A,FALSE,"Hovedark";"Side 3",#N/A,FALSE,"Hovedark"}</definedName>
    <definedName name="wrn.Central." localSheetId="0" hidden="1">{"Side 1",#N/A,FALSE,"Hovedark";"Side 2",#N/A,FALSE,"Hovedark";"Side 3",#N/A,FALSE,"Hovedark"}</definedName>
    <definedName name="wrn.Central." hidden="1">{"Side 1",#N/A,FALSE,"Hovedark";"Side 2",#N/A,FALSE,"Hovedark";"Side 3",#N/A,FALSE,"Hovedark"}</definedName>
    <definedName name="wrn.cf." localSheetId="7" hidden="1">{"one",#N/A,FALSE,"cf";"two",#N/A,FALSE,"cf"}</definedName>
    <definedName name="wrn.cf." localSheetId="0" hidden="1">{"one",#N/A,FALSE,"cf";"two",#N/A,FALSE,"cf"}</definedName>
    <definedName name="wrn.cf." hidden="1">{"one",#N/A,FALSE,"cf";"two",#N/A,FALSE,"cf"}</definedName>
    <definedName name="wrn.client." localSheetId="7" hidden="1">{"multiple",#N/A,FALSE,"client";"margins",#N/A,FALSE,"client";"data",#N/A,FALSE,"client"}</definedName>
    <definedName name="wrn.client." localSheetId="0" hidden="1">{"multiple",#N/A,FALSE,"client";"margins",#N/A,FALSE,"client";"data",#N/A,FALSE,"client"}</definedName>
    <definedName name="wrn.client." hidden="1">{"multiple",#N/A,FALSE,"client";"margins",#N/A,FALSE,"client";"data",#N/A,FALSE,"client"}</definedName>
    <definedName name="wrn.Client3." localSheetId="7" hidden="1">{"data",#N/A,FALSE,"client (3)";"margins",#N/A,FALSE,"client (3)";"multiple",#N/A,FALSE,"client (3)"}</definedName>
    <definedName name="wrn.Client3." localSheetId="0" hidden="1">{"data",#N/A,FALSE,"client (3)";"margins",#N/A,FALSE,"client (3)";"multiple",#N/A,FALSE,"client (3)"}</definedName>
    <definedName name="wrn.Client3." hidden="1">{"data",#N/A,FALSE,"client (3)";"margins",#N/A,FALSE,"client (3)";"multiple",#N/A,FALSE,"client (3)"}</definedName>
    <definedName name="wrn.client4." localSheetId="7" hidden="1">{"multiple",#N/A,FALSE,"client (4)";"margins",#N/A,FALSE,"client (4)";"data",#N/A,FALSE,"client (4)"}</definedName>
    <definedName name="wrn.client4." localSheetId="0" hidden="1">{"multiple",#N/A,FALSE,"client (4)";"margins",#N/A,FALSE,"client (4)";"data",#N/A,FALSE,"client (4)"}</definedName>
    <definedName name="wrn.client4." hidden="1">{"multiple",#N/A,FALSE,"client (4)";"margins",#N/A,FALSE,"client (4)";"data",#N/A,FALSE,"client (4)"}</definedName>
    <definedName name="wrn.Cochanges." localSheetId="7" hidden="1">{"valn",#N/A,FALSE,"COVER SHEET";"Interims",#N/A,FALSE,"News_Notes_Interims";"notesNews",#N/A,FALSE,"News_Notes_Interims"}</definedName>
    <definedName name="wrn.Cochanges." localSheetId="0" hidden="1">{"valn",#N/A,FALSE,"COVER SHEET";"Interims",#N/A,FALSE,"News_Notes_Interims";"notesNews",#N/A,FALSE,"News_Notes_Interims"}</definedName>
    <definedName name="wrn.Cochanges." hidden="1">{"valn",#N/A,FALSE,"COVER SHEET";"Interims",#N/A,FALSE,"News_Notes_Interims";"notesNews",#N/A,FALSE,"News_Notes_Interims"}</definedName>
    <definedName name="wrn.compco." localSheetId="7" hidden="1">{"mult96",#N/A,FALSE,"PETCOMP";"est96",#N/A,FALSE,"PETCOMP";"mult95",#N/A,FALSE,"PETCOMP";"est95",#N/A,FALSE,"PETCOMP";"multltm",#N/A,FALSE,"PETCOMP";"resultltm",#N/A,FALSE,"PETCOMP"}</definedName>
    <definedName name="wrn.compco." localSheetId="0" hidden="1">{"mult96",#N/A,FALSE,"PETCOMP";"est96",#N/A,FALSE,"PETCOMP";"mult95",#N/A,FALSE,"PETCOMP";"est95",#N/A,FALSE,"PETCOMP";"multltm",#N/A,FALSE,"PETCOMP";"resultltm",#N/A,FALSE,"PETCOMP"}</definedName>
    <definedName name="wrn.compco." hidden="1">{"mult96",#N/A,FALSE,"PETCOMP";"est96",#N/A,FALSE,"PETCOMP";"mult95",#N/A,FALSE,"PETCOMP";"est95",#N/A,FALSE,"PETCOMP";"multltm",#N/A,FALSE,"PETCOMP";"resultltm",#N/A,FALSE,"PETCOMP"}</definedName>
    <definedName name="wrn.Compensation." localSheetId="7" hidden="1">{"Comp sum",#N/A,FALSE,"Compensation";"Comp by emp",#N/A,FALSE,"Compensation";"Salary summary",#N/A,FALSE,"Compensation";"Payroll taxes",#N/A,FALSE,"Compensation";"HC by Month",#N/A,FALSE,"Compensation";"Misc",#N/A,FALSE,"Compensation"}</definedName>
    <definedName name="wrn.Compensation." localSheetId="0" hidden="1">{"Comp sum",#N/A,FALSE,"Compensation";"Comp by emp",#N/A,FALSE,"Compensation";"Salary summary",#N/A,FALSE,"Compensation";"Payroll taxes",#N/A,FALSE,"Compensation";"HC by Month",#N/A,FALSE,"Compensation";"Misc",#N/A,FALSE,"Compensation"}</definedName>
    <definedName name="wrn.Compensation." hidden="1">{"Comp sum",#N/A,FALSE,"Compensation";"Comp by emp",#N/A,FALSE,"Compensation";"Salary summary",#N/A,FALSE,"Compensation";"Payroll taxes",#N/A,FALSE,"Compensation";"HC by Month",#N/A,FALSE,"Compensation";"Misc",#N/A,FALSE,"Compensation"}</definedName>
    <definedName name="wrn.Complete._.Report" localSheetId="7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._.Report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._.Report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._.Report." localSheetId="7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._.Report.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._.Report.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._.report1." localSheetId="7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._.report1.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._.report1.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" localSheetId="7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NSOLIDATION." localSheetId="7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OLIDATION." localSheetId="0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OLIDATION.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SA._.FS._.국문." localSheetId="7" hidden="1">{#N/A,#N/A,FALSE,"BS";#N/A,#N/A,FALSE,"PL";#N/A,#N/A,FALSE,"처분";#N/A,#N/A,FALSE,"현금";#N/A,#N/A,FALSE,"매출";#N/A,#N/A,FALSE,"원가";#N/A,#N/A,FALSE,"경영"}</definedName>
    <definedName name="wrn.COSA._.FS._.국문." localSheetId="0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Cover." localSheetId="7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" localSheetId="0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SC." localSheetId="7" hidden="1">{"Output",#N/A,FALSE,"Output"}</definedName>
    <definedName name="wrn.CSC." localSheetId="0" hidden="1">{"Output",#N/A,FALSE,"Output"}</definedName>
    <definedName name="wrn.CSC." hidden="1">{"Output",#N/A,FALSE,"Output"}</definedName>
    <definedName name="wrn.cvintl." localSheetId="7" hidden="1">{"cover",#N/A,FALSE,"COVER SHEET";#N/A,#N/A,FALSE,"TARGET PRICE";#N/A,#N/A,FALSE,"DFCF"}</definedName>
    <definedName name="wrn.cvintl." localSheetId="0" hidden="1">{"cover",#N/A,FALSE,"COVER SHEET";#N/A,#N/A,FALSE,"TARGET PRICE";#N/A,#N/A,FALSE,"DFCF"}</definedName>
    <definedName name="wrn.cvintl." hidden="1">{"cover",#N/A,FALSE,"COVER SHEET";#N/A,#N/A,FALSE,"TARGET PRICE";#N/A,#N/A,FALSE,"DFCF"}</definedName>
    <definedName name="wrn.Dahl." localSheetId="7" hidden="1">{"Resultat",#N/A,TRUE,"Hovedtal";"Balance",#N/A,TRUE,"Hovedtal";"Cash_Flow",#N/A,TRUE,"Hovedtal"}</definedName>
    <definedName name="wrn.Dahl." localSheetId="0" hidden="1">{"Resultat",#N/A,TRUE,"Hovedtal";"Balance",#N/A,TRUE,"Hovedtal";"Cash_Flow",#N/A,TRUE,"Hovedtal"}</definedName>
    <definedName name="wrn.Dahl." hidden="1">{"Resultat",#N/A,TRUE,"Hovedtal";"Balance",#N/A,TRUE,"Hovedtal";"Cash_Flow",#N/A,TRUE,"Hovedtal"}</definedName>
    <definedName name="wrn.Danisco." localSheetId="7" hidden="1">{"resultatopgørelse",#N/A,FALSE,"Resultatopgørelse";#N/A,#N/A,FALSE,"Balance";#N/A,#N/A,FALSE,"Valuation";"Cash Flow",#N/A,FALSE,"New Cash Flow";"Renteindtægter",#N/A,FALSE,"New Cash Flow";"Renteudgifter",#N/A,FALSE,"New Cash Flow";"Nettorentebærende gæld",#N/A,FALSE,"New Cash Flow"}</definedName>
    <definedName name="wrn.Danisco." localSheetId="0" hidden="1">{"resultatopgørelse",#N/A,FALSE,"Resultatopgørelse";#N/A,#N/A,FALSE,"Balance";#N/A,#N/A,FALSE,"Valuation";"Cash Flow",#N/A,FALSE,"New Cash Flow";"Renteindtægter",#N/A,FALSE,"New Cash Flow";"Renteudgifter",#N/A,FALSE,"New Cash Flow";"Nettorentebærende gæld",#N/A,FALSE,"New Cash Flow"}</definedName>
    <definedName name="wrn.Danisco." hidden="1">{"resultatopgørelse",#N/A,FALSE,"Resultatopgørelse";#N/A,#N/A,FALSE,"Balance";#N/A,#N/A,FALSE,"Valuation";"Cash Flow",#N/A,FALSE,"New Cash Flow";"Renteindtægter",#N/A,FALSE,"New Cash Flow";"Renteudgifter",#N/A,FALSE,"New Cash Flow";"Nettorentebærende gæld",#N/A,FALSE,"New Cash Flow"}</definedName>
    <definedName name="wrn.database." localSheetId="7" hidden="1">{"subs",#N/A,FALSE,"database ";"proportional",#N/A,FALSE,"database "}</definedName>
    <definedName name="wrn.database." localSheetId="0" hidden="1">{"subs",#N/A,FALSE,"database ";"proportional",#N/A,FALSE,"database "}</definedName>
    <definedName name="wrn.database." hidden="1">{"subs",#N/A,FALSE,"database ";"proportional",#N/A,FALSE,"database "}</definedName>
    <definedName name="wrn.DCF_Terminal_Value_qchm." localSheetId="7" hidden="1">{"qchm_dcf",#N/A,FALSE,"QCHMDCF2";"qchm_terminal",#N/A,FALSE,"QCHMDCF2"}</definedName>
    <definedName name="wrn.DCF_Terminal_Value_qchm." localSheetId="0" hidden="1">{"qchm_dcf",#N/A,FALSE,"QCHMDCF2";"qchm_terminal",#N/A,FALSE,"QCHMDCF2"}</definedName>
    <definedName name="wrn.DCF_Terminal_Value_qchm." hidden="1">{"qchm_dcf",#N/A,FALSE,"QCHMDCF2";"qchm_terminal",#N/A,FALSE,"QCHMDCF2"}</definedName>
    <definedName name="wrn.DCF." localSheetId="7" hidden="1">{#N/A,#N/A,FALSE,"Brad_DCFM";#N/A,#N/A,FALSE,"Nick_DCFM";#N/A,#N/A,FALSE,"Mobile_DCFM"}</definedName>
    <definedName name="wrn.DCF." localSheetId="0" hidden="1">{#N/A,#N/A,FALSE,"Brad_DCFM";#N/A,#N/A,FALSE,"Nick_DCFM";#N/A,#N/A,FALSE,"Mobile_DCFM"}</definedName>
    <definedName name="wrn.DCF." hidden="1">{#N/A,#N/A,FALSE,"Brad_DCFM";#N/A,#N/A,FALSE,"Nick_DCFM";#N/A,#N/A,FALSE,"Mobile_DCFM"}</definedName>
    <definedName name="wrn.dec02." localSheetId="7" hidden="1">{#N/A,#N/A,FALSE,"BS"}</definedName>
    <definedName name="wrn.dec02." localSheetId="0" hidden="1">{#N/A,#N/A,FALSE,"BS"}</definedName>
    <definedName name="wrn.dec02." hidden="1">{#N/A,#N/A,FALSE,"BS"}</definedName>
    <definedName name="wrn.DLH_hele." localSheetId="7" hidden="1">{"Side 1",#N/A,FALSE,"Hovedark";"Side 2",#N/A,FALSE,"Hovedark";"Cash Flow",#N/A,FALSE,"Hovedark";"Breakdown",#N/A,FALSE,"Breakdown";"Valuation",#N/A,FALSE,"Valuation";"Bidrag",#N/A,FALSE,"Bidrag"}</definedName>
    <definedName name="wrn.DLH_hele." localSheetId="0" hidden="1">{"Side 1",#N/A,FALSE,"Hovedark";"Side 2",#N/A,FALSE,"Hovedark";"Cash Flow",#N/A,FALSE,"Hovedark";"Breakdown",#N/A,FALSE,"Breakdown";"Valuation",#N/A,FALSE,"Valuation";"Bidrag",#N/A,FALSE,"Bidrag"}</definedName>
    <definedName name="wrn.DLH_hele." hidden="1">{"Side 1",#N/A,FALSE,"Hovedark";"Side 2",#N/A,FALSE,"Hovedark";"Cash Flow",#N/A,FALSE,"Hovedark";"Breakdown",#N/A,FALSE,"Breakdown";"Valuation",#N/A,FALSE,"Valuation";"Bidrag",#N/A,FALSE,"Bidrag"}</definedName>
    <definedName name="wrn.dnb." localSheetId="7" hidden="1">{"res",#N/A,FALSE,"A";"bal",#N/A,FALSE,"B";"key",#N/A,FALSE,"C";"halvres",#N/A,FALSE,"D";"halvbal",#N/A,FALSE,"E";"halvkey",#N/A,FALSE,"F"}</definedName>
    <definedName name="wrn.dnb." localSheetId="0" hidden="1">{"res",#N/A,FALSE,"A";"bal",#N/A,FALSE,"B";"key",#N/A,FALSE,"C";"halvres",#N/A,FALSE,"D";"halvbal",#N/A,FALSE,"E";"halvkey",#N/A,FALSE,"F"}</definedName>
    <definedName name="wrn.dnb." hidden="1">{"res",#N/A,FALSE,"A";"bal",#N/A,FALSE,"B";"key",#N/A,FALSE,"C";"halvres",#N/A,FALSE,"D";"halvbal",#N/A,FALSE,"E";"halvkey",#N/A,FALSE,"F"}</definedName>
    <definedName name="wrn.Earnings._.Model." localSheetId="7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 localSheetId="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conomic._.Value._.Added._.Analysis." localSheetId="7" hidden="1">{"EVA",#N/A,FALSE,"EVA";"WACC",#N/A,FALSE,"WACC"}</definedName>
    <definedName name="wrn.Economic._.Value._.Added._.Analysis." localSheetId="0" hidden="1">{"EVA",#N/A,FALSE,"EVA";"WACC",#N/A,FALSE,"WACC"}</definedName>
    <definedName name="wrn.Economic._.Value._.Added._.Analysis." hidden="1">{"EVA",#N/A,FALSE,"EVA";"WACC",#N/A,FALSE,"WACC"}</definedName>
    <definedName name="wrn.Entire._.Model." localSheetId="7" hidden="1">{"Income Page",#N/A,FALSE,"Income";"Quarterly Page",#N/A,FALSE,"Quarterly";"EPS Page",#N/A,FALSE,"EPS";"Cashflow Page",#N/A,FALSE,"CashFlow"}</definedName>
    <definedName name="wrn.Entire._.Model." localSheetId="0" hidden="1">{"Income Page",#N/A,FALSE,"Income";"Quarterly Page",#N/A,FALSE,"Quarterly";"EPS Page",#N/A,FALSE,"EPS";"Cashflow Page",#N/A,FALSE,"CashFlow"}</definedName>
    <definedName name="wrn.Entire._.Model." hidden="1">{"Income Page",#N/A,FALSE,"Income";"Quarterly Page",#N/A,FALSE,"Quarterly";"EPS Page",#N/A,FALSE,"EPS";"Cashflow Page",#N/A,FALSE,"CashFlow"}</definedName>
    <definedName name="wrn.Estimat." localSheetId="7" hidden="1">{#N/A,#N/A,FALSE,"Resultatopgørelse";#N/A,#N/A,FALSE,"Cash Flow";#N/A,#N/A,FALSE,"Balance";#N/A,#N/A,FALSE,"Valuation"}</definedName>
    <definedName name="wrn.Estimat." localSheetId="0" hidden="1">{#N/A,#N/A,FALSE,"Resultatopgørelse";#N/A,#N/A,FALSE,"Cash Flow";#N/A,#N/A,FALSE,"Balance";#N/A,#N/A,FALSE,"Valuation"}</definedName>
    <definedName name="wrn.Estimat." hidden="1">{#N/A,#N/A,FALSE,"Resultatopgørelse";#N/A,#N/A,FALSE,"Cash Flow";#N/A,#N/A,FALSE,"Balance";#N/A,#N/A,FALSE,"Valuation"}</definedName>
    <definedName name="wrn.Europe." localSheetId="7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" localSheetId="0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xternal." localSheetId="7" hidden="1">{"External_Annual_Income",#N/A,FALSE,"External";"External_Quarterly_Income",#N/A,FALSE,"External"}</definedName>
    <definedName name="wrn.External." localSheetId="0" hidden="1">{"External_Annual_Income",#N/A,FALSE,"External";"External_Quarterly_Income",#N/A,FALSE,"External"}</definedName>
    <definedName name="wrn.External." hidden="1">{"External_Annual_Income",#N/A,FALSE,"External";"External_Quarterly_Income",#N/A,FALSE,"External"}</definedName>
    <definedName name="wrn.external.2" localSheetId="7" hidden="1">{"External_Annual_Income",#N/A,FALSE,"External";"External_Quarterly_Income",#N/A,FALSE,"External"}</definedName>
    <definedName name="wrn.external.2" localSheetId="0" hidden="1">{"External_Annual_Income",#N/A,FALSE,"External";"External_Quarterly_Income",#N/A,FALSE,"External"}</definedName>
    <definedName name="wrn.external.2" hidden="1">{"External_Annual_Income",#N/A,FALSE,"External";"External_Quarterly_Income",#N/A,FALSE,"External"}</definedName>
    <definedName name="wrn.Fax." localSheetId="7" hidden="1">{"fax (BS)",#N/A,FALSE,"BS";"fax (CF)",#N/A,FALSE,"CF";"fax (seg)",#N/A,FALSE,"Seg";"fax (telecomm)",#N/A,FALSE,"telecomm";"fax (infodisplay)",#N/A,FALSE,"infodisplay";"fax (am)",#N/A,FALSE,"AM";"fax (is)",#N/A,FALSE,"IS"}</definedName>
    <definedName name="wrn.Fax." localSheetId="0" hidden="1">{"fax (BS)",#N/A,FALSE,"BS";"fax (CF)",#N/A,FALSE,"CF";"fax (seg)",#N/A,FALSE,"Seg";"fax (telecomm)",#N/A,FALSE,"telecomm";"fax (infodisplay)",#N/A,FALSE,"infodisplay";"fax (am)",#N/A,FALSE,"AM";"fax (is)",#N/A,FALSE,"IS"}</definedName>
    <definedName name="wrn.Fax." hidden="1">{"fax (BS)",#N/A,FALSE,"BS";"fax (CF)",#N/A,FALSE,"CF";"fax (seg)",#N/A,FALSE,"Seg";"fax (telecomm)",#N/A,FALSE,"telecomm";"fax (infodisplay)",#N/A,FALSE,"infodisplay";"fax (am)",#N/A,FALSE,"AM";"fax (is)",#N/A,FALSE,"IS"}</definedName>
    <definedName name="wrn.Final._.Copy." localSheetId="7" hidden="1">{#N/A,#N/A,TRUE,"Assumptions";#N/A,#N/A,TRUE,"Financial  Statements";#N/A,#N/A,TRUE,"Unl. Free CF Valuation ";#N/A,#N/A,TRUE,"Funding Schedule";#N/A,#N/A,TRUE,"High Yield &amp; Equity Schedule"}</definedName>
    <definedName name="wrn.Final._.Copy." localSheetId="0" hidden="1">{#N/A,#N/A,TRUE,"Assumptions";#N/A,#N/A,TRUE,"Financial  Statements";#N/A,#N/A,TRUE,"Unl. Free CF Valuation ";#N/A,#N/A,TRUE,"Funding Schedule";#N/A,#N/A,TRUE,"High Yield &amp; Equity Schedule"}</definedName>
    <definedName name="wrn.Final._.Copy." hidden="1">{#N/A,#N/A,TRUE,"Assumptions";#N/A,#N/A,TRUE,"Financial  Statements";#N/A,#N/A,TRUE,"Unl. Free CF Valuation ";#N/A,#N/A,TRUE,"Funding Schedule";#N/A,#N/A,TRUE,"High Yield &amp; Equity Schedule"}</definedName>
    <definedName name="wrn.Financials." localSheetId="7" hidden="1">{#N/A,#N/A,FALSE,"P&amp;L - segmental";#N/A,#N/A,FALSE,"BSheet";#N/A,#N/A,FALSE,"Cashflow"}</definedName>
    <definedName name="wrn.Financials." localSheetId="0" hidden="1">{#N/A,#N/A,FALSE,"P&amp;L - segmental";#N/A,#N/A,FALSE,"BSheet";#N/A,#N/A,FALSE,"Cashflow"}</definedName>
    <definedName name="wrn.Financials." hidden="1">{#N/A,#N/A,FALSE,"P&amp;L - segmental";#N/A,#N/A,FALSE,"BSheet";#N/A,#N/A,FALSE,"Cashflow"}</definedName>
    <definedName name="wrn.Flugger." localSheetId="7" hidden="1">{"Res_og_nøgle",#N/A,FALSE,"Hovedark";"Balance",#N/A,FALSE,"Hovedark";"Bagside_DK",#N/A,FALSE,"Bagside"}</definedName>
    <definedName name="wrn.Flugger." localSheetId="0" hidden="1">{"Res_og_nøgle",#N/A,FALSE,"Hovedark";"Balance",#N/A,FALSE,"Hovedark";"Bagside_DK",#N/A,FALSE,"Bagside"}</definedName>
    <definedName name="wrn.Flugger." hidden="1">{"Res_og_nøgle",#N/A,FALSE,"Hovedark";"Balance",#N/A,FALSE,"Hovedark";"Bagside_DK",#N/A,FALSE,"Bagside"}</definedName>
    <definedName name="wrn.fokos." localSheetId="7" hidden="1">{"res",#N/A,FALSE,"A";"bal",#N/A,FALSE,"B";"key",#N/A,FALSE,"C";"halvres",#N/A,FALSE,"D";"halvbal",#N/A,FALSE,"E";"halvkey",#N/A,FALSE,"F"}</definedName>
    <definedName name="wrn.fokos." localSheetId="0" hidden="1">{"res",#N/A,FALSE,"A";"bal",#N/A,FALSE,"B";"key",#N/A,FALSE,"C";"halvres",#N/A,FALSE,"D";"halvbal",#N/A,FALSE,"E";"halvkey",#N/A,FALSE,"F"}</definedName>
    <definedName name="wrn.fokos." hidden="1">{"res",#N/A,FALSE,"A";"bal",#N/A,FALSE,"B";"key",#N/A,FALSE,"C";"halvres",#N/A,FALSE,"D";"halvbal",#N/A,FALSE,"E";"halvkey",#N/A,FALSE,"F"}</definedName>
    <definedName name="wrn.Forecast_All." localSheetId="7" hidden="1">{"Forecast_All",#N/A,FALSE,"Forecasts"}</definedName>
    <definedName name="wrn.Forecast_All." localSheetId="0" hidden="1">{"Forecast_All",#N/A,FALSE,"Forecasts"}</definedName>
    <definedName name="wrn.Forecast_All." hidden="1">{"Forecast_All",#N/A,FALSE,"Forecasts"}</definedName>
    <definedName name="wrn.Forecast_Summary." localSheetId="7" hidden="1">{"Forecast_Summary",#N/A,FALSE,"Forecasts"}</definedName>
    <definedName name="wrn.Forecast_Summary." localSheetId="0" hidden="1">{"Forecast_Summary",#N/A,FALSE,"Forecasts"}</definedName>
    <definedName name="wrn.Forecast_Summary." hidden="1">{"Forecast_Summary",#N/A,FALSE,"Forecasts"}</definedName>
    <definedName name="wrn.Forecast._.Q4a" localSheetId="7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" localSheetId="0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ull._.Earnings._.Model." localSheetId="7" hidden="1">{"Print",#N/A,FALSE,"Revenue Analysis";"Print",#N/A,FALSE,"Geographic Revenue";"Print",#N/A,FALSE,"Revenue - Distribution";"Print",#N/A,FALSE,"Income Statement - As Reported";"Print",#N/A,FALSE,"Income Statement - Operating";"Print",#N/A,FALSE,"Income Statement - %Revenue";"Print",#N/A,FALSE,"Year-over-Year Growth";"Print",#N/A,FALSE,"Sequential Growth";"Print",#N/A,FALSE,"Balance Sheet";"Print",#N/A,FALSE,"Cash Flow";"Print",#N/A,FALSE,"Ratios";"Print",#N/A,FALSE,"Valuation"}</definedName>
    <definedName name="wrn.Full._.Earnings._.Model." localSheetId="0" hidden="1">{"Print",#N/A,FALSE,"Revenue Analysis";"Print",#N/A,FALSE,"Geographic Revenue";"Print",#N/A,FALSE,"Revenue - Distribution";"Print",#N/A,FALSE,"Income Statement - As Reported";"Print",#N/A,FALSE,"Income Statement - Operating";"Print",#N/A,FALSE,"Income Statement - %Revenue";"Print",#N/A,FALSE,"Year-over-Year Growth";"Print",#N/A,FALSE,"Sequential Growth";"Print",#N/A,FALSE,"Balance Sheet";"Print",#N/A,FALSE,"Cash Flow";"Print",#N/A,FALSE,"Ratios";"Print",#N/A,FALSE,"Valuation"}</definedName>
    <definedName name="wrn.Full._.Earnings._.Model." hidden="1">{"Print",#N/A,FALSE,"Revenue Analysis";"Print",#N/A,FALSE,"Geographic Revenue";"Print",#N/A,FALSE,"Revenue - Distribution";"Print",#N/A,FALSE,"Income Statement - As Reported";"Print",#N/A,FALSE,"Income Statement - Operating";"Print",#N/A,FALSE,"Income Statement - %Revenue";"Print",#N/A,FALSE,"Year-over-Year Growth";"Print",#N/A,FALSE,"Sequential Growth";"Print",#N/A,FALSE,"Balance Sheet";"Print",#N/A,FALSE,"Cash Flow";"Print",#N/A,FALSE,"Ratios";"Print",#N/A,FALSE,"Valuation"}</definedName>
    <definedName name="wrn.Full._.Financials." localSheetId="7" hidden="1">{#N/A,#N/A,TRUE,"Financials";#N/A,#N/A,TRUE,"Operating Statistics";#N/A,#N/A,TRUE,"Capex &amp; Depreciation";#N/A,#N/A,TRUE,"Debt"}</definedName>
    <definedName name="wrn.Full._.Financials." localSheetId="0" hidden="1">{#N/A,#N/A,TRUE,"Financials";#N/A,#N/A,TRUE,"Operating Statistics";#N/A,#N/A,TRUE,"Capex &amp; Depreciation";#N/A,#N/A,TRUE,"Debt"}</definedName>
    <definedName name="wrn.Full._.Financials." hidden="1">{#N/A,#N/A,TRUE,"Financials";#N/A,#N/A,TRUE,"Operating Statistics";#N/A,#N/A,TRUE,"Capex &amp; Depreciation";#N/A,#N/A,TRUE,"Debt"}</definedName>
    <definedName name="wrn.Full._.report." localSheetId="7" hidden="1">{"multiple",#N/A,FALSE,"client (2)";"margins",#N/A,FALSE,"client (2)";"data",#N/A,FALSE,"client (2)";"multiple",#N/A,FALSE,"client";"margins",#N/A,FALSE,"client";"data",#N/A,FALSE,"client"}</definedName>
    <definedName name="wrn.Full._.report." localSheetId="0" hidden="1">{"multiple",#N/A,FALSE,"client (2)";"margins",#N/A,FALSE,"client (2)";"data",#N/A,FALSE,"client (2)";"multiple",#N/A,FALSE,"client";"margins",#N/A,FALSE,"client";"data",#N/A,FALSE,"client"}</definedName>
    <definedName name="wrn.Full._.report." hidden="1">{"multiple",#N/A,FALSE,"client (2)";"margins",#N/A,FALSE,"client (2)";"data",#N/A,FALSE,"client (2)";"multiple",#N/A,FALSE,"client";"margins",#N/A,FALSE,"client";"data",#N/A,FALSE,"client"}</definedName>
    <definedName name="wrn.Fully._.Expanded." localSheetId="7" hidden="1">{#N/A,#N/A,FALSE,"Defaults";"Fully Expanded (Income)",#N/A,FALSE,"Income";"Fully Expanded (Balance)",#N/A,FALSE,"Balance";"Fully Expanded (CashFlow)",#N/A,FALSE,"CashFlow";"Fully Expanded (FixedAssets)",#N/A,FALSE,"FixedAssets";"Fully Expanded (Financing)",#N/A,FALSE,"Financing";#N/A,#N/A,FALSE,"LoansBD";"Fully Expanded (Subsidiary)",#N/A,FALSE,"Subsidiary"}</definedName>
    <definedName name="wrn.Fully._.Expanded." localSheetId="0" hidden="1">{#N/A,#N/A,FALSE,"Defaults";"Fully Expanded (Income)",#N/A,FALSE,"Income";"Fully Expanded (Balance)",#N/A,FALSE,"Balance";"Fully Expanded (CashFlow)",#N/A,FALSE,"CashFlow";"Fully Expanded (FixedAssets)",#N/A,FALSE,"FixedAssets";"Fully Expanded (Financing)",#N/A,FALSE,"Financing";#N/A,#N/A,FALSE,"LoansBD";"Fully Expanded (Subsidiary)",#N/A,FALSE,"Subsidiary"}</definedName>
    <definedName name="wrn.Fully._.Expanded." hidden="1">{#N/A,#N/A,FALSE,"Defaults";"Fully Expanded (Income)",#N/A,FALSE,"Income";"Fully Expanded (Balance)",#N/A,FALSE,"Balance";"Fully Expanded (CashFlow)",#N/A,FALSE,"CashFlow";"Fully Expanded (FixedAssets)",#N/A,FALSE,"FixedAssets";"Fully Expanded (Financing)",#N/A,FALSE,"Financing";#N/A,#N/A,FALSE,"LoansBD";"Fully Expanded (Subsidiary)",#N/A,FALSE,"Subsidiary"}</definedName>
    <definedName name="wrn.Global._.CompCo." localSheetId="7" hidden="1">{"Outputs",#N/A,TRUE,"North America";"Outputs",#N/A,TRUE,"Europe";"Outputs",#N/A,TRUE,"Asia Pacific";"Outputs",#N/A,TRUE,"Latin America";"Outputs",#N/A,TRUE,"Wireless"}</definedName>
    <definedName name="wrn.Global._.CompCo." localSheetId="0" hidden="1">{"Outputs",#N/A,TRUE,"North America";"Outputs",#N/A,TRUE,"Europe";"Outputs",#N/A,TRUE,"Asia Pacific";"Outputs",#N/A,TRUE,"Latin America";"Outputs",#N/A,TRUE,"Wireless"}</definedName>
    <definedName name="wrn.Global._.CompCo." hidden="1">{"Outputs",#N/A,TRUE,"North America";"Outputs",#N/A,TRUE,"Europe";"Outputs",#N/A,TRUE,"Asia Pacific";"Outputs",#N/A,TRUE,"Latin America";"Outputs",#N/A,TRUE,"Wireless"}</definedName>
    <definedName name="wrn.Handout." localSheetId="7" hidden="1">{#N/A,#N/A,FALSE,"Output";#N/A,#N/A,FALSE,"Cover Sheet";#N/A,#N/A,FALSE,"Current Mkt. Projections"}</definedName>
    <definedName name="wrn.Handout." localSheetId="0" hidden="1">{#N/A,#N/A,FALSE,"Output";#N/A,#N/A,FALSE,"Cover Sheet";#N/A,#N/A,FALSE,"Current Mkt. Projections"}</definedName>
    <definedName name="wrn.Handout." hidden="1">{#N/A,#N/A,FALSE,"Output";#N/A,#N/A,FALSE,"Cover Sheet";#N/A,#N/A,FALSE,"Current Mkt. Projections"}</definedName>
    <definedName name="wrn.Hardcopy_All." localSheetId="7" hidden="1">{"Profit_and_Loss",#N/A,TRUE,"WBCM";"Investment_Arithmetic",#N/A,TRUE,"WBCM";"All_Current",#N/A,TRUE,"WBCM";"Forecast_All",#N/A,TRUE,"Forecasts"}</definedName>
    <definedName name="wrn.Hardcopy_All." localSheetId="0" hidden="1">{"Profit_and_Loss",#N/A,TRUE,"WBCM";"Investment_Arithmetic",#N/A,TRUE,"WBCM";"All_Current",#N/A,TRUE,"WBCM";"Forecast_All",#N/A,TRUE,"Forecasts"}</definedName>
    <definedName name="wrn.Hardcopy_All." hidden="1">{"Profit_and_Loss",#N/A,TRUE,"WBCM";"Investment_Arithmetic",#N/A,TRUE,"WBCM";"All_Current",#N/A,TRUE,"WBCM";"Forecast_All",#N/A,TRUE,"Forecasts"}</definedName>
    <definedName name="wrn.Hardcopy_Forecasts." localSheetId="7" hidden="1">{"Forecast_All",#N/A,FALSE,"Forecasts"}</definedName>
    <definedName name="wrn.Hardcopy_Forecasts." localSheetId="0" hidden="1">{"Forecast_All",#N/A,FALSE,"Forecasts"}</definedName>
    <definedName name="wrn.Hardcopy_Forecasts." hidden="1">{"Forecast_All",#N/A,FALSE,"Forecasts"}</definedName>
    <definedName name="wrn.Hardcopy_MainModel." localSheetId="7" hidden="1">{"Profit_and_Loss",#N/A,TRUE,"WBCM";"Investment_Arithmetic",#N/A,TRUE,"WBCM";"Forecast_Summary",#N/A,TRUE,"Forecasts";"All_Current",#N/A,TRUE,"WBCM"}</definedName>
    <definedName name="wrn.Hardcopy_MainModel." localSheetId="0" hidden="1">{"Profit_and_Loss",#N/A,TRUE,"WBCM";"Investment_Arithmetic",#N/A,TRUE,"WBCM";"Forecast_Summary",#N/A,TRUE,"Forecasts";"All_Current",#N/A,TRUE,"WBCM"}</definedName>
    <definedName name="wrn.Hardcopy_MainModel." hidden="1">{"Profit_and_Loss",#N/A,TRUE,"WBCM";"Investment_Arithmetic",#N/A,TRUE,"WBCM";"Forecast_Summary",#N/A,TRUE,"Forecasts";"All_Current",#N/A,TRUE,"WBCM"}</definedName>
    <definedName name="wrn.HM_Hele." localSheetId="7" hidden="1">{"Side 1",#N/A,FALSE,"Hovedark";"Side 2",#N/A,FALSE,"Hovedark";"Cash Flow",#N/A,FALSE,"Hovedark";"Valuation",#N/A,FALSE,"Valuation";"DCF",#N/A,FALSE,"DCF";"Bidrag",#N/A,FALSE,"Bidrag";"Bagside DK",#N/A,FALSE,"Bagside";"Detalje",#N/A,FALSE,"Butikker";"Overblik",#N/A,FALSE,"Butikker";"Investeringer",#N/A,FALSE,"Investeringer"}</definedName>
    <definedName name="wrn.HM_Hele." localSheetId="0" hidden="1">{"Side 1",#N/A,FALSE,"Hovedark";"Side 2",#N/A,FALSE,"Hovedark";"Cash Flow",#N/A,FALSE,"Hovedark";"Valuation",#N/A,FALSE,"Valuation";"DCF",#N/A,FALSE,"DCF";"Bidrag",#N/A,FALSE,"Bidrag";"Bagside DK",#N/A,FALSE,"Bagside";"Detalje",#N/A,FALSE,"Butikker";"Overblik",#N/A,FALSE,"Butikker";"Investeringer",#N/A,FALSE,"Investeringer"}</definedName>
    <definedName name="wrn.HM_Hele." hidden="1">{"Side 1",#N/A,FALSE,"Hovedark";"Side 2",#N/A,FALSE,"Hovedark";"Cash Flow",#N/A,FALSE,"Hovedark";"Valuation",#N/A,FALSE,"Valuation";"DCF",#N/A,FALSE,"DCF";"Bidrag",#N/A,FALSE,"Bidrag";"Bagside DK",#N/A,FALSE,"Bagside";"Detalje",#N/A,FALSE,"Butikker";"Overblik",#N/A,FALSE,"Butikker";"Investeringer",#N/A,FALSE,"Investeringer"}</definedName>
    <definedName name="wrn.Income._.Statement_Operating." localSheetId="7" hidden="1">{"Print",#N/A,FALSE,"Income Statement - Operating";"Print",#N/A,FALSE,"Income Statement - %Revenue";"Print",#N/A,FALSE,"Year-over-Year Growth";"Print",#N/A,FALSE,"Sequential Growth"}</definedName>
    <definedName name="wrn.Income._.Statement_Operating." localSheetId="0" hidden="1">{"Print",#N/A,FALSE,"Income Statement - Operating";"Print",#N/A,FALSE,"Income Statement - %Revenue";"Print",#N/A,FALSE,"Year-over-Year Growth";"Print",#N/A,FALSE,"Sequential Growth"}</definedName>
    <definedName name="wrn.Income._.Statement_Operating." hidden="1">{"Print",#N/A,FALSE,"Income Statement - Operating";"Print",#N/A,FALSE,"Income Statement - %Revenue";"Print",#N/A,FALSE,"Year-over-Year Growth";"Print",#N/A,FALSE,"Sequential Growth"}</definedName>
    <definedName name="wrn.Income._.Statement." localSheetId="7" hidden="1">{#N/A,#N/A,FALSE,"Report Print"}</definedName>
    <definedName name="wrn.Income._.Statement." localSheetId="0" hidden="1">{#N/A,#N/A,FALSE,"Report Print"}</definedName>
    <definedName name="wrn.Income._.Statement." hidden="1">{#N/A,#N/A,FALSE,"Report Print"}</definedName>
    <definedName name="wrn.Inputs." localSheetId="7" hidden="1">{"Inputs",#N/A,TRUE,"North America";"Inputs",#N/A,TRUE,"Europe";"Inputs",#N/A,TRUE,"Asia Pacific";"Inputs",#N/A,TRUE,"Latin America";"Inputs",#N/A,TRUE,"Wireless"}</definedName>
    <definedName name="wrn.Inputs." localSheetId="0" hidden="1">{"Inputs",#N/A,TRUE,"North America";"Inputs",#N/A,TRUE,"Europe";"Inputs",#N/A,TRUE,"Asia Pacific";"Inputs",#N/A,TRUE,"Latin America";"Inputs",#N/A,TRUE,"Wireless"}</definedName>
    <definedName name="wrn.Inputs." hidden="1">{"Inputs",#N/A,TRUE,"North America";"Inputs",#N/A,TRUE,"Europe";"Inputs",#N/A,TRUE,"Asia Pacific";"Inputs",#N/A,TRUE,"Latin America";"Inputs",#N/A,TRUE,"Wireless"}</definedName>
    <definedName name="wrn.international." localSheetId="7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ernational." localSheetId="0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ernational.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vestment_Arithmetic." localSheetId="7" hidden="1">{"Investment_Arithmetic",#N/A,FALSE,"WBCM"}</definedName>
    <definedName name="wrn.Investment_Arithmetic." localSheetId="0" hidden="1">{"Investment_Arithmetic",#N/A,FALSE,"WBCM"}</definedName>
    <definedName name="wrn.Investment_Arithmetic." hidden="1">{"Investment_Arithmetic",#N/A,FALSE,"WBCM"}</definedName>
    <definedName name="wrn.InWear_Hele." localSheetId="7" hidden="1">{"Side 1",#N/A,FALSE,"Hovedark";"Side 2",#N/A,FALSE,"Hovedark";"Cash Flow",#N/A,FALSE,"Hovedark";"Valuation",#N/A,FALSE,"Valuation";"Bagside DK",#N/A,FALSE,"Bagside";"Overblik",#N/A,FALSE,"Butikker";"Egne_but",#N/A,FALSE,"Butikker";"Andet_salg",#N/A,FALSE,"Butikker";"Halvår",#N/A,FALSE,"Halvår";"Investeringer",#N/A,FALSE,"Investeringer"}</definedName>
    <definedName name="wrn.InWear_Hele." localSheetId="0" hidden="1">{"Side 1",#N/A,FALSE,"Hovedark";"Side 2",#N/A,FALSE,"Hovedark";"Cash Flow",#N/A,FALSE,"Hovedark";"Valuation",#N/A,FALSE,"Valuation";"Bagside DK",#N/A,FALSE,"Bagside";"Overblik",#N/A,FALSE,"Butikker";"Egne_but",#N/A,FALSE,"Butikker";"Andet_salg",#N/A,FALSE,"Butikker";"Halvår",#N/A,FALSE,"Halvår";"Investeringer",#N/A,FALSE,"Investeringer"}</definedName>
    <definedName name="wrn.InWear_Hele." hidden="1">{"Side 1",#N/A,FALSE,"Hovedark";"Side 2",#N/A,FALSE,"Hovedark";"Cash Flow",#N/A,FALSE,"Hovedark";"Valuation",#N/A,FALSE,"Valuation";"Bagside DK",#N/A,FALSE,"Bagside";"Overblik",#N/A,FALSE,"Butikker";"Egne_but",#N/A,FALSE,"Butikker";"Andet_salg",#N/A,FALSE,"Butikker";"Halvår",#N/A,FALSE,"Halvår";"Investeringer",#N/A,FALSE,"Investeringer"}</definedName>
    <definedName name="wrn.IPIX." localSheetId="7" hidden="1">{#N/A,#N/A,FALSE,"Report Print"}</definedName>
    <definedName name="wrn.IPIX." localSheetId="0" hidden="1">{#N/A,#N/A,FALSE,"Report Print"}</definedName>
    <definedName name="wrn.IPIX." hidden="1">{#N/A,#N/A,FALSE,"Report Print"}</definedName>
    <definedName name="wrn.IRIDIUM." localSheetId="7" hidden="1">{"Cover",#N/A,TRUE,"Sheet1";"Annual Income",#N/A,TRUE,"Sheet1";"Annual Balance",#N/A,TRUE,"Sheet1";"Annual Cash Flow",#N/A,TRUE,"Sheet1";"Revenue",#N/A,TRUE,"Sheet1";"Income",#N/A,TRUE,"Sheet1";"Balance",#N/A,TRUE,"Sheet1";"Cash Flow",#N/A,TRUE,"Sheet1";"Cash",#N/A,TRUE,"Sheet1";"Tax",#N/A,TRUE,"Sheet1";"Amort Financing Costs",#N/A,TRUE,"Sheet1";"Amort Capitalized Interest",#N/A,TRUE,"Sheet1";"Tax GAAP",#N/A,TRUE,"Sheet1"}</definedName>
    <definedName name="wrn.IRIDIUM." localSheetId="0" hidden="1">{"Cover",#N/A,TRUE,"Sheet1";"Annual Income",#N/A,TRUE,"Sheet1";"Annual Balance",#N/A,TRUE,"Sheet1";"Annual Cash Flow",#N/A,TRUE,"Sheet1";"Revenue",#N/A,TRUE,"Sheet1";"Income",#N/A,TRUE,"Sheet1";"Balance",#N/A,TRUE,"Sheet1";"Cash Flow",#N/A,TRUE,"Sheet1";"Cash",#N/A,TRUE,"Sheet1";"Tax",#N/A,TRUE,"Sheet1";"Amort Financing Costs",#N/A,TRUE,"Sheet1";"Amort Capitalized Interest",#N/A,TRUE,"Sheet1";"Tax GAAP",#N/A,TRUE,"Sheet1"}</definedName>
    <definedName name="wrn.IRIDIUM." hidden="1">{"Cover",#N/A,TRUE,"Sheet1";"Annual Income",#N/A,TRUE,"Sheet1";"Annual Balance",#N/A,TRUE,"Sheet1";"Annual Cash Flow",#N/A,TRUE,"Sheet1";"Revenue",#N/A,TRUE,"Sheet1";"Income",#N/A,TRUE,"Sheet1";"Balance",#N/A,TRUE,"Sheet1";"Cash Flow",#N/A,TRUE,"Sheet1";"Cash",#N/A,TRUE,"Sheet1";"Tax",#N/A,TRUE,"Sheet1";"Amort Financing Costs",#N/A,TRUE,"Sheet1";"Amort Capitalized Interest",#N/A,TRUE,"Sheet1";"Tax GAAP",#N/A,TRUE,"Sheet1"}</definedName>
    <definedName name="wrn.Jamo_Hele." localSheetId="7" hidden="1">{"Side 1",#N/A,FALSE,"Hovedark";"Side 2",#N/A,FALSE,"Hovedark";"Cash Flow",#N/A,FALSE,"Hovedark";"Bagside DK",#N/A,FALSE,"Bagside";"Bidrag",#N/A,FALSE,"Bidrag";"Valuation",#N/A,FALSE,"Valuation";"Privatforbrug",#N/A,FALSE,"Macro";"Penetreing",#N/A,FALSE,"Oms. forv.";"Prod_Markeder",#N/A,FALSE,"Oms. forv.";"penetreing",#N/A,FALSE,"Penetrering"}</definedName>
    <definedName name="wrn.Jamo_Hele." localSheetId="0" hidden="1">{"Side 1",#N/A,FALSE,"Hovedark";"Side 2",#N/A,FALSE,"Hovedark";"Cash Flow",#N/A,FALSE,"Hovedark";"Bagside DK",#N/A,FALSE,"Bagside";"Bidrag",#N/A,FALSE,"Bidrag";"Valuation",#N/A,FALSE,"Valuation";"Privatforbrug",#N/A,FALSE,"Macro";"Penetreing",#N/A,FALSE,"Oms. forv.";"Prod_Markeder",#N/A,FALSE,"Oms. forv.";"penetreing",#N/A,FALSE,"Penetrering"}</definedName>
    <definedName name="wrn.Jamo_Hele." hidden="1">{"Side 1",#N/A,FALSE,"Hovedark";"Side 2",#N/A,FALSE,"Hovedark";"Cash Flow",#N/A,FALSE,"Hovedark";"Bagside DK",#N/A,FALSE,"Bagside";"Bidrag",#N/A,FALSE,"Bidrag";"Valuation",#N/A,FALSE,"Valuation";"Privatforbrug",#N/A,FALSE,"Macro";"Penetreing",#N/A,FALSE,"Oms. forv.";"Prod_Markeder",#N/A,FALSE,"Oms. forv.";"penetreing",#N/A,FALSE,"Penetrering"}</definedName>
    <definedName name="wrn.Key." localSheetId="7" hidden="1">{"Keyett",#N/A,FALSE,"Key";"Keytwo",#N/A,FALSE,"Key"}</definedName>
    <definedName name="wrn.Key." localSheetId="0" hidden="1">{"Keyett",#N/A,FALSE,"Key";"Keytwo",#N/A,FALSE,"Key"}</definedName>
    <definedName name="wrn.Key." hidden="1">{"Keyett",#N/A,FALSE,"Key";"Keytwo",#N/A,FALSE,"Key"}</definedName>
    <definedName name="wrn.Level._.4." localSheetId="7" hidden="1">{"Income (All hidden)",#N/A,FALSE,"Income";"EPS (All Hidden)",#N/A,FALSE,"EPS";"Cash Flow (All Hidden)",#N/A,FALSE,"CashFlow";"Quarterly (Last, Current and Next)",#N/A,FALSE,"Quarterly";"Inventory",#N/A,FALSE,"Inventory";"Other Section",#N/A,FALSE,"Detail Qtrly";"Dividend (All Hidden)",#N/A,FALSE,"Dividend";"ROE (All Hidden)",#N/A,FALSE,"Return On Equity";"FinRatio",#N/A,FALSE,"Financials &amp; Ratios"}</definedName>
    <definedName name="wrn.Level._.4." localSheetId="0" hidden="1">{"Income (All hidden)",#N/A,FALSE,"Income";"EPS (All Hidden)",#N/A,FALSE,"EPS";"Cash Flow (All Hidden)",#N/A,FALSE,"CashFlow";"Quarterly (Last, Current and Next)",#N/A,FALSE,"Quarterly";"Inventory",#N/A,FALSE,"Inventory";"Other Section",#N/A,FALSE,"Detail Qtrly";"Dividend (All Hidden)",#N/A,FALSE,"Dividend";"ROE (All Hidden)",#N/A,FALSE,"Return On Equity";"FinRatio",#N/A,FALSE,"Financials &amp; Ratios"}</definedName>
    <definedName name="wrn.Level._.4." hidden="1">{"Income (All hidden)",#N/A,FALSE,"Income";"EPS (All Hidden)",#N/A,FALSE,"EPS";"Cash Flow (All Hidden)",#N/A,FALSE,"CashFlow";"Quarterly (Last, Current and Next)",#N/A,FALSE,"Quarterly";"Inventory",#N/A,FALSE,"Inventory";"Other Section",#N/A,FALSE,"Detail Qtrly";"Dividend (All Hidden)",#N/A,FALSE,"Dividend";"ROE (All Hidden)",#N/A,FALSE,"Return On Equity";"FinRatio",#N/A,FALSE,"Financials &amp; Ratios"}</definedName>
    <definedName name="wrn.Main._.Report._.All._.Sections." localSheetId="7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ain._.Report._.All._.Sections." localSheetId="0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ain._.Report._.All._.Sections.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aster_Income." localSheetId="7" hidden="1">{"Annual_Income",#N/A,FALSE,"Master Model";"Quarterly_Income",#N/A,FALSE,"Master Model"}</definedName>
    <definedName name="wrn.Master_Income." localSheetId="0" hidden="1">{"Annual_Income",#N/A,FALSE,"Master Model";"Quarterly_Income",#N/A,FALSE,"Master Model"}</definedName>
    <definedName name="wrn.Master_Income." hidden="1">{"Annual_Income",#N/A,FALSE,"Master Model";"Quarterly_Income",#N/A,FALSE,"Master Model"}</definedName>
    <definedName name="wrn.MER._.Print." localSheetId="7" hidden="1">{"MER Model",#N/A,FALSE,"MER Model";"MER Revenue Detail",#N/A,FALSE,"MER Model"}</definedName>
    <definedName name="wrn.MER._.Print." localSheetId="0" hidden="1">{"MER Model",#N/A,FALSE,"MER Model";"MER Revenue Detail",#N/A,FALSE,"MER Model"}</definedName>
    <definedName name="wrn.MER._.Print." hidden="1">{"MER Model",#N/A,FALSE,"MER Model";"MER Revenue Detail",#N/A,FALSE,"MER Model"}</definedName>
    <definedName name="wrn.merita." localSheetId="7" hidden="1">{"res",#N/A,FALSE,"Res";"bal",#N/A,FALSE,"Bal";"key",#N/A,FALSE,"Key";"halvres",#N/A,FALSE,"Res,halv";"halvbal",#N/A,FALSE,"Bal,halv";"halvkey",#N/A,FALSE,"Key,halv"}</definedName>
    <definedName name="wrn.merita." localSheetId="0" hidden="1">{"res",#N/A,FALSE,"Res";"bal",#N/A,FALSE,"Bal";"key",#N/A,FALSE,"Key";"halvres",#N/A,FALSE,"Res,halv";"halvbal",#N/A,FALSE,"Bal,halv";"halvkey",#N/A,FALSE,"Key,halv"}</definedName>
    <definedName name="wrn.merita." hidden="1">{"res",#N/A,FALSE,"Res";"bal",#N/A,FALSE,"Bal";"key",#N/A,FALSE,"Key";"halvres",#N/A,FALSE,"Res,halv";"halvbal",#N/A,FALSE,"Bal,halv";"halvkey",#N/A,FALSE,"Key,halv"}</definedName>
    <definedName name="wrn.Model." localSheetId="7" hidden="1">{"antal aktier",#N/A,FALSE,"Model";"Nøgletal",#N/A,FALSE,"Model"}</definedName>
    <definedName name="wrn.Model." localSheetId="0" hidden="1">{"antal aktier",#N/A,FALSE,"Model";"Nøgletal",#N/A,FALSE,"Model"}</definedName>
    <definedName name="wrn.Model." hidden="1">{"antal aktier",#N/A,FALSE,"Model";"Nøgletal",#N/A,FALSE,"Model"}</definedName>
    <definedName name="wrn.Model._.Level._.3." localSheetId="7" hidden="1">{"Income (All hidden)",#N/A,FALSE,"Income";"EPS (All Hidden)",#N/A,FALSE,"EPS";"EPS (All Hidden)",#N/A,FALSE,"CashFlow";"Quarterly (Last, Current and Next)",#N/A,FALSE,"Quarterly"}</definedName>
    <definedName name="wrn.Model._.Level._.3." localSheetId="0" hidden="1">{"Income (All hidden)",#N/A,FALSE,"Income";"EPS (All Hidden)",#N/A,FALSE,"EPS";"EPS (All Hidden)",#N/A,FALSE,"CashFlow";"Quarterly (Last, Current and Next)",#N/A,FALSE,"Quarterly"}</definedName>
    <definedName name="wrn.Model._.Level._.3." hidden="1">{"Income (All hidden)",#N/A,FALSE,"Income";"EPS (All Hidden)",#N/A,FALSE,"EPS";"EPS (All Hidden)",#N/A,FALSE,"CashFlow";"Quarterly (Last, Current and Next)",#N/A,FALSE,"Quarterly"}</definedName>
    <definedName name="wrn.modelRØR" localSheetId="7" hidden="1">{"antal aktier",#N/A,FALSE,"Model";"Nøgletal",#N/A,FALSE,"Model"}</definedName>
    <definedName name="wrn.modelRØR" localSheetId="0" hidden="1">{"antal aktier",#N/A,FALSE,"Model";"Nøgletal",#N/A,FALSE,"Model"}</definedName>
    <definedName name="wrn.modelRØR" hidden="1">{"antal aktier",#N/A,FALSE,"Model";"Nøgletal",#N/A,FALSE,"Model"}</definedName>
    <definedName name="wrn.Models." localSheetId="7" hidden="1">{#N/A,#N/A,FALSE,"Quarterly Earnings Model";#N/A,#N/A,FALSE,"Annual Earnings Model";#N/A,#N/A,FALSE,"Product Breakdown";#N/A,#N/A,FALSE,"Gross Margin Analysis"}</definedName>
    <definedName name="wrn.Models." localSheetId="0" hidden="1">{#N/A,#N/A,FALSE,"Quarterly Earnings Model";#N/A,#N/A,FALSE,"Annual Earnings Model";#N/A,#N/A,FALSE,"Product Breakdown";#N/A,#N/A,FALSE,"Gross Margin Analysis"}</definedName>
    <definedName name="wrn.Models." hidden="1">{#N/A,#N/A,FALSE,"Quarterly Earnings Model";#N/A,#N/A,FALSE,"Annual Earnings Model";#N/A,#N/A,FALSE,"Product Breakdown";#N/A,#N/A,FALSE,"Gross Margin Analysis"}</definedName>
    <definedName name="wrn.nb." localSheetId="7" hidden="1">{"res",#N/A,FALSE,"A";"bal",#N/A,FALSE,"B";"key",#N/A,FALSE,"C";"halvres",#N/A,FALSE,"D";"halvbal",#N/A,FALSE,"E";"halvkey",#N/A,FALSE,"F"}</definedName>
    <definedName name="wrn.nb." localSheetId="0" hidden="1">{"res",#N/A,FALSE,"A";"bal",#N/A,FALSE,"B";"key",#N/A,FALSE,"C";"halvres",#N/A,FALSE,"D";"halvbal",#N/A,FALSE,"E";"halvkey",#N/A,FALSE,"F"}</definedName>
    <definedName name="wrn.nb." hidden="1">{"res",#N/A,FALSE,"A";"bal",#N/A,FALSE,"B";"key",#N/A,FALSE,"C";"halvres",#N/A,FALSE,"D";"halvbal",#N/A,FALSE,"E";"halvkey",#N/A,FALSE,"F"}</definedName>
    <definedName name="wrn.nbhalv." localSheetId="7" hidden="1">{"halvres",#N/A,FALSE,"D";"halvbal",#N/A,FALSE,"E";"halvkey",#N/A,FALSE,"F"}</definedName>
    <definedName name="wrn.nbhalv." localSheetId="0" hidden="1">{"halvres",#N/A,FALSE,"D";"halvbal",#N/A,FALSE,"E";"halvkey",#N/A,FALSE,"F"}</definedName>
    <definedName name="wrn.nbhalv." hidden="1">{"halvres",#N/A,FALSE,"D";"halvbal",#N/A,FALSE,"E";"halvkey",#N/A,FALSE,"F"}</definedName>
    <definedName name="wrn.nbhel." localSheetId="7" hidden="1">{"res",#N/A,FALSE,"A";"key",#N/A,FALSE,"C"}</definedName>
    <definedName name="wrn.nbhel." localSheetId="0" hidden="1">{"res",#N/A,FALSE,"A";"key",#N/A,FALSE,"C"}</definedName>
    <definedName name="wrn.nbhel." hidden="1">{"res",#N/A,FALSE,"A";"key",#N/A,FALSE,"C"}</definedName>
    <definedName name="wrn.no.1." localSheetId="7" hidden="1">{#N/A,#N/A,FALSE,"Const";#N/A,#N/A,FALSE,"P&amp;L";#N/A,#N/A,FALSE,"Sale"}</definedName>
    <definedName name="wrn.no.1." localSheetId="0" hidden="1">{#N/A,#N/A,FALSE,"Const";#N/A,#N/A,FALSE,"P&amp;L";#N/A,#N/A,FALSE,"Sale"}</definedName>
    <definedName name="wrn.no.1." hidden="1">{#N/A,#N/A,FALSE,"Const";#N/A,#N/A,FALSE,"P&amp;L";#N/A,#N/A,FALSE,"Sale"}</definedName>
    <definedName name="wrn.One." localSheetId="7" hidden="1">{"long","Base_Case",FALSE,"Assumptions";#N/A,#N/A,FALSE,"Acquiror";#N/A,#N/A,FALSE,"Acquisition";"One",#N/A,FALSE,"Bal Sheet";"Two",#N/A,FALSE,"Merged"}</definedName>
    <definedName name="wrn.One." localSheetId="0" hidden="1">{"long","Base_Case",FALSE,"Assumptions";#N/A,#N/A,FALSE,"Acquiror";#N/A,#N/A,FALSE,"Acquisition";"One",#N/A,FALSE,"Bal Sheet";"Two",#N/A,FALSE,"Merged"}</definedName>
    <definedName name="wrn.One." hidden="1">{"long","Base_Case",FALSE,"Assumptions";#N/A,#N/A,FALSE,"Acquiror";#N/A,#N/A,FALSE,"Acquisition";"One",#N/A,FALSE,"Bal Sheet";"Two",#N/A,FALSE,"Merged"}</definedName>
    <definedName name="wrn.one._.case." localSheetId="7" hidden="1">{"pro forma financials",#N/A,FALSE,"pf parent";"pro forma credit",#N/A,FALSE,"pf parent";"pro forma financials",#N/A,FALSE,"pro forma";"pro forma credit",#N/A,FALSE,"pro forma";"avp",#N/A,FALSE,"AVP"}</definedName>
    <definedName name="wrn.one._.case." localSheetId="0" hidden="1">{"pro forma financials",#N/A,FALSE,"pf parent";"pro forma credit",#N/A,FALSE,"pf parent";"pro forma financials",#N/A,FALSE,"pro forma";"pro forma credit",#N/A,FALSE,"pro forma";"avp",#N/A,FALSE,"AVP"}</definedName>
    <definedName name="wrn.one._.case." hidden="1">{"pro forma financials",#N/A,FALSE,"pf parent";"pro forma credit",#N/A,FALSE,"pf parent";"pro forma financials",#N/A,FALSE,"pro forma";"pro forma credit",#N/A,FALSE,"pro forma";"avp",#N/A,FALSE,"AVP"}</definedName>
    <definedName name="wrn.One._.Pager._.plus._.Technicals." localSheetId="7" hidden="1">{#N/A,#N/A,FALSE,"One Pager";#N/A,#N/A,FALSE,"Technical"}</definedName>
    <definedName name="wrn.One._.Pager._.plus._.Technicals." localSheetId="0" hidden="1">{#N/A,#N/A,FALSE,"One Pager";#N/A,#N/A,FALSE,"Technical"}</definedName>
    <definedName name="wrn.One._.Pager._.plus._.Technicals." hidden="1">{#N/A,#N/A,FALSE,"One Pager";#N/A,#N/A,FALSE,"Technical"}</definedName>
    <definedName name="wrn.Orkla._.DK." localSheetId="7" hidden="1">{"Forudsætninger DK",#N/A,FALSE,"Forudsætninger";"Sector valuation",#N/A,FALSE,"Sektor valuation";"Resultatopgørelse DK",#N/A,FALSE,"Resultatopgørelse";"Cash Flow DK",#N/A,FALSE,"Cash Flow";"Forsidedata DK",#N/A,FALSE,"Analysehoved";"Drikkevarer DK",#N/A,FALSE,"Drikkevarer";"Fødevarer DK",#N/A,FALSE,"Fødevarer";"Valuation DK",#N/A,FALSE,"Valuation"}</definedName>
    <definedName name="wrn.Orkla._.DK." localSheetId="0" hidden="1">{"Forudsætninger DK",#N/A,FALSE,"Forudsætninger";"Sector valuation",#N/A,FALSE,"Sektor valuation";"Resultatopgørelse DK",#N/A,FALSE,"Resultatopgørelse";"Cash Flow DK",#N/A,FALSE,"Cash Flow";"Forsidedata DK",#N/A,FALSE,"Analysehoved";"Drikkevarer DK",#N/A,FALSE,"Drikkevarer";"Fødevarer DK",#N/A,FALSE,"Fødevarer";"Valuation DK",#N/A,FALSE,"Valuation"}</definedName>
    <definedName name="wrn.Orkla._.DK." hidden="1">{"Forudsætninger DK",#N/A,FALSE,"Forudsætninger";"Sector valuation",#N/A,FALSE,"Sektor valuation";"Resultatopgørelse DK",#N/A,FALSE,"Resultatopgørelse";"Cash Flow DK",#N/A,FALSE,"Cash Flow";"Forsidedata DK",#N/A,FALSE,"Analysehoved";"Drikkevarer DK",#N/A,FALSE,"Drikkevarer";"Fødevarer DK",#N/A,FALSE,"Fødevarer";"Valuation DK",#N/A,FALSE,"Valuation"}</definedName>
    <definedName name="wrn.Orkla._.UK." localSheetId="7" hidden="1">{"Resultatopgørelse UK",#N/A,FALSE,"Resultatopgørelse";"Cash Flow UK",#N/A,FALSE,"Cash Flow";"Valuation UK",#N/A,FALSE,"Valuation";"Tertialer UK",#N/A,FALSE,"Tertialer"}</definedName>
    <definedName name="wrn.Orkla._.UK." localSheetId="0" hidden="1">{"Resultatopgørelse UK",#N/A,FALSE,"Resultatopgørelse";"Cash Flow UK",#N/A,FALSE,"Cash Flow";"Valuation UK",#N/A,FALSE,"Valuation";"Tertialer UK",#N/A,FALSE,"Tertialer"}</definedName>
    <definedName name="wrn.Orkla._.UK." hidden="1">{"Resultatopgørelse UK",#N/A,FALSE,"Resultatopgørelse";"Cash Flow UK",#N/A,FALSE,"Cash Flow";"Valuation UK",#N/A,FALSE,"Valuation";"Tertialer UK",#N/A,FALSE,"Tertialer"}</definedName>
    <definedName name="wrn.OUTPUT." localSheetId="7" hidden="1">{"DCF","UPSIDE CASE",FALSE,"Sheet1";"DCF","BASE CASE",FALSE,"Sheet1";"DCF","DOWNSIDE CASE",FALSE,"Sheet1"}</definedName>
    <definedName name="wrn.OUTPUT." localSheetId="0" hidden="1">{"DCF","UPSIDE CASE",FALSE,"Sheet1";"DCF","BASE CASE",FALSE,"Sheet1";"DCF","DOWNSIDE CASE",FALSE,"Sheet1"}</definedName>
    <definedName name="wrn.OUTPUT." hidden="1">{"DCF","UPSIDE CASE",FALSE,"Sheet1";"DCF","BASE CASE",FALSE,"Sheet1";"DCF","DOWNSIDE CASE",FALSE,"Sheet1"}</definedName>
    <definedName name="wrn.PEWC1." localSheetId="7" hidden="1">{"Graphic",#N/A,TRUE,"Graphic"}</definedName>
    <definedName name="wrn.PEWC1." localSheetId="0" hidden="1">{"Graphic",#N/A,TRUE,"Graphic"}</definedName>
    <definedName name="wrn.PEWC1." hidden="1">{"Graphic",#N/A,TRUE,"Graphic"}</definedName>
    <definedName name="wrn.PrimeCo." localSheetId="7" hidden="1">{"print 1",#N/A,FALSE,"PrimeCo PCS";"print 2",#N/A,FALSE,"PrimeCo PCS";"valuation",#N/A,FALSE,"PrimeCo PCS"}</definedName>
    <definedName name="wrn.PrimeCo." localSheetId="0" hidden="1">{"print 1",#N/A,FALSE,"PrimeCo PCS";"print 2",#N/A,FALSE,"PrimeCo PCS";"valuation",#N/A,FALSE,"PrimeCo PCS"}</definedName>
    <definedName name="wrn.PrimeCo." hidden="1">{"print 1",#N/A,FALSE,"PrimeCo PCS";"print 2",#N/A,FALSE,"PrimeCo PCS";"valuation",#N/A,FALSE,"PrimeCo PCS"}</definedName>
    <definedName name="wrn.print_.all_.a4.1" localSheetId="7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_.all_.a4.1" localSheetId="0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_.all_.a4.1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_.all_.letter.1" localSheetId="7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_.all_.letter.1" localSheetId="0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_.all_.letter.1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_.results_.a4.1" localSheetId="7" hidden="1">{"Valuation",#N/A,TRUE,"Valuation Summary";"Financial Statements",#N/A,TRUE,"Results";"Results",#N/A,TRUE,"Results";"Ratios",#N/A,TRUE,"Results";"P2 Summary",#N/A,TRUE,"Results"}</definedName>
    <definedName name="wrn.print_.results_.a4.1" localSheetId="0" hidden="1">{"Valuation",#N/A,TRUE,"Valuation Summary";"Financial Statements",#N/A,TRUE,"Results";"Results",#N/A,TRUE,"Results";"Ratios",#N/A,TRUE,"Results";"P2 Summary",#N/A,TRUE,"Results"}</definedName>
    <definedName name="wrn.print_.results_.a4.1" hidden="1">{"Valuation",#N/A,TRUE,"Valuation Summary";"Financial Statements",#N/A,TRUE,"Results";"Results",#N/A,TRUE,"Results";"Ratios",#N/A,TRUE,"Results";"P2 Summary",#N/A,TRUE,"Results"}</definedName>
    <definedName name="wrn.print_resultsl_.letter.1" localSheetId="7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_resultsl_.letter.1" localSheetId="0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_resultsl_.letter.1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" localSheetId="7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wrn.PRINT." localSheetId="0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wrn.PRINT.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wrn.Print._.All._.A4." localSheetId="7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A4." localSheetId="0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A4.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localSheetId="7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Letter." localSheetId="0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Letter.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graphs." localSheetId="7" hidden="1">{"cap_structure",#N/A,FALSE,"Graph-Mkt Cap";"price",#N/A,FALSE,"Graph-Price";"ebit",#N/A,FALSE,"Graph-EBITDA";"ebitda",#N/A,FALSE,"Graph-EBITDA"}</definedName>
    <definedName name="wrn.print._.graphs." localSheetId="0" hidden="1">{"cap_structure",#N/A,FALSE,"Graph-Mkt Cap";"price",#N/A,FALSE,"Graph-Price";"ebit",#N/A,FALSE,"Graph-EBITDA";"ebitda",#N/A,FALSE,"Graph-EBITDA"}</definedName>
    <definedName name="wrn.print._.graphs." hidden="1">{"cap_structure",#N/A,FALSE,"Graph-Mkt Cap";"price",#N/A,FALSE,"Graph-Price";"ebit",#N/A,FALSE,"Graph-EBITDA";"ebitda",#N/A,FALSE,"Graph-EBITDA"}</definedName>
    <definedName name="wrn.print._.pages." localSheetId="7" hidden="1">{#N/A,#N/A,FALSE,"Spain MKT";#N/A,#N/A,FALSE,"Assumptions";#N/A,#N/A,FALSE,"Adve";#N/A,#N/A,FALSE,"E-Commerce";#N/A,#N/A,FALSE,"Opex";#N/A,#N/A,FALSE,"P&amp;L";#N/A,#N/A,FALSE,"FCF &amp; DCF"}</definedName>
    <definedName name="wrn.print._.pages." localSheetId="0" hidden="1">{#N/A,#N/A,FALSE,"Spain MKT";#N/A,#N/A,FALSE,"Assumptions";#N/A,#N/A,FALSE,"Adve";#N/A,#N/A,FALSE,"E-Commerce";#N/A,#N/A,FALSE,"Opex";#N/A,#N/A,FALSE,"P&amp;L";#N/A,#N/A,FALSE,"FCF &amp; DCF"}</definedName>
    <definedName name="wrn.print._.pages." hidden="1">{#N/A,#N/A,FALSE,"Spain MKT";#N/A,#N/A,FALSE,"Assumptions";#N/A,#N/A,FALSE,"Adve";#N/A,#N/A,FALSE,"E-Commerce";#N/A,#N/A,FALSE,"Opex";#N/A,#N/A,FALSE,"P&amp;L";#N/A,#N/A,FALSE,"FCF &amp; DCF"}</definedName>
    <definedName name="wrn.print._.parent._.cases." localSheetId="7" hidden="1">{"scenario summary",#N/A,FALSE,"pf parent";"pro forma financials","low price low cash",FALSE,"pf parent";"pro forma credit","low price low cash",FALSE,"pf parent";"pro forma financials","low price med cash",FALSE,"pf parent";"pro forma credit","low price med cash",FALSE,"pf parent";"pro forma financials","low price high cash",FALSE,"pf parent";"pro forma credit","low price high cash",FALSE,"pf parent";"pro forma financials","high price low cash",FALSE,"pf parent";"pro forma credit","high price low cash",FALSE,"pf parent";"pro forma financials","high price med cash",FALSE,"pf parent";"pro forma credit","high price med cash",FALSE,"pf parent";"pro forma financials","high price high cash",FALSE,"pf parent";"pro forma credit","high price high cash",FALSE,"pf parent"}</definedName>
    <definedName name="wrn.print._.parent._.cases." localSheetId="0" hidden="1">{"scenario summary",#N/A,FALSE,"pf parent";"pro forma financials","low price low cash",FALSE,"pf parent";"pro forma credit","low price low cash",FALSE,"pf parent";"pro forma financials","low price med cash",FALSE,"pf parent";"pro forma credit","low price med cash",FALSE,"pf parent";"pro forma financials","low price high cash",FALSE,"pf parent";"pro forma credit","low price high cash",FALSE,"pf parent";"pro forma financials","high price low cash",FALSE,"pf parent";"pro forma credit","high price low cash",FALSE,"pf parent";"pro forma financials","high price med cash",FALSE,"pf parent";"pro forma credit","high price med cash",FALSE,"pf parent";"pro forma financials","high price high cash",FALSE,"pf parent";"pro forma credit","high price high cash",FALSE,"pf parent"}</definedName>
    <definedName name="wrn.print._.parent._.cases." hidden="1">{"scenario summary",#N/A,FALSE,"pf parent";"pro forma financials","low price low cash",FALSE,"pf parent";"pro forma credit","low price low cash",FALSE,"pf parent";"pro forma financials","low price med cash",FALSE,"pf parent";"pro forma credit","low price med cash",FALSE,"pf parent";"pro forma financials","low price high cash",FALSE,"pf parent";"pro forma credit","low price high cash",FALSE,"pf parent";"pro forma financials","high price low cash",FALSE,"pf parent";"pro forma credit","high price low cash",FALSE,"pf parent";"pro forma financials","high price med cash",FALSE,"pf parent";"pro forma credit","high price med cash",FALSE,"pf parent";"pro forma financials","high price high cash",FALSE,"pf parent";"pro forma credit","high price high cash",FALSE,"pf parent"}</definedName>
    <definedName name="wrn.print._.raw._.data._.entry." localSheetId="7" hidden="1">{"inputs raw data",#N/A,TRUE,"INPUT"}</definedName>
    <definedName name="wrn.print._.raw._.data._.entry." localSheetId="0" hidden="1">{"inputs raw data",#N/A,TRUE,"INPUT"}</definedName>
    <definedName name="wrn.print._.raw._.data._.entry." hidden="1">{"inputs raw data",#N/A,TRUE,"INPUT"}</definedName>
    <definedName name="wrn.Print._.Results._.A4." localSheetId="7" hidden="1">{"Valuation",#N/A,TRUE,"Valuation Summary";"Financial Statements",#N/A,TRUE,"Results";"Results",#N/A,TRUE,"Results";"Ratios",#N/A,TRUE,"Results";"P2 Summary",#N/A,TRUE,"Results"}</definedName>
    <definedName name="wrn.Print._.Results._.A4." localSheetId="0" hidden="1">{"Valuation",#N/A,TRUE,"Valuation Summary";"Financial Statements",#N/A,TRUE,"Results";"Results",#N/A,TRUE,"Results";"Ratios",#N/A,TRUE,"Results";"P2 Summary",#N/A,TRUE,"Results"}</definedName>
    <definedName name="wrn.Print._.Results._.A4." hidden="1">{"Valuation",#N/A,TRUE,"Valuation Summary";"Financial Statements",#N/A,TRUE,"Results";"Results",#N/A,TRUE,"Results";"Ratios",#N/A,TRUE,"Results";"P2 Summary",#N/A,TRUE,"Results"}</definedName>
    <definedName name="wrn.Print._.Results._.Letter." localSheetId="7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Results._.Letter." localSheetId="0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Results._.Letter.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summary._.sheets." localSheetId="7" hidden="1">{"summary1",#N/A,TRUE,"Comps";"summary2",#N/A,TRUE,"Comps";"summary3",#N/A,TRUE,"Comps"}</definedName>
    <definedName name="wrn.print._.summary._.sheets." localSheetId="0" hidden="1">{"summary1",#N/A,TRUE,"Comps";"summary2",#N/A,TRUE,"Comps";"summary3",#N/A,TRUE,"Comps"}</definedName>
    <definedName name="wrn.print._.summary._.sheets." hidden="1">{"summary1",#N/A,TRUE,"Comps";"summary2",#N/A,TRUE,"Comps";"summary3",#N/A,TRUE,"Comps"}</definedName>
    <definedName name="wrn.print._.ulster._.cases." localSheetId="7" hidden="1">{"scenario summary",#N/A,FALSE,"pro forma";"pro forma financials","low price low cash",FALSE,"pro forma";"pro forma credit","low price low cash",FALSE,"pro forma";"pro forma financials","low price med cash",FALSE,"pro forma";"pro forma credit","low price med cash",FALSE,"pro forma";"pro forma financials","low price high cash",FALSE,"pro forma";"pro forma credit","low price high cash",FALSE,"pro forma";"pro forma financials","high price low cash",FALSE,"pro forma";"pro forma credit","high price low cash",FALSE,"pro forma";"pro forma financials","high price med cash",FALSE,"pro forma";"pro forma credit","high price med cash",FALSE,"pro forma";"pro forma financials","high price high cash",FALSE,"pro forma";"pro forma credit","high price high cash",FALSE,"pro forma"}</definedName>
    <definedName name="wrn.print._.ulster._.cases." localSheetId="0" hidden="1">{"scenario summary",#N/A,FALSE,"pro forma";"pro forma financials","low price low cash",FALSE,"pro forma";"pro forma credit","low price low cash",FALSE,"pro forma";"pro forma financials","low price med cash",FALSE,"pro forma";"pro forma credit","low price med cash",FALSE,"pro forma";"pro forma financials","low price high cash",FALSE,"pro forma";"pro forma credit","low price high cash",FALSE,"pro forma";"pro forma financials","high price low cash",FALSE,"pro forma";"pro forma credit","high price low cash",FALSE,"pro forma";"pro forma financials","high price med cash",FALSE,"pro forma";"pro forma credit","high price med cash",FALSE,"pro forma";"pro forma financials","high price high cash",FALSE,"pro forma";"pro forma credit","high price high cash",FALSE,"pro forma"}</definedName>
    <definedName name="wrn.print._.ulster._.cases." hidden="1">{"scenario summary",#N/A,FALSE,"pro forma";"pro forma financials","low price low cash",FALSE,"pro forma";"pro forma credit","low price low cash",FALSE,"pro forma";"pro forma financials","low price med cash",FALSE,"pro forma";"pro forma credit","low price med cash",FALSE,"pro forma";"pro forma financials","low price high cash",FALSE,"pro forma";"pro forma credit","low price high cash",FALSE,"pro forma";"pro forma financials","high price low cash",FALSE,"pro forma";"pro forma credit","high price low cash",FALSE,"pro forma";"pro forma financials","high price med cash",FALSE,"pro forma";"pro forma credit","high price med cash",FALSE,"pro forma";"pro forma financials","high price high cash",FALSE,"pro forma";"pro forma credit","high price high cash",FALSE,"pro forma"}</definedName>
    <definedName name="wrn.Profit_and_Loss." localSheetId="7" hidden="1">{"Profit_and_Loss",#N/A,FALSE,"WBCM"}</definedName>
    <definedName name="wrn.Profit_and_Loss." localSheetId="0" hidden="1">{"Profit_and_Loss",#N/A,FALSE,"WBCM"}</definedName>
    <definedName name="wrn.Profit_and_Loss." hidden="1">{"Profit_and_Loss",#N/A,FALSE,"WBCM"}</definedName>
    <definedName name="wrn.Quarterly._.Income._.Statement." localSheetId="7" hidden="1">{#N/A,#N/A,FALSE,"earnings"}</definedName>
    <definedName name="wrn.Quarterly._.Income._.Statement." localSheetId="0" hidden="1">{#N/A,#N/A,FALSE,"earnings"}</definedName>
    <definedName name="wrn.Quarterly._.Income._.Statement." hidden="1">{#N/A,#N/A,FALSE,"earnings"}</definedName>
    <definedName name="wrn.Quarterly._.revenue._.model." localSheetId="7" hidden="1">{#N/A,#N/A,FALSE,"earnings"}</definedName>
    <definedName name="wrn.Quarterly._.revenue._.model." localSheetId="0" hidden="1">{#N/A,#N/A,FALSE,"earnings"}</definedName>
    <definedName name="wrn.Quarterly._.revenue._.model." hidden="1">{#N/A,#N/A,FALSE,"earnings"}</definedName>
    <definedName name="wrn.rep_page." localSheetId="7" hidden="1">{"Annual_Income",#N/A,FALSE,"Report Page";"Balance_Cash_Flow",#N/A,FALSE,"Report Page";"Quarterly_Income",#N/A,FALSE,"Report Page"}</definedName>
    <definedName name="wrn.rep_page." localSheetId="0" hidden="1">{"Annual_Income",#N/A,FALSE,"Report Page";"Balance_Cash_Flow",#N/A,FALSE,"Report Page";"Quarterly_Income",#N/A,FALSE,"Report Page"}</definedName>
    <definedName name="wrn.rep_page." hidden="1">{"Annual_Income",#N/A,FALSE,"Report Page";"Balance_Cash_Flow",#N/A,FALSE,"Report Page";"Quarterly_Income",#N/A,FALSE,"Report Page"}</definedName>
    <definedName name="wrn.Report_Page." localSheetId="7" hidden="1">{"Annual_Income",#N/A,FALSE,"Report Page";"Balance_Cash_Flow",#N/A,FALSE,"Report Page";"Quarterly_Income",#N/A,FALSE,"Report Page"}</definedName>
    <definedName name="wrn.Report_Page." localSheetId="0" hidden="1">{"Annual_Income",#N/A,FALSE,"Report Page";"Balance_Cash_Flow",#N/A,FALSE,"Report Page";"Quarterly_Income",#N/A,FALSE,"Report Page"}</definedName>
    <definedName name="wrn.Report_Page." hidden="1">{"Annual_Income",#N/A,FALSE,"Report Page";"Balance_Cash_Flow",#N/A,FALSE,"Report Page";"Quarterly_Income",#N/A,FALSE,"Report Page"}</definedName>
    <definedName name="wrn.repot." localSheetId="7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.repot." localSheetId="0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.repot.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.Seven._.Page." localSheetId="7" hidden="1">{"Income",#N/A,FALSE,"income";"Sales",#N/A,FALSE,"income";"Critical",#N/A,FALSE,"income";"Market",#N/A,FALSE,"Market";"Returns",#N/A,FALSE,"returns";"Balance",#N/A,FALSE,"balance";"Cash Flow",#N/A,FALSE,"balance"}</definedName>
    <definedName name="wrn.Seven._.Page." localSheetId="0" hidden="1">{"Income",#N/A,FALSE,"income";"Sales",#N/A,FALSE,"income";"Critical",#N/A,FALSE,"income";"Market",#N/A,FALSE,"Market";"Returns",#N/A,FALSE,"returns";"Balance",#N/A,FALSE,"balance";"Cash Flow",#N/A,FALSE,"balance"}</definedName>
    <definedName name="wrn.Seven._.Page." hidden="1">{"Income",#N/A,FALSE,"income";"Sales",#N/A,FALSE,"income";"Critical",#N/A,FALSE,"income";"Market",#N/A,FALSE,"Market";"Returns",#N/A,FALSE,"returns";"Balance",#N/A,FALSE,"balance";"Cash Flow",#N/A,FALSE,"balance"}</definedName>
    <definedName name="wrn.shb." localSheetId="7" hidden="1">{"res",#N/A,FALSE,"A";"bal",#N/A,FALSE,"B";"key",#N/A,FALSE,"C";"halvres",#N/A,FALSE,"D";"halbal",#N/A,FALSE,"E";"halvkey",#N/A,FALSE,"F"}</definedName>
    <definedName name="wrn.shb." localSheetId="0" hidden="1">{"res",#N/A,FALSE,"A";"bal",#N/A,FALSE,"B";"key",#N/A,FALSE,"C";"halvres",#N/A,FALSE,"D";"halbal",#N/A,FALSE,"E";"halvkey",#N/A,FALSE,"F"}</definedName>
    <definedName name="wrn.shb." hidden="1">{"res",#N/A,FALSE,"A";"bal",#N/A,FALSE,"B";"key",#N/A,FALSE,"C";"halvres",#N/A,FALSE,"D";"halbal",#N/A,FALSE,"E";"halvkey",#N/A,FALSE,"F"}</definedName>
    <definedName name="wrn.single._.case." localSheetId="7" hidden="1">{"Pro Forma Financials",#N/A,FALSE,"pro forma";"Credit Analysis",#N/A,FALSE,"pro forma";"avp",#N/A,FALSE,"avp jon"}</definedName>
    <definedName name="wrn.single._.case." localSheetId="0" hidden="1">{"Pro Forma Financials",#N/A,FALSE,"pro forma";"Credit Analysis",#N/A,FALSE,"pro forma";"avp",#N/A,FALSE,"avp jon"}</definedName>
    <definedName name="wrn.single._.case." hidden="1">{"Pro Forma Financials",#N/A,FALSE,"pro forma";"Credit Analysis",#N/A,FALSE,"pro forma";"avp",#N/A,FALSE,"avp jon"}</definedName>
    <definedName name="wrn.Six._.Page." localSheetId="7" hidden="1">{"Income",#N/A,FALSE,"Earnings";"Critical Measures",#N/A,FALSE,"Earnings";"Balance",#N/A,FALSE,"Balance";"Cash Flow",#N/A,FALSE,"Balance";"Market",#N/A,FALSE,"Market";"Returns",#N/A,FALSE,"Returns"}</definedName>
    <definedName name="wrn.Six._.Page." localSheetId="0" hidden="1">{"Income",#N/A,FALSE,"Earnings";"Critical Measures",#N/A,FALSE,"Earnings";"Balance",#N/A,FALSE,"Balance";"Cash Flow",#N/A,FALSE,"Balance";"Market",#N/A,FALSE,"Market";"Returns",#N/A,FALSE,"Returns"}</definedName>
    <definedName name="wrn.Six._.Page." hidden="1">{"Income",#N/A,FALSE,"Earnings";"Critical Measures",#N/A,FALSE,"Earnings";"Balance",#N/A,FALSE,"Balance";"Cash Flow",#N/A,FALSE,"Balance";"Market",#N/A,FALSE,"Market";"Returns",#N/A,FALSE,"Returns"}</definedName>
    <definedName name="wrn.Std._.Expanded." localSheetId="7" hidden="1">{#N/A,#N/A,FALSE,"Defaults";"Std Expanded (Income)",#N/A,FALSE,"Income";"Std Expanded (Balance)",#N/A,FALSE,"Balance";"Std Expanded (CashFlow)",#N/A,FALSE,"CashFlow";"Fully Expanded (FixedAssets)",#N/A,FALSE,"FixedAssets";"Fully Expanded (Financing)",#N/A,FALSE,"Financing";"Fully Expanded (LoansBD)",#N/A,FALSE,"LoansBD";"Fully Expanded (Subsidiary)",#N/A,FALSE,"Subsidiary"}</definedName>
    <definedName name="wrn.Std._.Expanded." localSheetId="0" hidden="1">{#N/A,#N/A,FALSE,"Defaults";"Std Expanded (Income)",#N/A,FALSE,"Income";"Std Expanded (Balance)",#N/A,FALSE,"Balance";"Std Expanded (CashFlow)",#N/A,FALSE,"CashFlow";"Fully Expanded (FixedAssets)",#N/A,FALSE,"FixedAssets";"Fully Expanded (Financing)",#N/A,FALSE,"Financing";"Fully Expanded (LoansBD)",#N/A,FALSE,"LoansBD";"Fully Expanded (Subsidiary)",#N/A,FALSE,"Subsidiary"}</definedName>
    <definedName name="wrn.Std._.Expanded." hidden="1">{#N/A,#N/A,FALSE,"Defaults";"Std Expanded (Income)",#N/A,FALSE,"Income";"Std Expanded (Balance)",#N/A,FALSE,"Balance";"Std Expanded (CashFlow)",#N/A,FALSE,"CashFlow";"Fully Expanded (FixedAssets)",#N/A,FALSE,"FixedAssets";"Fully Expanded (Financing)",#N/A,FALSE,"Financing";"Fully Expanded (LoansBD)",#N/A,FALSE,"LoansBD";"Fully Expanded (Subsidiary)",#N/A,FALSE,"Subsidiary"}</definedName>
    <definedName name="wrn.su." localSheetId="7" hidden="1">{#N/A,#N/A,FALSE,"표지";#N/A,#N/A,FALSE,"전제";#N/A,#N/A,FALSE,"손익-자 (2)";#N/A,#N/A,FALSE,"손익-자";#N/A,#N/A,FALSE,"손익-마 (2)";#N/A,#N/A,FALSE,"손익-마";#N/A,#N/A,FALSE,"총손최종"}</definedName>
    <definedName name="wrn.su." localSheetId="0" hidden="1">{#N/A,#N/A,FALSE,"표지";#N/A,#N/A,FALSE,"전제";#N/A,#N/A,FALSE,"손익-자 (2)";#N/A,#N/A,FALSE,"손익-자";#N/A,#N/A,FALSE,"손익-마 (2)";#N/A,#N/A,FALSE,"손익-마";#N/A,#N/A,FALSE,"총손최종"}</definedName>
    <definedName name="wrn.su." hidden="1">{#N/A,#N/A,FALSE,"표지";#N/A,#N/A,FALSE,"전제";#N/A,#N/A,FALSE,"손익-자 (2)";#N/A,#N/A,FALSE,"손익-자";#N/A,#N/A,FALSE,"손익-마 (2)";#N/A,#N/A,FALSE,"손익-마";#N/A,#N/A,FALSE,"총손최종"}</definedName>
    <definedName name="wrn.Sumatra." localSheetId="7" hidden="1">{#N/A,#N/A,TRUE,"Assumptions";#N/A,#N/A,TRUE,"Market";#N/A,#N/A,TRUE,"Capex";#N/A,#N/A,TRUE,"Opex";#N/A,#N/A,TRUE,"Tax";#N/A,#N/A,TRUE,"Outputs";#N/A,#N/A,TRUE,"Synergy";#N/A,#N/A,TRUE,"Ratios"}</definedName>
    <definedName name="wrn.Sumatra." localSheetId="0" hidden="1">{#N/A,#N/A,TRUE,"Assumptions";#N/A,#N/A,TRUE,"Market";#N/A,#N/A,TRUE,"Capex";#N/A,#N/A,TRUE,"Opex";#N/A,#N/A,TRUE,"Tax";#N/A,#N/A,TRUE,"Outputs";#N/A,#N/A,TRUE,"Synergy";#N/A,#N/A,TRUE,"Ratios"}</definedName>
    <definedName name="wrn.Sumatra." hidden="1">{#N/A,#N/A,TRUE,"Assumptions";#N/A,#N/A,TRUE,"Market";#N/A,#N/A,TRUE,"Capex";#N/A,#N/A,TRUE,"Opex";#N/A,#N/A,TRUE,"Tax";#N/A,#N/A,TRUE,"Outputs";#N/A,#N/A,TRUE,"Synergy";#N/A,#N/A,TRUE,"Ratios"}</definedName>
    <definedName name="wrn.Summary." localSheetId="7" hidden="1">{#N/A,#N/A,FALSE,"Defaults";"Summary (Income)",#N/A,FALSE,"Income";"Summary (Balance)",#N/A,FALSE,"Balance";"Summary (CashFlow)",#N/A,FALSE,"CashFlow";"Summary (FixedAssets)",#N/A,FALSE,"FixedAssets";"Summary (Financing)",#N/A,FALSE,"Financing"}</definedName>
    <definedName name="wrn.Summary." localSheetId="0" hidden="1">{#N/A,#N/A,FALSE,"Defaults";"Summary (Income)",#N/A,FALSE,"Income";"Summary (Balance)",#N/A,FALSE,"Balance";"Summary (CashFlow)",#N/A,FALSE,"CashFlow";"Summary (FixedAssets)",#N/A,FALSE,"FixedAssets";"Summary (Financing)",#N/A,FALSE,"Financing"}</definedName>
    <definedName name="wrn.Summary." hidden="1">{#N/A,#N/A,FALSE,"Defaults";"Summary (Income)",#N/A,FALSE,"Income";"Summary (Balance)",#N/A,FALSE,"Balance";"Summary (CashFlow)",#N/A,FALSE,"CashFlow";"Summary (FixedAssets)",#N/A,FALSE,"FixedAssets";"Summary (Financing)",#N/A,FALSE,"Financing"}</definedName>
    <definedName name="wrn.Tabeller._.til._.analyse._.DK." localSheetId="7" hidden="1">{"Hovedtal og Division DK",#N/A,FALSE,"Analysetabeller";"Resultatopgørelse DK",#N/A,FALSE,"Analysetabeller";"Balance og Cash Flow DK",#N/A,FALSE,"Analysetabeller"}</definedName>
    <definedName name="wrn.Tabeller._.til._.analyse._.DK." localSheetId="0" hidden="1">{"Hovedtal og Division DK",#N/A,FALSE,"Analysetabeller";"Resultatopgørelse DK",#N/A,FALSE,"Analysetabeller";"Balance og Cash Flow DK",#N/A,FALSE,"Analysetabeller"}</definedName>
    <definedName name="wrn.Tabeller._.til._.analyse._.DK." hidden="1">{"Hovedtal og Division DK",#N/A,FALSE,"Analysetabeller";"Resultatopgørelse DK",#N/A,FALSE,"Analysetabeller";"Balance og Cash Flow DK",#N/A,FALSE,"Analysetabeller"}</definedName>
    <definedName name="wrn.Tabeller._.til._.analyse._.UK." localSheetId="7" hidden="1">{"Hovedtal og Division UK",#N/A,FALSE,"Analysetabeller";"Resultatopgørelse UK",#N/A,FALSE,"Analysetabeller";"Balance og Cash Flow UK",#N/A,FALSE,"Analysetabeller"}</definedName>
    <definedName name="wrn.Tabeller._.til._.analyse._.UK." localSheetId="0" hidden="1">{"Hovedtal og Division UK",#N/A,FALSE,"Analysetabeller";"Resultatopgørelse UK",#N/A,FALSE,"Analysetabeller";"Balance og Cash Flow UK",#N/A,FALSE,"Analysetabeller"}</definedName>
    <definedName name="wrn.Tabeller._.til._.analyse._.UK." hidden="1">{"Hovedtal og Division UK",#N/A,FALSE,"Analysetabeller";"Resultatopgørelse UK",#N/A,FALSE,"Analysetabeller";"Balance og Cash Flow UK",#N/A,FALSE,"Analysetabeller"}</definedName>
    <definedName name="wrn.TARGET._.DCF." localSheetId="7" hidden="1">{"targetdcf",#N/A,FALSE,"Merger consequences";"TARGETASSU",#N/A,FALSE,"Merger consequences";"TERMINAL VALUE",#N/A,FALSE,"Merger consequences"}</definedName>
    <definedName name="wrn.TARGET._.DCF." localSheetId="0" hidden="1">{"targetdcf",#N/A,FALSE,"Merger consequences";"TARGETASSU",#N/A,FALSE,"Merger consequences";"TERMINAL VALUE",#N/A,FALSE,"Merger consequences"}</definedName>
    <definedName name="wrn.TARGET._.DCF." hidden="1">{"targetdcf",#N/A,FALSE,"Merger consequences";"TARGETASSU",#N/A,FALSE,"Merger consequences";"TERMINAL VALUE",#N/A,FALSE,"Merger consequences"}</definedName>
    <definedName name="wrn.Telstra._.Inputs." localSheetId="7" hidden="1">{"Inputs",#N/A,FALSE,"US_FL";"Inputs",#N/A,FALSE,"EUROPE_FL";"Inputs",#N/A,FALSE,"ASIA_FL"}</definedName>
    <definedName name="wrn.Telstra._.Inputs." localSheetId="0" hidden="1">{"Inputs",#N/A,FALSE,"US_FL";"Inputs",#N/A,FALSE,"EUROPE_FL";"Inputs",#N/A,FALSE,"ASIA_FL"}</definedName>
    <definedName name="wrn.Telstra._.Inputs." hidden="1">{"Inputs",#N/A,FALSE,"US_FL";"Inputs",#N/A,FALSE,"EUROPE_FL";"Inputs",#N/A,FALSE,"ASIA_FL"}</definedName>
    <definedName name="wrn.Telstra._.Output." localSheetId="7" hidden="1">{"Output",#N/A,FALSE,"US_FL";"Output",#N/A,FALSE,"EUROPE_FL";"Output",#N/A,FALSE,"ASIA_FL"}</definedName>
    <definedName name="wrn.Telstra._.Output." localSheetId="0" hidden="1">{"Output",#N/A,FALSE,"US_FL";"Output",#N/A,FALSE,"EUROPE_FL";"Output",#N/A,FALSE,"ASIA_FL"}</definedName>
    <definedName name="wrn.Telstra._.Output." hidden="1">{"Output",#N/A,FALSE,"US_FL";"Output",#N/A,FALSE,"EUROPE_FL";"Output",#N/A,FALSE,"ASIA_FL"}</definedName>
    <definedName name="wrn.Temp." localSheetId="7" hidden="1">{"Side 1",#N/A,FALSE,"Hovedark";"Valuation",#N/A,FALSE,"Valuation";"Side 2",#N/A,FALSE,"Hovedark";"Cash Flow",#N/A,FALSE,"Hovedark";"Bidrag",#N/A,FALSE,"Bidrag"}</definedName>
    <definedName name="wrn.Temp." localSheetId="0" hidden="1">{"Side 1",#N/A,FALSE,"Hovedark";"Valuation",#N/A,FALSE,"Valuation";"Side 2",#N/A,FALSE,"Hovedark";"Cash Flow",#N/A,FALSE,"Hovedark";"Bidrag",#N/A,FALSE,"Bidrag"}</definedName>
    <definedName name="wrn.Temp." hidden="1">{"Side 1",#N/A,FALSE,"Hovedark";"Valuation",#N/A,FALSE,"Valuation";"Side 2",#N/A,FALSE,"Hovedark";"Cash Flow",#N/A,FALSE,"Hovedark";"Bidrag",#N/A,FALSE,"Bidrag"}</definedName>
    <definedName name="wrn.test." localSheetId="7" hidden="1">{"test2",#N/A,TRUE,"Prices"}</definedName>
    <definedName name="wrn.test." localSheetId="0" hidden="1">{"test2",#N/A,TRUE,"Prices"}</definedName>
    <definedName name="wrn.test." hidden="1">{"test2",#N/A,TRUE,"Prices"}</definedName>
    <definedName name="wrn.Total._.Pack." localSheetId="7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" localSheetId="0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wo." localSheetId="7" hidden="1">{"short","Sell Warman",FALSE,"Assumptions";"Two",#N/A,FALSE,"Bal Sheet";"One",#N/A,FALSE,"Merged";"short","Sell Forestry",FALSE,"Assumptions";"Two",#N/A,FALSE,"Bal Sheet";"One",#N/A,FALSE,"Merged";"short","Sell ERA",FALSE,"Assumptions";"Two",#N/A,FALSE,"Bal Sheet";"One",#N/A,FALSE,"Merged";"short","Placement",FALSE,"Assumptions";"Two",#N/A,FALSE,"Bal Sheet";"One",#N/A,FALSE,"Merged";"short","Rights Issue",FALSE,"Assumptions";"Two",#N/A,FALSE,"Bal Sheet";"One",#N/A,FALSE,"Merged";"short","Placement, Sell Warman",FALSE,"Assumptions";"Two",#N/A,FALSE,"Bal Sheet";"One",#N/A,FALSE,"Merged";"short","Placement, Sell Forestry",FALSE,"Assumptions";"Two",#N/A,FALSE,"Bal Sheet";"One",#N/A,FALSE,"Merged";"short","Placement, Sell ERA",FALSE,"Assumptions";"Two",#N/A,FALSE,"Bal Sheet";"One",#N/A,FALSE,"Merged";"short","Rights, Sell Warman",FALSE,"Assumptions";"Two",#N/A,FALSE,"Bal Sheet";"One",#N/A,FALSE,"Merged";"short","Rights, Sell Forestry",FALSE,"Assumptions";"Two",#N/A,FALSE,"Bal Sheet";"One",#N/A,FALSE,"Merged";"short","Rights, Sell ERA",FALSE,"Assumptions";"Two",#N/A,FALSE,"Bal Sheet";"One",#N/A,FALSE,"Merged"}</definedName>
    <definedName name="wrn.Two." localSheetId="0" hidden="1">{"short","Sell Warman",FALSE,"Assumptions";"Two",#N/A,FALSE,"Bal Sheet";"One",#N/A,FALSE,"Merged";"short","Sell Forestry",FALSE,"Assumptions";"Two",#N/A,FALSE,"Bal Sheet";"One",#N/A,FALSE,"Merged";"short","Sell ERA",FALSE,"Assumptions";"Two",#N/A,FALSE,"Bal Sheet";"One",#N/A,FALSE,"Merged";"short","Placement",FALSE,"Assumptions";"Two",#N/A,FALSE,"Bal Sheet";"One",#N/A,FALSE,"Merged";"short","Rights Issue",FALSE,"Assumptions";"Two",#N/A,FALSE,"Bal Sheet";"One",#N/A,FALSE,"Merged";"short","Placement, Sell Warman",FALSE,"Assumptions";"Two",#N/A,FALSE,"Bal Sheet";"One",#N/A,FALSE,"Merged";"short","Placement, Sell Forestry",FALSE,"Assumptions";"Two",#N/A,FALSE,"Bal Sheet";"One",#N/A,FALSE,"Merged";"short","Placement, Sell ERA",FALSE,"Assumptions";"Two",#N/A,FALSE,"Bal Sheet";"One",#N/A,FALSE,"Merged";"short","Rights, Sell Warman",FALSE,"Assumptions";"Two",#N/A,FALSE,"Bal Sheet";"One",#N/A,FALSE,"Merged";"short","Rights, Sell Forestry",FALSE,"Assumptions";"Two",#N/A,FALSE,"Bal Sheet";"One",#N/A,FALSE,"Merged";"short","Rights, Sell ERA",FALSE,"Assumptions";"Two",#N/A,FALSE,"Bal Sheet";"One",#N/A,FALSE,"Merged"}</definedName>
    <definedName name="wrn.Two." hidden="1">{"short","Sell Warman",FALSE,"Assumptions";"Two",#N/A,FALSE,"Bal Sheet";"One",#N/A,FALSE,"Merged";"short","Sell Forestry",FALSE,"Assumptions";"Two",#N/A,FALSE,"Bal Sheet";"One",#N/A,FALSE,"Merged";"short","Sell ERA",FALSE,"Assumptions";"Two",#N/A,FALSE,"Bal Sheet";"One",#N/A,FALSE,"Merged";"short","Placement",FALSE,"Assumptions";"Two",#N/A,FALSE,"Bal Sheet";"One",#N/A,FALSE,"Merged";"short","Rights Issue",FALSE,"Assumptions";"Two",#N/A,FALSE,"Bal Sheet";"One",#N/A,FALSE,"Merged";"short","Placement, Sell Warman",FALSE,"Assumptions";"Two",#N/A,FALSE,"Bal Sheet";"One",#N/A,FALSE,"Merged";"short","Placement, Sell Forestry",FALSE,"Assumptions";"Two",#N/A,FALSE,"Bal Sheet";"One",#N/A,FALSE,"Merged";"short","Placement, Sell ERA",FALSE,"Assumptions";"Two",#N/A,FALSE,"Bal Sheet";"One",#N/A,FALSE,"Merged";"short","Rights, Sell Warman",FALSE,"Assumptions";"Two",#N/A,FALSE,"Bal Sheet";"One",#N/A,FALSE,"Merged";"short","Rights, Sell Forestry",FALSE,"Assumptions";"Two",#N/A,FALSE,"Bal Sheet";"One",#N/A,FALSE,"Merged";"short","Rights, Sell ERA",FALSE,"Assumptions";"Two",#N/A,FALSE,"Bal Sheet";"One",#N/A,FALSE,"Merged"}</definedName>
    <definedName name="wrn.USW." localSheetId="7" hidden="1">{"IS",#N/A,FALSE,"IS";"RPTIS",#N/A,FALSE,"RPTIS";"STATS",#N/A,FALSE,"STATS";"BS",#N/A,FALSE,"BS"}</definedName>
    <definedName name="wrn.USW." localSheetId="0" hidden="1">{"IS",#N/A,FALSE,"IS";"RPTIS",#N/A,FALSE,"RPTIS";"STATS",#N/A,FALSE,"STATS";"BS",#N/A,FALSE,"BS"}</definedName>
    <definedName name="wrn.USW." hidden="1">{"IS",#N/A,FALSE,"IS";"RPTIS",#N/A,FALSE,"RPTIS";"STATS",#N/A,FALSE,"STATS";"BS",#N/A,FALSE,"BS"}</definedName>
    <definedName name="wrn.Variance._.Q4" localSheetId="7" hidden="1">{"Variance Q4",#N/A,FALSE,"Var"}</definedName>
    <definedName name="wrn.Variance._.Q4" localSheetId="0" hidden="1">{"Variance Q4",#N/A,FALSE,"Var"}</definedName>
    <definedName name="wrn.Variance._.Q4" hidden="1">{"Variance Q4",#N/A,FALSE,"Var"}</definedName>
    <definedName name="wrn.WSTS._.Trade._.Statistics." localSheetId="7" hidden="1">{#N/A,#N/A,FALSE,"Table of Contents";#N/A,#N/A,FALSE,"Overview";#N/A,#N/A,FALSE,"Data"}</definedName>
    <definedName name="wrn.WSTS._.Trade._.Statistics." localSheetId="0" hidden="1">{#N/A,#N/A,FALSE,"Table of Contents";#N/A,#N/A,FALSE,"Overview";#N/A,#N/A,FALSE,"Data"}</definedName>
    <definedName name="wrn.WSTS._.Trade._.Statistics." hidden="1">{#N/A,#N/A,FALSE,"Table of Contents";#N/A,#N/A,FALSE,"Overview";#N/A,#N/A,FALSE,"Data"}</definedName>
    <definedName name="wrn.Y차._.종합." localSheetId="7" hidden="1">{#N/A,#N/A,TRUE,"Y생산";#N/A,#N/A,TRUE,"Y판매";#N/A,#N/A,TRUE,"Y총물량";#N/A,#N/A,TRUE,"Y능력";#N/A,#N/A,TRUE,"YKD"}</definedName>
    <definedName name="wrn.Y차._.종합." localSheetId="0" hidden="1">{#N/A,#N/A,TRUE,"Y생산";#N/A,#N/A,TRUE,"Y판매";#N/A,#N/A,TRUE,"Y총물량";#N/A,#N/A,TRUE,"Y능력";#N/A,#N/A,TRUE,"YKD"}</definedName>
    <definedName name="wrn.Y차._.종합." hidden="1">{#N/A,#N/A,TRUE,"Y생산";#N/A,#N/A,TRUE,"Y판매";#N/A,#N/A,TRUE,"Y총물량";#N/A,#N/A,TRUE,"Y능력";#N/A,#N/A,TRUE,"YKD"}</definedName>
    <definedName name="wrn.대차._.대조표." localSheetId="7" hidden="1">{#N/A,#N/A,TRUE,"대 차 대 조 표"}</definedName>
    <definedName name="wrn.대차._.대조표." localSheetId="0" hidden="1">{#N/A,#N/A,TRUE,"대 차 대 조 표"}</definedName>
    <definedName name="wrn.대차._.대조표." hidden="1">{#N/A,#N/A,TRUE,"대 차 대 조 표"}</definedName>
    <definedName name="wrn.보고서." localSheetId="7" hidden="1">{#N/A,#N/A,FALSE,"Sheet1";#N/A,#N/A,FALSE,"기평9607"}</definedName>
    <definedName name="wrn.보고서." localSheetId="0" hidden="1">{#N/A,#N/A,FALSE,"Sheet1";#N/A,#N/A,FALSE,"기평9607"}</definedName>
    <definedName name="wrn.보고서." hidden="1">{#N/A,#N/A,FALSE,"Sheet1";#N/A,#N/A,FALSE,"기평9607"}</definedName>
    <definedName name="wrn.부서회의." localSheetId="7" hidden="1">{"LKD",#N/A,FALSE,"표지"}</definedName>
    <definedName name="wrn.부서회의." localSheetId="0" hidden="1">{"LKD",#N/A,FALSE,"표지"}</definedName>
    <definedName name="wrn.부서회의." hidden="1">{"LKD",#N/A,FALSE,"표지"}</definedName>
    <definedName name="wrn.신규dep._.full._.set." localSheetId="7" hidden="1">{#N/A,#N/A,FALSE,"신규dep";#N/A,#N/A,FALSE,"신규dep-금형상각후";#N/A,#N/A,FALSE,"신규dep-연구비상각후";#N/A,#N/A,FALSE,"신규dep-기계,공구상각후"}</definedName>
    <definedName name="wrn.신규dep._.full._.set." localSheetId="0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localSheetId="7" hidden="1">{#N/A,#N/A,FALSE,"단축1";#N/A,#N/A,FALSE,"단축2";#N/A,#N/A,FALSE,"단축3";#N/A,#N/A,FALSE,"장축";#N/A,#N/A,FALSE,"4WD"}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rn.총괄._.수정." localSheetId="7" hidden="1">{#N/A,#N/A,FALSE,"총괄수정"}</definedName>
    <definedName name="wrn.총괄._.수정." localSheetId="0" hidden="1">{#N/A,#N/A,FALSE,"총괄수정"}</definedName>
    <definedName name="wrn.총괄._.수정." hidden="1">{#N/A,#N/A,FALSE,"총괄수정"}</definedName>
    <definedName name="wrn.電話６月." localSheetId="7" hidden="1">{#N/A,#N/A,FALSE,"Sheet6";#N/A,#N/A,FALSE,"Sheet7";#N/A,#N/A,FALSE,"Sheet8";#N/A,#N/A,FALSE,"Sheet9";#N/A,#N/A,FALSE,"Sheet10";#N/A,#N/A,FALSE,"Sheet1";#N/A,#N/A,FALSE,"Sheet1";#N/A,#N/A,FALSE,"Sheet2";#N/A,#N/A,FALSE,"Sheet3";#N/A,#N/A,FALSE,"Sheet4"}</definedName>
    <definedName name="wrn.電話６月." localSheetId="0" hidden="1">{#N/A,#N/A,FALSE,"Sheet6";#N/A,#N/A,FALSE,"Sheet7";#N/A,#N/A,FALSE,"Sheet8";#N/A,#N/A,FALSE,"Sheet9";#N/A,#N/A,FALSE,"Sheet10";#N/A,#N/A,FALSE,"Sheet1";#N/A,#N/A,FALSE,"Sheet1";#N/A,#N/A,FALSE,"Sheet2";#N/A,#N/A,FALSE,"Sheet3";#N/A,#N/A,FALSE,"Sheet4"}</definedName>
    <definedName name="wrn.電話６月." hidden="1">{#N/A,#N/A,FALSE,"Sheet6";#N/A,#N/A,FALSE,"Sheet7";#N/A,#N/A,FALSE,"Sheet8";#N/A,#N/A,FALSE,"Sheet9";#N/A,#N/A,FALSE,"Sheet10";#N/A,#N/A,FALSE,"Sheet1";#N/A,#N/A,FALSE,"Sheet1";#N/A,#N/A,FALSE,"Sheet2";#N/A,#N/A,FALSE,"Sheet3";#N/A,#N/A,FALSE,"Sheet4"}</definedName>
    <definedName name="wrn1.All." localSheetId="7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1.All." localSheetId="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1.All.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1.Fax." localSheetId="7" hidden="1">{"fax (BS)",#N/A,FALSE,"BS";"fax (CF)",#N/A,FALSE,"CF";"fax (seg)",#N/A,FALSE,"Seg";"fax (telecomm)",#N/A,FALSE,"telecomm";"fax (infodisplay)",#N/A,FALSE,"infodisplay";"fax (am)",#N/A,FALSE,"AM";"fax (is)",#N/A,FALSE,"IS"}</definedName>
    <definedName name="wrn1.Fax." localSheetId="0" hidden="1">{"fax (BS)",#N/A,FALSE,"BS";"fax (CF)",#N/A,FALSE,"CF";"fax (seg)",#N/A,FALSE,"Seg";"fax (telecomm)",#N/A,FALSE,"telecomm";"fax (infodisplay)",#N/A,FALSE,"infodisplay";"fax (am)",#N/A,FALSE,"AM";"fax (is)",#N/A,FALSE,"IS"}</definedName>
    <definedName name="wrn1.Fax." hidden="1">{"fax (BS)",#N/A,FALSE,"BS";"fax (CF)",#N/A,FALSE,"CF";"fax (seg)",#N/A,FALSE,"Seg";"fax (telecomm)",#N/A,FALSE,"telecomm";"fax (infodisplay)",#N/A,FALSE,"infodisplay";"fax (am)",#N/A,FALSE,"AM";"fax (is)",#N/A,FALSE,"IS"}</definedName>
    <definedName name="wrn1.repot" localSheetId="7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repot" localSheetId="0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repot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2.All." localSheetId="7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12.All." localSheetId="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12.All.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12345.Full." localSheetId="7" hidden="1">{#N/A,#N/A,TRUE,"Financials";#N/A,#N/A,TRUE,"Operating Statistics";#N/A,#N/A,TRUE,"Capex &amp; Depreciation";#N/A,#N/A,TRUE,"Debt"}</definedName>
    <definedName name="wrn12345.Full." localSheetId="0" hidden="1">{#N/A,#N/A,TRUE,"Financials";#N/A,#N/A,TRUE,"Operating Statistics";#N/A,#N/A,TRUE,"Capex &amp; Depreciation";#N/A,#N/A,TRUE,"Debt"}</definedName>
    <definedName name="wrn12345.Full." hidden="1">{#N/A,#N/A,TRUE,"Financials";#N/A,#N/A,TRUE,"Operating Statistics";#N/A,#N/A,TRUE,"Capex &amp; Depreciation";#N/A,#N/A,TRUE,"Debt"}</definedName>
    <definedName name="wrn2.Handout" localSheetId="7" hidden="1">{#N/A,#N/A,FALSE,"Output";#N/A,#N/A,FALSE,"Cover Sheet";#N/A,#N/A,FALSE,"Current Mkt. Projections"}</definedName>
    <definedName name="wrn2.Handout" localSheetId="0" hidden="1">{#N/A,#N/A,FALSE,"Output";#N/A,#N/A,FALSE,"Cover Sheet";#N/A,#N/A,FALSE,"Current Mkt. Projections"}</definedName>
    <definedName name="wrn2.Handout" hidden="1">{#N/A,#N/A,FALSE,"Output";#N/A,#N/A,FALSE,"Cover Sheet";#N/A,#N/A,FALSE,"Current Mkt. Projections"}</definedName>
    <definedName name="wvu.inputs._.raw._.data." localSheetId="7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localSheetId="7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7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7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w" localSheetId="7" hidden="1">{"DCF","UPSIDE CASE",FALSE,"Sheet1";"DCF","BASE CASE",FALSE,"Sheet1";"DCF","DOWNSIDE CASE",FALSE,"Sheet1"}</definedName>
    <definedName name="www" localSheetId="0" hidden="1">{"DCF","UPSIDE CASE",FALSE,"Sheet1";"DCF","BASE CASE",FALSE,"Sheet1";"DCF","DOWNSIDE CASE",FALSE,"Sheet1"}</definedName>
    <definedName name="www" hidden="1">{"DCF","UPSIDE CASE",FALSE,"Sheet1";"DCF","BASE CASE",FALSE,"Sheet1";"DCF","DOWNSIDE CASE",FALSE,"Sheet1"}</definedName>
    <definedName name="WWWWWWW" localSheetId="7" hidden="1">{#N/A,#N/A,TRUE,"Y생산";#N/A,#N/A,TRUE,"Y판매";#N/A,#N/A,TRUE,"Y총물량";#N/A,#N/A,TRUE,"Y능력";#N/A,#N/A,TRUE,"YKD"}</definedName>
    <definedName name="WWWWWWW" localSheetId="0" hidden="1">{#N/A,#N/A,TRUE,"Y생산";#N/A,#N/A,TRUE,"Y판매";#N/A,#N/A,TRUE,"Y총물량";#N/A,#N/A,TRUE,"Y능력";#N/A,#N/A,TRUE,"YKD"}</definedName>
    <definedName name="WWWWWWW" hidden="1">{#N/A,#N/A,TRUE,"Y생산";#N/A,#N/A,TRUE,"Y판매";#N/A,#N/A,TRUE,"Y총물량";#N/A,#N/A,TRUE,"Y능력";#N/A,#N/A,TRUE,"YKD"}</definedName>
    <definedName name="x" hidden="1">#REF!</definedName>
    <definedName name="xaaaaa" localSheetId="7" hidden="1">{"res",#N/A,FALSE,"A";"key",#N/A,FALSE,"C"}</definedName>
    <definedName name="xaaaaa" localSheetId="0" hidden="1">{"res",#N/A,FALSE,"A";"key",#N/A,FALSE,"C"}</definedName>
    <definedName name="xaaaaa" hidden="1">{"res",#N/A,FALSE,"A";"key",#N/A,FALSE,"C"}</definedName>
    <definedName name="xbbbb" localSheetId="7" hidden="1">{"res",#N/A,FALSE,"A";"bal",#N/A,FALSE,"B";"key",#N/A,FALSE,"C";"halvres",#N/A,FALSE,"D";"halbal",#N/A,FALSE,"E";"halvkey",#N/A,FALSE,"F"}</definedName>
    <definedName name="xbbbb" localSheetId="0" hidden="1">{"res",#N/A,FALSE,"A";"bal",#N/A,FALSE,"B";"key",#N/A,FALSE,"C";"halvres",#N/A,FALSE,"D";"halbal",#N/A,FALSE,"E";"halvkey",#N/A,FALSE,"F"}</definedName>
    <definedName name="xbbbb" hidden="1">{"res",#N/A,FALSE,"A";"bal",#N/A,FALSE,"B";"key",#N/A,FALSE,"C";"halvres",#N/A,FALSE,"D";"halbal",#N/A,FALSE,"E";"halvkey",#N/A,FALSE,"F"}</definedName>
    <definedName name="xbnmbnm" localSheetId="7" hidden="1">{"res",#N/A,FALSE,"A";"bal",#N/A,FALSE,"B";"key",#N/A,FALSE,"C";"halvres",#N/A,FALSE,"D";"halvbal",#N/A,FALSE,"E";"halvkey",#N/A,FALSE,"F"}</definedName>
    <definedName name="xbnmbnm" localSheetId="0" hidden="1">{"res",#N/A,FALSE,"A";"bal",#N/A,FALSE,"B";"key",#N/A,FALSE,"C";"halvres",#N/A,FALSE,"D";"halvbal",#N/A,FALSE,"E";"halvkey",#N/A,FALSE,"F"}</definedName>
    <definedName name="xbnmbnm" hidden="1">{"res",#N/A,FALSE,"A";"bal",#N/A,FALSE,"B";"key",#N/A,FALSE,"C";"halvres",#N/A,FALSE,"D";"halvbal",#N/A,FALSE,"E";"halvkey",#N/A,FALSE,"F"}</definedName>
    <definedName name="xbox" localSheetId="7" hidden="1">{"'Directory'!$A$72:$E$91"}</definedName>
    <definedName name="xbox" localSheetId="0" hidden="1">{"'Directory'!$A$72:$E$91"}</definedName>
    <definedName name="xbox" hidden="1">{"'Directory'!$A$72:$E$91"}</definedName>
    <definedName name="xbvbvbv" localSheetId="7" hidden="1">{"halvres",#N/A,FALSE,"D";"halvbal",#N/A,FALSE,"E";"halvkey",#N/A,FALSE,"F"}</definedName>
    <definedName name="xbvbvbv" localSheetId="0" hidden="1">{"halvres",#N/A,FALSE,"D";"halvbal",#N/A,FALSE,"E";"halvkey",#N/A,FALSE,"F"}</definedName>
    <definedName name="xbvbvbv" hidden="1">{"halvres",#N/A,FALSE,"D";"halvbal",#N/A,FALSE,"E";"halvkey",#N/A,FALSE,"F"}</definedName>
    <definedName name="xccccc" localSheetId="7" hidden="1">{"Keyett",#N/A,FALSE,"Key";"Keytwo",#N/A,FALSE,"Key"}</definedName>
    <definedName name="xccccc" localSheetId="0" hidden="1">{"Keyett",#N/A,FALSE,"Key";"Keytwo",#N/A,FALSE,"Key"}</definedName>
    <definedName name="xccccc" hidden="1">{"Keyett",#N/A,FALSE,"Key";"Keytwo",#N/A,FALSE,"Key"}</definedName>
    <definedName name="xcvcv" localSheetId="7" hidden="1">{"Keyett",#N/A,FALSE,"Key";"Keytwo",#N/A,FALSE,"Key"}</definedName>
    <definedName name="xcvcv" localSheetId="0" hidden="1">{"Keyett",#N/A,FALSE,"Key";"Keytwo",#N/A,FALSE,"Key"}</definedName>
    <definedName name="xcvcv" hidden="1">{"Keyett",#N/A,FALSE,"Key";"Keytwo",#N/A,FALSE,"Key"}</definedName>
    <definedName name="xeeee" localSheetId="7" hidden="1">{"halvres",#N/A,FALSE,"D";"halvbal",#N/A,FALSE,"E";"halvkey",#N/A,FALSE,"F"}</definedName>
    <definedName name="xeeee" localSheetId="0" hidden="1">{"halvres",#N/A,FALSE,"D";"halvbal",#N/A,FALSE,"E";"halvkey",#N/A,FALSE,"F"}</definedName>
    <definedName name="xeeee" hidden="1">{"halvres",#N/A,FALSE,"D";"halvbal",#N/A,FALSE,"E";"halvkey",#N/A,FALSE,"F"}</definedName>
    <definedName name="xfffff" localSheetId="7" hidden="1">{"res",#N/A,FALSE,"A";"bal",#N/A,FALSE,"B";"key",#N/A,FALSE,"C";"halvres",#N/A,FALSE,"D";"halvbal",#N/A,FALSE,"E";"halvkey",#N/A,FALSE,"F"}</definedName>
    <definedName name="xfffff" localSheetId="0" hidden="1">{"res",#N/A,FALSE,"A";"bal",#N/A,FALSE,"B";"key",#N/A,FALSE,"C";"halvres",#N/A,FALSE,"D";"halvbal",#N/A,FALSE,"E";"halvkey",#N/A,FALSE,"F"}</definedName>
    <definedName name="xfffff" hidden="1">{"res",#N/A,FALSE,"A";"bal",#N/A,FALSE,"B";"key",#N/A,FALSE,"C";"halvres",#N/A,FALSE,"D";"halvbal",#N/A,FALSE,"E";"halvkey",#N/A,FALSE,"F"}</definedName>
    <definedName name="xfvfvfv" localSheetId="7" hidden="1">{"res",#N/A,FALSE,"A";"bal",#N/A,FALSE,"B";"key",#N/A,FALSE,"C";"halvres",#N/A,FALSE,"D";"halvbal",#N/A,FALSE,"E";"halvkey",#N/A,FALSE,"F"}</definedName>
    <definedName name="xfvfvfv" localSheetId="0" hidden="1">{"res",#N/A,FALSE,"A";"bal",#N/A,FALSE,"B";"key",#N/A,FALSE,"C";"halvres",#N/A,FALSE,"D";"halvbal",#N/A,FALSE,"E";"halvkey",#N/A,FALSE,"F"}</definedName>
    <definedName name="xfvfvfv" hidden="1">{"res",#N/A,FALSE,"A";"bal",#N/A,FALSE,"B";"key",#N/A,FALSE,"C";"halvres",#N/A,FALSE,"D";"halvbal",#N/A,FALSE,"E";"halvkey",#N/A,FALSE,"F"}</definedName>
    <definedName name="xgggg" localSheetId="7" hidden="1">{"halvres",#N/A,FALSE,"D";"halvbal",#N/A,FALSE,"E";"halvkey",#N/A,FALSE,"F"}</definedName>
    <definedName name="xgggg" localSheetId="0" hidden="1">{"halvres",#N/A,FALSE,"D";"halvbal",#N/A,FALSE,"E";"halvkey",#N/A,FALSE,"F"}</definedName>
    <definedName name="xgggg" hidden="1">{"halvres",#N/A,FALSE,"D";"halvbal",#N/A,FALSE,"E";"halvkey",#N/A,FALSE,"F"}</definedName>
    <definedName name="xhhhh" localSheetId="7" hidden="1">{"res",#N/A,FALSE,"A";"bal",#N/A,FALSE,"B";"key",#N/A,FALSE,"C";"halvres",#N/A,FALSE,"D";"halvbal",#N/A,FALSE,"E";"halvkey",#N/A,FALSE,"F"}</definedName>
    <definedName name="xhhhh" localSheetId="0" hidden="1">{"res",#N/A,FALSE,"A";"bal",#N/A,FALSE,"B";"key",#N/A,FALSE,"C";"halvres",#N/A,FALSE,"D";"halvbal",#N/A,FALSE,"E";"halvkey",#N/A,FALSE,"F"}</definedName>
    <definedName name="xhhhh" hidden="1">{"res",#N/A,FALSE,"A";"bal",#N/A,FALSE,"B";"key",#N/A,FALSE,"C";"halvres",#N/A,FALSE,"D";"halvbal",#N/A,FALSE,"E";"halvkey",#N/A,FALSE,"F"}</definedName>
    <definedName name="xkkk" localSheetId="7" hidden="1">{"halvres",#N/A,FALSE,"D";"halvbal",#N/A,FALSE,"E";"halvkey",#N/A,FALSE,"F"}</definedName>
    <definedName name="xkkk" localSheetId="0" hidden="1">{"halvres",#N/A,FALSE,"D";"halvbal",#N/A,FALSE,"E";"halvkey",#N/A,FALSE,"F"}</definedName>
    <definedName name="xkkk" hidden="1">{"halvres",#N/A,FALSE,"D";"halvbal",#N/A,FALSE,"E";"halvkey",#N/A,FALSE,"F"}</definedName>
    <definedName name="xllll" localSheetId="7" hidden="1">{"res",#N/A,FALSE,"A";"key",#N/A,FALSE,"C"}</definedName>
    <definedName name="xllll" localSheetId="0" hidden="1">{"res",#N/A,FALSE,"A";"key",#N/A,FALSE,"C"}</definedName>
    <definedName name="xllll" hidden="1">{"res",#N/A,FALSE,"A";"key",#N/A,FALSE,"C"}</definedName>
    <definedName name="xmmmm" localSheetId="7" hidden="1">{"res",#N/A,FALSE,"A";"bal",#N/A,FALSE,"B";"key",#N/A,FALSE,"C";"halvres",#N/A,FALSE,"D";"halvbal",#N/A,FALSE,"E";"halvkey",#N/A,FALSE,"F"}</definedName>
    <definedName name="xmmmm" localSheetId="0" hidden="1">{"res",#N/A,FALSE,"A";"bal",#N/A,FALSE,"B";"key",#N/A,FALSE,"C";"halvres",#N/A,FALSE,"D";"halvbal",#N/A,FALSE,"E";"halvkey",#N/A,FALSE,"F"}</definedName>
    <definedName name="xmmmm" hidden="1">{"res",#N/A,FALSE,"A";"bal",#N/A,FALSE,"B";"key",#N/A,FALSE,"C";"halvres",#N/A,FALSE,"D";"halvbal",#N/A,FALSE,"E";"halvkey",#N/A,FALSE,"F"}</definedName>
    <definedName name="xnnnn" localSheetId="7" hidden="1">{"Keyett",#N/A,FALSE,"Key";"Keytwo",#N/A,FALSE,"Key"}</definedName>
    <definedName name="xnnnn" localSheetId="0" hidden="1">{"Keyett",#N/A,FALSE,"Key";"Keytwo",#N/A,FALSE,"Key"}</definedName>
    <definedName name="xnnnn" hidden="1">{"Keyett",#N/A,FALSE,"Key";"Keytwo",#N/A,FALSE,"Key"}</definedName>
    <definedName name="xpppp" localSheetId="7" hidden="1">{"Keyett",#N/A,FALSE,"Key";"Keytwo",#N/A,FALSE,"Key"}</definedName>
    <definedName name="xpppp" localSheetId="0" hidden="1">{"Keyett",#N/A,FALSE,"Key";"Keytwo",#N/A,FALSE,"Key"}</definedName>
    <definedName name="xpppp" hidden="1">{"Keyett",#N/A,FALSE,"Key";"Keytwo",#N/A,FALSE,"Key"}</definedName>
    <definedName name="xuuuu" localSheetId="7" hidden="1">{"res",#N/A,FALSE,"A";"bal",#N/A,FALSE,"B";"key",#N/A,FALSE,"C";"halvres",#N/A,FALSE,"D";"halbal",#N/A,FALSE,"E";"halvkey",#N/A,FALSE,"F"}</definedName>
    <definedName name="xuuuu" localSheetId="0" hidden="1">{"res",#N/A,FALSE,"A";"bal",#N/A,FALSE,"B";"key",#N/A,FALSE,"C";"halvres",#N/A,FALSE,"D";"halbal",#N/A,FALSE,"E";"halvkey",#N/A,FALSE,"F"}</definedName>
    <definedName name="xuuuu" hidden="1">{"res",#N/A,FALSE,"A";"bal",#N/A,FALSE,"B";"key",#N/A,FALSE,"C";"halvres",#N/A,FALSE,"D";"halbal",#N/A,FALSE,"E";"halvkey",#N/A,FALSE,"F"}</definedName>
    <definedName name="xwwww" localSheetId="7" hidden="1">{"Keyett",#N/A,FALSE,"Key";"Keytwo",#N/A,FALSE,"Key"}</definedName>
    <definedName name="xwwww" localSheetId="0" hidden="1">{"Keyett",#N/A,FALSE,"Key";"Keytwo",#N/A,FALSE,"Key"}</definedName>
    <definedName name="xwwww" hidden="1">{"Keyett",#N/A,FALSE,"Key";"Keytwo",#N/A,FALSE,"Key"}</definedName>
    <definedName name="xx" localSheetId="7" hidden="1">{#N/A,#N/A,FALSE,"earnings"}</definedName>
    <definedName name="xx" localSheetId="0" hidden="1">{#N/A,#N/A,FALSE,"earnings"}</definedName>
    <definedName name="xx" hidden="1">{#N/A,#N/A,FALSE,"earnings"}</definedName>
    <definedName name="xxx" localSheetId="7" hidden="1">{#N/A,#N/A,FALSE,"Sheet6";#N/A,#N/A,FALSE,"Sheet7";#N/A,#N/A,FALSE,"Sheet8";#N/A,#N/A,FALSE,"Sheet9";#N/A,#N/A,FALSE,"Sheet10";#N/A,#N/A,FALSE,"Sheet1";#N/A,#N/A,FALSE,"Sheet1";#N/A,#N/A,FALSE,"Sheet2";#N/A,#N/A,FALSE,"Sheet3";#N/A,#N/A,FALSE,"Sheet4"}</definedName>
    <definedName name="xxx" localSheetId="0" hidden="1">{#N/A,#N/A,FALSE,"Sheet6";#N/A,#N/A,FALSE,"Sheet7";#N/A,#N/A,FALSE,"Sheet8";#N/A,#N/A,FALSE,"Sheet9";#N/A,#N/A,FALSE,"Sheet10";#N/A,#N/A,FALSE,"Sheet1";#N/A,#N/A,FALSE,"Sheet1";#N/A,#N/A,FALSE,"Sheet2";#N/A,#N/A,FALSE,"Sheet3";#N/A,#N/A,FALSE,"Sheet4"}</definedName>
    <definedName name="xxx" hidden="1">{#N/A,#N/A,FALSE,"Sheet6";#N/A,#N/A,FALSE,"Sheet7";#N/A,#N/A,FALSE,"Sheet8";#N/A,#N/A,FALSE,"Sheet9";#N/A,#N/A,FALSE,"Sheet10";#N/A,#N/A,FALSE,"Sheet1";#N/A,#N/A,FALSE,"Sheet1";#N/A,#N/A,FALSE,"Sheet2";#N/A,#N/A,FALSE,"Sheet3";#N/A,#N/A,FALSE,"Sheet4"}</definedName>
    <definedName name="xxxx" localSheetId="7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xxxx" localSheetId="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xxxx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xxxxx" localSheetId="7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xxxxx" localSheetId="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xxxxx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xxxxxxx" localSheetId="7" hidden="1">{#N/A,#N/A,TRUE,"Assumptions";#N/A,#N/A,TRUE,"Financial  Statements";#N/A,#N/A,TRUE,"Unl. Free CF Valuation ";#N/A,#N/A,TRUE,"Funding Schedule";#N/A,#N/A,TRUE,"High Yield &amp; Equity Schedule"}</definedName>
    <definedName name="xxxxxxx" localSheetId="0" hidden="1">{#N/A,#N/A,TRUE,"Assumptions";#N/A,#N/A,TRUE,"Financial  Statements";#N/A,#N/A,TRUE,"Unl. Free CF Valuation ";#N/A,#N/A,TRUE,"Funding Schedule";#N/A,#N/A,TRUE,"High Yield &amp; Equity Schedule"}</definedName>
    <definedName name="xxxxxxx" hidden="1">{#N/A,#N/A,TRUE,"Assumptions";#N/A,#N/A,TRUE,"Financial  Statements";#N/A,#N/A,TRUE,"Unl. Free CF Valuation ";#N/A,#N/A,TRUE,"Funding Schedule";#N/A,#N/A,TRUE,"High Yield &amp; Equity Schedule"}</definedName>
    <definedName name="xxxxxxxx" localSheetId="7" hidden="1">{#N/A,#N/A,TRUE,"Financials";#N/A,#N/A,TRUE,"Operating Statistics";#N/A,#N/A,TRUE,"Capex &amp; Depreciation";#N/A,#N/A,TRUE,"Debt"}</definedName>
    <definedName name="xxxxxxxx" localSheetId="0" hidden="1">{#N/A,#N/A,TRUE,"Financials";#N/A,#N/A,TRUE,"Operating Statistics";#N/A,#N/A,TRUE,"Capex &amp; Depreciation";#N/A,#N/A,TRUE,"Debt"}</definedName>
    <definedName name="xxxxxxxx" hidden="1">{#N/A,#N/A,TRUE,"Financials";#N/A,#N/A,TRUE,"Operating Statistics";#N/A,#N/A,TRUE,"Capex &amp; Depreciation";#N/A,#N/A,TRUE,"Debt"}</definedName>
    <definedName name="xxxxxxxxx" localSheetId="7" hidden="1">{#N/A,#N/A,FALSE,"Sheet6";#N/A,#N/A,FALSE,"Sheet7";#N/A,#N/A,FALSE,"Sheet8";#N/A,#N/A,FALSE,"Sheet9";#N/A,#N/A,FALSE,"Sheet10";#N/A,#N/A,FALSE,"Sheet1";#N/A,#N/A,FALSE,"Sheet1";#N/A,#N/A,FALSE,"Sheet2";#N/A,#N/A,FALSE,"Sheet3";#N/A,#N/A,FALSE,"Sheet4"}</definedName>
    <definedName name="xxxxxxxxx" localSheetId="0" hidden="1">{#N/A,#N/A,FALSE,"Sheet6";#N/A,#N/A,FALSE,"Sheet7";#N/A,#N/A,FALSE,"Sheet8";#N/A,#N/A,FALSE,"Sheet9";#N/A,#N/A,FALSE,"Sheet10";#N/A,#N/A,FALSE,"Sheet1";#N/A,#N/A,FALSE,"Sheet1";#N/A,#N/A,FALSE,"Sheet2";#N/A,#N/A,FALSE,"Sheet3";#N/A,#N/A,FALSE,"Sheet4"}</definedName>
    <definedName name="xxxxxxxxx" hidden="1">{#N/A,#N/A,FALSE,"Sheet6";#N/A,#N/A,FALSE,"Sheet7";#N/A,#N/A,FALSE,"Sheet8";#N/A,#N/A,FALSE,"Sheet9";#N/A,#N/A,FALSE,"Sheet10";#N/A,#N/A,FALSE,"Sheet1";#N/A,#N/A,FALSE,"Sheet1";#N/A,#N/A,FALSE,"Sheet2";#N/A,#N/A,FALSE,"Sheet3";#N/A,#N/A,FALSE,"Sheet4"}</definedName>
    <definedName name="xxxxxxxxxxx" localSheetId="7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xxxxxxxxxxx" localSheetId="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xxxxxxxxxxx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xxxxxxxxxxxx" localSheetId="7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xxxxxxxxxxxx" localSheetId="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xxxxxxxxxxxx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xzczcz" localSheetId="7" hidden="1">{"res",#N/A,FALSE,"A";"key",#N/A,FALSE,"C"}</definedName>
    <definedName name="xzczcz" localSheetId="0" hidden="1">{"res",#N/A,FALSE,"A";"key",#N/A,FALSE,"C"}</definedName>
    <definedName name="xzczcz" hidden="1">{"res",#N/A,FALSE,"A";"key",#N/A,FALSE,"C"}</definedName>
    <definedName name="y" localSheetId="7" hidden="1">{#N/A,#N/A,FALSE,"earnings"}</definedName>
    <definedName name="y" localSheetId="0" hidden="1">{#N/A,#N/A,FALSE,"earnings"}</definedName>
    <definedName name="y" hidden="1">{#N/A,#N/A,FALSE,"earnings"}</definedName>
    <definedName name="ygj" localSheetId="7" hidden="1">{#N/A,#N/A,TRUE,"Y생산";#N/A,#N/A,TRUE,"Y판매";#N/A,#N/A,TRUE,"Y총물량";#N/A,#N/A,TRUE,"Y능력";#N/A,#N/A,TRUE,"YKD"}</definedName>
    <definedName name="ygj" localSheetId="0" hidden="1">{#N/A,#N/A,TRUE,"Y생산";#N/A,#N/A,TRUE,"Y판매";#N/A,#N/A,TRUE,"Y총물량";#N/A,#N/A,TRUE,"Y능력";#N/A,#N/A,TRUE,"YKD"}</definedName>
    <definedName name="ygj" hidden="1">{#N/A,#N/A,TRUE,"Y생산";#N/A,#N/A,TRUE,"Y판매";#N/A,#N/A,TRUE,"Y총물량";#N/A,#N/A,TRUE,"Y능력";#N/A,#N/A,TRUE,"YKD"}</definedName>
    <definedName name="yhhh" localSheetId="7" hidden="1">{"Keyett",#N/A,FALSE,"Key";"Keytwo",#N/A,FALSE,"Key"}</definedName>
    <definedName name="yhhh" localSheetId="0" hidden="1">{"Keyett",#N/A,FALSE,"Key";"Keytwo",#N/A,FALSE,"Key"}</definedName>
    <definedName name="yhhh" hidden="1">{"Keyett",#N/A,FALSE,"Key";"Keytwo",#N/A,FALSE,"Key"}</definedName>
    <definedName name="yr" localSheetId="7" hidden="1">{"'표지'!$B$5"}</definedName>
    <definedName name="yr" localSheetId="0" hidden="1">{"'표지'!$B$5"}</definedName>
    <definedName name="yr" hidden="1">{"'표지'!$B$5"}</definedName>
    <definedName name="yrju" localSheetId="7" hidden="1">{#N/A,#N/A,TRUE,"Y생산";#N/A,#N/A,TRUE,"Y판매";#N/A,#N/A,TRUE,"Y총물량";#N/A,#N/A,TRUE,"Y능력";#N/A,#N/A,TRUE,"YKD"}</definedName>
    <definedName name="yrju" localSheetId="0" hidden="1">{#N/A,#N/A,TRUE,"Y생산";#N/A,#N/A,TRUE,"Y판매";#N/A,#N/A,TRUE,"Y총물량";#N/A,#N/A,TRUE,"Y능력";#N/A,#N/A,TRUE,"YKD"}</definedName>
    <definedName name="yrju" hidden="1">{#N/A,#N/A,TRUE,"Y생산";#N/A,#N/A,TRUE,"Y판매";#N/A,#N/A,TRUE,"Y총물량";#N/A,#N/A,TRUE,"Y능력";#N/A,#N/A,TRUE,"YKD"}</definedName>
    <definedName name="ytk" localSheetId="7" hidden="1">{#N/A,#N/A,FALSE,"96 3월물량표";#N/A,#N/A,FALSE,"96 4월물량표";#N/A,#N/A,FALSE,"96 5월물량표"}</definedName>
    <definedName name="ytk" localSheetId="0" hidden="1">{#N/A,#N/A,FALSE,"96 3월물량표";#N/A,#N/A,FALSE,"96 4월물량표";#N/A,#N/A,FALSE,"96 5월물량표"}</definedName>
    <definedName name="ytk" hidden="1">{#N/A,#N/A,FALSE,"96 3월물량표";#N/A,#N/A,FALSE,"96 4월물량표";#N/A,#N/A,FALSE,"96 5월물량표"}</definedName>
    <definedName name="Z_4E024301_4CE1_11D3_B120_444553540000_.wvu.Rows" hidden="1">#REF!</definedName>
    <definedName name="Z_60FA13F0_C7AB_11D5_82BE_0060B0F04987_.wvu.Rows" hidden="1">#REF!</definedName>
    <definedName name="Z_870DA93B_C7EC_11D1_935A_00A0C95F1362_.wvu.PrintArea" hidden="1">#REF!</definedName>
    <definedName name="Z_8A8AA4F7_5EE5_11D1_AAA6_0060B0A3C924_.wvu.Rows" hidden="1">#REF!,#REF!</definedName>
    <definedName name="Z_9A8E6326_60A8_11D1_AAA6_0060B0A3C924_.wvu.Rows" hidden="1">#REF!,#REF!,#REF!,#REF!,#REF!,#REF!,#REF!,#REF!,#REF!,#REF!,#REF!,#REF!,#REF!,#REF!,#REF!,#REF!,#REF!</definedName>
    <definedName name="Z_9A8E6327_60A8_11D1_AAA6_0060B0A3C924_.wvu.Rows" hidden="1">#REF!,#REF!,#REF!,#REF!,#REF!,#REF!,#REF!,#REF!,#REF!,#REF!,#REF!,#REF!,#REF!,#REF!,#REF!,#REF!,#REF!</definedName>
    <definedName name="Z_9A8E6328_60A8_11D1_AAA6_0060B0A3C924_.wvu.Rows" hidden="1">#REF!,#REF!,#REF!,#REF!,#REF!,#REF!,#REF!,#REF!,#REF!,#REF!,#REF!,#REF!,#REF!,#REF!,#REF!,#REF!,#REF!</definedName>
    <definedName name="Z_E8FEE9A5_163A_11D2_AED0_0000E81DA68C_.wvu.Rows" hidden="1">#REF!</definedName>
    <definedName name="ZAAA" localSheetId="7" hidden="1">{"Keyett",#N/A,FALSE,"Key";"Keytwo",#N/A,FALSE,"Key"}</definedName>
    <definedName name="ZAAA" localSheetId="0" hidden="1">{"Keyett",#N/A,FALSE,"Key";"Keytwo",#N/A,FALSE,"Key"}</definedName>
    <definedName name="ZAAA" hidden="1">{"Keyett",#N/A,FALSE,"Key";"Keytwo",#N/A,FALSE,"Key"}</definedName>
    <definedName name="ZCCC" localSheetId="7" hidden="1">{"halvres",#N/A,FALSE,"D";"halvbal",#N/A,FALSE,"E";"halvkey",#N/A,FALSE,"F"}</definedName>
    <definedName name="ZCCC" localSheetId="0" hidden="1">{"halvres",#N/A,FALSE,"D";"halvbal",#N/A,FALSE,"E";"halvkey",#N/A,FALSE,"F"}</definedName>
    <definedName name="ZCCC" hidden="1">{"halvres",#N/A,FALSE,"D";"halvbal",#N/A,FALSE,"E";"halvkey",#N/A,FALSE,"F"}</definedName>
    <definedName name="ZQQQ" localSheetId="7" hidden="1">{"Keyett",#N/A,FALSE,"Key";"Keytwo",#N/A,FALSE,"Key"}</definedName>
    <definedName name="ZQQQ" localSheetId="0" hidden="1">{"Keyett",#N/A,FALSE,"Key";"Keytwo",#N/A,FALSE,"Key"}</definedName>
    <definedName name="ZQQQ" hidden="1">{"Keyett",#N/A,FALSE,"Key";"Keytwo",#N/A,FALSE,"Key"}</definedName>
    <definedName name="zsdcas" localSheetId="7" hidden="1">{#N/A,#N/A,TRUE,"Y생산";#N/A,#N/A,TRUE,"Y판매";#N/A,#N/A,TRUE,"Y총물량";#N/A,#N/A,TRUE,"Y능력";#N/A,#N/A,TRUE,"YKD"}</definedName>
    <definedName name="zsdcas" localSheetId="0" hidden="1">{#N/A,#N/A,TRUE,"Y생산";#N/A,#N/A,TRUE,"Y판매";#N/A,#N/A,TRUE,"Y총물량";#N/A,#N/A,TRUE,"Y능력";#N/A,#N/A,TRUE,"YKD"}</definedName>
    <definedName name="zsdcas" hidden="1">{#N/A,#N/A,TRUE,"Y생산";#N/A,#N/A,TRUE,"Y판매";#N/A,#N/A,TRUE,"Y총물량";#N/A,#N/A,TRUE,"Y능력";#N/A,#N/A,TRUE,"YKD"}</definedName>
    <definedName name="ZSSS" localSheetId="7" hidden="1">{"res",#N/A,FALSE,"A";"bal",#N/A,FALSE,"B";"key",#N/A,FALSE,"C";"halvres",#N/A,FALSE,"D";"halvbal",#N/A,FALSE,"E";"halvkey",#N/A,FALSE,"F"}</definedName>
    <definedName name="ZSSS" localSheetId="0" hidden="1">{"res",#N/A,FALSE,"A";"bal",#N/A,FALSE,"B";"key",#N/A,FALSE,"C";"halvres",#N/A,FALSE,"D";"halvbal",#N/A,FALSE,"E";"halvkey",#N/A,FALSE,"F"}</definedName>
    <definedName name="ZSSS" hidden="1">{"res",#N/A,FALSE,"A";"bal",#N/A,FALSE,"B";"key",#N/A,FALSE,"C";"halvres",#N/A,FALSE,"D";"halvbal",#N/A,FALSE,"E";"halvkey",#N/A,FALSE,"F"}</definedName>
    <definedName name="zxc" hidden="1">#REF!</definedName>
    <definedName name="zxcvzc" hidden="1">#REF!</definedName>
    <definedName name="ZXZX" localSheetId="7" hidden="1">{"res",#N/A,FALSE,"A";"key",#N/A,FALSE,"C"}</definedName>
    <definedName name="ZXZX" localSheetId="0" hidden="1">{"res",#N/A,FALSE,"A";"key",#N/A,FALSE,"C"}</definedName>
    <definedName name="ZXZX" hidden="1">{"res",#N/A,FALSE,"A";"key",#N/A,FALSE,"C"}</definedName>
    <definedName name="ZZ_SYS_CON_OP_CustomPassword" hidden="1">#REF!</definedName>
    <definedName name="zzzzzx" localSheetId="7" hidden="1">{#N/A,#N/A,TRUE,"Y생산";#N/A,#N/A,TRUE,"Y판매";#N/A,#N/A,TRUE,"Y총물량";#N/A,#N/A,TRUE,"Y능력";#N/A,#N/A,TRUE,"YKD"}</definedName>
    <definedName name="zzzzzx" localSheetId="0" hidden="1">{#N/A,#N/A,TRUE,"Y생산";#N/A,#N/A,TRUE,"Y판매";#N/A,#N/A,TRUE,"Y총물량";#N/A,#N/A,TRUE,"Y능력";#N/A,#N/A,TRUE,"YKD"}</definedName>
    <definedName name="zzzzzx" hidden="1">{#N/A,#N/A,TRUE,"Y생산";#N/A,#N/A,TRUE,"Y판매";#N/A,#N/A,TRUE,"Y총물량";#N/A,#N/A,TRUE,"Y능력";#N/A,#N/A,TRUE,"YKD"}</definedName>
    <definedName name="zzzzzz" localSheetId="7" hidden="1">{#N/A,#N/A,TRUE,"Y생산";#N/A,#N/A,TRUE,"Y판매";#N/A,#N/A,TRUE,"Y총물량";#N/A,#N/A,TRUE,"Y능력";#N/A,#N/A,TRUE,"YKD"}</definedName>
    <definedName name="zzzzzz" localSheetId="0" hidden="1">{#N/A,#N/A,TRUE,"Y생산";#N/A,#N/A,TRUE,"Y판매";#N/A,#N/A,TRUE,"Y총물량";#N/A,#N/A,TRUE,"Y능력";#N/A,#N/A,TRUE,"YKD"}</definedName>
    <definedName name="zzzzzz" hidden="1">{#N/A,#N/A,TRUE,"Y생산";#N/A,#N/A,TRUE,"Y판매";#N/A,#N/A,TRUE,"Y총물량";#N/A,#N/A,TRUE,"Y능력";#N/A,#N/A,TRUE,"YKD"}</definedName>
    <definedName name="zzzzzzzzz" localSheetId="7" hidden="1">{#N/A,#N/A,FALSE,"96 3월물량표";#N/A,#N/A,FALSE,"96 4월물량표";#N/A,#N/A,FALSE,"96 5월물량표"}</definedName>
    <definedName name="zzzzzzzzz" localSheetId="0" hidden="1">{#N/A,#N/A,FALSE,"96 3월물량표";#N/A,#N/A,FALSE,"96 4월물량표";#N/A,#N/A,FALSE,"96 5월물량표"}</definedName>
    <definedName name="zzzzzzzzz" hidden="1">{#N/A,#N/A,FALSE,"96 3월물량표";#N/A,#N/A,FALSE,"96 4월물량표";#N/A,#N/A,FALSE,"96 5월물량표"}</definedName>
    <definedName name="ㄱㄱㄱ" localSheetId="7" hidden="1">{"targetdcf",#N/A,FALSE,"Merger consequences";"TARGETASSU",#N/A,FALSE,"Merger consequences";"TERMINAL VALUE",#N/A,FALSE,"Merger consequences"}</definedName>
    <definedName name="ㄱㄱㄱ" localSheetId="0" hidden="1">{"targetdcf",#N/A,FALSE,"Merger consequences";"TARGETASSU",#N/A,FALSE,"Merger consequences";"TERMINAL VALUE",#N/A,FALSE,"Merger consequences"}</definedName>
    <definedName name="ㄱㄱㄱ" hidden="1">{"targetdcf",#N/A,FALSE,"Merger consequences";"TARGETASSU",#N/A,FALSE,"Merger consequences";"TERMINAL VALUE",#N/A,FALSE,"Merger consequences"}</definedName>
    <definedName name="ㄱㄱㄱㄱ" localSheetId="7" hidden="1">{#N/A,#N/A,FALSE,"지침";#N/A,#N/A,FALSE,"환경분석";#N/A,#N/A,FALSE,"Sheet16"}</definedName>
    <definedName name="ㄱㄱㄱㄱ" localSheetId="0" hidden="1">{#N/A,#N/A,FALSE,"지침";#N/A,#N/A,FALSE,"환경분석";#N/A,#N/A,FALSE,"Sheet16"}</definedName>
    <definedName name="ㄱㄱㄱㄱ" hidden="1">{#N/A,#N/A,FALSE,"지침";#N/A,#N/A,FALSE,"환경분석";#N/A,#N/A,FALSE,"Sheet16"}</definedName>
    <definedName name="ㄱㄹㄷ" localSheetId="7" hidden="1">{#N/A,#N/A,TRUE,"Y생산";#N/A,#N/A,TRUE,"Y판매";#N/A,#N/A,TRUE,"Y총물량";#N/A,#N/A,TRUE,"Y능력";#N/A,#N/A,TRUE,"YKD"}</definedName>
    <definedName name="ㄱㄹㄷ" localSheetId="0" hidden="1">{#N/A,#N/A,TRUE,"Y생산";#N/A,#N/A,TRUE,"Y판매";#N/A,#N/A,TRUE,"Y총물량";#N/A,#N/A,TRUE,"Y능력";#N/A,#N/A,TRUE,"YKD"}</definedName>
    <definedName name="ㄱㄹㄷ" hidden="1">{#N/A,#N/A,TRUE,"Y생산";#N/A,#N/A,TRUE,"Y판매";#N/A,#N/A,TRUE,"Y총물량";#N/A,#N/A,TRUE,"Y능력";#N/A,#N/A,TRUE,"YKD"}</definedName>
    <definedName name="가" localSheetId="7" hidden="1">{"'표지'!$B$5"}</definedName>
    <definedName name="가" localSheetId="0" hidden="1">{"'표지'!$B$5"}</definedName>
    <definedName name="가" hidden="1">{"'표지'!$B$5"}</definedName>
    <definedName name="가1" localSheetId="7" hidden="1">{#N/A,#N/A,TRUE,"Y생산";#N/A,#N/A,TRUE,"Y판매";#N/A,#N/A,TRUE,"Y총물량";#N/A,#N/A,TRUE,"Y능력";#N/A,#N/A,TRUE,"YKD"}</definedName>
    <definedName name="가1" localSheetId="0" hidden="1">{#N/A,#N/A,TRUE,"Y생산";#N/A,#N/A,TRUE,"Y판매";#N/A,#N/A,TRUE,"Y총물량";#N/A,#N/A,TRUE,"Y능력";#N/A,#N/A,TRUE,"YKD"}</definedName>
    <definedName name="가1" hidden="1">{#N/A,#N/A,TRUE,"Y생산";#N/A,#N/A,TRUE,"Y판매";#N/A,#N/A,TRUE,"Y총물량";#N/A,#N/A,TRUE,"Y능력";#N/A,#N/A,TRUE,"YKD"}</definedName>
    <definedName name="가2" localSheetId="7" hidden="1">{#N/A,#N/A,TRUE,"Y생산";#N/A,#N/A,TRUE,"Y판매";#N/A,#N/A,TRUE,"Y총물량";#N/A,#N/A,TRUE,"Y능력";#N/A,#N/A,TRUE,"YKD"}</definedName>
    <definedName name="가2" localSheetId="0" hidden="1">{#N/A,#N/A,TRUE,"Y생산";#N/A,#N/A,TRUE,"Y판매";#N/A,#N/A,TRUE,"Y총물량";#N/A,#N/A,TRUE,"Y능력";#N/A,#N/A,TRUE,"YKD"}</definedName>
    <definedName name="가2" hidden="1">{#N/A,#N/A,TRUE,"Y생산";#N/A,#N/A,TRUE,"Y판매";#N/A,#N/A,TRUE,"Y총물량";#N/A,#N/A,TRUE,"Y능력";#N/A,#N/A,TRUE,"YKD"}</definedName>
    <definedName name="가동" localSheetId="7" hidden="1">{#N/A,#N/A,TRUE,"Y생산";#N/A,#N/A,TRUE,"Y판매";#N/A,#N/A,TRUE,"Y총물량";#N/A,#N/A,TRUE,"Y능력";#N/A,#N/A,TRUE,"YKD"}</definedName>
    <definedName name="가동" localSheetId="0" hidden="1">{#N/A,#N/A,TRUE,"Y생산";#N/A,#N/A,TRUE,"Y판매";#N/A,#N/A,TRUE,"Y총물량";#N/A,#N/A,TRUE,"Y능력";#N/A,#N/A,TRUE,"YKD"}</definedName>
    <definedName name="가동" hidden="1">{#N/A,#N/A,TRUE,"Y생산";#N/A,#N/A,TRUE,"Y판매";#N/A,#N/A,TRUE,"Y총물량";#N/A,#N/A,TRUE,"Y능력";#N/A,#N/A,TRUE,"YKD"}</definedName>
    <definedName name="가동2" localSheetId="7" hidden="1">{#N/A,#N/A,TRUE,"Y생산";#N/A,#N/A,TRUE,"Y판매";#N/A,#N/A,TRUE,"Y총물량";#N/A,#N/A,TRUE,"Y능력";#N/A,#N/A,TRUE,"YKD"}</definedName>
    <definedName name="가동2" localSheetId="0" hidden="1">{#N/A,#N/A,TRUE,"Y생산";#N/A,#N/A,TRUE,"Y판매";#N/A,#N/A,TRUE,"Y총물량";#N/A,#N/A,TRUE,"Y능력";#N/A,#N/A,TRUE,"YKD"}</definedName>
    <definedName name="가동2" hidden="1">{#N/A,#N/A,TRUE,"Y생산";#N/A,#N/A,TRUE,"Y판매";#N/A,#N/A,TRUE,"Y총물량";#N/A,#N/A,TRUE,"Y능력";#N/A,#N/A,TRUE,"YKD"}</definedName>
    <definedName name="가아나" localSheetId="7" hidden="1">{#N/A,#N/A,TRUE,"Y생산";#N/A,#N/A,TRUE,"Y판매";#N/A,#N/A,TRUE,"Y총물량";#N/A,#N/A,TRUE,"Y능력";#N/A,#N/A,TRUE,"YKD"}</definedName>
    <definedName name="가아나" localSheetId="0" hidden="1">{#N/A,#N/A,TRUE,"Y생산";#N/A,#N/A,TRUE,"Y판매";#N/A,#N/A,TRUE,"Y총물량";#N/A,#N/A,TRUE,"Y능력";#N/A,#N/A,TRUE,"YKD"}</definedName>
    <definedName name="가아나" hidden="1">{#N/A,#N/A,TRUE,"Y생산";#N/A,#N/A,TRUE,"Y판매";#N/A,#N/A,TRUE,"Y총물량";#N/A,#N/A,TRUE,"Y능력";#N/A,#N/A,TRUE,"YKD"}</definedName>
    <definedName name="감가상각비" hidden="1">#REF!</definedName>
    <definedName name="개" localSheetId="7" hidden="1">{#N/A,#N/A,TRUE,"Y생산";#N/A,#N/A,TRUE,"Y판매";#N/A,#N/A,TRUE,"Y총물량";#N/A,#N/A,TRUE,"Y능력";#N/A,#N/A,TRUE,"YKD"}</definedName>
    <definedName name="개" localSheetId="0" hidden="1">{#N/A,#N/A,TRUE,"Y생산";#N/A,#N/A,TRUE,"Y판매";#N/A,#N/A,TRUE,"Y총물량";#N/A,#N/A,TRUE,"Y능력";#N/A,#N/A,TRUE,"YKD"}</definedName>
    <definedName name="개" hidden="1">{#N/A,#N/A,TRUE,"Y생산";#N/A,#N/A,TRUE,"Y판매";#N/A,#N/A,TRUE,"Y총물량";#N/A,#N/A,TRUE,"Y능력";#N/A,#N/A,TRUE,"YKD"}</definedName>
    <definedName name="개선" localSheetId="7" hidden="1">{#N/A,#N/A,TRUE,"Y생산";#N/A,#N/A,TRUE,"Y판매";#N/A,#N/A,TRUE,"Y총물량";#N/A,#N/A,TRUE,"Y능력";#N/A,#N/A,TRUE,"YKD"}</definedName>
    <definedName name="개선" localSheetId="0" hidden="1">{#N/A,#N/A,TRUE,"Y생산";#N/A,#N/A,TRUE,"Y판매";#N/A,#N/A,TRUE,"Y총물량";#N/A,#N/A,TRUE,"Y능력";#N/A,#N/A,TRUE,"YKD"}</definedName>
    <definedName name="개선" hidden="1">{#N/A,#N/A,TRUE,"Y생산";#N/A,#N/A,TRUE,"Y판매";#N/A,#N/A,TRUE,"Y총물량";#N/A,#N/A,TRUE,"Y능력";#N/A,#N/A,TRUE,"YKD"}</definedName>
    <definedName name="개선금낵" localSheetId="7" hidden="1">{#N/A,#N/A,TRUE,"Y생산";#N/A,#N/A,TRUE,"Y판매";#N/A,#N/A,TRUE,"Y총물량";#N/A,#N/A,TRUE,"Y능력";#N/A,#N/A,TRUE,"YKD"}</definedName>
    <definedName name="개선금낵" localSheetId="0" hidden="1">{#N/A,#N/A,TRUE,"Y생산";#N/A,#N/A,TRUE,"Y판매";#N/A,#N/A,TRUE,"Y총물량";#N/A,#N/A,TRUE,"Y능력";#N/A,#N/A,TRUE,"YKD"}</definedName>
    <definedName name="개선금낵" hidden="1">{#N/A,#N/A,TRUE,"Y생산";#N/A,#N/A,TRUE,"Y판매";#N/A,#N/A,TRUE,"Y총물량";#N/A,#N/A,TRUE,"Y능력";#N/A,#N/A,TRUE,"YKD"}</definedName>
    <definedName name="개선내용" localSheetId="7" hidden="1">{#N/A,#N/A,TRUE,"Y생산";#N/A,#N/A,TRUE,"Y판매";#N/A,#N/A,TRUE,"Y총물량";#N/A,#N/A,TRUE,"Y능력";#N/A,#N/A,TRUE,"YKD"}</definedName>
    <definedName name="개선내용" localSheetId="0" hidden="1">{#N/A,#N/A,TRUE,"Y생산";#N/A,#N/A,TRUE,"Y판매";#N/A,#N/A,TRUE,"Y총물량";#N/A,#N/A,TRUE,"Y능력";#N/A,#N/A,TRUE,"YKD"}</definedName>
    <definedName name="개선내용" hidden="1">{#N/A,#N/A,TRUE,"Y생산";#N/A,#N/A,TRUE,"Y판매";#N/A,#N/A,TRUE,"Y총물량";#N/A,#N/A,TRUE,"Y능력";#N/A,#N/A,TRUE,"YKD"}</definedName>
    <definedName name="개선실적" localSheetId="7" hidden="1">{#N/A,#N/A,TRUE,"Y생산";#N/A,#N/A,TRUE,"Y판매";#N/A,#N/A,TRUE,"Y총물량";#N/A,#N/A,TRUE,"Y능력";#N/A,#N/A,TRUE,"YKD"}</definedName>
    <definedName name="개선실적" localSheetId="0" hidden="1">{#N/A,#N/A,TRUE,"Y생산";#N/A,#N/A,TRUE,"Y판매";#N/A,#N/A,TRUE,"Y총물량";#N/A,#N/A,TRUE,"Y능력";#N/A,#N/A,TRUE,"YKD"}</definedName>
    <definedName name="개선실적" hidden="1">{#N/A,#N/A,TRUE,"Y생산";#N/A,#N/A,TRUE,"Y판매";#N/A,#N/A,TRUE,"Y총물량";#N/A,#N/A,TRUE,"Y능력";#N/A,#N/A,TRUE,"YKD"}</definedName>
    <definedName name="갸" localSheetId="7" hidden="1">{#N/A,#N/A,TRUE,"Y생산";#N/A,#N/A,TRUE,"Y판매";#N/A,#N/A,TRUE,"Y총물량";#N/A,#N/A,TRUE,"Y능력";#N/A,#N/A,TRUE,"YKD"}</definedName>
    <definedName name="갸" localSheetId="0" hidden="1">{#N/A,#N/A,TRUE,"Y생산";#N/A,#N/A,TRUE,"Y판매";#N/A,#N/A,TRUE,"Y총물량";#N/A,#N/A,TRUE,"Y능력";#N/A,#N/A,TRUE,"YKD"}</definedName>
    <definedName name="갸" hidden="1">{#N/A,#N/A,TRUE,"Y생산";#N/A,#N/A,TRUE,"Y판매";#N/A,#N/A,TRUE,"Y총물량";#N/A,#N/A,TRUE,"Y능력";#N/A,#N/A,TRUE,"YKD"}</definedName>
    <definedName name="건열" localSheetId="7" hidden="1">{#N/A,#N/A,TRUE,"Y생산";#N/A,#N/A,TRUE,"Y판매";#N/A,#N/A,TRUE,"Y총물량";#N/A,#N/A,TRUE,"Y능력";#N/A,#N/A,TRUE,"YKD"}</definedName>
    <definedName name="건열" localSheetId="0" hidden="1">{#N/A,#N/A,TRUE,"Y생산";#N/A,#N/A,TRUE,"Y판매";#N/A,#N/A,TRUE,"Y총물량";#N/A,#N/A,TRUE,"Y능력";#N/A,#N/A,TRUE,"YKD"}</definedName>
    <definedName name="건열" hidden="1">{#N/A,#N/A,TRUE,"Y생산";#N/A,#N/A,TRUE,"Y판매";#N/A,#N/A,TRUE,"Y총물량";#N/A,#N/A,TRUE,"Y능력";#N/A,#N/A,TRUE,"YKD"}</definedName>
    <definedName name="경로" localSheetId="7" hidden="1">{#N/A,#N/A,TRUE,"Y생산";#N/A,#N/A,TRUE,"Y판매";#N/A,#N/A,TRUE,"Y총물량";#N/A,#N/A,TRUE,"Y능력";#N/A,#N/A,TRUE,"YKD"}</definedName>
    <definedName name="경로" localSheetId="0" hidden="1">{#N/A,#N/A,TRUE,"Y생산";#N/A,#N/A,TRUE,"Y판매";#N/A,#N/A,TRUE,"Y총물량";#N/A,#N/A,TRUE,"Y능력";#N/A,#N/A,TRUE,"YKD"}</definedName>
    <definedName name="경로" hidden="1">{#N/A,#N/A,TRUE,"Y생산";#N/A,#N/A,TRUE,"Y판매";#N/A,#N/A,TRUE,"Y총물량";#N/A,#N/A,TRUE,"Y능력";#N/A,#N/A,TRUE,"YKD"}</definedName>
    <definedName name="경제전망" localSheetId="7" hidden="1">{"qchm_dcf",#N/A,FALSE,"QCHMDCF2";"qchm_terminal",#N/A,FALSE,"QCHMDCF2"}</definedName>
    <definedName name="경제전망" localSheetId="0" hidden="1">{"qchm_dcf",#N/A,FALSE,"QCHMDCF2";"qchm_terminal",#N/A,FALSE,"QCHMDCF2"}</definedName>
    <definedName name="경제전망" hidden="1">{"qchm_dcf",#N/A,FALSE,"QCHMDCF2";"qchm_terminal",#N/A,FALSE,"QCHMDCF2"}</definedName>
    <definedName name="경합금2과운연계획" localSheetId="7" hidden="1">{#N/A,#N/A,TRUE,"Y생산";#N/A,#N/A,TRUE,"Y판매";#N/A,#N/A,TRUE,"Y총물량";#N/A,#N/A,TRUE,"Y능력";#N/A,#N/A,TRUE,"YKD"}</definedName>
    <definedName name="경합금2과운연계획" localSheetId="0" hidden="1">{#N/A,#N/A,TRUE,"Y생산";#N/A,#N/A,TRUE,"Y판매";#N/A,#N/A,TRUE,"Y총물량";#N/A,#N/A,TRUE,"Y능력";#N/A,#N/A,TRUE,"YKD"}</definedName>
    <definedName name="경합금2과운연계획" hidden="1">{#N/A,#N/A,TRUE,"Y생산";#N/A,#N/A,TRUE,"Y판매";#N/A,#N/A,TRUE,"Y총물량";#N/A,#N/A,TRUE,"Y능력";#N/A,#N/A,TRUE,"YKD"}</definedName>
    <definedName name="계정종합표" localSheetId="7" hidden="1">{#N/A,#N/A,TRUE,"Y생산";#N/A,#N/A,TRUE,"Y판매";#N/A,#N/A,TRUE,"Y총물량";#N/A,#N/A,TRUE,"Y능력";#N/A,#N/A,TRUE,"YKD"}</definedName>
    <definedName name="계정종합표" localSheetId="0" hidden="1">{#N/A,#N/A,TRUE,"Y생산";#N/A,#N/A,TRUE,"Y판매";#N/A,#N/A,TRUE,"Y총물량";#N/A,#N/A,TRUE,"Y능력";#N/A,#N/A,TRUE,"YKD"}</definedName>
    <definedName name="계정종합표" hidden="1">{#N/A,#N/A,TRUE,"Y생산";#N/A,#N/A,TRUE,"Y판매";#N/A,#N/A,TRUE,"Y총물량";#N/A,#N/A,TRUE,"Y능력";#N/A,#N/A,TRUE,"YKD"}</definedName>
    <definedName name="계획3" localSheetId="7" hidden="1">{"Acq_matrix",#N/A,FALSE,"Acquisition Matrix"}</definedName>
    <definedName name="계획3" localSheetId="0" hidden="1">{"Acq_matrix",#N/A,FALSE,"Acquisition Matrix"}</definedName>
    <definedName name="계획3" hidden="1">{"Acq_matrix",#N/A,FALSE,"Acquisition Matrix"}</definedName>
    <definedName name="공ㅌ오" localSheetId="7" hidden="1">{#N/A,#N/A,TRUE,"Y생산";#N/A,#N/A,TRUE,"Y판매";#N/A,#N/A,TRUE,"Y총물량";#N/A,#N/A,TRUE,"Y능력";#N/A,#N/A,TRUE,"YKD"}</definedName>
    <definedName name="공ㅌ오" localSheetId="0" hidden="1">{#N/A,#N/A,TRUE,"Y생산";#N/A,#N/A,TRUE,"Y판매";#N/A,#N/A,TRUE,"Y총물량";#N/A,#N/A,TRUE,"Y능력";#N/A,#N/A,TRUE,"YKD"}</definedName>
    <definedName name="공ㅌ오" hidden="1">{#N/A,#N/A,TRUE,"Y생산";#N/A,#N/A,TRUE,"Y판매";#N/A,#N/A,TRUE,"Y총물량";#N/A,#N/A,TRUE,"Y능력";#N/A,#N/A,TRUE,"YKD"}</definedName>
    <definedName name="과목세목현황" localSheetId="7" hidden="1">{#N/A,#N/A,TRUE,"Y생산";#N/A,#N/A,TRUE,"Y판매";#N/A,#N/A,TRUE,"Y총물량";#N/A,#N/A,TRUE,"Y능력";#N/A,#N/A,TRUE,"YKD"}</definedName>
    <definedName name="과목세목현황" localSheetId="0" hidden="1">{#N/A,#N/A,TRUE,"Y생산";#N/A,#N/A,TRUE,"Y판매";#N/A,#N/A,TRUE,"Y총물량";#N/A,#N/A,TRUE,"Y능력";#N/A,#N/A,TRUE,"YKD"}</definedName>
    <definedName name="과목세목현황" hidden="1">{#N/A,#N/A,TRUE,"Y생산";#N/A,#N/A,TRUE,"Y판매";#N/A,#N/A,TRUE,"Y총물량";#N/A,#N/A,TRUE,"Y능력";#N/A,#N/A,TRUE,"YKD"}</definedName>
    <definedName name="관리지표2" localSheetId="7" hidden="1">{#N/A,#N/A,TRUE,"Y생산";#N/A,#N/A,TRUE,"Y판매";#N/A,#N/A,TRUE,"Y총물량";#N/A,#N/A,TRUE,"Y능력";#N/A,#N/A,TRUE,"YKD"}</definedName>
    <definedName name="관리지표2" localSheetId="0" hidden="1">{#N/A,#N/A,TRUE,"Y생산";#N/A,#N/A,TRUE,"Y판매";#N/A,#N/A,TRUE,"Y총물량";#N/A,#N/A,TRUE,"Y능력";#N/A,#N/A,TRUE,"YKD"}</definedName>
    <definedName name="관리지표2" hidden="1">{#N/A,#N/A,TRUE,"Y생산";#N/A,#N/A,TRUE,"Y판매";#N/A,#N/A,TRUE,"Y총물량";#N/A,#N/A,TRUE,"Y능력";#N/A,#N/A,TRUE,"YKD"}</definedName>
    <definedName name="구기달성" localSheetId="7" hidden="1">{"targetdcf",#N/A,FALSE,"Merger consequences";"TARGETASSU",#N/A,FALSE,"Merger consequences";"TERMINAL VALUE",#N/A,FALSE,"Merger consequences"}</definedName>
    <definedName name="구기달성" localSheetId="0" hidden="1">{"targetdcf",#N/A,FALSE,"Merger consequences";"TARGETASSU",#N/A,FALSE,"Merger consequences";"TERMINAL VALUE",#N/A,FALSE,"Merger consequences"}</definedName>
    <definedName name="구기달성" hidden="1">{"targetdcf",#N/A,FALSE,"Merger consequences";"TARGETASSU",#N/A,FALSE,"Merger consequences";"TERMINAL VALUE",#N/A,FALSE,"Merger consequences"}</definedName>
    <definedName name="구매기획" localSheetId="7" hidden="1">{"AQUIRORDCF",#N/A,FALSE,"Merger consequences";"Acquirorassns",#N/A,FALSE,"Merger consequences"}</definedName>
    <definedName name="구매기획" localSheetId="0" hidden="1">{"AQUIRORDCF",#N/A,FALSE,"Merger consequences";"Acquirorassns",#N/A,FALSE,"Merger consequences"}</definedName>
    <definedName name="구매기획" hidden="1">{"AQUIRORDCF",#N/A,FALSE,"Merger consequences";"Acquirorassns",#N/A,FALSE,"Merger consequences"}</definedName>
    <definedName name="금월" localSheetId="7" hidden="1">{#N/A,#N/A,TRUE,"Y생산";#N/A,#N/A,TRUE,"Y판매";#N/A,#N/A,TRUE,"Y총물량";#N/A,#N/A,TRUE,"Y능력";#N/A,#N/A,TRUE,"YKD"}</definedName>
    <definedName name="금월" localSheetId="0" hidden="1">{#N/A,#N/A,TRUE,"Y생산";#N/A,#N/A,TRUE,"Y판매";#N/A,#N/A,TRUE,"Y총물량";#N/A,#N/A,TRUE,"Y능력";#N/A,#N/A,TRUE,"YKD"}</definedName>
    <definedName name="금월" hidden="1">{#N/A,#N/A,TRUE,"Y생산";#N/A,#N/A,TRUE,"Y판매";#N/A,#N/A,TRUE,"Y총물량";#N/A,#N/A,TRUE,"Y능력";#N/A,#N/A,TRUE,"YKD"}</definedName>
    <definedName name="기아자동차" localSheetId="7" hidden="1">{#N/A,#N/A,TRUE,"Y생산";#N/A,#N/A,TRUE,"Y판매";#N/A,#N/A,TRUE,"Y총물량";#N/A,#N/A,TRUE,"Y능력";#N/A,#N/A,TRUE,"YKD"}</definedName>
    <definedName name="기아자동차" localSheetId="0" hidden="1">{#N/A,#N/A,TRUE,"Y생산";#N/A,#N/A,TRUE,"Y판매";#N/A,#N/A,TRUE,"Y총물량";#N/A,#N/A,TRUE,"Y능력";#N/A,#N/A,TRUE,"YKD"}</definedName>
    <definedName name="기아자동차" hidden="1">{#N/A,#N/A,TRUE,"Y생산";#N/A,#N/A,TRUE,"Y판매";#N/A,#N/A,TRUE,"Y총물량";#N/A,#N/A,TRUE,"Y능력";#N/A,#N/A,TRUE,"YKD"}</definedName>
    <definedName name="기획" localSheetId="7" hidden="1">{"targetdcf",#N/A,FALSE,"Merger consequences";"TARGETASSU",#N/A,FALSE,"Merger consequences";"TERMINAL VALUE",#N/A,FALSE,"Merger consequences"}</definedName>
    <definedName name="기획" localSheetId="0" hidden="1">{"targetdcf",#N/A,FALSE,"Merger consequences";"TARGETASSU",#N/A,FALSE,"Merger consequences";"TERMINAL VALUE",#N/A,FALSE,"Merger consequences"}</definedName>
    <definedName name="기획" hidden="1">{"targetdcf",#N/A,FALSE,"Merger consequences";"TARGETASSU",#N/A,FALSE,"Merger consequences";"TERMINAL VALUE",#N/A,FALSE,"Merger consequences"}</definedName>
    <definedName name="김" localSheetId="7" hidden="1">{#N/A,#N/A,FALSE,"총괄수정"}</definedName>
    <definedName name="김" localSheetId="0" hidden="1">{#N/A,#N/A,FALSE,"총괄수정"}</definedName>
    <definedName name="김" hidden="1">{#N/A,#N/A,FALSE,"총괄수정"}</definedName>
    <definedName name="김명준" localSheetId="7" hidden="1">{"LKD",#N/A,FALSE,"표지"}</definedName>
    <definedName name="김명준" localSheetId="0" hidden="1">{"LKD",#N/A,FALSE,"표지"}</definedName>
    <definedName name="김명준" hidden="1">{"LKD",#N/A,FALSE,"표지"}</definedName>
    <definedName name="김아ㅏ" localSheetId="7" hidden="1">{#N/A,#N/A,FALSE,"지침";#N/A,#N/A,FALSE,"환경분석";#N/A,#N/A,FALSE,"Sheet16"}</definedName>
    <definedName name="김아ㅏ" localSheetId="0" hidden="1">{#N/A,#N/A,FALSE,"지침";#N/A,#N/A,FALSE,"환경분석";#N/A,#N/A,FALSE,"Sheet16"}</definedName>
    <definedName name="김아ㅏ" hidden="1">{#N/A,#N/A,FALSE,"지침";#N/A,#N/A,FALSE,"환경분석";#N/A,#N/A,FALSE,"Sheet16"}</definedName>
    <definedName name="김영삼" localSheetId="7" hidden="1">{#N/A,#N/A,FALSE,"지침";#N/A,#N/A,FALSE,"환경분석";#N/A,#N/A,FALSE,"Sheet16"}</definedName>
    <definedName name="김영삼" localSheetId="0" hidden="1">{#N/A,#N/A,FALSE,"지침";#N/A,#N/A,FALSE,"환경분석";#N/A,#N/A,FALSE,"Sheet16"}</definedName>
    <definedName name="김영삼" hidden="1">{#N/A,#N/A,FALSE,"지침";#N/A,#N/A,FALSE,"환경분석";#N/A,#N/A,FALSE,"Sheet16"}</definedName>
    <definedName name="ㄴㅅ고" localSheetId="7" hidden="1">{#N/A,#N/A,TRUE,"Y생산";#N/A,#N/A,TRUE,"Y판매";#N/A,#N/A,TRUE,"Y총물량";#N/A,#N/A,TRUE,"Y능력";#N/A,#N/A,TRUE,"YKD"}</definedName>
    <definedName name="ㄴㅅ고" localSheetId="0" hidden="1">{#N/A,#N/A,TRUE,"Y생산";#N/A,#N/A,TRUE,"Y판매";#N/A,#N/A,TRUE,"Y총물량";#N/A,#N/A,TRUE,"Y능력";#N/A,#N/A,TRUE,"YKD"}</definedName>
    <definedName name="ㄴㅅ고" hidden="1">{#N/A,#N/A,TRUE,"Y생산";#N/A,#N/A,TRUE,"Y판매";#N/A,#N/A,TRUE,"Y총물량";#N/A,#N/A,TRUE,"Y능력";#N/A,#N/A,TRUE,"YKD"}</definedName>
    <definedName name="ㄴㅇ류" localSheetId="7" hidden="1">{#N/A,#N/A,FALSE,"96 3월물량표";#N/A,#N/A,FALSE,"96 4월물량표";#N/A,#N/A,FALSE,"96 5월물량표"}</definedName>
    <definedName name="ㄴㅇ류" localSheetId="0" hidden="1">{#N/A,#N/A,FALSE,"96 3월물량표";#N/A,#N/A,FALSE,"96 4월물량표";#N/A,#N/A,FALSE,"96 5월물량표"}</definedName>
    <definedName name="ㄴㅇ류" hidden="1">{#N/A,#N/A,FALSE,"96 3월물량표";#N/A,#N/A,FALSE,"96 4월물량표";#N/A,#N/A,FALSE,"96 5월물량표"}</definedName>
    <definedName name="ㄴㅇㅇㄴㅇㄴㄹㅇ" localSheetId="7" hidden="1">{"targetdcf",#N/A,FALSE,"Merger consequences";"TARGETASSU",#N/A,FALSE,"Merger consequences";"TERMINAL VALUE",#N/A,FALSE,"Merger consequences"}</definedName>
    <definedName name="ㄴㅇㅇㄴㅇㄴㄹㅇ" localSheetId="0" hidden="1">{"targetdcf",#N/A,FALSE,"Merger consequences";"TARGETASSU",#N/A,FALSE,"Merger consequences";"TERMINAL VALUE",#N/A,FALSE,"Merger consequences"}</definedName>
    <definedName name="ㄴㅇㅇㄴㅇㄴㄹㅇ" hidden="1">{"targetdcf",#N/A,FALSE,"Merger consequences";"TARGETASSU",#N/A,FALSE,"Merger consequences";"TERMINAL VALUE",#N/A,FALSE,"Merger consequences"}</definedName>
    <definedName name="ㄴㅇㅀ" localSheetId="7" hidden="1">{#N/A,#N/A,FALSE,"96 3월물량표";#N/A,#N/A,FALSE,"96 4월물량표";#N/A,#N/A,FALSE,"96 5월물량표"}</definedName>
    <definedName name="ㄴㅇㅀ" localSheetId="0" hidden="1">{#N/A,#N/A,FALSE,"96 3월물량표";#N/A,#N/A,FALSE,"96 4월물량표";#N/A,#N/A,FALSE,"96 5월물량표"}</definedName>
    <definedName name="ㄴㅇㅀ" hidden="1">{#N/A,#N/A,FALSE,"96 3월물량표";#N/A,#N/A,FALSE,"96 4월물량표";#N/A,#N/A,FALSE,"96 5월물량표"}</definedName>
    <definedName name="닝잉" localSheetId="7" hidden="1">{#N/A,#N/A,TRUE,"Y생산";#N/A,#N/A,TRUE,"Y판매";#N/A,#N/A,TRUE,"Y총물량";#N/A,#N/A,TRUE,"Y능력";#N/A,#N/A,TRUE,"YKD"}</definedName>
    <definedName name="닝잉" localSheetId="0" hidden="1">{#N/A,#N/A,TRUE,"Y생산";#N/A,#N/A,TRUE,"Y판매";#N/A,#N/A,TRUE,"Y총물량";#N/A,#N/A,TRUE,"Y능력";#N/A,#N/A,TRUE,"YKD"}</definedName>
    <definedName name="닝잉" hidden="1">{#N/A,#N/A,TRUE,"Y생산";#N/A,#N/A,TRUE,"Y판매";#N/A,#N/A,TRUE,"Y총물량";#N/A,#N/A,TRUE,"Y능력";#N/A,#N/A,TRUE,"YKD"}</definedName>
    <definedName name="ㄷ" localSheetId="7" hidden="1">{#N/A,#N/A,FALSE,"96 3월물량표";#N/A,#N/A,FALSE,"96 4월물량표";#N/A,#N/A,FALSE,"96 5월물량표"}</definedName>
    <definedName name="ㄷ" localSheetId="0" hidden="1">{#N/A,#N/A,FALSE,"96 3월물량표";#N/A,#N/A,FALSE,"96 4월물량표";#N/A,#N/A,FALSE,"96 5월물량표"}</definedName>
    <definedName name="ㄷ" hidden="1">{#N/A,#N/A,FALSE,"96 3월물량표";#N/A,#N/A,FALSE,"96 4월물량표";#N/A,#N/A,FALSE,"96 5월물량표"}</definedName>
    <definedName name="ㄷㄱㄷㄱ소" localSheetId="7" hidden="1">{#N/A,#N/A,TRUE,"Y생산";#N/A,#N/A,TRUE,"Y판매";#N/A,#N/A,TRUE,"Y총물량";#N/A,#N/A,TRUE,"Y능력";#N/A,#N/A,TRUE,"YKD"}</definedName>
    <definedName name="ㄷㄱㄷㄱ소" localSheetId="0" hidden="1">{#N/A,#N/A,TRUE,"Y생산";#N/A,#N/A,TRUE,"Y판매";#N/A,#N/A,TRUE,"Y총물량";#N/A,#N/A,TRUE,"Y능력";#N/A,#N/A,TRUE,"YKD"}</definedName>
    <definedName name="ㄷㄱㄷㄱ소" hidden="1">{#N/A,#N/A,TRUE,"Y생산";#N/A,#N/A,TRUE,"Y판매";#N/A,#N/A,TRUE,"Y총물량";#N/A,#N/A,TRUE,"Y능력";#N/A,#N/A,TRUE,"YKD"}</definedName>
    <definedName name="ㄷㄱㄷㄱㅎ" localSheetId="7" hidden="1">{#N/A,#N/A,FALSE,"96 3월물량표";#N/A,#N/A,FALSE,"96 4월물량표";#N/A,#N/A,FALSE,"96 5월물량표"}</definedName>
    <definedName name="ㄷㄱㄷㄱㅎ" localSheetId="0" hidden="1">{#N/A,#N/A,FALSE,"96 3월물량표";#N/A,#N/A,FALSE,"96 4월물량표";#N/A,#N/A,FALSE,"96 5월물량표"}</definedName>
    <definedName name="ㄷㄱㄷㄱㅎ" hidden="1">{#N/A,#N/A,FALSE,"96 3월물량표";#N/A,#N/A,FALSE,"96 4월물량표";#N/A,#N/A,FALSE,"96 5월물량표"}</definedName>
    <definedName name="ㄷ고" localSheetId="7" hidden="1">{#N/A,#N/A,FALSE,"96 3월물량표";#N/A,#N/A,FALSE,"96 4월물량표";#N/A,#N/A,FALSE,"96 5월물량표"}</definedName>
    <definedName name="ㄷ고" localSheetId="0" hidden="1">{#N/A,#N/A,FALSE,"96 3월물량표";#N/A,#N/A,FALSE,"96 4월물량표";#N/A,#N/A,FALSE,"96 5월물량표"}</definedName>
    <definedName name="ㄷ고" hidden="1">{#N/A,#N/A,FALSE,"96 3월물량표";#N/A,#N/A,FALSE,"96 4월물량표";#N/A,#N/A,FALSE,"96 5월물량표"}</definedName>
    <definedName name="ㄷㄷ" localSheetId="7" hidden="1">{"LKD",#N/A,FALSE,"표지"}</definedName>
    <definedName name="ㄷㄷ" localSheetId="0" hidden="1">{"LKD",#N/A,FALSE,"표지"}</definedName>
    <definedName name="ㄷㄷ" hidden="1">{"LKD",#N/A,FALSE,"표지"}</definedName>
    <definedName name="ㄷㄷㄷ" localSheetId="7" hidden="1">{"'표지'!$B$5"}</definedName>
    <definedName name="ㄷㄷㄷ" localSheetId="0" hidden="1">{"'표지'!$B$5"}</definedName>
    <definedName name="ㄷㄷㄷ" hidden="1">{"'표지'!$B$5"}</definedName>
    <definedName name="ㄷㄷㄷㄷ" localSheetId="7" hidden="1">{0}</definedName>
    <definedName name="ㄷㄷㄷㄷ" localSheetId="0" hidden="1">{0}</definedName>
    <definedName name="ㄷㄷㄷㄷ" hidden="1">{0}</definedName>
    <definedName name="ㄷㄷㄷㄷㄷ" localSheetId="7" hidden="1">{0}</definedName>
    <definedName name="ㄷㄷㄷㄷㄷ" localSheetId="0" hidden="1">{0}</definedName>
    <definedName name="ㄷㄷㄷㄷㄷ" hidden="1">{0}</definedName>
    <definedName name="ㄷㄷㅇ" localSheetId="7" hidden="1">{0}</definedName>
    <definedName name="ㄷㄷㅇ" localSheetId="0" hidden="1">{0}</definedName>
    <definedName name="ㄷㄷㅇ" hidden="1">{0}</definedName>
    <definedName name="ㄷㅇ" localSheetId="7" hidden="1">{#N/A,#N/A,TRUE,"Y생산";#N/A,#N/A,TRUE,"Y판매";#N/A,#N/A,TRUE,"Y총물량";#N/A,#N/A,TRUE,"Y능력";#N/A,#N/A,TRUE,"YKD"}</definedName>
    <definedName name="ㄷㅇ" localSheetId="0" hidden="1">{#N/A,#N/A,TRUE,"Y생산";#N/A,#N/A,TRUE,"Y판매";#N/A,#N/A,TRUE,"Y총물량";#N/A,#N/A,TRUE,"Y능력";#N/A,#N/A,TRUE,"YKD"}</definedName>
    <definedName name="ㄷㅇ" hidden="1">{#N/A,#N/A,TRUE,"Y생산";#N/A,#N/A,TRUE,"Y판매";#N/A,#N/A,TRUE,"Y총물량";#N/A,#N/A,TRUE,"Y능력";#N/A,#N/A,TRUE,"YKD"}</definedName>
    <definedName name="단가기준" localSheetId="7" hidden="1">{#N/A,#N/A,TRUE,"Y생산";#N/A,#N/A,TRUE,"Y판매";#N/A,#N/A,TRUE,"Y총물량";#N/A,#N/A,TRUE,"Y능력";#N/A,#N/A,TRUE,"YKD"}</definedName>
    <definedName name="단가기준" localSheetId="0" hidden="1">{#N/A,#N/A,TRUE,"Y생산";#N/A,#N/A,TRUE,"Y판매";#N/A,#N/A,TRUE,"Y총물량";#N/A,#N/A,TRUE,"Y능력";#N/A,#N/A,TRUE,"YKD"}</definedName>
    <definedName name="단가기준" hidden="1">{#N/A,#N/A,TRUE,"Y생산";#N/A,#N/A,TRUE,"Y판매";#N/A,#N/A,TRUE,"Y총물량";#N/A,#N/A,TRUE,"Y능력";#N/A,#N/A,TRUE,"YKD"}</definedName>
    <definedName name="단기" localSheetId="7" hidden="1">{#N/A,#N/A,TRUE,"Y생산";#N/A,#N/A,TRUE,"Y판매";#N/A,#N/A,TRUE,"Y총물량";#N/A,#N/A,TRUE,"Y능력";#N/A,#N/A,TRUE,"YKD"}</definedName>
    <definedName name="단기" localSheetId="0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단기대여금" localSheetId="7" hidden="1">{#N/A,#N/A,TRUE,"Y생산";#N/A,#N/A,TRUE,"Y판매";#N/A,#N/A,TRUE,"Y총물량";#N/A,#N/A,TRUE,"Y능력";#N/A,#N/A,TRUE,"YKD"}</definedName>
    <definedName name="단기대여금" localSheetId="0" hidden="1">{#N/A,#N/A,TRUE,"Y생산";#N/A,#N/A,TRUE,"Y판매";#N/A,#N/A,TRUE,"Y총물량";#N/A,#N/A,TRUE,"Y능력";#N/A,#N/A,TRUE,"YKD"}</definedName>
    <definedName name="단기대여금" hidden="1">{#N/A,#N/A,TRUE,"Y생산";#N/A,#N/A,TRUE,"Y판매";#N/A,#N/A,TRUE,"Y총물량";#N/A,#N/A,TRUE,"Y능력";#N/A,#N/A,TRUE,"YKD"}</definedName>
    <definedName name="달성" localSheetId="7" hidden="1">{"Acq_matrix",#N/A,FALSE,"Acquisition Matrix"}</definedName>
    <definedName name="달성" localSheetId="0" hidden="1">{"Acq_matrix",#N/A,FALSE,"Acquisition Matrix"}</definedName>
    <definedName name="달성" hidden="1">{"Acq_matrix",#N/A,FALSE,"Acquisition Matrix"}</definedName>
    <definedName name="대책" localSheetId="7" hidden="1">{"'4월수지'!$A$1:$AE$45"}</definedName>
    <definedName name="대책" localSheetId="0" hidden="1">{"'4월수지'!$A$1:$AE$45"}</definedName>
    <definedName name="대책" hidden="1">{"'4월수지'!$A$1:$AE$45"}</definedName>
    <definedName name="동풍1" localSheetId="7" hidden="1">{#N/A,#N/A,TRUE,"Y생산";#N/A,#N/A,TRUE,"Y판매";#N/A,#N/A,TRUE,"Y총물량";#N/A,#N/A,TRUE,"Y능력";#N/A,#N/A,TRUE,"YKD"}</definedName>
    <definedName name="동풍1" localSheetId="0" hidden="1">{#N/A,#N/A,TRUE,"Y생산";#N/A,#N/A,TRUE,"Y판매";#N/A,#N/A,TRUE,"Y총물량";#N/A,#N/A,TRUE,"Y능력";#N/A,#N/A,TRUE,"YKD"}</definedName>
    <definedName name="동풍1" hidden="1">{#N/A,#N/A,TRUE,"Y생산";#N/A,#N/A,TRUE,"Y판매";#N/A,#N/A,TRUE,"Y총물량";#N/A,#N/A,TRUE,"Y능력";#N/A,#N/A,TRUE,"YKD"}</definedName>
    <definedName name="동풍2" localSheetId="7" hidden="1">{#N/A,#N/A,TRUE,"Y생산";#N/A,#N/A,TRUE,"Y판매";#N/A,#N/A,TRUE,"Y총물량";#N/A,#N/A,TRUE,"Y능력";#N/A,#N/A,TRUE,"YKD"}</definedName>
    <definedName name="동풍2" localSheetId="0" hidden="1">{#N/A,#N/A,TRUE,"Y생산";#N/A,#N/A,TRUE,"Y판매";#N/A,#N/A,TRUE,"Y총물량";#N/A,#N/A,TRUE,"Y능력";#N/A,#N/A,TRUE,"YKD"}</definedName>
    <definedName name="동풍2" hidden="1">{#N/A,#N/A,TRUE,"Y생산";#N/A,#N/A,TRUE,"Y판매";#N/A,#N/A,TRUE,"Y총물량";#N/A,#N/A,TRUE,"Y능력";#N/A,#N/A,TRUE,"YKD"}</definedName>
    <definedName name="ㄷㄳ곳고" localSheetId="7" hidden="1">{#N/A,#N/A,TRUE,"Y생산";#N/A,#N/A,TRUE,"Y판매";#N/A,#N/A,TRUE,"Y총물량";#N/A,#N/A,TRUE,"Y능력";#N/A,#N/A,TRUE,"YKD"}</definedName>
    <definedName name="ㄷㄳ곳고" localSheetId="0" hidden="1">{#N/A,#N/A,TRUE,"Y생산";#N/A,#N/A,TRUE,"Y판매";#N/A,#N/A,TRUE,"Y총물량";#N/A,#N/A,TRUE,"Y능력";#N/A,#N/A,TRUE,"YKD"}</definedName>
    <definedName name="ㄷㄳ곳고" hidden="1">{#N/A,#N/A,TRUE,"Y생산";#N/A,#N/A,TRUE,"Y판매";#N/A,#N/A,TRUE,"Y총물량";#N/A,#N/A,TRUE,"Y능력";#N/A,#N/A,TRUE,"YKD"}</definedName>
    <definedName name="ㄷㄳ곻" localSheetId="7" hidden="1">{#N/A,#N/A,TRUE,"Y생산";#N/A,#N/A,TRUE,"Y판매";#N/A,#N/A,TRUE,"Y총물량";#N/A,#N/A,TRUE,"Y능력";#N/A,#N/A,TRUE,"YKD"}</definedName>
    <definedName name="ㄷㄳ곻" localSheetId="0" hidden="1">{#N/A,#N/A,TRUE,"Y생산";#N/A,#N/A,TRUE,"Y판매";#N/A,#N/A,TRUE,"Y총물량";#N/A,#N/A,TRUE,"Y능력";#N/A,#N/A,TRUE,"YKD"}</definedName>
    <definedName name="ㄷㄳ곻" hidden="1">{#N/A,#N/A,TRUE,"Y생산";#N/A,#N/A,TRUE,"Y판매";#N/A,#N/A,TRUE,"Y총물량";#N/A,#N/A,TRUE,"Y능력";#N/A,#N/A,TRUE,"YKD"}</definedName>
    <definedName name="ㄹㄹ" localSheetId="7" hidden="1">{"LKD",#N/A,FALSE,"표지"}</definedName>
    <definedName name="ㄹㄹ" localSheetId="0" hidden="1">{"LKD",#N/A,FALSE,"표지"}</definedName>
    <definedName name="ㄹㄹ" hidden="1">{"LKD",#N/A,FALSE,"표지"}</definedName>
    <definedName name="ㄹㄹㄹㄹ" localSheetId="7" hidden="1">{#N/A,#N/A,FALSE,"지침";#N/A,#N/A,FALSE,"환경분석";#N/A,#N/A,FALSE,"Sheet16"}</definedName>
    <definedName name="ㄹㄹㄹㄹ" localSheetId="0" hidden="1">{#N/A,#N/A,FALSE,"지침";#N/A,#N/A,FALSE,"환경분석";#N/A,#N/A,FALSE,"Sheet16"}</definedName>
    <definedName name="ㄹㄹㄹㄹ" hidden="1">{#N/A,#N/A,FALSE,"지침";#N/A,#N/A,FALSE,"환경분석";#N/A,#N/A,FALSE,"Sheet16"}</definedName>
    <definedName name="롤설계1" localSheetId="7" hidden="1">{"'표지'!$B$5"}</definedName>
    <definedName name="롤설계1" localSheetId="0" hidden="1">{"'표지'!$B$5"}</definedName>
    <definedName name="롤설계1" hidden="1">{"'표지'!$B$5"}</definedName>
    <definedName name="류기평" localSheetId="7" hidden="1">{"LKD",#N/A,FALSE,"표지"}</definedName>
    <definedName name="류기평" localSheetId="0" hidden="1">{"LKD",#N/A,FALSE,"표지"}</definedName>
    <definedName name="류기평" hidden="1">{"LKD",#N/A,FALSE,"표지"}</definedName>
    <definedName name="ㅁㄴㄷㄱ호" localSheetId="7" hidden="1">{#N/A,#N/A,TRUE,"Y생산";#N/A,#N/A,TRUE,"Y판매";#N/A,#N/A,TRUE,"Y총물량";#N/A,#N/A,TRUE,"Y능력";#N/A,#N/A,TRUE,"YKD"}</definedName>
    <definedName name="ㅁㄴㄷㄱ호" localSheetId="0" hidden="1">{#N/A,#N/A,TRUE,"Y생산";#N/A,#N/A,TRUE,"Y판매";#N/A,#N/A,TRUE,"Y총물량";#N/A,#N/A,TRUE,"Y능력";#N/A,#N/A,TRUE,"YKD"}</definedName>
    <definedName name="ㅁㄴㄷㄱ호" hidden="1">{#N/A,#N/A,TRUE,"Y생산";#N/A,#N/A,TRUE,"Y판매";#N/A,#N/A,TRUE,"Y총물량";#N/A,#N/A,TRUE,"Y능력";#N/A,#N/A,TRUE,"YKD"}</definedName>
    <definedName name="ㅁㄴㅇ" localSheetId="7" hidden="1">{#N/A,#N/A,FALSE,"96 3월물량표";#N/A,#N/A,FALSE,"96 4월물량표";#N/A,#N/A,FALSE,"96 5월물량표"}</definedName>
    <definedName name="ㅁㄴㅇ" localSheetId="0" hidden="1">{#N/A,#N/A,FALSE,"96 3월물량표";#N/A,#N/A,FALSE,"96 4월물량표";#N/A,#N/A,FALSE,"96 5월물량표"}</definedName>
    <definedName name="ㅁㄴㅇ" hidden="1">{#N/A,#N/A,FALSE,"96 3월물량표";#N/A,#N/A,FALSE,"96 4월물량표";#N/A,#N/A,FALSE,"96 5월물량표"}</definedName>
    <definedName name="ㅁㄷㄴㄹ" localSheetId="7" hidden="1">{#N/A,#N/A,TRUE,"Y생산";#N/A,#N/A,TRUE,"Y판매";#N/A,#N/A,TRUE,"Y총물량";#N/A,#N/A,TRUE,"Y능력";#N/A,#N/A,TRUE,"YKD"}</definedName>
    <definedName name="ㅁㄷㄴㄹ" localSheetId="0" hidden="1">{#N/A,#N/A,TRUE,"Y생산";#N/A,#N/A,TRUE,"Y판매";#N/A,#N/A,TRUE,"Y총물량";#N/A,#N/A,TRUE,"Y능력";#N/A,#N/A,TRUE,"YKD"}</definedName>
    <definedName name="ㅁㄷㄴㄹ" hidden="1">{#N/A,#N/A,TRUE,"Y생산";#N/A,#N/A,TRUE,"Y판매";#N/A,#N/A,TRUE,"Y총물량";#N/A,#N/A,TRUE,"Y능력";#N/A,#N/A,TRUE,"YKD"}</definedName>
    <definedName name="ㅁㅁㅁ" localSheetId="7" hidden="1">{"LKD",#N/A,FALSE,"표지"}</definedName>
    <definedName name="ㅁㅁㅁ" localSheetId="0" hidden="1">{"LKD",#N/A,FALSE,"표지"}</definedName>
    <definedName name="ㅁㅁㅁ" hidden="1">{"LKD",#N/A,FALSE,"표지"}</definedName>
    <definedName name="ㅁㅈㄷ4교ㅓㅓㅛ" localSheetId="7" hidden="1">{#N/A,#N/A,FALSE,"96 3월물량표";#N/A,#N/A,FALSE,"96 4월물량표";#N/A,#N/A,FALSE,"96 5월물량표"}</definedName>
    <definedName name="ㅁㅈㄷ4교ㅓㅓㅛ" localSheetId="0" hidden="1">{#N/A,#N/A,FALSE,"96 3월물량표";#N/A,#N/A,FALSE,"96 4월물량표";#N/A,#N/A,FALSE,"96 5월물량표"}</definedName>
    <definedName name="ㅁㅈㄷ4교ㅓㅓㅛ" hidden="1">{#N/A,#N/A,FALSE,"96 3월물량표";#N/A,#N/A,FALSE,"96 4월물량표";#N/A,#N/A,FALSE,"96 5월물량표"}</definedName>
    <definedName name="마감" localSheetId="7" hidden="1">{#N/A,#N/A,TRUE,"Y생산";#N/A,#N/A,TRUE,"Y판매";#N/A,#N/A,TRUE,"Y총물량";#N/A,#N/A,TRUE,"Y능력";#N/A,#N/A,TRUE,"YKD"}</definedName>
    <definedName name="마감" localSheetId="0" hidden="1">{#N/A,#N/A,TRUE,"Y생산";#N/A,#N/A,TRUE,"Y판매";#N/A,#N/A,TRUE,"Y총물량";#N/A,#N/A,TRUE,"Y능력";#N/A,#N/A,TRUE,"YKD"}</definedName>
    <definedName name="마감" hidden="1">{#N/A,#N/A,TRUE,"Y생산";#N/A,#N/A,TRUE,"Y판매";#N/A,#N/A,TRUE,"Y총물량";#N/A,#N/A,TRUE,"Y능력";#N/A,#N/A,TRUE,"YKD"}</definedName>
    <definedName name="매출반기" localSheetId="7" hidden="1">{#N/A,#N/A,FALSE,"Brad_DCFM";#N/A,#N/A,FALSE,"Nick_DCFM";#N/A,#N/A,FALSE,"Mobile_DCFM"}</definedName>
    <definedName name="매출반기" localSheetId="0" hidden="1">{#N/A,#N/A,FALSE,"Brad_DCFM";#N/A,#N/A,FALSE,"Nick_DCFM";#N/A,#N/A,FALSE,"Mobile_DCFM"}</definedName>
    <definedName name="매출반기" hidden="1">{#N/A,#N/A,FALSE,"Brad_DCFM";#N/A,#N/A,FALSE,"Nick_DCFM";#N/A,#N/A,FALSE,"Mobile_DCFM"}</definedName>
    <definedName name="매출원가" localSheetId="7" hidden="1">{#N/A,#N/A,FALSE,"Aging Summary";#N/A,#N/A,FALSE,"Ratio Analysis";#N/A,#N/A,FALSE,"Test 120 Day Accts";#N/A,#N/A,FALSE,"Tickmarks"}</definedName>
    <definedName name="매출원가" localSheetId="0" hidden="1">{#N/A,#N/A,FALSE,"Aging Summary";#N/A,#N/A,FALSE,"Ratio Analysis";#N/A,#N/A,FALSE,"Test 120 Day Accts";#N/A,#N/A,FALSE,"Tickmarks"}</definedName>
    <definedName name="매출원가" hidden="1">{#N/A,#N/A,FALSE,"Aging Summary";#N/A,#N/A,FALSE,"Ratio Analysis";#N/A,#N/A,FALSE,"Test 120 Day Accts";#N/A,#N/A,FALSE,"Tickmarks"}</definedName>
    <definedName name="매출원가1" localSheetId="7" hidden="1">{#N/A,#N/A,FALSE,"Aging Summary";#N/A,#N/A,FALSE,"Ratio Analysis";#N/A,#N/A,FALSE,"Test 120 Day Accts";#N/A,#N/A,FALSE,"Tickmarks"}</definedName>
    <definedName name="매출원가1" localSheetId="0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목표03" localSheetId="7" hidden="1">{"AQUIRORDCF",#N/A,FALSE,"Merger consequences";"Acquirorassns",#N/A,FALSE,"Merger consequences"}</definedName>
    <definedName name="목표03" localSheetId="0" hidden="1">{"AQUIRORDCF",#N/A,FALSE,"Merger consequences";"Acquirorassns",#N/A,FALSE,"Merger consequences"}</definedName>
    <definedName name="목표03" hidden="1">{"AQUIRORDCF",#N/A,FALSE,"Merger consequences";"Acquirorassns",#N/A,FALSE,"Merger consequences"}</definedName>
    <definedName name="물랴자" localSheetId="7" hidden="1">{#N/A,#N/A,TRUE,"Y생산";#N/A,#N/A,TRUE,"Y판매";#N/A,#N/A,TRUE,"Y총물량";#N/A,#N/A,TRUE,"Y능력";#N/A,#N/A,TRUE,"YKD"}</definedName>
    <definedName name="물랴자" localSheetId="0" hidden="1">{#N/A,#N/A,TRUE,"Y생산";#N/A,#N/A,TRUE,"Y판매";#N/A,#N/A,TRUE,"Y총물량";#N/A,#N/A,TRUE,"Y능력";#N/A,#N/A,TRUE,"YKD"}</definedName>
    <definedName name="물랴자" hidden="1">{#N/A,#N/A,TRUE,"Y생산";#N/A,#N/A,TRUE,"Y판매";#N/A,#N/A,TRUE,"Y총물량";#N/A,#N/A,TRUE,"Y능력";#N/A,#N/A,TRUE,"YKD"}</definedName>
    <definedName name="물량수" localSheetId="7" hidden="1">{#N/A,#N/A,TRUE,"Y생산";#N/A,#N/A,TRUE,"Y판매";#N/A,#N/A,TRUE,"Y총물량";#N/A,#N/A,TRUE,"Y능력";#N/A,#N/A,TRUE,"YKD"}</definedName>
    <definedName name="물량수" localSheetId="0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localSheetId="7" hidden="1">{#N/A,#N/A,TRUE,"Y생산";#N/A,#N/A,TRUE,"Y판매";#N/A,#N/A,TRUE,"Y총물량";#N/A,#N/A,TRUE,"Y능력";#N/A,#N/A,TRUE,"YKD"}</definedName>
    <definedName name="물량수정" localSheetId="0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localSheetId="7" hidden="1">{#N/A,#N/A,TRUE,"Y생산";#N/A,#N/A,TRUE,"Y판매";#N/A,#N/A,TRUE,"Y총물량";#N/A,#N/A,TRUE,"Y능력";#N/A,#N/A,TRUE,"YKD"}</definedName>
    <definedName name="물량수정1" localSheetId="0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localSheetId="7" hidden="1">{#N/A,#N/A,TRUE,"Y생산";#N/A,#N/A,TRUE,"Y판매";#N/A,#N/A,TRUE,"Y총물량";#N/A,#N/A,TRUE,"Y능력";#N/A,#N/A,TRUE,"YKD"}</definedName>
    <definedName name="물량수정2" localSheetId="0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localSheetId="7" hidden="1">{#N/A,#N/A,TRUE,"Y생산";#N/A,#N/A,TRUE,"Y판매";#N/A,#N/A,TRUE,"Y총물량";#N/A,#N/A,TRUE,"Y능력";#N/A,#N/A,TRUE,"YKD"}</definedName>
    <definedName name="물량정" localSheetId="0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localSheetId="7" hidden="1">{#N/A,#N/A,TRUE,"Y생산";#N/A,#N/A,TRUE,"Y판매";#N/A,#N/A,TRUE,"Y총물량";#N/A,#N/A,TRUE,"Y능력";#N/A,#N/A,TRUE,"YKD"}</definedName>
    <definedName name="물량조정" localSheetId="0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수" localSheetId="7" hidden="1">{#N/A,#N/A,TRUE,"Y생산";#N/A,#N/A,TRUE,"Y판매";#N/A,#N/A,TRUE,"Y총물량";#N/A,#N/A,TRUE,"Y능력";#N/A,#N/A,TRUE,"YKD"}</definedName>
    <definedName name="물수" localSheetId="0" hidden="1">{#N/A,#N/A,TRUE,"Y생산";#N/A,#N/A,TRUE,"Y판매";#N/A,#N/A,TRUE,"Y총물량";#N/A,#N/A,TRUE,"Y능력";#N/A,#N/A,TRUE,"YKD"}</definedName>
    <definedName name="물수" hidden="1">{#N/A,#N/A,TRUE,"Y생산";#N/A,#N/A,TRUE,"Y판매";#N/A,#N/A,TRUE,"Y총물량";#N/A,#N/A,TRUE,"Y능력";#N/A,#N/A,TRUE,"YKD"}</definedName>
    <definedName name="뮤" localSheetId="7" hidden="1">{#N/A,#N/A,FALSE,"지침";#N/A,#N/A,FALSE,"환경분석";#N/A,#N/A,FALSE,"Sheet16"}</definedName>
    <definedName name="뮤" localSheetId="0" hidden="1">{#N/A,#N/A,FALSE,"지침";#N/A,#N/A,FALSE,"환경분석";#N/A,#N/A,FALSE,"Sheet16"}</definedName>
    <definedName name="뮤" hidden="1">{#N/A,#N/A,FALSE,"지침";#N/A,#N/A,FALSE,"환경분석";#N/A,#N/A,FALSE,"Sheet16"}</definedName>
    <definedName name="ㅂ" localSheetId="7" hidden="1">{"LKD",#N/A,FALSE,"표지"}</definedName>
    <definedName name="ㅂ" localSheetId="0" hidden="1">{"LKD",#N/A,FALSE,"표지"}</definedName>
    <definedName name="ㅂ" hidden="1">{"LKD",#N/A,FALSE,"표지"}</definedName>
    <definedName name="ㅂㄷㅂ" localSheetId="7" hidden="1">{#N/A,#N/A,TRUE,"Y생산";#N/A,#N/A,TRUE,"Y판매";#N/A,#N/A,TRUE,"Y총물량";#N/A,#N/A,TRUE,"Y능력";#N/A,#N/A,TRUE,"YKD"}</definedName>
    <definedName name="ㅂㄷㅂ" localSheetId="0" hidden="1">{#N/A,#N/A,TRUE,"Y생산";#N/A,#N/A,TRUE,"Y판매";#N/A,#N/A,TRUE,"Y총물량";#N/A,#N/A,TRUE,"Y능력";#N/A,#N/A,TRUE,"YKD"}</definedName>
    <definedName name="ㅂㄷㅂ" hidden="1">{#N/A,#N/A,TRUE,"Y생산";#N/A,#N/A,TRUE,"Y판매";#N/A,#N/A,TRUE,"Y총물량";#N/A,#N/A,TRUE,"Y능력";#N/A,#N/A,TRUE,"YKD"}</definedName>
    <definedName name="ㅂㅂㅂ" localSheetId="7" hidden="1">{"targetdcf",#N/A,FALSE,"Merger consequences";"TARGETASSU",#N/A,FALSE,"Merger consequences";"TERMINAL VALUE",#N/A,FALSE,"Merger consequences"}</definedName>
    <definedName name="ㅂㅂㅂ" localSheetId="0" hidden="1">{"targetdcf",#N/A,FALSE,"Merger consequences";"TARGETASSU",#N/A,FALSE,"Merger consequences";"TERMINAL VALUE",#N/A,FALSE,"Merger consequences"}</definedName>
    <definedName name="ㅂㅂㅂ" hidden="1">{"targetdcf",#N/A,FALSE,"Merger consequences";"TARGETASSU",#N/A,FALSE,"Merger consequences";"TERMINAL VALUE",#N/A,FALSE,"Merger consequences"}</definedName>
    <definedName name="ㅂㅂㅂㅂㅂㅂㅂ" localSheetId="7" hidden="1">{"'표지'!$B$5"}</definedName>
    <definedName name="ㅂㅂㅂㅂㅂㅂㅂ" localSheetId="0" hidden="1">{"'표지'!$B$5"}</definedName>
    <definedName name="ㅂㅂㅂㅂㅂㅂㅂ" hidden="1">{"'표지'!$B$5"}</definedName>
    <definedName name="ㅂㅈ" localSheetId="7" hidden="1">{#N/A,#N/A,TRUE,"Y생산";#N/A,#N/A,TRUE,"Y판매";#N/A,#N/A,TRUE,"Y총물량";#N/A,#N/A,TRUE,"Y능력";#N/A,#N/A,TRUE,"YKD"}</definedName>
    <definedName name="ㅂㅈ" localSheetId="0" hidden="1">{#N/A,#N/A,TRUE,"Y생산";#N/A,#N/A,TRUE,"Y판매";#N/A,#N/A,TRUE,"Y총물량";#N/A,#N/A,TRUE,"Y능력";#N/A,#N/A,TRUE,"YKD"}</definedName>
    <definedName name="ㅂㅈ" hidden="1">{#N/A,#N/A,TRUE,"Y생산";#N/A,#N/A,TRUE,"Y판매";#N/A,#N/A,TRUE,"Y총물량";#N/A,#N/A,TRUE,"Y능력";#N/A,#N/A,TRUE,"YKD"}</definedName>
    <definedName name="ㅂㅈㄷㅂ" localSheetId="7" hidden="1">{#N/A,#N/A,FALSE,"96 3월물량표";#N/A,#N/A,FALSE,"96 4월물량표";#N/A,#N/A,FALSE,"96 5월물량표"}</definedName>
    <definedName name="ㅂㅈㄷㅂ" localSheetId="0" hidden="1">{#N/A,#N/A,FALSE,"96 3월물량표";#N/A,#N/A,FALSE,"96 4월물량표";#N/A,#N/A,FALSE,"96 5월물량표"}</definedName>
    <definedName name="ㅂㅈㄷㅂ" hidden="1">{#N/A,#N/A,FALSE,"96 3월물량표";#N/A,#N/A,FALSE,"96 4월물량표";#N/A,#N/A,FALSE,"96 5월물량표"}</definedName>
    <definedName name="바바라" localSheetId="7" hidden="1">{#N/A,#N/A,TRUE,"Y생산";#N/A,#N/A,TRUE,"Y판매";#N/A,#N/A,TRUE,"Y총물량";#N/A,#N/A,TRUE,"Y능력";#N/A,#N/A,TRUE,"YKD"}</definedName>
    <definedName name="바바라" localSheetId="0" hidden="1">{#N/A,#N/A,TRUE,"Y생산";#N/A,#N/A,TRUE,"Y판매";#N/A,#N/A,TRUE,"Y총물량";#N/A,#N/A,TRUE,"Y능력";#N/A,#N/A,TRUE,"YKD"}</definedName>
    <definedName name="바바라" hidden="1">{#N/A,#N/A,TRUE,"Y생산";#N/A,#N/A,TRUE,"Y판매";#N/A,#N/A,TRUE,"Y총물량";#N/A,#N/A,TRUE,"Y능력";#N/A,#N/A,TRUE,"YKD"}</definedName>
    <definedName name="박명용" localSheetId="7" hidden="1">{#N/A,#N/A,TRUE,"Y생산";#N/A,#N/A,TRUE,"Y판매";#N/A,#N/A,TRUE,"Y총물량";#N/A,#N/A,TRUE,"Y능력";#N/A,#N/A,TRUE,"YKD"}</definedName>
    <definedName name="박명용" localSheetId="0" hidden="1">{#N/A,#N/A,TRUE,"Y생산";#N/A,#N/A,TRUE,"Y판매";#N/A,#N/A,TRUE,"Y총물량";#N/A,#N/A,TRUE,"Y능력";#N/A,#N/A,TRUE,"YKD"}</definedName>
    <definedName name="박명용" hidden="1">{#N/A,#N/A,TRUE,"Y생산";#N/A,#N/A,TRUE,"Y판매";#N/A,#N/A,TRUE,"Y총물량";#N/A,#N/A,TRUE,"Y능력";#N/A,#N/A,TRUE,"YKD"}</definedName>
    <definedName name="반기" localSheetId="7" hidden="1">{#N/A,#N/A,TRUE,"대 차 대 조 표"}</definedName>
    <definedName name="반기" localSheetId="0" hidden="1">{#N/A,#N/A,TRUE,"대 차 대 조 표"}</definedName>
    <definedName name="반기" hidden="1">{#N/A,#N/A,TRUE,"대 차 대 조 표"}</definedName>
    <definedName name="버가" localSheetId="7" hidden="1">{#N/A,#N/A,FALSE,"96 3월물량표";#N/A,#N/A,FALSE,"96 4월물량표";#N/A,#N/A,FALSE,"96 5월물량표"}</definedName>
    <definedName name="버가" localSheetId="0" hidden="1">{#N/A,#N/A,FALSE,"96 3월물량표";#N/A,#N/A,FALSE,"96 4월물량표";#N/A,#N/A,FALSE,"96 5월물량표"}</definedName>
    <definedName name="버가" hidden="1">{#N/A,#N/A,FALSE,"96 3월물량표";#N/A,#N/A,FALSE,"96 4월물량표";#N/A,#N/A,FALSE,"96 5월물량표"}</definedName>
    <definedName name="병신" localSheetId="7" hidden="1">{#N/A,#N/A,TRUE,"Y생산";#N/A,#N/A,TRUE,"Y판매";#N/A,#N/A,TRUE,"Y총물량";#N/A,#N/A,TRUE,"Y능력";#N/A,#N/A,TRUE,"YKD"}</definedName>
    <definedName name="병신" localSheetId="0" hidden="1">{#N/A,#N/A,TRUE,"Y생산";#N/A,#N/A,TRUE,"Y판매";#N/A,#N/A,TRUE,"Y총물량";#N/A,#N/A,TRUE,"Y능력";#N/A,#N/A,TRUE,"YKD"}</definedName>
    <definedName name="병신" hidden="1">{#N/A,#N/A,TRUE,"Y생산";#N/A,#N/A,TRUE,"Y판매";#N/A,#N/A,TRUE,"Y총물량";#N/A,#N/A,TRUE,"Y능력";#N/A,#N/A,TRUE,"YKD"}</definedName>
    <definedName name="분기별" localSheetId="7" hidden="1">{#N/A,#N/A,TRUE,"Y생산";#N/A,#N/A,TRUE,"Y판매";#N/A,#N/A,TRUE,"Y총물량";#N/A,#N/A,TRUE,"Y능력";#N/A,#N/A,TRUE,"YKD"}</definedName>
    <definedName name="분기별" localSheetId="0" hidden="1">{#N/A,#N/A,TRUE,"Y생산";#N/A,#N/A,TRUE,"Y판매";#N/A,#N/A,TRUE,"Y총물량";#N/A,#N/A,TRUE,"Y능력";#N/A,#N/A,TRUE,"YKD"}</definedName>
    <definedName name="분기별" hidden="1">{#N/A,#N/A,TRUE,"Y생산";#N/A,#N/A,TRUE,"Y판매";#N/A,#N/A,TRUE,"Y총물량";#N/A,#N/A,TRUE,"Y능력";#N/A,#N/A,TRUE,"YKD"}</definedName>
    <definedName name="분류" localSheetId="7" hidden="1">{"LKD",#N/A,FALSE,"표지"}</definedName>
    <definedName name="분류" localSheetId="0" hidden="1">{"LKD",#N/A,FALSE,"표지"}</definedName>
    <definedName name="분류" hidden="1">{"LKD",#N/A,FALSE,"표지"}</definedName>
    <definedName name="ㅅ" localSheetId="7" hidden="1">{#N/A,#N/A,TRUE,"Y생산";#N/A,#N/A,TRUE,"Y판매";#N/A,#N/A,TRUE,"Y총물량";#N/A,#N/A,TRUE,"Y능력";#N/A,#N/A,TRUE,"YKD"}</definedName>
    <definedName name="ㅅ" localSheetId="0" hidden="1">{#N/A,#N/A,TRUE,"Y생산";#N/A,#N/A,TRUE,"Y판매";#N/A,#N/A,TRUE,"Y총물량";#N/A,#N/A,TRUE,"Y능력";#N/A,#N/A,TRUE,"YKD"}</definedName>
    <definedName name="ㅅ" hidden="1">{#N/A,#N/A,TRUE,"Y생산";#N/A,#N/A,TRUE,"Y판매";#N/A,#N/A,TRUE,"Y총물량";#N/A,#N/A,TRUE,"Y능력";#N/A,#N/A,TRUE,"YKD"}</definedName>
    <definedName name="ㅅㄱ" localSheetId="7" hidden="1">{#N/A,#N/A,TRUE,"Y생산";#N/A,#N/A,TRUE,"Y판매";#N/A,#N/A,TRUE,"Y총물량";#N/A,#N/A,TRUE,"Y능력";#N/A,#N/A,TRUE,"YKD"}</definedName>
    <definedName name="ㅅㄱ" localSheetId="0" hidden="1">{#N/A,#N/A,TRUE,"Y생산";#N/A,#N/A,TRUE,"Y판매";#N/A,#N/A,TRUE,"Y총물량";#N/A,#N/A,TRUE,"Y능력";#N/A,#N/A,TRUE,"YKD"}</definedName>
    <definedName name="ㅅㄱ" hidden="1">{#N/A,#N/A,TRUE,"Y생산";#N/A,#N/A,TRUE,"Y판매";#N/A,#N/A,TRUE,"Y총물량";#N/A,#N/A,TRUE,"Y능력";#N/A,#N/A,TRUE,"YKD"}</definedName>
    <definedName name="ㅅ거ㅏ" localSheetId="7" hidden="1">{#N/A,#N/A,TRUE,"Y생산";#N/A,#N/A,TRUE,"Y판매";#N/A,#N/A,TRUE,"Y총물량";#N/A,#N/A,TRUE,"Y능력";#N/A,#N/A,TRUE,"YKD"}</definedName>
    <definedName name="ㅅ거ㅏ" localSheetId="0" hidden="1">{#N/A,#N/A,TRUE,"Y생산";#N/A,#N/A,TRUE,"Y판매";#N/A,#N/A,TRUE,"Y총물량";#N/A,#N/A,TRUE,"Y능력";#N/A,#N/A,TRUE,"YKD"}</definedName>
    <definedName name="ㅅ거ㅏ" hidden="1">{#N/A,#N/A,TRUE,"Y생산";#N/A,#N/A,TRUE,"Y판매";#N/A,#N/A,TRUE,"Y총물량";#N/A,#N/A,TRUE,"Y능력";#N/A,#N/A,TRUE,"YKD"}</definedName>
    <definedName name="ㅅ거ㅛㅕㅣㅏ" localSheetId="7" hidden="1">{#N/A,#N/A,FALSE,"96 3월물량표";#N/A,#N/A,FALSE,"96 4월물량표";#N/A,#N/A,FALSE,"96 5월물량표"}</definedName>
    <definedName name="ㅅ거ㅛㅕㅣㅏ" localSheetId="0" hidden="1">{#N/A,#N/A,FALSE,"96 3월물량표";#N/A,#N/A,FALSE,"96 4월물량표";#N/A,#N/A,FALSE,"96 5월물량표"}</definedName>
    <definedName name="ㅅ거ㅛㅕㅣㅏ" hidden="1">{#N/A,#N/A,FALSE,"96 3월물량표";#N/A,#N/A,FALSE,"96 4월물량표";#N/A,#N/A,FALSE,"96 5월물량표"}</definedName>
    <definedName name="ㅅㅅ" localSheetId="7" hidden="1">{"LKD",#N/A,FALSE,"표지"}</definedName>
    <definedName name="ㅅㅅ" localSheetId="0" hidden="1">{"LKD",#N/A,FALSE,"표지"}</definedName>
    <definedName name="ㅅㅅ" hidden="1">{"LKD",#N/A,FALSE,"표지"}</definedName>
    <definedName name="ㅅㅅㅅ" localSheetId="7" hidden="1">{"targetdcf",#N/A,FALSE,"Merger consequences";"TARGETASSU",#N/A,FALSE,"Merger consequences";"TERMINAL VALUE",#N/A,FALSE,"Merger consequences"}</definedName>
    <definedName name="ㅅㅅㅅ" localSheetId="0" hidden="1">{"targetdcf",#N/A,FALSE,"Merger consequences";"TARGETASSU",#N/A,FALSE,"Merger consequences";"TERMINAL VALUE",#N/A,FALSE,"Merger consequences"}</definedName>
    <definedName name="ㅅㅅㅅ" hidden="1">{"targetdcf",#N/A,FALSE,"Merger consequences";"TARGETASSU",#N/A,FALSE,"Merger consequences";"TERMINAL VALUE",#N/A,FALSE,"Merger consequences"}</definedName>
    <definedName name="사1" localSheetId="7" hidden="1">{#N/A,#N/A,FALSE,"지침";#N/A,#N/A,FALSE,"환경분석";#N/A,#N/A,FALSE,"Sheet16"}</definedName>
    <definedName name="사1" localSheetId="0" hidden="1">{#N/A,#N/A,FALSE,"지침";#N/A,#N/A,FALSE,"환경분석";#N/A,#N/A,FALSE,"Sheet16"}</definedName>
    <definedName name="사1" hidden="1">{#N/A,#N/A,FALSE,"지침";#N/A,#N/A,FALSE,"환경분석";#N/A,#N/A,FALSE,"Sheet16"}</definedName>
    <definedName name="사고뭉치" localSheetId="7" hidden="1">{#N/A,#N/A,FALSE,"96 3월물량표";#N/A,#N/A,FALSE,"96 4월물량표";#N/A,#N/A,FALSE,"96 5월물량표"}</definedName>
    <definedName name="사고뭉치" localSheetId="0" hidden="1">{#N/A,#N/A,FALSE,"96 3월물량표";#N/A,#N/A,FALSE,"96 4월물량표";#N/A,#N/A,FALSE,"96 5월물량표"}</definedName>
    <definedName name="사고뭉치" hidden="1">{#N/A,#N/A,FALSE,"96 3월물량표";#N/A,#N/A,FALSE,"96 4월물량표";#N/A,#N/A,FALSE,"96 5월물량표"}</definedName>
    <definedName name="사랑" localSheetId="7" hidden="1">{#N/A,#N/A,FALSE,"지침";#N/A,#N/A,FALSE,"환경분석";#N/A,#N/A,FALSE,"Sheet16"}</definedName>
    <definedName name="사랑" localSheetId="0" hidden="1">{#N/A,#N/A,FALSE,"지침";#N/A,#N/A,FALSE,"환경분석";#N/A,#N/A,FALSE,"Sheet16"}</definedName>
    <definedName name="사랑" hidden="1">{#N/A,#N/A,FALSE,"지침";#N/A,#N/A,FALSE,"환경분석";#N/A,#N/A,FALSE,"Sheet16"}</definedName>
    <definedName name="사마ㅏ" localSheetId="7" hidden="1">{"targetdcf",#N/A,FALSE,"Merger consequences";"TARGETASSU",#N/A,FALSE,"Merger consequences";"TERMINAL VALUE",#N/A,FALSE,"Merger consequences"}</definedName>
    <definedName name="사마ㅏ" localSheetId="0" hidden="1">{"targetdcf",#N/A,FALSE,"Merger consequences";"TARGETASSU",#N/A,FALSE,"Merger consequences";"TERMINAL VALUE",#N/A,FALSE,"Merger consequences"}</definedName>
    <definedName name="사마ㅏ" hidden="1">{"targetdcf",#N/A,FALSE,"Merger consequences";"TARGETASSU",#N/A,FALSE,"Merger consequences";"TERMINAL VALUE",#N/A,FALSE,"Merger consequences"}</definedName>
    <definedName name="사업ㅂ3" localSheetId="7" hidden="1">{"AQUIRORDCF",#N/A,FALSE,"Merger consequences";"Acquirorassns",#N/A,FALSE,"Merger consequences"}</definedName>
    <definedName name="사업ㅂ3" localSheetId="0" hidden="1">{"AQUIRORDCF",#N/A,FALSE,"Merger consequences";"Acquirorassns",#N/A,FALSE,"Merger consequences"}</definedName>
    <definedName name="사업ㅂ3" hidden="1">{"AQUIRORDCF",#N/A,FALSE,"Merger consequences";"Acquirorassns",#N/A,FALSE,"Merger consequences"}</definedName>
    <definedName name="새천년" localSheetId="7" hidden="1">{#N/A,#N/A,TRUE,"Y생산";#N/A,#N/A,TRUE,"Y판매";#N/A,#N/A,TRUE,"Y총물량";#N/A,#N/A,TRUE,"Y능력";#N/A,#N/A,TRUE,"YKD"}</definedName>
    <definedName name="새천년" localSheetId="0" hidden="1">{#N/A,#N/A,TRUE,"Y생산";#N/A,#N/A,TRUE,"Y판매";#N/A,#N/A,TRUE,"Y총물량";#N/A,#N/A,TRUE,"Y능력";#N/A,#N/A,TRUE,"YKD"}</definedName>
    <definedName name="새천년" hidden="1">{#N/A,#N/A,TRUE,"Y생산";#N/A,#N/A,TRUE,"Y판매";#N/A,#N/A,TRUE,"Y총물량";#N/A,#N/A,TRUE,"Y능력";#N/A,#N/A,TRUE,"YKD"}</definedName>
    <definedName name="생공안" localSheetId="7" hidden="1">{"targetdcf",#N/A,FALSE,"Merger consequences";"TARGETASSU",#N/A,FALSE,"Merger consequences";"TERMINAL VALUE",#N/A,FALSE,"Merger consequences"}</definedName>
    <definedName name="생공안" localSheetId="0" hidden="1">{"targetdcf",#N/A,FALSE,"Merger consequences";"TARGETASSU",#N/A,FALSE,"Merger consequences";"TERMINAL VALUE",#N/A,FALSE,"Merger consequences"}</definedName>
    <definedName name="생공안" hidden="1">{"targetdcf",#N/A,FALSE,"Merger consequences";"TARGETASSU",#N/A,FALSE,"Merger consequences";"TERMINAL VALUE",#N/A,FALSE,"Merger consequences"}</definedName>
    <definedName name="생산TON" localSheetId="7" hidden="1">{#N/A,#N/A,TRUE,"Y생산";#N/A,#N/A,TRUE,"Y판매";#N/A,#N/A,TRUE,"Y총물량";#N/A,#N/A,TRUE,"Y능력";#N/A,#N/A,TRUE,"YKD"}</definedName>
    <definedName name="생산TON" localSheetId="0" hidden="1">{#N/A,#N/A,TRUE,"Y생산";#N/A,#N/A,TRUE,"Y판매";#N/A,#N/A,TRUE,"Y총물량";#N/A,#N/A,TRUE,"Y능력";#N/A,#N/A,TRUE,"YKD"}</definedName>
    <definedName name="생산TON" hidden="1">{#N/A,#N/A,TRUE,"Y생산";#N/A,#N/A,TRUE,"Y판매";#N/A,#N/A,TRUE,"Y총물량";#N/A,#N/A,TRUE,"Y능력";#N/A,#N/A,TRUE,"YKD"}</definedName>
    <definedName name="생산량" localSheetId="7" hidden="1">{"targetdcf",#N/A,FALSE,"Merger consequences";"TARGETASSU",#N/A,FALSE,"Merger consequences";"TERMINAL VALUE",#N/A,FALSE,"Merger consequences"}</definedName>
    <definedName name="생산량" localSheetId="0" hidden="1">{"targetdcf",#N/A,FALSE,"Merger consequences";"TARGETASSU",#N/A,FALSE,"Merger consequences";"TERMINAL VALUE",#N/A,FALSE,"Merger consequences"}</definedName>
    <definedName name="생산량" hidden="1">{"targetdcf",#N/A,FALSE,"Merger consequences";"TARGETASSU",#N/A,FALSE,"Merger consequences";"TERMINAL VALUE",#N/A,FALSE,"Merger consequences"}</definedName>
    <definedName name="생산특장2" localSheetId="7" hidden="1">{#N/A,#N/A,TRUE,"Y생산";#N/A,#N/A,TRUE,"Y판매";#N/A,#N/A,TRUE,"Y총물량";#N/A,#N/A,TRUE,"Y능력";#N/A,#N/A,TRUE,"YKD"}</definedName>
    <definedName name="생산특장2" localSheetId="0" hidden="1">{#N/A,#N/A,TRUE,"Y생산";#N/A,#N/A,TRUE,"Y판매";#N/A,#N/A,TRUE,"Y총물량";#N/A,#N/A,TRUE,"Y능력";#N/A,#N/A,TRUE,"YKD"}</definedName>
    <definedName name="생산특장2" hidden="1">{#N/A,#N/A,TRUE,"Y생산";#N/A,#N/A,TRUE,"Y판매";#N/A,#N/A,TRUE,"Y총물량";#N/A,#N/A,TRUE,"Y능력";#N/A,#N/A,TRUE,"YKD"}</definedName>
    <definedName name="생산합격" localSheetId="7" hidden="1">{#N/A,#N/A,TRUE,"Y생산";#N/A,#N/A,TRUE,"Y판매";#N/A,#N/A,TRUE,"Y총물량";#N/A,#N/A,TRUE,"Y능력";#N/A,#N/A,TRUE,"YKD"}</definedName>
    <definedName name="생산합격" localSheetId="0" hidden="1">{#N/A,#N/A,TRUE,"Y생산";#N/A,#N/A,TRUE,"Y판매";#N/A,#N/A,TRUE,"Y총물량";#N/A,#N/A,TRUE,"Y능력";#N/A,#N/A,TRUE,"YKD"}</definedName>
    <definedName name="생산합격" hidden="1">{#N/A,#N/A,TRUE,"Y생산";#N/A,#N/A,TRUE,"Y판매";#N/A,#N/A,TRUE,"Y총물량";#N/A,#N/A,TRUE,"Y능력";#N/A,#N/A,TRUE,"YKD"}</definedName>
    <definedName name="서" localSheetId="7" hidden="1">{#N/A,#N/A,FALSE,"96 3월물량표";#N/A,#N/A,FALSE,"96 4월물량표";#N/A,#N/A,FALSE,"96 5월물량표"}</definedName>
    <definedName name="서" localSheetId="0" hidden="1">{#N/A,#N/A,FALSE,"96 3월물량표";#N/A,#N/A,FALSE,"96 4월물량표";#N/A,#N/A,FALSE,"96 5월물량표"}</definedName>
    <definedName name="서" hidden="1">{#N/A,#N/A,FALSE,"96 3월물량표";#N/A,#N/A,FALSE,"96 4월물량표";#N/A,#N/A,FALSE,"96 5월물량표"}</definedName>
    <definedName name="서교원" localSheetId="7" hidden="1">{#N/A,#N/A,TRUE,"Y생산";#N/A,#N/A,TRUE,"Y판매";#N/A,#N/A,TRUE,"Y총물량";#N/A,#N/A,TRUE,"Y능력";#N/A,#N/A,TRUE,"YKD"}</definedName>
    <definedName name="서교원" localSheetId="0" hidden="1">{#N/A,#N/A,TRUE,"Y생산";#N/A,#N/A,TRUE,"Y판매";#N/A,#N/A,TRUE,"Y총물량";#N/A,#N/A,TRUE,"Y능력";#N/A,#N/A,TRUE,"YKD"}</definedName>
    <definedName name="서교원" hidden="1">{#N/A,#N/A,TRUE,"Y생산";#N/A,#N/A,TRUE,"Y판매";#N/A,#N/A,TRUE,"Y총물량";#N/A,#N/A,TRUE,"Y능력";#N/A,#N/A,TRUE,"YKD"}</definedName>
    <definedName name="세부생산계획" localSheetId="7" hidden="1">{#N/A,#N/A,TRUE,"Y생산";#N/A,#N/A,TRUE,"Y판매";#N/A,#N/A,TRUE,"Y총물량";#N/A,#N/A,TRUE,"Y능력";#N/A,#N/A,TRUE,"YKD"}</definedName>
    <definedName name="세부생산계획" localSheetId="0" hidden="1">{#N/A,#N/A,TRUE,"Y생산";#N/A,#N/A,TRUE,"Y판매";#N/A,#N/A,TRUE,"Y총물량";#N/A,#N/A,TRUE,"Y능력";#N/A,#N/A,TRUE,"YKD"}</definedName>
    <definedName name="세부생산계획" hidden="1">{#N/A,#N/A,TRUE,"Y생산";#N/A,#N/A,TRUE,"Y판매";#N/A,#N/A,TRUE,"Y총물량";#N/A,#N/A,TRUE,"Y능력";#N/A,#N/A,TRUE,"YKD"}</definedName>
    <definedName name="소" localSheetId="7" hidden="1">{"'표지'!$B$5"}</definedName>
    <definedName name="소" localSheetId="0" hidden="1">{"'표지'!$B$5"}</definedName>
    <definedName name="소" hidden="1">{"'표지'!$B$5"}</definedName>
    <definedName name="손익차질1" localSheetId="7" hidden="1">{#N/A,#N/A,TRUE,"Y생산";#N/A,#N/A,TRUE,"Y판매";#N/A,#N/A,TRUE,"Y총물량";#N/A,#N/A,TRUE,"Y능력";#N/A,#N/A,TRUE,"YKD"}</definedName>
    <definedName name="손익차질1" localSheetId="0" hidden="1">{#N/A,#N/A,TRUE,"Y생산";#N/A,#N/A,TRUE,"Y판매";#N/A,#N/A,TRUE,"Y총물량";#N/A,#N/A,TRUE,"Y능력";#N/A,#N/A,TRUE,"YKD"}</definedName>
    <definedName name="손익차질1" hidden="1">{#N/A,#N/A,TRUE,"Y생산";#N/A,#N/A,TRUE,"Y판매";#N/A,#N/A,TRUE,"Y총물량";#N/A,#N/A,TRUE,"Y능력";#N/A,#N/A,TRUE,"YKD"}</definedName>
    <definedName name="송" localSheetId="7" hidden="1">{#N/A,#N/A,TRUE,"Y생산";#N/A,#N/A,TRUE,"Y판매";#N/A,#N/A,TRUE,"Y총물량";#N/A,#N/A,TRUE,"Y능력";#N/A,#N/A,TRUE,"YKD"}</definedName>
    <definedName name="송" localSheetId="0" hidden="1">{#N/A,#N/A,TRUE,"Y생산";#N/A,#N/A,TRUE,"Y판매";#N/A,#N/A,TRUE,"Y총물량";#N/A,#N/A,TRUE,"Y능력";#N/A,#N/A,TRUE,"YKD"}</definedName>
    <definedName name="송" hidden="1">{#N/A,#N/A,TRUE,"Y생산";#N/A,#N/A,TRUE,"Y판매";#N/A,#N/A,TRUE,"Y총물량";#N/A,#N/A,TRUE,"Y능력";#N/A,#N/A,TRUE,"YKD"}</definedName>
    <definedName name="송창기" localSheetId="7" hidden="1">{#N/A,#N/A,TRUE,"Y생산";#N/A,#N/A,TRUE,"Y판매";#N/A,#N/A,TRUE,"Y총물량";#N/A,#N/A,TRUE,"Y능력";#N/A,#N/A,TRUE,"YKD"}</definedName>
    <definedName name="송창기" localSheetId="0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쇼ㅏㅓㅘㅡ" localSheetId="7" hidden="1">{#N/A,#N/A,TRUE,"Y생산";#N/A,#N/A,TRUE,"Y판매";#N/A,#N/A,TRUE,"Y총물량";#N/A,#N/A,TRUE,"Y능력";#N/A,#N/A,TRUE,"YKD"}</definedName>
    <definedName name="쇼ㅏㅓㅘㅡ" localSheetId="0" hidden="1">{#N/A,#N/A,TRUE,"Y생산";#N/A,#N/A,TRUE,"Y판매";#N/A,#N/A,TRUE,"Y총물량";#N/A,#N/A,TRUE,"Y능력";#N/A,#N/A,TRUE,"YKD"}</definedName>
    <definedName name="쇼ㅏㅓㅘㅡ" hidden="1">{#N/A,#N/A,TRUE,"Y생산";#N/A,#N/A,TRUE,"Y판매";#N/A,#N/A,TRUE,"Y총물량";#N/A,#N/A,TRUE,"Y능력";#N/A,#N/A,TRUE,"YKD"}</definedName>
    <definedName name="쇼ㅓ" localSheetId="7" hidden="1">{#N/A,#N/A,FALSE,"96 3월물량표";#N/A,#N/A,FALSE,"96 4월물량표";#N/A,#N/A,FALSE,"96 5월물량표"}</definedName>
    <definedName name="쇼ㅓ" localSheetId="0" hidden="1">{#N/A,#N/A,FALSE,"96 3월물량표";#N/A,#N/A,FALSE,"96 4월물량표";#N/A,#N/A,FALSE,"96 5월물량표"}</definedName>
    <definedName name="쇼ㅓ" hidden="1">{#N/A,#N/A,FALSE,"96 3월물량표";#N/A,#N/A,FALSE,"96 4월물량표";#N/A,#N/A,FALSE,"96 5월물량표"}</definedName>
    <definedName name="쇼ㅓㅑㅛㅕㅏㅣ" localSheetId="7" hidden="1">{#N/A,#N/A,TRUE,"Y생산";#N/A,#N/A,TRUE,"Y판매";#N/A,#N/A,TRUE,"Y총물량";#N/A,#N/A,TRUE,"Y능력";#N/A,#N/A,TRUE,"YKD"}</definedName>
    <definedName name="쇼ㅓㅑㅛㅕㅏㅣ" localSheetId="0" hidden="1">{#N/A,#N/A,TRUE,"Y생산";#N/A,#N/A,TRUE,"Y판매";#N/A,#N/A,TRUE,"Y총물량";#N/A,#N/A,TRUE,"Y능력";#N/A,#N/A,TRUE,"YKD"}</definedName>
    <definedName name="쇼ㅓㅑㅛㅕㅏㅣ" hidden="1">{#N/A,#N/A,TRUE,"Y생산";#N/A,#N/A,TRUE,"Y판매";#N/A,#N/A,TRUE,"Y총물량";#N/A,#N/A,TRUE,"Y능력";#N/A,#N/A,TRUE,"YKD"}</definedName>
    <definedName name="쇼ㅓㅡㅜ" localSheetId="7" hidden="1">{#N/A,#N/A,TRUE,"Y생산";#N/A,#N/A,TRUE,"Y판매";#N/A,#N/A,TRUE,"Y총물량";#N/A,#N/A,TRUE,"Y능력";#N/A,#N/A,TRUE,"YKD"}</definedName>
    <definedName name="쇼ㅓㅡㅜ" localSheetId="0" hidden="1">{#N/A,#N/A,TRUE,"Y생산";#N/A,#N/A,TRUE,"Y판매";#N/A,#N/A,TRUE,"Y총물량";#N/A,#N/A,TRUE,"Y능력";#N/A,#N/A,TRUE,"YKD"}</definedName>
    <definedName name="쇼ㅓㅡㅜ" hidden="1">{#N/A,#N/A,TRUE,"Y생산";#N/A,#N/A,TRUE,"Y판매";#N/A,#N/A,TRUE,"Y총물량";#N/A,#N/A,TRUE,"Y능력";#N/A,#N/A,TRUE,"YKD"}</definedName>
    <definedName name="수급계획" localSheetId="7" hidden="1">{"targetdcf",#N/A,FALSE,"Merger consequences";"TARGETASSU",#N/A,FALSE,"Merger consequences";"TERMINAL VALUE",#N/A,FALSE,"Merger consequences"}</definedName>
    <definedName name="수급계획" localSheetId="0" hidden="1">{"targetdcf",#N/A,FALSE,"Merger consequences";"TARGETASSU",#N/A,FALSE,"Merger consequences";"TERMINAL VALUE",#N/A,FALSE,"Merger consequences"}</definedName>
    <definedName name="수급계획" hidden="1">{"targetdcf",#N/A,FALSE,"Merger consequences";"TARGETASSU",#N/A,FALSE,"Merger consequences";"TERMINAL VALUE",#N/A,FALSE,"Merger consequences"}</definedName>
    <definedName name="수급모델" localSheetId="7" hidden="1">{"'4월수지'!$A$1:$AE$45"}</definedName>
    <definedName name="수급모델" localSheetId="0" hidden="1">{"'4월수지'!$A$1:$AE$45"}</definedName>
    <definedName name="수급모델" hidden="1">{"'4월수지'!$A$1:$AE$45"}</definedName>
    <definedName name="수선비세부" hidden="1">#REF!</definedName>
    <definedName name="수정물량" localSheetId="7" hidden="1">{#N/A,#N/A,TRUE,"Y생산";#N/A,#N/A,TRUE,"Y판매";#N/A,#N/A,TRUE,"Y총물량";#N/A,#N/A,TRUE,"Y능력";#N/A,#N/A,TRUE,"YKD"}</definedName>
    <definedName name="수정물량" localSheetId="0" hidden="1">{#N/A,#N/A,TRUE,"Y생산";#N/A,#N/A,TRUE,"Y판매";#N/A,#N/A,TRUE,"Y총물량";#N/A,#N/A,TRUE,"Y능력";#N/A,#N/A,TRUE,"YKD"}</definedName>
    <definedName name="수정물량" hidden="1">{#N/A,#N/A,TRUE,"Y생산";#N/A,#N/A,TRUE,"Y판매";#N/A,#N/A,TRUE,"Y총물량";#N/A,#N/A,TRUE,"Y능력";#N/A,#N/A,TRUE,"YKD"}</definedName>
    <definedName name="수정사항2Q" hidden="1">#REF!</definedName>
    <definedName name="시간" localSheetId="7" hidden="1">{#N/A,#N/A,TRUE,"Y생산";#N/A,#N/A,TRUE,"Y판매";#N/A,#N/A,TRUE,"Y총물량";#N/A,#N/A,TRUE,"Y능력";#N/A,#N/A,TRUE,"YKD"}</definedName>
    <definedName name="시간" localSheetId="0" hidden="1">{#N/A,#N/A,TRUE,"Y생산";#N/A,#N/A,TRUE,"Y판매";#N/A,#N/A,TRUE,"Y총물량";#N/A,#N/A,TRUE,"Y능력";#N/A,#N/A,TRUE,"YKD"}</definedName>
    <definedName name="시간" hidden="1">{#N/A,#N/A,TRUE,"Y생산";#N/A,#N/A,TRUE,"Y판매";#N/A,#N/A,TRUE,"Y총물량";#N/A,#N/A,TRUE,"Y능력";#N/A,#N/A,TRUE,"YKD"}</definedName>
    <definedName name="신" localSheetId="7" hidden="1">{"'표지'!$B$5"}</definedName>
    <definedName name="신" localSheetId="0" hidden="1">{"'표지'!$B$5"}</definedName>
    <definedName name="신" hidden="1">{"'표지'!$B$5"}</definedName>
    <definedName name="업체별" localSheetId="7" hidden="1">{#N/A,#N/A,FALSE,"총괄수정"}</definedName>
    <definedName name="업체별" localSheetId="0" hidden="1">{#N/A,#N/A,FALSE,"총괄수정"}</definedName>
    <definedName name="업체별" hidden="1">{#N/A,#N/A,FALSE,"총괄수정"}</definedName>
    <definedName name="에이" localSheetId="7" hidden="1">{#N/A,#N/A,TRUE,"Y생산";#N/A,#N/A,TRUE,"Y판매";#N/A,#N/A,TRUE,"Y총물량";#N/A,#N/A,TRUE,"Y능력";#N/A,#N/A,TRUE,"YKD"}</definedName>
    <definedName name="에이" localSheetId="0" hidden="1">{#N/A,#N/A,TRUE,"Y생산";#N/A,#N/A,TRUE,"Y판매";#N/A,#N/A,TRUE,"Y총물량";#N/A,#N/A,TRUE,"Y능력";#N/A,#N/A,TRUE,"YKD"}</definedName>
    <definedName name="에이" hidden="1">{#N/A,#N/A,TRUE,"Y생산";#N/A,#N/A,TRUE,"Y판매";#N/A,#N/A,TRUE,"Y총물량";#N/A,#N/A,TRUE,"Y능력";#N/A,#N/A,TRUE,"YKD"}</definedName>
    <definedName name="연월차" localSheetId="7" hidden="1">{#N/A,#N/A,TRUE,"Y생산";#N/A,#N/A,TRUE,"Y판매";#N/A,#N/A,TRUE,"Y총물량";#N/A,#N/A,TRUE,"Y능력";#N/A,#N/A,TRUE,"YKD"}</definedName>
    <definedName name="연월차" localSheetId="0" hidden="1">{#N/A,#N/A,TRUE,"Y생산";#N/A,#N/A,TRUE,"Y판매";#N/A,#N/A,TRUE,"Y총물량";#N/A,#N/A,TRUE,"Y능력";#N/A,#N/A,TRUE,"YKD"}</definedName>
    <definedName name="연월차" hidden="1">{#N/A,#N/A,TRUE,"Y생산";#N/A,#N/A,TRUE,"Y판매";#N/A,#N/A,TRUE,"Y총물량";#N/A,#N/A,TRUE,"Y능력";#N/A,#N/A,TRUE,"YKD"}</definedName>
    <definedName name="오늘" localSheetId="7" hidden="1">{#N/A,#N/A,TRUE,"Y생산";#N/A,#N/A,TRUE,"Y판매";#N/A,#N/A,TRUE,"Y총물량";#N/A,#N/A,TRUE,"Y능력";#N/A,#N/A,TRUE,"YKD"}</definedName>
    <definedName name="오늘" localSheetId="0" hidden="1">{#N/A,#N/A,TRUE,"Y생산";#N/A,#N/A,TRUE,"Y판매";#N/A,#N/A,TRUE,"Y총물량";#N/A,#N/A,TRUE,"Y능력";#N/A,#N/A,TRUE,"YKD"}</definedName>
    <definedName name="오늘" hidden="1">{#N/A,#N/A,TRUE,"Y생산";#N/A,#N/A,TRUE,"Y판매";#N/A,#N/A,TRUE,"Y총물량";#N/A,#N/A,TRUE,"Y능력";#N/A,#N/A,TRUE,"YKD"}</definedName>
    <definedName name="오성협" localSheetId="7" hidden="1">{#N/A,#N/A,TRUE,"Y생산";#N/A,#N/A,TRUE,"Y판매";#N/A,#N/A,TRUE,"Y총물량";#N/A,#N/A,TRUE,"Y능력";#N/A,#N/A,TRUE,"YKD"}</definedName>
    <definedName name="오성협" localSheetId="0" hidden="1">{#N/A,#N/A,TRUE,"Y생산";#N/A,#N/A,TRUE,"Y판매";#N/A,#N/A,TRUE,"Y총물량";#N/A,#N/A,TRUE,"Y능력";#N/A,#N/A,TRUE,"YKD"}</definedName>
    <definedName name="오성협" hidden="1">{#N/A,#N/A,TRUE,"Y생산";#N/A,#N/A,TRUE,"Y판매";#N/A,#N/A,TRUE,"Y총물량";#N/A,#N/A,TRUE,"Y능력";#N/A,#N/A,TRUE,"YKD"}</definedName>
    <definedName name="외주계획" localSheetId="7" hidden="1">{#N/A,#N/A,TRUE,"Y생산";#N/A,#N/A,TRUE,"Y판매";#N/A,#N/A,TRUE,"Y총물량";#N/A,#N/A,TRUE,"Y능력";#N/A,#N/A,TRUE,"YKD"}</definedName>
    <definedName name="외주계획" localSheetId="0" hidden="1">{#N/A,#N/A,TRUE,"Y생산";#N/A,#N/A,TRUE,"Y판매";#N/A,#N/A,TRUE,"Y총물량";#N/A,#N/A,TRUE,"Y능력";#N/A,#N/A,TRUE,"YKD"}</definedName>
    <definedName name="외주계획" hidden="1">{#N/A,#N/A,TRUE,"Y생산";#N/A,#N/A,TRUE,"Y판매";#N/A,#N/A,TRUE,"Y총물량";#N/A,#N/A,TRUE,"Y능력";#N/A,#N/A,TRUE,"YKD"}</definedName>
    <definedName name="우리나라" localSheetId="7" hidden="1">{#N/A,#N/A,TRUE,"Y생산";#N/A,#N/A,TRUE,"Y판매";#N/A,#N/A,TRUE,"Y총물량";#N/A,#N/A,TRUE,"Y능력";#N/A,#N/A,TRUE,"YKD"}</definedName>
    <definedName name="우리나라" localSheetId="0" hidden="1">{#N/A,#N/A,TRUE,"Y생산";#N/A,#N/A,TRUE,"Y판매";#N/A,#N/A,TRUE,"Y총물량";#N/A,#N/A,TRUE,"Y능력";#N/A,#N/A,TRUE,"YKD"}</definedName>
    <definedName name="우리나라" hidden="1">{#N/A,#N/A,TRUE,"Y생산";#N/A,#N/A,TRUE,"Y판매";#N/A,#N/A,TRUE,"Y총물량";#N/A,#N/A,TRUE,"Y능력";#N/A,#N/A,TRUE,"YKD"}</definedName>
    <definedName name="우이나난" localSheetId="7" hidden="1">{#N/A,#N/A,TRUE,"Y생산";#N/A,#N/A,TRUE,"Y판매";#N/A,#N/A,TRUE,"Y총물량";#N/A,#N/A,TRUE,"Y능력";#N/A,#N/A,TRUE,"YKD"}</definedName>
    <definedName name="우이나난" localSheetId="0" hidden="1">{#N/A,#N/A,TRUE,"Y생산";#N/A,#N/A,TRUE,"Y판매";#N/A,#N/A,TRUE,"Y총물량";#N/A,#N/A,TRUE,"Y능력";#N/A,#N/A,TRUE,"YKD"}</definedName>
    <definedName name="우이나난" hidden="1">{#N/A,#N/A,TRUE,"Y생산";#N/A,#N/A,TRUE,"Y판매";#N/A,#N/A,TRUE,"Y총물량";#N/A,#N/A,TRUE,"Y능력";#N/A,#N/A,TRUE,"YKD"}</definedName>
    <definedName name="원" localSheetId="7" hidden="1">{#N/A,#N/A,TRUE,"Y생산";#N/A,#N/A,TRUE,"Y판매";#N/A,#N/A,TRUE,"Y총물량";#N/A,#N/A,TRUE,"Y능력";#N/A,#N/A,TRUE,"YKD"}</definedName>
    <definedName name="원" localSheetId="0" hidden="1">{#N/A,#N/A,TRUE,"Y생산";#N/A,#N/A,TRUE,"Y판매";#N/A,#N/A,TRUE,"Y총물량";#N/A,#N/A,TRUE,"Y능력";#N/A,#N/A,TRUE,"YKD"}</definedName>
    <definedName name="원" hidden="1">{#N/A,#N/A,TRUE,"Y생산";#N/A,#N/A,TRUE,"Y판매";#N/A,#N/A,TRUE,"Y총물량";#N/A,#N/A,TRUE,"Y능력";#N/A,#N/A,TRUE,"YKD"}</definedName>
    <definedName name="원단" localSheetId="7" hidden="1">{#N/A,#N/A,TRUE,"Y생산";#N/A,#N/A,TRUE,"Y판매";#N/A,#N/A,TRUE,"Y총물량";#N/A,#N/A,TRUE,"Y능력";#N/A,#N/A,TRUE,"YKD"}</definedName>
    <definedName name="원단" localSheetId="0" hidden="1">{#N/A,#N/A,TRUE,"Y생산";#N/A,#N/A,TRUE,"Y판매";#N/A,#N/A,TRUE,"Y총물량";#N/A,#N/A,TRUE,"Y능력";#N/A,#N/A,TRUE,"YKD"}</definedName>
    <definedName name="원단" hidden="1">{#N/A,#N/A,TRUE,"Y생산";#N/A,#N/A,TRUE,"Y판매";#N/A,#N/A,TRUE,"Y총물량";#N/A,#N/A,TRUE,"Y능력";#N/A,#N/A,TRUE,"YKD"}</definedName>
    <definedName name="월별재경" localSheetId="7" hidden="1">{#N/A,#N/A,TRUE,"Y생산";#N/A,#N/A,TRUE,"Y판매";#N/A,#N/A,TRUE,"Y총물량";#N/A,#N/A,TRUE,"Y능력";#N/A,#N/A,TRUE,"YKD"}</definedName>
    <definedName name="월별재경" localSheetId="0" hidden="1">{#N/A,#N/A,TRUE,"Y생산";#N/A,#N/A,TRUE,"Y판매";#N/A,#N/A,TRUE,"Y총물량";#N/A,#N/A,TRUE,"Y능력";#N/A,#N/A,TRUE,"YKD"}</definedName>
    <definedName name="월별재경" hidden="1">{#N/A,#N/A,TRUE,"Y생산";#N/A,#N/A,TRUE,"Y판매";#N/A,#N/A,TRUE,"Y총물량";#N/A,#N/A,TRUE,"Y능력";#N/A,#N/A,TRUE,"YKD"}</definedName>
    <definedName name="월별재경안" localSheetId="7" hidden="1">{#N/A,#N/A,TRUE,"Y생산";#N/A,#N/A,TRUE,"Y판매";#N/A,#N/A,TRUE,"Y총물량";#N/A,#N/A,TRUE,"Y능력";#N/A,#N/A,TRUE,"YKD"}</definedName>
    <definedName name="월별재경안" localSheetId="0" hidden="1">{#N/A,#N/A,TRUE,"Y생산";#N/A,#N/A,TRUE,"Y판매";#N/A,#N/A,TRUE,"Y총물량";#N/A,#N/A,TRUE,"Y능력";#N/A,#N/A,TRUE,"YKD"}</definedName>
    <definedName name="월별재경안" hidden="1">{#N/A,#N/A,TRUE,"Y생산";#N/A,#N/A,TRUE,"Y판매";#N/A,#N/A,TRUE,"Y총물량";#N/A,#N/A,TRUE,"Y능력";#N/A,#N/A,TRUE,"YKD"}</definedName>
    <definedName name="이금모" localSheetId="7" hidden="1">{"LKD",#N/A,FALSE,"표지"}</definedName>
    <definedName name="이금모" localSheetId="0" hidden="1">{"LKD",#N/A,FALSE,"표지"}</definedName>
    <definedName name="이금모" hidden="1">{"LKD",#N/A,FALSE,"표지"}</definedName>
    <definedName name="이름충돌\" localSheetId="7" hidden="1">{#N/A,#N/A,TRUE,"Y생산";#N/A,#N/A,TRUE,"Y판매";#N/A,#N/A,TRUE,"Y총물량";#N/A,#N/A,TRUE,"Y능력";#N/A,#N/A,TRUE,"YKD"}</definedName>
    <definedName name="이름충돌\" localSheetId="0" hidden="1">{#N/A,#N/A,TRUE,"Y생산";#N/A,#N/A,TRUE,"Y판매";#N/A,#N/A,TRUE,"Y총물량";#N/A,#N/A,TRUE,"Y능력";#N/A,#N/A,TRUE,"YKD"}</definedName>
    <definedName name="이름충돌\" hidden="1">{#N/A,#N/A,TRUE,"Y생산";#N/A,#N/A,TRUE,"Y판매";#N/A,#N/A,TRUE,"Y총물량";#N/A,#N/A,TRUE,"Y능력";#N/A,#N/A,TRUE,"YKD"}</definedName>
    <definedName name="이원일" localSheetId="7" hidden="1">{"targetdcf",#N/A,FALSE,"Merger consequences";"TARGETASSU",#N/A,FALSE,"Merger consequences";"TERMINAL VALUE",#N/A,FALSE,"Merger consequences"}</definedName>
    <definedName name="이원일" localSheetId="0" hidden="1">{"targetdcf",#N/A,FALSE,"Merger consequences";"TARGETASSU",#N/A,FALSE,"Merger consequences";"TERMINAL VALUE",#N/A,FALSE,"Merger consequences"}</definedName>
    <definedName name="이원일" hidden="1">{"targetdcf",#N/A,FALSE,"Merger consequences";"TARGETASSU",#N/A,FALSE,"Merger consequences";"TERMINAL VALUE",#N/A,FALSE,"Merger consequences"}</definedName>
    <definedName name="이정" hidden="1">#REF!</definedName>
    <definedName name="이정1" localSheetId="7" hidden="1">{"'4월수지'!$A$1:$AE$45"}</definedName>
    <definedName name="이정1" localSheetId="0" hidden="1">{"'4월수지'!$A$1:$AE$45"}</definedName>
    <definedName name="이정1" hidden="1">{"'4월수지'!$A$1:$AE$45"}</definedName>
    <definedName name="이정례" localSheetId="7" hidden="1">{#N/A,#N/A,TRUE,"Y생산";#N/A,#N/A,TRUE,"Y판매";#N/A,#N/A,TRUE,"Y총물량";#N/A,#N/A,TRUE,"Y능력";#N/A,#N/A,TRUE,"YKD"}</definedName>
    <definedName name="이정례" localSheetId="0" hidden="1">{#N/A,#N/A,TRUE,"Y생산";#N/A,#N/A,TRUE,"Y판매";#N/A,#N/A,TRUE,"Y총물량";#N/A,#N/A,TRUE,"Y능력";#N/A,#N/A,TRUE,"YKD"}</definedName>
    <definedName name="이정례" hidden="1">{#N/A,#N/A,TRUE,"Y생산";#N/A,#N/A,TRUE,"Y판매";#N/A,#N/A,TRUE,"Y총물량";#N/A,#N/A,TRUE,"Y능력";#N/A,#N/A,TRUE,"YKD"}</definedName>
    <definedName name="이환욱" localSheetId="7" hidden="1">{#N/A,#N/A,TRUE,"Y생산";#N/A,#N/A,TRUE,"Y판매";#N/A,#N/A,TRUE,"Y총물량";#N/A,#N/A,TRUE,"Y능력";#N/A,#N/A,TRUE,"YKD"}</definedName>
    <definedName name="이환욱" localSheetId="0" hidden="1">{#N/A,#N/A,TRUE,"Y생산";#N/A,#N/A,TRUE,"Y판매";#N/A,#N/A,TRUE,"Y총물량";#N/A,#N/A,TRUE,"Y능력";#N/A,#N/A,TRUE,"YKD"}</definedName>
    <definedName name="이환욱" hidden="1">{#N/A,#N/A,TRUE,"Y생산";#N/A,#N/A,TRUE,"Y판매";#N/A,#N/A,TRUE,"Y총물량";#N/A,#N/A,TRUE,"Y능력";#N/A,#N/A,TRUE,"YKD"}</definedName>
    <definedName name="인" localSheetId="7" hidden="1">{#N/A,#N/A,FALSE,"총괄수정"}</definedName>
    <definedName name="인" localSheetId="0" hidden="1">{#N/A,#N/A,FALSE,"총괄수정"}</definedName>
    <definedName name="인" hidden="1">{#N/A,#N/A,FALSE,"총괄수정"}</definedName>
    <definedName name="인계" localSheetId="7" hidden="1">{#N/A,#N/A,TRUE,"Y생산";#N/A,#N/A,TRUE,"Y판매";#N/A,#N/A,TRUE,"Y총물량";#N/A,#N/A,TRUE,"Y능력";#N/A,#N/A,TRUE,"YKD"}</definedName>
    <definedName name="인계" localSheetId="0" hidden="1">{#N/A,#N/A,TRUE,"Y생산";#N/A,#N/A,TRUE,"Y판매";#N/A,#N/A,TRUE,"Y총물량";#N/A,#N/A,TRUE,"Y능력";#N/A,#N/A,TRUE,"YKD"}</definedName>
    <definedName name="인계" hidden="1">{#N/A,#N/A,TRUE,"Y생산";#N/A,#N/A,TRUE,"Y판매";#N/A,#N/A,TRUE,"Y총물량";#N/A,#N/A,TRUE,"Y능력";#N/A,#N/A,TRUE,"YKD"}</definedName>
    <definedName name="인당" localSheetId="7" hidden="1">{#N/A,#N/A,FALSE,"총괄수정"}</definedName>
    <definedName name="인당" localSheetId="0" hidden="1">{#N/A,#N/A,FALSE,"총괄수정"}</definedName>
    <definedName name="인당" hidden="1">{#N/A,#N/A,FALSE,"총괄수정"}</definedName>
    <definedName name="인쇄" localSheetId="7" hidden="1">{#N/A,#N/A,FALSE,"지침";#N/A,#N/A,FALSE,"환경분석";#N/A,#N/A,FALSE,"Sheet16"}</definedName>
    <definedName name="인쇄" localSheetId="0" hidden="1">{#N/A,#N/A,FALSE,"지침";#N/A,#N/A,FALSE,"환경분석";#N/A,#N/A,FALSE,"Sheet16"}</definedName>
    <definedName name="인쇄" hidden="1">{#N/A,#N/A,FALSE,"지침";#N/A,#N/A,FALSE,"환경분석";#N/A,#N/A,FALSE,"Sheet16"}</definedName>
    <definedName name="인쇄BU" localSheetId="7" hidden="1">{#N/A,#N/A,FALSE,"지침";#N/A,#N/A,FALSE,"환경분석";#N/A,#N/A,FALSE,"Sheet16"}</definedName>
    <definedName name="인쇄BU" localSheetId="0" hidden="1">{#N/A,#N/A,FALSE,"지침";#N/A,#N/A,FALSE,"환경분석";#N/A,#N/A,FALSE,"Sheet16"}</definedName>
    <definedName name="인쇄BU" hidden="1">{#N/A,#N/A,FALSE,"지침";#N/A,#N/A,FALSE,"환경분석";#N/A,#N/A,FALSE,"Sheet16"}</definedName>
    <definedName name="인원세부" localSheetId="7" hidden="1">{#N/A,#N/A,TRUE,"Y생산";#N/A,#N/A,TRUE,"Y판매";#N/A,#N/A,TRUE,"Y총물량";#N/A,#N/A,TRUE,"Y능력";#N/A,#N/A,TRUE,"YKD"}</definedName>
    <definedName name="인원세부" localSheetId="0" hidden="1">{#N/A,#N/A,TRUE,"Y생산";#N/A,#N/A,TRUE,"Y판매";#N/A,#N/A,TRUE,"Y총물량";#N/A,#N/A,TRUE,"Y능력";#N/A,#N/A,TRUE,"YKD"}</definedName>
    <definedName name="인원세부" hidden="1">{#N/A,#N/A,TRUE,"Y생산";#N/A,#N/A,TRUE,"Y판매";#N/A,#N/A,TRUE,"Y총물량";#N/A,#N/A,TRUE,"Y능력";#N/A,#N/A,TRUE,"YKD"}</definedName>
    <definedName name="인천대형" localSheetId="7" hidden="1">{"AQUIRORDCF",#N/A,FALSE,"Merger consequences";"Acquirorassns",#N/A,FALSE,"Merger consequences"}</definedName>
    <definedName name="인천대형" localSheetId="0" hidden="1">{"AQUIRORDCF",#N/A,FALSE,"Merger consequences";"Acquirorassns",#N/A,FALSE,"Merger consequences"}</definedName>
    <definedName name="인천대형" hidden="1">{"AQUIRORDCF",#N/A,FALSE,"Merger consequences";"Acquirorassns",#N/A,FALSE,"Merger consequences"}</definedName>
    <definedName name="일동" localSheetId="7" hidden="1">{#N/A,#N/A,TRUE,"Y생산";#N/A,#N/A,TRUE,"Y판매";#N/A,#N/A,TRUE,"Y총물량";#N/A,#N/A,TRUE,"Y능력";#N/A,#N/A,TRUE,"YKD"}</definedName>
    <definedName name="일동" localSheetId="0" hidden="1">{#N/A,#N/A,TRUE,"Y생산";#N/A,#N/A,TRUE,"Y판매";#N/A,#N/A,TRUE,"Y총물량";#N/A,#N/A,TRUE,"Y능력";#N/A,#N/A,TRUE,"YKD"}</definedName>
    <definedName name="일동" hidden="1">{#N/A,#N/A,TRUE,"Y생산";#N/A,#N/A,TRUE,"Y판매";#N/A,#N/A,TRUE,"Y총물량";#N/A,#N/A,TRUE,"Y능력";#N/A,#N/A,TRUE,"YKD"}</definedName>
    <definedName name="일자별" localSheetId="7" hidden="1">{#N/A,#N/A,TRUE,"Y생산";#N/A,#N/A,TRUE,"Y판매";#N/A,#N/A,TRUE,"Y총물량";#N/A,#N/A,TRUE,"Y능력";#N/A,#N/A,TRUE,"YKD"}</definedName>
    <definedName name="일자별" localSheetId="0" hidden="1">{#N/A,#N/A,TRUE,"Y생산";#N/A,#N/A,TRUE,"Y판매";#N/A,#N/A,TRUE,"Y총물량";#N/A,#N/A,TRUE,"Y능력";#N/A,#N/A,TRUE,"YKD"}</definedName>
    <definedName name="일자별" hidden="1">{#N/A,#N/A,TRUE,"Y생산";#N/A,#N/A,TRUE,"Y판매";#N/A,#N/A,TRUE,"Y총물량";#N/A,#N/A,TRUE,"Y능력";#N/A,#N/A,TRUE,"YKD"}</definedName>
    <definedName name="일정" localSheetId="7" hidden="1">{#N/A,#N/A,TRUE,"Y생산";#N/A,#N/A,TRUE,"Y판매";#N/A,#N/A,TRUE,"Y총물량";#N/A,#N/A,TRUE,"Y능력";#N/A,#N/A,TRUE,"YKD"}</definedName>
    <definedName name="일정" localSheetId="0" hidden="1">{#N/A,#N/A,TRUE,"Y생산";#N/A,#N/A,TRUE,"Y판매";#N/A,#N/A,TRUE,"Y총물량";#N/A,#N/A,TRUE,"Y능력";#N/A,#N/A,TRUE,"YKD"}</definedName>
    <definedName name="일정" hidden="1">{#N/A,#N/A,TRUE,"Y생산";#N/A,#N/A,TRUE,"Y판매";#N/A,#N/A,TRUE,"Y총물량";#N/A,#N/A,TRUE,"Y능력";#N/A,#N/A,TRUE,"YKD"}</definedName>
    <definedName name="임대미수" hidden="1">#REF!</definedName>
    <definedName name="ㅈ" localSheetId="7" hidden="1">{#N/A,#N/A,TRUE,"Y생산";#N/A,#N/A,TRUE,"Y판매";#N/A,#N/A,TRUE,"Y총물량";#N/A,#N/A,TRUE,"Y능력";#N/A,#N/A,TRUE,"YKD"}</definedName>
    <definedName name="ㅈ" localSheetId="0" hidden="1">{#N/A,#N/A,TRUE,"Y생산";#N/A,#N/A,TRUE,"Y판매";#N/A,#N/A,TRUE,"Y총물량";#N/A,#N/A,TRUE,"Y능력";#N/A,#N/A,TRUE,"YKD"}</definedName>
    <definedName name="ㅈ" hidden="1">{#N/A,#N/A,TRUE,"Y생산";#N/A,#N/A,TRUE,"Y판매";#N/A,#N/A,TRUE,"Y총물량";#N/A,#N/A,TRUE,"Y능력";#N/A,#N/A,TRUE,"YKD"}</definedName>
    <definedName name="ㅈㄷㄹㅈㄷㅎ" localSheetId="7" hidden="1">{#N/A,#N/A,TRUE,"Y생산";#N/A,#N/A,TRUE,"Y판매";#N/A,#N/A,TRUE,"Y총물량";#N/A,#N/A,TRUE,"Y능력";#N/A,#N/A,TRUE,"YKD"}</definedName>
    <definedName name="ㅈㄷㄹㅈㄷㅎ" localSheetId="0" hidden="1">{#N/A,#N/A,TRUE,"Y생산";#N/A,#N/A,TRUE,"Y판매";#N/A,#N/A,TRUE,"Y총물량";#N/A,#N/A,TRUE,"Y능력";#N/A,#N/A,TRUE,"YKD"}</definedName>
    <definedName name="ㅈㄷㄹㅈㄷㅎ" hidden="1">{#N/A,#N/A,TRUE,"Y생산";#N/A,#N/A,TRUE,"Y판매";#N/A,#N/A,TRUE,"Y총물량";#N/A,#N/A,TRUE,"Y능력";#N/A,#N/A,TRUE,"YKD"}</definedName>
    <definedName name="ㅈㄷㅎㅇ륲" localSheetId="7" hidden="1">{#N/A,#N/A,TRUE,"Y생산";#N/A,#N/A,TRUE,"Y판매";#N/A,#N/A,TRUE,"Y총물량";#N/A,#N/A,TRUE,"Y능력";#N/A,#N/A,TRUE,"YKD"}</definedName>
    <definedName name="ㅈㄷㅎㅇ륲" localSheetId="0" hidden="1">{#N/A,#N/A,TRUE,"Y생산";#N/A,#N/A,TRUE,"Y판매";#N/A,#N/A,TRUE,"Y총물량";#N/A,#N/A,TRUE,"Y능력";#N/A,#N/A,TRUE,"YKD"}</definedName>
    <definedName name="ㅈㄷㅎㅇ륲" hidden="1">{#N/A,#N/A,TRUE,"Y생산";#N/A,#N/A,TRUE,"Y판매";#N/A,#N/A,TRUE,"Y총물량";#N/A,#N/A,TRUE,"Y능력";#N/A,#N/A,TRUE,"YKD"}</definedName>
    <definedName name="자재기준" localSheetId="7" hidden="1">{#N/A,#N/A,TRUE,"Y생산";#N/A,#N/A,TRUE,"Y판매";#N/A,#N/A,TRUE,"Y총물량";#N/A,#N/A,TRUE,"Y능력";#N/A,#N/A,TRUE,"YKD"}</definedName>
    <definedName name="자재기준" localSheetId="0" hidden="1">{#N/A,#N/A,TRUE,"Y생산";#N/A,#N/A,TRUE,"Y판매";#N/A,#N/A,TRUE,"Y총물량";#N/A,#N/A,TRUE,"Y능력";#N/A,#N/A,TRUE,"YKD"}</definedName>
    <definedName name="자재기준" hidden="1">{#N/A,#N/A,TRUE,"Y생산";#N/A,#N/A,TRUE,"Y판매";#N/A,#N/A,TRUE,"Y총물량";#N/A,#N/A,TRUE,"Y능력";#N/A,#N/A,TRUE,"YKD"}</definedName>
    <definedName name="작업2" localSheetId="7" hidden="1">{"'표지'!$B$5"}</definedName>
    <definedName name="작업2" localSheetId="0" hidden="1">{"'표지'!$B$5"}</definedName>
    <definedName name="작업2" hidden="1">{"'표지'!$B$5"}</definedName>
    <definedName name="작업장" localSheetId="7" hidden="1">{"'표지'!$B$5"}</definedName>
    <definedName name="작업장" localSheetId="0" hidden="1">{"'표지'!$B$5"}</definedName>
    <definedName name="작업장" hidden="1">{"'표지'!$B$5"}</definedName>
    <definedName name="정보기술1" localSheetId="7" hidden="1">{"'표지'!$B$5"}</definedName>
    <definedName name="정보기술1" localSheetId="0" hidden="1">{"'표지'!$B$5"}</definedName>
    <definedName name="정보기술1" hidden="1">{"'표지'!$B$5"}</definedName>
    <definedName name="정수용" localSheetId="7" hidden="1">{#N/A,#N/A,TRUE,"Y생산";#N/A,#N/A,TRUE,"Y판매";#N/A,#N/A,TRUE,"Y총물량";#N/A,#N/A,TRUE,"Y능력";#N/A,#N/A,TRUE,"YKD"}</definedName>
    <definedName name="정수용" localSheetId="0" hidden="1">{#N/A,#N/A,TRUE,"Y생산";#N/A,#N/A,TRUE,"Y판매";#N/A,#N/A,TRUE,"Y총물량";#N/A,#N/A,TRUE,"Y능력";#N/A,#N/A,TRUE,"YKD"}</definedName>
    <definedName name="정수용" hidden="1">{#N/A,#N/A,TRUE,"Y생산";#N/A,#N/A,TRUE,"Y판매";#N/A,#N/A,TRUE,"Y총물량";#N/A,#N/A,TRUE,"Y능력";#N/A,#N/A,TRUE,"YKD"}</definedName>
    <definedName name="정징" localSheetId="7" hidden="1">{#N/A,#N/A,TRUE,"Y생산";#N/A,#N/A,TRUE,"Y판매";#N/A,#N/A,TRUE,"Y총물량";#N/A,#N/A,TRUE,"Y능력";#N/A,#N/A,TRUE,"YKD"}</definedName>
    <definedName name="정징" localSheetId="0" hidden="1">{#N/A,#N/A,TRUE,"Y생산";#N/A,#N/A,TRUE,"Y판매";#N/A,#N/A,TRUE,"Y총물량";#N/A,#N/A,TRUE,"Y능력";#N/A,#N/A,TRUE,"YKD"}</definedName>
    <definedName name="정징" hidden="1">{#N/A,#N/A,TRUE,"Y생산";#N/A,#N/A,TRUE,"Y판매";#N/A,#N/A,TRUE,"Y총물량";#N/A,#N/A,TRUE,"Y능력";#N/A,#N/A,TRUE,"YKD"}</definedName>
    <definedName name="좃카" localSheetId="7" hidden="1">{#N/A,#N/A,TRUE,"Y생산";#N/A,#N/A,TRUE,"Y판매";#N/A,#N/A,TRUE,"Y총물량";#N/A,#N/A,TRUE,"Y능력";#N/A,#N/A,TRUE,"YKD"}</definedName>
    <definedName name="좃카" localSheetId="0" hidden="1">{#N/A,#N/A,TRUE,"Y생산";#N/A,#N/A,TRUE,"Y판매";#N/A,#N/A,TRUE,"Y총물량";#N/A,#N/A,TRUE,"Y능력";#N/A,#N/A,TRUE,"YKD"}</definedName>
    <definedName name="좃카" hidden="1">{#N/A,#N/A,TRUE,"Y생산";#N/A,#N/A,TRUE,"Y판매";#N/A,#N/A,TRUE,"Y총물량";#N/A,#N/A,TRUE,"Y능력";#N/A,#N/A,TRUE,"YKD"}</definedName>
    <definedName name="종화" localSheetId="7" hidden="1">{#N/A,#N/A,FALSE,"지침";#N/A,#N/A,FALSE,"환경분석";#N/A,#N/A,FALSE,"Sheet16"}</definedName>
    <definedName name="종화" localSheetId="0" hidden="1">{#N/A,#N/A,FALSE,"지침";#N/A,#N/A,FALSE,"환경분석";#N/A,#N/A,FALSE,"Sheet16"}</definedName>
    <definedName name="종화" hidden="1">{#N/A,#N/A,FALSE,"지침";#N/A,#N/A,FALSE,"환경분석";#N/A,#N/A,FALSE,"Sheet16"}</definedName>
    <definedName name="주" localSheetId="7" hidden="1">{#N/A,#N/A,FALSE,"지침";#N/A,#N/A,FALSE,"환경분석";#N/A,#N/A,FALSE,"Sheet16"}</definedName>
    <definedName name="주" localSheetId="0" hidden="1">{#N/A,#N/A,FALSE,"지침";#N/A,#N/A,FALSE,"환경분석";#N/A,#N/A,FALSE,"Sheet16"}</definedName>
    <definedName name="주" hidden="1">{#N/A,#N/A,FALSE,"지침";#N/A,#N/A,FALSE,"환경분석";#N/A,#N/A,FALSE,"Sheet16"}</definedName>
    <definedName name="주란" localSheetId="7" hidden="1">{#N/A,#N/A,FALSE,"지침";#N/A,#N/A,FALSE,"환경분석";#N/A,#N/A,FALSE,"Sheet16"}</definedName>
    <definedName name="주란" localSheetId="0" hidden="1">{#N/A,#N/A,FALSE,"지침";#N/A,#N/A,FALSE,"환경분석";#N/A,#N/A,FALSE,"Sheet16"}</definedName>
    <definedName name="주란" hidden="1">{#N/A,#N/A,FALSE,"지침";#N/A,#N/A,FALSE,"환경분석";#N/A,#N/A,FALSE,"Sheet16"}</definedName>
    <definedName name="주요" localSheetId="7" hidden="1">{#N/A,#N/A,TRUE,"Y생산";#N/A,#N/A,TRUE,"Y판매";#N/A,#N/A,TRUE,"Y총물량";#N/A,#N/A,TRUE,"Y능력";#N/A,#N/A,TRUE,"YKD"}</definedName>
    <definedName name="주요" localSheetId="0" hidden="1">{#N/A,#N/A,TRUE,"Y생산";#N/A,#N/A,TRUE,"Y판매";#N/A,#N/A,TRUE,"Y총물량";#N/A,#N/A,TRUE,"Y능력";#N/A,#N/A,TRUE,"YKD"}</definedName>
    <definedName name="주요" hidden="1">{#N/A,#N/A,TRUE,"Y생산";#N/A,#N/A,TRUE,"Y판매";#N/A,#N/A,TRUE,"Y총물량";#N/A,#N/A,TRUE,"Y능력";#N/A,#N/A,TRUE,"YKD"}</definedName>
    <definedName name="주요업무2" localSheetId="7" hidden="1">{#N/A,#N/A,TRUE,"Y생산";#N/A,#N/A,TRUE,"Y판매";#N/A,#N/A,TRUE,"Y총물량";#N/A,#N/A,TRUE,"Y능력";#N/A,#N/A,TRUE,"YKD"}</definedName>
    <definedName name="주요업무2" localSheetId="0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localSheetId="7" hidden="1">{#N/A,#N/A,TRUE,"Y생산";#N/A,#N/A,TRUE,"Y판매";#N/A,#N/A,TRUE,"Y총물량";#N/A,#N/A,TRUE,"Y능력";#N/A,#N/A,TRUE,"YKD"}</definedName>
    <definedName name="주요업무3" localSheetId="0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중간요약" localSheetId="7" hidden="1">{#N/A,#N/A,FALSE,"BS";#N/A,#N/A,FALSE,"PL";#N/A,#N/A,FALSE,"처분";#N/A,#N/A,FALSE,"현금";#N/A,#N/A,FALSE,"매출";#N/A,#N/A,FALSE,"원가";#N/A,#N/A,FALSE,"경영"}</definedName>
    <definedName name="중간요약" localSheetId="0" hidden="1">{#N/A,#N/A,FALSE,"BS";#N/A,#N/A,FALSE,"PL";#N/A,#N/A,FALSE,"처분";#N/A,#N/A,FALSE,"현금";#N/A,#N/A,FALSE,"매출";#N/A,#N/A,FALSE,"원가";#N/A,#N/A,FALSE,"경영"}</definedName>
    <definedName name="중간요약" hidden="1">{#N/A,#N/A,FALSE,"BS";#N/A,#N/A,FALSE,"PL";#N/A,#N/A,FALSE,"처분";#N/A,#N/A,FALSE,"현금";#N/A,#N/A,FALSE,"매출";#N/A,#N/A,FALSE,"원가";#N/A,#N/A,FALSE,"경영"}</definedName>
    <definedName name="지배구조1" localSheetId="7" hidden="1">{#N/A,#N/A,FALSE,"지침";#N/A,#N/A,FALSE,"환경분석";#N/A,#N/A,FALSE,"Sheet16"}</definedName>
    <definedName name="지배구조1" localSheetId="0" hidden="1">{#N/A,#N/A,FALSE,"지침";#N/A,#N/A,FALSE,"환경분석";#N/A,#N/A,FALSE,"Sheet16"}</definedName>
    <definedName name="지배구조1" hidden="1">{#N/A,#N/A,FALSE,"지침";#N/A,#N/A,FALSE,"환경분석";#N/A,#N/A,FALSE,"Sheet16"}</definedName>
    <definedName name="지분법" hidden="1">#REF!</definedName>
    <definedName name="직급공정" hidden="1">#REF!</definedName>
    <definedName name="ㅊㅊ" localSheetId="7" hidden="1">{0}</definedName>
    <definedName name="ㅊㅊ" localSheetId="0" hidden="1">{0}</definedName>
    <definedName name="ㅊㅊ" hidden="1">{0}</definedName>
    <definedName name="총괄2" localSheetId="7" hidden="1">{"'표지'!$B$5"}</definedName>
    <definedName name="총괄2" localSheetId="0" hidden="1">{"'표지'!$B$5"}</definedName>
    <definedName name="총괄2" hidden="1">{"'표지'!$B$5"}</definedName>
    <definedName name="총무팀총무팀" localSheetId="7" hidden="1">{#N/A,#N/A,TRUE,"Y생산";#N/A,#N/A,TRUE,"Y판매";#N/A,#N/A,TRUE,"Y총물량";#N/A,#N/A,TRUE,"Y능력";#N/A,#N/A,TRUE,"YKD"}</definedName>
    <definedName name="총무팀총무팀" localSheetId="0" hidden="1">{#N/A,#N/A,TRUE,"Y생산";#N/A,#N/A,TRUE,"Y판매";#N/A,#N/A,TRUE,"Y총물량";#N/A,#N/A,TRUE,"Y능력";#N/A,#N/A,TRUE,"YKD"}</definedName>
    <definedName name="총무팀총무팀" hidden="1">{#N/A,#N/A,TRUE,"Y생산";#N/A,#N/A,TRUE,"Y판매";#N/A,#N/A,TRUE,"Y총물량";#N/A,#N/A,TRUE,"Y능력";#N/A,#N/A,TRUE,"YKD"}</definedName>
    <definedName name="최대현" localSheetId="7" hidden="1">{"LKD",#N/A,FALSE,"표지"}</definedName>
    <definedName name="최대현" localSheetId="0" hidden="1">{"LKD",#N/A,FALSE,"표지"}</definedName>
    <definedName name="최대현" hidden="1">{"LKD",#N/A,FALSE,"표지"}</definedName>
    <definedName name="최대현1" localSheetId="7" hidden="1">{"LKD",#N/A,FALSE,"표지"}</definedName>
    <definedName name="최대현1" localSheetId="0" hidden="1">{"LKD",#N/A,FALSE,"표지"}</definedName>
    <definedName name="최대현1" hidden="1">{"LKD",#N/A,FALSE,"표지"}</definedName>
    <definedName name="출자현황" localSheetId="7" hidden="1">{"qchm_dcf",#N/A,FALSE,"QCHMDCF2";"qchm_terminal",#N/A,FALSE,"QCHMDCF2"}</definedName>
    <definedName name="출자현황" localSheetId="0" hidden="1">{"qchm_dcf",#N/A,FALSE,"QCHMDCF2";"qchm_terminal",#N/A,FALSE,"QCHMDCF2"}</definedName>
    <definedName name="출자현황" hidden="1">{"qchm_dcf",#N/A,FALSE,"QCHMDCF2";"qchm_terminal",#N/A,FALSE,"QCHMDCF2"}</definedName>
    <definedName name="ㅋㅋ" localSheetId="7" hidden="1">{#N/A,#N/A,TRUE,"Y생산";#N/A,#N/A,TRUE,"Y판매";#N/A,#N/A,TRUE,"Y총물량";#N/A,#N/A,TRUE,"Y능력";#N/A,#N/A,TRUE,"YKD"}</definedName>
    <definedName name="ㅋㅋ" localSheetId="0" hidden="1">{#N/A,#N/A,TRUE,"Y생산";#N/A,#N/A,TRUE,"Y판매";#N/A,#N/A,TRUE,"Y총물량";#N/A,#N/A,TRUE,"Y능력";#N/A,#N/A,TRUE,"YKD"}</definedName>
    <definedName name="ㅋㅋ" hidden="1">{#N/A,#N/A,TRUE,"Y생산";#N/A,#N/A,TRUE,"Y판매";#N/A,#N/A,TRUE,"Y총물량";#N/A,#N/A,TRUE,"Y능력";#N/A,#N/A,TRUE,"YKD"}</definedName>
    <definedName name="통보용" localSheetId="7" hidden="1">{#N/A,#N/A,FALSE,"총괄수정"}</definedName>
    <definedName name="통보용" localSheetId="0" hidden="1">{#N/A,#N/A,FALSE,"총괄수정"}</definedName>
    <definedName name="통보용" hidden="1">{#N/A,#N/A,FALSE,"총괄수정"}</definedName>
    <definedName name="통보현황" localSheetId="7" hidden="1">{#N/A,#N/A,FALSE,"총괄수정"}</definedName>
    <definedName name="통보현황" localSheetId="0" hidden="1">{#N/A,#N/A,FALSE,"총괄수정"}</definedName>
    <definedName name="통보현황" hidden="1">{#N/A,#N/A,FALSE,"총괄수정"}</definedName>
    <definedName name="ㅍㅍ" localSheetId="7" hidden="1">{#N/A,#N/A,FALSE,"단축1";#N/A,#N/A,FALSE,"단축2";#N/A,#N/A,FALSE,"단축3";#N/A,#N/A,FALSE,"장축";#N/A,#N/A,FALSE,"4WD"}</definedName>
    <definedName name="ㅍㅍ" localSheetId="0" hidden="1">{#N/A,#N/A,FALSE,"단축1";#N/A,#N/A,FALSE,"단축2";#N/A,#N/A,FALSE,"단축3";#N/A,#N/A,FALSE,"장축";#N/A,#N/A,FALSE,"4WD"}</definedName>
    <definedName name="ㅍㅍ" hidden="1">{#N/A,#N/A,FALSE,"단축1";#N/A,#N/A,FALSE,"단축2";#N/A,#N/A,FALSE,"단축3";#N/A,#N/A,FALSE,"장축";#N/A,#N/A,FALSE,"4WD"}</definedName>
    <definedName name="포장" localSheetId="7" hidden="1">{#N/A,#N/A,FALSE,"지침";#N/A,#N/A,FALSE,"환경분석";#N/A,#N/A,FALSE,"Sheet16"}</definedName>
    <definedName name="포장" localSheetId="0" hidden="1">{#N/A,#N/A,FALSE,"지침";#N/A,#N/A,FALSE,"환경분석";#N/A,#N/A,FALSE,"Sheet16"}</definedName>
    <definedName name="포장" hidden="1">{#N/A,#N/A,FALSE,"지침";#N/A,#N/A,FALSE,"환경분석";#N/A,#N/A,FALSE,"Sheet16"}</definedName>
    <definedName name="포장BS" localSheetId="7" hidden="1">{#N/A,#N/A,FALSE,"지침";#N/A,#N/A,FALSE,"환경분석";#N/A,#N/A,FALSE,"Sheet16"}</definedName>
    <definedName name="포장BS" localSheetId="0" hidden="1">{#N/A,#N/A,FALSE,"지침";#N/A,#N/A,FALSE,"환경분석";#N/A,#N/A,FALSE,"Sheet16"}</definedName>
    <definedName name="포장BS" hidden="1">{#N/A,#N/A,FALSE,"지침";#N/A,#N/A,FALSE,"환경분석";#N/A,#N/A,FALSE,"Sheet16"}</definedName>
    <definedName name="품질생산합격" localSheetId="7" hidden="1">{#N/A,#N/A,TRUE,"Y생산";#N/A,#N/A,TRUE,"Y판매";#N/A,#N/A,TRUE,"Y총물량";#N/A,#N/A,TRUE,"Y능력";#N/A,#N/A,TRUE,"YKD"}</definedName>
    <definedName name="품질생산합격" localSheetId="0" hidden="1">{#N/A,#N/A,TRUE,"Y생산";#N/A,#N/A,TRUE,"Y판매";#N/A,#N/A,TRUE,"Y총물량";#N/A,#N/A,TRUE,"Y능력";#N/A,#N/A,TRUE,"YKD"}</definedName>
    <definedName name="품질생산합격" hidden="1">{#N/A,#N/A,TRUE,"Y생산";#N/A,#N/A,TRUE,"Y판매";#N/A,#N/A,TRUE,"Y총물량";#N/A,#N/A,TRUE,"Y능력";#N/A,#N/A,TRUE,"YKD"}</definedName>
    <definedName name="ㅎ" localSheetId="7" hidden="1">{#N/A,#N/A,TRUE,"Y생산";#N/A,#N/A,TRUE,"Y판매";#N/A,#N/A,TRUE,"Y총물량";#N/A,#N/A,TRUE,"Y능력";#N/A,#N/A,TRUE,"YKD"}</definedName>
    <definedName name="ㅎ" localSheetId="0" hidden="1">{#N/A,#N/A,TRUE,"Y생산";#N/A,#N/A,TRUE,"Y판매";#N/A,#N/A,TRUE,"Y총물량";#N/A,#N/A,TRUE,"Y능력";#N/A,#N/A,TRUE,"YKD"}</definedName>
    <definedName name="ㅎ" hidden="1">{#N/A,#N/A,TRUE,"Y생산";#N/A,#N/A,TRUE,"Y판매";#N/A,#N/A,TRUE,"Y총물량";#N/A,#N/A,TRUE,"Y능력";#N/A,#N/A,TRUE,"YKD"}</definedName>
    <definedName name="하하" localSheetId="7" hidden="1">{"LKD",#N/A,FALSE,"표지"}</definedName>
    <definedName name="하하" localSheetId="0" hidden="1">{"LKD",#N/A,FALSE,"표지"}</definedName>
    <definedName name="하하" hidden="1">{"LKD",#N/A,FALSE,"표지"}</definedName>
    <definedName name="한영사전" localSheetId="7" hidden="1">{#N/A,#N/A,TRUE,"Y생산";#N/A,#N/A,TRUE,"Y판매";#N/A,#N/A,TRUE,"Y총물량";#N/A,#N/A,TRUE,"Y능력";#N/A,#N/A,TRUE,"YKD"}</definedName>
    <definedName name="한영사전" localSheetId="0" hidden="1">{#N/A,#N/A,TRUE,"Y생산";#N/A,#N/A,TRUE,"Y판매";#N/A,#N/A,TRUE,"Y총물량";#N/A,#N/A,TRUE,"Y능력";#N/A,#N/A,TRUE,"YKD"}</definedName>
    <definedName name="한영사전" hidden="1">{#N/A,#N/A,TRUE,"Y생산";#N/A,#N/A,TRUE,"Y판매";#N/A,#N/A,TRUE,"Y총물량";#N/A,#N/A,TRUE,"Y능력";#N/A,#N/A,TRUE,"YKD"}</definedName>
    <definedName name="할" localSheetId="7" hidden="1">{"LKD",#N/A,FALSE,"표지"}</definedName>
    <definedName name="할" localSheetId="0" hidden="1">{"LKD",#N/A,FALSE,"표지"}</definedName>
    <definedName name="할" hidden="1">{"LKD",#N/A,FALSE,"표지"}</definedName>
    <definedName name="호ㅓㅏ" localSheetId="7" hidden="1">{#N/A,#N/A,FALSE,"96 3월물량표";#N/A,#N/A,FALSE,"96 4월물량표";#N/A,#N/A,FALSE,"96 5월물량표"}</definedName>
    <definedName name="호ㅓㅏ" localSheetId="0" hidden="1">{#N/A,#N/A,FALSE,"96 3월물량표";#N/A,#N/A,FALSE,"96 4월물량표";#N/A,#N/A,FALSE,"96 5월물량표"}</definedName>
    <definedName name="호ㅓㅏ" hidden="1">{#N/A,#N/A,FALSE,"96 3월물량표";#N/A,#N/A,FALSE,"96 4월물량표";#N/A,#N/A,FALSE,"96 5월물량표"}</definedName>
    <definedName name="홍" localSheetId="7" hidden="1">{#N/A,#N/A,FALSE,"96 3월물량표";#N/A,#N/A,FALSE,"96 4월물량표";#N/A,#N/A,FALSE,"96 5월물량표"}</definedName>
    <definedName name="홍" localSheetId="0" hidden="1">{#N/A,#N/A,FALSE,"96 3월물량표";#N/A,#N/A,FALSE,"96 4월물량표";#N/A,#N/A,FALSE,"96 5월물량표"}</definedName>
    <definedName name="홍" hidden="1">{#N/A,#N/A,FALSE,"96 3월물량표";#N/A,#N/A,FALSE,"96 4월물량표";#N/A,#N/A,FALSE,"96 5월물량표"}</definedName>
    <definedName name="홍승노" localSheetId="7" hidden="1">{#N/A,#N/A,TRUE,"Y생산";#N/A,#N/A,TRUE,"Y판매";#N/A,#N/A,TRUE,"Y총물량";#N/A,#N/A,TRUE,"Y능력";#N/A,#N/A,TRUE,"YKD"}</definedName>
    <definedName name="홍승노" localSheetId="0" hidden="1">{#N/A,#N/A,TRUE,"Y생산";#N/A,#N/A,TRUE,"Y판매";#N/A,#N/A,TRUE,"Y총물량";#N/A,#N/A,TRUE,"Y능력";#N/A,#N/A,TRUE,"YKD"}</definedName>
    <definedName name="홍승노" hidden="1">{#N/A,#N/A,TRUE,"Y생산";#N/A,#N/A,TRUE,"Y판매";#N/A,#N/A,TRUE,"Y총물량";#N/A,#N/A,TRUE,"Y능력";#N/A,#N/A,TRUE,"YKD"}</definedName>
    <definedName name="환위험" localSheetId="7" hidden="1">{"'7-2지역별'!$A$1:$R$44"}</definedName>
    <definedName name="환위험" localSheetId="0" hidden="1">{"'7-2지역별'!$A$1:$R$44"}</definedName>
    <definedName name="환위험" hidden="1">{"'7-2지역별'!$A$1:$R$44"}</definedName>
    <definedName name="휴가" localSheetId="7" hidden="1">{#N/A,#N/A,TRUE,"Y생산";#N/A,#N/A,TRUE,"Y판매";#N/A,#N/A,TRUE,"Y총물량";#N/A,#N/A,TRUE,"Y능력";#N/A,#N/A,TRUE,"YKD"}</definedName>
    <definedName name="휴가" localSheetId="0" hidden="1">{#N/A,#N/A,TRUE,"Y생산";#N/A,#N/A,TRUE,"Y판매";#N/A,#N/A,TRUE,"Y총물량";#N/A,#N/A,TRUE,"Y능력";#N/A,#N/A,TRUE,"YKD"}</definedName>
    <definedName name="휴가" hidden="1">{#N/A,#N/A,TRUE,"Y생산";#N/A,#N/A,TRUE,"Y판매";#N/A,#N/A,TRUE,"Y총물량";#N/A,#N/A,TRUE,"Y능력";#N/A,#N/A,TRUE,"YKD"}</definedName>
    <definedName name="ㅏㅏㅏ" localSheetId="7" hidden="1">{0}</definedName>
    <definedName name="ㅏㅏㅏ" localSheetId="0" hidden="1">{0}</definedName>
    <definedName name="ㅏㅏㅏ" hidden="1">{0}</definedName>
    <definedName name="ㅏㅓㅏㄹㅇㅎ" localSheetId="7" hidden="1">{#N/A,#N/A,TRUE,"Y생산";#N/A,#N/A,TRUE,"Y판매";#N/A,#N/A,TRUE,"Y총물량";#N/A,#N/A,TRUE,"Y능력";#N/A,#N/A,TRUE,"YKD"}</definedName>
    <definedName name="ㅏㅓㅏㄹㅇㅎ" localSheetId="0" hidden="1">{#N/A,#N/A,TRUE,"Y생산";#N/A,#N/A,TRUE,"Y판매";#N/A,#N/A,TRUE,"Y총물량";#N/A,#N/A,TRUE,"Y능력";#N/A,#N/A,TRUE,"YKD"}</definedName>
    <definedName name="ㅏㅓㅏㄹㅇㅎ" hidden="1">{#N/A,#N/A,TRUE,"Y생산";#N/A,#N/A,TRUE,"Y판매";#N/A,#N/A,TRUE,"Y총물량";#N/A,#N/A,TRUE,"Y능력";#N/A,#N/A,TRUE,"YKD"}</definedName>
    <definedName name="ㅐㅐㅐ" localSheetId="7" hidden="1">{#N/A,#N/A,FALSE,"지침";#N/A,#N/A,FALSE,"환경분석";#N/A,#N/A,FALSE,"Sheet16"}</definedName>
    <definedName name="ㅐㅐㅐ" localSheetId="0" hidden="1">{#N/A,#N/A,FALSE,"지침";#N/A,#N/A,FALSE,"환경분석";#N/A,#N/A,FALSE,"Sheet16"}</definedName>
    <definedName name="ㅐㅐㅐ" hidden="1">{#N/A,#N/A,FALSE,"지침";#N/A,#N/A,FALSE,"환경분석";#N/A,#N/A,FALSE,"Sheet16"}</definedName>
    <definedName name="ㅓ" localSheetId="7" hidden="1">{#N/A,#N/A,TRUE,"Y생산";#N/A,#N/A,TRUE,"Y판매";#N/A,#N/A,TRUE,"Y총물량";#N/A,#N/A,TRUE,"Y능력";#N/A,#N/A,TRUE,"YKD"}</definedName>
    <definedName name="ㅓ" localSheetId="0" hidden="1">{#N/A,#N/A,TRUE,"Y생산";#N/A,#N/A,TRUE,"Y판매";#N/A,#N/A,TRUE,"Y총물량";#N/A,#N/A,TRUE,"Y능력";#N/A,#N/A,TRUE,"YKD"}</definedName>
    <definedName name="ㅓ" hidden="1">{#N/A,#N/A,TRUE,"Y생산";#N/A,#N/A,TRUE,"Y판매";#N/A,#N/A,TRUE,"Y총물량";#N/A,#N/A,TRUE,"Y능력";#N/A,#N/A,TRUE,"YKD"}</definedName>
    <definedName name="ㅓㅏ호ㅓ로ㅑㅗㅑㅐ햐" localSheetId="7" hidden="1">{#N/A,#N/A,FALSE,"96 3월물량표";#N/A,#N/A,FALSE,"96 4월물량표";#N/A,#N/A,FALSE,"96 5월물량표"}</definedName>
    <definedName name="ㅓㅏ호ㅓ로ㅑㅗㅑㅐ햐" localSheetId="0" hidden="1">{#N/A,#N/A,FALSE,"96 3월물량표";#N/A,#N/A,FALSE,"96 4월물량표";#N/A,#N/A,FALSE,"96 5월물량표"}</definedName>
    <definedName name="ㅓㅏ호ㅓ로ㅑㅗㅑㅐ햐" hidden="1">{#N/A,#N/A,FALSE,"96 3월물량표";#N/A,#N/A,FALSE,"96 4월물량표";#N/A,#N/A,FALSE,"96 5월물량표"}</definedName>
    <definedName name="ㅕ" localSheetId="7" hidden="1">{#N/A,#N/A,FALSE,"BS";#N/A,#N/A,FALSE,"PL";#N/A,#N/A,FALSE,"처분";#N/A,#N/A,FALSE,"현금";#N/A,#N/A,FALSE,"매출";#N/A,#N/A,FALSE,"원가";#N/A,#N/A,FALSE,"경영"}</definedName>
    <definedName name="ㅕ" localSheetId="0" hidden="1">{#N/A,#N/A,FALSE,"BS";#N/A,#N/A,FALSE,"PL";#N/A,#N/A,FALSE,"처분";#N/A,#N/A,FALSE,"현금";#N/A,#N/A,FALSE,"매출";#N/A,#N/A,FALSE,"원가";#N/A,#N/A,FALSE,"경영"}</definedName>
    <definedName name="ㅕ" hidden="1">{#N/A,#N/A,FALSE,"BS";#N/A,#N/A,FALSE,"PL";#N/A,#N/A,FALSE,"처분";#N/A,#N/A,FALSE,"현금";#N/A,#N/A,FALSE,"매출";#N/A,#N/A,FALSE,"원가";#N/A,#N/A,FALSE,"경영"}</definedName>
    <definedName name="ㅗㅎ" localSheetId="7" hidden="1">{#N/A,#N/A,TRUE,"Y생산";#N/A,#N/A,TRUE,"Y판매";#N/A,#N/A,TRUE,"Y총물량";#N/A,#N/A,TRUE,"Y능력";#N/A,#N/A,TRUE,"YKD"}</definedName>
    <definedName name="ㅗㅎ" localSheetId="0" hidden="1">{#N/A,#N/A,TRUE,"Y생산";#N/A,#N/A,TRUE,"Y판매";#N/A,#N/A,TRUE,"Y총물량";#N/A,#N/A,TRUE,"Y능력";#N/A,#N/A,TRUE,"YKD"}</definedName>
    <definedName name="ㅗㅎ" hidden="1">{#N/A,#N/A,TRUE,"Y생산";#N/A,#N/A,TRUE,"Y판매";#N/A,#N/A,TRUE,"Y총물량";#N/A,#N/A,TRUE,"Y능력";#N/A,#N/A,TRUE,"YKD"}</definedName>
    <definedName name="ㅗㅗ" localSheetId="7" hidden="1">{#N/A,#N/A,FALSE,"단축1";#N/A,#N/A,FALSE,"단축2";#N/A,#N/A,FALSE,"단축3";#N/A,#N/A,FALSE,"장축";#N/A,#N/A,FALSE,"4WD"}</definedName>
    <definedName name="ㅗㅗ" localSheetId="0" hidden="1">{#N/A,#N/A,FALSE,"단축1";#N/A,#N/A,FALSE,"단축2";#N/A,#N/A,FALSE,"단축3";#N/A,#N/A,FALSE,"장축";#N/A,#N/A,FALSE,"4WD"}</definedName>
    <definedName name="ㅗㅗ" hidden="1">{#N/A,#N/A,FALSE,"단축1";#N/A,#N/A,FALSE,"단축2";#N/A,#N/A,FALSE,"단축3";#N/A,#N/A,FALSE,"장축";#N/A,#N/A,FALSE,"4WD"}</definedName>
    <definedName name="ㅛㅕㅏ" localSheetId="7" hidden="1">{#N/A,#N/A,TRUE,"Y생산";#N/A,#N/A,TRUE,"Y판매";#N/A,#N/A,TRUE,"Y총물량";#N/A,#N/A,TRUE,"Y능력";#N/A,#N/A,TRUE,"YKD"}</definedName>
    <definedName name="ㅛㅕㅏ" localSheetId="0" hidden="1">{#N/A,#N/A,TRUE,"Y생산";#N/A,#N/A,TRUE,"Y판매";#N/A,#N/A,TRUE,"Y총물량";#N/A,#N/A,TRUE,"Y능력";#N/A,#N/A,TRUE,"YKD"}</definedName>
    <definedName name="ㅛㅕㅏ" hidden="1">{#N/A,#N/A,TRUE,"Y생산";#N/A,#N/A,TRUE,"Y판매";#N/A,#N/A,TRUE,"Y총물량";#N/A,#N/A,TRUE,"Y능력";#N/A,#N/A,TRUE,"YKD"}</definedName>
    <definedName name="ㅠㅠㅠ" localSheetId="7" hidden="1">{#N/A,#N/A,FALSE,"지침";#N/A,#N/A,FALSE,"환경분석";#N/A,#N/A,FALSE,"Sheet16"}</definedName>
    <definedName name="ㅠㅠㅠ" localSheetId="0" hidden="1">{#N/A,#N/A,FALSE,"지침";#N/A,#N/A,FALSE,"환경분석";#N/A,#N/A,FALSE,"Sheet16"}</definedName>
    <definedName name="ㅠㅠㅠ" hidden="1">{#N/A,#N/A,FALSE,"지침";#N/A,#N/A,FALSE,"환경분석";#N/A,#N/A,FALSE,"Sheet16"}</definedName>
    <definedName name="ㅣㅏㅣㅓㅊ홓ㄾ" localSheetId="7" hidden="1">{#N/A,#N/A,TRUE,"Y생산";#N/A,#N/A,TRUE,"Y판매";#N/A,#N/A,TRUE,"Y총물량";#N/A,#N/A,TRUE,"Y능력";#N/A,#N/A,TRUE,"YKD"}</definedName>
    <definedName name="ㅣㅏㅣㅓㅊ홓ㄾ" localSheetId="0" hidden="1">{#N/A,#N/A,TRUE,"Y생산";#N/A,#N/A,TRUE,"Y판매";#N/A,#N/A,TRUE,"Y총물량";#N/A,#N/A,TRUE,"Y능력";#N/A,#N/A,TRUE,"YKD"}</definedName>
    <definedName name="ㅣㅏㅣㅓㅊ홓ㄾ" hidden="1">{#N/A,#N/A,TRUE,"Y생산";#N/A,#N/A,TRUE,"Y판매";#N/A,#N/A,TRUE,"Y총물량";#N/A,#N/A,TRUE,"Y능력";#N/A,#N/A,TRUE,"YKD"}</definedName>
    <definedName name="ㅣㅗㅓㄴ" localSheetId="7" hidden="1">{#N/A,#N/A,TRUE,"Y생산";#N/A,#N/A,TRUE,"Y판매";#N/A,#N/A,TRUE,"Y총물량";#N/A,#N/A,TRUE,"Y능력";#N/A,#N/A,TRUE,"YKD"}</definedName>
    <definedName name="ㅣㅗㅓㄴ" localSheetId="0" hidden="1">{#N/A,#N/A,TRUE,"Y생산";#N/A,#N/A,TRUE,"Y판매";#N/A,#N/A,TRUE,"Y총물량";#N/A,#N/A,TRUE,"Y능력";#N/A,#N/A,TRUE,"YKD"}</definedName>
    <definedName name="ㅣㅗㅓㄴ" hidden="1">{#N/A,#N/A,TRUE,"Y생산";#N/A,#N/A,TRUE,"Y판매";#N/A,#N/A,TRUE,"Y총물량";#N/A,#N/A,TRUE,"Y능력";#N/A,#N/A,TRUE,"YKD"}</definedName>
    <definedName name="ㅣㅣ" localSheetId="7" hidden="1">{#N/A,#N/A,FALSE,"단축1";#N/A,#N/A,FALSE,"단축2";#N/A,#N/A,FALSE,"단축3";#N/A,#N/A,FALSE,"장축";#N/A,#N/A,FALSE,"4WD"}</definedName>
    <definedName name="ㅣㅣ" localSheetId="0" hidden="1">{#N/A,#N/A,FALSE,"단축1";#N/A,#N/A,FALSE,"단축2";#N/A,#N/A,FALSE,"단축3";#N/A,#N/A,FALSE,"장축";#N/A,#N/A,FALSE,"4WD"}</definedName>
    <definedName name="ㅣㅣ" hidden="1">{#N/A,#N/A,FALSE,"단축1";#N/A,#N/A,FALSE,"단축2";#N/A,#N/A,FALSE,"단축3";#N/A,#N/A,FALSE,"장축";#N/A,#N/A,FALSE,"4WD"}</definedName>
    <definedName name="ああっさ" localSheetId="7" hidden="1">{"'法第５条第１項（新設）サンプル'!$A$5:$L$1206"}</definedName>
    <definedName name="ああっさ" localSheetId="0" hidden="1">{"'法第５条第１項（新設）サンプル'!$A$5:$L$1206"}</definedName>
    <definedName name="ああっさ" hidden="1">{"'法第５条第１項（新設）サンプル'!$A$5:$L$1206"}</definedName>
    <definedName name="くぇ" localSheetId="7" hidden="1">{#N/A,#N/A,FALSE,"Sheet6";#N/A,#N/A,FALSE,"Sheet7";#N/A,#N/A,FALSE,"Sheet8";#N/A,#N/A,FALSE,"Sheet9";#N/A,#N/A,FALSE,"Sheet10";#N/A,#N/A,FALSE,"Sheet1";#N/A,#N/A,FALSE,"Sheet1";#N/A,#N/A,FALSE,"Sheet2";#N/A,#N/A,FALSE,"Sheet3";#N/A,#N/A,FALSE,"Sheet4"}</definedName>
    <definedName name="くぇ" localSheetId="0" hidden="1">{#N/A,#N/A,FALSE,"Sheet6";#N/A,#N/A,FALSE,"Sheet7";#N/A,#N/A,FALSE,"Sheet8";#N/A,#N/A,FALSE,"Sheet9";#N/A,#N/A,FALSE,"Sheet10";#N/A,#N/A,FALSE,"Sheet1";#N/A,#N/A,FALSE,"Sheet1";#N/A,#N/A,FALSE,"Sheet2";#N/A,#N/A,FALSE,"Sheet3";#N/A,#N/A,FALSE,"Sheet4"}</definedName>
    <definedName name="くぇ" hidden="1">{#N/A,#N/A,FALSE,"Sheet6";#N/A,#N/A,FALSE,"Sheet7";#N/A,#N/A,FALSE,"Sheet8";#N/A,#N/A,FALSE,"Sheet9";#N/A,#N/A,FALSE,"Sheet10";#N/A,#N/A,FALSE,"Sheet1";#N/A,#N/A,FALSE,"Sheet1";#N/A,#N/A,FALSE,"Sheet2";#N/A,#N/A,FALSE,"Sheet3";#N/A,#N/A,FALSE,"Sheet4"}</definedName>
    <definedName name="ｾｲｺｰ" localSheetId="7" hidden="1">{"'法第５条第１項（新設）サンプル'!$A$5:$L$1206"}</definedName>
    <definedName name="ｾｲｺｰ" localSheetId="0" hidden="1">{"'法第５条第１項（新設）サンプル'!$A$5:$L$1206"}</definedName>
    <definedName name="ｾｲｺｰ" hidden="1">{"'法第５条第１項（新設）サンプル'!$A$5:$L$1206"}</definedName>
    <definedName name="ｾｲｺｰｴﾌﾟｿﾝ" localSheetId="7" hidden="1">{"'法第５条第１項（新設）サンプル'!$A$5:$L$1206"}</definedName>
    <definedName name="ｾｲｺｰｴﾌﾟｿﾝ" localSheetId="0" hidden="1">{"'法第５条第１項（新設）サンプル'!$A$5:$L$1206"}</definedName>
    <definedName name="ｾｲｺｰｴﾌﾟｿﾝ" hidden="1">{"'法第５条第１項（新設）サンプル'!$A$5:$L$1206"}</definedName>
    <definedName name="そーせい" localSheetId="7" hidden="1">{"'法第５条第１項（新設）サンプル'!$A$5:$L$1206"}</definedName>
    <definedName name="そーせい" localSheetId="0" hidden="1">{"'法第５条第１項（新設）サンプル'!$A$5:$L$1206"}</definedName>
    <definedName name="そーせい" hidden="1">{"'法第５条第１項（新設）サンプル'!$A$5:$L$1206"}</definedName>
    <definedName name="ﾃﾞｨｽｺ" localSheetId="7" hidden="1">{"'法第５条第１項（新設）サンプル'!$A$5:$L$1206"}</definedName>
    <definedName name="ﾃﾞｨｽｺ" localSheetId="0" hidden="1">{"'法第５条第１項（新設）サンプル'!$A$5:$L$1206"}</definedName>
    <definedName name="ﾃﾞｨｽｺ" hidden="1">{"'法第５条第１項（新設）サンプル'!$A$5:$L$1206"}</definedName>
    <definedName name="ﾍﾞｱﾘﾝｸﾞ" localSheetId="7" hidden="1">{"'法第５条第１項（新設）サンプル'!$A$5:$L$1206"}</definedName>
    <definedName name="ﾍﾞｱﾘﾝｸﾞ" localSheetId="0" hidden="1">{"'法第５条第１項（新設）サンプル'!$A$5:$L$1206"}</definedName>
    <definedName name="ﾍﾞｱﾘﾝｸﾞ" hidden="1">{"'法第５条第１項（新設）サンプル'!$A$5:$L$1206"}</definedName>
    <definedName name="武蔵精密" localSheetId="7" hidden="1">{"'法第５条第１項（新設）サンプル'!$A$5:$L$1206"}</definedName>
    <definedName name="武蔵精密" localSheetId="0" hidden="1">{"'法第５条第１項（新設）サンプル'!$A$5:$L$1206"}</definedName>
    <definedName name="武蔵精密" hidden="1">{"'法第５条第１項（新設）サンプル'!$A$5:$L$1206"}</definedName>
    <definedName name="気粗利益" hidden="1">#REF!</definedName>
    <definedName name="石油" localSheetId="7" hidden="1">{"'法第５条第１項（新設）サンプル'!$A$5:$L$1206"}</definedName>
    <definedName name="石油" localSheetId="0" hidden="1">{"'法第５条第１項（新設）サンプル'!$A$5:$L$1206"}</definedName>
    <definedName name="石油" hidden="1">{"'法第５条第１項（新設）サンプル'!$A$5:$L$1206"}</definedName>
    <definedName name="石油ｾ" localSheetId="7" hidden="1">{"'法第５条第１項（新設）サンプル'!$A$5:$L$1206"}</definedName>
    <definedName name="石油ｾ" localSheetId="0" hidden="1">{"'法第５条第１項（新設）サンプル'!$A$5:$L$1206"}</definedName>
    <definedName name="石油ｾ" hidden="1">{"'法第５条第１項（新設）サンプル'!$A$5:$L$1206"}</definedName>
    <definedName name="石油ｾｸﾀｰ" localSheetId="7" hidden="1">{"'法第５条第１項（新設）サンプル'!$A$5:$L$1206"}</definedName>
    <definedName name="石油ｾｸﾀｰ" localSheetId="0" hidden="1">{"'法第５条第１項（新設）サンプル'!$A$5:$L$1206"}</definedName>
    <definedName name="石油ｾｸﾀｰ" hidden="1">{"'法第５条第１項（新設）サンプル'!$A$5:$L$1206"}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5" i="14" l="1"/>
  <c r="H217" i="14"/>
  <c r="H218" i="14"/>
  <c r="H219" i="14"/>
  <c r="H220" i="14"/>
  <c r="H221" i="14"/>
  <c r="H222" i="14"/>
  <c r="H223" i="14"/>
  <c r="H224" i="14"/>
  <c r="I224" i="14"/>
  <c r="J224" i="14"/>
  <c r="H213" i="14"/>
  <c r="H214" i="14"/>
  <c r="C220" i="14"/>
  <c r="E220" i="14"/>
  <c r="F220" i="14"/>
  <c r="C208" i="14"/>
  <c r="G15" i="17"/>
  <c r="O34" i="17"/>
  <c r="O60" i="17"/>
  <c r="Q54" i="17"/>
  <c r="O50" i="17"/>
  <c r="BF95" i="6"/>
  <c r="BF96" i="6"/>
  <c r="BF97" i="6"/>
  <c r="BF98" i="6"/>
  <c r="BG98" i="6"/>
  <c r="BH98" i="6"/>
  <c r="BF99" i="6"/>
  <c r="BG99" i="6"/>
  <c r="BH99" i="6"/>
  <c r="BF94" i="6"/>
  <c r="BG94" i="6" s="1"/>
  <c r="BF80" i="6"/>
  <c r="BG80" i="6"/>
  <c r="BH80" i="6"/>
  <c r="BF81" i="6"/>
  <c r="BG81" i="6"/>
  <c r="BH81" i="6"/>
  <c r="BF82" i="6"/>
  <c r="BG82" i="6"/>
  <c r="BH82" i="6"/>
  <c r="BF83" i="6"/>
  <c r="BG83" i="6"/>
  <c r="BH83" i="6"/>
  <c r="BF79" i="6"/>
  <c r="BG79" i="6" s="1"/>
  <c r="BF68" i="6"/>
  <c r="BG68" i="6"/>
  <c r="BH68" i="6"/>
  <c r="BG67" i="6"/>
  <c r="BF67" i="6"/>
  <c r="BF66" i="6"/>
  <c r="BF63" i="6"/>
  <c r="BG63" i="6" s="1"/>
  <c r="BF62" i="6"/>
  <c r="BG62" i="6" s="1"/>
  <c r="BF61" i="6"/>
  <c r="BG61" i="6" s="1"/>
  <c r="BF44" i="6"/>
  <c r="BG44" i="6"/>
  <c r="BH44" i="6"/>
  <c r="BF45" i="6"/>
  <c r="BG45" i="6"/>
  <c r="BH45" i="6"/>
  <c r="BF46" i="6"/>
  <c r="BG46" i="6"/>
  <c r="BH46" i="6"/>
  <c r="BF47" i="6"/>
  <c r="BG47" i="6"/>
  <c r="BH47" i="6"/>
  <c r="BF48" i="6"/>
  <c r="BG48" i="6"/>
  <c r="BH48" i="6"/>
  <c r="BF49" i="6"/>
  <c r="BG49" i="6"/>
  <c r="BH49" i="6"/>
  <c r="BF43" i="6"/>
  <c r="BG43" i="6" s="1"/>
  <c r="BF32" i="6"/>
  <c r="BG32" i="6" s="1"/>
  <c r="BF31" i="6"/>
  <c r="BG31" i="6" s="1"/>
  <c r="BF30" i="6"/>
  <c r="BF29" i="6"/>
  <c r="BG29" i="6" s="1"/>
  <c r="BF28" i="6"/>
  <c r="BG28" i="6" s="1"/>
  <c r="BF27" i="6"/>
  <c r="BG27" i="6" s="1"/>
  <c r="BF12" i="6"/>
  <c r="BG12" i="6"/>
  <c r="BH12" i="6"/>
  <c r="BF13" i="6"/>
  <c r="BG13" i="6"/>
  <c r="BH13" i="6"/>
  <c r="BF14" i="6"/>
  <c r="BG14" i="6"/>
  <c r="BH14" i="6"/>
  <c r="BF15" i="6"/>
  <c r="BG15" i="6"/>
  <c r="BH15" i="6"/>
  <c r="BF16" i="6"/>
  <c r="BG16" i="6"/>
  <c r="BH16" i="6"/>
  <c r="BG11" i="6"/>
  <c r="BH11" i="6"/>
  <c r="BF11" i="6"/>
  <c r="BA11" i="6" s="1"/>
  <c r="BA21" i="6" s="1"/>
  <c r="W60" i="14"/>
  <c r="W54" i="14"/>
  <c r="F174" i="14"/>
  <c r="G174" i="14"/>
  <c r="E174" i="14"/>
  <c r="H174" i="14"/>
  <c r="I174" i="14"/>
  <c r="J174" i="14"/>
  <c r="K174" i="14"/>
  <c r="F168" i="14"/>
  <c r="G168" i="14"/>
  <c r="H168" i="14"/>
  <c r="I168" i="14"/>
  <c r="J168" i="14"/>
  <c r="K168" i="14"/>
  <c r="L168" i="14"/>
  <c r="M168" i="14"/>
  <c r="N168" i="14"/>
  <c r="O168" i="14"/>
  <c r="E168" i="14"/>
  <c r="F156" i="14"/>
  <c r="G156" i="14"/>
  <c r="H156" i="14"/>
  <c r="I156" i="14"/>
  <c r="J156" i="14"/>
  <c r="K156" i="14"/>
  <c r="L156" i="14"/>
  <c r="M156" i="14"/>
  <c r="N156" i="14"/>
  <c r="O156" i="14"/>
  <c r="F157" i="14"/>
  <c r="G157" i="14"/>
  <c r="H157" i="14"/>
  <c r="I157" i="14"/>
  <c r="J157" i="14"/>
  <c r="K157" i="14"/>
  <c r="L157" i="14"/>
  <c r="M157" i="14"/>
  <c r="N157" i="14"/>
  <c r="O157" i="14"/>
  <c r="E156" i="14"/>
  <c r="BC100" i="6"/>
  <c r="BB100" i="6"/>
  <c r="BA100" i="6"/>
  <c r="AZ100" i="6"/>
  <c r="BC99" i="6"/>
  <c r="BB99" i="6"/>
  <c r="BA99" i="6"/>
  <c r="AZ99" i="6"/>
  <c r="BC98" i="6"/>
  <c r="BB98" i="6"/>
  <c r="BA98" i="6"/>
  <c r="AZ98" i="6"/>
  <c r="BC97" i="6"/>
  <c r="BB97" i="6"/>
  <c r="BA97" i="6"/>
  <c r="AZ97" i="6"/>
  <c r="BC96" i="6"/>
  <c r="BB96" i="6"/>
  <c r="BA96" i="6"/>
  <c r="AZ96" i="6"/>
  <c r="BA95" i="6"/>
  <c r="AZ95" i="6"/>
  <c r="BA94" i="6"/>
  <c r="AZ94" i="6"/>
  <c r="BC83" i="6"/>
  <c r="BB83" i="6"/>
  <c r="BA83" i="6"/>
  <c r="AZ83" i="6"/>
  <c r="BC82" i="6"/>
  <c r="BB82" i="6"/>
  <c r="BA82" i="6"/>
  <c r="AZ82" i="6"/>
  <c r="BC81" i="6"/>
  <c r="BB81" i="6"/>
  <c r="BA81" i="6"/>
  <c r="AZ81" i="6"/>
  <c r="BA80" i="6"/>
  <c r="AZ80" i="6"/>
  <c r="BA79" i="6"/>
  <c r="AZ79" i="6"/>
  <c r="BC68" i="6"/>
  <c r="BB68" i="6"/>
  <c r="BA68" i="6"/>
  <c r="AZ68" i="6"/>
  <c r="BA67" i="6"/>
  <c r="AZ67" i="6"/>
  <c r="AZ66" i="6"/>
  <c r="BA65" i="6"/>
  <c r="AZ65" i="6"/>
  <c r="BA64" i="6"/>
  <c r="AZ64" i="6"/>
  <c r="BA63" i="6"/>
  <c r="AZ63" i="6"/>
  <c r="BA62" i="6"/>
  <c r="AZ62" i="6"/>
  <c r="BA61" i="6"/>
  <c r="AZ61" i="6"/>
  <c r="BC49" i="6"/>
  <c r="BB49" i="6"/>
  <c r="BA49" i="6"/>
  <c r="AZ49" i="6"/>
  <c r="BA48" i="6"/>
  <c r="AZ48" i="6"/>
  <c r="BA47" i="6"/>
  <c r="AZ47" i="6"/>
  <c r="BA46" i="6"/>
  <c r="AZ46" i="6"/>
  <c r="BA45" i="6"/>
  <c r="AZ45" i="6"/>
  <c r="BA44" i="6"/>
  <c r="AZ44" i="6"/>
  <c r="BA43" i="6"/>
  <c r="AZ43" i="6"/>
  <c r="BA32" i="6"/>
  <c r="AZ32" i="6"/>
  <c r="BA31" i="6"/>
  <c r="AZ31" i="6"/>
  <c r="BA30" i="6"/>
  <c r="AZ30" i="6"/>
  <c r="BA29" i="6"/>
  <c r="AZ29" i="6"/>
  <c r="BA28" i="6"/>
  <c r="AZ28" i="6"/>
  <c r="BA27" i="6"/>
  <c r="AZ27" i="6"/>
  <c r="BC16" i="6"/>
  <c r="BB16" i="6"/>
  <c r="BA16" i="6"/>
  <c r="AZ16" i="6"/>
  <c r="BC15" i="6"/>
  <c r="BB15" i="6"/>
  <c r="BA15" i="6"/>
  <c r="AZ15" i="6"/>
  <c r="BC14" i="6"/>
  <c r="BB14" i="6"/>
  <c r="BA14" i="6"/>
  <c r="AZ14" i="6"/>
  <c r="BC13" i="6"/>
  <c r="BB13" i="6"/>
  <c r="BA13" i="6"/>
  <c r="AZ13" i="6"/>
  <c r="BC12" i="6"/>
  <c r="BB12" i="6"/>
  <c r="BA12" i="6"/>
  <c r="AZ12" i="6"/>
  <c r="AZ21" i="6" s="1"/>
  <c r="BC11" i="6"/>
  <c r="BC21" i="6" s="1"/>
  <c r="BB11" i="6"/>
  <c r="BB21" i="6" s="1"/>
  <c r="AZ11" i="6"/>
  <c r="BK94" i="10"/>
  <c r="BL94" i="10"/>
  <c r="BM94" i="10"/>
  <c r="BN94" i="10"/>
  <c r="BO94" i="10"/>
  <c r="BP94" i="10"/>
  <c r="BQ94" i="10"/>
  <c r="BR94" i="10"/>
  <c r="BS94" i="10"/>
  <c r="BT94" i="10"/>
  <c r="BU94" i="10"/>
  <c r="BV94" i="10"/>
  <c r="BW94" i="10"/>
  <c r="BX94" i="10"/>
  <c r="BJ94" i="10"/>
  <c r="BV96" i="10"/>
  <c r="BW96" i="10"/>
  <c r="BX96" i="10"/>
  <c r="BU96" i="10"/>
  <c r="BJ96" i="10"/>
  <c r="BK96" i="10"/>
  <c r="BL96" i="10"/>
  <c r="BM96" i="10"/>
  <c r="BN96" i="10"/>
  <c r="BO96" i="10"/>
  <c r="BP96" i="10"/>
  <c r="BQ96" i="10"/>
  <c r="BR96" i="10"/>
  <c r="BS96" i="10"/>
  <c r="BT96" i="10"/>
  <c r="BI96" i="10"/>
  <c r="BK90" i="10"/>
  <c r="BL90" i="10"/>
  <c r="BM90" i="10"/>
  <c r="BN90" i="10"/>
  <c r="BO90" i="10"/>
  <c r="BP90" i="10"/>
  <c r="BQ90" i="10"/>
  <c r="BR90" i="10"/>
  <c r="BS90" i="10"/>
  <c r="BT90" i="10"/>
  <c r="BU90" i="10"/>
  <c r="BV90" i="10"/>
  <c r="BW90" i="10"/>
  <c r="BX90" i="10"/>
  <c r="BJ90" i="10"/>
  <c r="BG90" i="10"/>
  <c r="BH90" i="10"/>
  <c r="BI90" i="10"/>
  <c r="BF90" i="10"/>
  <c r="BK88" i="10"/>
  <c r="BL88" i="10"/>
  <c r="BM88" i="10"/>
  <c r="BN88" i="10"/>
  <c r="BO88" i="10"/>
  <c r="BP88" i="10"/>
  <c r="BQ88" i="10"/>
  <c r="BR88" i="10"/>
  <c r="BS88" i="10"/>
  <c r="BT88" i="10"/>
  <c r="BU88" i="10"/>
  <c r="BV88" i="10"/>
  <c r="BW88" i="10"/>
  <c r="BX88" i="10"/>
  <c r="BJ88" i="10"/>
  <c r="BG88" i="10"/>
  <c r="BH88" i="10"/>
  <c r="BI88" i="10"/>
  <c r="BF88" i="10"/>
  <c r="Q22" i="12"/>
  <c r="P22" i="12"/>
  <c r="R22" i="12"/>
  <c r="S22" i="12"/>
  <c r="T22" i="12"/>
  <c r="Q20" i="12"/>
  <c r="R20" i="12"/>
  <c r="S20" i="12"/>
  <c r="T20" i="12"/>
  <c r="P20" i="12"/>
  <c r="T67" i="14"/>
  <c r="T66" i="14"/>
  <c r="T65" i="14"/>
  <c r="T64" i="14"/>
  <c r="T63" i="14"/>
  <c r="Q73" i="17"/>
  <c r="S60" i="14"/>
  <c r="S59" i="14"/>
  <c r="S58" i="14"/>
  <c r="S57" i="14"/>
  <c r="S55" i="14"/>
  <c r="S56" i="14"/>
  <c r="AJ14" i="14"/>
  <c r="AI14" i="14"/>
  <c r="AG14" i="14"/>
  <c r="AI13" i="14"/>
  <c r="AH13" i="14"/>
  <c r="AI12" i="14"/>
  <c r="AH12" i="14"/>
  <c r="AI11" i="14"/>
  <c r="AH11" i="14"/>
  <c r="AI10" i="14"/>
  <c r="AH10" i="14"/>
  <c r="AJ9" i="14"/>
  <c r="AH9" i="14"/>
  <c r="AJ8" i="14"/>
  <c r="AH8" i="14"/>
  <c r="AJ7" i="14"/>
  <c r="AH7" i="14"/>
  <c r="AJ6" i="14"/>
  <c r="AI6" i="14"/>
  <c r="AG6" i="14"/>
  <c r="AY63" i="3"/>
  <c r="Q146" i="17"/>
  <c r="AE48" i="3"/>
  <c r="AE40" i="10" s="1"/>
  <c r="AD48" i="3"/>
  <c r="AD40" i="10" s="1"/>
  <c r="AC48" i="3"/>
  <c r="AC40" i="10" s="1"/>
  <c r="AB48" i="3"/>
  <c r="AB40" i="10" s="1"/>
  <c r="AA48" i="3"/>
  <c r="AA40" i="10" s="1"/>
  <c r="Z48" i="3"/>
  <c r="Z40" i="10" s="1"/>
  <c r="Y48" i="3"/>
  <c r="AE47" i="3"/>
  <c r="AE39" i="10" s="1"/>
  <c r="AE189" i="10" s="1"/>
  <c r="AD47" i="3"/>
  <c r="AD39" i="10" s="1"/>
  <c r="AD189" i="10" s="1"/>
  <c r="AC47" i="3"/>
  <c r="AC39" i="10" s="1"/>
  <c r="AB47" i="3"/>
  <c r="AB39" i="10" s="1"/>
  <c r="AB189" i="10" s="1"/>
  <c r="AA47" i="3"/>
  <c r="AA39" i="10" s="1"/>
  <c r="AA189" i="10" s="1"/>
  <c r="Z47" i="3"/>
  <c r="Z39" i="10" s="1"/>
  <c r="Z189" i="10" s="1"/>
  <c r="Y47" i="3"/>
  <c r="Y39" i="10" s="1"/>
  <c r="AE46" i="3"/>
  <c r="AE38" i="10" s="1"/>
  <c r="AE179" i="10" s="1"/>
  <c r="AD46" i="3"/>
  <c r="AD38" i="10" s="1"/>
  <c r="AD179" i="10" s="1"/>
  <c r="AC46" i="3"/>
  <c r="AC38" i="10" s="1"/>
  <c r="AC179" i="10" s="1"/>
  <c r="AB46" i="3"/>
  <c r="AB38" i="10" s="1"/>
  <c r="AB179" i="10" s="1"/>
  <c r="AA46" i="3"/>
  <c r="AA38" i="10" s="1"/>
  <c r="AA179" i="10" s="1"/>
  <c r="Z46" i="3"/>
  <c r="Z38" i="10" s="1"/>
  <c r="Z179" i="10" s="1"/>
  <c r="Y46" i="3"/>
  <c r="Y38" i="10" s="1"/>
  <c r="AE45" i="3"/>
  <c r="AE37" i="10" s="1"/>
  <c r="AE169" i="10" s="1"/>
  <c r="AD45" i="3"/>
  <c r="AD37" i="10" s="1"/>
  <c r="AD169" i="10" s="1"/>
  <c r="AC45" i="3"/>
  <c r="AC37" i="10" s="1"/>
  <c r="AC169" i="10" s="1"/>
  <c r="AB45" i="3"/>
  <c r="AB37" i="10" s="1"/>
  <c r="AB169" i="10" s="1"/>
  <c r="AA45" i="3"/>
  <c r="AA37" i="10" s="1"/>
  <c r="AA169" i="10" s="1"/>
  <c r="Z45" i="3"/>
  <c r="Z37" i="10" s="1"/>
  <c r="Z169" i="10" s="1"/>
  <c r="Y45" i="3"/>
  <c r="Y37" i="10" s="1"/>
  <c r="AE44" i="3"/>
  <c r="AE36" i="10" s="1"/>
  <c r="AE159" i="10" s="1"/>
  <c r="AD44" i="3"/>
  <c r="AD36" i="10" s="1"/>
  <c r="AD159" i="10" s="1"/>
  <c r="AC44" i="3"/>
  <c r="AC36" i="10" s="1"/>
  <c r="AC159" i="10" s="1"/>
  <c r="AB44" i="3"/>
  <c r="AA44" i="3"/>
  <c r="Z44" i="3"/>
  <c r="Y44" i="3"/>
  <c r="AE43" i="3"/>
  <c r="AD43" i="3"/>
  <c r="AC43" i="3"/>
  <c r="AB43" i="3"/>
  <c r="AA43" i="3"/>
  <c r="Z43" i="3"/>
  <c r="Y43" i="3"/>
  <c r="Y35" i="10" s="1"/>
  <c r="Y79" i="10" s="1"/>
  <c r="AE18" i="3"/>
  <c r="AD18" i="3"/>
  <c r="AC18" i="3"/>
  <c r="AB18" i="3"/>
  <c r="AA18" i="3"/>
  <c r="Z18" i="3"/>
  <c r="Y18" i="3"/>
  <c r="AE16" i="3"/>
  <c r="AD16" i="3"/>
  <c r="AC16" i="3"/>
  <c r="AB16" i="3"/>
  <c r="AA16" i="3"/>
  <c r="Z16" i="3"/>
  <c r="Y16" i="3"/>
  <c r="AE15" i="3"/>
  <c r="AD15" i="3"/>
  <c r="AC15" i="3"/>
  <c r="AB15" i="3"/>
  <c r="AA15" i="3"/>
  <c r="Z15" i="3"/>
  <c r="Y15" i="3"/>
  <c r="AE14" i="3"/>
  <c r="AD14" i="3"/>
  <c r="AC14" i="3"/>
  <c r="AB14" i="3"/>
  <c r="AA14" i="3"/>
  <c r="Z14" i="3"/>
  <c r="Y14" i="3"/>
  <c r="AE13" i="3"/>
  <c r="AE13" i="10" s="1"/>
  <c r="AD13" i="3"/>
  <c r="AD13" i="10" s="1"/>
  <c r="AC13" i="3"/>
  <c r="AC13" i="10" s="1"/>
  <c r="AC166" i="10" s="1"/>
  <c r="AB13" i="3"/>
  <c r="AB13" i="10" s="1"/>
  <c r="AB166" i="10" s="1"/>
  <c r="AA13" i="3"/>
  <c r="AA13" i="10" s="1"/>
  <c r="AA166" i="10" s="1"/>
  <c r="Z13" i="3"/>
  <c r="Z13" i="10" s="1"/>
  <c r="Z166" i="10" s="1"/>
  <c r="Y13" i="3"/>
  <c r="AE12" i="3"/>
  <c r="AD12" i="3"/>
  <c r="AC12" i="3"/>
  <c r="AB12" i="3"/>
  <c r="AB12" i="10" s="1"/>
  <c r="AB156" i="10" s="1"/>
  <c r="AA12" i="3"/>
  <c r="AA12" i="10" s="1"/>
  <c r="AA156" i="10" s="1"/>
  <c r="Z12" i="3"/>
  <c r="Z12" i="10" s="1"/>
  <c r="Z156" i="10" s="1"/>
  <c r="Y12" i="3"/>
  <c r="AE11" i="3"/>
  <c r="AD11" i="3"/>
  <c r="AC11" i="3"/>
  <c r="AB11" i="3"/>
  <c r="AB11" i="10" s="1"/>
  <c r="AB71" i="10" s="1"/>
  <c r="AA11" i="3"/>
  <c r="AA11" i="10" s="1"/>
  <c r="AA71" i="10" s="1"/>
  <c r="Z11" i="3"/>
  <c r="Z11" i="10" s="1"/>
  <c r="Z71" i="10" s="1"/>
  <c r="Y11" i="3"/>
  <c r="Y11" i="10" s="1"/>
  <c r="Y71" i="10" s="1"/>
  <c r="F22" i="14"/>
  <c r="G22" i="14"/>
  <c r="H22" i="14"/>
  <c r="I22" i="14"/>
  <c r="J22" i="14"/>
  <c r="E22" i="14"/>
  <c r="C14" i="14"/>
  <c r="D14" i="14"/>
  <c r="F14" i="14"/>
  <c r="G14" i="14"/>
  <c r="H14" i="14"/>
  <c r="I14" i="14"/>
  <c r="E14" i="14"/>
  <c r="C5" i="14"/>
  <c r="BG180" i="10"/>
  <c r="BH180" i="10" s="1"/>
  <c r="BI180" i="10" s="1"/>
  <c r="BJ180" i="10" s="1"/>
  <c r="BK180" i="10" s="1"/>
  <c r="BL180" i="10" s="1"/>
  <c r="BM180" i="10" s="1"/>
  <c r="BN180" i="10" s="1"/>
  <c r="BO180" i="10" s="1"/>
  <c r="BP180" i="10" s="1"/>
  <c r="BQ180" i="10" s="1"/>
  <c r="BR180" i="10" s="1"/>
  <c r="BS180" i="10" s="1"/>
  <c r="BT180" i="10" s="1"/>
  <c r="BU180" i="10" s="1"/>
  <c r="BV180" i="10" s="1"/>
  <c r="BW180" i="10" s="1"/>
  <c r="BX180" i="10" s="1"/>
  <c r="AY110" i="3"/>
  <c r="AZ110" i="3"/>
  <c r="BB110" i="3"/>
  <c r="BC110" i="3"/>
  <c r="BJ118" i="10"/>
  <c r="BK118" i="10"/>
  <c r="BL118" i="10"/>
  <c r="BM118" i="10"/>
  <c r="BN118" i="10"/>
  <c r="BO118" i="10"/>
  <c r="BP118" i="10"/>
  <c r="BQ118" i="10"/>
  <c r="BR118" i="10"/>
  <c r="BS118" i="10"/>
  <c r="BT118" i="10"/>
  <c r="BU118" i="10"/>
  <c r="BV118" i="10"/>
  <c r="BW118" i="10"/>
  <c r="BX118" i="10"/>
  <c r="BI118" i="10"/>
  <c r="BJ116" i="10"/>
  <c r="BK116" i="10"/>
  <c r="BL116" i="10"/>
  <c r="BM116" i="10"/>
  <c r="BN116" i="10"/>
  <c r="BO116" i="10"/>
  <c r="BP116" i="10"/>
  <c r="BQ116" i="10"/>
  <c r="BR116" i="10"/>
  <c r="BS116" i="10"/>
  <c r="BT116" i="10"/>
  <c r="BU116" i="10"/>
  <c r="BV116" i="10"/>
  <c r="BW116" i="10"/>
  <c r="BX116" i="10"/>
  <c r="BI116" i="10"/>
  <c r="Q21" i="12"/>
  <c r="R21" i="12"/>
  <c r="S21" i="12" s="1"/>
  <c r="T21" i="12" s="1"/>
  <c r="BJ88" i="3"/>
  <c r="BK88" i="3"/>
  <c r="BL88" i="3"/>
  <c r="BM88" i="3"/>
  <c r="BN88" i="3"/>
  <c r="BO88" i="3"/>
  <c r="BP88" i="3"/>
  <c r="BQ88" i="3"/>
  <c r="BR88" i="3"/>
  <c r="BS88" i="3"/>
  <c r="BT88" i="3"/>
  <c r="BU88" i="3"/>
  <c r="BV88" i="3"/>
  <c r="BW88" i="3"/>
  <c r="BX88" i="3"/>
  <c r="BH88" i="3"/>
  <c r="BI88" i="3"/>
  <c r="BG88" i="3"/>
  <c r="BF88" i="3"/>
  <c r="BG239" i="3"/>
  <c r="BE91" i="10"/>
  <c r="AW148" i="10"/>
  <c r="AX148" i="10"/>
  <c r="AY148" i="10"/>
  <c r="AZ148" i="10"/>
  <c r="BA148" i="10"/>
  <c r="BB148" i="10"/>
  <c r="BC148" i="10"/>
  <c r="BD148" i="10"/>
  <c r="BE148" i="10"/>
  <c r="AW138" i="10"/>
  <c r="AX138" i="10"/>
  <c r="AY138" i="10"/>
  <c r="AZ138" i="10"/>
  <c r="BA138" i="10"/>
  <c r="BB138" i="10"/>
  <c r="BC138" i="10"/>
  <c r="BD138" i="10"/>
  <c r="BE138" i="10"/>
  <c r="AG43" i="3"/>
  <c r="AH43" i="3"/>
  <c r="AI43" i="3"/>
  <c r="AJ43" i="3"/>
  <c r="AK43" i="3"/>
  <c r="AL43" i="3"/>
  <c r="AL35" i="10" s="1"/>
  <c r="AL79" i="10" s="1"/>
  <c r="AM43" i="3"/>
  <c r="AN43" i="3"/>
  <c r="AO43" i="3"/>
  <c r="AO35" i="10" s="1"/>
  <c r="AO79" i="10" s="1"/>
  <c r="AP43" i="3"/>
  <c r="AQ43" i="3"/>
  <c r="AG44" i="3"/>
  <c r="AH44" i="3"/>
  <c r="AI44" i="3"/>
  <c r="AJ44" i="3"/>
  <c r="AK44" i="3"/>
  <c r="AL44" i="3"/>
  <c r="AL36" i="10" s="1"/>
  <c r="AL159" i="10" s="1"/>
  <c r="AM44" i="3"/>
  <c r="AM36" i="10" s="1"/>
  <c r="AM159" i="10" s="1"/>
  <c r="AN44" i="3"/>
  <c r="AO44" i="3"/>
  <c r="AO36" i="10" s="1"/>
  <c r="AO159" i="10" s="1"/>
  <c r="AP44" i="3"/>
  <c r="AP36" i="10" s="1"/>
  <c r="AP159" i="10" s="1"/>
  <c r="AQ44" i="3"/>
  <c r="AQ36" i="10" s="1"/>
  <c r="AQ159" i="10" s="1"/>
  <c r="AG45" i="3"/>
  <c r="AH45" i="3"/>
  <c r="AI45" i="3"/>
  <c r="AJ45" i="3"/>
  <c r="AK45" i="3"/>
  <c r="AL45" i="3"/>
  <c r="AL37" i="10" s="1"/>
  <c r="AL169" i="10" s="1"/>
  <c r="AM45" i="3"/>
  <c r="AM37" i="10" s="1"/>
  <c r="AM169" i="10" s="1"/>
  <c r="AN45" i="3"/>
  <c r="AN37" i="10" s="1"/>
  <c r="AN169" i="10" s="1"/>
  <c r="AO45" i="3"/>
  <c r="AO37" i="10" s="1"/>
  <c r="AO169" i="10" s="1"/>
  <c r="AP45" i="3"/>
  <c r="AP37" i="10" s="1"/>
  <c r="AP169" i="10" s="1"/>
  <c r="AQ45" i="3"/>
  <c r="AQ37" i="10" s="1"/>
  <c r="AQ169" i="10" s="1"/>
  <c r="AG46" i="3"/>
  <c r="AH46" i="3"/>
  <c r="AI46" i="3"/>
  <c r="AJ46" i="3"/>
  <c r="AK46" i="3"/>
  <c r="AL46" i="3"/>
  <c r="AL38" i="10" s="1"/>
  <c r="AM46" i="3"/>
  <c r="AM38" i="10" s="1"/>
  <c r="AN46" i="3"/>
  <c r="AN38" i="10" s="1"/>
  <c r="AO46" i="3"/>
  <c r="AO38" i="10" s="1"/>
  <c r="AP46" i="3"/>
  <c r="AP38" i="10" s="1"/>
  <c r="AP179" i="10" s="1"/>
  <c r="AQ46" i="3"/>
  <c r="AQ38" i="10" s="1"/>
  <c r="AG47" i="3"/>
  <c r="AH47" i="3"/>
  <c r="AI47" i="3"/>
  <c r="AJ47" i="3"/>
  <c r="AK47" i="3"/>
  <c r="AL47" i="3"/>
  <c r="AM47" i="3"/>
  <c r="AN47" i="3"/>
  <c r="AN39" i="10" s="1"/>
  <c r="AO47" i="3"/>
  <c r="AO39" i="10" s="1"/>
  <c r="AO189" i="10" s="1"/>
  <c r="AP47" i="3"/>
  <c r="AP39" i="10" s="1"/>
  <c r="AP189" i="10" s="1"/>
  <c r="AQ47" i="3"/>
  <c r="AG48" i="3"/>
  <c r="AG40" i="10" s="1"/>
  <c r="AH48" i="3"/>
  <c r="AH40" i="10" s="1"/>
  <c r="AI48" i="3"/>
  <c r="AI40" i="10" s="1"/>
  <c r="AJ48" i="3"/>
  <c r="AJ40" i="10" s="1"/>
  <c r="AK48" i="3"/>
  <c r="AK40" i="10" s="1"/>
  <c r="AL48" i="3"/>
  <c r="AL40" i="10" s="1"/>
  <c r="AL199" i="10" s="1"/>
  <c r="AM48" i="3"/>
  <c r="AM40" i="10" s="1"/>
  <c r="AM199" i="10" s="1"/>
  <c r="AN48" i="3"/>
  <c r="AN40" i="10" s="1"/>
  <c r="AN199" i="10" s="1"/>
  <c r="AO48" i="3"/>
  <c r="AO40" i="10" s="1"/>
  <c r="AP48" i="3"/>
  <c r="AP40" i="10" s="1"/>
  <c r="AP199" i="10" s="1"/>
  <c r="AQ48" i="3"/>
  <c r="AQ40" i="10" s="1"/>
  <c r="AQ199" i="10" s="1"/>
  <c r="AF48" i="3"/>
  <c r="AF40" i="10" s="1"/>
  <c r="AF47" i="3"/>
  <c r="AF46" i="3"/>
  <c r="AF45" i="3"/>
  <c r="AF44" i="3"/>
  <c r="AF43" i="3"/>
  <c r="AR48" i="3"/>
  <c r="AR40" i="10" s="1"/>
  <c r="AR199" i="10" s="1"/>
  <c r="AR45" i="3"/>
  <c r="AR37" i="10" s="1"/>
  <c r="AR169" i="10" s="1"/>
  <c r="AR43" i="3"/>
  <c r="Q219" i="17"/>
  <c r="Q210" i="17"/>
  <c r="P119" i="17"/>
  <c r="S119" i="17" s="1"/>
  <c r="P120" i="17"/>
  <c r="S120" i="17" s="1"/>
  <c r="P121" i="17"/>
  <c r="S121" i="17" s="1"/>
  <c r="P122" i="17"/>
  <c r="S122" i="17" s="1"/>
  <c r="P118" i="17"/>
  <c r="S118" i="17" s="1"/>
  <c r="P117" i="17"/>
  <c r="S117" i="17" s="1"/>
  <c r="H5" i="6"/>
  <c r="AQ5" i="6"/>
  <c r="AR5" i="6"/>
  <c r="AS5" i="6"/>
  <c r="AP5" i="6"/>
  <c r="AG5" i="6"/>
  <c r="AH5" i="6"/>
  <c r="AI5" i="6"/>
  <c r="AF5" i="6"/>
  <c r="W5" i="6"/>
  <c r="X5" i="6"/>
  <c r="Y5" i="6"/>
  <c r="V5" i="6"/>
  <c r="M5" i="6"/>
  <c r="N5" i="6"/>
  <c r="O5" i="6"/>
  <c r="L5" i="6"/>
  <c r="J5" i="6"/>
  <c r="BL50" i="6"/>
  <c r="BM50" i="6"/>
  <c r="BN50" i="6"/>
  <c r="BO50" i="6"/>
  <c r="BP50" i="6"/>
  <c r="BQ50" i="6"/>
  <c r="BK50" i="6"/>
  <c r="BL2" i="6"/>
  <c r="BO2" i="6"/>
  <c r="BS2" i="6"/>
  <c r="BW2" i="6"/>
  <c r="B58" i="10"/>
  <c r="BJ25" i="6" s="1"/>
  <c r="BJ35" i="6" s="1"/>
  <c r="BJ45" i="6" s="1"/>
  <c r="BJ57" i="6" s="1"/>
  <c r="BK10" i="6"/>
  <c r="BL10" i="6"/>
  <c r="BM10" i="6"/>
  <c r="BN10" i="6"/>
  <c r="BO10" i="6"/>
  <c r="BP10" i="6"/>
  <c r="BQ10" i="6"/>
  <c r="BK11" i="6"/>
  <c r="BL11" i="6"/>
  <c r="BM11" i="6"/>
  <c r="BN11" i="6"/>
  <c r="BO11" i="6"/>
  <c r="BP11" i="6"/>
  <c r="BQ11" i="6"/>
  <c r="BK12" i="6"/>
  <c r="BL12" i="6"/>
  <c r="BM12" i="6"/>
  <c r="BN12" i="6"/>
  <c r="BO12" i="6"/>
  <c r="BP12" i="6"/>
  <c r="BQ12" i="6"/>
  <c r="BK13" i="6"/>
  <c r="BL13" i="6"/>
  <c r="BM13" i="6"/>
  <c r="BN13" i="6"/>
  <c r="BO13" i="6"/>
  <c r="BP13" i="6"/>
  <c r="BQ13" i="6"/>
  <c r="BK14" i="6"/>
  <c r="BL14" i="6"/>
  <c r="BM14" i="6"/>
  <c r="BN14" i="6"/>
  <c r="BO14" i="6"/>
  <c r="BP14" i="6"/>
  <c r="BQ14" i="6"/>
  <c r="BK15" i="6"/>
  <c r="BL15" i="6"/>
  <c r="BM15" i="6"/>
  <c r="BN15" i="6"/>
  <c r="BO15" i="6"/>
  <c r="BP15" i="6"/>
  <c r="BQ15" i="6"/>
  <c r="BP4" i="6"/>
  <c r="BT4" i="6" s="1"/>
  <c r="BX4" i="6" s="1"/>
  <c r="BQ4" i="6"/>
  <c r="BU4" i="6" s="1"/>
  <c r="BY4" i="6" s="1"/>
  <c r="BR4" i="6"/>
  <c r="BV4" i="6" s="1"/>
  <c r="BZ4" i="6" s="1"/>
  <c r="BO4" i="6"/>
  <c r="BS4" i="6" s="1"/>
  <c r="BW4" i="6" s="1"/>
  <c r="N13" i="6"/>
  <c r="O13" i="6"/>
  <c r="BE25" i="12"/>
  <c r="BE26" i="12"/>
  <c r="Q99" i="17"/>
  <c r="V61" i="6"/>
  <c r="O49" i="6"/>
  <c r="N49" i="6"/>
  <c r="M49" i="6"/>
  <c r="L49" i="6"/>
  <c r="O48" i="6"/>
  <c r="N48" i="6"/>
  <c r="M48" i="6"/>
  <c r="L48" i="6"/>
  <c r="O47" i="6"/>
  <c r="N47" i="6"/>
  <c r="M47" i="6"/>
  <c r="L47" i="6"/>
  <c r="O46" i="6"/>
  <c r="N46" i="6"/>
  <c r="M46" i="6"/>
  <c r="L46" i="6"/>
  <c r="O45" i="6"/>
  <c r="N45" i="6"/>
  <c r="M45" i="6"/>
  <c r="L45" i="6"/>
  <c r="O44" i="6"/>
  <c r="N44" i="6"/>
  <c r="M44" i="6"/>
  <c r="L44" i="6"/>
  <c r="O43" i="6"/>
  <c r="N43" i="6"/>
  <c r="M43" i="6"/>
  <c r="L43" i="6"/>
  <c r="Y49" i="6"/>
  <c r="X49" i="6"/>
  <c r="W49" i="6"/>
  <c r="V49" i="6"/>
  <c r="Y48" i="6"/>
  <c r="X48" i="6"/>
  <c r="W48" i="6"/>
  <c r="V48" i="6"/>
  <c r="Y47" i="6"/>
  <c r="X47" i="6"/>
  <c r="W47" i="6"/>
  <c r="V47" i="6"/>
  <c r="Y46" i="6"/>
  <c r="X46" i="6"/>
  <c r="W46" i="6"/>
  <c r="V46" i="6"/>
  <c r="Y45" i="6"/>
  <c r="X45" i="6"/>
  <c r="W45" i="6"/>
  <c r="V45" i="6"/>
  <c r="Y44" i="6"/>
  <c r="X44" i="6"/>
  <c r="W44" i="6"/>
  <c r="V44" i="6"/>
  <c r="Y43" i="6"/>
  <c r="X43" i="6"/>
  <c r="W43" i="6"/>
  <c r="V43" i="6"/>
  <c r="AI49" i="6"/>
  <c r="AH49" i="6"/>
  <c r="AG49" i="6"/>
  <c r="AF49" i="6"/>
  <c r="AI48" i="6"/>
  <c r="AH48" i="6"/>
  <c r="AG48" i="6"/>
  <c r="AF48" i="6"/>
  <c r="AI47" i="6"/>
  <c r="AH47" i="6"/>
  <c r="AG47" i="6"/>
  <c r="AF47" i="6"/>
  <c r="AI46" i="6"/>
  <c r="AH46" i="6"/>
  <c r="AG46" i="6"/>
  <c r="AF46" i="6"/>
  <c r="AI45" i="6"/>
  <c r="AH45" i="6"/>
  <c r="AG45" i="6"/>
  <c r="AF45" i="6"/>
  <c r="AI44" i="6"/>
  <c r="AH44" i="6"/>
  <c r="AG44" i="6"/>
  <c r="AF44" i="6"/>
  <c r="AI43" i="6"/>
  <c r="AH43" i="6"/>
  <c r="AG43" i="6"/>
  <c r="AF43" i="6"/>
  <c r="AS49" i="6"/>
  <c r="AR49" i="6"/>
  <c r="AQ49" i="6"/>
  <c r="AP49" i="6"/>
  <c r="AS48" i="6"/>
  <c r="AR48" i="6"/>
  <c r="AQ48" i="6"/>
  <c r="AP48" i="6"/>
  <c r="AS47" i="6"/>
  <c r="AR47" i="6"/>
  <c r="AQ47" i="6"/>
  <c r="AP47" i="6"/>
  <c r="AS46" i="6"/>
  <c r="AR46" i="6"/>
  <c r="AQ46" i="6"/>
  <c r="AP46" i="6"/>
  <c r="AS45" i="6"/>
  <c r="AR45" i="6"/>
  <c r="AQ45" i="6"/>
  <c r="AP45" i="6"/>
  <c r="AS44" i="6"/>
  <c r="AR44" i="6"/>
  <c r="AQ44" i="6"/>
  <c r="AP44" i="6"/>
  <c r="AS43" i="6"/>
  <c r="AR43" i="6"/>
  <c r="AQ43" i="6"/>
  <c r="AP43" i="6"/>
  <c r="AQ27" i="6"/>
  <c r="AR27" i="6"/>
  <c r="AS27" i="6"/>
  <c r="AQ28" i="6"/>
  <c r="AR28" i="6"/>
  <c r="AS28" i="6"/>
  <c r="AQ29" i="6"/>
  <c r="AR29" i="6"/>
  <c r="AS29" i="6"/>
  <c r="AQ30" i="6"/>
  <c r="AR30" i="6"/>
  <c r="AS30" i="6"/>
  <c r="AQ31" i="6"/>
  <c r="AR31" i="6"/>
  <c r="AS31" i="6"/>
  <c r="AQ32" i="6"/>
  <c r="AR32" i="6"/>
  <c r="AS32" i="6"/>
  <c r="AP28" i="6"/>
  <c r="AP29" i="6"/>
  <c r="AP30" i="6"/>
  <c r="AP31" i="6"/>
  <c r="AP32" i="6"/>
  <c r="AP27" i="6"/>
  <c r="AF28" i="6"/>
  <c r="AG28" i="6"/>
  <c r="AH28" i="6"/>
  <c r="AI28" i="6"/>
  <c r="AF29" i="6"/>
  <c r="AG29" i="6"/>
  <c r="AH29" i="6"/>
  <c r="AI29" i="6"/>
  <c r="AF30" i="6"/>
  <c r="AG30" i="6"/>
  <c r="AH30" i="6"/>
  <c r="AI30" i="6"/>
  <c r="AF31" i="6"/>
  <c r="AG31" i="6"/>
  <c r="AH31" i="6"/>
  <c r="AI31" i="6"/>
  <c r="AF32" i="6"/>
  <c r="AG32" i="6"/>
  <c r="AH32" i="6"/>
  <c r="AI32" i="6"/>
  <c r="AG27" i="6"/>
  <c r="AH27" i="6"/>
  <c r="AI27" i="6"/>
  <c r="AF27" i="6"/>
  <c r="V28" i="6"/>
  <c r="W28" i="6"/>
  <c r="X28" i="6"/>
  <c r="Y28" i="6"/>
  <c r="V29" i="6"/>
  <c r="W29" i="6"/>
  <c r="X29" i="6"/>
  <c r="Y29" i="6"/>
  <c r="V30" i="6"/>
  <c r="W30" i="6"/>
  <c r="X30" i="6"/>
  <c r="Y30" i="6"/>
  <c r="V31" i="6"/>
  <c r="W31" i="6"/>
  <c r="X31" i="6"/>
  <c r="Y31" i="6"/>
  <c r="V32" i="6"/>
  <c r="W32" i="6"/>
  <c r="X32" i="6"/>
  <c r="Y32" i="6"/>
  <c r="W27" i="6"/>
  <c r="X27" i="6"/>
  <c r="Y27" i="6"/>
  <c r="V27" i="6"/>
  <c r="L28" i="6"/>
  <c r="M28" i="6"/>
  <c r="N28" i="6"/>
  <c r="O28" i="6"/>
  <c r="L29" i="6"/>
  <c r="M29" i="6"/>
  <c r="N29" i="6"/>
  <c r="O29" i="6"/>
  <c r="L30" i="6"/>
  <c r="M30" i="6"/>
  <c r="N30" i="6"/>
  <c r="O30" i="6"/>
  <c r="L31" i="6"/>
  <c r="M31" i="6"/>
  <c r="N31" i="6"/>
  <c r="O31" i="6"/>
  <c r="L32" i="6"/>
  <c r="M32" i="6"/>
  <c r="N32" i="6"/>
  <c r="O32" i="6"/>
  <c r="M27" i="6"/>
  <c r="N27" i="6"/>
  <c r="O27" i="6"/>
  <c r="L27" i="6"/>
  <c r="AP12" i="6"/>
  <c r="AQ12" i="6"/>
  <c r="AR12" i="6"/>
  <c r="AS12" i="6"/>
  <c r="AP13" i="6"/>
  <c r="AQ13" i="6"/>
  <c r="AR13" i="6"/>
  <c r="AS13" i="6"/>
  <c r="AP14" i="6"/>
  <c r="AQ14" i="6"/>
  <c r="AR14" i="6"/>
  <c r="AS14" i="6"/>
  <c r="AP15" i="6"/>
  <c r="AQ15" i="6"/>
  <c r="AR15" i="6"/>
  <c r="AS15" i="6"/>
  <c r="AP16" i="6"/>
  <c r="AQ16" i="6"/>
  <c r="AR16" i="6"/>
  <c r="AS16" i="6"/>
  <c r="AQ11" i="6"/>
  <c r="AR11" i="6"/>
  <c r="AS11" i="6"/>
  <c r="AP11" i="6"/>
  <c r="AI16" i="6"/>
  <c r="AH16" i="6"/>
  <c r="AG16" i="6"/>
  <c r="AF16" i="6"/>
  <c r="AI15" i="6"/>
  <c r="AH15" i="6"/>
  <c r="AG15" i="6"/>
  <c r="AF15" i="6"/>
  <c r="AI14" i="6"/>
  <c r="AH14" i="6"/>
  <c r="AG14" i="6"/>
  <c r="AF14" i="6"/>
  <c r="AI13" i="6"/>
  <c r="AH13" i="6"/>
  <c r="AG13" i="6"/>
  <c r="AF13" i="6"/>
  <c r="AI12" i="6"/>
  <c r="AH12" i="6"/>
  <c r="AG12" i="6"/>
  <c r="AF12" i="6"/>
  <c r="AI11" i="6"/>
  <c r="AH11" i="6"/>
  <c r="AG11" i="6"/>
  <c r="AF11" i="6"/>
  <c r="X15" i="6"/>
  <c r="Y16" i="6"/>
  <c r="X16" i="6"/>
  <c r="W16" i="6"/>
  <c r="V16" i="6"/>
  <c r="Y15" i="6"/>
  <c r="W15" i="6"/>
  <c r="V15" i="6"/>
  <c r="Y14" i="6"/>
  <c r="X14" i="6"/>
  <c r="W14" i="6"/>
  <c r="V14" i="6"/>
  <c r="Y13" i="6"/>
  <c r="X13" i="6"/>
  <c r="W13" i="6"/>
  <c r="V13" i="6"/>
  <c r="Y12" i="6"/>
  <c r="X12" i="6"/>
  <c r="W12" i="6"/>
  <c r="V12" i="6"/>
  <c r="Y11" i="6"/>
  <c r="X11" i="6"/>
  <c r="W11" i="6"/>
  <c r="V11" i="6"/>
  <c r="L11" i="6"/>
  <c r="M11" i="6"/>
  <c r="N11" i="6"/>
  <c r="O11" i="6"/>
  <c r="L12" i="6"/>
  <c r="M12" i="6"/>
  <c r="N12" i="6"/>
  <c r="O12" i="6"/>
  <c r="L13" i="6"/>
  <c r="M13" i="6"/>
  <c r="L14" i="6"/>
  <c r="M14" i="6"/>
  <c r="N14" i="6"/>
  <c r="O14" i="6"/>
  <c r="L15" i="6"/>
  <c r="M15" i="6"/>
  <c r="N15" i="6"/>
  <c r="O15" i="6"/>
  <c r="L16" i="6"/>
  <c r="M16" i="6"/>
  <c r="N16" i="6"/>
  <c r="O16" i="6"/>
  <c r="AS100" i="6"/>
  <c r="AR100" i="6"/>
  <c r="AQ100" i="6"/>
  <c r="AP100" i="6"/>
  <c r="AI100" i="6"/>
  <c r="AH100" i="6"/>
  <c r="AG100" i="6"/>
  <c r="AF100" i="6"/>
  <c r="Y100" i="6"/>
  <c r="X100" i="6"/>
  <c r="W100" i="6"/>
  <c r="V100" i="6"/>
  <c r="O100" i="6"/>
  <c r="N100" i="6"/>
  <c r="M100" i="6"/>
  <c r="L100" i="6"/>
  <c r="J100" i="6"/>
  <c r="AS99" i="6"/>
  <c r="AR99" i="6"/>
  <c r="AQ99" i="6"/>
  <c r="AP99" i="6"/>
  <c r="AI99" i="6"/>
  <c r="AH99" i="6"/>
  <c r="AG99" i="6"/>
  <c r="AF99" i="6"/>
  <c r="Y99" i="6"/>
  <c r="X99" i="6"/>
  <c r="W99" i="6"/>
  <c r="V99" i="6"/>
  <c r="O99" i="6"/>
  <c r="N99" i="6"/>
  <c r="M99" i="6"/>
  <c r="L99" i="6"/>
  <c r="J99" i="6"/>
  <c r="AS98" i="6"/>
  <c r="AR98" i="6"/>
  <c r="AQ98" i="6"/>
  <c r="AP98" i="6"/>
  <c r="AI98" i="6"/>
  <c r="AH98" i="6"/>
  <c r="AG98" i="6"/>
  <c r="AF98" i="6"/>
  <c r="Y98" i="6"/>
  <c r="X98" i="6"/>
  <c r="W98" i="6"/>
  <c r="V98" i="6"/>
  <c r="O98" i="6"/>
  <c r="N98" i="6"/>
  <c r="M98" i="6"/>
  <c r="L98" i="6"/>
  <c r="J98" i="6"/>
  <c r="AS97" i="6"/>
  <c r="AR97" i="6"/>
  <c r="AQ97" i="6"/>
  <c r="AP97" i="6"/>
  <c r="AI97" i="6"/>
  <c r="AH97" i="6"/>
  <c r="AG97" i="6"/>
  <c r="AF97" i="6"/>
  <c r="Y97" i="6"/>
  <c r="X97" i="6"/>
  <c r="W97" i="6"/>
  <c r="V97" i="6"/>
  <c r="O97" i="6"/>
  <c r="N97" i="6"/>
  <c r="M97" i="6"/>
  <c r="L97" i="6"/>
  <c r="J97" i="6"/>
  <c r="AS96" i="6"/>
  <c r="AR96" i="6"/>
  <c r="AQ96" i="6"/>
  <c r="AP96" i="6"/>
  <c r="AI96" i="6"/>
  <c r="AH96" i="6"/>
  <c r="AG96" i="6"/>
  <c r="AF96" i="6"/>
  <c r="Y96" i="6"/>
  <c r="X96" i="6"/>
  <c r="W96" i="6"/>
  <c r="V96" i="6"/>
  <c r="O96" i="6"/>
  <c r="N96" i="6"/>
  <c r="M96" i="6"/>
  <c r="L96" i="6"/>
  <c r="J96" i="6"/>
  <c r="AS95" i="6"/>
  <c r="AR95" i="6"/>
  <c r="AQ95" i="6"/>
  <c r="AP95" i="6"/>
  <c r="AI95" i="6"/>
  <c r="AH95" i="6"/>
  <c r="AG95" i="6"/>
  <c r="AF95" i="6"/>
  <c r="Y95" i="6"/>
  <c r="X95" i="6"/>
  <c r="W95" i="6"/>
  <c r="V95" i="6"/>
  <c r="O95" i="6"/>
  <c r="N95" i="6"/>
  <c r="M95" i="6"/>
  <c r="L95" i="6"/>
  <c r="J95" i="6"/>
  <c r="AS94" i="6"/>
  <c r="AR94" i="6"/>
  <c r="AQ94" i="6"/>
  <c r="AP94" i="6"/>
  <c r="AI94" i="6"/>
  <c r="AH94" i="6"/>
  <c r="AG94" i="6"/>
  <c r="AF94" i="6"/>
  <c r="Y94" i="6"/>
  <c r="X94" i="6"/>
  <c r="W94" i="6"/>
  <c r="V94" i="6"/>
  <c r="O94" i="6"/>
  <c r="N94" i="6"/>
  <c r="M94" i="6"/>
  <c r="L94" i="6"/>
  <c r="J94" i="6"/>
  <c r="AS83" i="6"/>
  <c r="AR83" i="6"/>
  <c r="AQ83" i="6"/>
  <c r="AP83" i="6"/>
  <c r="AI83" i="6"/>
  <c r="AH83" i="6"/>
  <c r="AG83" i="6"/>
  <c r="AF83" i="6"/>
  <c r="Y83" i="6"/>
  <c r="X83" i="6"/>
  <c r="W83" i="6"/>
  <c r="V83" i="6"/>
  <c r="O83" i="6"/>
  <c r="N83" i="6"/>
  <c r="M83" i="6"/>
  <c r="L83" i="6"/>
  <c r="J83" i="6"/>
  <c r="AS82" i="6"/>
  <c r="AR82" i="6"/>
  <c r="AQ82" i="6"/>
  <c r="AP82" i="6"/>
  <c r="AI82" i="6"/>
  <c r="AH82" i="6"/>
  <c r="AG82" i="6"/>
  <c r="AF82" i="6"/>
  <c r="Y82" i="6"/>
  <c r="X82" i="6"/>
  <c r="W82" i="6"/>
  <c r="V82" i="6"/>
  <c r="O82" i="6"/>
  <c r="N82" i="6"/>
  <c r="M82" i="6"/>
  <c r="L82" i="6"/>
  <c r="J82" i="6"/>
  <c r="AS81" i="6"/>
  <c r="AR81" i="6"/>
  <c r="AQ81" i="6"/>
  <c r="AP81" i="6"/>
  <c r="AI81" i="6"/>
  <c r="AH81" i="6"/>
  <c r="AG81" i="6"/>
  <c r="AF81" i="6"/>
  <c r="Y81" i="6"/>
  <c r="X81" i="6"/>
  <c r="W81" i="6"/>
  <c r="V81" i="6"/>
  <c r="O81" i="6"/>
  <c r="N81" i="6"/>
  <c r="M81" i="6"/>
  <c r="L81" i="6"/>
  <c r="J81" i="6"/>
  <c r="AS80" i="6"/>
  <c r="AR80" i="6"/>
  <c r="AQ80" i="6"/>
  <c r="AP80" i="6"/>
  <c r="AI80" i="6"/>
  <c r="AH80" i="6"/>
  <c r="AG80" i="6"/>
  <c r="AF80" i="6"/>
  <c r="Y80" i="6"/>
  <c r="X80" i="6"/>
  <c r="W80" i="6"/>
  <c r="V80" i="6"/>
  <c r="O80" i="6"/>
  <c r="N80" i="6"/>
  <c r="M80" i="6"/>
  <c r="L80" i="6"/>
  <c r="J80" i="6"/>
  <c r="AS79" i="6"/>
  <c r="AR79" i="6"/>
  <c r="AQ79" i="6"/>
  <c r="AP79" i="6"/>
  <c r="AI79" i="6"/>
  <c r="AH79" i="6"/>
  <c r="AG79" i="6"/>
  <c r="AF79" i="6"/>
  <c r="Y79" i="6"/>
  <c r="X79" i="6"/>
  <c r="W79" i="6"/>
  <c r="V79" i="6"/>
  <c r="O79" i="6"/>
  <c r="N79" i="6"/>
  <c r="M79" i="6"/>
  <c r="L79" i="6"/>
  <c r="J79" i="6"/>
  <c r="AS68" i="6"/>
  <c r="AR68" i="6"/>
  <c r="AQ68" i="6"/>
  <c r="AP68" i="6"/>
  <c r="AI68" i="6"/>
  <c r="AH68" i="6"/>
  <c r="AG68" i="6"/>
  <c r="AF68" i="6"/>
  <c r="Y68" i="6"/>
  <c r="X68" i="6"/>
  <c r="W68" i="6"/>
  <c r="V68" i="6"/>
  <c r="O68" i="6"/>
  <c r="N68" i="6"/>
  <c r="M68" i="6"/>
  <c r="L68" i="6"/>
  <c r="J68" i="6"/>
  <c r="AS67" i="6"/>
  <c r="AR67" i="6"/>
  <c r="AQ67" i="6"/>
  <c r="AP67" i="6"/>
  <c r="AI67" i="6"/>
  <c r="AH67" i="6"/>
  <c r="AG67" i="6"/>
  <c r="AF67" i="6"/>
  <c r="Y67" i="6"/>
  <c r="X67" i="6"/>
  <c r="W67" i="6"/>
  <c r="V67" i="6"/>
  <c r="O67" i="6"/>
  <c r="N67" i="6"/>
  <c r="M67" i="6"/>
  <c r="L67" i="6"/>
  <c r="J67" i="6"/>
  <c r="AS66" i="6"/>
  <c r="AR66" i="6"/>
  <c r="AQ66" i="6"/>
  <c r="AP66" i="6"/>
  <c r="AI66" i="6"/>
  <c r="AH66" i="6"/>
  <c r="AG66" i="6"/>
  <c r="AF66" i="6"/>
  <c r="Y66" i="6"/>
  <c r="X66" i="6"/>
  <c r="W66" i="6"/>
  <c r="V66" i="6"/>
  <c r="O66" i="6"/>
  <c r="N66" i="6"/>
  <c r="M66" i="6"/>
  <c r="L66" i="6"/>
  <c r="J66" i="6"/>
  <c r="AS65" i="6"/>
  <c r="AR65" i="6"/>
  <c r="AQ65" i="6"/>
  <c r="AP65" i="6"/>
  <c r="AI65" i="6"/>
  <c r="AH65" i="6"/>
  <c r="AG65" i="6"/>
  <c r="AF65" i="6"/>
  <c r="Y65" i="6"/>
  <c r="X65" i="6"/>
  <c r="W65" i="6"/>
  <c r="V65" i="6"/>
  <c r="O65" i="6"/>
  <c r="N65" i="6"/>
  <c r="M65" i="6"/>
  <c r="L65" i="6"/>
  <c r="J65" i="6"/>
  <c r="AS64" i="6"/>
  <c r="AR64" i="6"/>
  <c r="AQ64" i="6"/>
  <c r="AP64" i="6"/>
  <c r="AI64" i="6"/>
  <c r="AH64" i="6"/>
  <c r="AG64" i="6"/>
  <c r="AF64" i="6"/>
  <c r="Y64" i="6"/>
  <c r="X64" i="6"/>
  <c r="W64" i="6"/>
  <c r="V64" i="6"/>
  <c r="O64" i="6"/>
  <c r="N64" i="6"/>
  <c r="M64" i="6"/>
  <c r="L64" i="6"/>
  <c r="J64" i="6"/>
  <c r="AS63" i="6"/>
  <c r="AR63" i="6"/>
  <c r="AQ63" i="6"/>
  <c r="AP63" i="6"/>
  <c r="AI63" i="6"/>
  <c r="AH63" i="6"/>
  <c r="AG63" i="6"/>
  <c r="AF63" i="6"/>
  <c r="Y63" i="6"/>
  <c r="X63" i="6"/>
  <c r="W63" i="6"/>
  <c r="V63" i="6"/>
  <c r="O63" i="6"/>
  <c r="N63" i="6"/>
  <c r="M63" i="6"/>
  <c r="L63" i="6"/>
  <c r="J63" i="6"/>
  <c r="AS62" i="6"/>
  <c r="AR62" i="6"/>
  <c r="AQ62" i="6"/>
  <c r="AP62" i="6"/>
  <c r="AI62" i="6"/>
  <c r="AH62" i="6"/>
  <c r="AG62" i="6"/>
  <c r="AF62" i="6"/>
  <c r="Y62" i="6"/>
  <c r="X62" i="6"/>
  <c r="W62" i="6"/>
  <c r="V62" i="6"/>
  <c r="O62" i="6"/>
  <c r="N62" i="6"/>
  <c r="M62" i="6"/>
  <c r="L62" i="6"/>
  <c r="J62" i="6"/>
  <c r="AS61" i="6"/>
  <c r="AR61" i="6"/>
  <c r="AQ61" i="6"/>
  <c r="AP61" i="6"/>
  <c r="AI61" i="6"/>
  <c r="AH61" i="6"/>
  <c r="AG61" i="6"/>
  <c r="AF61" i="6"/>
  <c r="Y61" i="6"/>
  <c r="X61" i="6"/>
  <c r="W61" i="6"/>
  <c r="O61" i="6"/>
  <c r="N61" i="6"/>
  <c r="M61" i="6"/>
  <c r="L61" i="6"/>
  <c r="J61" i="6"/>
  <c r="J49" i="6"/>
  <c r="J48" i="6"/>
  <c r="J47" i="6"/>
  <c r="J46" i="6"/>
  <c r="J45" i="6"/>
  <c r="J44" i="6"/>
  <c r="J43" i="6"/>
  <c r="J32" i="6"/>
  <c r="J31" i="6"/>
  <c r="J30" i="6"/>
  <c r="J29" i="6"/>
  <c r="J28" i="6"/>
  <c r="J27" i="6"/>
  <c r="J16" i="6"/>
  <c r="J15" i="6"/>
  <c r="J14" i="6"/>
  <c r="J13" i="6"/>
  <c r="J12" i="6"/>
  <c r="J11" i="6"/>
  <c r="Q45" i="17"/>
  <c r="Q184" i="17"/>
  <c r="Q202" i="17" s="1"/>
  <c r="BG134" i="10"/>
  <c r="BH134" i="10" s="1"/>
  <c r="BI134" i="10" s="1"/>
  <c r="AT133" i="10"/>
  <c r="AU133" i="10"/>
  <c r="AV133" i="10"/>
  <c r="AW133" i="10"/>
  <c r="AX133" i="10"/>
  <c r="AY133" i="10"/>
  <c r="AZ133" i="10"/>
  <c r="BA133" i="10"/>
  <c r="BA134" i="10" s="1"/>
  <c r="BB133" i="10"/>
  <c r="BC133" i="10"/>
  <c r="BD133" i="10"/>
  <c r="BE133" i="10"/>
  <c r="AS133" i="10"/>
  <c r="AT111" i="10"/>
  <c r="AT120" i="10" s="1"/>
  <c r="AU111" i="10"/>
  <c r="AV111" i="10"/>
  <c r="AW111" i="10"/>
  <c r="AX111" i="10"/>
  <c r="AY111" i="10"/>
  <c r="AZ111" i="10"/>
  <c r="BA111" i="10"/>
  <c r="BB111" i="10"/>
  <c r="BC111" i="10"/>
  <c r="BD111" i="10"/>
  <c r="BE111" i="10"/>
  <c r="AS111" i="10"/>
  <c r="BD129" i="10"/>
  <c r="BC129" i="10"/>
  <c r="BB129" i="10"/>
  <c r="BA129" i="10"/>
  <c r="AZ129" i="10"/>
  <c r="AY129" i="10"/>
  <c r="AX129" i="10"/>
  <c r="AW129" i="10"/>
  <c r="AV129" i="10"/>
  <c r="AU129" i="10"/>
  <c r="AT129" i="10"/>
  <c r="BD125" i="10"/>
  <c r="BC125" i="10"/>
  <c r="BB125" i="10"/>
  <c r="BA125" i="10"/>
  <c r="AZ125" i="10"/>
  <c r="AY125" i="10"/>
  <c r="AX125" i="10"/>
  <c r="AW125" i="10"/>
  <c r="AV120" i="10"/>
  <c r="AU120" i="10"/>
  <c r="AS120" i="10"/>
  <c r="BD107" i="10"/>
  <c r="BC107" i="10"/>
  <c r="BB107" i="10"/>
  <c r="BA107" i="10"/>
  <c r="AZ107" i="10"/>
  <c r="AY107" i="10"/>
  <c r="AX107" i="10"/>
  <c r="AW107" i="10"/>
  <c r="AV107" i="10"/>
  <c r="AU107" i="10"/>
  <c r="AT107" i="10"/>
  <c r="AX103" i="10"/>
  <c r="AX120" i="10" s="1"/>
  <c r="AY103" i="10"/>
  <c r="AY120" i="10" s="1"/>
  <c r="AZ103" i="10"/>
  <c r="AZ120" i="10" s="1"/>
  <c r="BA103" i="10"/>
  <c r="BA120" i="10" s="1"/>
  <c r="BB103" i="10"/>
  <c r="BB120" i="10" s="1"/>
  <c r="BC103" i="10"/>
  <c r="BC120" i="10" s="1"/>
  <c r="BD103" i="10"/>
  <c r="BD120" i="10" s="1"/>
  <c r="AW103" i="10"/>
  <c r="AW120" i="10" s="1"/>
  <c r="AT85" i="10"/>
  <c r="AT98" i="10" s="1"/>
  <c r="AU85" i="10"/>
  <c r="AU98" i="10" s="1"/>
  <c r="AU100" i="10" s="1"/>
  <c r="AV85" i="10"/>
  <c r="AV98" i="10" s="1"/>
  <c r="AV100" i="10" s="1"/>
  <c r="AW85" i="10"/>
  <c r="AW98" i="10" s="1"/>
  <c r="AX85" i="10"/>
  <c r="AX98" i="10" s="1"/>
  <c r="AY85" i="10"/>
  <c r="AY98" i="10" s="1"/>
  <c r="AZ85" i="10"/>
  <c r="AZ98" i="10" s="1"/>
  <c r="BA85" i="10"/>
  <c r="BA98" i="10" s="1"/>
  <c r="BB85" i="10"/>
  <c r="BB98" i="10" s="1"/>
  <c r="BC85" i="10"/>
  <c r="BC98" i="10" s="1"/>
  <c r="BD85" i="10"/>
  <c r="BD98" i="10" s="1"/>
  <c r="BE85" i="10"/>
  <c r="AS85" i="10"/>
  <c r="AS98" i="10" s="1"/>
  <c r="I5" i="17"/>
  <c r="J5" i="17" s="1"/>
  <c r="K5" i="17" s="1"/>
  <c r="G10" i="17"/>
  <c r="O6" i="17"/>
  <c r="G2" i="17"/>
  <c r="A2" i="17"/>
  <c r="A1" i="17"/>
  <c r="K119" i="12"/>
  <c r="M119" i="12"/>
  <c r="BF256" i="3"/>
  <c r="BG256" i="3"/>
  <c r="BH256" i="3"/>
  <c r="BI256" i="3"/>
  <c r="BJ256" i="3"/>
  <c r="BK256" i="3"/>
  <c r="BL256" i="3"/>
  <c r="BM256" i="3"/>
  <c r="BN256" i="3"/>
  <c r="BO256" i="3"/>
  <c r="BP256" i="3"/>
  <c r="BQ256" i="3"/>
  <c r="BR256" i="3"/>
  <c r="BS256" i="3"/>
  <c r="BT256" i="3"/>
  <c r="BU256" i="3"/>
  <c r="BV256" i="3"/>
  <c r="BW256" i="3"/>
  <c r="BX256" i="3"/>
  <c r="BG291" i="3"/>
  <c r="BH291" i="3"/>
  <c r="BI291" i="3"/>
  <c r="BJ291" i="3"/>
  <c r="BK291" i="3"/>
  <c r="BL291" i="3"/>
  <c r="BM291" i="3"/>
  <c r="BN291" i="3"/>
  <c r="BO291" i="3"/>
  <c r="BP291" i="3"/>
  <c r="BQ291" i="3"/>
  <c r="BR291" i="3"/>
  <c r="BS291" i="3"/>
  <c r="BT291" i="3"/>
  <c r="BU291" i="3"/>
  <c r="BV291" i="3"/>
  <c r="BW291" i="3"/>
  <c r="BX291" i="3"/>
  <c r="BF291" i="3"/>
  <c r="P99" i="13"/>
  <c r="Q92" i="13"/>
  <c r="R92" i="13" s="1"/>
  <c r="S92" i="13" s="1"/>
  <c r="T92" i="13" s="1"/>
  <c r="Q93" i="13"/>
  <c r="R93" i="13" s="1"/>
  <c r="S93" i="13" s="1"/>
  <c r="T93" i="13" s="1"/>
  <c r="Q94" i="13"/>
  <c r="R94" i="13" s="1"/>
  <c r="S94" i="13" s="1"/>
  <c r="T94" i="13" s="1"/>
  <c r="Z108" i="13"/>
  <c r="AA108" i="13"/>
  <c r="AB108" i="13"/>
  <c r="AC108" i="13"/>
  <c r="AD108" i="13"/>
  <c r="AE108" i="13"/>
  <c r="AF108" i="13"/>
  <c r="AG108" i="13"/>
  <c r="AH108" i="13"/>
  <c r="AI108" i="13"/>
  <c r="AJ108" i="13"/>
  <c r="AK108" i="13"/>
  <c r="AL108" i="13"/>
  <c r="AM108" i="13"/>
  <c r="AN108" i="13"/>
  <c r="AO108" i="13"/>
  <c r="AP108" i="13"/>
  <c r="AQ108" i="13"/>
  <c r="AR108" i="13"/>
  <c r="AS108" i="13"/>
  <c r="AT108" i="13"/>
  <c r="AU108" i="13"/>
  <c r="AV108" i="13"/>
  <c r="AW108" i="13"/>
  <c r="AX108" i="13"/>
  <c r="AY108" i="13"/>
  <c r="AZ108" i="13"/>
  <c r="BA108" i="13"/>
  <c r="BB108" i="13"/>
  <c r="BC108" i="13"/>
  <c r="BD108" i="13"/>
  <c r="BE108" i="13"/>
  <c r="BF105" i="13" s="1"/>
  <c r="Y108" i="13"/>
  <c r="Y114" i="13"/>
  <c r="BG113" i="13"/>
  <c r="BG254" i="3" s="1"/>
  <c r="BH113" i="13"/>
  <c r="BH254" i="3" s="1"/>
  <c r="BI113" i="13"/>
  <c r="BI254" i="3" s="1"/>
  <c r="BJ113" i="13"/>
  <c r="BJ254" i="3" s="1"/>
  <c r="BK113" i="13"/>
  <c r="BK254" i="3" s="1"/>
  <c r="BL113" i="13"/>
  <c r="BL254" i="3" s="1"/>
  <c r="BM113" i="13"/>
  <c r="BM254" i="3" s="1"/>
  <c r="BN113" i="13"/>
  <c r="BN254" i="3" s="1"/>
  <c r="BO113" i="13"/>
  <c r="BO254" i="3" s="1"/>
  <c r="BP113" i="13"/>
  <c r="BP254" i="3" s="1"/>
  <c r="BQ113" i="13"/>
  <c r="BQ254" i="3" s="1"/>
  <c r="BR113" i="13"/>
  <c r="BR254" i="3" s="1"/>
  <c r="BS113" i="13"/>
  <c r="BS254" i="3" s="1"/>
  <c r="BT113" i="13"/>
  <c r="BT254" i="3" s="1"/>
  <c r="BU113" i="13"/>
  <c r="BU254" i="3" s="1"/>
  <c r="BV113" i="13"/>
  <c r="BV254" i="3" s="1"/>
  <c r="BW113" i="13"/>
  <c r="BW254" i="3" s="1"/>
  <c r="BX113" i="13"/>
  <c r="BX254" i="3" s="1"/>
  <c r="BF113" i="13"/>
  <c r="BF254" i="3" s="1"/>
  <c r="Z114" i="13"/>
  <c r="AA114" i="13"/>
  <c r="AB114" i="13"/>
  <c r="AC114" i="13"/>
  <c r="AD114" i="13"/>
  <c r="AE114" i="13"/>
  <c r="AF114" i="13"/>
  <c r="AG114" i="13"/>
  <c r="AH114" i="13"/>
  <c r="AI114" i="13"/>
  <c r="AJ114" i="13"/>
  <c r="AK114" i="13"/>
  <c r="AL114" i="13"/>
  <c r="AM114" i="13"/>
  <c r="AN114" i="13"/>
  <c r="AO114" i="13"/>
  <c r="AP114" i="13"/>
  <c r="AQ114" i="13"/>
  <c r="AR114" i="13"/>
  <c r="AS114" i="13"/>
  <c r="AT114" i="13"/>
  <c r="AU114" i="13"/>
  <c r="AV114" i="13"/>
  <c r="AW114" i="13"/>
  <c r="AX114" i="13"/>
  <c r="AY114" i="13"/>
  <c r="AZ114" i="13"/>
  <c r="BA114" i="13"/>
  <c r="BB114" i="13"/>
  <c r="BC114" i="13"/>
  <c r="BD114" i="13"/>
  <c r="BE114" i="13"/>
  <c r="BF112" i="13" s="1"/>
  <c r="BF114" i="13" s="1"/>
  <c r="Z122" i="13"/>
  <c r="AA122" i="13"/>
  <c r="AB122" i="13"/>
  <c r="AC122" i="13"/>
  <c r="AD122" i="13"/>
  <c r="AE122" i="13"/>
  <c r="AF122" i="13"/>
  <c r="AG122" i="13"/>
  <c r="AH122" i="13"/>
  <c r="AI122" i="13"/>
  <c r="AJ122" i="13"/>
  <c r="AK122" i="13"/>
  <c r="AL122" i="13"/>
  <c r="AM122" i="13"/>
  <c r="AN122" i="13"/>
  <c r="AO122" i="13"/>
  <c r="AP122" i="13"/>
  <c r="AQ122" i="13"/>
  <c r="AR122" i="13"/>
  <c r="AS122" i="13"/>
  <c r="AT122" i="13"/>
  <c r="AU122" i="13"/>
  <c r="AV122" i="13"/>
  <c r="AW122" i="13"/>
  <c r="AX122" i="13"/>
  <c r="AY122" i="13"/>
  <c r="AZ122" i="13"/>
  <c r="BA122" i="13"/>
  <c r="BB122" i="13"/>
  <c r="BC122" i="13"/>
  <c r="BD122" i="13"/>
  <c r="BE122" i="13"/>
  <c r="BF119" i="13" s="1"/>
  <c r="Y122" i="13"/>
  <c r="AG202" i="12"/>
  <c r="AH199" i="12" s="1"/>
  <c r="AH202" i="12"/>
  <c r="AI202" i="12"/>
  <c r="AJ199" i="12" s="1"/>
  <c r="AJ202" i="12"/>
  <c r="AK199" i="12" s="1"/>
  <c r="AK202" i="12"/>
  <c r="AL199" i="12" s="1"/>
  <c r="AL202" i="12"/>
  <c r="AM199" i="12" s="1"/>
  <c r="AM202" i="12"/>
  <c r="AN199" i="12" s="1"/>
  <c r="AN202" i="12"/>
  <c r="AO199" i="12" s="1"/>
  <c r="AO202" i="12"/>
  <c r="AP199" i="12" s="1"/>
  <c r="AP202" i="12"/>
  <c r="AQ199" i="12" s="1"/>
  <c r="AQ202" i="12"/>
  <c r="AR199" i="12" s="1"/>
  <c r="AR202" i="12"/>
  <c r="AS199" i="12" s="1"/>
  <c r="AS202" i="12"/>
  <c r="AT199" i="12" s="1"/>
  <c r="AT202" i="12"/>
  <c r="AU199" i="12" s="1"/>
  <c r="AU202" i="12"/>
  <c r="AV199" i="12" s="1"/>
  <c r="AV202" i="12"/>
  <c r="AW199" i="12" s="1"/>
  <c r="AW202" i="12"/>
  <c r="AX199" i="12" s="1"/>
  <c r="AX202" i="12"/>
  <c r="AY199" i="12" s="1"/>
  <c r="AY202" i="12"/>
  <c r="AZ199" i="12" s="1"/>
  <c r="AZ202" i="12"/>
  <c r="BA199" i="12" s="1"/>
  <c r="BA202" i="12"/>
  <c r="BB199" i="12" s="1"/>
  <c r="BB202" i="12"/>
  <c r="BC199" i="12" s="1"/>
  <c r="BC202" i="12"/>
  <c r="BD199" i="12" s="1"/>
  <c r="BD202" i="12"/>
  <c r="BE199" i="12" s="1"/>
  <c r="BE202" i="12"/>
  <c r="BF199" i="12" s="1"/>
  <c r="AF202" i="12"/>
  <c r="BG88" i="13"/>
  <c r="BH88" i="13"/>
  <c r="BI88" i="13"/>
  <c r="BJ88" i="13"/>
  <c r="BK88" i="13"/>
  <c r="BL88" i="13"/>
  <c r="BM88" i="13"/>
  <c r="BN88" i="13"/>
  <c r="BO88" i="13"/>
  <c r="BP88" i="13"/>
  <c r="BQ88" i="13"/>
  <c r="BR88" i="13"/>
  <c r="BS88" i="13"/>
  <c r="BT88" i="13"/>
  <c r="BU88" i="13"/>
  <c r="BV88" i="13"/>
  <c r="BW88" i="13"/>
  <c r="BX88" i="13"/>
  <c r="BF85" i="13"/>
  <c r="BG85" i="13" s="1"/>
  <c r="BH85" i="13" s="1"/>
  <c r="BI85" i="13" s="1"/>
  <c r="BJ85" i="13" s="1"/>
  <c r="BK85" i="13" s="1"/>
  <c r="BL85" i="13" s="1"/>
  <c r="BM85" i="13" s="1"/>
  <c r="BN85" i="13" s="1"/>
  <c r="BO85" i="13" s="1"/>
  <c r="BP85" i="13" s="1"/>
  <c r="BQ85" i="13" s="1"/>
  <c r="BR85" i="13" s="1"/>
  <c r="BS85" i="13" s="1"/>
  <c r="BT85" i="13" s="1"/>
  <c r="BU85" i="13" s="1"/>
  <c r="BV85" i="13" s="1"/>
  <c r="BW85" i="13" s="1"/>
  <c r="BX85" i="13" s="1"/>
  <c r="BF88" i="13"/>
  <c r="BF83" i="13" s="1"/>
  <c r="BE84" i="13"/>
  <c r="BE86" i="13" s="1"/>
  <c r="BF82" i="13"/>
  <c r="M167" i="12"/>
  <c r="M168" i="12"/>
  <c r="M169" i="12"/>
  <c r="M170" i="12"/>
  <c r="M171" i="12"/>
  <c r="M172" i="12"/>
  <c r="M173" i="12"/>
  <c r="M174" i="12"/>
  <c r="M175" i="12"/>
  <c r="M176" i="12"/>
  <c r="M177" i="12"/>
  <c r="M178" i="12"/>
  <c r="M179" i="12"/>
  <c r="M180" i="12"/>
  <c r="M181" i="12"/>
  <c r="M182" i="12"/>
  <c r="M183" i="12"/>
  <c r="M184" i="12"/>
  <c r="M166" i="12"/>
  <c r="M143" i="12"/>
  <c r="M232" i="12"/>
  <c r="M231" i="12"/>
  <c r="M230" i="12"/>
  <c r="M229" i="12"/>
  <c r="M161" i="12"/>
  <c r="M160" i="12"/>
  <c r="M159" i="12"/>
  <c r="M158" i="12"/>
  <c r="M138" i="12"/>
  <c r="M137" i="12"/>
  <c r="M136" i="12"/>
  <c r="M135" i="12"/>
  <c r="M115" i="12"/>
  <c r="M114" i="12"/>
  <c r="M113" i="12"/>
  <c r="M112" i="12"/>
  <c r="Z48" i="13"/>
  <c r="AA48" i="13"/>
  <c r="AB48" i="13"/>
  <c r="AC48" i="13"/>
  <c r="AD48" i="13"/>
  <c r="AE48" i="13"/>
  <c r="AF48" i="13"/>
  <c r="AG48" i="13"/>
  <c r="AH48" i="13"/>
  <c r="AI48" i="13"/>
  <c r="AJ48" i="13"/>
  <c r="AK48" i="13"/>
  <c r="AL48" i="13"/>
  <c r="AM48" i="13"/>
  <c r="AN48" i="13"/>
  <c r="AO48" i="13"/>
  <c r="AP48" i="13"/>
  <c r="AQ48" i="13"/>
  <c r="AR48" i="13"/>
  <c r="AS48" i="13"/>
  <c r="AT48" i="13"/>
  <c r="AU48" i="13"/>
  <c r="AV48" i="13"/>
  <c r="AW48" i="13"/>
  <c r="AX48" i="13"/>
  <c r="AY48" i="13"/>
  <c r="AZ48" i="13"/>
  <c r="BA48" i="13"/>
  <c r="BB48" i="13"/>
  <c r="BC48" i="13"/>
  <c r="BD48" i="13"/>
  <c r="BE48" i="13"/>
  <c r="Y48" i="13"/>
  <c r="BF79" i="12"/>
  <c r="BF86" i="12" s="1"/>
  <c r="BF193" i="12" s="1"/>
  <c r="M215" i="12"/>
  <c r="M216" i="12"/>
  <c r="M217" i="12"/>
  <c r="M218" i="12"/>
  <c r="M219" i="12"/>
  <c r="M220" i="12"/>
  <c r="M221" i="12"/>
  <c r="M222" i="12"/>
  <c r="M223" i="12"/>
  <c r="M224" i="12"/>
  <c r="M225" i="12"/>
  <c r="M226" i="12"/>
  <c r="M227" i="12"/>
  <c r="M228" i="12"/>
  <c r="M214" i="12"/>
  <c r="M212" i="12"/>
  <c r="K212" i="12"/>
  <c r="Q33" i="13"/>
  <c r="R33" i="13"/>
  <c r="S33" i="13"/>
  <c r="T33" i="13"/>
  <c r="P33" i="13"/>
  <c r="BG26" i="13"/>
  <c r="AS69" i="12"/>
  <c r="AT69" i="12"/>
  <c r="AU69" i="12"/>
  <c r="AV69" i="12"/>
  <c r="AW69" i="12"/>
  <c r="AX69" i="12"/>
  <c r="AY69" i="12"/>
  <c r="AZ69" i="12"/>
  <c r="BA69" i="12"/>
  <c r="BB69" i="12"/>
  <c r="BC69" i="12"/>
  <c r="BD69" i="12"/>
  <c r="BE69" i="12"/>
  <c r="AR69" i="12"/>
  <c r="BU246" i="3"/>
  <c r="BV246" i="3"/>
  <c r="BW246" i="3"/>
  <c r="BX246" i="3"/>
  <c r="BU247" i="3"/>
  <c r="BV247" i="3"/>
  <c r="BW247" i="3"/>
  <c r="BX247" i="3"/>
  <c r="BR74" i="12"/>
  <c r="BS74" i="12"/>
  <c r="BT74" i="12"/>
  <c r="BU74" i="12"/>
  <c r="BV74" i="12"/>
  <c r="BW74" i="12"/>
  <c r="BX74" i="12"/>
  <c r="BR79" i="12"/>
  <c r="BR86" i="12" s="1"/>
  <c r="BR193" i="12" s="1"/>
  <c r="BS79" i="12"/>
  <c r="BS86" i="12" s="1"/>
  <c r="BS193" i="12" s="1"/>
  <c r="BT79" i="12"/>
  <c r="BT86" i="12" s="1"/>
  <c r="BT193" i="12" s="1"/>
  <c r="BU79" i="12"/>
  <c r="BV79" i="12"/>
  <c r="BW79" i="12"/>
  <c r="BX79" i="12"/>
  <c r="BU86" i="12"/>
  <c r="BV86" i="12"/>
  <c r="BW86" i="12"/>
  <c r="BX86" i="12"/>
  <c r="BR88" i="12"/>
  <c r="BS88" i="12"/>
  <c r="BT88" i="12"/>
  <c r="BU88" i="12"/>
  <c r="BV88" i="12"/>
  <c r="BW88" i="12"/>
  <c r="BX88" i="12"/>
  <c r="BU193" i="12"/>
  <c r="BV193" i="12"/>
  <c r="BW193" i="12"/>
  <c r="BX193" i="12"/>
  <c r="BR194" i="12"/>
  <c r="BS194" i="12"/>
  <c r="BT194" i="12"/>
  <c r="BU194" i="12"/>
  <c r="BV194" i="12"/>
  <c r="BW194" i="12"/>
  <c r="BX194" i="12"/>
  <c r="BG79" i="12"/>
  <c r="BG86" i="12" s="1"/>
  <c r="BG193" i="12" s="1"/>
  <c r="BH79" i="12"/>
  <c r="BH86" i="12" s="1"/>
  <c r="BH193" i="12" s="1"/>
  <c r="BI79" i="12"/>
  <c r="BI86" i="12" s="1"/>
  <c r="BI193" i="12" s="1"/>
  <c r="BJ79" i="12"/>
  <c r="BJ86" i="12" s="1"/>
  <c r="BJ193" i="12" s="1"/>
  <c r="BK79" i="12"/>
  <c r="BK86" i="12" s="1"/>
  <c r="BK193" i="12" s="1"/>
  <c r="BL79" i="12"/>
  <c r="BL86" i="12" s="1"/>
  <c r="BL193" i="12" s="1"/>
  <c r="BM79" i="12"/>
  <c r="BM86" i="12" s="1"/>
  <c r="BM193" i="12" s="1"/>
  <c r="BN79" i="12"/>
  <c r="BN86" i="12" s="1"/>
  <c r="BN193" i="12" s="1"/>
  <c r="BO79" i="12"/>
  <c r="BO86" i="12" s="1"/>
  <c r="BO193" i="12" s="1"/>
  <c r="BP79" i="12"/>
  <c r="BP86" i="12" s="1"/>
  <c r="BP193" i="12" s="1"/>
  <c r="BQ79" i="12"/>
  <c r="BQ86" i="12" s="1"/>
  <c r="BQ193" i="12" s="1"/>
  <c r="M165" i="12"/>
  <c r="M144" i="12"/>
  <c r="M145" i="12"/>
  <c r="M146" i="12"/>
  <c r="M147" i="12"/>
  <c r="M148" i="12"/>
  <c r="M149" i="12"/>
  <c r="M150" i="12"/>
  <c r="M151" i="12"/>
  <c r="M152" i="12"/>
  <c r="M153" i="12"/>
  <c r="M154" i="12"/>
  <c r="M155" i="12"/>
  <c r="M156" i="12"/>
  <c r="M157" i="12"/>
  <c r="M142" i="12"/>
  <c r="M121" i="12"/>
  <c r="M122" i="12"/>
  <c r="M123" i="12"/>
  <c r="M124" i="12"/>
  <c r="M125" i="12"/>
  <c r="M126" i="12"/>
  <c r="M127" i="12"/>
  <c r="M128" i="12"/>
  <c r="M129" i="12"/>
  <c r="M130" i="12"/>
  <c r="M131" i="12"/>
  <c r="M132" i="12"/>
  <c r="M133" i="12"/>
  <c r="M134" i="12"/>
  <c r="M120" i="12"/>
  <c r="Z57" i="13"/>
  <c r="AA57" i="13"/>
  <c r="AB57" i="13"/>
  <c r="AC57" i="13"/>
  <c r="AD57" i="13"/>
  <c r="AE57" i="13"/>
  <c r="AF57" i="13"/>
  <c r="AG57" i="13"/>
  <c r="AH57" i="13"/>
  <c r="AI57" i="13"/>
  <c r="AJ57" i="13"/>
  <c r="AK57" i="13"/>
  <c r="AL57" i="13"/>
  <c r="AM57" i="13"/>
  <c r="AN57" i="13"/>
  <c r="AO57" i="13"/>
  <c r="AP57" i="13"/>
  <c r="AQ57" i="13"/>
  <c r="AR57" i="13"/>
  <c r="AS57" i="13"/>
  <c r="AT57" i="13"/>
  <c r="AU57" i="13"/>
  <c r="AV57" i="13"/>
  <c r="AW57" i="13"/>
  <c r="AX57" i="13"/>
  <c r="AY57" i="13"/>
  <c r="AZ57" i="13"/>
  <c r="BA57" i="13"/>
  <c r="BB57" i="13"/>
  <c r="BC57" i="13"/>
  <c r="BD57" i="13"/>
  <c r="BE57" i="13"/>
  <c r="BF54" i="13" s="1"/>
  <c r="BF57" i="13" s="1"/>
  <c r="BF172" i="3" s="1"/>
  <c r="Y57" i="13"/>
  <c r="M98" i="12"/>
  <c r="M99" i="12"/>
  <c r="M100" i="12"/>
  <c r="M101" i="12"/>
  <c r="M102" i="12"/>
  <c r="M103" i="12"/>
  <c r="M104" i="12"/>
  <c r="M105" i="12"/>
  <c r="M106" i="12"/>
  <c r="M107" i="12"/>
  <c r="M108" i="12"/>
  <c r="M109" i="12"/>
  <c r="M110" i="12"/>
  <c r="M111" i="12"/>
  <c r="M97" i="12"/>
  <c r="M96" i="12"/>
  <c r="I16" i="12"/>
  <c r="J16" i="12"/>
  <c r="K16" i="12"/>
  <c r="L16" i="12"/>
  <c r="M16" i="12"/>
  <c r="N16" i="12"/>
  <c r="O16" i="12"/>
  <c r="H16" i="12"/>
  <c r="Z37" i="13"/>
  <c r="AA37" i="13"/>
  <c r="AB37" i="13"/>
  <c r="AC37" i="13"/>
  <c r="AD37" i="13"/>
  <c r="AE37" i="13"/>
  <c r="AF37" i="13"/>
  <c r="AG37" i="13"/>
  <c r="AH37" i="13"/>
  <c r="AI37" i="13"/>
  <c r="AJ37" i="13"/>
  <c r="AK37" i="13"/>
  <c r="AL37" i="13"/>
  <c r="AM37" i="13"/>
  <c r="AN37" i="13"/>
  <c r="AO37" i="13"/>
  <c r="AP37" i="13"/>
  <c r="AQ37" i="13"/>
  <c r="AR37" i="13"/>
  <c r="AS37" i="13"/>
  <c r="AT37" i="13"/>
  <c r="AU37" i="13"/>
  <c r="AV37" i="13"/>
  <c r="AW37" i="13"/>
  <c r="AX37" i="13"/>
  <c r="AY37" i="13"/>
  <c r="AZ37" i="13"/>
  <c r="BA37" i="13"/>
  <c r="BB37" i="13"/>
  <c r="BC37" i="13"/>
  <c r="BD37" i="13"/>
  <c r="BE37" i="13"/>
  <c r="Y37" i="13"/>
  <c r="BF33" i="13"/>
  <c r="K142" i="12"/>
  <c r="K143" i="12" s="1"/>
  <c r="K165" i="12"/>
  <c r="BF194" i="12"/>
  <c r="BG194" i="12"/>
  <c r="BH194" i="12"/>
  <c r="BI194" i="12"/>
  <c r="BJ194" i="12"/>
  <c r="BK194" i="12"/>
  <c r="BL194" i="12"/>
  <c r="BM194" i="12"/>
  <c r="BN194" i="12"/>
  <c r="BO194" i="12"/>
  <c r="BP194" i="12"/>
  <c r="BQ194" i="12"/>
  <c r="K96" i="12"/>
  <c r="K97" i="12" s="1"/>
  <c r="AS78" i="12"/>
  <c r="AT78" i="12"/>
  <c r="AU78" i="12"/>
  <c r="AV78" i="12"/>
  <c r="AW78" i="12"/>
  <c r="AX78" i="12"/>
  <c r="AY78" i="12"/>
  <c r="AZ78" i="12"/>
  <c r="BA78" i="12"/>
  <c r="BB78" i="12"/>
  <c r="BC78" i="12"/>
  <c r="BD78" i="12"/>
  <c r="BE78" i="12"/>
  <c r="BF78" i="12"/>
  <c r="AS72" i="12"/>
  <c r="AT72" i="12"/>
  <c r="AU72" i="12"/>
  <c r="AV72" i="12"/>
  <c r="AW72" i="12"/>
  <c r="AX72" i="12"/>
  <c r="AY72" i="12"/>
  <c r="AZ72" i="12"/>
  <c r="BA72" i="12"/>
  <c r="BB72" i="12"/>
  <c r="BC72" i="12"/>
  <c r="BD72" i="12"/>
  <c r="BE72" i="12"/>
  <c r="BF72" i="12"/>
  <c r="BF74" i="12"/>
  <c r="BF88" i="12" s="1"/>
  <c r="BG74" i="12"/>
  <c r="BG88" i="12" s="1"/>
  <c r="BH74" i="12"/>
  <c r="BH88" i="12" s="1"/>
  <c r="BI74" i="12"/>
  <c r="BI88" i="12" s="1"/>
  <c r="BJ74" i="12"/>
  <c r="BJ88" i="12" s="1"/>
  <c r="BK74" i="12"/>
  <c r="BK88" i="12" s="1"/>
  <c r="BL74" i="12"/>
  <c r="BL88" i="12" s="1"/>
  <c r="BM74" i="12"/>
  <c r="BM88" i="12" s="1"/>
  <c r="BN74" i="12"/>
  <c r="BN88" i="12" s="1"/>
  <c r="BO74" i="12"/>
  <c r="BO88" i="12" s="1"/>
  <c r="BP74" i="12"/>
  <c r="BP88" i="12" s="1"/>
  <c r="BQ74" i="12"/>
  <c r="BQ88" i="12" s="1"/>
  <c r="AS60" i="12"/>
  <c r="AT60" i="12"/>
  <c r="AU60" i="12"/>
  <c r="AV60" i="12"/>
  <c r="AW60" i="12"/>
  <c r="AX60" i="12"/>
  <c r="AY60" i="12"/>
  <c r="AZ60" i="12"/>
  <c r="BA60" i="12"/>
  <c r="BB60" i="12"/>
  <c r="BC60" i="12"/>
  <c r="BD60" i="12"/>
  <c r="BE60" i="12"/>
  <c r="BF60" i="12"/>
  <c r="AS54" i="12"/>
  <c r="AT54" i="12"/>
  <c r="AU54" i="12"/>
  <c r="AV54" i="12"/>
  <c r="AW54" i="12"/>
  <c r="AX54" i="12"/>
  <c r="AY54" i="12"/>
  <c r="AZ54" i="12"/>
  <c r="BA54" i="12"/>
  <c r="BB54" i="12"/>
  <c r="BC54" i="12"/>
  <c r="BD54" i="12"/>
  <c r="BE54" i="12"/>
  <c r="BF54" i="12"/>
  <c r="AS48" i="12"/>
  <c r="AT48" i="12"/>
  <c r="AU48" i="12"/>
  <c r="AV48" i="12"/>
  <c r="AW48" i="12"/>
  <c r="AX48" i="12"/>
  <c r="AY48" i="12"/>
  <c r="AZ48" i="12"/>
  <c r="BA48" i="12"/>
  <c r="BB48" i="12"/>
  <c r="BC48" i="12"/>
  <c r="BD48" i="12"/>
  <c r="BE48" i="12"/>
  <c r="BF48" i="12"/>
  <c r="BF50" i="12" s="1"/>
  <c r="Z20" i="13"/>
  <c r="AA20" i="13"/>
  <c r="AB20" i="13"/>
  <c r="AC20" i="13"/>
  <c r="AD20" i="13"/>
  <c r="AE20" i="13"/>
  <c r="AF20" i="13"/>
  <c r="AG20" i="13"/>
  <c r="AH20" i="13"/>
  <c r="AI20" i="13"/>
  <c r="AJ20" i="13"/>
  <c r="AK20" i="13"/>
  <c r="AL20" i="13"/>
  <c r="AM20" i="13"/>
  <c r="AN20" i="13"/>
  <c r="AO20" i="13"/>
  <c r="AP20" i="13"/>
  <c r="AQ20" i="13"/>
  <c r="AR20" i="13"/>
  <c r="AS20" i="13"/>
  <c r="AT20" i="13"/>
  <c r="AU20" i="13"/>
  <c r="AV20" i="13"/>
  <c r="AW20" i="13"/>
  <c r="AX20" i="13"/>
  <c r="AY20" i="13"/>
  <c r="AZ20" i="13"/>
  <c r="BA20" i="13"/>
  <c r="BB20" i="13"/>
  <c r="BC20" i="13"/>
  <c r="BD20" i="13"/>
  <c r="BE20" i="13"/>
  <c r="BF27" i="13" s="1"/>
  <c r="Y20" i="13"/>
  <c r="Z18" i="13"/>
  <c r="AA18" i="13"/>
  <c r="AB18" i="13"/>
  <c r="AC18" i="13"/>
  <c r="AD18" i="13"/>
  <c r="AE18" i="13"/>
  <c r="AF18" i="13"/>
  <c r="AG18" i="13"/>
  <c r="AH18" i="13"/>
  <c r="AI18" i="13"/>
  <c r="AJ18" i="13"/>
  <c r="AK18" i="13"/>
  <c r="AL18" i="13"/>
  <c r="AM18" i="13"/>
  <c r="AN18" i="13"/>
  <c r="AO18" i="13"/>
  <c r="AP18" i="13"/>
  <c r="AQ18" i="13"/>
  <c r="AR18" i="13"/>
  <c r="AS18" i="13"/>
  <c r="AT18" i="13"/>
  <c r="AU18" i="13"/>
  <c r="AV18" i="13"/>
  <c r="AW18" i="13"/>
  <c r="AX18" i="13"/>
  <c r="AY18" i="13"/>
  <c r="AZ18" i="13"/>
  <c r="BA18" i="13"/>
  <c r="BB18" i="13"/>
  <c r="BC18" i="13"/>
  <c r="BD18" i="13"/>
  <c r="BE18" i="13"/>
  <c r="Y18" i="13"/>
  <c r="Z17" i="13"/>
  <c r="AA17" i="13"/>
  <c r="AA69" i="13" s="1"/>
  <c r="AB17" i="13"/>
  <c r="AC17" i="13"/>
  <c r="AD17" i="13"/>
  <c r="AE17" i="13"/>
  <c r="AF17" i="13"/>
  <c r="AF69" i="13" s="1"/>
  <c r="AG17" i="13"/>
  <c r="AG69" i="13" s="1"/>
  <c r="AH17" i="13"/>
  <c r="AH69" i="13" s="1"/>
  <c r="AI17" i="13"/>
  <c r="AI69" i="13" s="1"/>
  <c r="AJ17" i="13"/>
  <c r="AJ69" i="13" s="1"/>
  <c r="AK17" i="13"/>
  <c r="AK69" i="13" s="1"/>
  <c r="AL17" i="13"/>
  <c r="AL69" i="13" s="1"/>
  <c r="AM17" i="13"/>
  <c r="AM69" i="13" s="1"/>
  <c r="AN17" i="13"/>
  <c r="AN69" i="13" s="1"/>
  <c r="AO17" i="13"/>
  <c r="AO69" i="13" s="1"/>
  <c r="AP17" i="13"/>
  <c r="AP69" i="13" s="1"/>
  <c r="AQ17" i="13"/>
  <c r="AQ69" i="13" s="1"/>
  <c r="AR17" i="13"/>
  <c r="AR69" i="13" s="1"/>
  <c r="AS17" i="13"/>
  <c r="AS69" i="13" s="1"/>
  <c r="AT17" i="13"/>
  <c r="AT69" i="13" s="1"/>
  <c r="AU17" i="13"/>
  <c r="AU69" i="13" s="1"/>
  <c r="AV17" i="13"/>
  <c r="AV69" i="13" s="1"/>
  <c r="AW17" i="13"/>
  <c r="AW69" i="13" s="1"/>
  <c r="AX17" i="13"/>
  <c r="AX69" i="13" s="1"/>
  <c r="AY17" i="13"/>
  <c r="AY69" i="13" s="1"/>
  <c r="AZ17" i="13"/>
  <c r="AZ69" i="13" s="1"/>
  <c r="BA17" i="13"/>
  <c r="BA69" i="13" s="1"/>
  <c r="BB17" i="13"/>
  <c r="BB69" i="13" s="1"/>
  <c r="BC17" i="13"/>
  <c r="BC69" i="13" s="1"/>
  <c r="BD17" i="13"/>
  <c r="BD69" i="13" s="1"/>
  <c r="BE17" i="13"/>
  <c r="BE69" i="13" s="1"/>
  <c r="Y17" i="13"/>
  <c r="Z15" i="13"/>
  <c r="AA15" i="13"/>
  <c r="AB15" i="13"/>
  <c r="AC15" i="13"/>
  <c r="AD15" i="13"/>
  <c r="AE15" i="13"/>
  <c r="AF15" i="13"/>
  <c r="AG15" i="13"/>
  <c r="AH15" i="13"/>
  <c r="AI15" i="13"/>
  <c r="AJ15" i="13"/>
  <c r="AK15" i="13"/>
  <c r="AL15" i="13"/>
  <c r="AM15" i="13"/>
  <c r="AN15" i="13"/>
  <c r="AO15" i="13"/>
  <c r="AP15" i="13"/>
  <c r="AQ15" i="13"/>
  <c r="AR15" i="13"/>
  <c r="AS15" i="13"/>
  <c r="AT15" i="13"/>
  <c r="AU15" i="13"/>
  <c r="AV15" i="13"/>
  <c r="AW15" i="13"/>
  <c r="AX15" i="13"/>
  <c r="AY15" i="13"/>
  <c r="AZ15" i="13"/>
  <c r="BA15" i="13"/>
  <c r="BB15" i="13"/>
  <c r="BC15" i="13"/>
  <c r="BD15" i="13"/>
  <c r="BE15" i="13"/>
  <c r="Y15" i="13"/>
  <c r="Z14" i="13"/>
  <c r="AA14" i="13"/>
  <c r="AB14" i="13"/>
  <c r="AC14" i="13"/>
  <c r="AD14" i="13"/>
  <c r="AE14" i="13"/>
  <c r="AF14" i="13"/>
  <c r="AG14" i="13"/>
  <c r="AH14" i="13"/>
  <c r="AI14" i="13"/>
  <c r="AJ14" i="13"/>
  <c r="AK14" i="13"/>
  <c r="AL14" i="13"/>
  <c r="AM14" i="13"/>
  <c r="AN14" i="13"/>
  <c r="AO14" i="13"/>
  <c r="AP14" i="13"/>
  <c r="AQ14" i="13"/>
  <c r="AR14" i="13"/>
  <c r="AS14" i="13"/>
  <c r="AT14" i="13"/>
  <c r="AU14" i="13"/>
  <c r="AV14" i="13"/>
  <c r="AW14" i="13"/>
  <c r="AX14" i="13"/>
  <c r="AY14" i="13"/>
  <c r="AZ14" i="13"/>
  <c r="BA14" i="13"/>
  <c r="BB14" i="13"/>
  <c r="BC14" i="13"/>
  <c r="BD14" i="13"/>
  <c r="BE14" i="13"/>
  <c r="Y14" i="13"/>
  <c r="Y13" i="13"/>
  <c r="Z13" i="13"/>
  <c r="AA13" i="13"/>
  <c r="AB13" i="13"/>
  <c r="AC13" i="13"/>
  <c r="AD13" i="13"/>
  <c r="AE13" i="13"/>
  <c r="AF13" i="13"/>
  <c r="AG13" i="13"/>
  <c r="AH13" i="13"/>
  <c r="AI13" i="13"/>
  <c r="AJ13" i="13"/>
  <c r="AK13" i="13"/>
  <c r="AL13" i="13"/>
  <c r="AM13" i="13"/>
  <c r="AN13" i="13"/>
  <c r="AO13" i="13"/>
  <c r="AP13" i="13"/>
  <c r="AQ13" i="13"/>
  <c r="AR13" i="13"/>
  <c r="AS13" i="13"/>
  <c r="AT13" i="13"/>
  <c r="AU13" i="13"/>
  <c r="AV13" i="13"/>
  <c r="AW13" i="13"/>
  <c r="AX13" i="13"/>
  <c r="AY13" i="13"/>
  <c r="AZ13" i="13"/>
  <c r="BA13" i="13"/>
  <c r="BB13" i="13"/>
  <c r="BC13" i="13"/>
  <c r="BD13" i="13"/>
  <c r="BE13" i="13"/>
  <c r="Z12" i="13"/>
  <c r="AA12" i="13"/>
  <c r="AB12" i="13"/>
  <c r="AC12" i="13"/>
  <c r="AD12" i="13"/>
  <c r="AE12" i="13"/>
  <c r="AF12" i="13"/>
  <c r="AG12" i="13"/>
  <c r="AH12" i="13"/>
  <c r="AI12" i="13"/>
  <c r="AJ12" i="13"/>
  <c r="AK12" i="13"/>
  <c r="AL12" i="13"/>
  <c r="AM12" i="13"/>
  <c r="AN12" i="13"/>
  <c r="AO12" i="13"/>
  <c r="AP12" i="13"/>
  <c r="AQ12" i="13"/>
  <c r="AR12" i="13"/>
  <c r="AS12" i="13"/>
  <c r="AT12" i="13"/>
  <c r="AU12" i="13"/>
  <c r="AV12" i="13"/>
  <c r="AW12" i="13"/>
  <c r="AX12" i="13"/>
  <c r="AY12" i="13"/>
  <c r="AZ12" i="13"/>
  <c r="BA12" i="13"/>
  <c r="BB12" i="13"/>
  <c r="BC12" i="13"/>
  <c r="BD12" i="13"/>
  <c r="BE12" i="13"/>
  <c r="BF35" i="13" s="1"/>
  <c r="Y12" i="13"/>
  <c r="G12" i="13"/>
  <c r="BD6" i="13"/>
  <c r="BE6" i="13" s="1"/>
  <c r="BC6" i="13"/>
  <c r="BB6" i="13" s="1"/>
  <c r="BA6" i="13" s="1"/>
  <c r="AZ6" i="13" s="1"/>
  <c r="AY6" i="13" s="1"/>
  <c r="AX6" i="13" s="1"/>
  <c r="AW6" i="13" s="1"/>
  <c r="AV6" i="13" s="1"/>
  <c r="AU6" i="13" s="1"/>
  <c r="AT6" i="13" s="1"/>
  <c r="AS6" i="13" s="1"/>
  <c r="AR6" i="13" s="1"/>
  <c r="AQ6" i="13" s="1"/>
  <c r="AP6" i="13" s="1"/>
  <c r="AO6" i="13" s="1"/>
  <c r="AN6" i="13" s="1"/>
  <c r="AM6" i="13" s="1"/>
  <c r="AL6" i="13" s="1"/>
  <c r="AK6" i="13" s="1"/>
  <c r="AJ6" i="13" s="1"/>
  <c r="AI6" i="13" s="1"/>
  <c r="AH6" i="13" s="1"/>
  <c r="AG6" i="13" s="1"/>
  <c r="AF6" i="13" s="1"/>
  <c r="AE6" i="13" s="1"/>
  <c r="AD6" i="13" s="1"/>
  <c r="AC6" i="13" s="1"/>
  <c r="O6" i="13"/>
  <c r="AF5" i="13"/>
  <c r="AJ5" i="13" s="1"/>
  <c r="AN5" i="13" s="1"/>
  <c r="AR5" i="13" s="1"/>
  <c r="AV5" i="13" s="1"/>
  <c r="AZ5" i="13" s="1"/>
  <c r="BD5" i="13" s="1"/>
  <c r="BH5" i="13" s="1"/>
  <c r="BL5" i="13" s="1"/>
  <c r="BP5" i="13" s="1"/>
  <c r="BT5" i="13" s="1"/>
  <c r="BX5" i="13" s="1"/>
  <c r="AE5" i="13"/>
  <c r="AI5" i="13" s="1"/>
  <c r="AM5" i="13" s="1"/>
  <c r="AQ5" i="13" s="1"/>
  <c r="AU5" i="13" s="1"/>
  <c r="AY5" i="13" s="1"/>
  <c r="BC5" i="13" s="1"/>
  <c r="BG5" i="13" s="1"/>
  <c r="BK5" i="13" s="1"/>
  <c r="BO5" i="13" s="1"/>
  <c r="BS5" i="13" s="1"/>
  <c r="BW5" i="13" s="1"/>
  <c r="AD5" i="13"/>
  <c r="AH5" i="13" s="1"/>
  <c r="AL5" i="13" s="1"/>
  <c r="AP5" i="13" s="1"/>
  <c r="AT5" i="13" s="1"/>
  <c r="AX5" i="13" s="1"/>
  <c r="BB5" i="13" s="1"/>
  <c r="BF5" i="13" s="1"/>
  <c r="BJ5" i="13" s="1"/>
  <c r="BN5" i="13" s="1"/>
  <c r="BR5" i="13" s="1"/>
  <c r="BV5" i="13" s="1"/>
  <c r="AC5" i="13"/>
  <c r="I5" i="13"/>
  <c r="AF4" i="13"/>
  <c r="AJ4" i="13" s="1"/>
  <c r="AN4" i="13" s="1"/>
  <c r="AR4" i="13" s="1"/>
  <c r="AV4" i="13" s="1"/>
  <c r="AZ4" i="13" s="1"/>
  <c r="BD4" i="13" s="1"/>
  <c r="BH4" i="13" s="1"/>
  <c r="BL4" i="13" s="1"/>
  <c r="BP4" i="13" s="1"/>
  <c r="BT4" i="13" s="1"/>
  <c r="BX4" i="13" s="1"/>
  <c r="AE4" i="13"/>
  <c r="AI4" i="13" s="1"/>
  <c r="AM4" i="13" s="1"/>
  <c r="AQ4" i="13" s="1"/>
  <c r="AU4" i="13" s="1"/>
  <c r="AY4" i="13" s="1"/>
  <c r="BC4" i="13" s="1"/>
  <c r="BG4" i="13" s="1"/>
  <c r="BK4" i="13" s="1"/>
  <c r="BO4" i="13" s="1"/>
  <c r="BS4" i="13" s="1"/>
  <c r="BW4" i="13" s="1"/>
  <c r="AD4" i="13"/>
  <c r="AH4" i="13" s="1"/>
  <c r="AL4" i="13" s="1"/>
  <c r="AP4" i="13" s="1"/>
  <c r="AT4" i="13" s="1"/>
  <c r="AX4" i="13" s="1"/>
  <c r="BB4" i="13" s="1"/>
  <c r="BF4" i="13" s="1"/>
  <c r="BJ4" i="13" s="1"/>
  <c r="BN4" i="13" s="1"/>
  <c r="BR4" i="13" s="1"/>
  <c r="BV4" i="13" s="1"/>
  <c r="AC4" i="13"/>
  <c r="AG4" i="13" s="1"/>
  <c r="AK4" i="13" s="1"/>
  <c r="AO4" i="13" s="1"/>
  <c r="AS4" i="13" s="1"/>
  <c r="AW4" i="13" s="1"/>
  <c r="BA4" i="13" s="1"/>
  <c r="BE4" i="13" s="1"/>
  <c r="BI4" i="13" s="1"/>
  <c r="BM4" i="13" s="1"/>
  <c r="BQ4" i="13" s="1"/>
  <c r="BU4" i="13" s="1"/>
  <c r="G2" i="13"/>
  <c r="A2" i="13"/>
  <c r="A1" i="13"/>
  <c r="G12" i="12"/>
  <c r="BD6" i="12"/>
  <c r="BE6" i="12" s="1"/>
  <c r="BF6" i="12" s="1"/>
  <c r="BC6" i="12"/>
  <c r="BB6" i="12" s="1"/>
  <c r="BA6" i="12" s="1"/>
  <c r="AZ6" i="12" s="1"/>
  <c r="AY6" i="12" s="1"/>
  <c r="AX6" i="12" s="1"/>
  <c r="AW6" i="12" s="1"/>
  <c r="AV6" i="12" s="1"/>
  <c r="AU6" i="12" s="1"/>
  <c r="AT6" i="12" s="1"/>
  <c r="AS6" i="12" s="1"/>
  <c r="AR6" i="12" s="1"/>
  <c r="AQ6" i="12" s="1"/>
  <c r="AP6" i="12" s="1"/>
  <c r="AO6" i="12" s="1"/>
  <c r="AN6" i="12" s="1"/>
  <c r="AM6" i="12" s="1"/>
  <c r="AL6" i="12" s="1"/>
  <c r="AK6" i="12" s="1"/>
  <c r="AJ6" i="12" s="1"/>
  <c r="AI6" i="12" s="1"/>
  <c r="AH6" i="12" s="1"/>
  <c r="AG6" i="12" s="1"/>
  <c r="AF6" i="12" s="1"/>
  <c r="AE6" i="12" s="1"/>
  <c r="AD6" i="12" s="1"/>
  <c r="AC6" i="12" s="1"/>
  <c r="O6" i="12"/>
  <c r="AF5" i="12"/>
  <c r="AJ5" i="12" s="1"/>
  <c r="AN5" i="12" s="1"/>
  <c r="AR5" i="12" s="1"/>
  <c r="AV5" i="12" s="1"/>
  <c r="AZ5" i="12" s="1"/>
  <c r="BD5" i="12" s="1"/>
  <c r="BH5" i="12" s="1"/>
  <c r="AE5" i="12"/>
  <c r="AI5" i="12" s="1"/>
  <c r="AM5" i="12" s="1"/>
  <c r="AQ5" i="12" s="1"/>
  <c r="AU5" i="12" s="1"/>
  <c r="AY5" i="12" s="1"/>
  <c r="BC5" i="12" s="1"/>
  <c r="BG5" i="12" s="1"/>
  <c r="AD5" i="12"/>
  <c r="AH5" i="12" s="1"/>
  <c r="AL5" i="12" s="1"/>
  <c r="AP5" i="12" s="1"/>
  <c r="AT5" i="12" s="1"/>
  <c r="AX5" i="12" s="1"/>
  <c r="BB5" i="12" s="1"/>
  <c r="BF5" i="12" s="1"/>
  <c r="AC5" i="12"/>
  <c r="I5" i="12"/>
  <c r="AF4" i="12"/>
  <c r="AJ4" i="12" s="1"/>
  <c r="AN4" i="12" s="1"/>
  <c r="AR4" i="12" s="1"/>
  <c r="AV4" i="12" s="1"/>
  <c r="AZ4" i="12" s="1"/>
  <c r="BD4" i="12" s="1"/>
  <c r="BH4" i="12" s="1"/>
  <c r="BL4" i="12" s="1"/>
  <c r="BP4" i="12" s="1"/>
  <c r="BT4" i="12" s="1"/>
  <c r="BX4" i="12" s="1"/>
  <c r="AE4" i="12"/>
  <c r="AI4" i="12" s="1"/>
  <c r="AM4" i="12" s="1"/>
  <c r="AQ4" i="12" s="1"/>
  <c r="AU4" i="12" s="1"/>
  <c r="AY4" i="12" s="1"/>
  <c r="BC4" i="12" s="1"/>
  <c r="BG4" i="12" s="1"/>
  <c r="BK4" i="12" s="1"/>
  <c r="BO4" i="12" s="1"/>
  <c r="BS4" i="12" s="1"/>
  <c r="BW4" i="12" s="1"/>
  <c r="AD4" i="12"/>
  <c r="AH4" i="12" s="1"/>
  <c r="AL4" i="12" s="1"/>
  <c r="AP4" i="12" s="1"/>
  <c r="AT4" i="12" s="1"/>
  <c r="AX4" i="12" s="1"/>
  <c r="BB4" i="12" s="1"/>
  <c r="BF4" i="12" s="1"/>
  <c r="BJ4" i="12" s="1"/>
  <c r="BN4" i="12" s="1"/>
  <c r="BR4" i="12" s="1"/>
  <c r="BV4" i="12" s="1"/>
  <c r="AC4" i="12"/>
  <c r="AG4" i="12" s="1"/>
  <c r="AK4" i="12" s="1"/>
  <c r="AO4" i="12" s="1"/>
  <c r="AS4" i="12" s="1"/>
  <c r="AW4" i="12" s="1"/>
  <c r="BA4" i="12" s="1"/>
  <c r="BE4" i="12" s="1"/>
  <c r="BI4" i="12" s="1"/>
  <c r="BM4" i="12" s="1"/>
  <c r="BQ4" i="12" s="1"/>
  <c r="BU4" i="12" s="1"/>
  <c r="G2" i="12"/>
  <c r="A2" i="12"/>
  <c r="A1" i="12"/>
  <c r="BG171" i="10"/>
  <c r="BH171" i="10" s="1"/>
  <c r="BI171" i="10" s="1"/>
  <c r="BJ171" i="10" s="1"/>
  <c r="BK171" i="10" s="1"/>
  <c r="BL171" i="10" s="1"/>
  <c r="BM171" i="10" s="1"/>
  <c r="BN171" i="10" s="1"/>
  <c r="BO171" i="10" s="1"/>
  <c r="BP171" i="10" s="1"/>
  <c r="BQ171" i="10" s="1"/>
  <c r="BR171" i="10" s="1"/>
  <c r="BS171" i="10" s="1"/>
  <c r="BT171" i="10" s="1"/>
  <c r="BU171" i="10" s="1"/>
  <c r="BV171" i="10" s="1"/>
  <c r="BW171" i="10" s="1"/>
  <c r="BX171" i="10" s="1"/>
  <c r="T138" i="3"/>
  <c r="S138" i="3"/>
  <c r="R138" i="3"/>
  <c r="O138" i="3"/>
  <c r="N138" i="3"/>
  <c r="M138" i="3"/>
  <c r="L138" i="3"/>
  <c r="K138" i="3"/>
  <c r="J138" i="3"/>
  <c r="I138" i="3"/>
  <c r="H138" i="3"/>
  <c r="AF11" i="3"/>
  <c r="AF11" i="10" s="1"/>
  <c r="AF71" i="10" s="1"/>
  <c r="AS35" i="10"/>
  <c r="AS79" i="10" s="1"/>
  <c r="AT35" i="10"/>
  <c r="AT79" i="10" s="1"/>
  <c r="AU35" i="10"/>
  <c r="AU79" i="10" s="1"/>
  <c r="AV35" i="10"/>
  <c r="AV79" i="10" s="1"/>
  <c r="AR44" i="3"/>
  <c r="AR36" i="10" s="1"/>
  <c r="AR159" i="10" s="1"/>
  <c r="AS36" i="10"/>
  <c r="AS159" i="10" s="1"/>
  <c r="AT36" i="10"/>
  <c r="AT159" i="10" s="1"/>
  <c r="AU36" i="10"/>
  <c r="AV36" i="10"/>
  <c r="AS37" i="10"/>
  <c r="AS169" i="10" s="1"/>
  <c r="AT37" i="10"/>
  <c r="AT169" i="10" s="1"/>
  <c r="AU37" i="10"/>
  <c r="AU169" i="10" s="1"/>
  <c r="AV37" i="10"/>
  <c r="AV169" i="10" s="1"/>
  <c r="AR46" i="3"/>
  <c r="AR38" i="10" s="1"/>
  <c r="AS38" i="10"/>
  <c r="AS179" i="10" s="1"/>
  <c r="AZ77" i="3"/>
  <c r="AR47" i="3"/>
  <c r="AR39" i="10" s="1"/>
  <c r="AR189" i="10" s="1"/>
  <c r="AU39" i="10"/>
  <c r="AU189" i="10" s="1"/>
  <c r="AV39" i="10"/>
  <c r="AV189" i="10" s="1"/>
  <c r="AS40" i="10"/>
  <c r="AT40" i="10"/>
  <c r="AT199" i="10" s="1"/>
  <c r="AU40" i="10"/>
  <c r="AU199" i="10" s="1"/>
  <c r="AV40" i="10"/>
  <c r="AV199" i="10" s="1"/>
  <c r="Y42" i="3"/>
  <c r="AG14" i="3"/>
  <c r="AH14" i="3"/>
  <c r="AI14" i="3"/>
  <c r="AJ14" i="3"/>
  <c r="AJ14" i="10" s="1"/>
  <c r="AJ176" i="10" s="1"/>
  <c r="AK14" i="3"/>
  <c r="AL14" i="3"/>
  <c r="AM14" i="3"/>
  <c r="AN14" i="3"/>
  <c r="AO14" i="3"/>
  <c r="AP14" i="3"/>
  <c r="AQ14" i="3"/>
  <c r="AR14" i="3"/>
  <c r="AS14" i="3"/>
  <c r="AS14" i="10" s="1"/>
  <c r="AT14" i="3"/>
  <c r="AT14" i="10" s="1"/>
  <c r="AT176" i="10" s="1"/>
  <c r="AU14" i="3"/>
  <c r="AU14" i="10" s="1"/>
  <c r="AV14" i="3"/>
  <c r="AF14" i="3"/>
  <c r="AG16" i="3"/>
  <c r="AH16" i="3"/>
  <c r="AI16" i="3"/>
  <c r="AJ16" i="3"/>
  <c r="AK16" i="3"/>
  <c r="AK16" i="10" s="1"/>
  <c r="AK196" i="10" s="1"/>
  <c r="AL16" i="3"/>
  <c r="AL16" i="10" s="1"/>
  <c r="AL196" i="10" s="1"/>
  <c r="AM16" i="3"/>
  <c r="AM16" i="10" s="1"/>
  <c r="AM196" i="10" s="1"/>
  <c r="AN16" i="3"/>
  <c r="AN16" i="10" s="1"/>
  <c r="AN196" i="10" s="1"/>
  <c r="AO16" i="3"/>
  <c r="AO16" i="10" s="1"/>
  <c r="AO196" i="10" s="1"/>
  <c r="AP16" i="3"/>
  <c r="AP16" i="10" s="1"/>
  <c r="AP196" i="10" s="1"/>
  <c r="AQ16" i="3"/>
  <c r="AQ16" i="10" s="1"/>
  <c r="AQ196" i="10" s="1"/>
  <c r="AR16" i="3"/>
  <c r="AR16" i="10" s="1"/>
  <c r="AR196" i="10" s="1"/>
  <c r="AS16" i="3"/>
  <c r="AS16" i="10" s="1"/>
  <c r="AS196" i="10" s="1"/>
  <c r="AT16" i="3"/>
  <c r="AT16" i="10" s="1"/>
  <c r="AT196" i="10" s="1"/>
  <c r="AU16" i="3"/>
  <c r="AU16" i="10" s="1"/>
  <c r="AU196" i="10" s="1"/>
  <c r="AV16" i="3"/>
  <c r="AF16" i="3"/>
  <c r="AI16" i="10"/>
  <c r="AI196" i="10" s="1"/>
  <c r="AJ16" i="10"/>
  <c r="AJ196" i="10" s="1"/>
  <c r="AG11" i="3"/>
  <c r="AH11" i="3"/>
  <c r="AI11" i="3"/>
  <c r="AJ11" i="3"/>
  <c r="AK11" i="3"/>
  <c r="AL11" i="3"/>
  <c r="AM11" i="3"/>
  <c r="AN11" i="3"/>
  <c r="AO11" i="3"/>
  <c r="AP11" i="3"/>
  <c r="AQ11" i="3"/>
  <c r="AR11" i="3"/>
  <c r="AS11" i="3"/>
  <c r="AT11" i="3"/>
  <c r="AU11" i="3"/>
  <c r="AU11" i="10" s="1"/>
  <c r="AU71" i="10" s="1"/>
  <c r="AV11" i="3"/>
  <c r="AV11" i="10" s="1"/>
  <c r="AV71" i="10" s="1"/>
  <c r="AG12" i="3"/>
  <c r="AH12" i="3"/>
  <c r="AI12" i="3"/>
  <c r="AJ12" i="3"/>
  <c r="AJ12" i="10" s="1"/>
  <c r="AJ156" i="10" s="1"/>
  <c r="AK12" i="3"/>
  <c r="AL12" i="3"/>
  <c r="AM12" i="3"/>
  <c r="AN12" i="3"/>
  <c r="AO12" i="3"/>
  <c r="AP12" i="3"/>
  <c r="AQ12" i="3"/>
  <c r="AR12" i="3"/>
  <c r="AS12" i="3"/>
  <c r="AT12" i="3"/>
  <c r="AU12" i="3"/>
  <c r="AV12" i="3"/>
  <c r="AV12" i="10" s="1"/>
  <c r="AV156" i="10" s="1"/>
  <c r="AG13" i="3"/>
  <c r="AH13" i="3"/>
  <c r="AI13" i="3"/>
  <c r="AJ13" i="3"/>
  <c r="AK13" i="3"/>
  <c r="AL13" i="3"/>
  <c r="AM13" i="3"/>
  <c r="AN13" i="3"/>
  <c r="AO13" i="3"/>
  <c r="AP13" i="3"/>
  <c r="AQ13" i="3"/>
  <c r="AR13" i="3"/>
  <c r="AS13" i="3"/>
  <c r="AT13" i="3"/>
  <c r="AU13" i="3"/>
  <c r="AV13" i="3"/>
  <c r="AG15" i="3"/>
  <c r="AH15" i="3"/>
  <c r="AI15" i="3"/>
  <c r="AJ15" i="3"/>
  <c r="AJ15" i="10" s="1"/>
  <c r="AJ186" i="10" s="1"/>
  <c r="AK15" i="3"/>
  <c r="AL15" i="3"/>
  <c r="AM15" i="3"/>
  <c r="AN15" i="3"/>
  <c r="AN15" i="10" s="1"/>
  <c r="AO15" i="3"/>
  <c r="AP15" i="3"/>
  <c r="AQ15" i="3"/>
  <c r="AR15" i="3"/>
  <c r="AR15" i="10" s="1"/>
  <c r="AS15" i="3"/>
  <c r="AT15" i="3"/>
  <c r="AU15" i="3"/>
  <c r="AV15" i="3"/>
  <c r="AF15" i="3"/>
  <c r="AF13" i="3"/>
  <c r="AF12" i="3"/>
  <c r="AF12" i="10" s="1"/>
  <c r="AG18" i="3"/>
  <c r="AH18" i="3"/>
  <c r="AI18" i="3"/>
  <c r="AJ18" i="3"/>
  <c r="AK18" i="3"/>
  <c r="AL18" i="3"/>
  <c r="AM18" i="3"/>
  <c r="AN18" i="3"/>
  <c r="AO18" i="3"/>
  <c r="AP18" i="3"/>
  <c r="AQ18" i="3"/>
  <c r="AR18" i="3"/>
  <c r="AS18" i="3"/>
  <c r="AT18" i="3"/>
  <c r="AU18" i="3"/>
  <c r="AV18" i="3"/>
  <c r="AF18" i="3"/>
  <c r="AW11" i="10"/>
  <c r="AW71" i="10" s="1"/>
  <c r="BE37" i="10"/>
  <c r="B67" i="10"/>
  <c r="AW35" i="10"/>
  <c r="AW79" i="10" s="1"/>
  <c r="AX35" i="10"/>
  <c r="AX79" i="10" s="1"/>
  <c r="AY35" i="10"/>
  <c r="AY79" i="10" s="1"/>
  <c r="AZ35" i="10"/>
  <c r="AZ79" i="10" s="1"/>
  <c r="BA35" i="10"/>
  <c r="BA79" i="10" s="1"/>
  <c r="BB35" i="10"/>
  <c r="BB79" i="10" s="1"/>
  <c r="BC35" i="10"/>
  <c r="BC79" i="10" s="1"/>
  <c r="BD35" i="10"/>
  <c r="BD79" i="10" s="1"/>
  <c r="BE35" i="10"/>
  <c r="BE79" i="10" s="1"/>
  <c r="AW36" i="10"/>
  <c r="AX36" i="10"/>
  <c r="AY36" i="10"/>
  <c r="AZ36" i="10"/>
  <c r="BA36" i="10"/>
  <c r="BB36" i="10"/>
  <c r="BC36" i="10"/>
  <c r="BD36" i="10"/>
  <c r="BE36" i="10"/>
  <c r="AW37" i="10"/>
  <c r="AX37" i="10"/>
  <c r="AY37" i="10"/>
  <c r="AZ37" i="10"/>
  <c r="BA37" i="10"/>
  <c r="BB37" i="10"/>
  <c r="BC37" i="10"/>
  <c r="BD37" i="10"/>
  <c r="AW38" i="10"/>
  <c r="AX38" i="10"/>
  <c r="AY38" i="10"/>
  <c r="AZ38" i="10"/>
  <c r="BA38" i="10"/>
  <c r="BB38" i="10"/>
  <c r="BC38" i="10"/>
  <c r="BD38" i="10"/>
  <c r="BE38" i="10"/>
  <c r="AW39" i="10"/>
  <c r="AX39" i="10"/>
  <c r="AY39" i="10"/>
  <c r="AZ39" i="10"/>
  <c r="BA39" i="10"/>
  <c r="BB39" i="10"/>
  <c r="BC39" i="10"/>
  <c r="BD39" i="10"/>
  <c r="BE39" i="10"/>
  <c r="AW40" i="10"/>
  <c r="AX40" i="10"/>
  <c r="AY40" i="10"/>
  <c r="AZ40" i="10"/>
  <c r="BA40" i="10"/>
  <c r="BB40" i="10"/>
  <c r="BC40" i="10"/>
  <c r="BD40" i="10"/>
  <c r="BE40" i="10"/>
  <c r="AW41" i="10"/>
  <c r="AX41" i="10"/>
  <c r="AY41" i="10"/>
  <c r="AZ41" i="10"/>
  <c r="BA41" i="10"/>
  <c r="BB41" i="10"/>
  <c r="BC41" i="10"/>
  <c r="BD41" i="10"/>
  <c r="BE41" i="10"/>
  <c r="AX11" i="10"/>
  <c r="AX71" i="10" s="1"/>
  <c r="AY11" i="10"/>
  <c r="AY71" i="10" s="1"/>
  <c r="AZ11" i="10"/>
  <c r="AZ71" i="10" s="1"/>
  <c r="BA11" i="10"/>
  <c r="BA71" i="10" s="1"/>
  <c r="BB11" i="10"/>
  <c r="BB71" i="10" s="1"/>
  <c r="BC11" i="10"/>
  <c r="BC71" i="10" s="1"/>
  <c r="BD11" i="10"/>
  <c r="BD71" i="10" s="1"/>
  <c r="BE11" i="10"/>
  <c r="BE71" i="10" s="1"/>
  <c r="AW12" i="10"/>
  <c r="AX12" i="10"/>
  <c r="AX156" i="10" s="1"/>
  <c r="AY12" i="10"/>
  <c r="AY156" i="10" s="1"/>
  <c r="AZ12" i="10"/>
  <c r="AZ156" i="10" s="1"/>
  <c r="BA12" i="10"/>
  <c r="BA156" i="10" s="1"/>
  <c r="BB12" i="10"/>
  <c r="BC12" i="10"/>
  <c r="BD12" i="10"/>
  <c r="BE12" i="10"/>
  <c r="AW13" i="10"/>
  <c r="AX13" i="10"/>
  <c r="AX166" i="10" s="1"/>
  <c r="AY13" i="10"/>
  <c r="AY166" i="10" s="1"/>
  <c r="AZ13" i="10"/>
  <c r="AZ166" i="10" s="1"/>
  <c r="BA13" i="10"/>
  <c r="BA166" i="10" s="1"/>
  <c r="BB13" i="10"/>
  <c r="BB166" i="10" s="1"/>
  <c r="BC13" i="10"/>
  <c r="BC166" i="10" s="1"/>
  <c r="BD13" i="10"/>
  <c r="BE13" i="10"/>
  <c r="BE166" i="10" s="1"/>
  <c r="Z14" i="10"/>
  <c r="Z176" i="10" s="1"/>
  <c r="AA14" i="10"/>
  <c r="AA176" i="10" s="1"/>
  <c r="AB14" i="10"/>
  <c r="AB176" i="10" s="1"/>
  <c r="AC14" i="10"/>
  <c r="AC176" i="10" s="1"/>
  <c r="AD14" i="10"/>
  <c r="AE14" i="10"/>
  <c r="AW14" i="10"/>
  <c r="AW176" i="10" s="1"/>
  <c r="AX14" i="10"/>
  <c r="AX176" i="10" s="1"/>
  <c r="AY14" i="10"/>
  <c r="AY176" i="10" s="1"/>
  <c r="AZ14" i="10"/>
  <c r="AZ176" i="10" s="1"/>
  <c r="BA14" i="10"/>
  <c r="BA176" i="10" s="1"/>
  <c r="BB14" i="10"/>
  <c r="BB176" i="10" s="1"/>
  <c r="BB177" i="10" s="1"/>
  <c r="BC14" i="10"/>
  <c r="BC176" i="10" s="1"/>
  <c r="BC177" i="10" s="1"/>
  <c r="BD14" i="10"/>
  <c r="BD176" i="10" s="1"/>
  <c r="BE14" i="10"/>
  <c r="BE176" i="10" s="1"/>
  <c r="Z15" i="10"/>
  <c r="Z186" i="10" s="1"/>
  <c r="AA15" i="10"/>
  <c r="AA186" i="10" s="1"/>
  <c r="AB15" i="10"/>
  <c r="AB186" i="10" s="1"/>
  <c r="AC15" i="10"/>
  <c r="AC186" i="10" s="1"/>
  <c r="AD15" i="10"/>
  <c r="AD186" i="10" s="1"/>
  <c r="AE15" i="10"/>
  <c r="AE186" i="10" s="1"/>
  <c r="AW15" i="10"/>
  <c r="AW186" i="10" s="1"/>
  <c r="AX15" i="10"/>
  <c r="AX186" i="10" s="1"/>
  <c r="AY15" i="10"/>
  <c r="AY186" i="10" s="1"/>
  <c r="AZ15" i="10"/>
  <c r="AZ186" i="10" s="1"/>
  <c r="BA15" i="10"/>
  <c r="BA186" i="10" s="1"/>
  <c r="BB15" i="10"/>
  <c r="BB186" i="10" s="1"/>
  <c r="BC15" i="10"/>
  <c r="BC186" i="10" s="1"/>
  <c r="BD15" i="10"/>
  <c r="BD186" i="10" s="1"/>
  <c r="BE15" i="10"/>
  <c r="BE186" i="10" s="1"/>
  <c r="Z16" i="10"/>
  <c r="Z196" i="10" s="1"/>
  <c r="AA16" i="10"/>
  <c r="AA196" i="10" s="1"/>
  <c r="AB16" i="10"/>
  <c r="AB196" i="10" s="1"/>
  <c r="AC16" i="10"/>
  <c r="AC196" i="10" s="1"/>
  <c r="AD16" i="10"/>
  <c r="AD196" i="10" s="1"/>
  <c r="AE16" i="10"/>
  <c r="AW16" i="10"/>
  <c r="AW196" i="10" s="1"/>
  <c r="AX16" i="10"/>
  <c r="AX196" i="10" s="1"/>
  <c r="AY16" i="10"/>
  <c r="AY196" i="10" s="1"/>
  <c r="AZ16" i="10"/>
  <c r="AZ196" i="10" s="1"/>
  <c r="BA16" i="10"/>
  <c r="BA196" i="10" s="1"/>
  <c r="BB16" i="10"/>
  <c r="BB196" i="10" s="1"/>
  <c r="BC16" i="10"/>
  <c r="BC196" i="10" s="1"/>
  <c r="BD16" i="10"/>
  <c r="BD196" i="10" s="1"/>
  <c r="BE16" i="10"/>
  <c r="BE196" i="10" s="1"/>
  <c r="Y12" i="10"/>
  <c r="Y13" i="10"/>
  <c r="Y14" i="10"/>
  <c r="Y15" i="10"/>
  <c r="Y16" i="10"/>
  <c r="B40" i="10"/>
  <c r="B57" i="10" s="1"/>
  <c r="BJ24" i="6" s="1"/>
  <c r="BJ34" i="6" s="1"/>
  <c r="BJ44" i="6" s="1"/>
  <c r="BJ56" i="6" s="1"/>
  <c r="B39" i="10"/>
  <c r="B38" i="10"/>
  <c r="B37" i="10"/>
  <c r="B36" i="10"/>
  <c r="B35" i="10"/>
  <c r="B32" i="10"/>
  <c r="B31" i="10"/>
  <c r="B30" i="10"/>
  <c r="B29" i="10"/>
  <c r="B28" i="10"/>
  <c r="B27" i="10"/>
  <c r="B24" i="10"/>
  <c r="B23" i="10"/>
  <c r="B22" i="10"/>
  <c r="B21" i="10"/>
  <c r="B20" i="10"/>
  <c r="B19" i="10"/>
  <c r="G10" i="10"/>
  <c r="BD6" i="10"/>
  <c r="O6" i="10"/>
  <c r="AF5" i="10"/>
  <c r="AJ5" i="10" s="1"/>
  <c r="AN5" i="10" s="1"/>
  <c r="AR5" i="10" s="1"/>
  <c r="AV5" i="10" s="1"/>
  <c r="AZ5" i="10" s="1"/>
  <c r="BD5" i="10" s="1"/>
  <c r="BH5" i="10" s="1"/>
  <c r="BL5" i="10" s="1"/>
  <c r="BP5" i="10" s="1"/>
  <c r="BT5" i="10" s="1"/>
  <c r="BX5" i="10" s="1"/>
  <c r="AE5" i="10"/>
  <c r="AI5" i="10" s="1"/>
  <c r="AM5" i="10" s="1"/>
  <c r="AQ5" i="10" s="1"/>
  <c r="AU5" i="10" s="1"/>
  <c r="AY5" i="10" s="1"/>
  <c r="BC5" i="10" s="1"/>
  <c r="BG5" i="10" s="1"/>
  <c r="BK5" i="10" s="1"/>
  <c r="BO5" i="10" s="1"/>
  <c r="BS5" i="10" s="1"/>
  <c r="BW5" i="10" s="1"/>
  <c r="AD5" i="10"/>
  <c r="AH5" i="10" s="1"/>
  <c r="AL5" i="10" s="1"/>
  <c r="AP5" i="10" s="1"/>
  <c r="AT5" i="10" s="1"/>
  <c r="AX5" i="10" s="1"/>
  <c r="BB5" i="10" s="1"/>
  <c r="BF5" i="10" s="1"/>
  <c r="BJ5" i="10" s="1"/>
  <c r="BN5" i="10" s="1"/>
  <c r="BR5" i="10" s="1"/>
  <c r="BV5" i="10" s="1"/>
  <c r="AC5" i="10"/>
  <c r="I5" i="10"/>
  <c r="AF4" i="10"/>
  <c r="AJ4" i="10" s="1"/>
  <c r="AN4" i="10" s="1"/>
  <c r="AR4" i="10" s="1"/>
  <c r="AV4" i="10" s="1"/>
  <c r="AZ4" i="10" s="1"/>
  <c r="BD4" i="10" s="1"/>
  <c r="BH4" i="10" s="1"/>
  <c r="BL4" i="10" s="1"/>
  <c r="BP4" i="10" s="1"/>
  <c r="BT4" i="10" s="1"/>
  <c r="BX4" i="10" s="1"/>
  <c r="AE4" i="10"/>
  <c r="AI4" i="10" s="1"/>
  <c r="AM4" i="10" s="1"/>
  <c r="AQ4" i="10" s="1"/>
  <c r="AU4" i="10" s="1"/>
  <c r="AY4" i="10" s="1"/>
  <c r="BC4" i="10" s="1"/>
  <c r="BG4" i="10" s="1"/>
  <c r="BK4" i="10" s="1"/>
  <c r="BO4" i="10" s="1"/>
  <c r="BS4" i="10" s="1"/>
  <c r="BW4" i="10" s="1"/>
  <c r="AD4" i="10"/>
  <c r="AH4" i="10" s="1"/>
  <c r="AL4" i="10" s="1"/>
  <c r="AP4" i="10" s="1"/>
  <c r="AT4" i="10" s="1"/>
  <c r="AX4" i="10" s="1"/>
  <c r="BB4" i="10" s="1"/>
  <c r="BF4" i="10" s="1"/>
  <c r="BJ4" i="10" s="1"/>
  <c r="BN4" i="10" s="1"/>
  <c r="BR4" i="10" s="1"/>
  <c r="BV4" i="10" s="1"/>
  <c r="AC4" i="10"/>
  <c r="AG4" i="10" s="1"/>
  <c r="AK4" i="10" s="1"/>
  <c r="AO4" i="10" s="1"/>
  <c r="AS4" i="10" s="1"/>
  <c r="AW4" i="10" s="1"/>
  <c r="BA4" i="10" s="1"/>
  <c r="BE4" i="10" s="1"/>
  <c r="BI4" i="10" s="1"/>
  <c r="BM4" i="10" s="1"/>
  <c r="BQ4" i="10" s="1"/>
  <c r="BU4" i="10" s="1"/>
  <c r="G2" i="10"/>
  <c r="A2" i="10"/>
  <c r="A1" i="10"/>
  <c r="BE196" i="3"/>
  <c r="BD196" i="3"/>
  <c r="BC196" i="3"/>
  <c r="BB196" i="3"/>
  <c r="BA196" i="3"/>
  <c r="AZ196" i="3"/>
  <c r="AY196" i="3"/>
  <c r="AX196" i="3"/>
  <c r="AW196" i="3"/>
  <c r="AV196" i="3"/>
  <c r="AU196" i="3"/>
  <c r="AT196" i="3"/>
  <c r="AS196" i="3"/>
  <c r="AR196" i="3"/>
  <c r="AQ196" i="3"/>
  <c r="AP196" i="3"/>
  <c r="AO196" i="3"/>
  <c r="AN196" i="3"/>
  <c r="AM196" i="3"/>
  <c r="AL196" i="3"/>
  <c r="AK196" i="3"/>
  <c r="AJ196" i="3"/>
  <c r="AI196" i="3"/>
  <c r="AH196" i="3"/>
  <c r="AG196" i="3"/>
  <c r="AF196" i="3"/>
  <c r="AE196" i="3"/>
  <c r="AD196" i="3"/>
  <c r="AC196" i="3"/>
  <c r="AB196" i="3"/>
  <c r="AA196" i="3"/>
  <c r="Z196" i="3"/>
  <c r="Y196" i="3"/>
  <c r="BE188" i="3"/>
  <c r="BF188" i="3" s="1"/>
  <c r="BG188" i="3" s="1"/>
  <c r="BH188" i="3" s="1"/>
  <c r="BI188" i="3" s="1"/>
  <c r="BJ188" i="3" s="1"/>
  <c r="BK188" i="3" s="1"/>
  <c r="BL188" i="3" s="1"/>
  <c r="BM188" i="3" s="1"/>
  <c r="BN188" i="3" s="1"/>
  <c r="BO188" i="3" s="1"/>
  <c r="BP188" i="3" s="1"/>
  <c r="BQ188" i="3" s="1"/>
  <c r="BR188" i="3" s="1"/>
  <c r="BS188" i="3" s="1"/>
  <c r="BT188" i="3" s="1"/>
  <c r="BU188" i="3" s="1"/>
  <c r="BV188" i="3" s="1"/>
  <c r="BW188" i="3" s="1"/>
  <c r="BX188" i="3" s="1"/>
  <c r="BD188" i="3"/>
  <c r="BC188" i="3"/>
  <c r="BB188" i="3"/>
  <c r="BA188" i="3"/>
  <c r="AZ188" i="3"/>
  <c r="AY188" i="3"/>
  <c r="AX188" i="3"/>
  <c r="AW188" i="3"/>
  <c r="AV188" i="3"/>
  <c r="AU188" i="3"/>
  <c r="AT188" i="3"/>
  <c r="AS188" i="3"/>
  <c r="AR188" i="3"/>
  <c r="AQ188" i="3"/>
  <c r="AP188" i="3"/>
  <c r="AO188" i="3"/>
  <c r="AN188" i="3"/>
  <c r="AM188" i="3"/>
  <c r="AL188" i="3"/>
  <c r="AK188" i="3"/>
  <c r="AJ188" i="3"/>
  <c r="AI188" i="3"/>
  <c r="AH188" i="3"/>
  <c r="AG188" i="3"/>
  <c r="AF188" i="3"/>
  <c r="BE179" i="3"/>
  <c r="BF179" i="3" s="1"/>
  <c r="BG179" i="3" s="1"/>
  <c r="BH179" i="3" s="1"/>
  <c r="BD179" i="3"/>
  <c r="BC179" i="3"/>
  <c r="BB179" i="3"/>
  <c r="BA179" i="3"/>
  <c r="AZ179" i="3"/>
  <c r="AY179" i="3"/>
  <c r="AX179" i="3"/>
  <c r="AW179" i="3"/>
  <c r="AV179" i="3"/>
  <c r="AU179" i="3"/>
  <c r="AT179" i="3"/>
  <c r="AS179" i="3"/>
  <c r="AR179" i="3"/>
  <c r="AQ179" i="3"/>
  <c r="AP179" i="3"/>
  <c r="AO179" i="3"/>
  <c r="AN179" i="3"/>
  <c r="AM179" i="3"/>
  <c r="AL179" i="3"/>
  <c r="AK179" i="3"/>
  <c r="AJ179" i="3"/>
  <c r="AI179" i="3"/>
  <c r="AH179" i="3"/>
  <c r="AG179" i="3"/>
  <c r="AF179" i="3"/>
  <c r="BE152" i="3"/>
  <c r="BF152" i="3" s="1"/>
  <c r="BD152" i="3"/>
  <c r="BC152" i="3"/>
  <c r="BB152" i="3"/>
  <c r="BA152" i="3"/>
  <c r="AZ152" i="3"/>
  <c r="AY152" i="3"/>
  <c r="AX152" i="3"/>
  <c r="AW152" i="3"/>
  <c r="AV152" i="3"/>
  <c r="AU152" i="3"/>
  <c r="AT152" i="3"/>
  <c r="AS152" i="3"/>
  <c r="AR152" i="3"/>
  <c r="AQ152" i="3"/>
  <c r="AP152" i="3"/>
  <c r="AO152" i="3"/>
  <c r="AN152" i="3"/>
  <c r="AM152" i="3"/>
  <c r="AL152" i="3"/>
  <c r="AK152" i="3"/>
  <c r="AJ152" i="3"/>
  <c r="AI152" i="3"/>
  <c r="AH152" i="3"/>
  <c r="AG152" i="3"/>
  <c r="AF152" i="3"/>
  <c r="BF290" i="3"/>
  <c r="BF281" i="3"/>
  <c r="BF265" i="3"/>
  <c r="BF247" i="3"/>
  <c r="BF246" i="3"/>
  <c r="BF185" i="3"/>
  <c r="BG185" i="3" s="1"/>
  <c r="BH185" i="3" s="1"/>
  <c r="BI185" i="3" s="1"/>
  <c r="BJ185" i="3" s="1"/>
  <c r="BK185" i="3" s="1"/>
  <c r="BL185" i="3" s="1"/>
  <c r="BM185" i="3" s="1"/>
  <c r="BN185" i="3" s="1"/>
  <c r="BO185" i="3" s="1"/>
  <c r="BP185" i="3" s="1"/>
  <c r="BQ185" i="3" s="1"/>
  <c r="BR185" i="3" s="1"/>
  <c r="BS185" i="3" s="1"/>
  <c r="BT185" i="3" s="1"/>
  <c r="BU185" i="3" s="1"/>
  <c r="BV185" i="3" s="1"/>
  <c r="BW185" i="3" s="1"/>
  <c r="BX185" i="3" s="1"/>
  <c r="BF184" i="3"/>
  <c r="BF178" i="3"/>
  <c r="BG178" i="3" s="1"/>
  <c r="BH178" i="3" s="1"/>
  <c r="BI178" i="3" s="1"/>
  <c r="BJ178" i="3" s="1"/>
  <c r="BK178" i="3" s="1"/>
  <c r="BL178" i="3" s="1"/>
  <c r="BM178" i="3" s="1"/>
  <c r="BN178" i="3" s="1"/>
  <c r="BO178" i="3" s="1"/>
  <c r="BP178" i="3" s="1"/>
  <c r="BQ178" i="3" s="1"/>
  <c r="BR178" i="3" s="1"/>
  <c r="BS178" i="3" s="1"/>
  <c r="BT178" i="3" s="1"/>
  <c r="BU178" i="3" s="1"/>
  <c r="BV178" i="3" s="1"/>
  <c r="BW178" i="3" s="1"/>
  <c r="BX178" i="3" s="1"/>
  <c r="BF177" i="3"/>
  <c r="BG177" i="3" s="1"/>
  <c r="BH177" i="3" s="1"/>
  <c r="BF176" i="3"/>
  <c r="BG176" i="3" s="1"/>
  <c r="BH176" i="3" s="1"/>
  <c r="BI176" i="3" s="1"/>
  <c r="BJ176" i="3" s="1"/>
  <c r="BK176" i="3" s="1"/>
  <c r="BL176" i="3" s="1"/>
  <c r="BM176" i="3" s="1"/>
  <c r="BN176" i="3" s="1"/>
  <c r="BO176" i="3" s="1"/>
  <c r="BP176" i="3" s="1"/>
  <c r="BQ176" i="3" s="1"/>
  <c r="BR176" i="3" s="1"/>
  <c r="BS176" i="3" s="1"/>
  <c r="BT176" i="3" s="1"/>
  <c r="BU176" i="3" s="1"/>
  <c r="BV176" i="3" s="1"/>
  <c r="BW176" i="3" s="1"/>
  <c r="BX176" i="3" s="1"/>
  <c r="BF158" i="3"/>
  <c r="BF153" i="3"/>
  <c r="BG153" i="3" s="1"/>
  <c r="BH153" i="3" s="1"/>
  <c r="BF151" i="3"/>
  <c r="BG151" i="3" s="1"/>
  <c r="BH151" i="3" s="1"/>
  <c r="BF150" i="3"/>
  <c r="BG150" i="3" s="1"/>
  <c r="Z306" i="3"/>
  <c r="AA306" i="3"/>
  <c r="AB306" i="3"/>
  <c r="AC306" i="3"/>
  <c r="AD306" i="3"/>
  <c r="AE306" i="3"/>
  <c r="AF306" i="3"/>
  <c r="AG306" i="3"/>
  <c r="AH306" i="3"/>
  <c r="AI306" i="3"/>
  <c r="AJ306" i="3"/>
  <c r="AK306" i="3"/>
  <c r="AL306" i="3"/>
  <c r="AM306" i="3"/>
  <c r="AN306" i="3"/>
  <c r="AO306" i="3"/>
  <c r="AP306" i="3"/>
  <c r="AQ306" i="3"/>
  <c r="AR306" i="3"/>
  <c r="AS306" i="3"/>
  <c r="AT306" i="3"/>
  <c r="AU306" i="3"/>
  <c r="AV306" i="3"/>
  <c r="AW306" i="3"/>
  <c r="AX306" i="3"/>
  <c r="AY306" i="3"/>
  <c r="AZ306" i="3"/>
  <c r="BA306" i="3"/>
  <c r="BB306" i="3"/>
  <c r="BC306" i="3"/>
  <c r="BD306" i="3"/>
  <c r="BE306" i="3"/>
  <c r="BT247" i="3"/>
  <c r="BS247" i="3"/>
  <c r="BR247" i="3"/>
  <c r="BQ247" i="3"/>
  <c r="BP247" i="3"/>
  <c r="BO247" i="3"/>
  <c r="BN247" i="3"/>
  <c r="BM247" i="3"/>
  <c r="BL247" i="3"/>
  <c r="BK247" i="3"/>
  <c r="BJ247" i="3"/>
  <c r="BI247" i="3"/>
  <c r="BH247" i="3"/>
  <c r="BG247" i="3"/>
  <c r="Y209" i="3"/>
  <c r="Z209" i="3"/>
  <c r="AA209" i="3"/>
  <c r="AA211" i="3" s="1"/>
  <c r="AB209" i="3"/>
  <c r="AB211" i="3" s="1"/>
  <c r="AC209" i="3"/>
  <c r="AC211" i="3" s="1"/>
  <c r="AD209" i="3"/>
  <c r="AD211" i="3" s="1"/>
  <c r="AE209" i="3"/>
  <c r="AF209" i="3"/>
  <c r="AF211" i="3" s="1"/>
  <c r="AG209" i="3"/>
  <c r="AH209" i="3"/>
  <c r="AH211" i="3" s="1"/>
  <c r="AI209" i="3"/>
  <c r="AJ209" i="3"/>
  <c r="AJ211" i="3" s="1"/>
  <c r="AK209" i="3"/>
  <c r="AK211" i="3" s="1"/>
  <c r="AL209" i="3"/>
  <c r="AL211" i="3" s="1"/>
  <c r="AM209" i="3"/>
  <c r="AM211" i="3" s="1"/>
  <c r="AN209" i="3"/>
  <c r="AN211" i="3" s="1"/>
  <c r="AO209" i="3"/>
  <c r="AO211" i="3" s="1"/>
  <c r="AP209" i="3"/>
  <c r="AP211" i="3" s="1"/>
  <c r="AQ209" i="3"/>
  <c r="AQ211" i="3" s="1"/>
  <c r="AR209" i="3"/>
  <c r="AR211" i="3" s="1"/>
  <c r="AS209" i="3"/>
  <c r="AS211" i="3" s="1"/>
  <c r="AT209" i="3"/>
  <c r="AU209" i="3"/>
  <c r="AV209" i="3"/>
  <c r="AW209" i="3"/>
  <c r="AX209" i="3"/>
  <c r="AY209" i="3"/>
  <c r="AZ209" i="3"/>
  <c r="BA209" i="3"/>
  <c r="BB209" i="3"/>
  <c r="BC209" i="3"/>
  <c r="BD209" i="3"/>
  <c r="BD211" i="3" s="1"/>
  <c r="BE209" i="3"/>
  <c r="Z309" i="3"/>
  <c r="AA309" i="3"/>
  <c r="AB309" i="3"/>
  <c r="AC309" i="3"/>
  <c r="AD309" i="3"/>
  <c r="AE309" i="3"/>
  <c r="AF309" i="3"/>
  <c r="AG309" i="3"/>
  <c r="AH309" i="3"/>
  <c r="AI309" i="3"/>
  <c r="AJ309" i="3"/>
  <c r="AK309" i="3"/>
  <c r="AL309" i="3"/>
  <c r="AM309" i="3"/>
  <c r="AN309" i="3"/>
  <c r="AO309" i="3"/>
  <c r="AP309" i="3"/>
  <c r="AQ309" i="3"/>
  <c r="AR309" i="3"/>
  <c r="AS309" i="3"/>
  <c r="AT309" i="3"/>
  <c r="AU309" i="3"/>
  <c r="AV309" i="3"/>
  <c r="AW309" i="3"/>
  <c r="AX309" i="3"/>
  <c r="AY309" i="3"/>
  <c r="AZ309" i="3"/>
  <c r="BA309" i="3"/>
  <c r="BB309" i="3"/>
  <c r="BC309" i="3"/>
  <c r="BD309" i="3"/>
  <c r="BE309" i="3"/>
  <c r="Z300" i="3"/>
  <c r="AA300" i="3"/>
  <c r="AB300" i="3"/>
  <c r="AC300" i="3"/>
  <c r="AD300" i="3"/>
  <c r="AE300" i="3"/>
  <c r="AF300" i="3"/>
  <c r="AG300" i="3"/>
  <c r="AH300" i="3"/>
  <c r="AI300" i="3"/>
  <c r="AJ300" i="3"/>
  <c r="AK300" i="3"/>
  <c r="AL300" i="3"/>
  <c r="AM300" i="3"/>
  <c r="AN300" i="3"/>
  <c r="AO300" i="3"/>
  <c r="AP300" i="3"/>
  <c r="AQ300" i="3"/>
  <c r="AR300" i="3"/>
  <c r="AS300" i="3"/>
  <c r="AT300" i="3"/>
  <c r="AU300" i="3"/>
  <c r="AV300" i="3"/>
  <c r="AW300" i="3"/>
  <c r="AX300" i="3"/>
  <c r="AY300" i="3"/>
  <c r="AZ300" i="3"/>
  <c r="BA300" i="3"/>
  <c r="BB300" i="3"/>
  <c r="BC300" i="3"/>
  <c r="BD300" i="3"/>
  <c r="BE300" i="3"/>
  <c r="Z293" i="3"/>
  <c r="AA293" i="3"/>
  <c r="AB293" i="3"/>
  <c r="AC293" i="3"/>
  <c r="AD293" i="3"/>
  <c r="AE293" i="3"/>
  <c r="AF293" i="3"/>
  <c r="AG293" i="3"/>
  <c r="AH293" i="3"/>
  <c r="AI293" i="3"/>
  <c r="AJ293" i="3"/>
  <c r="AK293" i="3"/>
  <c r="AL293" i="3"/>
  <c r="AM293" i="3"/>
  <c r="AN293" i="3"/>
  <c r="AO293" i="3"/>
  <c r="AP293" i="3"/>
  <c r="AQ293" i="3"/>
  <c r="AR293" i="3"/>
  <c r="AS293" i="3"/>
  <c r="AT293" i="3"/>
  <c r="AU293" i="3"/>
  <c r="AV293" i="3"/>
  <c r="AW293" i="3"/>
  <c r="AX293" i="3"/>
  <c r="AY293" i="3"/>
  <c r="AZ293" i="3"/>
  <c r="BA293" i="3"/>
  <c r="BB293" i="3"/>
  <c r="BC293" i="3"/>
  <c r="BD293" i="3"/>
  <c r="BE293" i="3"/>
  <c r="Z290" i="3"/>
  <c r="AA290" i="3"/>
  <c r="AB290" i="3"/>
  <c r="AC290" i="3"/>
  <c r="AD290" i="3"/>
  <c r="AE290" i="3"/>
  <c r="AF290" i="3"/>
  <c r="AG290" i="3"/>
  <c r="AH290" i="3"/>
  <c r="AI290" i="3"/>
  <c r="AJ290" i="3"/>
  <c r="AK290" i="3"/>
  <c r="AL290" i="3"/>
  <c r="AM290" i="3"/>
  <c r="AN290" i="3"/>
  <c r="AO290" i="3"/>
  <c r="AP290" i="3"/>
  <c r="AQ290" i="3"/>
  <c r="AR290" i="3"/>
  <c r="AS290" i="3"/>
  <c r="AT290" i="3"/>
  <c r="AU290" i="3"/>
  <c r="AV290" i="3"/>
  <c r="AW290" i="3"/>
  <c r="AX290" i="3"/>
  <c r="AY290" i="3"/>
  <c r="AZ290" i="3"/>
  <c r="BA290" i="3"/>
  <c r="BB290" i="3"/>
  <c r="BC290" i="3"/>
  <c r="BD290" i="3"/>
  <c r="BE290" i="3"/>
  <c r="Z283" i="3"/>
  <c r="AA283" i="3"/>
  <c r="AB283" i="3"/>
  <c r="AC283" i="3"/>
  <c r="AD283" i="3"/>
  <c r="AE283" i="3"/>
  <c r="AF283" i="3"/>
  <c r="AG283" i="3"/>
  <c r="AH283" i="3"/>
  <c r="AI283" i="3"/>
  <c r="AJ283" i="3"/>
  <c r="AK283" i="3"/>
  <c r="AL283" i="3"/>
  <c r="AM283" i="3"/>
  <c r="AN283" i="3"/>
  <c r="AO283" i="3"/>
  <c r="AP283" i="3"/>
  <c r="AQ283" i="3"/>
  <c r="AR283" i="3"/>
  <c r="AS283" i="3"/>
  <c r="AT283" i="3"/>
  <c r="AU283" i="3"/>
  <c r="AU287" i="3" s="1"/>
  <c r="AV283" i="3"/>
  <c r="AV287" i="3" s="1"/>
  <c r="AW283" i="3"/>
  <c r="AW287" i="3" s="1"/>
  <c r="AX283" i="3"/>
  <c r="AX287" i="3" s="1"/>
  <c r="AY283" i="3"/>
  <c r="AY287" i="3" s="1"/>
  <c r="AZ283" i="3"/>
  <c r="AZ287" i="3" s="1"/>
  <c r="BA283" i="3"/>
  <c r="BA287" i="3" s="1"/>
  <c r="BB283" i="3"/>
  <c r="BB287" i="3" s="1"/>
  <c r="BC283" i="3"/>
  <c r="BC287" i="3" s="1"/>
  <c r="BD283" i="3"/>
  <c r="BD287" i="3" s="1"/>
  <c r="BE283" i="3"/>
  <c r="BE287" i="3" s="1"/>
  <c r="Z281" i="3"/>
  <c r="AA281" i="3"/>
  <c r="AB281" i="3"/>
  <c r="AC281" i="3"/>
  <c r="AD281" i="3"/>
  <c r="AE281" i="3"/>
  <c r="AF281" i="3"/>
  <c r="AG281" i="3"/>
  <c r="AH281" i="3"/>
  <c r="AI281" i="3"/>
  <c r="AJ281" i="3"/>
  <c r="AK281" i="3"/>
  <c r="AL281" i="3"/>
  <c r="AM281" i="3"/>
  <c r="AN281" i="3"/>
  <c r="AO281" i="3"/>
  <c r="AP281" i="3"/>
  <c r="AQ281" i="3"/>
  <c r="AR281" i="3"/>
  <c r="AS281" i="3"/>
  <c r="AT281" i="3"/>
  <c r="AU281" i="3"/>
  <c r="AV281" i="3"/>
  <c r="AW281" i="3"/>
  <c r="AX281" i="3"/>
  <c r="AY281" i="3"/>
  <c r="AZ281" i="3"/>
  <c r="BA281" i="3"/>
  <c r="BB281" i="3"/>
  <c r="BC281" i="3"/>
  <c r="BD281" i="3"/>
  <c r="BE281" i="3"/>
  <c r="Z267" i="3"/>
  <c r="AA267" i="3"/>
  <c r="AB267" i="3"/>
  <c r="AC267" i="3"/>
  <c r="AD267" i="3"/>
  <c r="AE267" i="3"/>
  <c r="AF267" i="3"/>
  <c r="AG267" i="3"/>
  <c r="AH267" i="3"/>
  <c r="AI267" i="3"/>
  <c r="AJ267" i="3"/>
  <c r="AK267" i="3"/>
  <c r="AL267" i="3"/>
  <c r="AM267" i="3"/>
  <c r="AN267" i="3"/>
  <c r="AO267" i="3"/>
  <c r="AP267" i="3"/>
  <c r="AQ267" i="3"/>
  <c r="AR267" i="3"/>
  <c r="AS267" i="3"/>
  <c r="AT267" i="3"/>
  <c r="AU267" i="3"/>
  <c r="AV267" i="3"/>
  <c r="AW267" i="3"/>
  <c r="AX267" i="3"/>
  <c r="AY267" i="3"/>
  <c r="AZ267" i="3"/>
  <c r="BA267" i="3"/>
  <c r="BB267" i="3"/>
  <c r="BC267" i="3"/>
  <c r="BD267" i="3"/>
  <c r="BE267" i="3"/>
  <c r="BG246" i="3"/>
  <c r="BH246" i="3"/>
  <c r="BI246" i="3"/>
  <c r="BJ246" i="3"/>
  <c r="BK246" i="3"/>
  <c r="BL246" i="3"/>
  <c r="BM246" i="3"/>
  <c r="BN246" i="3"/>
  <c r="BO246" i="3"/>
  <c r="BP246" i="3"/>
  <c r="BQ246" i="3"/>
  <c r="BR246" i="3"/>
  <c r="BS246" i="3"/>
  <c r="BT246" i="3"/>
  <c r="H206" i="3"/>
  <c r="B48" i="3"/>
  <c r="B40" i="3"/>
  <c r="B32" i="3"/>
  <c r="BD101" i="3"/>
  <c r="BE101" i="3"/>
  <c r="BD103" i="3"/>
  <c r="BP28" i="6" s="1"/>
  <c r="BE103" i="3"/>
  <c r="BQ28" i="6" s="1"/>
  <c r="BD169" i="3"/>
  <c r="BD308" i="3" s="1"/>
  <c r="BE169" i="3"/>
  <c r="BE308" i="3" s="1"/>
  <c r="BD195" i="3"/>
  <c r="BE195" i="3"/>
  <c r="BD206" i="3"/>
  <c r="BE206" i="3"/>
  <c r="BD213" i="3"/>
  <c r="BE213" i="3"/>
  <c r="BD216" i="3"/>
  <c r="BE216" i="3"/>
  <c r="BD217" i="3"/>
  <c r="BE217" i="3"/>
  <c r="BD218" i="3"/>
  <c r="BE218" i="3"/>
  <c r="BD222" i="3"/>
  <c r="BE222" i="3"/>
  <c r="BD229" i="3"/>
  <c r="BE229" i="3"/>
  <c r="BD265" i="3"/>
  <c r="BE265" i="3"/>
  <c r="BD266" i="3"/>
  <c r="BD271" i="3" s="1"/>
  <c r="BE266" i="3"/>
  <c r="BE271" i="3" s="1"/>
  <c r="BD282" i="3"/>
  <c r="BE282" i="3"/>
  <c r="BD286" i="3"/>
  <c r="BE286" i="3"/>
  <c r="BD292" i="3"/>
  <c r="BE292" i="3"/>
  <c r="BD299" i="3"/>
  <c r="BE299" i="3"/>
  <c r="BD303" i="3"/>
  <c r="BE303" i="3"/>
  <c r="BD307" i="3"/>
  <c r="BE307" i="3"/>
  <c r="BD133" i="3"/>
  <c r="BD135" i="3" s="1"/>
  <c r="BE133" i="3"/>
  <c r="BE135" i="3" s="1"/>
  <c r="BD83" i="3"/>
  <c r="BE83" i="3"/>
  <c r="BD86" i="3"/>
  <c r="BE86" i="3"/>
  <c r="BF86" i="3" s="1"/>
  <c r="BG86" i="3" s="1"/>
  <c r="BD90" i="3"/>
  <c r="BE90" i="3"/>
  <c r="BD92" i="3"/>
  <c r="BD142" i="3" s="1"/>
  <c r="BD143" i="3" s="1"/>
  <c r="BE92" i="3"/>
  <c r="BE142" i="3" s="1"/>
  <c r="BE143" i="3" s="1"/>
  <c r="BD95" i="3"/>
  <c r="BD97" i="3" s="1"/>
  <c r="BE95" i="3"/>
  <c r="BE97" i="3" s="1"/>
  <c r="BD35" i="3"/>
  <c r="BE35" i="3"/>
  <c r="BD36" i="3"/>
  <c r="BE36" i="3"/>
  <c r="BD37" i="3"/>
  <c r="BE37" i="3"/>
  <c r="BD38" i="3"/>
  <c r="BE38" i="3"/>
  <c r="BD6" i="3"/>
  <c r="BE6" i="3" s="1"/>
  <c r="BF6" i="3" s="1"/>
  <c r="O6" i="3"/>
  <c r="P6" i="3" s="1"/>
  <c r="B44" i="3"/>
  <c r="B45" i="3"/>
  <c r="B62" i="3" s="1"/>
  <c r="B46" i="3"/>
  <c r="B47" i="3"/>
  <c r="B71" i="3" s="1"/>
  <c r="B43" i="3"/>
  <c r="AC5" i="3"/>
  <c r="AD5" i="3"/>
  <c r="AH5" i="3" s="1"/>
  <c r="AL5" i="3" s="1"/>
  <c r="AP5" i="3" s="1"/>
  <c r="AT5" i="3" s="1"/>
  <c r="AE5" i="3"/>
  <c r="AI5" i="3" s="1"/>
  <c r="AM5" i="3" s="1"/>
  <c r="AQ5" i="3" s="1"/>
  <c r="AU5" i="3" s="1"/>
  <c r="AY5" i="3" s="1"/>
  <c r="BC5" i="3" s="1"/>
  <c r="BG5" i="3" s="1"/>
  <c r="BK5" i="3" s="1"/>
  <c r="BO5" i="3" s="1"/>
  <c r="BS5" i="3" s="1"/>
  <c r="BW5" i="3" s="1"/>
  <c r="G10" i="3"/>
  <c r="C5" i="2"/>
  <c r="BC95" i="3"/>
  <c r="BB95" i="3"/>
  <c r="BA95" i="3"/>
  <c r="BA312" i="3" s="1"/>
  <c r="AZ95" i="3"/>
  <c r="AZ312" i="3" s="1"/>
  <c r="AY95" i="3"/>
  <c r="AY312" i="3" s="1"/>
  <c r="AX95" i="3"/>
  <c r="AX312" i="3" s="1"/>
  <c r="AW95" i="3"/>
  <c r="AV95" i="3"/>
  <c r="AV312" i="3" s="1"/>
  <c r="AU95" i="3"/>
  <c r="AU312" i="3" s="1"/>
  <c r="AT95" i="3"/>
  <c r="AS95" i="3"/>
  <c r="AS312" i="3" s="1"/>
  <c r="AR95" i="3"/>
  <c r="AR312" i="3" s="1"/>
  <c r="AQ95" i="3"/>
  <c r="AQ312" i="3" s="1"/>
  <c r="AP95" i="3"/>
  <c r="AP312" i="3" s="1"/>
  <c r="AO95" i="3"/>
  <c r="AN95" i="3"/>
  <c r="AN312" i="3" s="1"/>
  <c r="AM95" i="3"/>
  <c r="AM312" i="3" s="1"/>
  <c r="AL95" i="3"/>
  <c r="AL312" i="3" s="1"/>
  <c r="AK95" i="3"/>
  <c r="AK312" i="3" s="1"/>
  <c r="AJ95" i="3"/>
  <c r="AJ312" i="3" s="1"/>
  <c r="AI95" i="3"/>
  <c r="AI312" i="3" s="1"/>
  <c r="AH95" i="3"/>
  <c r="AH312" i="3" s="1"/>
  <c r="AG95" i="3"/>
  <c r="AG312" i="3" s="1"/>
  <c r="AF95" i="3"/>
  <c r="AF312" i="3" s="1"/>
  <c r="AE95" i="3"/>
  <c r="AE312" i="3" s="1"/>
  <c r="AD95" i="3"/>
  <c r="AD312" i="3" s="1"/>
  <c r="AC95" i="3"/>
  <c r="AC312" i="3" s="1"/>
  <c r="AB95" i="3"/>
  <c r="AB312" i="3" s="1"/>
  <c r="AA95" i="3"/>
  <c r="AA312" i="3" s="1"/>
  <c r="Z95" i="3"/>
  <c r="Z312" i="3" s="1"/>
  <c r="BC169" i="3"/>
  <c r="BC308" i="3" s="1"/>
  <c r="BB169" i="3"/>
  <c r="BB308" i="3" s="1"/>
  <c r="BF308" i="3" s="1"/>
  <c r="BG308" i="3" s="1"/>
  <c r="BA169" i="3"/>
  <c r="BA308" i="3" s="1"/>
  <c r="AZ169" i="3"/>
  <c r="AZ308" i="3" s="1"/>
  <c r="AY169" i="3"/>
  <c r="AY308" i="3" s="1"/>
  <c r="AX169" i="3"/>
  <c r="AX308" i="3" s="1"/>
  <c r="AW169" i="3"/>
  <c r="AW308" i="3" s="1"/>
  <c r="AV169" i="3"/>
  <c r="AV308" i="3" s="1"/>
  <c r="AU169" i="3"/>
  <c r="AU308" i="3" s="1"/>
  <c r="AT169" i="3"/>
  <c r="AT308" i="3" s="1"/>
  <c r="AS169" i="3"/>
  <c r="AS308" i="3" s="1"/>
  <c r="AR169" i="3"/>
  <c r="AR308" i="3" s="1"/>
  <c r="AQ169" i="3"/>
  <c r="AQ308" i="3" s="1"/>
  <c r="AP169" i="3"/>
  <c r="AP308" i="3" s="1"/>
  <c r="AO169" i="3"/>
  <c r="AO308" i="3" s="1"/>
  <c r="AN169" i="3"/>
  <c r="AN308" i="3" s="1"/>
  <c r="AM169" i="3"/>
  <c r="AM308" i="3" s="1"/>
  <c r="AL169" i="3"/>
  <c r="AL308" i="3" s="1"/>
  <c r="AK169" i="3"/>
  <c r="AK308" i="3" s="1"/>
  <c r="AJ169" i="3"/>
  <c r="AJ308" i="3" s="1"/>
  <c r="AI169" i="3"/>
  <c r="AI308" i="3" s="1"/>
  <c r="AH169" i="3"/>
  <c r="AH308" i="3" s="1"/>
  <c r="AG169" i="3"/>
  <c r="AG308" i="3" s="1"/>
  <c r="AF169" i="3"/>
  <c r="AF308" i="3" s="1"/>
  <c r="AE169" i="3"/>
  <c r="AE308" i="3" s="1"/>
  <c r="AD169" i="3"/>
  <c r="AD308" i="3" s="1"/>
  <c r="AC169" i="3"/>
  <c r="AC308" i="3" s="1"/>
  <c r="AB169" i="3"/>
  <c r="AB308" i="3" s="1"/>
  <c r="AA169" i="3"/>
  <c r="AA308" i="3" s="1"/>
  <c r="Z169" i="3"/>
  <c r="Z308" i="3" s="1"/>
  <c r="BC307" i="3"/>
  <c r="BB307" i="3"/>
  <c r="BF307" i="3" s="1"/>
  <c r="BG307" i="3" s="1"/>
  <c r="BA307" i="3"/>
  <c r="AZ307" i="3"/>
  <c r="AY307" i="3"/>
  <c r="AX307" i="3"/>
  <c r="AW307" i="3"/>
  <c r="AV307" i="3"/>
  <c r="AU307" i="3"/>
  <c r="AT307" i="3"/>
  <c r="AS307" i="3"/>
  <c r="AR307" i="3"/>
  <c r="AQ307" i="3"/>
  <c r="AP307" i="3"/>
  <c r="AO307" i="3"/>
  <c r="AN307" i="3"/>
  <c r="AM307" i="3"/>
  <c r="AL307" i="3"/>
  <c r="AK307" i="3"/>
  <c r="AJ307" i="3"/>
  <c r="AI307" i="3"/>
  <c r="AH307" i="3"/>
  <c r="AG307" i="3"/>
  <c r="AF307" i="3"/>
  <c r="AE307" i="3"/>
  <c r="AD307" i="3"/>
  <c r="AC307" i="3"/>
  <c r="AB307" i="3"/>
  <c r="AA307" i="3"/>
  <c r="Z307" i="3"/>
  <c r="BC303" i="3"/>
  <c r="BB303" i="3"/>
  <c r="BA303" i="3"/>
  <c r="AZ303" i="3"/>
  <c r="AY303" i="3"/>
  <c r="AX303" i="3"/>
  <c r="AW303" i="3"/>
  <c r="AV303" i="3"/>
  <c r="AU303" i="3"/>
  <c r="AT303" i="3"/>
  <c r="AS303" i="3"/>
  <c r="AR303" i="3"/>
  <c r="AQ303" i="3"/>
  <c r="AP303" i="3"/>
  <c r="AO303" i="3"/>
  <c r="AN303" i="3"/>
  <c r="AM303" i="3"/>
  <c r="AL303" i="3"/>
  <c r="AK303" i="3"/>
  <c r="AJ303" i="3"/>
  <c r="AI303" i="3"/>
  <c r="AH303" i="3"/>
  <c r="AG303" i="3"/>
  <c r="AF303" i="3"/>
  <c r="AE303" i="3"/>
  <c r="AD303" i="3"/>
  <c r="AC303" i="3"/>
  <c r="AB303" i="3"/>
  <c r="AA303" i="3"/>
  <c r="Z303" i="3"/>
  <c r="BC299" i="3"/>
  <c r="BB299" i="3"/>
  <c r="BA299" i="3"/>
  <c r="AZ299" i="3"/>
  <c r="AY299" i="3"/>
  <c r="AX299" i="3"/>
  <c r="AW299" i="3"/>
  <c r="AV299" i="3"/>
  <c r="AU299" i="3"/>
  <c r="AT299" i="3"/>
  <c r="AS299" i="3"/>
  <c r="AR299" i="3"/>
  <c r="AQ299" i="3"/>
  <c r="AP299" i="3"/>
  <c r="AO299" i="3"/>
  <c r="AN299" i="3"/>
  <c r="AM299" i="3"/>
  <c r="AL299" i="3"/>
  <c r="AK299" i="3"/>
  <c r="AJ299" i="3"/>
  <c r="AI299" i="3"/>
  <c r="AH299" i="3"/>
  <c r="AG299" i="3"/>
  <c r="AF299" i="3"/>
  <c r="AE299" i="3"/>
  <c r="AD299" i="3"/>
  <c r="AC299" i="3"/>
  <c r="AB299" i="3"/>
  <c r="AA299" i="3"/>
  <c r="Z299" i="3"/>
  <c r="BC292" i="3"/>
  <c r="BB292" i="3"/>
  <c r="BA292" i="3"/>
  <c r="AZ292" i="3"/>
  <c r="AY292" i="3"/>
  <c r="AX292" i="3"/>
  <c r="AW292" i="3"/>
  <c r="AV292" i="3"/>
  <c r="AU292" i="3"/>
  <c r="AT292" i="3"/>
  <c r="AS292" i="3"/>
  <c r="AR292" i="3"/>
  <c r="AQ292" i="3"/>
  <c r="AP292" i="3"/>
  <c r="AO292" i="3"/>
  <c r="AN292" i="3"/>
  <c r="AM292" i="3"/>
  <c r="AL292" i="3"/>
  <c r="AK292" i="3"/>
  <c r="AJ292" i="3"/>
  <c r="AI292" i="3"/>
  <c r="AH292" i="3"/>
  <c r="AG292" i="3"/>
  <c r="AF292" i="3"/>
  <c r="AE292" i="3"/>
  <c r="AD292" i="3"/>
  <c r="AC292" i="3"/>
  <c r="AB292" i="3"/>
  <c r="AA292" i="3"/>
  <c r="Z292" i="3"/>
  <c r="BC286" i="3"/>
  <c r="BB286" i="3"/>
  <c r="BA286" i="3"/>
  <c r="AZ286" i="3"/>
  <c r="AY286" i="3"/>
  <c r="AX286" i="3"/>
  <c r="AW286" i="3"/>
  <c r="AV286" i="3"/>
  <c r="AU286" i="3"/>
  <c r="AT286" i="3"/>
  <c r="AS286" i="3"/>
  <c r="AR286" i="3"/>
  <c r="AQ286" i="3"/>
  <c r="AP286" i="3"/>
  <c r="AO286" i="3"/>
  <c r="AN286" i="3"/>
  <c r="AM286" i="3"/>
  <c r="AL286" i="3"/>
  <c r="AK286" i="3"/>
  <c r="AJ286" i="3"/>
  <c r="AI286" i="3"/>
  <c r="AH286" i="3"/>
  <c r="AG286" i="3"/>
  <c r="AF286" i="3"/>
  <c r="AE286" i="3"/>
  <c r="AD286" i="3"/>
  <c r="AC286" i="3"/>
  <c r="AB286" i="3"/>
  <c r="AA286" i="3"/>
  <c r="Z286" i="3"/>
  <c r="BC282" i="3"/>
  <c r="BB282" i="3"/>
  <c r="BA282" i="3"/>
  <c r="AZ282" i="3"/>
  <c r="AY282" i="3"/>
  <c r="AX282" i="3"/>
  <c r="AW282" i="3"/>
  <c r="AV282" i="3"/>
  <c r="AU282" i="3"/>
  <c r="AT282" i="3"/>
  <c r="AS282" i="3"/>
  <c r="AR282" i="3"/>
  <c r="AQ282" i="3"/>
  <c r="AP282" i="3"/>
  <c r="AO282" i="3"/>
  <c r="AN282" i="3"/>
  <c r="AM282" i="3"/>
  <c r="AL282" i="3"/>
  <c r="AK282" i="3"/>
  <c r="AJ282" i="3"/>
  <c r="AI282" i="3"/>
  <c r="AH282" i="3"/>
  <c r="AG282" i="3"/>
  <c r="AF282" i="3"/>
  <c r="AE282" i="3"/>
  <c r="AD282" i="3"/>
  <c r="AC282" i="3"/>
  <c r="AB282" i="3"/>
  <c r="AA282" i="3"/>
  <c r="Z282" i="3"/>
  <c r="BC266" i="3"/>
  <c r="AY266" i="3"/>
  <c r="BB266" i="3"/>
  <c r="BB271" i="3" s="1"/>
  <c r="AX266" i="3"/>
  <c r="BA266" i="3"/>
  <c r="AW266" i="3"/>
  <c r="AZ266" i="3"/>
  <c r="AZ271" i="3" s="1"/>
  <c r="AV266" i="3"/>
  <c r="AV271" i="3" s="1"/>
  <c r="AU266" i="3"/>
  <c r="AU271" i="3" s="1"/>
  <c r="AT266" i="3"/>
  <c r="AT271" i="3" s="1"/>
  <c r="AS266" i="3"/>
  <c r="AS271" i="3" s="1"/>
  <c r="AR266" i="3"/>
  <c r="AR271" i="3" s="1"/>
  <c r="AQ266" i="3"/>
  <c r="AP266" i="3"/>
  <c r="AO266" i="3"/>
  <c r="AN266" i="3"/>
  <c r="AM266" i="3"/>
  <c r="AL266" i="3"/>
  <c r="AK266" i="3"/>
  <c r="AJ266" i="3"/>
  <c r="AJ271" i="3" s="1"/>
  <c r="AI266" i="3"/>
  <c r="AH266" i="3"/>
  <c r="AG266" i="3"/>
  <c r="AF266" i="3"/>
  <c r="AE266" i="3"/>
  <c r="AD266" i="3"/>
  <c r="AC266" i="3"/>
  <c r="AB266" i="3"/>
  <c r="AB271" i="3" s="1"/>
  <c r="AA266" i="3"/>
  <c r="Z266" i="3"/>
  <c r="BC272" i="3"/>
  <c r="BB272" i="3"/>
  <c r="BA272" i="3"/>
  <c r="AZ272" i="3"/>
  <c r="AY272" i="3"/>
  <c r="AX272" i="3"/>
  <c r="AW272" i="3"/>
  <c r="AV272" i="3"/>
  <c r="AU272" i="3"/>
  <c r="AT272" i="3"/>
  <c r="AS272" i="3"/>
  <c r="AR272" i="3"/>
  <c r="AQ272" i="3"/>
  <c r="AP272" i="3"/>
  <c r="AO272" i="3"/>
  <c r="AN272" i="3"/>
  <c r="AM272" i="3"/>
  <c r="AL272" i="3"/>
  <c r="AK272" i="3"/>
  <c r="AJ272" i="3"/>
  <c r="AI272" i="3"/>
  <c r="AH272" i="3"/>
  <c r="AG272" i="3"/>
  <c r="AF272" i="3"/>
  <c r="AE272" i="3"/>
  <c r="AD272" i="3"/>
  <c r="AC272" i="3"/>
  <c r="AB272" i="3"/>
  <c r="AA272" i="3"/>
  <c r="Z272" i="3"/>
  <c r="BC265" i="3"/>
  <c r="BB265" i="3"/>
  <c r="BA265" i="3"/>
  <c r="AZ265" i="3"/>
  <c r="AY265" i="3"/>
  <c r="AX265" i="3"/>
  <c r="AW265" i="3"/>
  <c r="AV265" i="3"/>
  <c r="AU265" i="3"/>
  <c r="AT265" i="3"/>
  <c r="AS265" i="3"/>
  <c r="AR265" i="3"/>
  <c r="AQ265" i="3"/>
  <c r="AP265" i="3"/>
  <c r="AO265" i="3"/>
  <c r="AN265" i="3"/>
  <c r="AM265" i="3"/>
  <c r="AL265" i="3"/>
  <c r="AK265" i="3"/>
  <c r="AJ265" i="3"/>
  <c r="AI265" i="3"/>
  <c r="AH265" i="3"/>
  <c r="AG265" i="3"/>
  <c r="AF265" i="3"/>
  <c r="AE265" i="3"/>
  <c r="AD265" i="3"/>
  <c r="AC265" i="3"/>
  <c r="AB265" i="3"/>
  <c r="AA265" i="3"/>
  <c r="Z265" i="3"/>
  <c r="BC229" i="3"/>
  <c r="BC230" i="3"/>
  <c r="BB229" i="3"/>
  <c r="BB230" i="3"/>
  <c r="BA229" i="3"/>
  <c r="BA230" i="3"/>
  <c r="AZ229" i="3"/>
  <c r="AZ230" i="3"/>
  <c r="AY229" i="3"/>
  <c r="AY230" i="3"/>
  <c r="AX229" i="3"/>
  <c r="AX230" i="3"/>
  <c r="AW229" i="3"/>
  <c r="AW230" i="3"/>
  <c r="AV229" i="3"/>
  <c r="AV230" i="3"/>
  <c r="AU229" i="3"/>
  <c r="AU230" i="3"/>
  <c r="AT229" i="3"/>
  <c r="AT230" i="3"/>
  <c r="AS229" i="3"/>
  <c r="AS230" i="3"/>
  <c r="AR229" i="3"/>
  <c r="AR230" i="3"/>
  <c r="AQ229" i="3"/>
  <c r="AQ230" i="3"/>
  <c r="AP229" i="3"/>
  <c r="AP230" i="3"/>
  <c r="AO229" i="3"/>
  <c r="AO230" i="3"/>
  <c r="AN229" i="3"/>
  <c r="AN230" i="3"/>
  <c r="AM229" i="3"/>
  <c r="AM230" i="3"/>
  <c r="AL229" i="3"/>
  <c r="AL230" i="3"/>
  <c r="AK229" i="3"/>
  <c r="AK230" i="3"/>
  <c r="AJ229" i="3"/>
  <c r="AJ230" i="3"/>
  <c r="AI229" i="3"/>
  <c r="AI230" i="3"/>
  <c r="AH229" i="3"/>
  <c r="AH230" i="3"/>
  <c r="AG229" i="3"/>
  <c r="AG230" i="3"/>
  <c r="AF229" i="3"/>
  <c r="AF230" i="3"/>
  <c r="AE229" i="3"/>
  <c r="AE230" i="3"/>
  <c r="AD229" i="3"/>
  <c r="AD230" i="3"/>
  <c r="AC229" i="3"/>
  <c r="AC230" i="3"/>
  <c r="AB229" i="3"/>
  <c r="AB230" i="3"/>
  <c r="AA229" i="3"/>
  <c r="AA230" i="3"/>
  <c r="Z229" i="3"/>
  <c r="Z230" i="3"/>
  <c r="Y229" i="3"/>
  <c r="Y230" i="3"/>
  <c r="BG232" i="3"/>
  <c r="BC222" i="3"/>
  <c r="BC83" i="3"/>
  <c r="BB222" i="3"/>
  <c r="BB83" i="3"/>
  <c r="BB224" i="3" s="1"/>
  <c r="BA222" i="3"/>
  <c r="BA83" i="3"/>
  <c r="AZ222" i="3"/>
  <c r="AZ83" i="3"/>
  <c r="AY222" i="3"/>
  <c r="AY83" i="3"/>
  <c r="AX222" i="3"/>
  <c r="AX83" i="3"/>
  <c r="AX224" i="3" s="1"/>
  <c r="AW222" i="3"/>
  <c r="AW83" i="3"/>
  <c r="AW224" i="3" s="1"/>
  <c r="AV222" i="3"/>
  <c r="AV83" i="3"/>
  <c r="AV224" i="3" s="1"/>
  <c r="AU222" i="3"/>
  <c r="AU83" i="3"/>
  <c r="AU224" i="3" s="1"/>
  <c r="AT222" i="3"/>
  <c r="AT83" i="3"/>
  <c r="AT224" i="3" s="1"/>
  <c r="AS222" i="3"/>
  <c r="AS83" i="3"/>
  <c r="AS224" i="3" s="1"/>
  <c r="AR222" i="3"/>
  <c r="AR83" i="3"/>
  <c r="AR224" i="3" s="1"/>
  <c r="AQ222" i="3"/>
  <c r="AQ83" i="3"/>
  <c r="AQ224" i="3" s="1"/>
  <c r="AP222" i="3"/>
  <c r="AP83" i="3"/>
  <c r="AP224" i="3" s="1"/>
  <c r="AO222" i="3"/>
  <c r="AO83" i="3"/>
  <c r="AO224" i="3" s="1"/>
  <c r="AN222" i="3"/>
  <c r="AN83" i="3"/>
  <c r="AN224" i="3" s="1"/>
  <c r="AM222" i="3"/>
  <c r="AM83" i="3"/>
  <c r="AM224" i="3" s="1"/>
  <c r="AL222" i="3"/>
  <c r="AL83" i="3"/>
  <c r="AL224" i="3" s="1"/>
  <c r="AK222" i="3"/>
  <c r="AK83" i="3"/>
  <c r="AJ222" i="3"/>
  <c r="AJ83" i="3"/>
  <c r="AI222" i="3"/>
  <c r="AI83" i="3"/>
  <c r="AI224" i="3" s="1"/>
  <c r="AH222" i="3"/>
  <c r="AH83" i="3"/>
  <c r="AH224" i="3" s="1"/>
  <c r="AG222" i="3"/>
  <c r="AG83" i="3"/>
  <c r="AF222" i="3"/>
  <c r="AF83" i="3"/>
  <c r="AF224" i="3" s="1"/>
  <c r="AE222" i="3"/>
  <c r="AE83" i="3"/>
  <c r="AE224" i="3" s="1"/>
  <c r="AD222" i="3"/>
  <c r="AD83" i="3"/>
  <c r="AD224" i="3" s="1"/>
  <c r="AC222" i="3"/>
  <c r="AC83" i="3"/>
  <c r="AC224" i="3" s="1"/>
  <c r="AB222" i="3"/>
  <c r="AB83" i="3"/>
  <c r="AA222" i="3"/>
  <c r="AA83" i="3"/>
  <c r="AA224" i="3" s="1"/>
  <c r="Z222" i="3"/>
  <c r="Z83" i="3"/>
  <c r="Z224" i="3" s="1"/>
  <c r="Y222" i="3"/>
  <c r="Y83" i="3"/>
  <c r="BC218" i="3"/>
  <c r="BB218" i="3"/>
  <c r="BA218" i="3"/>
  <c r="AZ218" i="3"/>
  <c r="AY218" i="3"/>
  <c r="AX218" i="3"/>
  <c r="AW218" i="3"/>
  <c r="AV218" i="3"/>
  <c r="AU218" i="3"/>
  <c r="AT218" i="3"/>
  <c r="AS218" i="3"/>
  <c r="AR218" i="3"/>
  <c r="AQ218" i="3"/>
  <c r="AP218" i="3"/>
  <c r="AO218" i="3"/>
  <c r="AN218" i="3"/>
  <c r="AM218" i="3"/>
  <c r="AL218" i="3"/>
  <c r="AK218" i="3"/>
  <c r="AJ218" i="3"/>
  <c r="AI218" i="3"/>
  <c r="AH218" i="3"/>
  <c r="AG218" i="3"/>
  <c r="AF218" i="3"/>
  <c r="AE218" i="3"/>
  <c r="AD218" i="3"/>
  <c r="AC218" i="3"/>
  <c r="AB218" i="3"/>
  <c r="AA218" i="3"/>
  <c r="Z218" i="3"/>
  <c r="Y218" i="3"/>
  <c r="BC217" i="3"/>
  <c r="BB217" i="3"/>
  <c r="BA217" i="3"/>
  <c r="AZ217" i="3"/>
  <c r="AY217" i="3"/>
  <c r="AX217" i="3"/>
  <c r="AW217" i="3"/>
  <c r="AV217" i="3"/>
  <c r="AU217" i="3"/>
  <c r="AT217" i="3"/>
  <c r="AS217" i="3"/>
  <c r="AR217" i="3"/>
  <c r="AQ217" i="3"/>
  <c r="AP217" i="3"/>
  <c r="AO217" i="3"/>
  <c r="AN217" i="3"/>
  <c r="AM217" i="3"/>
  <c r="AL217" i="3"/>
  <c r="AK217" i="3"/>
  <c r="AJ217" i="3"/>
  <c r="AI217" i="3"/>
  <c r="AH217" i="3"/>
  <c r="AG217" i="3"/>
  <c r="AF217" i="3"/>
  <c r="AE217" i="3"/>
  <c r="AD217" i="3"/>
  <c r="AC217" i="3"/>
  <c r="AB217" i="3"/>
  <c r="AA217" i="3"/>
  <c r="Z217" i="3"/>
  <c r="Y217" i="3"/>
  <c r="BC216" i="3"/>
  <c r="BB216" i="3"/>
  <c r="BA216" i="3"/>
  <c r="AZ216" i="3"/>
  <c r="AY216" i="3"/>
  <c r="AX216" i="3"/>
  <c r="AW216" i="3"/>
  <c r="AV216" i="3"/>
  <c r="AU216" i="3"/>
  <c r="AT216" i="3"/>
  <c r="AS216" i="3"/>
  <c r="AR216" i="3"/>
  <c r="AQ216" i="3"/>
  <c r="AP216" i="3"/>
  <c r="AO216" i="3"/>
  <c r="AN216" i="3"/>
  <c r="AM216" i="3"/>
  <c r="AL216" i="3"/>
  <c r="AK216" i="3"/>
  <c r="AJ216" i="3"/>
  <c r="AI216" i="3"/>
  <c r="AH216" i="3"/>
  <c r="AG216" i="3"/>
  <c r="AF216" i="3"/>
  <c r="AE216" i="3"/>
  <c r="AD216" i="3"/>
  <c r="AC216" i="3"/>
  <c r="AB216" i="3"/>
  <c r="AA216" i="3"/>
  <c r="Z216" i="3"/>
  <c r="Y216" i="3"/>
  <c r="BC213" i="3"/>
  <c r="BB213" i="3"/>
  <c r="BA213" i="3"/>
  <c r="AZ213" i="3"/>
  <c r="AY213" i="3"/>
  <c r="AX213" i="3"/>
  <c r="AW213" i="3"/>
  <c r="AV213" i="3"/>
  <c r="AU213" i="3"/>
  <c r="AT213" i="3"/>
  <c r="AS213" i="3"/>
  <c r="AR213" i="3"/>
  <c r="AQ213" i="3"/>
  <c r="AP213" i="3"/>
  <c r="AO213" i="3"/>
  <c r="AN213" i="3"/>
  <c r="AM213" i="3"/>
  <c r="AL213" i="3"/>
  <c r="AK213" i="3"/>
  <c r="AJ213" i="3"/>
  <c r="AI213" i="3"/>
  <c r="AH213" i="3"/>
  <c r="AG213" i="3"/>
  <c r="AF213" i="3"/>
  <c r="AE213" i="3"/>
  <c r="AD213" i="3"/>
  <c r="AC213" i="3"/>
  <c r="AB213" i="3"/>
  <c r="AA213" i="3"/>
  <c r="Z213" i="3"/>
  <c r="Y213" i="3"/>
  <c r="AZ103" i="3"/>
  <c r="BL28" i="6" s="1"/>
  <c r="BA103" i="3"/>
  <c r="BM28" i="6" s="1"/>
  <c r="BB103" i="3"/>
  <c r="BN28" i="6" s="1"/>
  <c r="BC103" i="3"/>
  <c r="BO28" i="6" s="1"/>
  <c r="AY103" i="3"/>
  <c r="BK28" i="6" s="1"/>
  <c r="AX103" i="3"/>
  <c r="AW103" i="3"/>
  <c r="AV103" i="3"/>
  <c r="AU103" i="3"/>
  <c r="AT103" i="3"/>
  <c r="AS103" i="3"/>
  <c r="AR103" i="3"/>
  <c r="AQ103" i="3"/>
  <c r="AP103" i="3"/>
  <c r="AO103" i="3"/>
  <c r="AN103" i="3"/>
  <c r="AM103" i="3"/>
  <c r="AL103" i="3"/>
  <c r="AK103" i="3"/>
  <c r="AJ103" i="3"/>
  <c r="AI103" i="3"/>
  <c r="AH103" i="3"/>
  <c r="AG103" i="3"/>
  <c r="AF103" i="3"/>
  <c r="AE103" i="3"/>
  <c r="AD103" i="3"/>
  <c r="AC103" i="3"/>
  <c r="AB103" i="3"/>
  <c r="AA103" i="3"/>
  <c r="Z103" i="3"/>
  <c r="Y103" i="3"/>
  <c r="BC206" i="3"/>
  <c r="BB206" i="3"/>
  <c r="BA206" i="3"/>
  <c r="AZ206" i="3"/>
  <c r="AY206" i="3"/>
  <c r="AX206" i="3"/>
  <c r="AW206" i="3"/>
  <c r="AV206" i="3"/>
  <c r="AU206" i="3"/>
  <c r="AT206" i="3"/>
  <c r="AS206" i="3"/>
  <c r="AR206" i="3"/>
  <c r="AQ206" i="3"/>
  <c r="AP206" i="3"/>
  <c r="AO206" i="3"/>
  <c r="AN206" i="3"/>
  <c r="AM206" i="3"/>
  <c r="AL206" i="3"/>
  <c r="AK206" i="3"/>
  <c r="AJ206" i="3"/>
  <c r="AI206" i="3"/>
  <c r="AH206" i="3"/>
  <c r="AG206" i="3"/>
  <c r="AF206" i="3"/>
  <c r="AE206" i="3"/>
  <c r="AD206" i="3"/>
  <c r="AC206" i="3"/>
  <c r="BC92" i="3"/>
  <c r="BC142" i="3" s="1"/>
  <c r="BC143" i="3" s="1"/>
  <c r="BB92" i="3"/>
  <c r="BB142" i="3" s="1"/>
  <c r="BB143" i="3" s="1"/>
  <c r="BA92" i="3"/>
  <c r="BA142" i="3" s="1"/>
  <c r="BA143" i="3" s="1"/>
  <c r="AZ92" i="3"/>
  <c r="AZ142" i="3" s="1"/>
  <c r="AZ143" i="3" s="1"/>
  <c r="AY92" i="3"/>
  <c r="AY142" i="3" s="1"/>
  <c r="AY143" i="3" s="1"/>
  <c r="AX92" i="3"/>
  <c r="AX142" i="3" s="1"/>
  <c r="AX143" i="3" s="1"/>
  <c r="AW92" i="3"/>
  <c r="AW142" i="3" s="1"/>
  <c r="AW143" i="3" s="1"/>
  <c r="AV92" i="3"/>
  <c r="AV142" i="3" s="1"/>
  <c r="AV143" i="3" s="1"/>
  <c r="AU92" i="3"/>
  <c r="AU142" i="3" s="1"/>
  <c r="AU143" i="3" s="1"/>
  <c r="AT92" i="3"/>
  <c r="AT142" i="3" s="1"/>
  <c r="AT143" i="3" s="1"/>
  <c r="AS92" i="3"/>
  <c r="AS142" i="3" s="1"/>
  <c r="AS143" i="3" s="1"/>
  <c r="AR92" i="3"/>
  <c r="AR142" i="3" s="1"/>
  <c r="AR143" i="3" s="1"/>
  <c r="AQ92" i="3"/>
  <c r="AQ142" i="3" s="1"/>
  <c r="AQ143" i="3" s="1"/>
  <c r="AP92" i="3"/>
  <c r="AP142" i="3" s="1"/>
  <c r="AP143" i="3" s="1"/>
  <c r="AO92" i="3"/>
  <c r="AO142" i="3" s="1"/>
  <c r="AO143" i="3" s="1"/>
  <c r="AN92" i="3"/>
  <c r="AN142" i="3" s="1"/>
  <c r="AN143" i="3" s="1"/>
  <c r="AM92" i="3"/>
  <c r="AM142" i="3" s="1"/>
  <c r="AM143" i="3" s="1"/>
  <c r="AL92" i="3"/>
  <c r="AL142" i="3" s="1"/>
  <c r="AL143" i="3" s="1"/>
  <c r="AK92" i="3"/>
  <c r="AK142" i="3" s="1"/>
  <c r="AK143" i="3" s="1"/>
  <c r="AJ92" i="3"/>
  <c r="AJ142" i="3" s="1"/>
  <c r="AJ143" i="3" s="1"/>
  <c r="AI92" i="3"/>
  <c r="AI142" i="3" s="1"/>
  <c r="AI143" i="3" s="1"/>
  <c r="AH92" i="3"/>
  <c r="AH142" i="3" s="1"/>
  <c r="AH143" i="3" s="1"/>
  <c r="AG92" i="3"/>
  <c r="AG142" i="3" s="1"/>
  <c r="AG143" i="3" s="1"/>
  <c r="AF92" i="3"/>
  <c r="AF142" i="3" s="1"/>
  <c r="AF143" i="3" s="1"/>
  <c r="AE92" i="3"/>
  <c r="AE142" i="3" s="1"/>
  <c r="AE143" i="3" s="1"/>
  <c r="AD92" i="3"/>
  <c r="AD142" i="3" s="1"/>
  <c r="AD143" i="3" s="1"/>
  <c r="AC92" i="3"/>
  <c r="AC142" i="3" s="1"/>
  <c r="AC143" i="3" s="1"/>
  <c r="AB92" i="3"/>
  <c r="AB142" i="3" s="1"/>
  <c r="AB143" i="3" s="1"/>
  <c r="AA92" i="3"/>
  <c r="AA142" i="3" s="1"/>
  <c r="AA143" i="3" s="1"/>
  <c r="Z92" i="3"/>
  <c r="Z142" i="3" s="1"/>
  <c r="Z143" i="3" s="1"/>
  <c r="Y92" i="3"/>
  <c r="Y142" i="3" s="1"/>
  <c r="Y143" i="3" s="1"/>
  <c r="Y95" i="3"/>
  <c r="Y200" i="3" s="1"/>
  <c r="BC195" i="3"/>
  <c r="BB195" i="3"/>
  <c r="BA195" i="3"/>
  <c r="AZ195" i="3"/>
  <c r="AY195" i="3"/>
  <c r="AX195" i="3"/>
  <c r="AW195" i="3"/>
  <c r="AV195" i="3"/>
  <c r="AU195" i="3"/>
  <c r="AT195" i="3"/>
  <c r="AS195" i="3"/>
  <c r="AR195" i="3"/>
  <c r="AQ195" i="3"/>
  <c r="AP195" i="3"/>
  <c r="AO195" i="3"/>
  <c r="AN195" i="3"/>
  <c r="AM195" i="3"/>
  <c r="AL195" i="3"/>
  <c r="AK195" i="3"/>
  <c r="AJ195" i="3"/>
  <c r="AI195" i="3"/>
  <c r="AH195" i="3"/>
  <c r="AG195" i="3"/>
  <c r="AF195" i="3"/>
  <c r="AE195" i="3"/>
  <c r="AD195" i="3"/>
  <c r="AC195" i="3"/>
  <c r="AB195" i="3"/>
  <c r="AA195" i="3"/>
  <c r="Z195" i="3"/>
  <c r="Y195" i="3"/>
  <c r="Y169" i="3"/>
  <c r="BC133" i="3"/>
  <c r="BB133" i="3"/>
  <c r="BA133" i="3"/>
  <c r="AZ133" i="3"/>
  <c r="AY133" i="3"/>
  <c r="AX133" i="3"/>
  <c r="AX135" i="3" s="1"/>
  <c r="AW133" i="3"/>
  <c r="AV133" i="3"/>
  <c r="AU133" i="3"/>
  <c r="AT133" i="3"/>
  <c r="AS133" i="3"/>
  <c r="AS135" i="3" s="1"/>
  <c r="AR133" i="3"/>
  <c r="AQ133" i="3"/>
  <c r="AP133" i="3"/>
  <c r="AO133" i="3"/>
  <c r="AN133" i="3"/>
  <c r="AM133" i="3"/>
  <c r="AM135" i="3" s="1"/>
  <c r="AL133" i="3"/>
  <c r="AK133" i="3"/>
  <c r="AJ133" i="3"/>
  <c r="AJ135" i="3" s="1"/>
  <c r="AI133" i="3"/>
  <c r="AH133" i="3"/>
  <c r="AH135" i="3" s="1"/>
  <c r="AG133" i="3"/>
  <c r="AF133" i="3"/>
  <c r="AE133" i="3"/>
  <c r="AD133" i="3"/>
  <c r="AC133" i="3"/>
  <c r="AB133" i="3"/>
  <c r="AA133" i="3"/>
  <c r="Z133" i="3"/>
  <c r="Y133" i="3"/>
  <c r="BC113" i="3"/>
  <c r="BC131" i="3" s="1"/>
  <c r="BB113" i="3"/>
  <c r="BB131" i="3" s="1"/>
  <c r="BA113" i="3"/>
  <c r="BA131" i="3" s="1"/>
  <c r="AZ113" i="3"/>
  <c r="AZ131" i="3" s="1"/>
  <c r="AY113" i="3"/>
  <c r="AY131" i="3" s="1"/>
  <c r="AX113" i="3"/>
  <c r="AX131" i="3" s="1"/>
  <c r="AW113" i="3"/>
  <c r="AW131" i="3" s="1"/>
  <c r="AV113" i="3"/>
  <c r="AV131" i="3" s="1"/>
  <c r="AU113" i="3"/>
  <c r="AU131" i="3" s="1"/>
  <c r="AT113" i="3"/>
  <c r="AT131" i="3" s="1"/>
  <c r="AS113" i="3"/>
  <c r="AS131" i="3" s="1"/>
  <c r="AR113" i="3"/>
  <c r="AR131" i="3" s="1"/>
  <c r="AQ113" i="3"/>
  <c r="AQ131" i="3" s="1"/>
  <c r="AP113" i="3"/>
  <c r="AP131" i="3" s="1"/>
  <c r="AO113" i="3"/>
  <c r="AO131" i="3" s="1"/>
  <c r="AN113" i="3"/>
  <c r="AN131" i="3" s="1"/>
  <c r="AM113" i="3"/>
  <c r="AM131" i="3" s="1"/>
  <c r="AL113" i="3"/>
  <c r="AL131" i="3" s="1"/>
  <c r="AK113" i="3"/>
  <c r="AK131" i="3" s="1"/>
  <c r="AJ113" i="3"/>
  <c r="AJ131" i="3" s="1"/>
  <c r="AI113" i="3"/>
  <c r="AI131" i="3" s="1"/>
  <c r="AH113" i="3"/>
  <c r="AH131" i="3" s="1"/>
  <c r="AG113" i="3"/>
  <c r="AG131" i="3" s="1"/>
  <c r="AF113" i="3"/>
  <c r="AF131" i="3" s="1"/>
  <c r="AE113" i="3"/>
  <c r="AE131" i="3" s="1"/>
  <c r="AD113" i="3"/>
  <c r="AD131" i="3" s="1"/>
  <c r="AC113" i="3"/>
  <c r="AC131" i="3" s="1"/>
  <c r="AB113" i="3"/>
  <c r="AB131" i="3" s="1"/>
  <c r="AA113" i="3"/>
  <c r="AA131" i="3" s="1"/>
  <c r="Z113" i="3"/>
  <c r="Z131" i="3" s="1"/>
  <c r="Y113" i="3"/>
  <c r="Y131" i="3" s="1"/>
  <c r="BC125" i="3"/>
  <c r="BB125" i="3"/>
  <c r="AZ125" i="3"/>
  <c r="AY125" i="3"/>
  <c r="AE125" i="3"/>
  <c r="AD125" i="3"/>
  <c r="AC125" i="3"/>
  <c r="AB125" i="3"/>
  <c r="AA125" i="3"/>
  <c r="Z125" i="3"/>
  <c r="Y125" i="3"/>
  <c r="B110" i="3"/>
  <c r="B125" i="3" s="1"/>
  <c r="B109" i="3"/>
  <c r="B124" i="3" s="1"/>
  <c r="BC123" i="3"/>
  <c r="BB123" i="3"/>
  <c r="BA123" i="3"/>
  <c r="AZ123" i="3"/>
  <c r="AY123" i="3"/>
  <c r="AX123" i="3"/>
  <c r="AW123" i="3"/>
  <c r="AV123" i="3"/>
  <c r="AU123" i="3"/>
  <c r="AT123" i="3"/>
  <c r="AS123" i="3"/>
  <c r="AR123" i="3"/>
  <c r="AQ123" i="3"/>
  <c r="AP123" i="3"/>
  <c r="AO123" i="3"/>
  <c r="AN123" i="3"/>
  <c r="AM123" i="3"/>
  <c r="AL123" i="3"/>
  <c r="AK123" i="3"/>
  <c r="AJ123" i="3"/>
  <c r="AI123" i="3"/>
  <c r="AH123" i="3"/>
  <c r="AG123" i="3"/>
  <c r="AF123" i="3"/>
  <c r="AE123" i="3"/>
  <c r="AD123" i="3"/>
  <c r="AC123" i="3"/>
  <c r="AB123" i="3"/>
  <c r="AA123" i="3"/>
  <c r="Z123" i="3"/>
  <c r="Y123" i="3"/>
  <c r="B108" i="3"/>
  <c r="B123" i="3" s="1"/>
  <c r="BC122" i="3"/>
  <c r="BB122" i="3"/>
  <c r="BA122" i="3"/>
  <c r="AZ122" i="3"/>
  <c r="AY122" i="3"/>
  <c r="AX122" i="3"/>
  <c r="AW122" i="3"/>
  <c r="AV122" i="3"/>
  <c r="AU122" i="3"/>
  <c r="AT122" i="3"/>
  <c r="AS122" i="3"/>
  <c r="AR122" i="3"/>
  <c r="AQ122" i="3"/>
  <c r="AP122" i="3"/>
  <c r="AO122" i="3"/>
  <c r="AN122" i="3"/>
  <c r="AM122" i="3"/>
  <c r="AL122" i="3"/>
  <c r="AK122" i="3"/>
  <c r="AJ122" i="3"/>
  <c r="AI122" i="3"/>
  <c r="AH122" i="3"/>
  <c r="AG122" i="3"/>
  <c r="AF122" i="3"/>
  <c r="AE122" i="3"/>
  <c r="AD122" i="3"/>
  <c r="AC122" i="3"/>
  <c r="AB122" i="3"/>
  <c r="AA122" i="3"/>
  <c r="Z122" i="3"/>
  <c r="Y122" i="3"/>
  <c r="B107" i="3"/>
  <c r="B122" i="3" s="1"/>
  <c r="BC121" i="3"/>
  <c r="BB121" i="3"/>
  <c r="BA121" i="3"/>
  <c r="AZ121" i="3"/>
  <c r="AY121" i="3"/>
  <c r="AX121" i="3"/>
  <c r="AW121" i="3"/>
  <c r="AV121" i="3"/>
  <c r="AU121" i="3"/>
  <c r="AT121" i="3"/>
  <c r="AS121" i="3"/>
  <c r="AR121" i="3"/>
  <c r="AQ121" i="3"/>
  <c r="AP121" i="3"/>
  <c r="AO121" i="3"/>
  <c r="AN121" i="3"/>
  <c r="AM121" i="3"/>
  <c r="AL121" i="3"/>
  <c r="AK121" i="3"/>
  <c r="AJ121" i="3"/>
  <c r="AI121" i="3"/>
  <c r="AH121" i="3"/>
  <c r="AG121" i="3"/>
  <c r="AF121" i="3"/>
  <c r="AE121" i="3"/>
  <c r="AD121" i="3"/>
  <c r="AC121" i="3"/>
  <c r="AB121" i="3"/>
  <c r="AA121" i="3"/>
  <c r="Z121" i="3"/>
  <c r="Y121" i="3"/>
  <c r="B106" i="3"/>
  <c r="B121" i="3" s="1"/>
  <c r="BC117" i="3"/>
  <c r="BB117" i="3"/>
  <c r="BA117" i="3"/>
  <c r="AZ117" i="3"/>
  <c r="AY117" i="3"/>
  <c r="AX117" i="3"/>
  <c r="AW117" i="3"/>
  <c r="AV117" i="3"/>
  <c r="AU117" i="3"/>
  <c r="AT117" i="3"/>
  <c r="AS117" i="3"/>
  <c r="AR117" i="3"/>
  <c r="AQ117" i="3"/>
  <c r="AP117" i="3"/>
  <c r="AO117" i="3"/>
  <c r="AN117" i="3"/>
  <c r="AM117" i="3"/>
  <c r="AL117" i="3"/>
  <c r="AK117" i="3"/>
  <c r="AJ117" i="3"/>
  <c r="AI117" i="3"/>
  <c r="AH117" i="3"/>
  <c r="AG117" i="3"/>
  <c r="AF117" i="3"/>
  <c r="AE117" i="3"/>
  <c r="AD117" i="3"/>
  <c r="AC117" i="3"/>
  <c r="AB117" i="3"/>
  <c r="AA117" i="3"/>
  <c r="Z117" i="3"/>
  <c r="Y117" i="3"/>
  <c r="BC116" i="3"/>
  <c r="BB116" i="3"/>
  <c r="BA116" i="3"/>
  <c r="AZ116" i="3"/>
  <c r="AY116" i="3"/>
  <c r="AX116" i="3"/>
  <c r="AW116" i="3"/>
  <c r="AV116" i="3"/>
  <c r="AU116" i="3"/>
  <c r="AT116" i="3"/>
  <c r="AS116" i="3"/>
  <c r="AR116" i="3"/>
  <c r="AQ116" i="3"/>
  <c r="AP116" i="3"/>
  <c r="AO116" i="3"/>
  <c r="AN116" i="3"/>
  <c r="AM116" i="3"/>
  <c r="AL116" i="3"/>
  <c r="AK116" i="3"/>
  <c r="AJ116" i="3"/>
  <c r="AI116" i="3"/>
  <c r="AH116" i="3"/>
  <c r="AG116" i="3"/>
  <c r="AF116" i="3"/>
  <c r="AE116" i="3"/>
  <c r="AD116" i="3"/>
  <c r="AC116" i="3"/>
  <c r="AB116" i="3"/>
  <c r="AA116" i="3"/>
  <c r="Z116" i="3"/>
  <c r="Y116" i="3"/>
  <c r="BC115" i="3"/>
  <c r="AJ47" i="14" s="1"/>
  <c r="BB115" i="3"/>
  <c r="AI47" i="14" s="1"/>
  <c r="BA115" i="3"/>
  <c r="AH47" i="14" s="1"/>
  <c r="AZ115" i="3"/>
  <c r="AG47" i="14" s="1"/>
  <c r="AY115" i="3"/>
  <c r="AF47" i="14" s="1"/>
  <c r="AX115" i="3"/>
  <c r="AE47" i="14" s="1"/>
  <c r="AW115" i="3"/>
  <c r="AD47" i="14" s="1"/>
  <c r="AV115" i="3"/>
  <c r="AC47" i="14" s="1"/>
  <c r="AU115" i="3"/>
  <c r="AB47" i="14" s="1"/>
  <c r="AT115" i="3"/>
  <c r="Z47" i="14" s="1"/>
  <c r="AS115" i="3"/>
  <c r="Y47" i="14" s="1"/>
  <c r="AR115" i="3"/>
  <c r="X47" i="14" s="1"/>
  <c r="AQ115" i="3"/>
  <c r="W47" i="14" s="1"/>
  <c r="AP115" i="3"/>
  <c r="V47" i="14" s="1"/>
  <c r="AO115" i="3"/>
  <c r="U47" i="14" s="1"/>
  <c r="AN115" i="3"/>
  <c r="T47" i="14" s="1"/>
  <c r="AM115" i="3"/>
  <c r="S47" i="14" s="1"/>
  <c r="AL115" i="3"/>
  <c r="R47" i="14" s="1"/>
  <c r="AK115" i="3"/>
  <c r="Q47" i="14" s="1"/>
  <c r="AJ115" i="3"/>
  <c r="AI115" i="3"/>
  <c r="AH115" i="3"/>
  <c r="AG115" i="3"/>
  <c r="AF115" i="3"/>
  <c r="AE115" i="3"/>
  <c r="AD115" i="3"/>
  <c r="AC115" i="3"/>
  <c r="AB115" i="3"/>
  <c r="AA115" i="3"/>
  <c r="Z115" i="3"/>
  <c r="Y115" i="3"/>
  <c r="BC114" i="3"/>
  <c r="BB114" i="3"/>
  <c r="BA114" i="3"/>
  <c r="AZ114" i="3"/>
  <c r="AY114" i="3"/>
  <c r="AX114" i="3"/>
  <c r="AW114" i="3"/>
  <c r="AV114" i="3"/>
  <c r="AU114" i="3"/>
  <c r="AT114" i="3"/>
  <c r="AS114" i="3"/>
  <c r="AR114" i="3"/>
  <c r="AQ114" i="3"/>
  <c r="AP114" i="3"/>
  <c r="AO114" i="3"/>
  <c r="AN114" i="3"/>
  <c r="AM114" i="3"/>
  <c r="AL114" i="3"/>
  <c r="AK114" i="3"/>
  <c r="AJ114" i="3"/>
  <c r="AI114" i="3"/>
  <c r="AH114" i="3"/>
  <c r="AG114" i="3"/>
  <c r="AF114" i="3"/>
  <c r="AE114" i="3"/>
  <c r="AD114" i="3"/>
  <c r="AC114" i="3"/>
  <c r="AB114" i="3"/>
  <c r="AA114" i="3"/>
  <c r="Z114" i="3"/>
  <c r="Y114" i="3"/>
  <c r="AE110" i="3"/>
  <c r="AD110" i="3"/>
  <c r="AC110" i="3"/>
  <c r="AB110" i="3"/>
  <c r="AA110" i="3"/>
  <c r="Z110" i="3"/>
  <c r="Y110" i="3"/>
  <c r="BC108" i="3"/>
  <c r="BB108" i="3"/>
  <c r="BA108" i="3"/>
  <c r="AZ108" i="3"/>
  <c r="AY108" i="3"/>
  <c r="AX108" i="3"/>
  <c r="AW108" i="3"/>
  <c r="AV108" i="3"/>
  <c r="AU108" i="3"/>
  <c r="AT108" i="3"/>
  <c r="AS108" i="3"/>
  <c r="AR108" i="3"/>
  <c r="AQ108" i="3"/>
  <c r="AP108" i="3"/>
  <c r="AO108" i="3"/>
  <c r="AN108" i="3"/>
  <c r="AM108" i="3"/>
  <c r="AL108" i="3"/>
  <c r="AK108" i="3"/>
  <c r="AJ108" i="3"/>
  <c r="AI108" i="3"/>
  <c r="AH108" i="3"/>
  <c r="AG108" i="3"/>
  <c r="AF108" i="3"/>
  <c r="AE108" i="3"/>
  <c r="AD108" i="3"/>
  <c r="AC108" i="3"/>
  <c r="AB108" i="3"/>
  <c r="AA108" i="3"/>
  <c r="Z108" i="3"/>
  <c r="Y108" i="3"/>
  <c r="BC107" i="3"/>
  <c r="BB107" i="3"/>
  <c r="BA107" i="3"/>
  <c r="AZ107" i="3"/>
  <c r="AY107" i="3"/>
  <c r="AX107" i="3"/>
  <c r="AW107" i="3"/>
  <c r="AV107" i="3"/>
  <c r="AU107" i="3"/>
  <c r="AT107" i="3"/>
  <c r="AS107" i="3"/>
  <c r="AR107" i="3"/>
  <c r="AQ107" i="3"/>
  <c r="AP107" i="3"/>
  <c r="AO107" i="3"/>
  <c r="AN107" i="3"/>
  <c r="AM107" i="3"/>
  <c r="AL107" i="3"/>
  <c r="AK107" i="3"/>
  <c r="AJ107" i="3"/>
  <c r="AI107" i="3"/>
  <c r="AH107" i="3"/>
  <c r="AG107" i="3"/>
  <c r="AF107" i="3"/>
  <c r="AE107" i="3"/>
  <c r="AD107" i="3"/>
  <c r="AC107" i="3"/>
  <c r="AB107" i="3"/>
  <c r="AA107" i="3"/>
  <c r="Z107" i="3"/>
  <c r="Y107" i="3"/>
  <c r="BC106" i="3"/>
  <c r="BB106" i="3"/>
  <c r="BA106" i="3"/>
  <c r="AZ106" i="3"/>
  <c r="AY106" i="3"/>
  <c r="AX106" i="3"/>
  <c r="AW106" i="3"/>
  <c r="AV106" i="3"/>
  <c r="AU106" i="3"/>
  <c r="AT106" i="3"/>
  <c r="AS106" i="3"/>
  <c r="AR106" i="3"/>
  <c r="AQ106" i="3"/>
  <c r="AP106" i="3"/>
  <c r="AO106" i="3"/>
  <c r="AN106" i="3"/>
  <c r="AM106" i="3"/>
  <c r="AL106" i="3"/>
  <c r="AK106" i="3"/>
  <c r="AJ106" i="3"/>
  <c r="AI106" i="3"/>
  <c r="AH106" i="3"/>
  <c r="AG106" i="3"/>
  <c r="AF106" i="3"/>
  <c r="AE106" i="3"/>
  <c r="AD106" i="3"/>
  <c r="AC106" i="3"/>
  <c r="AB106" i="3"/>
  <c r="AA106" i="3"/>
  <c r="Z106" i="3"/>
  <c r="Y106" i="3"/>
  <c r="BC101" i="3"/>
  <c r="BB101" i="3"/>
  <c r="BA101" i="3"/>
  <c r="AZ101" i="3"/>
  <c r="AY101" i="3"/>
  <c r="AX101" i="3"/>
  <c r="AW101" i="3"/>
  <c r="AV101" i="3"/>
  <c r="AU101" i="3"/>
  <c r="AT101" i="3"/>
  <c r="AS101" i="3"/>
  <c r="AR101" i="3"/>
  <c r="AQ101" i="3"/>
  <c r="AP101" i="3"/>
  <c r="AO101" i="3"/>
  <c r="AN101" i="3"/>
  <c r="AM101" i="3"/>
  <c r="AL101" i="3"/>
  <c r="AK101" i="3"/>
  <c r="AJ101" i="3"/>
  <c r="AI101" i="3"/>
  <c r="AH101" i="3"/>
  <c r="AG101" i="3"/>
  <c r="AF101" i="3"/>
  <c r="AE101" i="3"/>
  <c r="AD101" i="3"/>
  <c r="AC101" i="3"/>
  <c r="AB101" i="3"/>
  <c r="AA101" i="3"/>
  <c r="Z101" i="3"/>
  <c r="Y101" i="3"/>
  <c r="BC90" i="3"/>
  <c r="BB90" i="3"/>
  <c r="BA90" i="3"/>
  <c r="AZ90" i="3"/>
  <c r="AY90" i="3"/>
  <c r="AX90" i="3"/>
  <c r="AW90" i="3"/>
  <c r="AV90" i="3"/>
  <c r="AU90" i="3"/>
  <c r="AT90" i="3"/>
  <c r="AS90" i="3"/>
  <c r="AR90" i="3"/>
  <c r="AQ90" i="3"/>
  <c r="AP90" i="3"/>
  <c r="AO90" i="3"/>
  <c r="AN90" i="3"/>
  <c r="AM90" i="3"/>
  <c r="AL90" i="3"/>
  <c r="AK90" i="3"/>
  <c r="AJ90" i="3"/>
  <c r="AI90" i="3"/>
  <c r="AH90" i="3"/>
  <c r="AG90" i="3"/>
  <c r="AF90" i="3"/>
  <c r="AE90" i="3"/>
  <c r="AD90" i="3"/>
  <c r="AC90" i="3"/>
  <c r="AB90" i="3"/>
  <c r="AA90" i="3"/>
  <c r="Z90" i="3"/>
  <c r="Y90" i="3"/>
  <c r="AZ86" i="3"/>
  <c r="BA86" i="3"/>
  <c r="BB86" i="3"/>
  <c r="BC86" i="3"/>
  <c r="AY86" i="3"/>
  <c r="AX86" i="3"/>
  <c r="AW86" i="3"/>
  <c r="AV86" i="3"/>
  <c r="AU86" i="3"/>
  <c r="AT86" i="3"/>
  <c r="AS86" i="3"/>
  <c r="AR86" i="3"/>
  <c r="AQ86" i="3"/>
  <c r="AP86" i="3"/>
  <c r="AO86" i="3"/>
  <c r="AN86" i="3"/>
  <c r="AM86" i="3"/>
  <c r="AL86" i="3"/>
  <c r="AK86" i="3"/>
  <c r="AJ86" i="3"/>
  <c r="AI86" i="3"/>
  <c r="AH86" i="3"/>
  <c r="AG86" i="3"/>
  <c r="AF86" i="3"/>
  <c r="AE86" i="3"/>
  <c r="AD86" i="3"/>
  <c r="AC86" i="3"/>
  <c r="AB86" i="3"/>
  <c r="AA86" i="3"/>
  <c r="Z86" i="3"/>
  <c r="Y86" i="3"/>
  <c r="BC42" i="3"/>
  <c r="BB42" i="3"/>
  <c r="BA42" i="3"/>
  <c r="AZ42" i="3"/>
  <c r="AY42" i="3"/>
  <c r="BC78" i="3"/>
  <c r="AX42" i="3"/>
  <c r="BB78" i="3"/>
  <c r="AW42" i="3"/>
  <c r="BA78" i="3"/>
  <c r="AV42" i="3"/>
  <c r="AU42" i="3"/>
  <c r="AT42" i="3"/>
  <c r="AS42" i="3"/>
  <c r="AR42" i="3"/>
  <c r="AQ42" i="3"/>
  <c r="AP42" i="3"/>
  <c r="AO42" i="3"/>
  <c r="AN42" i="3"/>
  <c r="AM42" i="3"/>
  <c r="AL42" i="3"/>
  <c r="AK42" i="3"/>
  <c r="BC77" i="3"/>
  <c r="BB77" i="3"/>
  <c r="BA77" i="3"/>
  <c r="BE76" i="3"/>
  <c r="BD76" i="3"/>
  <c r="BC76" i="3"/>
  <c r="BB76" i="3"/>
  <c r="BA76" i="3"/>
  <c r="BC75" i="3"/>
  <c r="BB75" i="3"/>
  <c r="BA75" i="3"/>
  <c r="BE74" i="3"/>
  <c r="BD74" i="3"/>
  <c r="BC74" i="3"/>
  <c r="BB74" i="3"/>
  <c r="BA74" i="3"/>
  <c r="AJ42" i="3"/>
  <c r="AI42" i="3"/>
  <c r="AH42" i="3"/>
  <c r="AG42" i="3"/>
  <c r="AF42" i="3"/>
  <c r="AE42" i="3"/>
  <c r="AD42" i="3"/>
  <c r="AC42" i="3"/>
  <c r="AB42" i="3"/>
  <c r="AA42" i="3"/>
  <c r="Z42" i="3"/>
  <c r="BC10" i="3"/>
  <c r="BB10" i="3"/>
  <c r="BA10" i="3"/>
  <c r="AZ10" i="3"/>
  <c r="AY10" i="3"/>
  <c r="AX10" i="3"/>
  <c r="AX12" i="12" s="1"/>
  <c r="AW10" i="3"/>
  <c r="AW12" i="12" s="1"/>
  <c r="AV10" i="3"/>
  <c r="AV12" i="12" s="1"/>
  <c r="AU10" i="3"/>
  <c r="AU12" i="12" s="1"/>
  <c r="AT10" i="3"/>
  <c r="AT12" i="12" s="1"/>
  <c r="AS10" i="3"/>
  <c r="AS12" i="12" s="1"/>
  <c r="AR10" i="3"/>
  <c r="AR12" i="12" s="1"/>
  <c r="AQ10" i="3"/>
  <c r="AQ12" i="12" s="1"/>
  <c r="AP10" i="3"/>
  <c r="AP12" i="12" s="1"/>
  <c r="AO10" i="3"/>
  <c r="AO12" i="12" s="1"/>
  <c r="AN10" i="3"/>
  <c r="AN12" i="12" s="1"/>
  <c r="AM10" i="3"/>
  <c r="AM12" i="12" s="1"/>
  <c r="AL10" i="3"/>
  <c r="AL12" i="12" s="1"/>
  <c r="AK10" i="3"/>
  <c r="AK12" i="12" s="1"/>
  <c r="BC63" i="3"/>
  <c r="BB63" i="3"/>
  <c r="BA63" i="3"/>
  <c r="AZ63" i="3"/>
  <c r="AX63" i="3"/>
  <c r="AW63" i="3"/>
  <c r="BE62" i="3"/>
  <c r="BD62" i="3"/>
  <c r="BC62" i="3"/>
  <c r="BB62" i="3"/>
  <c r="BA62" i="3"/>
  <c r="AZ62" i="3"/>
  <c r="AY62" i="3"/>
  <c r="AX62" i="3"/>
  <c r="AW62" i="3"/>
  <c r="BC61" i="3"/>
  <c r="BB61" i="3"/>
  <c r="BA61" i="3"/>
  <c r="AZ61" i="3"/>
  <c r="AY61" i="3"/>
  <c r="AX61" i="3"/>
  <c r="AW61" i="3"/>
  <c r="BE60" i="3"/>
  <c r="BD60" i="3"/>
  <c r="BC60" i="3"/>
  <c r="BB60" i="3"/>
  <c r="BA60" i="3"/>
  <c r="AZ60" i="3"/>
  <c r="AY60" i="3"/>
  <c r="AX60" i="3"/>
  <c r="AW60" i="3"/>
  <c r="AJ10" i="3"/>
  <c r="AJ12" i="12" s="1"/>
  <c r="AI10" i="3"/>
  <c r="AI12" i="12" s="1"/>
  <c r="AH10" i="3"/>
  <c r="AH12" i="12" s="1"/>
  <c r="AG10" i="3"/>
  <c r="AG12" i="12" s="1"/>
  <c r="AF10" i="3"/>
  <c r="AF12" i="12" s="1"/>
  <c r="AE10" i="3"/>
  <c r="AE12" i="12" s="1"/>
  <c r="AD10" i="3"/>
  <c r="AD12" i="12" s="1"/>
  <c r="AC10" i="3"/>
  <c r="AC12" i="12" s="1"/>
  <c r="AB10" i="3"/>
  <c r="AB12" i="12" s="1"/>
  <c r="AA10" i="3"/>
  <c r="AA12" i="12" s="1"/>
  <c r="Z10" i="3"/>
  <c r="Z12" i="12" s="1"/>
  <c r="Y10" i="3"/>
  <c r="B39" i="3"/>
  <c r="BC38" i="3"/>
  <c r="BB38" i="3"/>
  <c r="BA38" i="3"/>
  <c r="B38" i="3"/>
  <c r="BC37" i="3"/>
  <c r="BB37" i="3"/>
  <c r="BA37" i="3"/>
  <c r="B37" i="3"/>
  <c r="BC36" i="3"/>
  <c r="BB36" i="3"/>
  <c r="BA36" i="3"/>
  <c r="B36" i="3"/>
  <c r="BC35" i="3"/>
  <c r="BB35" i="3"/>
  <c r="BA35" i="3"/>
  <c r="B35" i="3"/>
  <c r="B31" i="3"/>
  <c r="B30" i="3"/>
  <c r="B29" i="3"/>
  <c r="B28" i="3"/>
  <c r="B27" i="3"/>
  <c r="G2" i="3"/>
  <c r="A2" i="3"/>
  <c r="A1" i="3"/>
  <c r="AF4" i="3"/>
  <c r="AJ4" i="3" s="1"/>
  <c r="AN4" i="3" s="1"/>
  <c r="AR4" i="3" s="1"/>
  <c r="AV4" i="3" s="1"/>
  <c r="AZ4" i="3" s="1"/>
  <c r="BD4" i="3" s="1"/>
  <c r="BH4" i="3" s="1"/>
  <c r="BL4" i="3" s="1"/>
  <c r="BP4" i="3" s="1"/>
  <c r="BT4" i="3" s="1"/>
  <c r="BX4" i="3" s="1"/>
  <c r="AE4" i="3"/>
  <c r="AI4" i="3" s="1"/>
  <c r="AM4" i="3" s="1"/>
  <c r="AQ4" i="3" s="1"/>
  <c r="AU4" i="3" s="1"/>
  <c r="AY4" i="3" s="1"/>
  <c r="BC4" i="3" s="1"/>
  <c r="BG4" i="3" s="1"/>
  <c r="BK4" i="3" s="1"/>
  <c r="BO4" i="3" s="1"/>
  <c r="BS4" i="3" s="1"/>
  <c r="BW4" i="3" s="1"/>
  <c r="AD4" i="3"/>
  <c r="AH4" i="3" s="1"/>
  <c r="AL4" i="3" s="1"/>
  <c r="AP4" i="3" s="1"/>
  <c r="AT4" i="3" s="1"/>
  <c r="AX4" i="3" s="1"/>
  <c r="BB4" i="3" s="1"/>
  <c r="BF4" i="3" s="1"/>
  <c r="AC4" i="3"/>
  <c r="AG4" i="3" s="1"/>
  <c r="AK4" i="3" s="1"/>
  <c r="AO4" i="3" s="1"/>
  <c r="AS4" i="3" s="1"/>
  <c r="AW4" i="3" s="1"/>
  <c r="BA4" i="3" s="1"/>
  <c r="BE4" i="3" s="1"/>
  <c r="BI4" i="3" s="1"/>
  <c r="BM4" i="3" s="1"/>
  <c r="BQ4" i="3" s="1"/>
  <c r="BU4" i="3" s="1"/>
  <c r="AF5" i="3"/>
  <c r="BE77" i="3"/>
  <c r="BD77" i="3"/>
  <c r="BE75" i="3"/>
  <c r="BD75" i="3"/>
  <c r="BE63" i="3"/>
  <c r="BD63" i="3"/>
  <c r="BE61" i="3"/>
  <c r="BD61" i="3"/>
  <c r="BE257" i="3"/>
  <c r="BD257" i="3"/>
  <c r="BC257" i="3"/>
  <c r="BB257" i="3"/>
  <c r="BA257" i="3"/>
  <c r="AZ257" i="3"/>
  <c r="AY257" i="3"/>
  <c r="AX257" i="3"/>
  <c r="AW257" i="3"/>
  <c r="AV257" i="3"/>
  <c r="AU257" i="3"/>
  <c r="AT257" i="3"/>
  <c r="AS257" i="3"/>
  <c r="AR257" i="3"/>
  <c r="AQ257" i="3"/>
  <c r="AP257" i="3"/>
  <c r="AO257" i="3"/>
  <c r="AN257" i="3"/>
  <c r="AM257" i="3"/>
  <c r="AL257" i="3"/>
  <c r="AK257" i="3"/>
  <c r="AJ257" i="3"/>
  <c r="AI257" i="3"/>
  <c r="AH257" i="3"/>
  <c r="AG257" i="3"/>
  <c r="AF257" i="3"/>
  <c r="AE257" i="3"/>
  <c r="AD257" i="3"/>
  <c r="AC257" i="3"/>
  <c r="AB257" i="3"/>
  <c r="AA257" i="3"/>
  <c r="Z257" i="3"/>
  <c r="Y257" i="3"/>
  <c r="BE249" i="3"/>
  <c r="BD249" i="3"/>
  <c r="BC249" i="3"/>
  <c r="BB249" i="3"/>
  <c r="BA249" i="3"/>
  <c r="AZ249" i="3"/>
  <c r="AY249" i="3"/>
  <c r="AX249" i="3"/>
  <c r="AW249" i="3"/>
  <c r="AV249" i="3"/>
  <c r="AU249" i="3"/>
  <c r="AT249" i="3"/>
  <c r="AS249" i="3"/>
  <c r="AR249" i="3"/>
  <c r="AQ249" i="3"/>
  <c r="AP249" i="3"/>
  <c r="AO249" i="3"/>
  <c r="AN249" i="3"/>
  <c r="AM249" i="3"/>
  <c r="AL249" i="3"/>
  <c r="AK249" i="3"/>
  <c r="AJ249" i="3"/>
  <c r="AI249" i="3"/>
  <c r="AH249" i="3"/>
  <c r="AG249" i="3"/>
  <c r="AF249" i="3"/>
  <c r="AE249" i="3"/>
  <c r="AD249" i="3"/>
  <c r="AC249" i="3"/>
  <c r="AB249" i="3"/>
  <c r="AA249" i="3"/>
  <c r="Z249" i="3"/>
  <c r="Y249" i="3"/>
  <c r="BE242" i="3"/>
  <c r="BD242" i="3"/>
  <c r="BC242" i="3"/>
  <c r="BB242" i="3"/>
  <c r="BA242" i="3"/>
  <c r="AZ242" i="3"/>
  <c r="AY242" i="3"/>
  <c r="AX242" i="3"/>
  <c r="AW242" i="3"/>
  <c r="AV242" i="3"/>
  <c r="AU242" i="3"/>
  <c r="AT242" i="3"/>
  <c r="AS242" i="3"/>
  <c r="AR242" i="3"/>
  <c r="AQ242" i="3"/>
  <c r="AP242" i="3"/>
  <c r="AO242" i="3"/>
  <c r="AN242" i="3"/>
  <c r="AM242" i="3"/>
  <c r="AL242" i="3"/>
  <c r="AK242" i="3"/>
  <c r="AJ242" i="3"/>
  <c r="AI242" i="3"/>
  <c r="AH242" i="3"/>
  <c r="AG242" i="3"/>
  <c r="AF242" i="3"/>
  <c r="AE242" i="3"/>
  <c r="AD242" i="3"/>
  <c r="AC242" i="3"/>
  <c r="AB242" i="3"/>
  <c r="AA242" i="3"/>
  <c r="Z242" i="3"/>
  <c r="Y242" i="3"/>
  <c r="AL46" i="14"/>
  <c r="AK46" i="14"/>
  <c r="AJ46" i="14"/>
  <c r="AI46" i="14"/>
  <c r="AH46" i="14"/>
  <c r="AG46" i="14"/>
  <c r="AF46" i="14"/>
  <c r="AE46" i="14"/>
  <c r="AD46" i="14"/>
  <c r="AC46" i="14"/>
  <c r="AB46" i="14"/>
  <c r="Z46" i="14"/>
  <c r="Y46" i="14"/>
  <c r="X46" i="14"/>
  <c r="W46" i="14"/>
  <c r="V46" i="14"/>
  <c r="U46" i="14"/>
  <c r="T46" i="14"/>
  <c r="S46" i="14"/>
  <c r="R46" i="14"/>
  <c r="Q46" i="14"/>
  <c r="AJ45" i="14"/>
  <c r="AI45" i="14"/>
  <c r="AH45" i="14"/>
  <c r="AG45" i="14"/>
  <c r="AF45" i="14"/>
  <c r="AE45" i="14"/>
  <c r="AD45" i="14"/>
  <c r="AC45" i="14"/>
  <c r="AB45" i="14"/>
  <c r="Z45" i="14"/>
  <c r="Y45" i="14"/>
  <c r="X45" i="14"/>
  <c r="W45" i="14"/>
  <c r="V45" i="14"/>
  <c r="U45" i="14"/>
  <c r="T45" i="14"/>
  <c r="S45" i="14"/>
  <c r="R45" i="14"/>
  <c r="Q45" i="14"/>
  <c r="AL44" i="14"/>
  <c r="AK44" i="14"/>
  <c r="AJ44" i="14"/>
  <c r="AI44" i="14"/>
  <c r="AH44" i="14"/>
  <c r="AG44" i="14"/>
  <c r="AF44" i="14"/>
  <c r="AE44" i="14"/>
  <c r="AD44" i="14"/>
  <c r="AC44" i="14"/>
  <c r="AB44" i="14"/>
  <c r="Z44" i="14"/>
  <c r="Y44" i="14"/>
  <c r="X44" i="14"/>
  <c r="W44" i="14"/>
  <c r="V44" i="14"/>
  <c r="U44" i="14"/>
  <c r="T44" i="14"/>
  <c r="S44" i="14"/>
  <c r="R44" i="14"/>
  <c r="Q44" i="14"/>
  <c r="BC95" i="6" l="1"/>
  <c r="BB95" i="6"/>
  <c r="BH94" i="6"/>
  <c r="BC94" i="6" s="1"/>
  <c r="BB94" i="6"/>
  <c r="BC80" i="6"/>
  <c r="BB80" i="6"/>
  <c r="BH79" i="6"/>
  <c r="BC79" i="6" s="1"/>
  <c r="BB79" i="6"/>
  <c r="BH67" i="6"/>
  <c r="BC67" i="6" s="1"/>
  <c r="BB67" i="6"/>
  <c r="BA66" i="6"/>
  <c r="BG66" i="6"/>
  <c r="BB65" i="6"/>
  <c r="BC65" i="6"/>
  <c r="BB64" i="6"/>
  <c r="BC64" i="6"/>
  <c r="BH63" i="6"/>
  <c r="BC63" i="6" s="1"/>
  <c r="BB63" i="6"/>
  <c r="BB62" i="6"/>
  <c r="BH62" i="6"/>
  <c r="BC62" i="6" s="1"/>
  <c r="BH61" i="6"/>
  <c r="BC61" i="6" s="1"/>
  <c r="BB61" i="6"/>
  <c r="BC48" i="6"/>
  <c r="BB48" i="6"/>
  <c r="BC47" i="6"/>
  <c r="BB47" i="6"/>
  <c r="BC46" i="6"/>
  <c r="BB46" i="6"/>
  <c r="BC45" i="6"/>
  <c r="BB45" i="6"/>
  <c r="BC44" i="6"/>
  <c r="BB44" i="6"/>
  <c r="BH43" i="6"/>
  <c r="BC43" i="6" s="1"/>
  <c r="BB43" i="6"/>
  <c r="BH32" i="6"/>
  <c r="BC32" i="6" s="1"/>
  <c r="BB32" i="6"/>
  <c r="BH31" i="6"/>
  <c r="BC31" i="6" s="1"/>
  <c r="BB31" i="6"/>
  <c r="BC30" i="6"/>
  <c r="BB30" i="6"/>
  <c r="BH29" i="6"/>
  <c r="BC29" i="6" s="1"/>
  <c r="BB29" i="6"/>
  <c r="BH28" i="6"/>
  <c r="BC28" i="6" s="1"/>
  <c r="BB28" i="6"/>
  <c r="BH27" i="6"/>
  <c r="BC27" i="6" s="1"/>
  <c r="BB27" i="6"/>
  <c r="E157" i="14"/>
  <c r="E164" i="14"/>
  <c r="G50" i="17"/>
  <c r="G12" i="17"/>
  <c r="G51" i="17"/>
  <c r="G70" i="17"/>
  <c r="G67" i="17"/>
  <c r="G66" i="17"/>
  <c r="G65" i="17"/>
  <c r="G64" i="17"/>
  <c r="G63" i="17"/>
  <c r="G62" i="17"/>
  <c r="G61" i="17"/>
  <c r="G60" i="17"/>
  <c r="G59" i="17"/>
  <c r="G13" i="17"/>
  <c r="BC105" i="6"/>
  <c r="BC107" i="6"/>
  <c r="BC102" i="6"/>
  <c r="BC103" i="6"/>
  <c r="BC106" i="6"/>
  <c r="BC104" i="6"/>
  <c r="BB106" i="6"/>
  <c r="BB102" i="6"/>
  <c r="BB104" i="6"/>
  <c r="BB103" i="6"/>
  <c r="BB105" i="6"/>
  <c r="BB107" i="6"/>
  <c r="BA105" i="6"/>
  <c r="BA104" i="6"/>
  <c r="BA103" i="6"/>
  <c r="BA107" i="6"/>
  <c r="BA102" i="6"/>
  <c r="BA106" i="6"/>
  <c r="AZ105" i="6"/>
  <c r="AZ106" i="6"/>
  <c r="AZ104" i="6"/>
  <c r="AZ107" i="6"/>
  <c r="AZ103" i="6"/>
  <c r="AZ102" i="6"/>
  <c r="BC88" i="6"/>
  <c r="BC90" i="6"/>
  <c r="BC85" i="6"/>
  <c r="BC87" i="6"/>
  <c r="BC86" i="6"/>
  <c r="BC89" i="6"/>
  <c r="BB87" i="6"/>
  <c r="BB88" i="6"/>
  <c r="BB86" i="6"/>
  <c r="BB85" i="6"/>
  <c r="BB90" i="6"/>
  <c r="BB89" i="6"/>
  <c r="BA88" i="6"/>
  <c r="BA90" i="6"/>
  <c r="BA87" i="6"/>
  <c r="BA85" i="6"/>
  <c r="BA86" i="6"/>
  <c r="BA89" i="6"/>
  <c r="AZ90" i="6"/>
  <c r="AZ89" i="6"/>
  <c r="AZ88" i="6"/>
  <c r="AZ87" i="6"/>
  <c r="AZ86" i="6"/>
  <c r="AZ85" i="6"/>
  <c r="BA75" i="6"/>
  <c r="BA70" i="6"/>
  <c r="BA72" i="6"/>
  <c r="BA74" i="6"/>
  <c r="BA73" i="6"/>
  <c r="BA71" i="6"/>
  <c r="AZ73" i="6"/>
  <c r="AZ71" i="6"/>
  <c r="AZ75" i="6"/>
  <c r="AZ74" i="6"/>
  <c r="AZ72" i="6"/>
  <c r="AZ70" i="6"/>
  <c r="BC55" i="6"/>
  <c r="BC56" i="6"/>
  <c r="BC52" i="6"/>
  <c r="BC57" i="6"/>
  <c r="BC53" i="6"/>
  <c r="BC54" i="6"/>
  <c r="BB55" i="6"/>
  <c r="BB54" i="6"/>
  <c r="BB52" i="6"/>
  <c r="BB56" i="6"/>
  <c r="BB53" i="6"/>
  <c r="BB57" i="6"/>
  <c r="BA55" i="6"/>
  <c r="BA53" i="6"/>
  <c r="BA57" i="6"/>
  <c r="BA56" i="6"/>
  <c r="BA52" i="6"/>
  <c r="BA54" i="6"/>
  <c r="AZ52" i="6"/>
  <c r="AZ53" i="6"/>
  <c r="AZ54" i="6"/>
  <c r="AZ55" i="6"/>
  <c r="AZ56" i="6"/>
  <c r="AZ57" i="6"/>
  <c r="BC39" i="6"/>
  <c r="BC34" i="6"/>
  <c r="BC35" i="6"/>
  <c r="BC36" i="6"/>
  <c r="BC38" i="6"/>
  <c r="BC37" i="6"/>
  <c r="BB37" i="6"/>
  <c r="BB38" i="6"/>
  <c r="BB39" i="6"/>
  <c r="BB36" i="6"/>
  <c r="BB35" i="6"/>
  <c r="BB34" i="6"/>
  <c r="BA38" i="6"/>
  <c r="BA39" i="6"/>
  <c r="BA34" i="6"/>
  <c r="BA35" i="6"/>
  <c r="BA36" i="6"/>
  <c r="BA37" i="6"/>
  <c r="AZ34" i="6"/>
  <c r="AZ35" i="6"/>
  <c r="AZ36" i="6"/>
  <c r="AZ37" i="6"/>
  <c r="AZ38" i="6"/>
  <c r="AZ39" i="6"/>
  <c r="BC23" i="6"/>
  <c r="BC22" i="6"/>
  <c r="BC20" i="6"/>
  <c r="BC19" i="6"/>
  <c r="BC18" i="6"/>
  <c r="BB22" i="6"/>
  <c r="BB20" i="6"/>
  <c r="BB19" i="6"/>
  <c r="BB18" i="6"/>
  <c r="BB23" i="6"/>
  <c r="BA23" i="6"/>
  <c r="BA22" i="6"/>
  <c r="BA18" i="6"/>
  <c r="BA20" i="6"/>
  <c r="BA19" i="6"/>
  <c r="AZ18" i="6"/>
  <c r="AZ20" i="6"/>
  <c r="AZ19" i="6"/>
  <c r="AZ22" i="6"/>
  <c r="AZ23" i="6"/>
  <c r="BP2" i="6"/>
  <c r="BT2" i="6" s="1"/>
  <c r="BX2" i="6" s="1"/>
  <c r="BM2" i="6"/>
  <c r="BG87" i="10"/>
  <c r="BG91" i="10" s="1"/>
  <c r="BH87" i="10"/>
  <c r="BH91" i="10" s="1"/>
  <c r="BI87" i="10"/>
  <c r="BI91" i="10" s="1"/>
  <c r="BJ87" i="10"/>
  <c r="BK87" i="10"/>
  <c r="BK91" i="10" s="1"/>
  <c r="BL87" i="10"/>
  <c r="BL91" i="10" s="1"/>
  <c r="BM87" i="10"/>
  <c r="BM91" i="10" s="1"/>
  <c r="BN87" i="10"/>
  <c r="BN91" i="10" s="1"/>
  <c r="BO87" i="10"/>
  <c r="BO91" i="10" s="1"/>
  <c r="BP87" i="10"/>
  <c r="BP91" i="10" s="1"/>
  <c r="BQ87" i="10"/>
  <c r="BQ91" i="10" s="1"/>
  <c r="BR87" i="10"/>
  <c r="BR91" i="10" s="1"/>
  <c r="BS87" i="10"/>
  <c r="BS91" i="10" s="1"/>
  <c r="BT87" i="10"/>
  <c r="BT91" i="10" s="1"/>
  <c r="BU87" i="10"/>
  <c r="BU91" i="10" s="1"/>
  <c r="BV87" i="10"/>
  <c r="BV91" i="10" s="1"/>
  <c r="BW87" i="10"/>
  <c r="BW91" i="10" s="1"/>
  <c r="BX87" i="10"/>
  <c r="BX91" i="10" s="1"/>
  <c r="BF87" i="10"/>
  <c r="BF91" i="10"/>
  <c r="BJ91" i="10"/>
  <c r="AE39" i="3"/>
  <c r="AC38" i="3"/>
  <c r="AE40" i="3"/>
  <c r="AC37" i="3"/>
  <c r="AD40" i="3"/>
  <c r="AC40" i="3"/>
  <c r="AD39" i="3"/>
  <c r="AC39" i="3"/>
  <c r="AE38" i="3"/>
  <c r="AD38" i="3"/>
  <c r="AE37" i="3"/>
  <c r="AD37" i="3"/>
  <c r="G17" i="17"/>
  <c r="G96" i="17"/>
  <c r="G93" i="17"/>
  <c r="AI40" i="3"/>
  <c r="AE36" i="3"/>
  <c r="AE12" i="10"/>
  <c r="AD12" i="10"/>
  <c r="AD36" i="3"/>
  <c r="AC12" i="10"/>
  <c r="AC156" i="10" s="1"/>
  <c r="AC160" i="10" s="1"/>
  <c r="AC36" i="3"/>
  <c r="AE11" i="10"/>
  <c r="AE35" i="3"/>
  <c r="AD11" i="10"/>
  <c r="AD35" i="3"/>
  <c r="AC35" i="3"/>
  <c r="AC11" i="10"/>
  <c r="AK49" i="3"/>
  <c r="AK41" i="10" s="1"/>
  <c r="AE64" i="3"/>
  <c r="AE71" i="3"/>
  <c r="AE78" i="3"/>
  <c r="AD64" i="3"/>
  <c r="AD78" i="3"/>
  <c r="AD71" i="3"/>
  <c r="AC64" i="3"/>
  <c r="AC78" i="3"/>
  <c r="AC71" i="3"/>
  <c r="AB64" i="3"/>
  <c r="AB71" i="3"/>
  <c r="AA64" i="3"/>
  <c r="AA71" i="3"/>
  <c r="Z64" i="3"/>
  <c r="Z71" i="3"/>
  <c r="Y64" i="3"/>
  <c r="Y71" i="3"/>
  <c r="AE63" i="3"/>
  <c r="AE77" i="3"/>
  <c r="AE70" i="3"/>
  <c r="AD70" i="3"/>
  <c r="AD63" i="3"/>
  <c r="AD77" i="3"/>
  <c r="AC63" i="3"/>
  <c r="AC77" i="3"/>
  <c r="AC70" i="3"/>
  <c r="AB63" i="3"/>
  <c r="AB70" i="3"/>
  <c r="AA70" i="3"/>
  <c r="AA63" i="3"/>
  <c r="Z63" i="3"/>
  <c r="Z70" i="3"/>
  <c r="Y63" i="3"/>
  <c r="Y70" i="3"/>
  <c r="AE62" i="3"/>
  <c r="AE76" i="3"/>
  <c r="AE69" i="3"/>
  <c r="AD76" i="3"/>
  <c r="AD62" i="3"/>
  <c r="AD69" i="3"/>
  <c r="AC76" i="3"/>
  <c r="AC69" i="3"/>
  <c r="AC62" i="3"/>
  <c r="AB62" i="3"/>
  <c r="AB69" i="3"/>
  <c r="AA62" i="3"/>
  <c r="AA69" i="3"/>
  <c r="Z62" i="3"/>
  <c r="Z69" i="3"/>
  <c r="Y62" i="3"/>
  <c r="Y69" i="3"/>
  <c r="AE75" i="3"/>
  <c r="AE61" i="3"/>
  <c r="AE68" i="3"/>
  <c r="AD68" i="3"/>
  <c r="AD75" i="3"/>
  <c r="AD61" i="3"/>
  <c r="AC61" i="3"/>
  <c r="AC68" i="3"/>
  <c r="AC75" i="3"/>
  <c r="AB36" i="10"/>
  <c r="AB159" i="10" s="1"/>
  <c r="AB61" i="3"/>
  <c r="AB68" i="3"/>
  <c r="AA36" i="10"/>
  <c r="AA159" i="10" s="1"/>
  <c r="AA68" i="3"/>
  <c r="AA61" i="3"/>
  <c r="Z36" i="10"/>
  <c r="Z159" i="10" s="1"/>
  <c r="Z61" i="3"/>
  <c r="Z68" i="3"/>
  <c r="Y61" i="3"/>
  <c r="Y68" i="3"/>
  <c r="AE67" i="3"/>
  <c r="AE60" i="3"/>
  <c r="AE74" i="3"/>
  <c r="AD60" i="3"/>
  <c r="AD67" i="3"/>
  <c r="AD74" i="3"/>
  <c r="AC60" i="3"/>
  <c r="AC67" i="3"/>
  <c r="AC74" i="3"/>
  <c r="AB60" i="3"/>
  <c r="AB67" i="3"/>
  <c r="AA60" i="3"/>
  <c r="AA67" i="3"/>
  <c r="Z67" i="3"/>
  <c r="Z60" i="3"/>
  <c r="Y49" i="3"/>
  <c r="Y41" i="10" s="1"/>
  <c r="Y206" i="10" s="1"/>
  <c r="Y60" i="3"/>
  <c r="Y67" i="3"/>
  <c r="AG35" i="10"/>
  <c r="AG79" i="10" s="1"/>
  <c r="AG60" i="3"/>
  <c r="AG74" i="3"/>
  <c r="AG67" i="3"/>
  <c r="AH35" i="10"/>
  <c r="AH67" i="3"/>
  <c r="AH60" i="3"/>
  <c r="AH74" i="3"/>
  <c r="AI35" i="10"/>
  <c r="AI79" i="10" s="1"/>
  <c r="AI67" i="3"/>
  <c r="AI60" i="3"/>
  <c r="AI74" i="3"/>
  <c r="AJ35" i="10"/>
  <c r="AJ79" i="10" s="1"/>
  <c r="AJ74" i="3"/>
  <c r="AJ67" i="3"/>
  <c r="AJ60" i="3"/>
  <c r="AK35" i="10"/>
  <c r="AK67" i="3"/>
  <c r="AK60" i="3"/>
  <c r="AK74" i="3"/>
  <c r="AG36" i="10"/>
  <c r="AG159" i="10" s="1"/>
  <c r="AG162" i="10" s="1"/>
  <c r="AG68" i="3"/>
  <c r="AG61" i="3"/>
  <c r="AG75" i="3"/>
  <c r="AH36" i="10"/>
  <c r="AH61" i="3"/>
  <c r="AH68" i="3"/>
  <c r="AH75" i="3"/>
  <c r="AI36" i="10"/>
  <c r="AI61" i="3"/>
  <c r="AI75" i="3"/>
  <c r="AI68" i="3"/>
  <c r="AJ36" i="10"/>
  <c r="AJ159" i="10" s="1"/>
  <c r="AJ75" i="3"/>
  <c r="AJ61" i="3"/>
  <c r="AJ68" i="3"/>
  <c r="AK36" i="10"/>
  <c r="AK68" i="3"/>
  <c r="AK61" i="3"/>
  <c r="AK75" i="3"/>
  <c r="AG37" i="10"/>
  <c r="AG169" i="10" s="1"/>
  <c r="AG172" i="10" s="1"/>
  <c r="AG69" i="3"/>
  <c r="AG62" i="3"/>
  <c r="AG76" i="3"/>
  <c r="AH37" i="10"/>
  <c r="AH62" i="3"/>
  <c r="AH76" i="3"/>
  <c r="AH69" i="3"/>
  <c r="AI37" i="10"/>
  <c r="AI62" i="3"/>
  <c r="AI69" i="3"/>
  <c r="AI76" i="3"/>
  <c r="AJ37" i="10"/>
  <c r="AJ69" i="3"/>
  <c r="AJ62" i="3"/>
  <c r="AJ76" i="3"/>
  <c r="AK37" i="10"/>
  <c r="AK76" i="3"/>
  <c r="AK69" i="3"/>
  <c r="AK62" i="3"/>
  <c r="AG38" i="10"/>
  <c r="AG179" i="10" s="1"/>
  <c r="AG182" i="10" s="1"/>
  <c r="AG70" i="3"/>
  <c r="AG77" i="3"/>
  <c r="AG63" i="3"/>
  <c r="AH38" i="10"/>
  <c r="AH70" i="3"/>
  <c r="AH63" i="3"/>
  <c r="AH77" i="3"/>
  <c r="AI38" i="10"/>
  <c r="AI70" i="3"/>
  <c r="AI77" i="3"/>
  <c r="AI63" i="3"/>
  <c r="AJ38" i="10"/>
  <c r="AJ70" i="3"/>
  <c r="AJ63" i="3"/>
  <c r="AJ77" i="3"/>
  <c r="AK38" i="10"/>
  <c r="AK77" i="3"/>
  <c r="AK70" i="3"/>
  <c r="AK63" i="3"/>
  <c r="AG39" i="10"/>
  <c r="AG189" i="10" s="1"/>
  <c r="AG64" i="3"/>
  <c r="AG78" i="3"/>
  <c r="AG71" i="3"/>
  <c r="AH39" i="10"/>
  <c r="AH189" i="10" s="1"/>
  <c r="AH71" i="3"/>
  <c r="AH64" i="3"/>
  <c r="AH78" i="3"/>
  <c r="AI39" i="10"/>
  <c r="AI189" i="10" s="1"/>
  <c r="AI64" i="3"/>
  <c r="AI71" i="3"/>
  <c r="AI78" i="3"/>
  <c r="AJ39" i="10"/>
  <c r="AJ64" i="3"/>
  <c r="AJ78" i="3"/>
  <c r="AJ71" i="3"/>
  <c r="AK71" i="3"/>
  <c r="AK78" i="3"/>
  <c r="AK64" i="3"/>
  <c r="AF39" i="10"/>
  <c r="AF189" i="10" s="1"/>
  <c r="AF78" i="3"/>
  <c r="AF71" i="3"/>
  <c r="AF64" i="3"/>
  <c r="AF38" i="10"/>
  <c r="AF179" i="10" s="1"/>
  <c r="AF182" i="10" s="1"/>
  <c r="AF63" i="3"/>
  <c r="AF70" i="3"/>
  <c r="AF77" i="3"/>
  <c r="AF37" i="10"/>
  <c r="AF169" i="10" s="1"/>
  <c r="AF172" i="10" s="1"/>
  <c r="AF62" i="3"/>
  <c r="AF69" i="3"/>
  <c r="AF76" i="3"/>
  <c r="AF36" i="10"/>
  <c r="AF159" i="10" s="1"/>
  <c r="AF162" i="10" s="1"/>
  <c r="AF75" i="3"/>
  <c r="AF68" i="3"/>
  <c r="AF61" i="3"/>
  <c r="AF74" i="3"/>
  <c r="AF60" i="3"/>
  <c r="AF67" i="3"/>
  <c r="AM49" i="3"/>
  <c r="AM41" i="10" s="1"/>
  <c r="AL49" i="3"/>
  <c r="AL41" i="10" s="1"/>
  <c r="AJ49" i="3"/>
  <c r="AJ41" i="10" s="1"/>
  <c r="AI49" i="3"/>
  <c r="AI41" i="10" s="1"/>
  <c r="AI206" i="10" s="1"/>
  <c r="AH49" i="3"/>
  <c r="AH41" i="10" s="1"/>
  <c r="AG49" i="3"/>
  <c r="AG41" i="10" s="1"/>
  <c r="AG206" i="10" s="1"/>
  <c r="AN49" i="3"/>
  <c r="AN41" i="10" s="1"/>
  <c r="AO49" i="3"/>
  <c r="AO41" i="10" s="1"/>
  <c r="AP49" i="3"/>
  <c r="AP41" i="10" s="1"/>
  <c r="AE49" i="3"/>
  <c r="AE41" i="10" s="1"/>
  <c r="AE206" i="10" s="1"/>
  <c r="AE35" i="10"/>
  <c r="AD49" i="3"/>
  <c r="AD41" i="10" s="1"/>
  <c r="AD206" i="10" s="1"/>
  <c r="AD35" i="10"/>
  <c r="AC49" i="3"/>
  <c r="AC41" i="10" s="1"/>
  <c r="AC206" i="10" s="1"/>
  <c r="AC35" i="10"/>
  <c r="AB49" i="3"/>
  <c r="AB41" i="10" s="1"/>
  <c r="AB206" i="10" s="1"/>
  <c r="AB35" i="10"/>
  <c r="AA49" i="3"/>
  <c r="AA41" i="10" s="1"/>
  <c r="AA206" i="10" s="1"/>
  <c r="AA35" i="10"/>
  <c r="Z49" i="3"/>
  <c r="Z41" i="10" s="1"/>
  <c r="Z206" i="10" s="1"/>
  <c r="Z35" i="10"/>
  <c r="AE69" i="13"/>
  <c r="AD69" i="13"/>
  <c r="AC69" i="13"/>
  <c r="AB69" i="13"/>
  <c r="Z69" i="13"/>
  <c r="AF110" i="3"/>
  <c r="AF125" i="3"/>
  <c r="AG110" i="3"/>
  <c r="AG125" i="3"/>
  <c r="AH125" i="3"/>
  <c r="AH110" i="3"/>
  <c r="AI110" i="3"/>
  <c r="AI125" i="3"/>
  <c r="AJ125" i="3"/>
  <c r="AJ110" i="3"/>
  <c r="AK125" i="3"/>
  <c r="AK110" i="3"/>
  <c r="AL125" i="3"/>
  <c r="AL110" i="3"/>
  <c r="AM125" i="3"/>
  <c r="AM110" i="3"/>
  <c r="AN125" i="3"/>
  <c r="AN110" i="3"/>
  <c r="AO125" i="3"/>
  <c r="AO110" i="3"/>
  <c r="AP125" i="3"/>
  <c r="AP110" i="3"/>
  <c r="AQ110" i="3"/>
  <c r="AQ125" i="3"/>
  <c r="AR125" i="3"/>
  <c r="AR110" i="3"/>
  <c r="AS110" i="3"/>
  <c r="AS125" i="3"/>
  <c r="AT110" i="3"/>
  <c r="AT125" i="3"/>
  <c r="AU110" i="3"/>
  <c r="AU125" i="3"/>
  <c r="AV110" i="3"/>
  <c r="AV125" i="3"/>
  <c r="AW110" i="3"/>
  <c r="AW125" i="3"/>
  <c r="AX110" i="3"/>
  <c r="AX125" i="3"/>
  <c r="BA110" i="3"/>
  <c r="BA125" i="3"/>
  <c r="BI239" i="3"/>
  <c r="BI232" i="3"/>
  <c r="BK232" i="3"/>
  <c r="BK239" i="3"/>
  <c r="BH232" i="3"/>
  <c r="BH239" i="3"/>
  <c r="BF239" i="3"/>
  <c r="BF232" i="3"/>
  <c r="BC12" i="12"/>
  <c r="BO9" i="6"/>
  <c r="BB12" i="12"/>
  <c r="BN9" i="6"/>
  <c r="BA12" i="12"/>
  <c r="BM9" i="6"/>
  <c r="AZ12" i="12"/>
  <c r="BL9" i="6"/>
  <c r="AY12" i="12"/>
  <c r="BK9" i="6"/>
  <c r="BE177" i="10"/>
  <c r="AQ49" i="3"/>
  <c r="AQ41" i="10" s="1"/>
  <c r="AF49" i="3"/>
  <c r="G148" i="10"/>
  <c r="G146" i="10"/>
  <c r="G138" i="10"/>
  <c r="G143" i="10"/>
  <c r="G142" i="10"/>
  <c r="G139" i="10"/>
  <c r="G150" i="10"/>
  <c r="G145" i="10"/>
  <c r="BF115" i="10"/>
  <c r="BU115" i="10"/>
  <c r="BV115" i="10"/>
  <c r="BW115" i="10"/>
  <c r="BX115" i="10"/>
  <c r="BX125" i="10"/>
  <c r="BU125" i="10"/>
  <c r="BF93" i="10"/>
  <c r="BI93" i="10"/>
  <c r="BK93" i="10"/>
  <c r="BX93" i="10"/>
  <c r="BS115" i="10"/>
  <c r="BN125" i="10"/>
  <c r="BL125" i="10"/>
  <c r="BR115" i="10"/>
  <c r="BJ125" i="10"/>
  <c r="BQ115" i="10"/>
  <c r="BI125" i="10"/>
  <c r="BP115" i="10"/>
  <c r="BO115" i="10"/>
  <c r="BE125" i="10"/>
  <c r="BE124" i="10" s="1"/>
  <c r="BN115" i="10"/>
  <c r="BM115" i="10"/>
  <c r="BL115" i="10"/>
  <c r="BK115" i="10"/>
  <c r="BJ115" i="10"/>
  <c r="BF125" i="10"/>
  <c r="BF124" i="10" s="1"/>
  <c r="BG125" i="10"/>
  <c r="BG124" i="10" s="1"/>
  <c r="BH125" i="10"/>
  <c r="BH124" i="10" s="1"/>
  <c r="BK125" i="10"/>
  <c r="BM125" i="10"/>
  <c r="BO125" i="10"/>
  <c r="BP125" i="10"/>
  <c r="BQ125" i="10"/>
  <c r="BR125" i="10"/>
  <c r="BS125" i="10"/>
  <c r="BT125" i="10"/>
  <c r="BV125" i="10"/>
  <c r="BW125" i="10"/>
  <c r="BI115" i="10"/>
  <c r="BH115" i="10"/>
  <c r="BG93" i="10"/>
  <c r="BH93" i="10"/>
  <c r="BJ93" i="10"/>
  <c r="BL93" i="10"/>
  <c r="BM93" i="10"/>
  <c r="BN93" i="10"/>
  <c r="BO93" i="10"/>
  <c r="BP93" i="10"/>
  <c r="BQ93" i="10"/>
  <c r="BR93" i="10"/>
  <c r="BS93" i="10"/>
  <c r="BT93" i="10"/>
  <c r="BU93" i="10"/>
  <c r="BV93" i="10"/>
  <c r="BW93" i="10"/>
  <c r="BG115" i="10"/>
  <c r="BT115" i="10"/>
  <c r="R219" i="17"/>
  <c r="S219" i="17" s="1"/>
  <c r="P219" i="17"/>
  <c r="O219" i="17" s="1"/>
  <c r="G137" i="3"/>
  <c r="G303" i="3"/>
  <c r="R210" i="17"/>
  <c r="S210" i="17" s="1"/>
  <c r="P210" i="17"/>
  <c r="O210" i="17" s="1"/>
  <c r="BE103" i="10"/>
  <c r="BE102" i="10" s="1"/>
  <c r="BH103" i="10"/>
  <c r="BH102" i="10" s="1"/>
  <c r="BI103" i="10"/>
  <c r="BJ103" i="10"/>
  <c r="BK103" i="10"/>
  <c r="BL103" i="10"/>
  <c r="BM103" i="10"/>
  <c r="BN103" i="10"/>
  <c r="BO103" i="10"/>
  <c r="BP103" i="10"/>
  <c r="BQ103" i="10"/>
  <c r="BR103" i="10"/>
  <c r="BS103" i="10"/>
  <c r="BT103" i="10"/>
  <c r="BU103" i="10"/>
  <c r="BV103" i="10"/>
  <c r="BW103" i="10"/>
  <c r="BX103" i="10"/>
  <c r="BF103" i="10"/>
  <c r="BF102" i="10" s="1"/>
  <c r="BG103" i="10"/>
  <c r="BG102" i="10" s="1"/>
  <c r="G14" i="17"/>
  <c r="G16" i="17"/>
  <c r="G21" i="17"/>
  <c r="G11" i="17"/>
  <c r="G40" i="17"/>
  <c r="G41" i="17"/>
  <c r="S129" i="17"/>
  <c r="S128" i="17"/>
  <c r="S127" i="17"/>
  <c r="S126" i="17"/>
  <c r="S131" i="17" s="1"/>
  <c r="S125" i="17"/>
  <c r="S124" i="17"/>
  <c r="P6" i="17"/>
  <c r="Q6" i="17" s="1"/>
  <c r="R6" i="17" s="1"/>
  <c r="S6" i="17" s="1"/>
  <c r="T6" i="17" s="1"/>
  <c r="N6" i="17"/>
  <c r="M6" i="17" s="1"/>
  <c r="L6" i="17" s="1"/>
  <c r="K6" i="17" s="1"/>
  <c r="J6" i="17" s="1"/>
  <c r="I6" i="17" s="1"/>
  <c r="AZ134" i="10"/>
  <c r="AW206" i="10"/>
  <c r="AX206" i="10"/>
  <c r="AY206" i="10"/>
  <c r="AZ206" i="10"/>
  <c r="BA206" i="10"/>
  <c r="BB206" i="10"/>
  <c r="BC206" i="10"/>
  <c r="BD206" i="10"/>
  <c r="BE206" i="10"/>
  <c r="AS80" i="10"/>
  <c r="AW80" i="10"/>
  <c r="AX80" i="10"/>
  <c r="AY80" i="10"/>
  <c r="AY81" i="10"/>
  <c r="AZ81" i="10"/>
  <c r="AZ80" i="10"/>
  <c r="BA80" i="10"/>
  <c r="BA81" i="10"/>
  <c r="BB81" i="10"/>
  <c r="BB80" i="10"/>
  <c r="BC80" i="10"/>
  <c r="BC81" i="10"/>
  <c r="BD81" i="10"/>
  <c r="BD80" i="10"/>
  <c r="BE81" i="10"/>
  <c r="BE80" i="10"/>
  <c r="Y80" i="10"/>
  <c r="G133" i="10"/>
  <c r="G79" i="10"/>
  <c r="AS102" i="6"/>
  <c r="AS106" i="6"/>
  <c r="AS107" i="6"/>
  <c r="AS104" i="6"/>
  <c r="AS103" i="6"/>
  <c r="AS105" i="6"/>
  <c r="AR106" i="6"/>
  <c r="AR107" i="6"/>
  <c r="AR105" i="6"/>
  <c r="AR103" i="6"/>
  <c r="AR104" i="6"/>
  <c r="AR102" i="6"/>
  <c r="AQ106" i="6"/>
  <c r="AQ103" i="6"/>
  <c r="AQ107" i="6"/>
  <c r="AQ105" i="6"/>
  <c r="AQ104" i="6"/>
  <c r="AQ102" i="6"/>
  <c r="AP106" i="6"/>
  <c r="AP107" i="6"/>
  <c r="AP104" i="6"/>
  <c r="AP103" i="6"/>
  <c r="AP105" i="6"/>
  <c r="AP102" i="6"/>
  <c r="AI105" i="6"/>
  <c r="AI104" i="6"/>
  <c r="AI107" i="6"/>
  <c r="AI102" i="6"/>
  <c r="AI106" i="6"/>
  <c r="AI103" i="6"/>
  <c r="AH102" i="6"/>
  <c r="AH107" i="6"/>
  <c r="AH105" i="6"/>
  <c r="AH106" i="6"/>
  <c r="AH104" i="6"/>
  <c r="AH103" i="6"/>
  <c r="AG104" i="6"/>
  <c r="AG107" i="6"/>
  <c r="AG102" i="6"/>
  <c r="AG105" i="6"/>
  <c r="AG103" i="6"/>
  <c r="AG106" i="6"/>
  <c r="AF106" i="6"/>
  <c r="AF102" i="6"/>
  <c r="AF107" i="6"/>
  <c r="AF104" i="6"/>
  <c r="AF103" i="6"/>
  <c r="AF105" i="6"/>
  <c r="Y106" i="6"/>
  <c r="Y103" i="6"/>
  <c r="Y107" i="6"/>
  <c r="Y105" i="6"/>
  <c r="Y104" i="6"/>
  <c r="Y102" i="6"/>
  <c r="X107" i="6"/>
  <c r="X104" i="6"/>
  <c r="X103" i="6"/>
  <c r="X106" i="6"/>
  <c r="X105" i="6"/>
  <c r="X102" i="6"/>
  <c r="W103" i="6"/>
  <c r="W107" i="6"/>
  <c r="W105" i="6"/>
  <c r="W104" i="6"/>
  <c r="W102" i="6"/>
  <c r="W106" i="6"/>
  <c r="V105" i="6"/>
  <c r="V107" i="6"/>
  <c r="V106" i="6"/>
  <c r="V104" i="6"/>
  <c r="V103" i="6"/>
  <c r="V102" i="6"/>
  <c r="O103" i="6"/>
  <c r="O104" i="6"/>
  <c r="O105" i="6"/>
  <c r="O106" i="6"/>
  <c r="O107" i="6"/>
  <c r="O102" i="6"/>
  <c r="N107" i="6"/>
  <c r="N103" i="6"/>
  <c r="N102" i="6"/>
  <c r="N105" i="6"/>
  <c r="N104" i="6"/>
  <c r="O92" i="17" s="1"/>
  <c r="N106" i="6"/>
  <c r="M107" i="6"/>
  <c r="M106" i="6"/>
  <c r="M105" i="6"/>
  <c r="M102" i="6"/>
  <c r="M103" i="6"/>
  <c r="M104" i="6"/>
  <c r="L106" i="6"/>
  <c r="L102" i="6"/>
  <c r="L105" i="6"/>
  <c r="L103" i="6"/>
  <c r="L107" i="6"/>
  <c r="L104" i="6"/>
  <c r="G89" i="17"/>
  <c r="G87" i="17"/>
  <c r="G91" i="17"/>
  <c r="G90" i="17"/>
  <c r="G88" i="17"/>
  <c r="G92" i="17"/>
  <c r="G86" i="17"/>
  <c r="AS90" i="6"/>
  <c r="AS89" i="6"/>
  <c r="AS88" i="6"/>
  <c r="AS87" i="6"/>
  <c r="AS86" i="6"/>
  <c r="AS85" i="6"/>
  <c r="AR90" i="6"/>
  <c r="AR89" i="6"/>
  <c r="AR88" i="6"/>
  <c r="AR87" i="6"/>
  <c r="AR86" i="6"/>
  <c r="AR85" i="6"/>
  <c r="AQ90" i="6"/>
  <c r="AQ89" i="6"/>
  <c r="AQ88" i="6"/>
  <c r="AQ87" i="6"/>
  <c r="AQ86" i="6"/>
  <c r="AQ85" i="6"/>
  <c r="AP90" i="6"/>
  <c r="AP89" i="6"/>
  <c r="AP88" i="6"/>
  <c r="AP87" i="6"/>
  <c r="AP86" i="6"/>
  <c r="AP85" i="6"/>
  <c r="AI86" i="6"/>
  <c r="AI88" i="6"/>
  <c r="AI87" i="6"/>
  <c r="AI85" i="6"/>
  <c r="AI90" i="6"/>
  <c r="AI89" i="6"/>
  <c r="AH87" i="6"/>
  <c r="AH86" i="6"/>
  <c r="AH90" i="6"/>
  <c r="AH85" i="6"/>
  <c r="AH89" i="6"/>
  <c r="AH88" i="6"/>
  <c r="AG90" i="6"/>
  <c r="AG85" i="6"/>
  <c r="AG86" i="6"/>
  <c r="AG89" i="6"/>
  <c r="AG88" i="6"/>
  <c r="AG87" i="6"/>
  <c r="AF89" i="6"/>
  <c r="AF85" i="6"/>
  <c r="AF86" i="6"/>
  <c r="AF90" i="6"/>
  <c r="AF87" i="6"/>
  <c r="AF88" i="6"/>
  <c r="Y88" i="6"/>
  <c r="Y89" i="6"/>
  <c r="Y87" i="6"/>
  <c r="Y86" i="6"/>
  <c r="Y85" i="6"/>
  <c r="Y90" i="6"/>
  <c r="X90" i="6"/>
  <c r="X85" i="6"/>
  <c r="X89" i="6"/>
  <c r="X88" i="6"/>
  <c r="X87" i="6"/>
  <c r="X86" i="6"/>
  <c r="W88" i="6"/>
  <c r="W86" i="6"/>
  <c r="W89" i="6"/>
  <c r="W90" i="6"/>
  <c r="W85" i="6"/>
  <c r="W87" i="6"/>
  <c r="V87" i="6"/>
  <c r="V86" i="6"/>
  <c r="V89" i="6"/>
  <c r="V90" i="6"/>
  <c r="V85" i="6"/>
  <c r="V88" i="6"/>
  <c r="O89" i="6"/>
  <c r="O87" i="6"/>
  <c r="O85" i="6"/>
  <c r="O90" i="6"/>
  <c r="O86" i="6"/>
  <c r="O88" i="6"/>
  <c r="N85" i="6"/>
  <c r="N89" i="6"/>
  <c r="N90" i="6"/>
  <c r="N86" i="6"/>
  <c r="N88" i="6"/>
  <c r="N87" i="6"/>
  <c r="O91" i="17" s="1"/>
  <c r="M85" i="6"/>
  <c r="M90" i="6"/>
  <c r="M86" i="6"/>
  <c r="M87" i="6"/>
  <c r="M88" i="6"/>
  <c r="M89" i="6"/>
  <c r="L88" i="6"/>
  <c r="L86" i="6"/>
  <c r="L87" i="6"/>
  <c r="L90" i="6"/>
  <c r="L85" i="6"/>
  <c r="L89" i="6"/>
  <c r="V70" i="6"/>
  <c r="V71" i="6"/>
  <c r="V73" i="6"/>
  <c r="V72" i="6"/>
  <c r="V75" i="6"/>
  <c r="V74" i="6"/>
  <c r="AS75" i="6"/>
  <c r="AS72" i="6"/>
  <c r="AS74" i="6"/>
  <c r="AS71" i="6"/>
  <c r="AS70" i="6"/>
  <c r="AS73" i="6"/>
  <c r="AR75" i="6"/>
  <c r="AR73" i="6"/>
  <c r="AR71" i="6"/>
  <c r="AR74" i="6"/>
  <c r="AR70" i="6"/>
  <c r="AR72" i="6"/>
  <c r="AQ75" i="6"/>
  <c r="AQ74" i="6"/>
  <c r="AQ73" i="6"/>
  <c r="AQ72" i="6"/>
  <c r="AQ70" i="6"/>
  <c r="AQ71" i="6"/>
  <c r="AP75" i="6"/>
  <c r="AP74" i="6"/>
  <c r="AP73" i="6"/>
  <c r="AP72" i="6"/>
  <c r="AP71" i="6"/>
  <c r="AP70" i="6"/>
  <c r="AI75" i="6"/>
  <c r="AI71" i="6"/>
  <c r="AI74" i="6"/>
  <c r="AI72" i="6"/>
  <c r="AI73" i="6"/>
  <c r="AI70" i="6"/>
  <c r="AH75" i="6"/>
  <c r="AH73" i="6"/>
  <c r="AH72" i="6"/>
  <c r="AH71" i="6"/>
  <c r="AH70" i="6"/>
  <c r="AH74" i="6"/>
  <c r="AG72" i="6"/>
  <c r="AG70" i="6"/>
  <c r="AG71" i="6"/>
  <c r="AG73" i="6"/>
  <c r="AG75" i="6"/>
  <c r="AG74" i="6"/>
  <c r="AF72" i="6"/>
  <c r="AF74" i="6"/>
  <c r="AF75" i="6"/>
  <c r="AF73" i="6"/>
  <c r="AF70" i="6"/>
  <c r="AF71" i="6"/>
  <c r="Y70" i="6"/>
  <c r="Y72" i="6"/>
  <c r="Y75" i="6"/>
  <c r="Y74" i="6"/>
  <c r="Y73" i="6"/>
  <c r="Y71" i="6"/>
  <c r="X73" i="6"/>
  <c r="X70" i="6"/>
  <c r="X74" i="6"/>
  <c r="X75" i="6"/>
  <c r="X71" i="6"/>
  <c r="X72" i="6"/>
  <c r="W70" i="6"/>
  <c r="W71" i="6"/>
  <c r="W74" i="6"/>
  <c r="W75" i="6"/>
  <c r="W72" i="6"/>
  <c r="W73" i="6"/>
  <c r="O71" i="6"/>
  <c r="O73" i="6"/>
  <c r="O75" i="6"/>
  <c r="O74" i="6"/>
  <c r="O70" i="6"/>
  <c r="O72" i="6"/>
  <c r="N70" i="6"/>
  <c r="N75" i="6"/>
  <c r="N74" i="6"/>
  <c r="N72" i="6"/>
  <c r="O90" i="17" s="1"/>
  <c r="N73" i="6"/>
  <c r="N71" i="6"/>
  <c r="M72" i="6"/>
  <c r="M73" i="6"/>
  <c r="M71" i="6"/>
  <c r="M74" i="6"/>
  <c r="M75" i="6"/>
  <c r="M70" i="6"/>
  <c r="L71" i="6"/>
  <c r="L75" i="6"/>
  <c r="L70" i="6"/>
  <c r="L72" i="6"/>
  <c r="L74" i="6"/>
  <c r="L73" i="6"/>
  <c r="O54" i="6"/>
  <c r="O52" i="6"/>
  <c r="O57" i="6"/>
  <c r="O55" i="6"/>
  <c r="O56" i="6"/>
  <c r="O53" i="6"/>
  <c r="N55" i="6"/>
  <c r="N54" i="6"/>
  <c r="O89" i="17" s="1"/>
  <c r="N57" i="6"/>
  <c r="N56" i="6"/>
  <c r="N52" i="6"/>
  <c r="N53" i="6"/>
  <c r="M57" i="6"/>
  <c r="M52" i="6"/>
  <c r="M56" i="6"/>
  <c r="M53" i="6"/>
  <c r="M55" i="6"/>
  <c r="M54" i="6"/>
  <c r="L57" i="6"/>
  <c r="L52" i="6"/>
  <c r="L55" i="6"/>
  <c r="L54" i="6"/>
  <c r="L56" i="6"/>
  <c r="L53" i="6"/>
  <c r="Y54" i="6"/>
  <c r="Y55" i="6"/>
  <c r="Y53" i="6"/>
  <c r="Y57" i="6"/>
  <c r="Y56" i="6"/>
  <c r="Y52" i="6"/>
  <c r="X54" i="6"/>
  <c r="X52" i="6"/>
  <c r="X53" i="6"/>
  <c r="X55" i="6"/>
  <c r="X57" i="6"/>
  <c r="X56" i="6"/>
  <c r="W53" i="6"/>
  <c r="W55" i="6"/>
  <c r="W57" i="6"/>
  <c r="W56" i="6"/>
  <c r="W54" i="6"/>
  <c r="W52" i="6"/>
  <c r="V53" i="6"/>
  <c r="V57" i="6"/>
  <c r="V55" i="6"/>
  <c r="V56" i="6"/>
  <c r="V52" i="6"/>
  <c r="V54" i="6"/>
  <c r="AI53" i="6"/>
  <c r="AI55" i="6"/>
  <c r="AI52" i="6"/>
  <c r="AI57" i="6"/>
  <c r="AI56" i="6"/>
  <c r="AI54" i="6"/>
  <c r="AH54" i="6"/>
  <c r="AH52" i="6"/>
  <c r="AH56" i="6"/>
  <c r="AH55" i="6"/>
  <c r="AH57" i="6"/>
  <c r="AH53" i="6"/>
  <c r="AG56" i="6"/>
  <c r="AG52" i="6"/>
  <c r="AG53" i="6"/>
  <c r="AG57" i="6"/>
  <c r="AG54" i="6"/>
  <c r="AG55" i="6"/>
  <c r="AF53" i="6"/>
  <c r="AF52" i="6"/>
  <c r="AF54" i="6"/>
  <c r="AF57" i="6"/>
  <c r="AF55" i="6"/>
  <c r="AF56" i="6"/>
  <c r="AS53" i="6"/>
  <c r="AS52" i="6"/>
  <c r="AS54" i="6"/>
  <c r="AS56" i="6"/>
  <c r="AS57" i="6"/>
  <c r="AS55" i="6"/>
  <c r="AR57" i="6"/>
  <c r="AR53" i="6"/>
  <c r="AR54" i="6"/>
  <c r="AR52" i="6"/>
  <c r="AR56" i="6"/>
  <c r="AR55" i="6"/>
  <c r="AQ57" i="6"/>
  <c r="AQ53" i="6"/>
  <c r="AQ54" i="6"/>
  <c r="AQ52" i="6"/>
  <c r="AQ55" i="6"/>
  <c r="AQ56" i="6"/>
  <c r="AP52" i="6"/>
  <c r="AP53" i="6"/>
  <c r="AP54" i="6"/>
  <c r="AP55" i="6"/>
  <c r="AP56" i="6"/>
  <c r="AP57" i="6"/>
  <c r="AQ34" i="6"/>
  <c r="AQ39" i="6"/>
  <c r="AQ36" i="6"/>
  <c r="AQ38" i="6"/>
  <c r="AQ37" i="6"/>
  <c r="AQ35" i="6"/>
  <c r="AR39" i="6"/>
  <c r="AR38" i="6"/>
  <c r="AR35" i="6"/>
  <c r="AR34" i="6"/>
  <c r="AR36" i="6"/>
  <c r="AR37" i="6"/>
  <c r="AS36" i="6"/>
  <c r="AS35" i="6"/>
  <c r="AS37" i="6"/>
  <c r="AS39" i="6"/>
  <c r="AS38" i="6"/>
  <c r="AS34" i="6"/>
  <c r="AP39" i="6"/>
  <c r="AP36" i="6"/>
  <c r="AP34" i="6"/>
  <c r="AP35" i="6"/>
  <c r="AP37" i="6"/>
  <c r="AP38" i="6"/>
  <c r="AG39" i="6"/>
  <c r="AG35" i="6"/>
  <c r="AG38" i="6"/>
  <c r="AG37" i="6"/>
  <c r="AG36" i="6"/>
  <c r="AG34" i="6"/>
  <c r="AH37" i="6"/>
  <c r="AH39" i="6"/>
  <c r="AH38" i="6"/>
  <c r="AH34" i="6"/>
  <c r="AH35" i="6"/>
  <c r="AH36" i="6"/>
  <c r="AI35" i="6"/>
  <c r="AI36" i="6"/>
  <c r="AI38" i="6"/>
  <c r="AI39" i="6"/>
  <c r="AI37" i="6"/>
  <c r="AI34" i="6"/>
  <c r="AF34" i="6"/>
  <c r="AF39" i="6"/>
  <c r="AF37" i="6"/>
  <c r="AF35" i="6"/>
  <c r="AF36" i="6"/>
  <c r="AF38" i="6"/>
  <c r="W36" i="6"/>
  <c r="W34" i="6"/>
  <c r="W35" i="6"/>
  <c r="W38" i="6"/>
  <c r="W37" i="6"/>
  <c r="W39" i="6"/>
  <c r="X39" i="6"/>
  <c r="X34" i="6"/>
  <c r="X38" i="6"/>
  <c r="X37" i="6"/>
  <c r="X36" i="6"/>
  <c r="X35" i="6"/>
  <c r="Y36" i="6"/>
  <c r="Y38" i="6"/>
  <c r="Y34" i="6"/>
  <c r="Y35" i="6"/>
  <c r="Y39" i="6"/>
  <c r="Y37" i="6"/>
  <c r="V38" i="6"/>
  <c r="V37" i="6"/>
  <c r="V36" i="6"/>
  <c r="V35" i="6"/>
  <c r="V34" i="6"/>
  <c r="V39" i="6"/>
  <c r="M39" i="6"/>
  <c r="M35" i="6"/>
  <c r="M34" i="6"/>
  <c r="M36" i="6"/>
  <c r="M38" i="6"/>
  <c r="M37" i="6"/>
  <c r="N38" i="6"/>
  <c r="N36" i="6"/>
  <c r="O88" i="17" s="1"/>
  <c r="N39" i="6"/>
  <c r="N34" i="6"/>
  <c r="N35" i="6"/>
  <c r="N37" i="6"/>
  <c r="O37" i="6"/>
  <c r="O38" i="6"/>
  <c r="O35" i="6"/>
  <c r="O34" i="6"/>
  <c r="O39" i="6"/>
  <c r="O36" i="6"/>
  <c r="L34" i="6"/>
  <c r="L38" i="6"/>
  <c r="L35" i="6"/>
  <c r="L37" i="6"/>
  <c r="L36" i="6"/>
  <c r="L39" i="6"/>
  <c r="AQ21" i="6"/>
  <c r="AQ19" i="6"/>
  <c r="AQ22" i="6"/>
  <c r="AQ20" i="6"/>
  <c r="AQ18" i="6"/>
  <c r="AQ23" i="6"/>
  <c r="AR18" i="6"/>
  <c r="AR22" i="6"/>
  <c r="AR20" i="6"/>
  <c r="U55" i="14" s="1"/>
  <c r="AR21" i="6"/>
  <c r="AR23" i="6"/>
  <c r="AR19" i="6"/>
  <c r="AS21" i="6"/>
  <c r="AS23" i="6"/>
  <c r="AS19" i="6"/>
  <c r="AS18" i="6"/>
  <c r="AS22" i="6"/>
  <c r="AS20" i="6"/>
  <c r="AP22" i="6"/>
  <c r="AP21" i="6"/>
  <c r="AP23" i="6"/>
  <c r="AP19" i="6"/>
  <c r="AP20" i="6"/>
  <c r="AP18" i="6"/>
  <c r="AI22" i="6"/>
  <c r="AI20" i="6"/>
  <c r="AI21" i="6"/>
  <c r="AI23" i="6"/>
  <c r="AI18" i="6"/>
  <c r="AI19" i="6"/>
  <c r="AH20" i="6"/>
  <c r="AH22" i="6"/>
  <c r="AH18" i="6"/>
  <c r="AH19" i="6"/>
  <c r="AH23" i="6"/>
  <c r="AH21" i="6"/>
  <c r="AG23" i="6"/>
  <c r="AG22" i="6"/>
  <c r="AG18" i="6"/>
  <c r="AG21" i="6"/>
  <c r="AG19" i="6"/>
  <c r="AG20" i="6"/>
  <c r="AF20" i="6"/>
  <c r="AF18" i="6"/>
  <c r="AF19" i="6"/>
  <c r="AF21" i="6"/>
  <c r="AF22" i="6"/>
  <c r="AF23" i="6"/>
  <c r="Y21" i="6"/>
  <c r="Y20" i="6"/>
  <c r="Y23" i="6"/>
  <c r="Y19" i="6"/>
  <c r="Y18" i="6"/>
  <c r="Y22" i="6"/>
  <c r="X22" i="6"/>
  <c r="X19" i="6"/>
  <c r="X20" i="6"/>
  <c r="X21" i="6"/>
  <c r="X23" i="6"/>
  <c r="X18" i="6"/>
  <c r="W23" i="6"/>
  <c r="W21" i="6"/>
  <c r="W19" i="6"/>
  <c r="W22" i="6"/>
  <c r="W18" i="6"/>
  <c r="W20" i="6"/>
  <c r="V22" i="6"/>
  <c r="V18" i="6"/>
  <c r="V23" i="6"/>
  <c r="V19" i="6"/>
  <c r="V21" i="6"/>
  <c r="V20" i="6"/>
  <c r="L22" i="6"/>
  <c r="L20" i="6"/>
  <c r="L23" i="6"/>
  <c r="L18" i="6"/>
  <c r="L21" i="6"/>
  <c r="L19" i="6"/>
  <c r="M18" i="6"/>
  <c r="M20" i="6"/>
  <c r="M23" i="6"/>
  <c r="M19" i="6"/>
  <c r="M21" i="6"/>
  <c r="M22" i="6"/>
  <c r="N20" i="6"/>
  <c r="O87" i="17" s="1"/>
  <c r="N22" i="6"/>
  <c r="N18" i="6"/>
  <c r="N19" i="6"/>
  <c r="N23" i="6"/>
  <c r="N21" i="6"/>
  <c r="O19" i="6"/>
  <c r="O22" i="6"/>
  <c r="O23" i="6"/>
  <c r="O21" i="6"/>
  <c r="O20" i="6"/>
  <c r="O18" i="6"/>
  <c r="G109" i="17"/>
  <c r="G103" i="17"/>
  <c r="G35" i="17"/>
  <c r="G33" i="17"/>
  <c r="G106" i="17"/>
  <c r="G39" i="17"/>
  <c r="G105" i="17"/>
  <c r="G104" i="17"/>
  <c r="G107" i="17"/>
  <c r="G38" i="17"/>
  <c r="G37" i="17"/>
  <c r="G34" i="17"/>
  <c r="G110" i="17"/>
  <c r="G108" i="17"/>
  <c r="G36" i="17"/>
  <c r="G151" i="17"/>
  <c r="G152" i="17"/>
  <c r="G150" i="17"/>
  <c r="AY134" i="10"/>
  <c r="BB134" i="10"/>
  <c r="BF133" i="10"/>
  <c r="BC134" i="10"/>
  <c r="BG133" i="10"/>
  <c r="BD134" i="10"/>
  <c r="BH133" i="10"/>
  <c r="BE134" i="10"/>
  <c r="BI133" i="10"/>
  <c r="AV75" i="10"/>
  <c r="AV77" i="10" s="1"/>
  <c r="AU75" i="10"/>
  <c r="AU77" i="10" s="1"/>
  <c r="AW75" i="10"/>
  <c r="AW77" i="10" s="1"/>
  <c r="AX75" i="10"/>
  <c r="AX77" i="10" s="1"/>
  <c r="AY75" i="10"/>
  <c r="AY77" i="10" s="1"/>
  <c r="AZ75" i="10"/>
  <c r="AZ77" i="10" s="1"/>
  <c r="BA75" i="10"/>
  <c r="BA77" i="10" s="1"/>
  <c r="BB75" i="10"/>
  <c r="BB77" i="10" s="1"/>
  <c r="BC75" i="10"/>
  <c r="BC77" i="10" s="1"/>
  <c r="BD75" i="10"/>
  <c r="BD77" i="10" s="1"/>
  <c r="BE75" i="10"/>
  <c r="BE77" i="10" s="1"/>
  <c r="AW134" i="10"/>
  <c r="AX134" i="10"/>
  <c r="AV122" i="10"/>
  <c r="AX121" i="10"/>
  <c r="AX122" i="10"/>
  <c r="AY121" i="10"/>
  <c r="AY122" i="10"/>
  <c r="AZ121" i="10"/>
  <c r="AZ122" i="10"/>
  <c r="BA121" i="10"/>
  <c r="BA122" i="10"/>
  <c r="BB121" i="10"/>
  <c r="BB122" i="10"/>
  <c r="BC121" i="10"/>
  <c r="BC122" i="10"/>
  <c r="BD121" i="10"/>
  <c r="BD122" i="10"/>
  <c r="AW121" i="10"/>
  <c r="AW122" i="10"/>
  <c r="G75" i="10"/>
  <c r="G111" i="10"/>
  <c r="AT122" i="10"/>
  <c r="AU122" i="10"/>
  <c r="AW99" i="10"/>
  <c r="AW100" i="10"/>
  <c r="AX99" i="10"/>
  <c r="AX100" i="10"/>
  <c r="AY100" i="10"/>
  <c r="AY99" i="10"/>
  <c r="AZ99" i="10"/>
  <c r="AZ100" i="10"/>
  <c r="BA99" i="10"/>
  <c r="BA100" i="10"/>
  <c r="BB99" i="10"/>
  <c r="BB100" i="10"/>
  <c r="BC99" i="10"/>
  <c r="BC100" i="10"/>
  <c r="BD99" i="10"/>
  <c r="BD100" i="10"/>
  <c r="G85" i="10"/>
  <c r="AT100" i="10"/>
  <c r="G71" i="10"/>
  <c r="G72" i="10"/>
  <c r="G73" i="10"/>
  <c r="G74" i="10"/>
  <c r="G22" i="17"/>
  <c r="G23" i="17"/>
  <c r="G24" i="17"/>
  <c r="G25" i="17"/>
  <c r="G26" i="17"/>
  <c r="G27" i="17"/>
  <c r="G159" i="10"/>
  <c r="G206" i="10"/>
  <c r="BF306" i="3"/>
  <c r="BE259" i="3"/>
  <c r="BE260" i="3"/>
  <c r="BQ38" i="6" s="1"/>
  <c r="BD259" i="3"/>
  <c r="BD260" i="3"/>
  <c r="BP38" i="6" s="1"/>
  <c r="BC260" i="3"/>
  <c r="BO38" i="6" s="1"/>
  <c r="BC259" i="3"/>
  <c r="BB259" i="3"/>
  <c r="BB260" i="3"/>
  <c r="BN38" i="6" s="1"/>
  <c r="BA259" i="3"/>
  <c r="BA260" i="3"/>
  <c r="BM38" i="6" s="1"/>
  <c r="AZ259" i="3"/>
  <c r="AZ260" i="3"/>
  <c r="BL38" i="6" s="1"/>
  <c r="AY259" i="3"/>
  <c r="AY260" i="3"/>
  <c r="BK38" i="6" s="1"/>
  <c r="AX260" i="3"/>
  <c r="AX259" i="3"/>
  <c r="AW259" i="3"/>
  <c r="AW260" i="3"/>
  <c r="AV260" i="3"/>
  <c r="AV259" i="3"/>
  <c r="AU260" i="3"/>
  <c r="AU259" i="3"/>
  <c r="AT260" i="3"/>
  <c r="AT259" i="3"/>
  <c r="AS259" i="3"/>
  <c r="AS260" i="3"/>
  <c r="AR259" i="3"/>
  <c r="AR260" i="3"/>
  <c r="AQ259" i="3"/>
  <c r="AQ260" i="3"/>
  <c r="AP259" i="3"/>
  <c r="AP260" i="3"/>
  <c r="AO259" i="3"/>
  <c r="AO260" i="3"/>
  <c r="AN260" i="3"/>
  <c r="AN259" i="3"/>
  <c r="AM259" i="3"/>
  <c r="AM260" i="3"/>
  <c r="AL260" i="3"/>
  <c r="AL259" i="3"/>
  <c r="AK260" i="3"/>
  <c r="AK259" i="3"/>
  <c r="AJ260" i="3"/>
  <c r="AJ259" i="3"/>
  <c r="AI259" i="3"/>
  <c r="AI260" i="3"/>
  <c r="AH259" i="3"/>
  <c r="AH260" i="3"/>
  <c r="AG260" i="3"/>
  <c r="AG259" i="3"/>
  <c r="AF260" i="3"/>
  <c r="AF259" i="3"/>
  <c r="AE260" i="3"/>
  <c r="AE259" i="3"/>
  <c r="AD260" i="3"/>
  <c r="AD259" i="3"/>
  <c r="AC260" i="3"/>
  <c r="AC259" i="3"/>
  <c r="AB260" i="3"/>
  <c r="AB259" i="3"/>
  <c r="AA260" i="3"/>
  <c r="AA259" i="3"/>
  <c r="Z260" i="3"/>
  <c r="Z259" i="3"/>
  <c r="Y259" i="3"/>
  <c r="Y260" i="3"/>
  <c r="BF101" i="13"/>
  <c r="AV41" i="10"/>
  <c r="AU41" i="10"/>
  <c r="AT41" i="10"/>
  <c r="AS41" i="10"/>
  <c r="AR49" i="3"/>
  <c r="AR41" i="10" s="1"/>
  <c r="G101" i="13"/>
  <c r="G122" i="13"/>
  <c r="G121" i="13"/>
  <c r="G120" i="13"/>
  <c r="G119" i="13"/>
  <c r="G114" i="13"/>
  <c r="G113" i="13"/>
  <c r="G112" i="13"/>
  <c r="G106" i="13"/>
  <c r="G107" i="13"/>
  <c r="G105" i="13"/>
  <c r="G108" i="13"/>
  <c r="BF222" i="3"/>
  <c r="BG222" i="3" s="1"/>
  <c r="BH222" i="3" s="1"/>
  <c r="BI222" i="3" s="1"/>
  <c r="BJ222" i="3" s="1"/>
  <c r="BK222" i="3" s="1"/>
  <c r="BL222" i="3" s="1"/>
  <c r="BM222" i="3" s="1"/>
  <c r="BN222" i="3" s="1"/>
  <c r="BO222" i="3" s="1"/>
  <c r="BP222" i="3" s="1"/>
  <c r="BQ222" i="3" s="1"/>
  <c r="BR222" i="3" s="1"/>
  <c r="BS222" i="3" s="1"/>
  <c r="BT222" i="3" s="1"/>
  <c r="BU222" i="3" s="1"/>
  <c r="BV222" i="3" s="1"/>
  <c r="BW222" i="3" s="1"/>
  <c r="G184" i="12"/>
  <c r="G145" i="12"/>
  <c r="G68" i="12"/>
  <c r="G69" i="12"/>
  <c r="G72" i="12"/>
  <c r="G73" i="12"/>
  <c r="G74" i="12"/>
  <c r="G75" i="12"/>
  <c r="G78" i="12"/>
  <c r="G79" i="12"/>
  <c r="G80" i="12"/>
  <c r="G81" i="12"/>
  <c r="G84" i="12"/>
  <c r="G85" i="12"/>
  <c r="G86" i="12"/>
  <c r="G87" i="12"/>
  <c r="G88" i="12"/>
  <c r="G89" i="12"/>
  <c r="G90" i="12"/>
  <c r="G91" i="12"/>
  <c r="G96" i="12"/>
  <c r="G97" i="12"/>
  <c r="G98" i="12"/>
  <c r="G99" i="12"/>
  <c r="G100" i="12"/>
  <c r="G101" i="12"/>
  <c r="G102" i="12"/>
  <c r="G103" i="12"/>
  <c r="G104" i="12"/>
  <c r="G105" i="12"/>
  <c r="G106" i="12"/>
  <c r="G107" i="12"/>
  <c r="G108" i="12"/>
  <c r="G109" i="12"/>
  <c r="G110" i="12"/>
  <c r="G111" i="12"/>
  <c r="G112" i="12"/>
  <c r="G113" i="12"/>
  <c r="G114" i="12"/>
  <c r="G115" i="12"/>
  <c r="G116" i="12"/>
  <c r="G119" i="12"/>
  <c r="G120" i="12"/>
  <c r="G121" i="12"/>
  <c r="G122" i="12"/>
  <c r="G123" i="12"/>
  <c r="G124" i="12"/>
  <c r="G125" i="12"/>
  <c r="G126" i="12"/>
  <c r="G127" i="12"/>
  <c r="G128" i="12"/>
  <c r="G129" i="12"/>
  <c r="G130" i="12"/>
  <c r="G131" i="12"/>
  <c r="G132" i="12"/>
  <c r="G133" i="12"/>
  <c r="G134" i="12"/>
  <c r="G135" i="12"/>
  <c r="G136" i="12"/>
  <c r="G137" i="12"/>
  <c r="G138" i="12"/>
  <c r="G139" i="12"/>
  <c r="G142" i="12"/>
  <c r="G143" i="12"/>
  <c r="G66" i="12"/>
  <c r="G63" i="12"/>
  <c r="G192" i="12"/>
  <c r="G147" i="12"/>
  <c r="G148" i="12"/>
  <c r="G149" i="12"/>
  <c r="G150" i="12"/>
  <c r="G151" i="12"/>
  <c r="G152" i="12"/>
  <c r="G153" i="12"/>
  <c r="G154" i="12"/>
  <c r="G155" i="12"/>
  <c r="G156" i="12"/>
  <c r="G67" i="12"/>
  <c r="G158" i="12"/>
  <c r="G159" i="12"/>
  <c r="G160" i="12"/>
  <c r="G161" i="12"/>
  <c r="G162" i="12"/>
  <c r="G165" i="12"/>
  <c r="G166" i="12"/>
  <c r="G167" i="12"/>
  <c r="G168" i="12"/>
  <c r="G169" i="12"/>
  <c r="G170" i="12"/>
  <c r="G171" i="12"/>
  <c r="G172" i="12"/>
  <c r="G173" i="12"/>
  <c r="G174" i="12"/>
  <c r="G175" i="12"/>
  <c r="G176" i="12"/>
  <c r="G177" i="12"/>
  <c r="G178" i="12"/>
  <c r="G179" i="12"/>
  <c r="G180" i="12"/>
  <c r="G181" i="12"/>
  <c r="G182" i="12"/>
  <c r="G183" i="12"/>
  <c r="G189" i="12"/>
  <c r="G185" i="12"/>
  <c r="G62" i="12"/>
  <c r="G191" i="12"/>
  <c r="G193" i="12"/>
  <c r="G194" i="12"/>
  <c r="G195" i="12"/>
  <c r="G199" i="12"/>
  <c r="G200" i="12"/>
  <c r="G201" i="12"/>
  <c r="G202" i="12"/>
  <c r="G212" i="12"/>
  <c r="G214" i="12"/>
  <c r="G215" i="12"/>
  <c r="G216" i="12"/>
  <c r="G217" i="12"/>
  <c r="G218" i="12"/>
  <c r="G219" i="12"/>
  <c r="G220" i="12"/>
  <c r="G221" i="12"/>
  <c r="G222" i="12"/>
  <c r="G223" i="12"/>
  <c r="G224" i="12"/>
  <c r="G225" i="12"/>
  <c r="G226" i="12"/>
  <c r="G227" i="12"/>
  <c r="G228" i="12"/>
  <c r="G229" i="12"/>
  <c r="G230" i="12"/>
  <c r="G231" i="12"/>
  <c r="G232" i="12"/>
  <c r="G233" i="12"/>
  <c r="G61" i="12"/>
  <c r="G60" i="12"/>
  <c r="G57" i="12"/>
  <c r="G56" i="12"/>
  <c r="G55" i="12"/>
  <c r="G54" i="12"/>
  <c r="G51" i="12"/>
  <c r="G50" i="12"/>
  <c r="G49" i="12"/>
  <c r="G48" i="12"/>
  <c r="G43" i="12"/>
  <c r="G28" i="12"/>
  <c r="G27" i="12"/>
  <c r="G26" i="12"/>
  <c r="G25" i="12"/>
  <c r="G190" i="12"/>
  <c r="G146" i="12"/>
  <c r="G144" i="12"/>
  <c r="G157" i="12"/>
  <c r="AG38" i="3"/>
  <c r="AG14" i="10"/>
  <c r="AH38" i="3"/>
  <c r="AH14" i="10"/>
  <c r="AI38" i="3"/>
  <c r="AI14" i="10"/>
  <c r="AK38" i="3"/>
  <c r="AK14" i="10"/>
  <c r="AL38" i="3"/>
  <c r="AL14" i="10"/>
  <c r="AL47" i="10" s="1"/>
  <c r="AM38" i="3"/>
  <c r="AM14" i="10"/>
  <c r="AN38" i="3"/>
  <c r="AN14" i="10"/>
  <c r="AO38" i="3"/>
  <c r="AO14" i="10"/>
  <c r="AP38" i="3"/>
  <c r="AP14" i="10"/>
  <c r="AQ38" i="3"/>
  <c r="AQ14" i="10"/>
  <c r="AR38" i="3"/>
  <c r="AR14" i="10"/>
  <c r="AJ13" i="10"/>
  <c r="AJ166" i="10" s="1"/>
  <c r="AJ37" i="3"/>
  <c r="AG39" i="3"/>
  <c r="AG15" i="10"/>
  <c r="AH39" i="3"/>
  <c r="AH15" i="10"/>
  <c r="AU15" i="10"/>
  <c r="AU39" i="3"/>
  <c r="AF39" i="3"/>
  <c r="AF15" i="10"/>
  <c r="Y169" i="10"/>
  <c r="Y156" i="10"/>
  <c r="Y166" i="10"/>
  <c r="Y176" i="10"/>
  <c r="Y186" i="10"/>
  <c r="Y196" i="10"/>
  <c r="Y10" i="10"/>
  <c r="G21" i="12"/>
  <c r="G22" i="12"/>
  <c r="K120" i="12"/>
  <c r="N119" i="12"/>
  <c r="G19" i="12"/>
  <c r="G20" i="12"/>
  <c r="G14" i="12"/>
  <c r="G16" i="12"/>
  <c r="G15" i="12"/>
  <c r="BF268" i="3"/>
  <c r="BR268" i="3"/>
  <c r="BS268" i="3"/>
  <c r="BT268" i="3"/>
  <c r="BU268" i="3"/>
  <c r="BV268" i="3"/>
  <c r="BW268" i="3"/>
  <c r="BX268" i="3"/>
  <c r="BG268" i="3"/>
  <c r="BH268" i="3"/>
  <c r="BI268" i="3"/>
  <c r="BJ268" i="3"/>
  <c r="BK268" i="3"/>
  <c r="BL268" i="3"/>
  <c r="BM268" i="3"/>
  <c r="BN268" i="3"/>
  <c r="BO268" i="3"/>
  <c r="BP268" i="3"/>
  <c r="BQ268" i="3"/>
  <c r="BF248" i="3"/>
  <c r="BB34" i="10"/>
  <c r="BC34" i="10"/>
  <c r="BD34" i="10"/>
  <c r="BE34" i="10"/>
  <c r="AW34" i="10"/>
  <c r="AX34" i="10"/>
  <c r="AY34" i="10"/>
  <c r="AZ34" i="10"/>
  <c r="BA34" i="10"/>
  <c r="Z10" i="10"/>
  <c r="AA10" i="10"/>
  <c r="AB10" i="10"/>
  <c r="AX10" i="10"/>
  <c r="AY10" i="10"/>
  <c r="AZ10" i="10"/>
  <c r="BA10" i="10"/>
  <c r="BB10" i="10"/>
  <c r="BC10" i="10"/>
  <c r="BD10" i="10"/>
  <c r="BE10" i="10"/>
  <c r="AK199" i="10"/>
  <c r="AO199" i="10"/>
  <c r="AS199" i="10"/>
  <c r="AS202" i="10" s="1"/>
  <c r="AC189" i="10"/>
  <c r="AC190" i="10" s="1"/>
  <c r="Y189" i="10"/>
  <c r="Y192" i="10" s="1"/>
  <c r="Y179" i="10"/>
  <c r="BH307" i="3"/>
  <c r="BH308" i="3"/>
  <c r="BI308" i="3" s="1"/>
  <c r="BJ308" i="3" s="1"/>
  <c r="BF187" i="3"/>
  <c r="BG112" i="13"/>
  <c r="BG114" i="13" s="1"/>
  <c r="AT38" i="10"/>
  <c r="AT63" i="3"/>
  <c r="AU38" i="10"/>
  <c r="AU63" i="3"/>
  <c r="AW156" i="10"/>
  <c r="AW10" i="10"/>
  <c r="Y12" i="12"/>
  <c r="AJ5" i="3"/>
  <c r="AN5" i="3" s="1"/>
  <c r="AR5" i="3" s="1"/>
  <c r="AV5" i="3" s="1"/>
  <c r="AZ5" i="3" s="1"/>
  <c r="BD5" i="3" s="1"/>
  <c r="BH5" i="3" s="1"/>
  <c r="BL5" i="3" s="1"/>
  <c r="BG83" i="13"/>
  <c r="BH83" i="13" s="1"/>
  <c r="BG82" i="13"/>
  <c r="BF84" i="13"/>
  <c r="G37" i="13"/>
  <c r="G87" i="13"/>
  <c r="AI199" i="12"/>
  <c r="BG54" i="13"/>
  <c r="BG57" i="13" s="1"/>
  <c r="BG172" i="3" s="1"/>
  <c r="BF15" i="13"/>
  <c r="Y69" i="13"/>
  <c r="BF66" i="13"/>
  <c r="BF68" i="13" s="1"/>
  <c r="K214" i="12"/>
  <c r="N212" i="12"/>
  <c r="AG199" i="12"/>
  <c r="BF55" i="12"/>
  <c r="BF61" i="12"/>
  <c r="BF67" i="12"/>
  <c r="BL5" i="12"/>
  <c r="BK5" i="12"/>
  <c r="BJ5" i="12"/>
  <c r="BH26" i="13"/>
  <c r="BG33" i="13"/>
  <c r="BF44" i="13"/>
  <c r="BF45" i="13" s="1"/>
  <c r="BF303" i="3" s="1"/>
  <c r="G76" i="13"/>
  <c r="G71" i="13"/>
  <c r="AA16" i="13"/>
  <c r="AA19" i="13" s="1"/>
  <c r="AA21" i="13" s="1"/>
  <c r="AB16" i="13"/>
  <c r="AB19" i="13" s="1"/>
  <c r="AB21" i="13" s="1"/>
  <c r="AC16" i="13"/>
  <c r="AC19" i="13" s="1"/>
  <c r="AD16" i="13"/>
  <c r="AD19" i="13" s="1"/>
  <c r="AD21" i="13" s="1"/>
  <c r="AE16" i="13"/>
  <c r="AF16" i="13"/>
  <c r="AF19" i="13" s="1"/>
  <c r="AF21" i="13" s="1"/>
  <c r="AG16" i="13"/>
  <c r="AG19" i="13" s="1"/>
  <c r="AG21" i="13" s="1"/>
  <c r="AH16" i="13"/>
  <c r="AH19" i="13" s="1"/>
  <c r="AH21" i="13" s="1"/>
  <c r="AI16" i="13"/>
  <c r="AI19" i="13" s="1"/>
  <c r="AI21" i="13" s="1"/>
  <c r="AJ16" i="13"/>
  <c r="AJ19" i="13" s="1"/>
  <c r="AJ21" i="13" s="1"/>
  <c r="AK16" i="13"/>
  <c r="AK19" i="13" s="1"/>
  <c r="AK21" i="13" s="1"/>
  <c r="AL16" i="13"/>
  <c r="AL19" i="13" s="1"/>
  <c r="AL21" i="13" s="1"/>
  <c r="AM16" i="13"/>
  <c r="AM19" i="13" s="1"/>
  <c r="AM21" i="13" s="1"/>
  <c r="AN16" i="13"/>
  <c r="AN19" i="13" s="1"/>
  <c r="AN21" i="13" s="1"/>
  <c r="AO16" i="13"/>
  <c r="AO19" i="13" s="1"/>
  <c r="AO21" i="13" s="1"/>
  <c r="AP16" i="13"/>
  <c r="AP19" i="13" s="1"/>
  <c r="AP21" i="13" s="1"/>
  <c r="AQ16" i="13"/>
  <c r="AQ19" i="13" s="1"/>
  <c r="AQ21" i="13" s="1"/>
  <c r="AR16" i="13"/>
  <c r="AR19" i="13" s="1"/>
  <c r="AR21" i="13" s="1"/>
  <c r="AS16" i="13"/>
  <c r="AS19" i="13" s="1"/>
  <c r="AS21" i="13" s="1"/>
  <c r="AT16" i="13"/>
  <c r="AT19" i="13" s="1"/>
  <c r="AT21" i="13" s="1"/>
  <c r="AU16" i="13"/>
  <c r="AU19" i="13" s="1"/>
  <c r="AU21" i="13" s="1"/>
  <c r="AV16" i="13"/>
  <c r="AV19" i="13" s="1"/>
  <c r="AV21" i="13" s="1"/>
  <c r="AW16" i="13"/>
  <c r="AW19" i="13" s="1"/>
  <c r="AW21" i="13" s="1"/>
  <c r="AX16" i="13"/>
  <c r="AY16" i="13"/>
  <c r="AY19" i="13" s="1"/>
  <c r="AY21" i="13" s="1"/>
  <c r="AZ16" i="13"/>
  <c r="AZ19" i="13" s="1"/>
  <c r="AZ21" i="13" s="1"/>
  <c r="BA16" i="13"/>
  <c r="BA19" i="13" s="1"/>
  <c r="BA21" i="13" s="1"/>
  <c r="BB16" i="13"/>
  <c r="BB19" i="13" s="1"/>
  <c r="BB21" i="13" s="1"/>
  <c r="BC16" i="13"/>
  <c r="BC19" i="13" s="1"/>
  <c r="BC21" i="13" s="1"/>
  <c r="BD16" i="13"/>
  <c r="BD19" i="13" s="1"/>
  <c r="BD21" i="13" s="1"/>
  <c r="BE16" i="13"/>
  <c r="BE19" i="13" s="1"/>
  <c r="BE21" i="13" s="1"/>
  <c r="Y16" i="13"/>
  <c r="Y19" i="13" s="1"/>
  <c r="G45" i="13"/>
  <c r="G47" i="13"/>
  <c r="G49" i="13"/>
  <c r="G50" i="13"/>
  <c r="G44" i="13"/>
  <c r="G46" i="13"/>
  <c r="G48" i="13"/>
  <c r="G43" i="13"/>
  <c r="Z16" i="13"/>
  <c r="G54" i="13"/>
  <c r="G57" i="13"/>
  <c r="G55" i="13"/>
  <c r="G70" i="13"/>
  <c r="G69" i="13"/>
  <c r="G68" i="13"/>
  <c r="G67" i="13"/>
  <c r="G66" i="13"/>
  <c r="G65" i="13"/>
  <c r="G61" i="13"/>
  <c r="G56" i="13"/>
  <c r="N96" i="12"/>
  <c r="N142" i="12"/>
  <c r="N165" i="12"/>
  <c r="K166" i="12"/>
  <c r="N97" i="12"/>
  <c r="BF97" i="12" s="1"/>
  <c r="K98" i="12"/>
  <c r="K144" i="12"/>
  <c r="N143" i="12"/>
  <c r="BF143" i="12" s="1"/>
  <c r="AR89" i="12"/>
  <c r="AR91" i="12" s="1"/>
  <c r="AS66" i="12"/>
  <c r="AT66" i="12"/>
  <c r="AS89" i="12"/>
  <c r="AS91" i="12" s="1"/>
  <c r="AU66" i="12"/>
  <c r="AT89" i="12"/>
  <c r="AT91" i="12" s="1"/>
  <c r="AV66" i="12"/>
  <c r="AU89" i="12"/>
  <c r="AU91" i="12" s="1"/>
  <c r="AV89" i="12"/>
  <c r="AV91" i="12" s="1"/>
  <c r="AW66" i="12"/>
  <c r="AW89" i="12"/>
  <c r="AW91" i="12" s="1"/>
  <c r="AX66" i="12"/>
  <c r="AX89" i="12"/>
  <c r="AX91" i="12" s="1"/>
  <c r="AY66" i="12"/>
  <c r="AZ66" i="12"/>
  <c r="AY89" i="12"/>
  <c r="AY91" i="12" s="1"/>
  <c r="AZ89" i="12"/>
  <c r="AZ91" i="12" s="1"/>
  <c r="BA66" i="12"/>
  <c r="BB66" i="12"/>
  <c r="BA89" i="12"/>
  <c r="BA91" i="12" s="1"/>
  <c r="BB89" i="12"/>
  <c r="BB91" i="12" s="1"/>
  <c r="BC66" i="12"/>
  <c r="BC89" i="12"/>
  <c r="BC91" i="12" s="1"/>
  <c r="BD66" i="12"/>
  <c r="BE66" i="12"/>
  <c r="BD89" i="12"/>
  <c r="BD91" i="12" s="1"/>
  <c r="BE89" i="12"/>
  <c r="BE91" i="12" s="1"/>
  <c r="BF66" i="12"/>
  <c r="G28" i="13"/>
  <c r="G29" i="13"/>
  <c r="G30" i="13"/>
  <c r="G31" i="13"/>
  <c r="G32" i="13"/>
  <c r="G33" i="13"/>
  <c r="G34" i="13"/>
  <c r="G35" i="13"/>
  <c r="G36" i="13"/>
  <c r="G26" i="13"/>
  <c r="G27" i="13"/>
  <c r="G13" i="13"/>
  <c r="G21" i="13"/>
  <c r="G20" i="13"/>
  <c r="G19" i="13"/>
  <c r="G18" i="13"/>
  <c r="G16" i="13"/>
  <c r="G14" i="13"/>
  <c r="G15" i="13"/>
  <c r="G17" i="13"/>
  <c r="P6" i="13"/>
  <c r="Q6" i="13" s="1"/>
  <c r="R6" i="13" s="1"/>
  <c r="S6" i="13" s="1"/>
  <c r="T6" i="13" s="1"/>
  <c r="N6" i="13"/>
  <c r="M6" i="13" s="1"/>
  <c r="L6" i="13" s="1"/>
  <c r="K6" i="13" s="1"/>
  <c r="J6" i="13" s="1"/>
  <c r="I6" i="13" s="1"/>
  <c r="BF6" i="13"/>
  <c r="AG5" i="13"/>
  <c r="J5" i="13"/>
  <c r="BG6" i="12"/>
  <c r="P19" i="12"/>
  <c r="P15" i="12" s="1"/>
  <c r="P16" i="12" s="1"/>
  <c r="R19" i="12"/>
  <c r="R15" i="12" s="1"/>
  <c r="R16" i="12" s="1"/>
  <c r="Q19" i="12"/>
  <c r="Q15" i="12" s="1"/>
  <c r="Q16" i="12" s="1"/>
  <c r="P6" i="12"/>
  <c r="Q6" i="12" s="1"/>
  <c r="R6" i="12" s="1"/>
  <c r="S6" i="12" s="1"/>
  <c r="T6" i="12" s="1"/>
  <c r="N6" i="12"/>
  <c r="M6" i="12" s="1"/>
  <c r="L6" i="12" s="1"/>
  <c r="K6" i="12" s="1"/>
  <c r="J6" i="12" s="1"/>
  <c r="I6" i="12" s="1"/>
  <c r="AG5" i="12"/>
  <c r="J5" i="12"/>
  <c r="AP201" i="10"/>
  <c r="AQ201" i="10"/>
  <c r="AT201" i="10"/>
  <c r="AU201" i="10"/>
  <c r="AR201" i="10"/>
  <c r="Z180" i="10"/>
  <c r="AA180" i="10"/>
  <c r="AB180" i="10"/>
  <c r="AD190" i="10"/>
  <c r="AE190" i="10"/>
  <c r="BE169" i="10"/>
  <c r="AW159" i="10"/>
  <c r="AX159" i="10"/>
  <c r="AY159" i="10"/>
  <c r="AZ159" i="10"/>
  <c r="BA159" i="10"/>
  <c r="BB159" i="10"/>
  <c r="BC159" i="10"/>
  <c r="BD159" i="10"/>
  <c r="BD162" i="10" s="1"/>
  <c r="AW169" i="10"/>
  <c r="AX169" i="10"/>
  <c r="AY169" i="10"/>
  <c r="AZ169" i="10"/>
  <c r="BA169" i="10"/>
  <c r="BB169" i="10"/>
  <c r="BC169" i="10"/>
  <c r="BD169" i="10"/>
  <c r="BD172" i="10" s="1"/>
  <c r="AW179" i="10"/>
  <c r="AX179" i="10"/>
  <c r="AY179" i="10"/>
  <c r="AZ179" i="10"/>
  <c r="BB179" i="10"/>
  <c r="BB181" i="10" s="1"/>
  <c r="BC179" i="10"/>
  <c r="BD179" i="10"/>
  <c r="BE179" i="10"/>
  <c r="AW189" i="10"/>
  <c r="AX189" i="10"/>
  <c r="AY189" i="10"/>
  <c r="AZ189" i="10"/>
  <c r="BA189" i="10"/>
  <c r="BB189" i="10"/>
  <c r="BC189" i="10"/>
  <c r="BD189" i="10"/>
  <c r="BE189" i="10"/>
  <c r="AW199" i="10"/>
  <c r="AW200" i="10" s="1"/>
  <c r="AX199" i="10"/>
  <c r="AY199" i="10"/>
  <c r="AZ199" i="10"/>
  <c r="AZ200" i="10" s="1"/>
  <c r="BA199" i="10"/>
  <c r="BA200" i="10" s="1"/>
  <c r="BB199" i="10"/>
  <c r="BC199" i="10"/>
  <c r="BD199" i="10"/>
  <c r="BE199" i="10"/>
  <c r="AL200" i="10"/>
  <c r="AM200" i="10"/>
  <c r="AN200" i="10"/>
  <c r="AP200" i="10"/>
  <c r="AQ200" i="10"/>
  <c r="AR200" i="10"/>
  <c r="AT200" i="10"/>
  <c r="AU200" i="10"/>
  <c r="AC180" i="10"/>
  <c r="Z190" i="10"/>
  <c r="Z192" i="10"/>
  <c r="AA190" i="10"/>
  <c r="AA192" i="10"/>
  <c r="AB190" i="10"/>
  <c r="AB192" i="10"/>
  <c r="AN189" i="10"/>
  <c r="AG199" i="10"/>
  <c r="AH199" i="10"/>
  <c r="AI199" i="10"/>
  <c r="AM201" i="10" s="1"/>
  <c r="AJ199" i="10"/>
  <c r="AN202" i="10" s="1"/>
  <c r="AL202" i="10"/>
  <c r="AM202" i="10"/>
  <c r="AP202" i="10"/>
  <c r="AQ202" i="10"/>
  <c r="AR202" i="10"/>
  <c r="AT202" i="10"/>
  <c r="AU202" i="10"/>
  <c r="AV202" i="10"/>
  <c r="AF199" i="10"/>
  <c r="Z199" i="10"/>
  <c r="AA199" i="10"/>
  <c r="AB199" i="10"/>
  <c r="AC199" i="10"/>
  <c r="AD199" i="10"/>
  <c r="AE199" i="10"/>
  <c r="G199" i="10"/>
  <c r="G189" i="10"/>
  <c r="AL179" i="10"/>
  <c r="AM179" i="10"/>
  <c r="AN179" i="10"/>
  <c r="AO179" i="10"/>
  <c r="AP182" i="10"/>
  <c r="AQ64" i="10"/>
  <c r="AQ179" i="10"/>
  <c r="AR64" i="10"/>
  <c r="AR179" i="10"/>
  <c r="AS182" i="10"/>
  <c r="Z182" i="10"/>
  <c r="AA182" i="10"/>
  <c r="AB182" i="10"/>
  <c r="AD182" i="10"/>
  <c r="AE182" i="10"/>
  <c r="BA64" i="10"/>
  <c r="BA179" i="10"/>
  <c r="AP162" i="10"/>
  <c r="AQ162" i="10"/>
  <c r="AS162" i="10"/>
  <c r="AT162" i="10"/>
  <c r="AU62" i="10"/>
  <c r="AU159" i="10"/>
  <c r="AV62" i="10"/>
  <c r="AV159" i="10"/>
  <c r="AP172" i="10"/>
  <c r="AQ172" i="10"/>
  <c r="AR172" i="10"/>
  <c r="AS172" i="10"/>
  <c r="AT172" i="10"/>
  <c r="AU172" i="10"/>
  <c r="AV172" i="10"/>
  <c r="BE159" i="10"/>
  <c r="Z170" i="10"/>
  <c r="Z172" i="10"/>
  <c r="AA170" i="10"/>
  <c r="AA172" i="10"/>
  <c r="AB170" i="10"/>
  <c r="AB172" i="10"/>
  <c r="AC170" i="10"/>
  <c r="AD172" i="10"/>
  <c r="AE172" i="10"/>
  <c r="G169" i="10"/>
  <c r="G179" i="10"/>
  <c r="BE6" i="10"/>
  <c r="BF6" i="10" s="1"/>
  <c r="BG6" i="10" s="1"/>
  <c r="BH6" i="10" s="1"/>
  <c r="BI6" i="10" s="1"/>
  <c r="BJ6" i="10" s="1"/>
  <c r="BK6" i="10" s="1"/>
  <c r="BL6" i="10" s="1"/>
  <c r="BM6" i="10" s="1"/>
  <c r="BN6" i="10" s="1"/>
  <c r="BO6" i="10" s="1"/>
  <c r="BP6" i="10" s="1"/>
  <c r="BQ6" i="10" s="1"/>
  <c r="BR6" i="10" s="1"/>
  <c r="BS6" i="10" s="1"/>
  <c r="BT6" i="10" s="1"/>
  <c r="BU6" i="10" s="1"/>
  <c r="BV6" i="10" s="1"/>
  <c r="BW6" i="10" s="1"/>
  <c r="BX6" i="10" s="1"/>
  <c r="BC6" i="10"/>
  <c r="BB6" i="10" s="1"/>
  <c r="BA6" i="10" s="1"/>
  <c r="AZ6" i="10" s="1"/>
  <c r="AY6" i="10" s="1"/>
  <c r="AX6" i="10" s="1"/>
  <c r="AW6" i="10" s="1"/>
  <c r="AV6" i="10" s="1"/>
  <c r="AU6" i="10" s="1"/>
  <c r="AT6" i="10" s="1"/>
  <c r="AS6" i="10" s="1"/>
  <c r="AR6" i="10" s="1"/>
  <c r="AQ6" i="10" s="1"/>
  <c r="AP6" i="10" s="1"/>
  <c r="AO6" i="10" s="1"/>
  <c r="AN6" i="10" s="1"/>
  <c r="AM6" i="10" s="1"/>
  <c r="AL6" i="10" s="1"/>
  <c r="AK6" i="10" s="1"/>
  <c r="AJ6" i="10" s="1"/>
  <c r="AI6" i="10" s="1"/>
  <c r="AH6" i="10" s="1"/>
  <c r="AG6" i="10" s="1"/>
  <c r="AF6" i="10" s="1"/>
  <c r="AE6" i="10" s="1"/>
  <c r="AD6" i="10" s="1"/>
  <c r="AC6" i="10" s="1"/>
  <c r="G57" i="3"/>
  <c r="G56" i="3"/>
  <c r="G55" i="3"/>
  <c r="G54" i="3"/>
  <c r="G53" i="3"/>
  <c r="G52" i="3"/>
  <c r="G51" i="3"/>
  <c r="AM74" i="3"/>
  <c r="AM35" i="10"/>
  <c r="AM79" i="10" s="1"/>
  <c r="AN74" i="3"/>
  <c r="AN35" i="10"/>
  <c r="AN79" i="10" s="1"/>
  <c r="AP74" i="3"/>
  <c r="AP35" i="10"/>
  <c r="AP79" i="10" s="1"/>
  <c r="AQ74" i="3"/>
  <c r="AQ35" i="10"/>
  <c r="AQ79" i="10" s="1"/>
  <c r="AR74" i="3"/>
  <c r="AR35" i="10"/>
  <c r="AR79" i="10" s="1"/>
  <c r="AN36" i="10"/>
  <c r="AW64" i="10"/>
  <c r="AS64" i="10"/>
  <c r="AV77" i="3"/>
  <c r="AV38" i="10"/>
  <c r="AK39" i="10"/>
  <c r="AL78" i="3"/>
  <c r="AL39" i="10"/>
  <c r="AM78" i="3"/>
  <c r="AM39" i="10"/>
  <c r="AM189" i="10" s="1"/>
  <c r="AQ78" i="3"/>
  <c r="AQ39" i="10"/>
  <c r="AW78" i="3"/>
  <c r="AS39" i="10"/>
  <c r="AX78" i="3"/>
  <c r="AT39" i="10"/>
  <c r="AS38" i="3"/>
  <c r="AW38" i="3"/>
  <c r="AT38" i="3"/>
  <c r="AX38" i="3"/>
  <c r="AU38" i="3"/>
  <c r="AY38" i="3"/>
  <c r="AG12" i="10"/>
  <c r="AG36" i="3"/>
  <c r="AH36" i="3"/>
  <c r="AH12" i="10"/>
  <c r="AI12" i="10"/>
  <c r="AI36" i="3"/>
  <c r="AK12" i="10"/>
  <c r="AK36" i="3"/>
  <c r="AL36" i="3"/>
  <c r="AL12" i="10"/>
  <c r="AM36" i="3"/>
  <c r="AM12" i="10"/>
  <c r="AN36" i="3"/>
  <c r="AN12" i="10"/>
  <c r="AO36" i="3"/>
  <c r="AO12" i="10"/>
  <c r="AP36" i="3"/>
  <c r="AP12" i="10"/>
  <c r="AQ36" i="3"/>
  <c r="AQ12" i="10"/>
  <c r="AR36" i="3"/>
  <c r="AR12" i="10"/>
  <c r="AS36" i="3"/>
  <c r="AW36" i="3"/>
  <c r="AS12" i="10"/>
  <c r="AT36" i="3"/>
  <c r="AX36" i="3"/>
  <c r="AT12" i="10"/>
  <c r="AU12" i="10"/>
  <c r="AY36" i="3"/>
  <c r="AU36" i="3"/>
  <c r="AZ36" i="3"/>
  <c r="AV36" i="3"/>
  <c r="AG13" i="10"/>
  <c r="AG37" i="3"/>
  <c r="AH13" i="10"/>
  <c r="AH37" i="3"/>
  <c r="AI13" i="10"/>
  <c r="AI37" i="3"/>
  <c r="AK13" i="10"/>
  <c r="AK37" i="3"/>
  <c r="AL13" i="10"/>
  <c r="AL37" i="3"/>
  <c r="AM13" i="10"/>
  <c r="AM37" i="3"/>
  <c r="AN37" i="3"/>
  <c r="AN13" i="10"/>
  <c r="AO13" i="10"/>
  <c r="AO37" i="3"/>
  <c r="AP13" i="10"/>
  <c r="AP37" i="3"/>
  <c r="AQ37" i="3"/>
  <c r="AQ13" i="10"/>
  <c r="AR13" i="10"/>
  <c r="AR37" i="3"/>
  <c r="AS13" i="10"/>
  <c r="AW37" i="3"/>
  <c r="AS37" i="3"/>
  <c r="AT13" i="10"/>
  <c r="AX37" i="3"/>
  <c r="AT37" i="3"/>
  <c r="AY37" i="3"/>
  <c r="AU37" i="3"/>
  <c r="AU13" i="10"/>
  <c r="AI15" i="10"/>
  <c r="AI39" i="3"/>
  <c r="AK15" i="10"/>
  <c r="AK39" i="3"/>
  <c r="AL39" i="3"/>
  <c r="AL15" i="10"/>
  <c r="AM39" i="3"/>
  <c r="AM15" i="10"/>
  <c r="AO39" i="3"/>
  <c r="AO15" i="10"/>
  <c r="AP39" i="3"/>
  <c r="AP15" i="10"/>
  <c r="AQ39" i="3"/>
  <c r="AQ15" i="10"/>
  <c r="AS39" i="3"/>
  <c r="AS15" i="10"/>
  <c r="AT39" i="3"/>
  <c r="AT15" i="10"/>
  <c r="AF13" i="10"/>
  <c r="AF37" i="3"/>
  <c r="AR65" i="10"/>
  <c r="AF27" i="10"/>
  <c r="BA177" i="10"/>
  <c r="G196" i="10"/>
  <c r="AY65" i="10"/>
  <c r="AL74" i="3"/>
  <c r="AO74" i="3"/>
  <c r="AZ65" i="10"/>
  <c r="AV65" i="10"/>
  <c r="AS74" i="3"/>
  <c r="AW74" i="3"/>
  <c r="AT74" i="3"/>
  <c r="AX74" i="3"/>
  <c r="AU74" i="3"/>
  <c r="AY74" i="3"/>
  <c r="AV74" i="3"/>
  <c r="AZ74" i="3"/>
  <c r="AL61" i="3"/>
  <c r="AL75" i="3"/>
  <c r="AM61" i="3"/>
  <c r="AM75" i="3"/>
  <c r="AN61" i="3"/>
  <c r="AN75" i="3"/>
  <c r="AO61" i="3"/>
  <c r="AO75" i="3"/>
  <c r="AP75" i="3"/>
  <c r="AP61" i="3"/>
  <c r="AQ75" i="3"/>
  <c r="AQ61" i="3"/>
  <c r="AR61" i="3"/>
  <c r="AR75" i="3"/>
  <c r="AS61" i="3"/>
  <c r="AS75" i="3"/>
  <c r="AW75" i="3"/>
  <c r="AT61" i="3"/>
  <c r="AX75" i="3"/>
  <c r="AT75" i="3"/>
  <c r="AU61" i="3"/>
  <c r="AY75" i="3"/>
  <c r="AU75" i="3"/>
  <c r="AV61" i="3"/>
  <c r="AZ75" i="3"/>
  <c r="AV75" i="3"/>
  <c r="AL62" i="3"/>
  <c r="AL76" i="3"/>
  <c r="AM76" i="3"/>
  <c r="AM62" i="3"/>
  <c r="AN76" i="3"/>
  <c r="AN62" i="3"/>
  <c r="AO76" i="3"/>
  <c r="AO62" i="3"/>
  <c r="AP62" i="3"/>
  <c r="AP76" i="3"/>
  <c r="AQ76" i="3"/>
  <c r="AQ62" i="3"/>
  <c r="AR76" i="3"/>
  <c r="AR62" i="3"/>
  <c r="AS76" i="3"/>
  <c r="AW76" i="3"/>
  <c r="AS62" i="3"/>
  <c r="AT76" i="3"/>
  <c r="AX76" i="3"/>
  <c r="AT62" i="3"/>
  <c r="AY76" i="3"/>
  <c r="AU76" i="3"/>
  <c r="AU62" i="3"/>
  <c r="AV76" i="3"/>
  <c r="AZ76" i="3"/>
  <c r="AL77" i="3"/>
  <c r="AL63" i="3"/>
  <c r="AM77" i="3"/>
  <c r="AM63" i="3"/>
  <c r="AN63" i="3"/>
  <c r="AN77" i="3"/>
  <c r="AO77" i="3"/>
  <c r="AO63" i="3"/>
  <c r="AP63" i="3"/>
  <c r="AP77" i="3"/>
  <c r="AQ63" i="3"/>
  <c r="AQ77" i="3"/>
  <c r="AR63" i="3"/>
  <c r="AR77" i="3"/>
  <c r="AW77" i="3"/>
  <c r="AS63" i="3"/>
  <c r="AS77" i="3"/>
  <c r="AX77" i="3"/>
  <c r="AT77" i="3"/>
  <c r="AU77" i="3"/>
  <c r="AY77" i="3"/>
  <c r="AU78" i="3"/>
  <c r="AY78" i="3"/>
  <c r="AV78" i="3"/>
  <c r="AZ78" i="3"/>
  <c r="AF35" i="10"/>
  <c r="AF79" i="10" s="1"/>
  <c r="Y40" i="10"/>
  <c r="Y36" i="10"/>
  <c r="AV38" i="3"/>
  <c r="AZ38" i="3"/>
  <c r="AH16" i="10"/>
  <c r="AH40" i="3"/>
  <c r="BD177" i="10"/>
  <c r="AE32" i="10"/>
  <c r="AE196" i="10"/>
  <c r="AE27" i="10"/>
  <c r="AN31" i="10"/>
  <c r="AN186" i="10"/>
  <c r="AR31" i="10"/>
  <c r="AR186" i="10"/>
  <c r="AX177" i="10"/>
  <c r="AJ39" i="3"/>
  <c r="AF40" i="3"/>
  <c r="AJ40" i="3"/>
  <c r="AF16" i="10"/>
  <c r="AS176" i="10"/>
  <c r="AU176" i="10"/>
  <c r="AD30" i="10"/>
  <c r="AD176" i="10"/>
  <c r="AE30" i="10"/>
  <c r="AE176" i="10"/>
  <c r="AE180" i="10" s="1"/>
  <c r="G176" i="10"/>
  <c r="G186" i="10"/>
  <c r="AF32" i="10"/>
  <c r="AD28" i="10"/>
  <c r="AD156" i="10"/>
  <c r="AE28" i="10"/>
  <c r="AE156" i="10"/>
  <c r="AE160" i="10" s="1"/>
  <c r="AF28" i="10"/>
  <c r="AF156" i="10"/>
  <c r="BB156" i="10"/>
  <c r="BC156" i="10"/>
  <c r="BD156" i="10"/>
  <c r="BE156" i="10"/>
  <c r="AD29" i="10"/>
  <c r="AD166" i="10"/>
  <c r="AE29" i="10"/>
  <c r="AE166" i="10"/>
  <c r="AE170" i="10" s="1"/>
  <c r="AW166" i="10"/>
  <c r="BB167" i="10"/>
  <c r="BC167" i="10"/>
  <c r="BD29" i="10"/>
  <c r="BD166" i="10"/>
  <c r="BE167" i="10"/>
  <c r="G156" i="10"/>
  <c r="G166" i="10"/>
  <c r="AZ157" i="10"/>
  <c r="AV16" i="10"/>
  <c r="AG35" i="3"/>
  <c r="AG11" i="10"/>
  <c r="AG71" i="10" s="1"/>
  <c r="AH35" i="3"/>
  <c r="AH11" i="10"/>
  <c r="AH71" i="10" s="1"/>
  <c r="AI35" i="3"/>
  <c r="AI11" i="10"/>
  <c r="AI71" i="10" s="1"/>
  <c r="AJ11" i="10"/>
  <c r="AJ71" i="10" s="1"/>
  <c r="AK11" i="10"/>
  <c r="AK71" i="10" s="1"/>
  <c r="AK35" i="3"/>
  <c r="AL11" i="10"/>
  <c r="AL71" i="10" s="1"/>
  <c r="AL60" i="3"/>
  <c r="AL35" i="3"/>
  <c r="AM35" i="3"/>
  <c r="AM11" i="10"/>
  <c r="AM71" i="10" s="1"/>
  <c r="AM60" i="3"/>
  <c r="AN11" i="10"/>
  <c r="AN71" i="10" s="1"/>
  <c r="AN35" i="3"/>
  <c r="AN60" i="3"/>
  <c r="AO11" i="10"/>
  <c r="AO71" i="10" s="1"/>
  <c r="AO35" i="3"/>
  <c r="AO60" i="3"/>
  <c r="AP35" i="3"/>
  <c r="AP11" i="10"/>
  <c r="AP71" i="10" s="1"/>
  <c r="AP60" i="3"/>
  <c r="AQ35" i="3"/>
  <c r="AQ60" i="3"/>
  <c r="AQ11" i="10"/>
  <c r="AQ71" i="10" s="1"/>
  <c r="AR35" i="3"/>
  <c r="AR60" i="3"/>
  <c r="AR11" i="10"/>
  <c r="AR71" i="10" s="1"/>
  <c r="AS60" i="3"/>
  <c r="AS11" i="10"/>
  <c r="AS71" i="10" s="1"/>
  <c r="AW35" i="3"/>
  <c r="AS35" i="3"/>
  <c r="AT11" i="10"/>
  <c r="AT71" i="10" s="1"/>
  <c r="AT35" i="3"/>
  <c r="AX35" i="3"/>
  <c r="AT60" i="3"/>
  <c r="AU35" i="3"/>
  <c r="AY35" i="3"/>
  <c r="AU60" i="3"/>
  <c r="AY27" i="10"/>
  <c r="AV35" i="3"/>
  <c r="AZ35" i="3"/>
  <c r="AV60" i="3"/>
  <c r="AG16" i="10"/>
  <c r="AG40" i="3"/>
  <c r="AV13" i="10"/>
  <c r="AV37" i="3"/>
  <c r="AZ37" i="3"/>
  <c r="AV62" i="3"/>
  <c r="AV14" i="10"/>
  <c r="AV63" i="3"/>
  <c r="AV15" i="10"/>
  <c r="AF14" i="10"/>
  <c r="AS61" i="10"/>
  <c r="AF38" i="3"/>
  <c r="AJ38" i="3"/>
  <c r="AJ28" i="10"/>
  <c r="AJ36" i="3"/>
  <c r="AF36" i="3"/>
  <c r="AW27" i="10"/>
  <c r="AZ27" i="10"/>
  <c r="AV27" i="10"/>
  <c r="BA27" i="10"/>
  <c r="AJ27" i="10"/>
  <c r="AJ35" i="3"/>
  <c r="AF35" i="3"/>
  <c r="G196" i="3"/>
  <c r="G24" i="3"/>
  <c r="G18" i="3"/>
  <c r="G19" i="3"/>
  <c r="G20" i="3"/>
  <c r="G21" i="3"/>
  <c r="G22" i="3"/>
  <c r="G23" i="3"/>
  <c r="AW30" i="10"/>
  <c r="AD27" i="10"/>
  <c r="AI32" i="10"/>
  <c r="BA65" i="10"/>
  <c r="AP64" i="10"/>
  <c r="AQ32" i="10"/>
  <c r="AR32" i="10"/>
  <c r="AS32" i="10"/>
  <c r="AN49" i="10"/>
  <c r="AS49" i="10"/>
  <c r="BA67" i="10"/>
  <c r="AM49" i="10"/>
  <c r="AR49" i="10"/>
  <c r="AK49" i="10"/>
  <c r="AP49" i="10"/>
  <c r="AU49" i="10"/>
  <c r="AL49" i="10"/>
  <c r="AO49" i="10"/>
  <c r="AQ49" i="10"/>
  <c r="AT49" i="10"/>
  <c r="AW49" i="10"/>
  <c r="AX49" i="10"/>
  <c r="AY49" i="10"/>
  <c r="AZ49" i="10"/>
  <c r="BA49" i="10"/>
  <c r="BB49" i="10"/>
  <c r="BC49" i="10"/>
  <c r="BD49" i="10"/>
  <c r="BE49" i="10"/>
  <c r="B66" i="10"/>
  <c r="B49" i="10"/>
  <c r="P6" i="10"/>
  <c r="Q6" i="10" s="1"/>
  <c r="R6" i="10" s="1"/>
  <c r="S6" i="10" s="1"/>
  <c r="T6" i="10" s="1"/>
  <c r="N6" i="10"/>
  <c r="M6" i="10" s="1"/>
  <c r="L6" i="10" s="1"/>
  <c r="K6" i="10" s="1"/>
  <c r="J6" i="10" s="1"/>
  <c r="I6" i="10" s="1"/>
  <c r="AM32" i="10"/>
  <c r="AN32" i="10"/>
  <c r="AC32" i="10"/>
  <c r="AS47" i="10"/>
  <c r="AW47" i="10"/>
  <c r="AR48" i="10"/>
  <c r="AW46" i="10"/>
  <c r="AN48" i="10"/>
  <c r="AW48" i="10"/>
  <c r="AD31" i="10"/>
  <c r="AC28" i="10"/>
  <c r="AC29" i="10"/>
  <c r="AC27" i="10"/>
  <c r="AP63" i="10"/>
  <c r="AQ63" i="10"/>
  <c r="AR63" i="10"/>
  <c r="AS63" i="10"/>
  <c r="AT63" i="10"/>
  <c r="AK66" i="10"/>
  <c r="AL66" i="10"/>
  <c r="AM66" i="10"/>
  <c r="AN66" i="10"/>
  <c r="AO66" i="10"/>
  <c r="AP66" i="10"/>
  <c r="AQ66" i="10"/>
  <c r="AR66" i="10"/>
  <c r="AS66" i="10"/>
  <c r="AT66" i="10"/>
  <c r="AU66" i="10"/>
  <c r="AV66" i="10"/>
  <c r="AW66" i="10"/>
  <c r="AX66" i="10"/>
  <c r="AY66" i="10"/>
  <c r="AZ66" i="10"/>
  <c r="BA66" i="10"/>
  <c r="BB66" i="10"/>
  <c r="BC66" i="10"/>
  <c r="BD66" i="10"/>
  <c r="BE66" i="10"/>
  <c r="BB67" i="10"/>
  <c r="BC67" i="10"/>
  <c r="BD67" i="10"/>
  <c r="BE67" i="10"/>
  <c r="AP32" i="10"/>
  <c r="AD32" i="10"/>
  <c r="AU63" i="10"/>
  <c r="BB27" i="10"/>
  <c r="AS62" i="10"/>
  <c r="AV63" i="10"/>
  <c r="BC27" i="10"/>
  <c r="BD27" i="10"/>
  <c r="BE27" i="10"/>
  <c r="AE31" i="10"/>
  <c r="AW63" i="10"/>
  <c r="AX63" i="10"/>
  <c r="AY63" i="10"/>
  <c r="AZ63" i="10"/>
  <c r="BA63" i="10"/>
  <c r="AW62" i="10"/>
  <c r="AX62" i="10"/>
  <c r="AY62" i="10"/>
  <c r="AZ62" i="10"/>
  <c r="BA62" i="10"/>
  <c r="BE62" i="10"/>
  <c r="AC30" i="10"/>
  <c r="AC31" i="10"/>
  <c r="AV45" i="10"/>
  <c r="AW45" i="10"/>
  <c r="AX45" i="10"/>
  <c r="AY45" i="10"/>
  <c r="AZ45" i="10"/>
  <c r="AZ28" i="10"/>
  <c r="BA45" i="10"/>
  <c r="BA28" i="10"/>
  <c r="BB45" i="10"/>
  <c r="BB28" i="10"/>
  <c r="BC45" i="10"/>
  <c r="BC28" i="10"/>
  <c r="BD45" i="10"/>
  <c r="BD28" i="10"/>
  <c r="BE45" i="10"/>
  <c r="BE28" i="10"/>
  <c r="AX46" i="10"/>
  <c r="AY46" i="10"/>
  <c r="AZ46" i="10"/>
  <c r="BA46" i="10"/>
  <c r="BA29" i="10"/>
  <c r="BB46" i="10"/>
  <c r="BB29" i="10"/>
  <c r="BC46" i="10"/>
  <c r="BC29" i="10"/>
  <c r="AT62" i="10"/>
  <c r="AO32" i="10"/>
  <c r="BD46" i="10"/>
  <c r="BE46" i="10"/>
  <c r="BE29" i="10"/>
  <c r="AX47" i="10"/>
  <c r="AX30" i="10"/>
  <c r="AY47" i="10"/>
  <c r="AY30" i="10"/>
  <c r="AZ47" i="10"/>
  <c r="BA47" i="10"/>
  <c r="BA30" i="10"/>
  <c r="BB47" i="10"/>
  <c r="BB30" i="10"/>
  <c r="BC47" i="10"/>
  <c r="BC30" i="10"/>
  <c r="BD47" i="10"/>
  <c r="BD30" i="10"/>
  <c r="BE47" i="10"/>
  <c r="BE30" i="10"/>
  <c r="AX48" i="10"/>
  <c r="AY48" i="10"/>
  <c r="AZ48" i="10"/>
  <c r="BA48" i="10"/>
  <c r="BA31" i="10"/>
  <c r="BB48" i="10"/>
  <c r="BB31" i="10"/>
  <c r="BC48" i="10"/>
  <c r="BC31" i="10"/>
  <c r="BD48" i="10"/>
  <c r="BD31" i="10"/>
  <c r="BE48" i="10"/>
  <c r="BE31" i="10"/>
  <c r="AU44" i="10"/>
  <c r="AV44" i="10"/>
  <c r="AW44" i="10"/>
  <c r="AW61" i="10"/>
  <c r="AX44" i="10"/>
  <c r="AX61" i="10"/>
  <c r="AY44" i="10"/>
  <c r="AY61" i="10"/>
  <c r="AZ44" i="10"/>
  <c r="AZ61" i="10"/>
  <c r="BA44" i="10"/>
  <c r="BA61" i="10"/>
  <c r="BB44" i="10"/>
  <c r="BB61" i="10"/>
  <c r="BC44" i="10"/>
  <c r="BC61" i="10"/>
  <c r="BD61" i="10"/>
  <c r="BD44" i="10"/>
  <c r="BE44" i="10"/>
  <c r="BE61" i="10"/>
  <c r="AP62" i="10"/>
  <c r="AQ62" i="10"/>
  <c r="BB62" i="10"/>
  <c r="BC62" i="10"/>
  <c r="BD62" i="10"/>
  <c r="BB63" i="10"/>
  <c r="BC63" i="10"/>
  <c r="BD63" i="10"/>
  <c r="BE63" i="10"/>
  <c r="BB64" i="10"/>
  <c r="BC64" i="10"/>
  <c r="BD64" i="10"/>
  <c r="BE64" i="10"/>
  <c r="BB65" i="10"/>
  <c r="BC65" i="10"/>
  <c r="BD65" i="10"/>
  <c r="BE65" i="10"/>
  <c r="BB32" i="10"/>
  <c r="BC32" i="10"/>
  <c r="BD32" i="10"/>
  <c r="BE32" i="10"/>
  <c r="AX32" i="10"/>
  <c r="AT32" i="10"/>
  <c r="AY32" i="10"/>
  <c r="AU32" i="10"/>
  <c r="BA32" i="10"/>
  <c r="AW32" i="10"/>
  <c r="G41" i="10"/>
  <c r="G40" i="10"/>
  <c r="G39" i="10"/>
  <c r="G38" i="10"/>
  <c r="G37" i="10"/>
  <c r="G36" i="10"/>
  <c r="G35" i="10"/>
  <c r="G34" i="10"/>
  <c r="B48" i="10"/>
  <c r="B65" i="10"/>
  <c r="B56" i="10"/>
  <c r="BJ23" i="6" s="1"/>
  <c r="BJ33" i="6" s="1"/>
  <c r="BJ43" i="6" s="1"/>
  <c r="BJ55" i="6" s="1"/>
  <c r="B64" i="10"/>
  <c r="B47" i="10"/>
  <c r="B55" i="10"/>
  <c r="BJ22" i="6" s="1"/>
  <c r="BJ32" i="6" s="1"/>
  <c r="BJ42" i="6" s="1"/>
  <c r="BJ54" i="6" s="1"/>
  <c r="B46" i="10"/>
  <c r="B63" i="10"/>
  <c r="B54" i="10"/>
  <c r="BJ21" i="6" s="1"/>
  <c r="BJ31" i="6" s="1"/>
  <c r="BJ41" i="6" s="1"/>
  <c r="BJ53" i="6" s="1"/>
  <c r="B62" i="10"/>
  <c r="B45" i="10"/>
  <c r="B53" i="10"/>
  <c r="BJ20" i="6" s="1"/>
  <c r="BJ30" i="6" s="1"/>
  <c r="BJ40" i="6" s="1"/>
  <c r="BJ52" i="6" s="1"/>
  <c r="B52" i="10"/>
  <c r="BJ19" i="6" s="1"/>
  <c r="BJ29" i="6" s="1"/>
  <c r="BJ39" i="6" s="1"/>
  <c r="BJ51" i="6" s="1"/>
  <c r="B44" i="10"/>
  <c r="B61" i="10"/>
  <c r="G11" i="10"/>
  <c r="G12" i="10"/>
  <c r="G13" i="10"/>
  <c r="G14" i="10"/>
  <c r="G15" i="10"/>
  <c r="G16" i="10"/>
  <c r="AG5" i="10"/>
  <c r="J5" i="10"/>
  <c r="AX276" i="3"/>
  <c r="AV276" i="3"/>
  <c r="AQ237" i="3"/>
  <c r="AG237" i="3"/>
  <c r="BB134" i="3"/>
  <c r="BA134" i="3"/>
  <c r="AZ134" i="3"/>
  <c r="BC135" i="3"/>
  <c r="BC134" i="3"/>
  <c r="AY135" i="3"/>
  <c r="AY134" i="3"/>
  <c r="AW135" i="3"/>
  <c r="AW134" i="3"/>
  <c r="AV135" i="3"/>
  <c r="AV134" i="3"/>
  <c r="AU135" i="3"/>
  <c r="AU134" i="3"/>
  <c r="AR135" i="3"/>
  <c r="AR134" i="3"/>
  <c r="AQ135" i="3"/>
  <c r="AQ134" i="3"/>
  <c r="AN135" i="3"/>
  <c r="AN134" i="3"/>
  <c r="AK135" i="3"/>
  <c r="AK134" i="3"/>
  <c r="AG135" i="3"/>
  <c r="AG134" i="3"/>
  <c r="AE135" i="3"/>
  <c r="AE134" i="3"/>
  <c r="AC135" i="3"/>
  <c r="AC134" i="3"/>
  <c r="BB275" i="3"/>
  <c r="AM237" i="3"/>
  <c r="AH237" i="3"/>
  <c r="AD237" i="3"/>
  <c r="AT135" i="3"/>
  <c r="AX134" i="3"/>
  <c r="AP135" i="3"/>
  <c r="AT134" i="3"/>
  <c r="AJ237" i="3"/>
  <c r="AW237" i="3"/>
  <c r="AF237" i="3"/>
  <c r="AO271" i="3"/>
  <c r="AS275" i="3"/>
  <c r="AL135" i="3"/>
  <c r="AP134" i="3"/>
  <c r="AL134" i="3"/>
  <c r="AV237" i="3"/>
  <c r="AY276" i="3"/>
  <c r="AQ271" i="3"/>
  <c r="AU275" i="3"/>
  <c r="AI135" i="3"/>
  <c r="AM134" i="3"/>
  <c r="AI134" i="3"/>
  <c r="AN271" i="3"/>
  <c r="AR275" i="3"/>
  <c r="AT275" i="3"/>
  <c r="AP271" i="3"/>
  <c r="AF271" i="3"/>
  <c r="AF275" i="3"/>
  <c r="BC275" i="3"/>
  <c r="AT276" i="3"/>
  <c r="AU276" i="3"/>
  <c r="AP237" i="3"/>
  <c r="AZ276" i="3"/>
  <c r="BA276" i="3"/>
  <c r="BB276" i="3"/>
  <c r="BC276" i="3"/>
  <c r="AN237" i="3"/>
  <c r="BC237" i="3"/>
  <c r="AQ275" i="3"/>
  <c r="AM271" i="3"/>
  <c r="AP275" i="3"/>
  <c r="AL271" i="3"/>
  <c r="AO275" i="3"/>
  <c r="AK271" i="3"/>
  <c r="AX129" i="3"/>
  <c r="AX223" i="3"/>
  <c r="AX225" i="3" s="1"/>
  <c r="AY237" i="3"/>
  <c r="AD135" i="3"/>
  <c r="AH134" i="3"/>
  <c r="AD134" i="3"/>
  <c r="AM275" i="3"/>
  <c r="AI271" i="3"/>
  <c r="AL275" i="3"/>
  <c r="AH271" i="3"/>
  <c r="AK275" i="3"/>
  <c r="AG271" i="3"/>
  <c r="AI275" i="3"/>
  <c r="AE271" i="3"/>
  <c r="AH275" i="3"/>
  <c r="AD271" i="3"/>
  <c r="AG275" i="3"/>
  <c r="AC271" i="3"/>
  <c r="AE275" i="3"/>
  <c r="AA271" i="3"/>
  <c r="AD275" i="3"/>
  <c r="Z271" i="3"/>
  <c r="AF129" i="3"/>
  <c r="AF223" i="3"/>
  <c r="AF225" i="3" s="1"/>
  <c r="AI237" i="3"/>
  <c r="AB237" i="3"/>
  <c r="BB237" i="3"/>
  <c r="AR129" i="3"/>
  <c r="AR223" i="3"/>
  <c r="AR225" i="3" s="1"/>
  <c r="AU237" i="3"/>
  <c r="AL237" i="3"/>
  <c r="AZ129" i="3"/>
  <c r="AZ224" i="3"/>
  <c r="AZ223" i="3"/>
  <c r="Z129" i="3"/>
  <c r="Z223" i="3"/>
  <c r="Z225" i="3" s="1"/>
  <c r="AB135" i="3"/>
  <c r="AA135" i="3"/>
  <c r="Z135" i="3"/>
  <c r="Y135" i="3"/>
  <c r="Y237" i="3"/>
  <c r="AZ275" i="3"/>
  <c r="AV275" i="3"/>
  <c r="AJ275" i="3"/>
  <c r="AN275" i="3"/>
  <c r="AJ32" i="3"/>
  <c r="AJ30" i="3"/>
  <c r="AJ31" i="3"/>
  <c r="AJ27" i="3"/>
  <c r="AJ28" i="3"/>
  <c r="AJ29" i="3"/>
  <c r="AI32" i="3"/>
  <c r="AI31" i="3"/>
  <c r="AI27" i="3"/>
  <c r="AI28" i="3"/>
  <c r="AI29" i="3"/>
  <c r="AI30" i="3"/>
  <c r="AH32" i="3"/>
  <c r="AH29" i="3"/>
  <c r="AH28" i="3"/>
  <c r="AH30" i="3"/>
  <c r="AH27" i="3"/>
  <c r="AH31" i="3"/>
  <c r="AG32" i="3"/>
  <c r="AG30" i="3"/>
  <c r="AG28" i="3"/>
  <c r="AG27" i="3"/>
  <c r="AG31" i="3"/>
  <c r="AG29" i="3"/>
  <c r="AF32" i="3"/>
  <c r="AF28" i="3"/>
  <c r="AF27" i="3"/>
  <c r="AF30" i="3"/>
  <c r="AF29" i="3"/>
  <c r="AF31" i="3"/>
  <c r="AE32" i="3"/>
  <c r="AE31" i="3"/>
  <c r="AE28" i="3"/>
  <c r="AE29" i="3"/>
  <c r="AE30" i="3"/>
  <c r="AE27" i="3"/>
  <c r="AD32" i="3"/>
  <c r="AD31" i="3"/>
  <c r="AD30" i="3"/>
  <c r="AD29" i="3"/>
  <c r="AD27" i="3"/>
  <c r="AD28" i="3"/>
  <c r="AC32" i="3"/>
  <c r="AC27" i="3"/>
  <c r="AC29" i="3"/>
  <c r="AC31" i="3"/>
  <c r="AC28" i="3"/>
  <c r="AC30" i="3"/>
  <c r="AB32" i="3"/>
  <c r="AB29" i="3"/>
  <c r="AB31" i="3"/>
  <c r="AB28" i="3"/>
  <c r="AB27" i="3"/>
  <c r="AB30" i="3"/>
  <c r="AA32" i="3"/>
  <c r="AA27" i="3"/>
  <c r="AA28" i="3"/>
  <c r="AA30" i="3"/>
  <c r="AA31" i="3"/>
  <c r="AA29" i="3"/>
  <c r="Z32" i="3"/>
  <c r="Z29" i="3"/>
  <c r="Z27" i="3"/>
  <c r="Z28" i="3"/>
  <c r="Z30" i="3"/>
  <c r="Z31" i="3"/>
  <c r="Y32" i="3"/>
  <c r="Y31" i="3"/>
  <c r="Y28" i="3"/>
  <c r="Y29" i="3"/>
  <c r="Y30" i="3"/>
  <c r="Y27" i="3"/>
  <c r="BG158" i="3"/>
  <c r="AX237" i="3"/>
  <c r="AL129" i="3"/>
  <c r="AL223" i="3"/>
  <c r="AL225" i="3" s="1"/>
  <c r="AE237" i="3"/>
  <c r="AC129" i="3"/>
  <c r="AC223" i="3"/>
  <c r="AC225" i="3" s="1"/>
  <c r="BC70" i="3"/>
  <c r="BC71" i="3"/>
  <c r="BB70" i="3"/>
  <c r="BB71" i="3"/>
  <c r="BA70" i="3"/>
  <c r="BA71" i="3"/>
  <c r="AZ70" i="3"/>
  <c r="AZ71" i="3"/>
  <c r="AY70" i="3"/>
  <c r="AY71" i="3"/>
  <c r="AX70" i="3"/>
  <c r="AX71" i="3"/>
  <c r="AW70" i="3"/>
  <c r="AW71" i="3"/>
  <c r="AV70" i="3"/>
  <c r="AV71" i="3"/>
  <c r="AU70" i="3"/>
  <c r="AU71" i="3"/>
  <c r="AT70" i="3"/>
  <c r="AT71" i="3"/>
  <c r="AS70" i="3"/>
  <c r="AS71" i="3"/>
  <c r="AO135" i="3"/>
  <c r="AS134" i="3"/>
  <c r="AO134" i="3"/>
  <c r="AQ129" i="3"/>
  <c r="AQ223" i="3"/>
  <c r="AQ225" i="3" s="1"/>
  <c r="AC237" i="3"/>
  <c r="AG129" i="3"/>
  <c r="AG223" i="3"/>
  <c r="AG224" i="3"/>
  <c r="BB129" i="3"/>
  <c r="BB223" i="3"/>
  <c r="AS237" i="3"/>
  <c r="BC129" i="3"/>
  <c r="BC224" i="3"/>
  <c r="BC223" i="3"/>
  <c r="AY129" i="3"/>
  <c r="AY224" i="3"/>
  <c r="AY223" i="3"/>
  <c r="AU129" i="3"/>
  <c r="AU223" i="3"/>
  <c r="AU225" i="3" s="1"/>
  <c r="AE129" i="3"/>
  <c r="AE223" i="3"/>
  <c r="AE225" i="3" s="1"/>
  <c r="Y203" i="3"/>
  <c r="Y202" i="3" s="1"/>
  <c r="Y210" i="3"/>
  <c r="Y212" i="3" s="1"/>
  <c r="Y211" i="3"/>
  <c r="AE203" i="3"/>
  <c r="AE202" i="3" s="1"/>
  <c r="AE211" i="3"/>
  <c r="AE210" i="3"/>
  <c r="AE212" i="3" s="1"/>
  <c r="AG211" i="3"/>
  <c r="AG203" i="3"/>
  <c r="AG202" i="3" s="1"/>
  <c r="AG210" i="3"/>
  <c r="AG212" i="3" s="1"/>
  <c r="AI203" i="3"/>
  <c r="AI202" i="3" s="1"/>
  <c r="AI211" i="3"/>
  <c r="AI210" i="3"/>
  <c r="AI212" i="3" s="1"/>
  <c r="AT203" i="3"/>
  <c r="AT202" i="3" s="1"/>
  <c r="AT210" i="3"/>
  <c r="AT212" i="3" s="1"/>
  <c r="AT211" i="3"/>
  <c r="AU210" i="3"/>
  <c r="AU212" i="3" s="1"/>
  <c r="AU211" i="3"/>
  <c r="AU203" i="3"/>
  <c r="AU202" i="3" s="1"/>
  <c r="AV211" i="3"/>
  <c r="AV203" i="3"/>
  <c r="AV202" i="3" s="1"/>
  <c r="AV210" i="3"/>
  <c r="AV212" i="3" s="1"/>
  <c r="AW210" i="3"/>
  <c r="AW212" i="3" s="1"/>
  <c r="AW211" i="3"/>
  <c r="AW203" i="3"/>
  <c r="AW202" i="3" s="1"/>
  <c r="AX211" i="3"/>
  <c r="AX203" i="3"/>
  <c r="AX202" i="3" s="1"/>
  <c r="AX210" i="3"/>
  <c r="AX212" i="3" s="1"/>
  <c r="AY211" i="3"/>
  <c r="AY203" i="3"/>
  <c r="AY202" i="3" s="1"/>
  <c r="AY210" i="3"/>
  <c r="AY212" i="3" s="1"/>
  <c r="AZ211" i="3"/>
  <c r="AZ203" i="3"/>
  <c r="AZ202" i="3" s="1"/>
  <c r="AZ210" i="3"/>
  <c r="AZ212" i="3" s="1"/>
  <c r="BB211" i="3"/>
  <c r="BB203" i="3"/>
  <c r="BB202" i="3" s="1"/>
  <c r="BB210" i="3"/>
  <c r="BB212" i="3" s="1"/>
  <c r="BC210" i="3"/>
  <c r="BC212" i="3" s="1"/>
  <c r="BC203" i="3"/>
  <c r="BC202" i="3" s="1"/>
  <c r="BC211" i="3"/>
  <c r="AR276" i="3"/>
  <c r="AK237" i="3"/>
  <c r="AK129" i="3"/>
  <c r="AK224" i="3"/>
  <c r="AK223" i="3"/>
  <c r="AJ129" i="3"/>
  <c r="AJ223" i="3"/>
  <c r="AJ224" i="3"/>
  <c r="AH129" i="3"/>
  <c r="AH223" i="3"/>
  <c r="AH225" i="3" s="1"/>
  <c r="BD296" i="3"/>
  <c r="BD284" i="3"/>
  <c r="BE284" i="3"/>
  <c r="BC271" i="3"/>
  <c r="BG184" i="3"/>
  <c r="BH184" i="3" s="1"/>
  <c r="BI184" i="3" s="1"/>
  <c r="BJ184" i="3" s="1"/>
  <c r="BK184" i="3" s="1"/>
  <c r="BL184" i="3" s="1"/>
  <c r="BM184" i="3" s="1"/>
  <c r="BN184" i="3" s="1"/>
  <c r="BO184" i="3" s="1"/>
  <c r="BP184" i="3" s="1"/>
  <c r="BQ184" i="3" s="1"/>
  <c r="BR184" i="3" s="1"/>
  <c r="BS184" i="3" s="1"/>
  <c r="BT184" i="3" s="1"/>
  <c r="BU184" i="3" s="1"/>
  <c r="BV184" i="3" s="1"/>
  <c r="BW184" i="3" s="1"/>
  <c r="BG152" i="3"/>
  <c r="BH152" i="3" s="1"/>
  <c r="BI152" i="3" s="1"/>
  <c r="BJ152" i="3" s="1"/>
  <c r="BK152" i="3" s="1"/>
  <c r="BL152" i="3" s="1"/>
  <c r="BM152" i="3" s="1"/>
  <c r="BN152" i="3" s="1"/>
  <c r="BO152" i="3" s="1"/>
  <c r="BP152" i="3" s="1"/>
  <c r="BQ152" i="3" s="1"/>
  <c r="BR152" i="3" s="1"/>
  <c r="BS152" i="3" s="1"/>
  <c r="BT152" i="3" s="1"/>
  <c r="BU152" i="3" s="1"/>
  <c r="BV152" i="3" s="1"/>
  <c r="BW152" i="3" s="1"/>
  <c r="BJ4" i="3"/>
  <c r="BN4" i="3" s="1"/>
  <c r="BR4" i="3" s="1"/>
  <c r="BV4" i="3" s="1"/>
  <c r="AI129" i="3"/>
  <c r="AI223" i="3"/>
  <c r="AI225" i="3" s="1"/>
  <c r="BE210" i="3"/>
  <c r="BE211" i="3"/>
  <c r="BE203" i="3"/>
  <c r="BE202" i="3" s="1"/>
  <c r="AU30" i="3"/>
  <c r="AU31" i="3"/>
  <c r="AU27" i="3"/>
  <c r="AU28" i="3"/>
  <c r="AU29" i="3"/>
  <c r="AT29" i="3"/>
  <c r="AT30" i="3"/>
  <c r="AT28" i="3"/>
  <c r="AT27" i="3"/>
  <c r="AT31" i="3"/>
  <c r="AS27" i="3"/>
  <c r="AS30" i="3"/>
  <c r="AS28" i="3"/>
  <c r="AS31" i="3"/>
  <c r="AS29" i="3"/>
  <c r="AR30" i="3"/>
  <c r="AR27" i="3"/>
  <c r="AR28" i="3"/>
  <c r="AR31" i="3"/>
  <c r="AR29" i="3"/>
  <c r="AQ29" i="3"/>
  <c r="AQ30" i="3"/>
  <c r="AQ28" i="3"/>
  <c r="AQ27" i="3"/>
  <c r="AQ31" i="3"/>
  <c r="AP31" i="3"/>
  <c r="AP29" i="3"/>
  <c r="AP27" i="3"/>
  <c r="AP28" i="3"/>
  <c r="AP30" i="3"/>
  <c r="AO31" i="3"/>
  <c r="AO27" i="3"/>
  <c r="AO30" i="3"/>
  <c r="AO28" i="3"/>
  <c r="AO29" i="3"/>
  <c r="AN29" i="3"/>
  <c r="AN30" i="3"/>
  <c r="AN28" i="3"/>
  <c r="AN27" i="3"/>
  <c r="AM27" i="3"/>
  <c r="AM29" i="3"/>
  <c r="AM31" i="3"/>
  <c r="AM30" i="3"/>
  <c r="AM28" i="3"/>
  <c r="AL29" i="3"/>
  <c r="AL28" i="3"/>
  <c r="AL30" i="3"/>
  <c r="AL31" i="3"/>
  <c r="AL27" i="3"/>
  <c r="AK28" i="3"/>
  <c r="AK29" i="3"/>
  <c r="AK30" i="3"/>
  <c r="AK31" i="3"/>
  <c r="AK27" i="3"/>
  <c r="Z296" i="3"/>
  <c r="AA296" i="3"/>
  <c r="AB296" i="3"/>
  <c r="AC296" i="3"/>
  <c r="AD296" i="3"/>
  <c r="AE296" i="3"/>
  <c r="AF296" i="3"/>
  <c r="AG296" i="3"/>
  <c r="AH296" i="3"/>
  <c r="AI296" i="3"/>
  <c r="AJ296" i="3"/>
  <c r="AK296" i="3"/>
  <c r="AL296" i="3"/>
  <c r="AM296" i="3"/>
  <c r="AN296" i="3"/>
  <c r="AO296" i="3"/>
  <c r="AP296" i="3"/>
  <c r="AQ296" i="3"/>
  <c r="AR296" i="3"/>
  <c r="AS296" i="3"/>
  <c r="AT296" i="3"/>
  <c r="AU296" i="3"/>
  <c r="AV296" i="3"/>
  <c r="AW296" i="3"/>
  <c r="AX296" i="3"/>
  <c r="AY296" i="3"/>
  <c r="AZ296" i="3"/>
  <c r="BA296" i="3"/>
  <c r="BB296" i="3"/>
  <c r="BD291" i="3"/>
  <c r="BD295" i="3" s="1"/>
  <c r="BD297" i="3"/>
  <c r="BE291" i="3"/>
  <c r="BE295" i="3" s="1"/>
  <c r="BE297" i="3"/>
  <c r="AY275" i="3"/>
  <c r="AY271" i="3"/>
  <c r="AX275" i="3"/>
  <c r="AX271" i="3"/>
  <c r="BA275" i="3"/>
  <c r="BA271" i="3"/>
  <c r="AW275" i="3"/>
  <c r="AW271" i="3"/>
  <c r="AP129" i="3"/>
  <c r="AP223" i="3"/>
  <c r="AP225" i="3" s="1"/>
  <c r="AT237" i="3"/>
  <c r="Y129" i="3"/>
  <c r="Y224" i="3"/>
  <c r="Y223" i="3"/>
  <c r="AK268" i="3"/>
  <c r="AK269" i="3" s="1"/>
  <c r="Z291" i="3"/>
  <c r="Z295" i="3" s="1"/>
  <c r="Z297" i="3"/>
  <c r="AA297" i="3"/>
  <c r="AA291" i="3"/>
  <c r="AA295" i="3" s="1"/>
  <c r="AB297" i="3"/>
  <c r="AB291" i="3"/>
  <c r="AB295" i="3" s="1"/>
  <c r="AC297" i="3"/>
  <c r="AC291" i="3"/>
  <c r="AC295" i="3" s="1"/>
  <c r="AD297" i="3"/>
  <c r="AD291" i="3"/>
  <c r="AD295" i="3" s="1"/>
  <c r="AE297" i="3"/>
  <c r="AE291" i="3"/>
  <c r="AE295" i="3" s="1"/>
  <c r="AF297" i="3"/>
  <c r="AF291" i="3"/>
  <c r="AF295" i="3" s="1"/>
  <c r="AG297" i="3"/>
  <c r="AG291" i="3"/>
  <c r="AG295" i="3" s="1"/>
  <c r="AH297" i="3"/>
  <c r="AH291" i="3"/>
  <c r="AH295" i="3" s="1"/>
  <c r="AI297" i="3"/>
  <c r="AI291" i="3"/>
  <c r="AI295" i="3" s="1"/>
  <c r="AJ297" i="3"/>
  <c r="AJ291" i="3"/>
  <c r="AJ295" i="3" s="1"/>
  <c r="AK291" i="3"/>
  <c r="AK295" i="3" s="1"/>
  <c r="AK297" i="3"/>
  <c r="AL297" i="3"/>
  <c r="AL291" i="3"/>
  <c r="AL295" i="3" s="1"/>
  <c r="AM297" i="3"/>
  <c r="AM291" i="3"/>
  <c r="AM295" i="3" s="1"/>
  <c r="AN297" i="3"/>
  <c r="AN291" i="3"/>
  <c r="AN295" i="3" s="1"/>
  <c r="AO297" i="3"/>
  <c r="AO291" i="3"/>
  <c r="AO295" i="3" s="1"/>
  <c r="AP291" i="3"/>
  <c r="AP295" i="3" s="1"/>
  <c r="AP297" i="3"/>
  <c r="AQ291" i="3"/>
  <c r="AQ295" i="3" s="1"/>
  <c r="AQ297" i="3"/>
  <c r="AR291" i="3"/>
  <c r="AR295" i="3" s="1"/>
  <c r="AR297" i="3"/>
  <c r="AS291" i="3"/>
  <c r="AS295" i="3" s="1"/>
  <c r="AS297" i="3"/>
  <c r="AT291" i="3"/>
  <c r="AT295" i="3" s="1"/>
  <c r="AT297" i="3"/>
  <c r="AU291" i="3"/>
  <c r="AU295" i="3" s="1"/>
  <c r="AU297" i="3"/>
  <c r="AV297" i="3"/>
  <c r="AV291" i="3"/>
  <c r="AV295" i="3" s="1"/>
  <c r="AW291" i="3"/>
  <c r="AW295" i="3" s="1"/>
  <c r="AW297" i="3"/>
  <c r="AX291" i="3"/>
  <c r="AX295" i="3" s="1"/>
  <c r="AX297" i="3"/>
  <c r="AY291" i="3"/>
  <c r="AY295" i="3" s="1"/>
  <c r="AY297" i="3"/>
  <c r="AZ291" i="3"/>
  <c r="AZ295" i="3" s="1"/>
  <c r="AZ297" i="3"/>
  <c r="BA297" i="3"/>
  <c r="BA291" i="3"/>
  <c r="BA295" i="3" s="1"/>
  <c r="BB297" i="3"/>
  <c r="BB291" i="3"/>
  <c r="BB295" i="3" s="1"/>
  <c r="BC291" i="3"/>
  <c r="BC295" i="3" s="1"/>
  <c r="BC297" i="3"/>
  <c r="Z287" i="3"/>
  <c r="Z284" i="3"/>
  <c r="AA287" i="3"/>
  <c r="AA284" i="3"/>
  <c r="AB287" i="3"/>
  <c r="AB284" i="3"/>
  <c r="AC287" i="3"/>
  <c r="AC284" i="3"/>
  <c r="AD287" i="3"/>
  <c r="AD284" i="3"/>
  <c r="AE287" i="3"/>
  <c r="AE284" i="3"/>
  <c r="AF287" i="3"/>
  <c r="AF284" i="3"/>
  <c r="AG287" i="3"/>
  <c r="AG284" i="3"/>
  <c r="AH287" i="3"/>
  <c r="AH284" i="3"/>
  <c r="AI287" i="3"/>
  <c r="AI284" i="3"/>
  <c r="AJ287" i="3"/>
  <c r="AJ284" i="3"/>
  <c r="AK287" i="3"/>
  <c r="AK284" i="3"/>
  <c r="AL287" i="3"/>
  <c r="AL284" i="3"/>
  <c r="AM284" i="3"/>
  <c r="AM287" i="3"/>
  <c r="AN287" i="3"/>
  <c r="AN284" i="3"/>
  <c r="AO287" i="3"/>
  <c r="AO284" i="3"/>
  <c r="AP287" i="3"/>
  <c r="AP284" i="3"/>
  <c r="AQ287" i="3"/>
  <c r="AQ284" i="3"/>
  <c r="AR287" i="3"/>
  <c r="AR284" i="3"/>
  <c r="AS287" i="3"/>
  <c r="AS284" i="3"/>
  <c r="AT287" i="3"/>
  <c r="AT284" i="3"/>
  <c r="Z268" i="3"/>
  <c r="Z269" i="3" s="1"/>
  <c r="AA268" i="3"/>
  <c r="AA269" i="3" s="1"/>
  <c r="AB268" i="3"/>
  <c r="AB269" i="3" s="1"/>
  <c r="AD268" i="3"/>
  <c r="AD269" i="3" s="1"/>
  <c r="AD276" i="3"/>
  <c r="AE268" i="3"/>
  <c r="AE269" i="3" s="1"/>
  <c r="AE276" i="3"/>
  <c r="AF268" i="3"/>
  <c r="AF269" i="3" s="1"/>
  <c r="AF276" i="3"/>
  <c r="AG276" i="3"/>
  <c r="AG268" i="3"/>
  <c r="AG269" i="3" s="1"/>
  <c r="AH276" i="3"/>
  <c r="AH268" i="3"/>
  <c r="AH269" i="3" s="1"/>
  <c r="AI276" i="3"/>
  <c r="AI268" i="3"/>
  <c r="AI269" i="3" s="1"/>
  <c r="AJ268" i="3"/>
  <c r="AJ269" i="3" s="1"/>
  <c r="AJ276" i="3"/>
  <c r="AK276" i="3"/>
  <c r="AL268" i="3"/>
  <c r="AL269" i="3" s="1"/>
  <c r="AL276" i="3"/>
  <c r="AM276" i="3"/>
  <c r="AM268" i="3"/>
  <c r="AM269" i="3" s="1"/>
  <c r="AS276" i="3"/>
  <c r="AW276" i="3"/>
  <c r="BA237" i="3"/>
  <c r="G177" i="3"/>
  <c r="G178" i="3"/>
  <c r="G179" i="3"/>
  <c r="AM203" i="3"/>
  <c r="AM202" i="3" s="1"/>
  <c r="AM210" i="3"/>
  <c r="AM212" i="3" s="1"/>
  <c r="BI177" i="3"/>
  <c r="BJ177" i="3" s="1"/>
  <c r="BK177" i="3" s="1"/>
  <c r="BL177" i="3" s="1"/>
  <c r="BI179" i="3"/>
  <c r="BJ179" i="3" s="1"/>
  <c r="BK179" i="3" s="1"/>
  <c r="BL179" i="3" s="1"/>
  <c r="AU284" i="3"/>
  <c r="AV284" i="3"/>
  <c r="AY284" i="3"/>
  <c r="AR237" i="3"/>
  <c r="AW284" i="3"/>
  <c r="AX284" i="3"/>
  <c r="G151" i="3"/>
  <c r="G152" i="3"/>
  <c r="G153" i="3"/>
  <c r="AS210" i="3"/>
  <c r="AS212" i="3" s="1"/>
  <c r="AS203" i="3"/>
  <c r="AS202" i="3" s="1"/>
  <c r="AR210" i="3"/>
  <c r="AR212" i="3" s="1"/>
  <c r="AR203" i="3"/>
  <c r="AR202" i="3" s="1"/>
  <c r="AP210" i="3"/>
  <c r="AP212" i="3" s="1"/>
  <c r="AP203" i="3"/>
  <c r="AP202" i="3" s="1"/>
  <c r="AO210" i="3"/>
  <c r="AO212" i="3" s="1"/>
  <c r="AO203" i="3"/>
  <c r="AO202" i="3" s="1"/>
  <c r="AN210" i="3"/>
  <c r="AN212" i="3" s="1"/>
  <c r="AN203" i="3"/>
  <c r="AN202" i="3" s="1"/>
  <c r="AJ134" i="3"/>
  <c r="AF135" i="3"/>
  <c r="AF134" i="3"/>
  <c r="BI151" i="3"/>
  <c r="BJ151" i="3" s="1"/>
  <c r="BK151" i="3" s="1"/>
  <c r="BL151" i="3" s="1"/>
  <c r="BI153" i="3"/>
  <c r="BJ153" i="3" s="1"/>
  <c r="BK153" i="3" s="1"/>
  <c r="BL153" i="3" s="1"/>
  <c r="AZ237" i="3"/>
  <c r="Z237" i="3"/>
  <c r="AT129" i="3"/>
  <c r="AT223" i="3"/>
  <c r="AT225" i="3" s="1"/>
  <c r="AS129" i="3"/>
  <c r="AS223" i="3"/>
  <c r="AS225" i="3" s="1"/>
  <c r="AO223" i="3"/>
  <c r="AO225" i="3" s="1"/>
  <c r="AO129" i="3"/>
  <c r="AM129" i="3"/>
  <c r="AM223" i="3"/>
  <c r="AM225" i="3" s="1"/>
  <c r="BA210" i="3"/>
  <c r="BA212" i="3" s="1"/>
  <c r="BA203" i="3"/>
  <c r="BA202" i="3" s="1"/>
  <c r="BA211" i="3"/>
  <c r="AL210" i="3"/>
  <c r="AL212" i="3" s="1"/>
  <c r="AL203" i="3"/>
  <c r="AL202" i="3" s="1"/>
  <c r="AA203" i="3"/>
  <c r="AA202" i="3" s="1"/>
  <c r="AA210" i="3"/>
  <c r="AA212" i="3" s="1"/>
  <c r="AR39" i="3"/>
  <c r="AN31" i="3"/>
  <c r="AN39" i="3"/>
  <c r="AO237" i="3"/>
  <c r="AW129" i="3"/>
  <c r="AW223" i="3"/>
  <c r="AW225" i="3" s="1"/>
  <c r="AQ210" i="3"/>
  <c r="AQ212" i="3" s="1"/>
  <c r="AQ203" i="3"/>
  <c r="AQ202" i="3" s="1"/>
  <c r="AK210" i="3"/>
  <c r="AK212" i="3" s="1"/>
  <c r="AK203" i="3"/>
  <c r="AK202" i="3" s="1"/>
  <c r="AJ210" i="3"/>
  <c r="AJ212" i="3" s="1"/>
  <c r="AJ203" i="3"/>
  <c r="AJ202" i="3" s="1"/>
  <c r="AH210" i="3"/>
  <c r="AH212" i="3" s="1"/>
  <c r="AH203" i="3"/>
  <c r="AH202" i="3" s="1"/>
  <c r="AF210" i="3"/>
  <c r="AF212" i="3" s="1"/>
  <c r="AF203" i="3"/>
  <c r="AF202" i="3" s="1"/>
  <c r="AD210" i="3"/>
  <c r="AD212" i="3" s="1"/>
  <c r="AD203" i="3"/>
  <c r="AD202" i="3" s="1"/>
  <c r="AC210" i="3"/>
  <c r="AC212" i="3" s="1"/>
  <c r="AC203" i="3"/>
  <c r="AC202" i="3" s="1"/>
  <c r="AB210" i="3"/>
  <c r="AB212" i="3" s="1"/>
  <c r="AB203" i="3"/>
  <c r="AB202" i="3" s="1"/>
  <c r="G49" i="3"/>
  <c r="G48" i="3"/>
  <c r="AN129" i="3"/>
  <c r="AN223" i="3"/>
  <c r="AN225" i="3" s="1"/>
  <c r="AG5" i="3"/>
  <c r="AX5" i="3"/>
  <c r="BB5" i="3" s="1"/>
  <c r="BF5" i="3" s="1"/>
  <c r="BJ5" i="3" s="1"/>
  <c r="BN5" i="3" s="1"/>
  <c r="BC284" i="3"/>
  <c r="BB284" i="3"/>
  <c r="BA284" i="3"/>
  <c r="AZ284" i="3"/>
  <c r="AP78" i="3"/>
  <c r="AT78" i="3"/>
  <c r="AO78" i="3"/>
  <c r="AS78" i="3"/>
  <c r="AR78" i="3"/>
  <c r="AN78" i="3"/>
  <c r="BC32" i="3"/>
  <c r="AA237" i="3"/>
  <c r="G16" i="3"/>
  <c r="AV129" i="3"/>
  <c r="AV223" i="3"/>
  <c r="AV225" i="3" s="1"/>
  <c r="AD129" i="3"/>
  <c r="AD223" i="3"/>
  <c r="AD225" i="3" s="1"/>
  <c r="AA129" i="3"/>
  <c r="AA223" i="3"/>
  <c r="AA225" i="3" s="1"/>
  <c r="BB64" i="3"/>
  <c r="BA64" i="3"/>
  <c r="AR71" i="3"/>
  <c r="AQ71" i="3"/>
  <c r="AP71" i="3"/>
  <c r="AO71" i="3"/>
  <c r="AN71" i="3"/>
  <c r="AM71" i="3"/>
  <c r="AL71" i="3"/>
  <c r="BE275" i="3"/>
  <c r="BD275" i="3"/>
  <c r="BB32" i="3"/>
  <c r="BB40" i="3"/>
  <c r="BA32" i="3"/>
  <c r="AZ32" i="3"/>
  <c r="AY32" i="3"/>
  <c r="AY40" i="3"/>
  <c r="BC40" i="3"/>
  <c r="AX32" i="3"/>
  <c r="AX40" i="3"/>
  <c r="AU32" i="3"/>
  <c r="AU40" i="3"/>
  <c r="AT32" i="3"/>
  <c r="AT40" i="3"/>
  <c r="AS32" i="3"/>
  <c r="AS40" i="3"/>
  <c r="AR32" i="3"/>
  <c r="AQ32" i="3"/>
  <c r="AQ40" i="3"/>
  <c r="AP32" i="3"/>
  <c r="AP40" i="3"/>
  <c r="AO32" i="3"/>
  <c r="AO40" i="3"/>
  <c r="AM32" i="3"/>
  <c r="AM40" i="3"/>
  <c r="AL32" i="3"/>
  <c r="AL40" i="3"/>
  <c r="AK32" i="3"/>
  <c r="AK40" i="3"/>
  <c r="AB129" i="3"/>
  <c r="AB223" i="3"/>
  <c r="AB224" i="3"/>
  <c r="BB135" i="3"/>
  <c r="BD134" i="3"/>
  <c r="AZ135" i="3"/>
  <c r="BE134" i="3"/>
  <c r="BA135" i="3"/>
  <c r="BC59" i="3"/>
  <c r="BB59" i="3"/>
  <c r="BA59" i="3"/>
  <c r="AZ59" i="3"/>
  <c r="AY59" i="3"/>
  <c r="AX59" i="3"/>
  <c r="AW59" i="3"/>
  <c r="AV59" i="3"/>
  <c r="AU59" i="3"/>
  <c r="AU64" i="3"/>
  <c r="AT59" i="3"/>
  <c r="AT64" i="3"/>
  <c r="AS59" i="3"/>
  <c r="AS64" i="3"/>
  <c r="AR59" i="3"/>
  <c r="AR64" i="3"/>
  <c r="AQ59" i="3"/>
  <c r="AQ64" i="3"/>
  <c r="AP59" i="3"/>
  <c r="AP64" i="3"/>
  <c r="AO59" i="3"/>
  <c r="AO64" i="3"/>
  <c r="AN59" i="3"/>
  <c r="AN64" i="3"/>
  <c r="AM59" i="3"/>
  <c r="AM64" i="3"/>
  <c r="AL59" i="3"/>
  <c r="AL64" i="3"/>
  <c r="AK59" i="3"/>
  <c r="AJ59" i="3"/>
  <c r="AI59" i="3"/>
  <c r="AH59" i="3"/>
  <c r="AG59" i="3"/>
  <c r="AF59" i="3"/>
  <c r="AE59" i="3"/>
  <c r="AD59" i="3"/>
  <c r="AC59" i="3"/>
  <c r="AB59" i="3"/>
  <c r="AA59" i="3"/>
  <c r="Z59" i="3"/>
  <c r="Y59" i="3"/>
  <c r="BH86" i="3"/>
  <c r="BI86" i="3" s="1"/>
  <c r="BJ86" i="3" s="1"/>
  <c r="BK86" i="3" s="1"/>
  <c r="I5" i="3"/>
  <c r="BA129" i="3"/>
  <c r="BA223" i="3"/>
  <c r="BA224" i="3"/>
  <c r="BC67" i="3"/>
  <c r="BC68" i="3"/>
  <c r="BC69" i="3"/>
  <c r="BB68" i="3"/>
  <c r="BB67" i="3"/>
  <c r="BB69" i="3"/>
  <c r="BA69" i="3"/>
  <c r="BA68" i="3"/>
  <c r="BA67" i="3"/>
  <c r="AZ69" i="3"/>
  <c r="AZ68" i="3"/>
  <c r="AZ67" i="3"/>
  <c r="AY68" i="3"/>
  <c r="AY69" i="3"/>
  <c r="AY67" i="3"/>
  <c r="AX68" i="3"/>
  <c r="AX69" i="3"/>
  <c r="AX67" i="3"/>
  <c r="AW68" i="3"/>
  <c r="AW67" i="3"/>
  <c r="AW69" i="3"/>
  <c r="AV68" i="3"/>
  <c r="AV69" i="3"/>
  <c r="AV67" i="3"/>
  <c r="AU68" i="3"/>
  <c r="AU69" i="3"/>
  <c r="AU67" i="3"/>
  <c r="AT68" i="3"/>
  <c r="AT69" i="3"/>
  <c r="AT67" i="3"/>
  <c r="AS69" i="3"/>
  <c r="AS67" i="3"/>
  <c r="AS68" i="3"/>
  <c r="AR69" i="3"/>
  <c r="AR68" i="3"/>
  <c r="AR70" i="3"/>
  <c r="AR67" i="3"/>
  <c r="AQ69" i="3"/>
  <c r="AQ68" i="3"/>
  <c r="AQ70" i="3"/>
  <c r="AQ67" i="3"/>
  <c r="AP69" i="3"/>
  <c r="AP68" i="3"/>
  <c r="AP70" i="3"/>
  <c r="AP67" i="3"/>
  <c r="AO69" i="3"/>
  <c r="AO67" i="3"/>
  <c r="AO70" i="3"/>
  <c r="AO68" i="3"/>
  <c r="AN68" i="3"/>
  <c r="AN69" i="3"/>
  <c r="AN70" i="3"/>
  <c r="AN67" i="3"/>
  <c r="AM69" i="3"/>
  <c r="AM68" i="3"/>
  <c r="AM70" i="3"/>
  <c r="AM67" i="3"/>
  <c r="AL69" i="3"/>
  <c r="AL68" i="3"/>
  <c r="AL70" i="3"/>
  <c r="AL67" i="3"/>
  <c r="BE296" i="3"/>
  <c r="BC296" i="3"/>
  <c r="BD223" i="3"/>
  <c r="BD224" i="3"/>
  <c r="BE223" i="3"/>
  <c r="BE224" i="3"/>
  <c r="BD200" i="3"/>
  <c r="BD201" i="3"/>
  <c r="BD312" i="3"/>
  <c r="BE200" i="3"/>
  <c r="BE201" i="3"/>
  <c r="BE312" i="3"/>
  <c r="B78" i="3"/>
  <c r="B64" i="3"/>
  <c r="BC312" i="3"/>
  <c r="BC97" i="3"/>
  <c r="BC109" i="3"/>
  <c r="BC201" i="3"/>
  <c r="BC118" i="3"/>
  <c r="BC124" i="3"/>
  <c r="BC200" i="3"/>
  <c r="BB312" i="3"/>
  <c r="BB118" i="3"/>
  <c r="BB124" i="3"/>
  <c r="BB200" i="3"/>
  <c r="BB201" i="3"/>
  <c r="BB97" i="3"/>
  <c r="BB109" i="3"/>
  <c r="BA200" i="3"/>
  <c r="BA201" i="3"/>
  <c r="BA124" i="3"/>
  <c r="BA97" i="3"/>
  <c r="BA109" i="3"/>
  <c r="BA118" i="3"/>
  <c r="AZ109" i="3"/>
  <c r="AZ200" i="3"/>
  <c r="AZ201" i="3"/>
  <c r="AZ118" i="3"/>
  <c r="AZ97" i="3"/>
  <c r="AZ124" i="3"/>
  <c r="AY200" i="3"/>
  <c r="AY201" i="3"/>
  <c r="AY97" i="3"/>
  <c r="AY124" i="3"/>
  <c r="AY118" i="3"/>
  <c r="AY109" i="3"/>
  <c r="AX118" i="3"/>
  <c r="AX201" i="3"/>
  <c r="AX109" i="3"/>
  <c r="AX97" i="3"/>
  <c r="AX200" i="3"/>
  <c r="AX124" i="3"/>
  <c r="AW201" i="3"/>
  <c r="AW97" i="3"/>
  <c r="AW109" i="3"/>
  <c r="AW118" i="3"/>
  <c r="AW124" i="3"/>
  <c r="AW312" i="3"/>
  <c r="AW200" i="3"/>
  <c r="AV97" i="3"/>
  <c r="AV201" i="3"/>
  <c r="AV124" i="3"/>
  <c r="AV200" i="3"/>
  <c r="AV118" i="3"/>
  <c r="AV109" i="3"/>
  <c r="AU200" i="3"/>
  <c r="AU118" i="3"/>
  <c r="AU124" i="3"/>
  <c r="AU109" i="3"/>
  <c r="AU201" i="3"/>
  <c r="AU97" i="3"/>
  <c r="AT124" i="3"/>
  <c r="AT97" i="3"/>
  <c r="AT312" i="3"/>
  <c r="AT200" i="3"/>
  <c r="AT118" i="3"/>
  <c r="AT201" i="3"/>
  <c r="AT109" i="3"/>
  <c r="AS201" i="3"/>
  <c r="AS97" i="3"/>
  <c r="AS200" i="3"/>
  <c r="AS124" i="3"/>
  <c r="AS118" i="3"/>
  <c r="AS109" i="3"/>
  <c r="AR124" i="3"/>
  <c r="AR118" i="3"/>
  <c r="AR201" i="3"/>
  <c r="AR109" i="3"/>
  <c r="AR200" i="3"/>
  <c r="AR97" i="3"/>
  <c r="AQ201" i="3"/>
  <c r="AQ118" i="3"/>
  <c r="AQ109" i="3"/>
  <c r="AQ97" i="3"/>
  <c r="AQ200" i="3"/>
  <c r="AQ124" i="3"/>
  <c r="AP118" i="3"/>
  <c r="AP200" i="3"/>
  <c r="AP109" i="3"/>
  <c r="AP201" i="3"/>
  <c r="AP97" i="3"/>
  <c r="AP124" i="3"/>
  <c r="AO200" i="3"/>
  <c r="AO201" i="3"/>
  <c r="AO118" i="3"/>
  <c r="AO312" i="3"/>
  <c r="AO97" i="3"/>
  <c r="AO124" i="3"/>
  <c r="AO109" i="3"/>
  <c r="AN109" i="3"/>
  <c r="AN201" i="3"/>
  <c r="AN200" i="3"/>
  <c r="AN118" i="3"/>
  <c r="AN97" i="3"/>
  <c r="AN124" i="3"/>
  <c r="AM201" i="3"/>
  <c r="AM109" i="3"/>
  <c r="AM97" i="3"/>
  <c r="AM124" i="3"/>
  <c r="AM118" i="3"/>
  <c r="AM200" i="3"/>
  <c r="AL201" i="3"/>
  <c r="AL118" i="3"/>
  <c r="AL200" i="3"/>
  <c r="AL109" i="3"/>
  <c r="AL97" i="3"/>
  <c r="AL124" i="3"/>
  <c r="AK118" i="3"/>
  <c r="AK201" i="3"/>
  <c r="AK124" i="3"/>
  <c r="AK200" i="3"/>
  <c r="AK109" i="3"/>
  <c r="AK97" i="3"/>
  <c r="AJ118" i="3"/>
  <c r="AJ97" i="3"/>
  <c r="AJ201" i="3"/>
  <c r="AJ200" i="3"/>
  <c r="AJ124" i="3"/>
  <c r="AJ109" i="3"/>
  <c r="AI124" i="3"/>
  <c r="AI200" i="3"/>
  <c r="AI201" i="3"/>
  <c r="AI97" i="3"/>
  <c r="AI118" i="3"/>
  <c r="AI109" i="3"/>
  <c r="AH124" i="3"/>
  <c r="AH201" i="3"/>
  <c r="AH97" i="3"/>
  <c r="AH109" i="3"/>
  <c r="AH118" i="3"/>
  <c r="AH200" i="3"/>
  <c r="AG124" i="3"/>
  <c r="AG201" i="3"/>
  <c r="AG97" i="3"/>
  <c r="AG200" i="3"/>
  <c r="AG118" i="3"/>
  <c r="AG109" i="3"/>
  <c r="AF124" i="3"/>
  <c r="AF201" i="3"/>
  <c r="AF97" i="3"/>
  <c r="AF118" i="3"/>
  <c r="AF109" i="3"/>
  <c r="AF200" i="3"/>
  <c r="AE118" i="3"/>
  <c r="AE201" i="3"/>
  <c r="AE109" i="3"/>
  <c r="AE124" i="3"/>
  <c r="AE200" i="3"/>
  <c r="AE97" i="3"/>
  <c r="AD118" i="3"/>
  <c r="AD200" i="3"/>
  <c r="AD109" i="3"/>
  <c r="AD124" i="3"/>
  <c r="AD201" i="3"/>
  <c r="AD97" i="3"/>
  <c r="AC118" i="3"/>
  <c r="AC97" i="3"/>
  <c r="AC201" i="3"/>
  <c r="AC200" i="3"/>
  <c r="AC124" i="3"/>
  <c r="AC109" i="3"/>
  <c r="AB97" i="3"/>
  <c r="AB201" i="3"/>
  <c r="AB124" i="3"/>
  <c r="AB109" i="3"/>
  <c r="AB200" i="3"/>
  <c r="AB118" i="3"/>
  <c r="AA201" i="3"/>
  <c r="AA109" i="3"/>
  <c r="AA200" i="3"/>
  <c r="AA124" i="3"/>
  <c r="AA97" i="3"/>
  <c r="AA118" i="3"/>
  <c r="Z201" i="3"/>
  <c r="Z97" i="3"/>
  <c r="Z109" i="3"/>
  <c r="Z200" i="3"/>
  <c r="Z118" i="3"/>
  <c r="Z124" i="3"/>
  <c r="BC268" i="3"/>
  <c r="BC269" i="3" s="1"/>
  <c r="AY268" i="3"/>
  <c r="AY269" i="3" s="1"/>
  <c r="BB268" i="3"/>
  <c r="BB269" i="3" s="1"/>
  <c r="AX268" i="3"/>
  <c r="AX269" i="3" s="1"/>
  <c r="BA268" i="3"/>
  <c r="BA269" i="3" s="1"/>
  <c r="AW268" i="3"/>
  <c r="AW269" i="3" s="1"/>
  <c r="AZ268" i="3"/>
  <c r="AZ269" i="3" s="1"/>
  <c r="AV268" i="3"/>
  <c r="AV269" i="3" s="1"/>
  <c r="AU268" i="3"/>
  <c r="AU269" i="3" s="1"/>
  <c r="AT268" i="3"/>
  <c r="AT269" i="3" s="1"/>
  <c r="AS268" i="3"/>
  <c r="AS269" i="3" s="1"/>
  <c r="AR268" i="3"/>
  <c r="AR269" i="3" s="1"/>
  <c r="AQ276" i="3"/>
  <c r="AQ268" i="3"/>
  <c r="AQ269" i="3" s="1"/>
  <c r="AP276" i="3"/>
  <c r="AP268" i="3"/>
  <c r="AP269" i="3" s="1"/>
  <c r="AO276" i="3"/>
  <c r="AO268" i="3"/>
  <c r="AO269" i="3" s="1"/>
  <c r="AN268" i="3"/>
  <c r="AN269" i="3" s="1"/>
  <c r="AN276" i="3"/>
  <c r="Z203" i="3"/>
  <c r="Z202" i="3" s="1"/>
  <c r="Z211" i="3"/>
  <c r="Z210" i="3"/>
  <c r="Z212" i="3" s="1"/>
  <c r="Y109" i="3"/>
  <c r="Y124" i="3"/>
  <c r="Y97" i="3"/>
  <c r="Y118" i="3"/>
  <c r="Y201" i="3"/>
  <c r="BC30" i="3"/>
  <c r="BC28" i="3"/>
  <c r="BC27" i="3"/>
  <c r="BC29" i="3"/>
  <c r="BC64" i="3"/>
  <c r="BC39" i="3"/>
  <c r="BC31" i="3"/>
  <c r="BB29" i="3"/>
  <c r="BB27" i="3"/>
  <c r="BB28" i="3"/>
  <c r="BB30" i="3"/>
  <c r="BB39" i="3"/>
  <c r="BB31" i="3"/>
  <c r="BA30" i="3"/>
  <c r="BA29" i="3"/>
  <c r="BA28" i="3"/>
  <c r="BA27" i="3"/>
  <c r="BA31" i="3"/>
  <c r="AZ27" i="3"/>
  <c r="AZ30" i="3"/>
  <c r="AZ29" i="3"/>
  <c r="AZ28" i="3"/>
  <c r="AZ31" i="3"/>
  <c r="AZ64" i="3"/>
  <c r="AY27" i="3"/>
  <c r="AY30" i="3"/>
  <c r="AY29" i="3"/>
  <c r="AY28" i="3"/>
  <c r="AY39" i="3"/>
  <c r="AY31" i="3"/>
  <c r="AY64" i="3"/>
  <c r="AX27" i="3"/>
  <c r="AX30" i="3"/>
  <c r="AX29" i="3"/>
  <c r="AX28" i="3"/>
  <c r="AX64" i="3"/>
  <c r="AX39" i="3"/>
  <c r="AX31" i="3"/>
  <c r="AW30" i="3"/>
  <c r="AW29" i="3"/>
  <c r="AW28" i="3"/>
  <c r="AW27" i="3"/>
  <c r="AV30" i="3"/>
  <c r="AV29" i="3"/>
  <c r="AV28" i="3"/>
  <c r="AV27" i="3"/>
  <c r="BD203" i="3"/>
  <c r="BD202" i="3" s="1"/>
  <c r="BD210" i="3"/>
  <c r="BH150" i="3"/>
  <c r="B77" i="3"/>
  <c r="B63" i="3"/>
  <c r="B70" i="3"/>
  <c r="B76" i="3"/>
  <c r="B69" i="3"/>
  <c r="B75" i="3"/>
  <c r="B68" i="3"/>
  <c r="B61" i="3"/>
  <c r="G300" i="3"/>
  <c r="G292" i="3"/>
  <c r="G293" i="3"/>
  <c r="G299" i="3"/>
  <c r="G291" i="3"/>
  <c r="G290" i="3"/>
  <c r="G282" i="3"/>
  <c r="G283" i="3"/>
  <c r="G284" i="3"/>
  <c r="G281" i="3"/>
  <c r="G231" i="3"/>
  <c r="G230" i="3"/>
  <c r="G229" i="3"/>
  <c r="G150" i="3"/>
  <c r="G149" i="3"/>
  <c r="G148" i="3"/>
  <c r="G147" i="3"/>
  <c r="G142" i="3"/>
  <c r="G133" i="3"/>
  <c r="G129" i="3"/>
  <c r="G103" i="3"/>
  <c r="G101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47" i="3"/>
  <c r="G46" i="3"/>
  <c r="G45" i="3"/>
  <c r="G44" i="3"/>
  <c r="G43" i="3"/>
  <c r="G42" i="3"/>
  <c r="G154" i="3"/>
  <c r="G102" i="3"/>
  <c r="G14" i="3"/>
  <c r="G13" i="3"/>
  <c r="G12" i="3"/>
  <c r="G11" i="3"/>
  <c r="G234" i="3"/>
  <c r="G233" i="3"/>
  <c r="G232" i="3"/>
  <c r="G158" i="3"/>
  <c r="G157" i="3"/>
  <c r="G156" i="3"/>
  <c r="G240" i="3"/>
  <c r="G239" i="3"/>
  <c r="G238" i="3"/>
  <c r="G237" i="3"/>
  <c r="G236" i="3"/>
  <c r="G235" i="3"/>
  <c r="G165" i="3"/>
  <c r="G164" i="3"/>
  <c r="G163" i="3"/>
  <c r="G161" i="3"/>
  <c r="G159" i="3"/>
  <c r="G245" i="3"/>
  <c r="G244" i="3"/>
  <c r="G242" i="3"/>
  <c r="G241" i="3"/>
  <c r="G172" i="3"/>
  <c r="G170" i="3"/>
  <c r="G169" i="3"/>
  <c r="G168" i="3"/>
  <c r="G167" i="3"/>
  <c r="G166" i="3"/>
  <c r="G255" i="3"/>
  <c r="G254" i="3"/>
  <c r="G253" i="3"/>
  <c r="G252" i="3"/>
  <c r="G251" i="3"/>
  <c r="G249" i="3"/>
  <c r="G248" i="3"/>
  <c r="G247" i="3"/>
  <c r="G246" i="3"/>
  <c r="G182" i="3"/>
  <c r="G180" i="3"/>
  <c r="G176" i="3"/>
  <c r="G175" i="3"/>
  <c r="G174" i="3"/>
  <c r="G173" i="3"/>
  <c r="G257" i="3"/>
  <c r="G256" i="3"/>
  <c r="G185" i="3"/>
  <c r="G184" i="3"/>
  <c r="G268" i="3"/>
  <c r="G267" i="3"/>
  <c r="G266" i="3"/>
  <c r="G265" i="3"/>
  <c r="G260" i="3"/>
  <c r="G259" i="3"/>
  <c r="G193" i="3"/>
  <c r="G191" i="3"/>
  <c r="G190" i="3"/>
  <c r="G189" i="3"/>
  <c r="G188" i="3"/>
  <c r="G187" i="3"/>
  <c r="G186" i="3"/>
  <c r="G269" i="3"/>
  <c r="G210" i="3"/>
  <c r="G209" i="3"/>
  <c r="G203" i="3"/>
  <c r="G15" i="3"/>
  <c r="B74" i="3"/>
  <c r="B67" i="3"/>
  <c r="B60" i="3"/>
  <c r="AC268" i="3"/>
  <c r="BH66" i="6" l="1"/>
  <c r="BC66" i="6" s="1"/>
  <c r="BB66" i="6"/>
  <c r="BQ2" i="6"/>
  <c r="BU2" i="6" s="1"/>
  <c r="BY2" i="6" s="1"/>
  <c r="BN2" i="6"/>
  <c r="BR2" i="6" s="1"/>
  <c r="O39" i="17"/>
  <c r="W59" i="14" s="1"/>
  <c r="U60" i="14"/>
  <c r="T60" i="14"/>
  <c r="O38" i="17"/>
  <c r="W58" i="14" s="1"/>
  <c r="U59" i="14"/>
  <c r="T59" i="14"/>
  <c r="O64" i="17"/>
  <c r="V58" i="14" s="1"/>
  <c r="O37" i="17"/>
  <c r="W57" i="14" s="1"/>
  <c r="U58" i="14"/>
  <c r="O63" i="17"/>
  <c r="V57" i="14" s="1"/>
  <c r="T58" i="14"/>
  <c r="O62" i="17"/>
  <c r="V56" i="14" s="1"/>
  <c r="T57" i="14"/>
  <c r="O36" i="17"/>
  <c r="W56" i="14" s="1"/>
  <c r="U57" i="14"/>
  <c r="O35" i="17"/>
  <c r="W55" i="14" s="1"/>
  <c r="U56" i="14"/>
  <c r="T56" i="14"/>
  <c r="O61" i="17"/>
  <c r="V55" i="14" s="1"/>
  <c r="T55" i="14"/>
  <c r="BH129" i="10"/>
  <c r="BL124" i="10"/>
  <c r="BV2" i="6"/>
  <c r="AJ161" i="10"/>
  <c r="AK47" i="10"/>
  <c r="Y207" i="10"/>
  <c r="AB160" i="10"/>
  <c r="AB162" i="10"/>
  <c r="AA162" i="10"/>
  <c r="AA160" i="10"/>
  <c r="AE162" i="10"/>
  <c r="AD162" i="10"/>
  <c r="Z162" i="10"/>
  <c r="Z160" i="10"/>
  <c r="AH79" i="10"/>
  <c r="AL61" i="10"/>
  <c r="AK79" i="10"/>
  <c r="AO61" i="10"/>
  <c r="AK61" i="10"/>
  <c r="AH159" i="10"/>
  <c r="AL62" i="10"/>
  <c r="AI159" i="10"/>
  <c r="AM62" i="10"/>
  <c r="AJ162" i="10"/>
  <c r="AJ160" i="10"/>
  <c r="AK159" i="10"/>
  <c r="AO62" i="10"/>
  <c r="AK62" i="10"/>
  <c r="AH169" i="10"/>
  <c r="AL63" i="10"/>
  <c r="AI169" i="10"/>
  <c r="AM63" i="10"/>
  <c r="AJ169" i="10"/>
  <c r="AJ170" i="10" s="1"/>
  <c r="AN63" i="10"/>
  <c r="AK169" i="10"/>
  <c r="AO63" i="10"/>
  <c r="AK63" i="10"/>
  <c r="AH179" i="10"/>
  <c r="AL64" i="10"/>
  <c r="AI179" i="10"/>
  <c r="AM64" i="10"/>
  <c r="AJ179" i="10"/>
  <c r="AN182" i="10" s="1"/>
  <c r="AN64" i="10"/>
  <c r="AO64" i="10"/>
  <c r="AK64" i="10"/>
  <c r="AK179" i="10"/>
  <c r="AJ189" i="10"/>
  <c r="AN65" i="10"/>
  <c r="BK102" i="10"/>
  <c r="BO102" i="10" s="1"/>
  <c r="BS102" i="10" s="1"/>
  <c r="J14" i="14"/>
  <c r="D5" i="14"/>
  <c r="L14" i="14"/>
  <c r="F5" i="14"/>
  <c r="K14" i="14"/>
  <c r="E5" i="14"/>
  <c r="AE71" i="10"/>
  <c r="AE10" i="10"/>
  <c r="AE207" i="10" s="1"/>
  <c r="AD71" i="10"/>
  <c r="AD10" i="10"/>
  <c r="AC71" i="10"/>
  <c r="AC10" i="10"/>
  <c r="AC207" i="10"/>
  <c r="AD207" i="10"/>
  <c r="AB207" i="10"/>
  <c r="AE79" i="10"/>
  <c r="AI80" i="10" s="1"/>
  <c r="AE34" i="10"/>
  <c r="AD79" i="10"/>
  <c r="AH80" i="10" s="1"/>
  <c r="AD34" i="10"/>
  <c r="AC79" i="10"/>
  <c r="AC34" i="10"/>
  <c r="AC43" i="10" s="1"/>
  <c r="AB79" i="10"/>
  <c r="AB34" i="10"/>
  <c r="AA207" i="10"/>
  <c r="Z207" i="10"/>
  <c r="AA79" i="10"/>
  <c r="AA34" i="10"/>
  <c r="Z79" i="10"/>
  <c r="Z34" i="10"/>
  <c r="BM232" i="3"/>
  <c r="BM239" i="3"/>
  <c r="BJ232" i="3"/>
  <c r="BJ239" i="3"/>
  <c r="BG107" i="10"/>
  <c r="BI124" i="10"/>
  <c r="BE120" i="10"/>
  <c r="BE129" i="10"/>
  <c r="BF129" i="10"/>
  <c r="BJ124" i="10"/>
  <c r="BN124" i="10" s="1"/>
  <c r="BK124" i="10"/>
  <c r="BG129" i="10"/>
  <c r="BI102" i="10"/>
  <c r="BE98" i="10"/>
  <c r="BE107" i="10"/>
  <c r="BJ102" i="10"/>
  <c r="BF107" i="10"/>
  <c r="BH107" i="10"/>
  <c r="BL102" i="10"/>
  <c r="BB162" i="10"/>
  <c r="AX207" i="10"/>
  <c r="AY207" i="10"/>
  <c r="AZ207" i="10"/>
  <c r="BA207" i="10"/>
  <c r="BB207" i="10"/>
  <c r="BC207" i="10"/>
  <c r="BD207" i="10"/>
  <c r="BE207" i="10"/>
  <c r="AW207" i="10"/>
  <c r="AV206" i="10"/>
  <c r="AS206" i="10"/>
  <c r="AR206" i="10"/>
  <c r="AQ206" i="10"/>
  <c r="AP206" i="10"/>
  <c r="AM206" i="10"/>
  <c r="AK206" i="10"/>
  <c r="BB58" i="10"/>
  <c r="BN25" i="6" s="1"/>
  <c r="BB57" i="10"/>
  <c r="BN24" i="6" s="1"/>
  <c r="BC58" i="10"/>
  <c r="BO25" i="6" s="1"/>
  <c r="BC57" i="10"/>
  <c r="BO24" i="6" s="1"/>
  <c r="BD58" i="10"/>
  <c r="BP25" i="6" s="1"/>
  <c r="BD57" i="10"/>
  <c r="BP24" i="6" s="1"/>
  <c r="BE57" i="10"/>
  <c r="BQ24" i="6" s="1"/>
  <c r="BE58" i="10"/>
  <c r="BQ25" i="6" s="1"/>
  <c r="AW58" i="10"/>
  <c r="AW57" i="10"/>
  <c r="AX57" i="10"/>
  <c r="AX58" i="10"/>
  <c r="AY57" i="10"/>
  <c r="BK24" i="6" s="1"/>
  <c r="AY58" i="10"/>
  <c r="BK25" i="6" s="1"/>
  <c r="AZ58" i="10"/>
  <c r="BL25" i="6" s="1"/>
  <c r="AZ57" i="10"/>
  <c r="BL24" i="6" s="1"/>
  <c r="BA57" i="10"/>
  <c r="BM24" i="6" s="1"/>
  <c r="BA58" i="10"/>
  <c r="BM25" i="6" s="1"/>
  <c r="AN206" i="10"/>
  <c r="AL206" i="10"/>
  <c r="AM81" i="10"/>
  <c r="AM80" i="10"/>
  <c r="AN80" i="10"/>
  <c r="AN81" i="10"/>
  <c r="AT80" i="10"/>
  <c r="AT81" i="10"/>
  <c r="AP80" i="10"/>
  <c r="AP81" i="10"/>
  <c r="AU81" i="10"/>
  <c r="AU80" i="10"/>
  <c r="AQ81" i="10"/>
  <c r="AQ80" i="10"/>
  <c r="AV81" i="10"/>
  <c r="AV80" i="10"/>
  <c r="AR80" i="10"/>
  <c r="AR81" i="10"/>
  <c r="AJ80" i="10"/>
  <c r="AJ81" i="10"/>
  <c r="AS75" i="10"/>
  <c r="AS77" i="10" s="1"/>
  <c r="AS81" i="10"/>
  <c r="AW81" i="10"/>
  <c r="AT75" i="10"/>
  <c r="AT77" i="10" s="1"/>
  <c r="AX81" i="10"/>
  <c r="BJ133" i="10"/>
  <c r="BF74" i="10"/>
  <c r="BG74" i="10"/>
  <c r="BK133" i="10"/>
  <c r="BH74" i="10"/>
  <c r="BL133" i="10"/>
  <c r="BI74" i="10"/>
  <c r="BM133" i="10"/>
  <c r="BC162" i="10"/>
  <c r="AT206" i="10"/>
  <c r="AX67" i="10"/>
  <c r="AY67" i="10"/>
  <c r="AU206" i="10"/>
  <c r="AO34" i="10"/>
  <c r="AO206" i="10"/>
  <c r="AJ34" i="10"/>
  <c r="AJ206" i="10"/>
  <c r="AH34" i="10"/>
  <c r="AH206" i="10"/>
  <c r="AO67" i="10"/>
  <c r="AQ67" i="10"/>
  <c r="AO202" i="10"/>
  <c r="Y190" i="10"/>
  <c r="BC181" i="10"/>
  <c r="BD181" i="10"/>
  <c r="AK200" i="10"/>
  <c r="AK202" i="10"/>
  <c r="AC182" i="10"/>
  <c r="Y182" i="10"/>
  <c r="AV67" i="10"/>
  <c r="AT67" i="10"/>
  <c r="BG306" i="3"/>
  <c r="BH306" i="3" s="1"/>
  <c r="BI306" i="3" s="1"/>
  <c r="BJ306" i="3" s="1"/>
  <c r="Y180" i="10"/>
  <c r="AR34" i="10"/>
  <c r="AR67" i="10"/>
  <c r="AL31" i="10"/>
  <c r="BF107" i="13"/>
  <c r="BF255" i="3"/>
  <c r="AU34" i="10"/>
  <c r="AU67" i="10"/>
  <c r="AS67" i="10"/>
  <c r="AW67" i="10"/>
  <c r="AG176" i="10"/>
  <c r="AG180" i="10" s="1"/>
  <c r="AG30" i="10"/>
  <c r="AI176" i="10"/>
  <c r="AI180" i="10" s="1"/>
  <c r="AI30" i="10"/>
  <c r="AM30" i="10"/>
  <c r="AM47" i="10"/>
  <c r="AM176" i="10"/>
  <c r="AM181" i="10" s="1"/>
  <c r="AN47" i="10"/>
  <c r="AN30" i="10"/>
  <c r="AN176" i="10"/>
  <c r="AN181" i="10" s="1"/>
  <c r="AS30" i="10"/>
  <c r="AO47" i="10"/>
  <c r="AO30" i="10"/>
  <c r="AO176" i="10"/>
  <c r="AP47" i="10"/>
  <c r="AT30" i="10"/>
  <c r="AP30" i="10"/>
  <c r="AP176" i="10"/>
  <c r="AQ30" i="10"/>
  <c r="AQ176" i="10"/>
  <c r="AQ47" i="10"/>
  <c r="AU30" i="10"/>
  <c r="AR47" i="10"/>
  <c r="AR176" i="10"/>
  <c r="AR181" i="10" s="1"/>
  <c r="AR30" i="10"/>
  <c r="AH186" i="10"/>
  <c r="AH190" i="10" s="1"/>
  <c r="AH31" i="10"/>
  <c r="AU48" i="10"/>
  <c r="AU186" i="10"/>
  <c r="AY31" i="10"/>
  <c r="K121" i="12"/>
  <c r="N120" i="12"/>
  <c r="BF120" i="12" s="1"/>
  <c r="BH82" i="13"/>
  <c r="BG84" i="13"/>
  <c r="AX201" i="10"/>
  <c r="AX200" i="10"/>
  <c r="AY201" i="10"/>
  <c r="AY200" i="10"/>
  <c r="BB201" i="10"/>
  <c r="BB200" i="10"/>
  <c r="BC201" i="10"/>
  <c r="BC200" i="10"/>
  <c r="Z43" i="10"/>
  <c r="AB43" i="10"/>
  <c r="AE43" i="10"/>
  <c r="AD43" i="10"/>
  <c r="AA43" i="10"/>
  <c r="AH176" i="10"/>
  <c r="AH30" i="10"/>
  <c r="AJ10" i="10"/>
  <c r="AK176" i="10"/>
  <c r="AK30" i="10"/>
  <c r="AL176" i="10"/>
  <c r="AL30" i="10"/>
  <c r="AG186" i="10"/>
  <c r="AG190" i="10" s="1"/>
  <c r="AG31" i="10"/>
  <c r="AF186" i="10"/>
  <c r="AJ31" i="10"/>
  <c r="AF31" i="10"/>
  <c r="BB53" i="10"/>
  <c r="BN20" i="6" s="1"/>
  <c r="BB43" i="10"/>
  <c r="BB56" i="10"/>
  <c r="BN23" i="6" s="1"/>
  <c r="BB52" i="10"/>
  <c r="BN19" i="6" s="1"/>
  <c r="BB55" i="10"/>
  <c r="BN22" i="6" s="1"/>
  <c r="BB54" i="10"/>
  <c r="BN21" i="6" s="1"/>
  <c r="BC43" i="10"/>
  <c r="BC55" i="10"/>
  <c r="BO22" i="6" s="1"/>
  <c r="BC53" i="10"/>
  <c r="BO20" i="6" s="1"/>
  <c r="BC56" i="10"/>
  <c r="BO23" i="6" s="1"/>
  <c r="BC52" i="10"/>
  <c r="BO19" i="6" s="1"/>
  <c r="BC54" i="10"/>
  <c r="BO21" i="6" s="1"/>
  <c r="AX52" i="10"/>
  <c r="AX56" i="10"/>
  <c r="AX53" i="10"/>
  <c r="AX43" i="10"/>
  <c r="AY53" i="10"/>
  <c r="BK20" i="6" s="1"/>
  <c r="AY56" i="10"/>
  <c r="BK23" i="6" s="1"/>
  <c r="AY54" i="10"/>
  <c r="BK21" i="6" s="1"/>
  <c r="AY52" i="10"/>
  <c r="BK19" i="6" s="1"/>
  <c r="AY43" i="10"/>
  <c r="AY55" i="10"/>
  <c r="BK22" i="6" s="1"/>
  <c r="AZ43" i="10"/>
  <c r="AZ56" i="10"/>
  <c r="BL23" i="6" s="1"/>
  <c r="AZ52" i="10"/>
  <c r="BL19" i="6" s="1"/>
  <c r="AZ54" i="10"/>
  <c r="BL21" i="6" s="1"/>
  <c r="AZ53" i="10"/>
  <c r="BL20" i="6" s="1"/>
  <c r="AZ55" i="10"/>
  <c r="BL22" i="6" s="1"/>
  <c r="BA54" i="10"/>
  <c r="BM21" i="6" s="1"/>
  <c r="BA52" i="10"/>
  <c r="BM19" i="6" s="1"/>
  <c r="BA43" i="10"/>
  <c r="BA55" i="10"/>
  <c r="BM22" i="6" s="1"/>
  <c r="BA56" i="10"/>
  <c r="BM23" i="6" s="1"/>
  <c r="BA53" i="10"/>
  <c r="BM20" i="6" s="1"/>
  <c r="AT34" i="10"/>
  <c r="Y172" i="10"/>
  <c r="Y170" i="10"/>
  <c r="AC172" i="10"/>
  <c r="Y24" i="10"/>
  <c r="Y23" i="10"/>
  <c r="Y20" i="10"/>
  <c r="Y22" i="10"/>
  <c r="Y21" i="10"/>
  <c r="Y19" i="10"/>
  <c r="AW56" i="10"/>
  <c r="AW43" i="10"/>
  <c r="AW54" i="10"/>
  <c r="AW55" i="10"/>
  <c r="AW53" i="10"/>
  <c r="AW52" i="10"/>
  <c r="AX54" i="10"/>
  <c r="AX55" i="10"/>
  <c r="Z21" i="10"/>
  <c r="Z19" i="10"/>
  <c r="Z20" i="10"/>
  <c r="AA22" i="10"/>
  <c r="AA19" i="10"/>
  <c r="AA20" i="10"/>
  <c r="AA21" i="10"/>
  <c r="AA24" i="10"/>
  <c r="AA23" i="10"/>
  <c r="AB23" i="10"/>
  <c r="AB24" i="10"/>
  <c r="AB21" i="10"/>
  <c r="AB19" i="10"/>
  <c r="AB20" i="10"/>
  <c r="AB22" i="10"/>
  <c r="AX22" i="10"/>
  <c r="AX20" i="10"/>
  <c r="AX23" i="10"/>
  <c r="AX24" i="10"/>
  <c r="AX21" i="10"/>
  <c r="AX19" i="10"/>
  <c r="AY23" i="10"/>
  <c r="AY21" i="10"/>
  <c r="AY24" i="10"/>
  <c r="AY22" i="10"/>
  <c r="AY19" i="10"/>
  <c r="AY20" i="10"/>
  <c r="AZ20" i="10"/>
  <c r="AZ19" i="10"/>
  <c r="AZ22" i="10"/>
  <c r="AZ24" i="10"/>
  <c r="AZ23" i="10"/>
  <c r="AZ21" i="10"/>
  <c r="BA24" i="10"/>
  <c r="BA22" i="10"/>
  <c r="BA21" i="10"/>
  <c r="BA19" i="10"/>
  <c r="BA23" i="10"/>
  <c r="BA20" i="10"/>
  <c r="BB22" i="10"/>
  <c r="BB19" i="10"/>
  <c r="BB24" i="10"/>
  <c r="BB21" i="10"/>
  <c r="BB20" i="10"/>
  <c r="BB23" i="10"/>
  <c r="BC21" i="10"/>
  <c r="BC24" i="10"/>
  <c r="BC23" i="10"/>
  <c r="BC19" i="10"/>
  <c r="BC22" i="10"/>
  <c r="BC20" i="10"/>
  <c r="AO201" i="10"/>
  <c r="AO200" i="10"/>
  <c r="AS201" i="10"/>
  <c r="AS200" i="10"/>
  <c r="AT64" i="10"/>
  <c r="AX64" i="10"/>
  <c r="AU179" i="10"/>
  <c r="AU64" i="10"/>
  <c r="AW21" i="10"/>
  <c r="AW23" i="10"/>
  <c r="AW20" i="10"/>
  <c r="AW22" i="10"/>
  <c r="AW19" i="10"/>
  <c r="AW24" i="10"/>
  <c r="BF86" i="13"/>
  <c r="BF97" i="3"/>
  <c r="N166" i="12"/>
  <c r="BF166" i="12" s="1"/>
  <c r="K167" i="12"/>
  <c r="AN34" i="10"/>
  <c r="AQ34" i="10"/>
  <c r="AH10" i="10"/>
  <c r="AI10" i="10"/>
  <c r="AI207" i="10" s="1"/>
  <c r="AL10" i="10"/>
  <c r="AM10" i="10"/>
  <c r="AN10" i="10"/>
  <c r="AP10" i="10"/>
  <c r="AQ10" i="10"/>
  <c r="AR10" i="10"/>
  <c r="AT10" i="10"/>
  <c r="AV10" i="10"/>
  <c r="BK308" i="3"/>
  <c r="Z22" i="10"/>
  <c r="Z24" i="10"/>
  <c r="Z23" i="10"/>
  <c r="AT179" i="10"/>
  <c r="AT47" i="10"/>
  <c r="AY64" i="10"/>
  <c r="AU47" i="10"/>
  <c r="BA157" i="10"/>
  <c r="BL308" i="3"/>
  <c r="BI307" i="3"/>
  <c r="BG187" i="3"/>
  <c r="BH112" i="13"/>
  <c r="BH114" i="13" s="1"/>
  <c r="BA181" i="10"/>
  <c r="BD160" i="10"/>
  <c r="BD170" i="10"/>
  <c r="BF292" i="3"/>
  <c r="BF296" i="3" s="1"/>
  <c r="BF253" i="3"/>
  <c r="BE170" i="10"/>
  <c r="BE172" i="10"/>
  <c r="AW160" i="10"/>
  <c r="AW162" i="10"/>
  <c r="AX160" i="10"/>
  <c r="AX162" i="10"/>
  <c r="AY162" i="10"/>
  <c r="AY160" i="10"/>
  <c r="AZ160" i="10"/>
  <c r="AZ162" i="10"/>
  <c r="BA161" i="10"/>
  <c r="BA160" i="10"/>
  <c r="BA162" i="10"/>
  <c r="AW172" i="10"/>
  <c r="AX170" i="10"/>
  <c r="AX172" i="10"/>
  <c r="AY172" i="10"/>
  <c r="AY170" i="10"/>
  <c r="AZ172" i="10"/>
  <c r="AZ170" i="10"/>
  <c r="BA172" i="10"/>
  <c r="BA170" i="10"/>
  <c r="BB171" i="10"/>
  <c r="BB170" i="10"/>
  <c r="BB172" i="10"/>
  <c r="BC171" i="10"/>
  <c r="BC170" i="10"/>
  <c r="BC172" i="10"/>
  <c r="AW201" i="10"/>
  <c r="BA201" i="10"/>
  <c r="AM34" i="10"/>
  <c r="AM67" i="10"/>
  <c r="AI34" i="10"/>
  <c r="AP34" i="10"/>
  <c r="AN159" i="10"/>
  <c r="AV34" i="10"/>
  <c r="AK189" i="10"/>
  <c r="AK34" i="10"/>
  <c r="AL189" i="10"/>
  <c r="AL34" i="10"/>
  <c r="AS34" i="10"/>
  <c r="AU10" i="10"/>
  <c r="AF10" i="10"/>
  <c r="AK67" i="10"/>
  <c r="AG34" i="10"/>
  <c r="Y159" i="10"/>
  <c r="Y34" i="10"/>
  <c r="AZ67" i="10"/>
  <c r="AF196" i="10"/>
  <c r="AJ197" i="10" s="1"/>
  <c r="AS180" i="10"/>
  <c r="AD180" i="10"/>
  <c r="AD160" i="10"/>
  <c r="BE157" i="10"/>
  <c r="AD170" i="10"/>
  <c r="AG10" i="10"/>
  <c r="AG207" i="10" s="1"/>
  <c r="AK10" i="10"/>
  <c r="AO10" i="10"/>
  <c r="AS10" i="10"/>
  <c r="AG196" i="10"/>
  <c r="BG248" i="3"/>
  <c r="AB75" i="13"/>
  <c r="AG75" i="13"/>
  <c r="AZ75" i="13"/>
  <c r="AO75" i="13"/>
  <c r="BB75" i="13"/>
  <c r="BD75" i="13"/>
  <c r="AM75" i="13"/>
  <c r="AC75" i="13"/>
  <c r="AD75" i="13"/>
  <c r="AE75" i="13"/>
  <c r="AH75" i="13"/>
  <c r="AI75" i="13"/>
  <c r="AK75" i="13"/>
  <c r="AL75" i="13"/>
  <c r="AN75" i="13"/>
  <c r="AR75" i="13"/>
  <c r="AT75" i="13"/>
  <c r="AV75" i="13"/>
  <c r="AX75" i="13"/>
  <c r="BA75" i="13"/>
  <c r="AJ75" i="13"/>
  <c r="AP75" i="13"/>
  <c r="AQ75" i="13"/>
  <c r="AS75" i="13"/>
  <c r="AU75" i="13"/>
  <c r="AW75" i="13"/>
  <c r="BC75" i="13"/>
  <c r="BE75" i="13"/>
  <c r="BF76" i="13"/>
  <c r="BF89" i="3" s="1"/>
  <c r="AE19" i="13"/>
  <c r="AE21" i="13" s="1"/>
  <c r="AF75" i="13"/>
  <c r="AX19" i="13"/>
  <c r="AX21" i="13" s="1"/>
  <c r="AY75" i="13"/>
  <c r="Y75" i="13"/>
  <c r="Z75" i="13"/>
  <c r="Z19" i="13"/>
  <c r="Z21" i="13" s="1"/>
  <c r="AA75" i="13"/>
  <c r="BI83" i="13"/>
  <c r="N214" i="12"/>
  <c r="BF214" i="12" s="1"/>
  <c r="K215" i="12"/>
  <c r="BG15" i="13"/>
  <c r="BH54" i="13"/>
  <c r="BH57" i="13" s="1"/>
  <c r="BH172" i="3" s="1"/>
  <c r="AC21" i="13"/>
  <c r="BF69" i="13"/>
  <c r="BF31" i="13"/>
  <c r="BP5" i="12"/>
  <c r="BO5" i="12"/>
  <c r="BN5" i="12"/>
  <c r="BI26" i="13"/>
  <c r="BH33" i="13"/>
  <c r="BX152" i="3"/>
  <c r="BX184" i="3"/>
  <c r="BX222" i="3"/>
  <c r="BF46" i="13"/>
  <c r="N98" i="12"/>
  <c r="K99" i="12"/>
  <c r="P25" i="12"/>
  <c r="P26" i="12" s="1"/>
  <c r="R25" i="12"/>
  <c r="Q25" i="12"/>
  <c r="K145" i="12"/>
  <c r="N144" i="12"/>
  <c r="AS84" i="12"/>
  <c r="AR90" i="12"/>
  <c r="AT84" i="12"/>
  <c r="AS90" i="12"/>
  <c r="AU84" i="12"/>
  <c r="AT90" i="12"/>
  <c r="AV84" i="12"/>
  <c r="AU90" i="12"/>
  <c r="AW84" i="12"/>
  <c r="AV90" i="12"/>
  <c r="AX84" i="12"/>
  <c r="AW90" i="12"/>
  <c r="AY84" i="12"/>
  <c r="AX90" i="12"/>
  <c r="AZ84" i="12"/>
  <c r="AY90" i="12"/>
  <c r="BA84" i="12"/>
  <c r="AZ90" i="12"/>
  <c r="BB84" i="12"/>
  <c r="BA90" i="12"/>
  <c r="BC84" i="12"/>
  <c r="BB90" i="12"/>
  <c r="BD84" i="12"/>
  <c r="BC90" i="12"/>
  <c r="BD90" i="12"/>
  <c r="BE84" i="12"/>
  <c r="BF84" i="12"/>
  <c r="BE90" i="12"/>
  <c r="Y21" i="13"/>
  <c r="BG6" i="13"/>
  <c r="AK5" i="13"/>
  <c r="K5" i="13"/>
  <c r="BH6" i="12"/>
  <c r="AK5" i="12"/>
  <c r="K5" i="12"/>
  <c r="BE161" i="10"/>
  <c r="AZ161" i="10"/>
  <c r="BB161" i="10"/>
  <c r="BC161" i="10"/>
  <c r="BD161" i="10"/>
  <c r="BE181" i="10"/>
  <c r="AW190" i="10"/>
  <c r="AX190" i="10"/>
  <c r="AY190" i="10"/>
  <c r="AZ190" i="10"/>
  <c r="BA190" i="10"/>
  <c r="BA191" i="10"/>
  <c r="BB190" i="10"/>
  <c r="BB191" i="10"/>
  <c r="BC190" i="10"/>
  <c r="BC191" i="10"/>
  <c r="BD190" i="10"/>
  <c r="BD191" i="10"/>
  <c r="BE190" i="10"/>
  <c r="BE191" i="10"/>
  <c r="AR191" i="10"/>
  <c r="AW180" i="10"/>
  <c r="AW181" i="10"/>
  <c r="AX180" i="10"/>
  <c r="AY180" i="10"/>
  <c r="AZ180" i="10"/>
  <c r="BB180" i="10"/>
  <c r="BC180" i="10"/>
  <c r="BD180" i="10"/>
  <c r="BE180" i="10"/>
  <c r="BD200" i="10"/>
  <c r="BD201" i="10"/>
  <c r="BE200" i="10"/>
  <c r="BE201" i="10"/>
  <c r="AN201" i="10"/>
  <c r="BA180" i="10"/>
  <c r="AR190" i="10"/>
  <c r="BE171" i="10"/>
  <c r="AW29" i="10"/>
  <c r="AN190" i="10"/>
  <c r="BA171" i="10"/>
  <c r="BD171" i="10"/>
  <c r="AV196" i="10"/>
  <c r="AV166" i="10"/>
  <c r="AZ167" i="10" s="1"/>
  <c r="AV186" i="10"/>
  <c r="AZ187" i="10" s="1"/>
  <c r="AN67" i="10"/>
  <c r="AI200" i="10"/>
  <c r="AJ200" i="10"/>
  <c r="Z200" i="10"/>
  <c r="AA200" i="10"/>
  <c r="AB200" i="10"/>
  <c r="AC200" i="10"/>
  <c r="AD200" i="10"/>
  <c r="AE200" i="10"/>
  <c r="AQ189" i="10"/>
  <c r="AQ65" i="10"/>
  <c r="AS189" i="10"/>
  <c r="AS65" i="10"/>
  <c r="AT189" i="10"/>
  <c r="AX65" i="10"/>
  <c r="AT65" i="10"/>
  <c r="AG28" i="10"/>
  <c r="AG156" i="10"/>
  <c r="AI28" i="10"/>
  <c r="AI156" i="10"/>
  <c r="AL28" i="10"/>
  <c r="AL156" i="10"/>
  <c r="AM28" i="10"/>
  <c r="AM156" i="10"/>
  <c r="AM157" i="10" s="1"/>
  <c r="AO156" i="10"/>
  <c r="AO28" i="10"/>
  <c r="AP156" i="10"/>
  <c r="AP28" i="10"/>
  <c r="AQ156" i="10"/>
  <c r="AQ28" i="10"/>
  <c r="AR156" i="10"/>
  <c r="AR28" i="10"/>
  <c r="AG29" i="10"/>
  <c r="AG166" i="10"/>
  <c r="AK29" i="10"/>
  <c r="AK166" i="10"/>
  <c r="AL29" i="10"/>
  <c r="AL166" i="10"/>
  <c r="AN29" i="10"/>
  <c r="AN166" i="10"/>
  <c r="AN167" i="10" s="1"/>
  <c r="AO29" i="10"/>
  <c r="AO166" i="10"/>
  <c r="AI31" i="10"/>
  <c r="AI186" i="10"/>
  <c r="AO186" i="10"/>
  <c r="AO31" i="10"/>
  <c r="AP186" i="10"/>
  <c r="AP31" i="10"/>
  <c r="AU31" i="10"/>
  <c r="AS186" i="10"/>
  <c r="AS31" i="10"/>
  <c r="AT186" i="10"/>
  <c r="AT31" i="10"/>
  <c r="AJ29" i="10"/>
  <c r="AF29" i="10"/>
  <c r="AF166" i="10"/>
  <c r="AJ167" i="10" s="1"/>
  <c r="AP67" i="10"/>
  <c r="AL67" i="10"/>
  <c r="AG202" i="10"/>
  <c r="AH202" i="10"/>
  <c r="AI202" i="10"/>
  <c r="AJ202" i="10"/>
  <c r="AF202" i="10"/>
  <c r="Z202" i="10"/>
  <c r="AA202" i="10"/>
  <c r="AB202" i="10"/>
  <c r="AD202" i="10"/>
  <c r="AE202" i="10"/>
  <c r="Y199" i="10"/>
  <c r="AI192" i="10"/>
  <c r="AR192" i="10"/>
  <c r="AG192" i="10"/>
  <c r="AF192" i="10"/>
  <c r="AH192" i="10"/>
  <c r="AD192" i="10"/>
  <c r="AE192" i="10"/>
  <c r="AC192" i="10"/>
  <c r="AY192" i="10"/>
  <c r="BC192" i="10"/>
  <c r="BE192" i="10"/>
  <c r="AQ182" i="10"/>
  <c r="AR182" i="10"/>
  <c r="AV179" i="10"/>
  <c r="BB202" i="10"/>
  <c r="AY202" i="10"/>
  <c r="BD202" i="10"/>
  <c r="AX202" i="10"/>
  <c r="BC202" i="10"/>
  <c r="AZ202" i="10"/>
  <c r="BE202" i="10"/>
  <c r="AU162" i="10"/>
  <c r="AV160" i="10"/>
  <c r="AV162" i="10"/>
  <c r="BE162" i="10"/>
  <c r="BE160" i="10"/>
  <c r="AJ157" i="10"/>
  <c r="AF160" i="10"/>
  <c r="BB157" i="10"/>
  <c r="BB160" i="10"/>
  <c r="BC157" i="10"/>
  <c r="BC160" i="10"/>
  <c r="BA167" i="10"/>
  <c r="AW170" i="10"/>
  <c r="BC182" i="10"/>
  <c r="BE182" i="10"/>
  <c r="BD182" i="10"/>
  <c r="BD157" i="10"/>
  <c r="AP29" i="10"/>
  <c r="AP166" i="10"/>
  <c r="BF224" i="3"/>
  <c r="BG224" i="3" s="1"/>
  <c r="BH224" i="3" s="1"/>
  <c r="BI224" i="3" s="1"/>
  <c r="BJ224" i="3" s="1"/>
  <c r="BK224" i="3" s="1"/>
  <c r="BL224" i="3" s="1"/>
  <c r="BM224" i="3" s="1"/>
  <c r="BN224" i="3" s="1"/>
  <c r="BO224" i="3" s="1"/>
  <c r="BP224" i="3" s="1"/>
  <c r="BQ224" i="3" s="1"/>
  <c r="BR224" i="3" s="1"/>
  <c r="BS224" i="3" s="1"/>
  <c r="BT224" i="3" s="1"/>
  <c r="BU224" i="3" s="1"/>
  <c r="BV224" i="3" s="1"/>
  <c r="BW224" i="3" s="1"/>
  <c r="BX224" i="3" s="1"/>
  <c r="AU29" i="10"/>
  <c r="AU166" i="10"/>
  <c r="AM61" i="10"/>
  <c r="AN61" i="10"/>
  <c r="AT61" i="10"/>
  <c r="AP61" i="10"/>
  <c r="AQ61" i="10"/>
  <c r="AU61" i="10"/>
  <c r="AR61" i="10"/>
  <c r="AV61" i="10"/>
  <c r="AN45" i="10"/>
  <c r="AN62" i="10"/>
  <c r="AR62" i="10"/>
  <c r="AK48" i="10"/>
  <c r="AL48" i="10"/>
  <c r="AM65" i="10"/>
  <c r="AM48" i="10"/>
  <c r="AU65" i="10"/>
  <c r="AQ48" i="10"/>
  <c r="AS48" i="10"/>
  <c r="AW65" i="10"/>
  <c r="AT48" i="10"/>
  <c r="AH156" i="10"/>
  <c r="AH28" i="10"/>
  <c r="AK156" i="10"/>
  <c r="AK45" i="10"/>
  <c r="AK28" i="10"/>
  <c r="AL45" i="10"/>
  <c r="AM45" i="10"/>
  <c r="AN156" i="10"/>
  <c r="AN28" i="10"/>
  <c r="AO45" i="10"/>
  <c r="AP45" i="10"/>
  <c r="AQ45" i="10"/>
  <c r="AV28" i="10"/>
  <c r="AR45" i="10"/>
  <c r="AS156" i="10"/>
  <c r="AS45" i="10"/>
  <c r="AS28" i="10"/>
  <c r="AW28" i="10"/>
  <c r="AT156" i="10"/>
  <c r="AT45" i="10"/>
  <c r="AT28" i="10"/>
  <c r="AX28" i="10"/>
  <c r="AU156" i="10"/>
  <c r="AY28" i="10"/>
  <c r="AU28" i="10"/>
  <c r="AU45" i="10"/>
  <c r="AH166" i="10"/>
  <c r="AH29" i="10"/>
  <c r="AI166" i="10"/>
  <c r="AI29" i="10"/>
  <c r="AK46" i="10"/>
  <c r="AL46" i="10"/>
  <c r="AM166" i="10"/>
  <c r="AM29" i="10"/>
  <c r="AM46" i="10"/>
  <c r="AN46" i="10"/>
  <c r="AO46" i="10"/>
  <c r="AP46" i="10"/>
  <c r="AQ166" i="10"/>
  <c r="AQ46" i="10"/>
  <c r="AQ29" i="10"/>
  <c r="AR166" i="10"/>
  <c r="AR46" i="10"/>
  <c r="AR29" i="10"/>
  <c r="AS166" i="10"/>
  <c r="AS29" i="10"/>
  <c r="AS46" i="10"/>
  <c r="AT166" i="10"/>
  <c r="AT29" i="10"/>
  <c r="AT46" i="10"/>
  <c r="AX29" i="10"/>
  <c r="AY29" i="10"/>
  <c r="AU46" i="10"/>
  <c r="AK186" i="10"/>
  <c r="AK31" i="10"/>
  <c r="AL186" i="10"/>
  <c r="AM186" i="10"/>
  <c r="AM31" i="10"/>
  <c r="AO48" i="10"/>
  <c r="AP48" i="10"/>
  <c r="AW31" i="10"/>
  <c r="AX31" i="10"/>
  <c r="AL32" i="10"/>
  <c r="AZ64" i="10"/>
  <c r="AV64" i="10"/>
  <c r="AO65" i="10"/>
  <c r="AK65" i="10"/>
  <c r="AP65" i="10"/>
  <c r="AL65" i="10"/>
  <c r="AQ186" i="10"/>
  <c r="AQ31" i="10"/>
  <c r="BB225" i="3"/>
  <c r="BF223" i="3"/>
  <c r="AH196" i="10"/>
  <c r="AL201" i="10" s="1"/>
  <c r="AH32" i="10"/>
  <c r="AF41" i="10"/>
  <c r="AF206" i="10" s="1"/>
  <c r="AM197" i="10"/>
  <c r="BB197" i="10"/>
  <c r="BA197" i="10"/>
  <c r="AY197" i="10"/>
  <c r="AX197" i="10"/>
  <c r="AU197" i="10"/>
  <c r="AR197" i="10"/>
  <c r="AQ197" i="10"/>
  <c r="BC197" i="10"/>
  <c r="AW197" i="10"/>
  <c r="AT197" i="10"/>
  <c r="AS197" i="10"/>
  <c r="AP197" i="10"/>
  <c r="AN197" i="10"/>
  <c r="AO197" i="10"/>
  <c r="AG27" i="10"/>
  <c r="AG32" i="10"/>
  <c r="AK32" i="10"/>
  <c r="AZ30" i="10"/>
  <c r="AJ32" i="10"/>
  <c r="AW177" i="10"/>
  <c r="AY177" i="10"/>
  <c r="AV176" i="10"/>
  <c r="AF30" i="10"/>
  <c r="AF176" i="10"/>
  <c r="BA187" i="10"/>
  <c r="BC187" i="10"/>
  <c r="BB187" i="10"/>
  <c r="BD167" i="10"/>
  <c r="AV49" i="10"/>
  <c r="AZ32" i="10"/>
  <c r="AV32" i="10"/>
  <c r="AH27" i="10"/>
  <c r="AI27" i="10"/>
  <c r="AK44" i="10"/>
  <c r="AK27" i="10"/>
  <c r="AL27" i="10"/>
  <c r="AL44" i="10"/>
  <c r="AM27" i="10"/>
  <c r="AM44" i="10"/>
  <c r="AN27" i="10"/>
  <c r="AN44" i="10"/>
  <c r="AO44" i="10"/>
  <c r="AO27" i="10"/>
  <c r="AP44" i="10"/>
  <c r="AP27" i="10"/>
  <c r="AU27" i="10"/>
  <c r="AQ44" i="10"/>
  <c r="AQ27" i="10"/>
  <c r="AR44" i="10"/>
  <c r="AR27" i="10"/>
  <c r="AS44" i="10"/>
  <c r="AS27" i="10"/>
  <c r="AX27" i="10"/>
  <c r="AT44" i="10"/>
  <c r="AT27" i="10"/>
  <c r="AV29" i="10"/>
  <c r="AV46" i="10"/>
  <c r="AZ29" i="10"/>
  <c r="AV30" i="10"/>
  <c r="AV47" i="10"/>
  <c r="AV31" i="10"/>
  <c r="AZ31" i="10"/>
  <c r="AV48" i="10"/>
  <c r="AJ30" i="10"/>
  <c r="AK5" i="10"/>
  <c r="K5" i="10"/>
  <c r="AZ225" i="3"/>
  <c r="BB130" i="3"/>
  <c r="AJ130" i="3"/>
  <c r="AU130" i="3"/>
  <c r="AK130" i="3"/>
  <c r="BH158" i="3"/>
  <c r="BH248" i="3" s="1"/>
  <c r="AL130" i="3"/>
  <c r="AP130" i="3"/>
  <c r="AY225" i="3"/>
  <c r="Y225" i="3"/>
  <c r="AG130" i="3"/>
  <c r="AG225" i="3"/>
  <c r="BC225" i="3"/>
  <c r="BC130" i="3"/>
  <c r="AY130" i="3"/>
  <c r="AI130" i="3"/>
  <c r="AK225" i="3"/>
  <c r="AJ225" i="3"/>
  <c r="AW130" i="3"/>
  <c r="AC130" i="3"/>
  <c r="AK5" i="3"/>
  <c r="BM177" i="3"/>
  <c r="BN177" i="3" s="1"/>
  <c r="BO177" i="3" s="1"/>
  <c r="BP177" i="3" s="1"/>
  <c r="BM179" i="3"/>
  <c r="BN179" i="3" s="1"/>
  <c r="BO179" i="3" s="1"/>
  <c r="BP179" i="3" s="1"/>
  <c r="AX130" i="3"/>
  <c r="AT130" i="3"/>
  <c r="AM130" i="3"/>
  <c r="AQ130" i="3"/>
  <c r="BR5" i="3"/>
  <c r="BV5" i="3" s="1"/>
  <c r="BM151" i="3"/>
  <c r="BN151" i="3" s="1"/>
  <c r="BO151" i="3" s="1"/>
  <c r="BP151" i="3" s="1"/>
  <c r="BM153" i="3"/>
  <c r="BA130" i="3"/>
  <c r="AS130" i="3"/>
  <c r="AO130" i="3"/>
  <c r="AR40" i="3"/>
  <c r="AN32" i="3"/>
  <c r="AN40" i="3"/>
  <c r="AR130" i="3"/>
  <c r="AN130" i="3"/>
  <c r="AZ130" i="3"/>
  <c r="AV130" i="3"/>
  <c r="AH130" i="3"/>
  <c r="AD130" i="3"/>
  <c r="AE130" i="3"/>
  <c r="AF130" i="3"/>
  <c r="AB225" i="3"/>
  <c r="BL86" i="3"/>
  <c r="BA39" i="3"/>
  <c r="AZ39" i="3"/>
  <c r="J5" i="3"/>
  <c r="BA225" i="3"/>
  <c r="AW31" i="3"/>
  <c r="AW39" i="3"/>
  <c r="AW64" i="3"/>
  <c r="AV64" i="3"/>
  <c r="AV31" i="3"/>
  <c r="AV39" i="3"/>
  <c r="BD225" i="3"/>
  <c r="BE225" i="3"/>
  <c r="BI150" i="3"/>
  <c r="BP5" i="3"/>
  <c r="AC269" i="3"/>
  <c r="BJ107" i="10" l="1"/>
  <c r="BP124" i="10"/>
  <c r="BT124" i="10" s="1"/>
  <c r="BL129" i="10"/>
  <c r="O65" i="17"/>
  <c r="V59" i="14" s="1"/>
  <c r="V54" i="14"/>
  <c r="BC75" i="6"/>
  <c r="BC72" i="6"/>
  <c r="BC74" i="6"/>
  <c r="BC73" i="6"/>
  <c r="BC70" i="6"/>
  <c r="BC71" i="6"/>
  <c r="BB73" i="6"/>
  <c r="BB71" i="6"/>
  <c r="BB70" i="6"/>
  <c r="BB75" i="6"/>
  <c r="BB72" i="6"/>
  <c r="BB74" i="6"/>
  <c r="AB80" i="10"/>
  <c r="AF80" i="10"/>
  <c r="BO124" i="10"/>
  <c r="BO129" i="10" s="1"/>
  <c r="BK129" i="10"/>
  <c r="BP102" i="10"/>
  <c r="BL107" i="10"/>
  <c r="BZ2" i="6"/>
  <c r="AA6" i="6" s="1"/>
  <c r="V6" i="6" s="1"/>
  <c r="Q6" i="6"/>
  <c r="L6" i="6" s="1"/>
  <c r="AK6" i="6"/>
  <c r="AF6" i="6" s="1"/>
  <c r="AU6" i="6"/>
  <c r="AP6" i="6" s="1"/>
  <c r="AH180" i="10"/>
  <c r="AI160" i="10"/>
  <c r="AI170" i="10"/>
  <c r="AL81" i="10"/>
  <c r="AL80" i="10"/>
  <c r="AO80" i="10"/>
  <c r="AK80" i="10"/>
  <c r="AH182" i="10"/>
  <c r="AL182" i="10"/>
  <c r="AI182" i="10"/>
  <c r="AM182" i="10"/>
  <c r="AJ190" i="10"/>
  <c r="AN191" i="10"/>
  <c r="AN192" i="10"/>
  <c r="AJ192" i="10"/>
  <c r="AO81" i="10"/>
  <c r="AK81" i="10"/>
  <c r="AH162" i="10"/>
  <c r="AL162" i="10"/>
  <c r="AM162" i="10"/>
  <c r="AI162" i="10"/>
  <c r="AK162" i="10"/>
  <c r="AO162" i="10"/>
  <c r="AH172" i="10"/>
  <c r="AL172" i="10"/>
  <c r="AI172" i="10"/>
  <c r="AM172" i="10"/>
  <c r="AJ172" i="10"/>
  <c r="AN172" i="10"/>
  <c r="AO172" i="10"/>
  <c r="AK172" i="10"/>
  <c r="AJ182" i="10"/>
  <c r="AJ180" i="10"/>
  <c r="AK182" i="10"/>
  <c r="AO182" i="10"/>
  <c r="AG80" i="10"/>
  <c r="AC80" i="10"/>
  <c r="AE22" i="10"/>
  <c r="AE19" i="10"/>
  <c r="AE21" i="10"/>
  <c r="AE20" i="10"/>
  <c r="AE23" i="10"/>
  <c r="AE24" i="10"/>
  <c r="AD20" i="10"/>
  <c r="AD21" i="10"/>
  <c r="AD24" i="10"/>
  <c r="AD23" i="10"/>
  <c r="AD19" i="10"/>
  <c r="AD22" i="10"/>
  <c r="AC22" i="10"/>
  <c r="AC24" i="10"/>
  <c r="AC21" i="10"/>
  <c r="AC19" i="10"/>
  <c r="AC20" i="10"/>
  <c r="AC23" i="10"/>
  <c r="Z80" i="10"/>
  <c r="AD80" i="10"/>
  <c r="AE80" i="10"/>
  <c r="AA80" i="10"/>
  <c r="BN102" i="10"/>
  <c r="BK107" i="10"/>
  <c r="BO232" i="3"/>
  <c r="BO239" i="3"/>
  <c r="BL232" i="3"/>
  <c r="BL239" i="3"/>
  <c r="BE122" i="10"/>
  <c r="BE121" i="10"/>
  <c r="BJ129" i="10"/>
  <c r="BK306" i="3"/>
  <c r="BL306" i="3" s="1"/>
  <c r="BM306" i="3" s="1"/>
  <c r="BI82" i="13"/>
  <c r="BH84" i="13"/>
  <c r="BM124" i="10"/>
  <c r="BN129" i="10" s="1"/>
  <c r="BI129" i="10"/>
  <c r="BI107" i="10"/>
  <c r="BM102" i="10"/>
  <c r="BE100" i="10"/>
  <c r="BE99" i="10"/>
  <c r="AN57" i="10"/>
  <c r="AN58" i="10"/>
  <c r="AM207" i="10"/>
  <c r="AP207" i="10"/>
  <c r="AQ207" i="10"/>
  <c r="AR207" i="10"/>
  <c r="AV207" i="10"/>
  <c r="AK207" i="10"/>
  <c r="AS207" i="10"/>
  <c r="AN207" i="10"/>
  <c r="BN45" i="6"/>
  <c r="BN35" i="6"/>
  <c r="BN34" i="6"/>
  <c r="BN44" i="6"/>
  <c r="BO45" i="6"/>
  <c r="BO35" i="6"/>
  <c r="BO44" i="6"/>
  <c r="BO34" i="6"/>
  <c r="BP45" i="6"/>
  <c r="BP35" i="6"/>
  <c r="BP44" i="6"/>
  <c r="BP34" i="6"/>
  <c r="BQ34" i="6"/>
  <c r="BQ44" i="6"/>
  <c r="BQ35" i="6"/>
  <c r="BQ45" i="6"/>
  <c r="BK44" i="6"/>
  <c r="BK34" i="6"/>
  <c r="BK35" i="6"/>
  <c r="BK45" i="6"/>
  <c r="BL35" i="6"/>
  <c r="BL45" i="6"/>
  <c r="BL34" i="6"/>
  <c r="BL44" i="6"/>
  <c r="BM44" i="6"/>
  <c r="BM34" i="6"/>
  <c r="BM35" i="6"/>
  <c r="BM45" i="6"/>
  <c r="BN30" i="6"/>
  <c r="BN40" i="6"/>
  <c r="BN43" i="6"/>
  <c r="BN33" i="6"/>
  <c r="BN29" i="6"/>
  <c r="BN39" i="6"/>
  <c r="BN32" i="6"/>
  <c r="BN42" i="6"/>
  <c r="BN31" i="6"/>
  <c r="BN41" i="6"/>
  <c r="BO42" i="6"/>
  <c r="BO32" i="6"/>
  <c r="BO30" i="6"/>
  <c r="BO40" i="6"/>
  <c r="BO33" i="6"/>
  <c r="BO43" i="6"/>
  <c r="BO29" i="6"/>
  <c r="BO39" i="6"/>
  <c r="BO41" i="6"/>
  <c r="BO31" i="6"/>
  <c r="BK30" i="6"/>
  <c r="BK40" i="6"/>
  <c r="BK43" i="6"/>
  <c r="BK33" i="6"/>
  <c r="BK31" i="6"/>
  <c r="BK41" i="6"/>
  <c r="BK29" i="6"/>
  <c r="BK39" i="6"/>
  <c r="BK32" i="6"/>
  <c r="BK42" i="6"/>
  <c r="BL33" i="6"/>
  <c r="BL43" i="6"/>
  <c r="BL29" i="6"/>
  <c r="BL39" i="6"/>
  <c r="BL31" i="6"/>
  <c r="BL41" i="6"/>
  <c r="BL30" i="6"/>
  <c r="BL40" i="6"/>
  <c r="BL42" i="6"/>
  <c r="BL32" i="6"/>
  <c r="BM31" i="6"/>
  <c r="BM41" i="6"/>
  <c r="BM29" i="6"/>
  <c r="BM39" i="6"/>
  <c r="BM32" i="6"/>
  <c r="BM42" i="6"/>
  <c r="BM33" i="6"/>
  <c r="BM43" i="6"/>
  <c r="BM30" i="6"/>
  <c r="BM40" i="6"/>
  <c r="AL207" i="10"/>
  <c r="AQ57" i="10"/>
  <c r="AQ58" i="10"/>
  <c r="AO58" i="10"/>
  <c r="AO57" i="10"/>
  <c r="AR58" i="10"/>
  <c r="AR57" i="10"/>
  <c r="AU57" i="10"/>
  <c r="AU58" i="10"/>
  <c r="AT57" i="10"/>
  <c r="AT58" i="10"/>
  <c r="AM57" i="10"/>
  <c r="AM58" i="10"/>
  <c r="AP52" i="10"/>
  <c r="AP58" i="10"/>
  <c r="AP57" i="10"/>
  <c r="AV55" i="10"/>
  <c r="AV57" i="10"/>
  <c r="AV58" i="10"/>
  <c r="AK56" i="10"/>
  <c r="AK58" i="10"/>
  <c r="AK57" i="10"/>
  <c r="AL56" i="10"/>
  <c r="AL58" i="10"/>
  <c r="AL57" i="10"/>
  <c r="AS56" i="10"/>
  <c r="AS58" i="10"/>
  <c r="AS57" i="10"/>
  <c r="BW102" i="10"/>
  <c r="BR124" i="10"/>
  <c r="BJ74" i="10"/>
  <c r="BN133" i="10"/>
  <c r="BK74" i="10"/>
  <c r="BO133" i="10"/>
  <c r="BL74" i="10"/>
  <c r="BP133" i="10"/>
  <c r="BM74" i="10"/>
  <c r="BQ133" i="10"/>
  <c r="AQ181" i="10"/>
  <c r="AT207" i="10"/>
  <c r="L5" i="17"/>
  <c r="AO56" i="10"/>
  <c r="AO52" i="10"/>
  <c r="AO53" i="10"/>
  <c r="AO54" i="10"/>
  <c r="AO55" i="10"/>
  <c r="AU207" i="10"/>
  <c r="AO207" i="10"/>
  <c r="AJ207" i="10"/>
  <c r="AH207" i="10"/>
  <c r="AF207" i="10"/>
  <c r="AR43" i="10"/>
  <c r="AU56" i="10"/>
  <c r="AU52" i="10"/>
  <c r="AU53" i="10"/>
  <c r="AU54" i="10"/>
  <c r="AU55" i="10"/>
  <c r="AR52" i="10"/>
  <c r="AR55" i="10"/>
  <c r="AR53" i="10"/>
  <c r="AR56" i="10"/>
  <c r="AR54" i="10"/>
  <c r="AM180" i="10"/>
  <c r="AM177" i="10"/>
  <c r="AN177" i="10"/>
  <c r="AN180" i="10"/>
  <c r="AS181" i="10"/>
  <c r="AO180" i="10"/>
  <c r="AS177" i="10"/>
  <c r="AP180" i="10"/>
  <c r="AT177" i="10"/>
  <c r="AQ177" i="10"/>
  <c r="AQ180" i="10"/>
  <c r="AU177" i="10"/>
  <c r="AR180" i="10"/>
  <c r="AR177" i="10"/>
  <c r="AY191" i="10"/>
  <c r="AU190" i="10"/>
  <c r="AY187" i="10"/>
  <c r="N121" i="12"/>
  <c r="K122" i="12"/>
  <c r="BG86" i="13"/>
  <c r="BH101" i="13" s="1"/>
  <c r="BG97" i="3"/>
  <c r="AI43" i="10"/>
  <c r="AK177" i="10"/>
  <c r="AO177" i="10"/>
  <c r="AK180" i="10"/>
  <c r="AK181" i="10"/>
  <c r="AO181" i="10"/>
  <c r="AL180" i="10"/>
  <c r="AL181" i="10"/>
  <c r="AP181" i="10"/>
  <c r="AT56" i="10"/>
  <c r="AT52" i="10"/>
  <c r="AT53" i="10"/>
  <c r="AT54" i="10"/>
  <c r="AT55" i="10"/>
  <c r="AQ54" i="10"/>
  <c r="AQ43" i="10"/>
  <c r="AQ53" i="10"/>
  <c r="AQ55" i="10"/>
  <c r="AP177" i="10"/>
  <c r="AL177" i="10"/>
  <c r="AJ191" i="10"/>
  <c r="AJ187" i="10"/>
  <c r="AF190" i="10"/>
  <c r="AJ20" i="10"/>
  <c r="AJ24" i="10"/>
  <c r="AJ22" i="10"/>
  <c r="AJ21" i="10"/>
  <c r="AJ23" i="10"/>
  <c r="AJ19" i="10"/>
  <c r="AJ43" i="10"/>
  <c r="AQ171" i="10"/>
  <c r="AU181" i="10"/>
  <c r="AY181" i="10"/>
  <c r="AU180" i="10"/>
  <c r="AU182" i="10"/>
  <c r="AY182" i="10"/>
  <c r="AT182" i="10"/>
  <c r="AT181" i="10"/>
  <c r="BM308" i="3"/>
  <c r="BN308" i="3" s="1"/>
  <c r="BO308" i="3" s="1"/>
  <c r="BF176" i="10"/>
  <c r="R26" i="12"/>
  <c r="Q26" i="12"/>
  <c r="AN53" i="10"/>
  <c r="AN52" i="10"/>
  <c r="AN43" i="10"/>
  <c r="AN55" i="10"/>
  <c r="AN56" i="10"/>
  <c r="AN54" i="10"/>
  <c r="BF98" i="12"/>
  <c r="BG98" i="12"/>
  <c r="BF144" i="12"/>
  <c r="BG144" i="12"/>
  <c r="N167" i="12"/>
  <c r="K168" i="12"/>
  <c r="AX181" i="10"/>
  <c r="AT180" i="10"/>
  <c r="AL191" i="10"/>
  <c r="BF157" i="10"/>
  <c r="AQ56" i="10"/>
  <c r="AQ52" i="10"/>
  <c r="AH19" i="10"/>
  <c r="AH24" i="10"/>
  <c r="AH22" i="10"/>
  <c r="AH23" i="10"/>
  <c r="AH20" i="10"/>
  <c r="AH21" i="10"/>
  <c r="AH43" i="10"/>
  <c r="AI23" i="10"/>
  <c r="AI21" i="10"/>
  <c r="AI22" i="10"/>
  <c r="AI24" i="10"/>
  <c r="AI20" i="10"/>
  <c r="AI19" i="10"/>
  <c r="AL19" i="10"/>
  <c r="AL20" i="10"/>
  <c r="AL23" i="10"/>
  <c r="AL21" i="10"/>
  <c r="AL22" i="10"/>
  <c r="AL24" i="10"/>
  <c r="AM23" i="10"/>
  <c r="AM21" i="10"/>
  <c r="AM19" i="10"/>
  <c r="AM20" i="10"/>
  <c r="AM22" i="10"/>
  <c r="AM24" i="10"/>
  <c r="AN19" i="10"/>
  <c r="AN187" i="10" s="1"/>
  <c r="AN20" i="10"/>
  <c r="AN24" i="10"/>
  <c r="AN22" i="10"/>
  <c r="AN21" i="10"/>
  <c r="AN23" i="10"/>
  <c r="AP24" i="10"/>
  <c r="AP22" i="10"/>
  <c r="AP20" i="10"/>
  <c r="AP19" i="10"/>
  <c r="AP21" i="10"/>
  <c r="AP23" i="10"/>
  <c r="AQ20" i="10"/>
  <c r="AQ23" i="10"/>
  <c r="AQ19" i="10"/>
  <c r="AQ24" i="10"/>
  <c r="AQ22" i="10"/>
  <c r="AQ21" i="10"/>
  <c r="AR21" i="10"/>
  <c r="AR20" i="10"/>
  <c r="AR24" i="10"/>
  <c r="AR23" i="10"/>
  <c r="AR22" i="10"/>
  <c r="AR19" i="10"/>
  <c r="AT43" i="10"/>
  <c r="AT21" i="10"/>
  <c r="AT24" i="10"/>
  <c r="AT23" i="10"/>
  <c r="AT19" i="10"/>
  <c r="AT22" i="10"/>
  <c r="AT20" i="10"/>
  <c r="AV22" i="10"/>
  <c r="AV20" i="10"/>
  <c r="AV19" i="10"/>
  <c r="AV24" i="10"/>
  <c r="AV21" i="10"/>
  <c r="AV23" i="10"/>
  <c r="AR162" i="10"/>
  <c r="AN162" i="10"/>
  <c r="AP192" i="10"/>
  <c r="AL192" i="10"/>
  <c r="AC162" i="10"/>
  <c r="Y162" i="10"/>
  <c r="Y160" i="10"/>
  <c r="AF200" i="10"/>
  <c r="AJ201" i="10"/>
  <c r="AG200" i="10"/>
  <c r="AK201" i="10"/>
  <c r="AK197" i="10"/>
  <c r="AF34" i="10"/>
  <c r="AF43" i="10" s="1"/>
  <c r="AJ181" i="10"/>
  <c r="BJ307" i="3"/>
  <c r="BH187" i="3"/>
  <c r="BI112" i="13"/>
  <c r="BI114" i="13" s="1"/>
  <c r="AM53" i="10"/>
  <c r="AM54" i="10"/>
  <c r="AM55" i="10"/>
  <c r="AM43" i="10"/>
  <c r="AP43" i="10"/>
  <c r="AP53" i="10"/>
  <c r="AP55" i="10"/>
  <c r="AP56" i="10"/>
  <c r="AP54" i="10"/>
  <c r="AV52" i="10"/>
  <c r="AV54" i="10"/>
  <c r="AV43" i="10"/>
  <c r="AV53" i="10"/>
  <c r="AV56" i="10"/>
  <c r="AK53" i="10"/>
  <c r="AK54" i="10"/>
  <c r="AK52" i="10"/>
  <c r="AK55" i="10"/>
  <c r="AK43" i="10"/>
  <c r="AL53" i="10"/>
  <c r="AL54" i="10"/>
  <c r="AL55" i="10"/>
  <c r="AL52" i="10"/>
  <c r="AL43" i="10"/>
  <c r="AS52" i="10"/>
  <c r="AS53" i="10"/>
  <c r="AS55" i="10"/>
  <c r="AS43" i="10"/>
  <c r="AS54" i="10"/>
  <c r="AU19" i="10"/>
  <c r="AU22" i="10"/>
  <c r="AU23" i="10"/>
  <c r="AU24" i="10"/>
  <c r="AF19" i="10"/>
  <c r="AF23" i="10"/>
  <c r="AF20" i="10"/>
  <c r="AG43" i="10"/>
  <c r="Y43" i="10"/>
  <c r="AG22" i="10"/>
  <c r="AG23" i="10"/>
  <c r="AK22" i="10"/>
  <c r="AK24" i="10"/>
  <c r="AO22" i="10"/>
  <c r="AO24" i="10"/>
  <c r="AO43" i="10"/>
  <c r="AS24" i="10"/>
  <c r="AS22" i="10"/>
  <c r="AZ181" i="10"/>
  <c r="AM52" i="10"/>
  <c r="AM56" i="10"/>
  <c r="AU21" i="10"/>
  <c r="AU20" i="10"/>
  <c r="AU43" i="10"/>
  <c r="AF24" i="10"/>
  <c r="AF21" i="10"/>
  <c r="AF22" i="10"/>
  <c r="AG20" i="10"/>
  <c r="AG21" i="10"/>
  <c r="AG19" i="10"/>
  <c r="AG24" i="10"/>
  <c r="AK20" i="10"/>
  <c r="AK21" i="10"/>
  <c r="AK19" i="10"/>
  <c r="AK23" i="10"/>
  <c r="AO20" i="10"/>
  <c r="AO23" i="10"/>
  <c r="AO19" i="10"/>
  <c r="AO21" i="10"/>
  <c r="AS23" i="10"/>
  <c r="AS21" i="10"/>
  <c r="AS19" i="10"/>
  <c r="AS20" i="10"/>
  <c r="AG160" i="10"/>
  <c r="AG170" i="10"/>
  <c r="AK167" i="10"/>
  <c r="AO171" i="10"/>
  <c r="AI190" i="10"/>
  <c r="AK191" i="10"/>
  <c r="BF225" i="3"/>
  <c r="BG223" i="3"/>
  <c r="BF30" i="13"/>
  <c r="BF48" i="13"/>
  <c r="BF49" i="13" s="1"/>
  <c r="BF165" i="3" s="1"/>
  <c r="BJ83" i="13"/>
  <c r="K216" i="12"/>
  <c r="N215" i="12"/>
  <c r="BH15" i="13"/>
  <c r="BI54" i="13"/>
  <c r="BI57" i="13" s="1"/>
  <c r="BI172" i="3" s="1"/>
  <c r="BF70" i="13"/>
  <c r="BG66" i="13"/>
  <c r="BG68" i="13" s="1"/>
  <c r="BT5" i="12"/>
  <c r="BS5" i="12"/>
  <c r="BR5" i="12"/>
  <c r="BI33" i="13"/>
  <c r="BJ26" i="13"/>
  <c r="K100" i="12"/>
  <c r="N99" i="12"/>
  <c r="BH99" i="12" s="1"/>
  <c r="K146" i="12"/>
  <c r="N145" i="12"/>
  <c r="BH145" i="12" s="1"/>
  <c r="S19" i="12"/>
  <c r="S15" i="12" s="1"/>
  <c r="S16" i="12" s="1"/>
  <c r="T19" i="12"/>
  <c r="T15" i="12" s="1"/>
  <c r="T16" i="12" s="1"/>
  <c r="BH6" i="13"/>
  <c r="AO5" i="13"/>
  <c r="L5" i="13"/>
  <c r="BI6" i="12"/>
  <c r="AO5" i="12"/>
  <c r="L5" i="12"/>
  <c r="AV197" i="10"/>
  <c r="AZ197" i="10"/>
  <c r="AM191" i="10"/>
  <c r="AP191" i="10"/>
  <c r="AP171" i="10"/>
  <c r="AO191" i="10"/>
  <c r="AL160" i="10"/>
  <c r="AL161" i="10"/>
  <c r="AM160" i="10"/>
  <c r="AM161" i="10"/>
  <c r="AO160" i="10"/>
  <c r="AO161" i="10"/>
  <c r="AP160" i="10"/>
  <c r="AP157" i="10"/>
  <c r="AP161" i="10"/>
  <c r="AQ160" i="10"/>
  <c r="AQ157" i="10"/>
  <c r="AQ161" i="10"/>
  <c r="AR160" i="10"/>
  <c r="AV157" i="10"/>
  <c r="AR161" i="10"/>
  <c r="AV161" i="10"/>
  <c r="AK160" i="10"/>
  <c r="AK161" i="10"/>
  <c r="AN160" i="10"/>
  <c r="AN161" i="10"/>
  <c r="AS160" i="10"/>
  <c r="AS161" i="10"/>
  <c r="AW161" i="10"/>
  <c r="AT160" i="10"/>
  <c r="AT161" i="10"/>
  <c r="AX161" i="10"/>
  <c r="AU160" i="10"/>
  <c r="AY161" i="10"/>
  <c r="AU161" i="10"/>
  <c r="AZ191" i="10"/>
  <c r="AV191" i="10"/>
  <c r="AQ191" i="10"/>
  <c r="AU191" i="10"/>
  <c r="AW191" i="10"/>
  <c r="AS192" i="10"/>
  <c r="AS191" i="10"/>
  <c r="AX191" i="10"/>
  <c r="AT192" i="10"/>
  <c r="AT191" i="10"/>
  <c r="AM171" i="10"/>
  <c r="AV200" i="10"/>
  <c r="AV201" i="10"/>
  <c r="AZ201" i="10"/>
  <c r="AV190" i="10"/>
  <c r="AO190" i="10"/>
  <c r="AP190" i="10"/>
  <c r="AV181" i="10"/>
  <c r="AK190" i="10"/>
  <c r="AL190" i="10"/>
  <c r="AM190" i="10"/>
  <c r="AZ171" i="10"/>
  <c r="AV171" i="10"/>
  <c r="AV170" i="10"/>
  <c r="AK170" i="10"/>
  <c r="AK171" i="10"/>
  <c r="AL170" i="10"/>
  <c r="AL171" i="10"/>
  <c r="AN170" i="10"/>
  <c r="AN171" i="10"/>
  <c r="AF170" i="10"/>
  <c r="AJ171" i="10"/>
  <c r="AU170" i="10"/>
  <c r="AU171" i="10"/>
  <c r="AY171" i="10"/>
  <c r="AR170" i="10"/>
  <c r="AR171" i="10"/>
  <c r="AS170" i="10"/>
  <c r="AW171" i="10"/>
  <c r="AS171" i="10"/>
  <c r="AT170" i="10"/>
  <c r="AT171" i="10"/>
  <c r="AX171" i="10"/>
  <c r="AT190" i="10"/>
  <c r="AQ190" i="10"/>
  <c r="AS190" i="10"/>
  <c r="Y200" i="10"/>
  <c r="AZ182" i="10"/>
  <c r="AV180" i="10"/>
  <c r="AL197" i="10"/>
  <c r="AH200" i="10"/>
  <c r="AJ177" i="10"/>
  <c r="AF180" i="10"/>
  <c r="AO170" i="10"/>
  <c r="AO167" i="10"/>
  <c r="AC202" i="10"/>
  <c r="Y202" i="10"/>
  <c r="AO192" i="10"/>
  <c r="AK192" i="10"/>
  <c r="AM192" i="10"/>
  <c r="BA192" i="10"/>
  <c r="AW192" i="10"/>
  <c r="BB192" i="10"/>
  <c r="AX192" i="10"/>
  <c r="AU192" i="10"/>
  <c r="AQ192" i="10"/>
  <c r="AV192" i="10"/>
  <c r="BD192" i="10"/>
  <c r="AZ192" i="10"/>
  <c r="AV182" i="10"/>
  <c r="BA202" i="10"/>
  <c r="AW202" i="10"/>
  <c r="BF160" i="10"/>
  <c r="BG160" i="10" s="1"/>
  <c r="BH160" i="10" s="1"/>
  <c r="BI160" i="10" s="1"/>
  <c r="BJ160" i="10" s="1"/>
  <c r="BK160" i="10" s="1"/>
  <c r="BL160" i="10" s="1"/>
  <c r="BM160" i="10" s="1"/>
  <c r="BN160" i="10" s="1"/>
  <c r="BO160" i="10" s="1"/>
  <c r="BP160" i="10" s="1"/>
  <c r="BQ160" i="10" s="1"/>
  <c r="BR160" i="10" s="1"/>
  <c r="BS160" i="10" s="1"/>
  <c r="BT160" i="10" s="1"/>
  <c r="BU160" i="10" s="1"/>
  <c r="BV160" i="10" s="1"/>
  <c r="BW160" i="10" s="1"/>
  <c r="BX160" i="10" s="1"/>
  <c r="AP167" i="10"/>
  <c r="AP170" i="10"/>
  <c r="AL157" i="10"/>
  <c r="AH160" i="10"/>
  <c r="AL167" i="10"/>
  <c r="AH170" i="10"/>
  <c r="AM167" i="10"/>
  <c r="AM170" i="10"/>
  <c r="AQ167" i="10"/>
  <c r="AQ170" i="10"/>
  <c r="BA182" i="10"/>
  <c r="AW182" i="10"/>
  <c r="BB182" i="10"/>
  <c r="AX182" i="10"/>
  <c r="AR167" i="10"/>
  <c r="AV167" i="10"/>
  <c r="AS167" i="10"/>
  <c r="AW167" i="10"/>
  <c r="AL187" i="10"/>
  <c r="AM187" i="10"/>
  <c r="AP187" i="10"/>
  <c r="AY167" i="10"/>
  <c r="AU167" i="10"/>
  <c r="AO157" i="10"/>
  <c r="AK157" i="10"/>
  <c r="AN157" i="10"/>
  <c r="AR157" i="10"/>
  <c r="AS157" i="10"/>
  <c r="AW157" i="10"/>
  <c r="AT157" i="10"/>
  <c r="AX157" i="10"/>
  <c r="AY157" i="10"/>
  <c r="AU157" i="10"/>
  <c r="AT167" i="10"/>
  <c r="AX167" i="10"/>
  <c r="AZ177" i="10"/>
  <c r="AV177" i="10"/>
  <c r="AK187" i="10"/>
  <c r="AO187" i="10"/>
  <c r="AU187" i="10"/>
  <c r="AQ187" i="10"/>
  <c r="AV187" i="10"/>
  <c r="AR187" i="10"/>
  <c r="AW187" i="10"/>
  <c r="AS187" i="10"/>
  <c r="AX187" i="10"/>
  <c r="AT187" i="10"/>
  <c r="AO5" i="10"/>
  <c r="L5" i="10"/>
  <c r="BF233" i="3"/>
  <c r="BF240" i="3"/>
  <c r="BI158" i="3"/>
  <c r="AO5" i="3"/>
  <c r="BN153" i="3"/>
  <c r="BQ177" i="3"/>
  <c r="BR177" i="3" s="1"/>
  <c r="BS177" i="3" s="1"/>
  <c r="BT177" i="3" s="1"/>
  <c r="BU177" i="3" s="1"/>
  <c r="BV177" i="3" s="1"/>
  <c r="BW177" i="3" s="1"/>
  <c r="BX177" i="3" s="1"/>
  <c r="BQ179" i="3"/>
  <c r="BR179" i="3" s="1"/>
  <c r="BS179" i="3" s="1"/>
  <c r="BT179" i="3" s="1"/>
  <c r="BU179" i="3" s="1"/>
  <c r="BV179" i="3" s="1"/>
  <c r="BW179" i="3" s="1"/>
  <c r="BX179" i="3" s="1"/>
  <c r="BQ151" i="3"/>
  <c r="BR151" i="3" s="1"/>
  <c r="BS151" i="3" s="1"/>
  <c r="BT151" i="3" s="1"/>
  <c r="BU151" i="3" s="1"/>
  <c r="BV151" i="3" s="1"/>
  <c r="BW151" i="3" s="1"/>
  <c r="BX151" i="3" s="1"/>
  <c r="AW32" i="3"/>
  <c r="AW40" i="3"/>
  <c r="BA40" i="3"/>
  <c r="AV32" i="3"/>
  <c r="AV40" i="3"/>
  <c r="AZ40" i="3"/>
  <c r="BM86" i="3"/>
  <c r="K5" i="3"/>
  <c r="BT5" i="3"/>
  <c r="BX5" i="3" s="1"/>
  <c r="BJ150" i="3"/>
  <c r="BS124" i="10" l="1"/>
  <c r="BP129" i="10"/>
  <c r="BP107" i="10"/>
  <c r="BT102" i="10"/>
  <c r="BF121" i="12"/>
  <c r="BG121" i="12"/>
  <c r="M14" i="14"/>
  <c r="G5" i="14"/>
  <c r="BO107" i="10"/>
  <c r="BR102" i="10"/>
  <c r="BQ232" i="3"/>
  <c r="BQ239" i="3"/>
  <c r="BN232" i="3"/>
  <c r="BN239" i="3"/>
  <c r="BJ82" i="13"/>
  <c r="BI84" i="13"/>
  <c r="BH86" i="13"/>
  <c r="BH97" i="3"/>
  <c r="BM129" i="10"/>
  <c r="BQ124" i="10"/>
  <c r="BR129" i="10" s="1"/>
  <c r="BN107" i="10"/>
  <c r="BM107" i="10"/>
  <c r="BQ102" i="10"/>
  <c r="BX124" i="10"/>
  <c r="BV124" i="10"/>
  <c r="BN74" i="10"/>
  <c r="BR133" i="10"/>
  <c r="BO74" i="10"/>
  <c r="BS133" i="10"/>
  <c r="BP74" i="10"/>
  <c r="BT133" i="10"/>
  <c r="BQ74" i="10"/>
  <c r="BU133" i="10"/>
  <c r="BU74" i="10" s="1"/>
  <c r="M5" i="17"/>
  <c r="BF14" i="10"/>
  <c r="BF179" i="10"/>
  <c r="BH255" i="3"/>
  <c r="BH107" i="13"/>
  <c r="K123" i="12"/>
  <c r="N122" i="12"/>
  <c r="K217" i="12"/>
  <c r="N216" i="12"/>
  <c r="BF71" i="13"/>
  <c r="BF17" i="13"/>
  <c r="BP308" i="3"/>
  <c r="BQ308" i="3" s="1"/>
  <c r="BG176" i="10"/>
  <c r="BN306" i="3"/>
  <c r="BO306" i="3" s="1"/>
  <c r="BG167" i="12"/>
  <c r="BF167" i="12"/>
  <c r="N168" i="12"/>
  <c r="K169" i="12"/>
  <c r="BF215" i="12"/>
  <c r="BG215" i="12"/>
  <c r="BF156" i="10"/>
  <c r="BG157" i="10"/>
  <c r="BK307" i="3"/>
  <c r="BI187" i="3"/>
  <c r="BJ112" i="13"/>
  <c r="BJ114" i="13" s="1"/>
  <c r="BG225" i="3"/>
  <c r="BH223" i="3"/>
  <c r="BF166" i="10"/>
  <c r="BF166" i="3"/>
  <c r="BF299" i="3"/>
  <c r="BG253" i="3"/>
  <c r="BG292" i="3"/>
  <c r="BI248" i="3"/>
  <c r="BK83" i="13"/>
  <c r="BF13" i="13"/>
  <c r="BF50" i="13"/>
  <c r="BI15" i="13"/>
  <c r="BJ54" i="13"/>
  <c r="BJ57" i="13" s="1"/>
  <c r="BJ172" i="3" s="1"/>
  <c r="BG69" i="13"/>
  <c r="BG31" i="13"/>
  <c r="BX5" i="12"/>
  <c r="BW5" i="12"/>
  <c r="BV5" i="12"/>
  <c r="T25" i="12"/>
  <c r="BJ33" i="13"/>
  <c r="BK26" i="13"/>
  <c r="N100" i="12"/>
  <c r="BI100" i="12" s="1"/>
  <c r="K101" i="12"/>
  <c r="BG99" i="12"/>
  <c r="BF99" i="12"/>
  <c r="S25" i="12"/>
  <c r="K147" i="12"/>
  <c r="N146" i="12"/>
  <c r="BI146" i="12" s="1"/>
  <c r="BG145" i="12"/>
  <c r="BF145" i="12"/>
  <c r="BI6" i="13"/>
  <c r="AS5" i="13"/>
  <c r="M5" i="13"/>
  <c r="BJ6" i="12"/>
  <c r="AS5" i="12"/>
  <c r="M5" i="12"/>
  <c r="BG166" i="10"/>
  <c r="AS5" i="10"/>
  <c r="M5" i="10"/>
  <c r="BF293" i="3"/>
  <c r="BJ158" i="3"/>
  <c r="AS5" i="3"/>
  <c r="BO153" i="3"/>
  <c r="BN86" i="3"/>
  <c r="L5" i="3"/>
  <c r="BK150" i="3"/>
  <c r="BK82" i="13" l="1"/>
  <c r="BL82" i="13" s="1"/>
  <c r="BM82" i="13" s="1"/>
  <c r="BN82" i="13" s="1"/>
  <c r="BO82" i="13" s="1"/>
  <c r="BP82" i="13" s="1"/>
  <c r="BQ82" i="13" s="1"/>
  <c r="BR82" i="13" s="1"/>
  <c r="BS82" i="13" s="1"/>
  <c r="BT82" i="13" s="1"/>
  <c r="BU82" i="13" s="1"/>
  <c r="BV82" i="13" s="1"/>
  <c r="BW82" i="13" s="1"/>
  <c r="BX82" i="13" s="1"/>
  <c r="BJ84" i="13"/>
  <c r="BW124" i="10"/>
  <c r="BT129" i="10"/>
  <c r="BS129" i="10"/>
  <c r="BT107" i="10"/>
  <c r="BX102" i="10"/>
  <c r="BX107" i="10" s="1"/>
  <c r="BI86" i="13"/>
  <c r="BJ101" i="13" s="1"/>
  <c r="BI97" i="3"/>
  <c r="BV102" i="10"/>
  <c r="BW107" i="10" s="1"/>
  <c r="BS107" i="10"/>
  <c r="BS232" i="3"/>
  <c r="BS239" i="3"/>
  <c r="BP232" i="3"/>
  <c r="BP239" i="3"/>
  <c r="BU124" i="10"/>
  <c r="BQ129" i="10"/>
  <c r="BR107" i="10"/>
  <c r="BQ107" i="10"/>
  <c r="BU102" i="10"/>
  <c r="BR74" i="10"/>
  <c r="BV133" i="10"/>
  <c r="BV74" i="10" s="1"/>
  <c r="BS74" i="10"/>
  <c r="BW133" i="10"/>
  <c r="BW74" i="10" s="1"/>
  <c r="BT74" i="10"/>
  <c r="BX133" i="10"/>
  <c r="BX74" i="10" s="1"/>
  <c r="N5" i="17"/>
  <c r="BF30" i="10"/>
  <c r="BF14" i="3"/>
  <c r="BF182" i="10"/>
  <c r="BF181" i="10"/>
  <c r="BF38" i="10"/>
  <c r="BG14" i="10"/>
  <c r="BG179" i="10"/>
  <c r="N123" i="12"/>
  <c r="K124" i="12"/>
  <c r="BH122" i="12"/>
  <c r="BG122" i="12"/>
  <c r="BF122" i="12"/>
  <c r="K218" i="12"/>
  <c r="N217" i="12"/>
  <c r="BH216" i="12"/>
  <c r="BG216" i="12"/>
  <c r="BF216" i="12"/>
  <c r="BF174" i="3"/>
  <c r="BF300" i="3"/>
  <c r="BF18" i="13"/>
  <c r="BH176" i="10"/>
  <c r="BF159" i="10"/>
  <c r="BF161" i="10" s="1"/>
  <c r="BF12" i="10"/>
  <c r="BH157" i="10"/>
  <c r="BG156" i="10"/>
  <c r="T26" i="12"/>
  <c r="S26" i="12"/>
  <c r="BH168" i="12"/>
  <c r="BF168" i="12"/>
  <c r="BG168" i="12"/>
  <c r="K170" i="12"/>
  <c r="N169" i="12"/>
  <c r="BL307" i="3"/>
  <c r="BM307" i="3" s="1"/>
  <c r="BR308" i="3"/>
  <c r="BS308" i="3" s="1"/>
  <c r="BT308" i="3" s="1"/>
  <c r="BP306" i="3"/>
  <c r="BJ187" i="3"/>
  <c r="BK112" i="13"/>
  <c r="BK114" i="13" s="1"/>
  <c r="BH225" i="3"/>
  <c r="BI223" i="3"/>
  <c r="BF13" i="10"/>
  <c r="BF169" i="10"/>
  <c r="BF37" i="10" s="1"/>
  <c r="BG169" i="10"/>
  <c r="BG37" i="10" s="1"/>
  <c r="BG13" i="10"/>
  <c r="BJ248" i="3"/>
  <c r="BF14" i="13"/>
  <c r="BG44" i="13" s="1"/>
  <c r="BG45" i="13" s="1"/>
  <c r="BF173" i="3"/>
  <c r="BK84" i="13"/>
  <c r="BL83" i="13"/>
  <c r="BJ15" i="13"/>
  <c r="BK54" i="13"/>
  <c r="BK57" i="13" s="1"/>
  <c r="BK172" i="3" s="1"/>
  <c r="BH66" i="13"/>
  <c r="BH68" i="13" s="1"/>
  <c r="BG70" i="13"/>
  <c r="BL26" i="13"/>
  <c r="BK33" i="13"/>
  <c r="N101" i="12"/>
  <c r="BJ101" i="12" s="1"/>
  <c r="K102" i="12"/>
  <c r="BH100" i="12"/>
  <c r="BG100" i="12"/>
  <c r="BF100" i="12"/>
  <c r="K148" i="12"/>
  <c r="N147" i="12"/>
  <c r="BJ147" i="12" s="1"/>
  <c r="BH146" i="12"/>
  <c r="BG146" i="12"/>
  <c r="BF146" i="12"/>
  <c r="BJ6" i="13"/>
  <c r="AW5" i="13"/>
  <c r="N5" i="13"/>
  <c r="BK6" i="12"/>
  <c r="AW5" i="12"/>
  <c r="N5" i="12"/>
  <c r="BH166" i="10"/>
  <c r="AW5" i="10"/>
  <c r="N5" i="10"/>
  <c r="BK158" i="3"/>
  <c r="AW5" i="3"/>
  <c r="BP153" i="3"/>
  <c r="BO86" i="3"/>
  <c r="M5" i="3"/>
  <c r="BL150" i="3"/>
  <c r="BJ86" i="13" l="1"/>
  <c r="BJ97" i="3"/>
  <c r="BX129" i="10"/>
  <c r="BW129" i="10"/>
  <c r="BJ107" i="13"/>
  <c r="BJ255" i="3"/>
  <c r="BU129" i="10"/>
  <c r="BV129" i="10"/>
  <c r="BU232" i="3"/>
  <c r="BU239" i="3"/>
  <c r="BR232" i="3"/>
  <c r="BR239" i="3"/>
  <c r="BV107" i="10"/>
  <c r="BU107" i="10"/>
  <c r="BF38" i="3"/>
  <c r="BR13" i="6"/>
  <c r="O5" i="17"/>
  <c r="BG30" i="10"/>
  <c r="BG14" i="3"/>
  <c r="BF64" i="10"/>
  <c r="BF46" i="3"/>
  <c r="BF47" i="10"/>
  <c r="BG182" i="10"/>
  <c r="BG181" i="10"/>
  <c r="BG38" i="10"/>
  <c r="BH14" i="10"/>
  <c r="BH179" i="10"/>
  <c r="BF46" i="10"/>
  <c r="BF45" i="3"/>
  <c r="BF76" i="3" s="1"/>
  <c r="BG63" i="10"/>
  <c r="BG46" i="10"/>
  <c r="BG45" i="3"/>
  <c r="BG76" i="3" s="1"/>
  <c r="BG12" i="10"/>
  <c r="BG159" i="10"/>
  <c r="BI123" i="12"/>
  <c r="BF123" i="12"/>
  <c r="BG123" i="12"/>
  <c r="BH123" i="12"/>
  <c r="K125" i="12"/>
  <c r="N124" i="12"/>
  <c r="K219" i="12"/>
  <c r="N218" i="12"/>
  <c r="BI217" i="12"/>
  <c r="BH217" i="12"/>
  <c r="BG217" i="12"/>
  <c r="BF217" i="12"/>
  <c r="BI176" i="10"/>
  <c r="BF28" i="10"/>
  <c r="BF12" i="3"/>
  <c r="BH156" i="10"/>
  <c r="BF162" i="10"/>
  <c r="BF36" i="10"/>
  <c r="BK86" i="13"/>
  <c r="BL101" i="13" s="1"/>
  <c r="BK97" i="3"/>
  <c r="N170" i="12"/>
  <c r="K171" i="12"/>
  <c r="BI169" i="12"/>
  <c r="BG169" i="12"/>
  <c r="BF169" i="12"/>
  <c r="BH169" i="12"/>
  <c r="BG170" i="10"/>
  <c r="BG172" i="10"/>
  <c r="BG303" i="3"/>
  <c r="BG46" i="13"/>
  <c r="BN307" i="3"/>
  <c r="BU308" i="3"/>
  <c r="BV308" i="3" s="1"/>
  <c r="BQ306" i="3"/>
  <c r="BK187" i="3"/>
  <c r="BL112" i="13"/>
  <c r="BL114" i="13" s="1"/>
  <c r="BI225" i="3"/>
  <c r="BJ223" i="3"/>
  <c r="BF29" i="10"/>
  <c r="BF13" i="3"/>
  <c r="BR12" i="6" s="1"/>
  <c r="BF170" i="10"/>
  <c r="BF172" i="10"/>
  <c r="BG29" i="10"/>
  <c r="BG13" i="3"/>
  <c r="BS12" i="6" s="1"/>
  <c r="BH292" i="3"/>
  <c r="BH253" i="3"/>
  <c r="BG17" i="13"/>
  <c r="BG299" i="3"/>
  <c r="BH169" i="10"/>
  <c r="BH37" i="10" s="1"/>
  <c r="BH13" i="10"/>
  <c r="BK248" i="3"/>
  <c r="BG71" i="13"/>
  <c r="BG300" i="3" s="1"/>
  <c r="BG166" i="3"/>
  <c r="BL84" i="13"/>
  <c r="BM83" i="13"/>
  <c r="BK15" i="13"/>
  <c r="BL54" i="13"/>
  <c r="BL57" i="13" s="1"/>
  <c r="BL172" i="3" s="1"/>
  <c r="BH69" i="13"/>
  <c r="BH31" i="13"/>
  <c r="BL33" i="13"/>
  <c r="BM26" i="13"/>
  <c r="N102" i="12"/>
  <c r="BK102" i="12" s="1"/>
  <c r="K103" i="12"/>
  <c r="BI101" i="12"/>
  <c r="BH101" i="12"/>
  <c r="BG101" i="12"/>
  <c r="BF101" i="12"/>
  <c r="K149" i="12"/>
  <c r="N148" i="12"/>
  <c r="BK148" i="12" s="1"/>
  <c r="BI147" i="12"/>
  <c r="BH147" i="12"/>
  <c r="BF147" i="12"/>
  <c r="BG147" i="12"/>
  <c r="BK6" i="13"/>
  <c r="BA5" i="13"/>
  <c r="O5" i="13"/>
  <c r="BL6" i="12"/>
  <c r="BA5" i="12"/>
  <c r="O5" i="12"/>
  <c r="BI166" i="10"/>
  <c r="BA5" i="10"/>
  <c r="O5" i="10"/>
  <c r="BF297" i="3"/>
  <c r="BL158" i="3"/>
  <c r="BA5" i="3"/>
  <c r="BQ153" i="3"/>
  <c r="BP86" i="3"/>
  <c r="N5" i="3"/>
  <c r="BM150" i="3"/>
  <c r="BW232" i="3" l="1"/>
  <c r="BW239" i="3"/>
  <c r="BT232" i="3"/>
  <c r="BT239" i="3"/>
  <c r="BG38" i="3"/>
  <c r="BS13" i="6"/>
  <c r="BF36" i="3"/>
  <c r="BR11" i="6"/>
  <c r="P5" i="17"/>
  <c r="BH30" i="10"/>
  <c r="BH14" i="3"/>
  <c r="BF63" i="3"/>
  <c r="BF77" i="3"/>
  <c r="BG64" i="10"/>
  <c r="BG47" i="10"/>
  <c r="BG46" i="3"/>
  <c r="BH181" i="10"/>
  <c r="BH182" i="10"/>
  <c r="BH38" i="10"/>
  <c r="BI14" i="10"/>
  <c r="BI179" i="10"/>
  <c r="BF45" i="10"/>
  <c r="BH63" i="10"/>
  <c r="BH46" i="10"/>
  <c r="BH45" i="3"/>
  <c r="BH76" i="3" s="1"/>
  <c r="BG12" i="3"/>
  <c r="BG28" i="10"/>
  <c r="BG161" i="10"/>
  <c r="BG162" i="10"/>
  <c r="BG36" i="10"/>
  <c r="N219" i="12"/>
  <c r="K220" i="12"/>
  <c r="BJ218" i="12"/>
  <c r="BI218" i="12"/>
  <c r="BF218" i="12"/>
  <c r="BG218" i="12"/>
  <c r="BH218" i="12"/>
  <c r="K126" i="12"/>
  <c r="N125" i="12"/>
  <c r="BI124" i="12"/>
  <c r="BH124" i="12"/>
  <c r="BG124" i="12"/>
  <c r="BJ124" i="12"/>
  <c r="BF124" i="12"/>
  <c r="BJ176" i="10"/>
  <c r="BJ157" i="10"/>
  <c r="BI156" i="10"/>
  <c r="BH12" i="10"/>
  <c r="BH159" i="10"/>
  <c r="BF44" i="3"/>
  <c r="BF62" i="10"/>
  <c r="BL107" i="13"/>
  <c r="BL255" i="3"/>
  <c r="BG48" i="13"/>
  <c r="BG30" i="13"/>
  <c r="BL86" i="13"/>
  <c r="BL97" i="3"/>
  <c r="BJ170" i="12"/>
  <c r="BH170" i="12"/>
  <c r="BG170" i="12"/>
  <c r="BF170" i="12"/>
  <c r="BI170" i="12"/>
  <c r="K172" i="12"/>
  <c r="N171" i="12"/>
  <c r="BH170" i="10"/>
  <c r="BH172" i="10"/>
  <c r="BO307" i="3"/>
  <c r="BW308" i="3"/>
  <c r="BX308" i="3" s="1"/>
  <c r="BR306" i="3"/>
  <c r="BS306" i="3" s="1"/>
  <c r="BL187" i="3"/>
  <c r="BM112" i="13"/>
  <c r="BM114" i="13" s="1"/>
  <c r="BJ225" i="3"/>
  <c r="BK223" i="3"/>
  <c r="BF37" i="3"/>
  <c r="BF62" i="3"/>
  <c r="BG62" i="3"/>
  <c r="BG37" i="3"/>
  <c r="BH29" i="10"/>
  <c r="BH13" i="3"/>
  <c r="BT12" i="6" s="1"/>
  <c r="BI169" i="10"/>
  <c r="BI37" i="10" s="1"/>
  <c r="BI13" i="10"/>
  <c r="BL248" i="3"/>
  <c r="BG174" i="3"/>
  <c r="BG18" i="13"/>
  <c r="BM84" i="13"/>
  <c r="BN83" i="13"/>
  <c r="BL15" i="13"/>
  <c r="BM54" i="13"/>
  <c r="BM57" i="13" s="1"/>
  <c r="BM172" i="3" s="1"/>
  <c r="BI66" i="13"/>
  <c r="BI68" i="13" s="1"/>
  <c r="BH70" i="13"/>
  <c r="BN26" i="13"/>
  <c r="BM33" i="13"/>
  <c r="K104" i="12"/>
  <c r="N103" i="12"/>
  <c r="BL103" i="12" s="1"/>
  <c r="BJ102" i="12"/>
  <c r="BI102" i="12"/>
  <c r="BH102" i="12"/>
  <c r="BG102" i="12"/>
  <c r="BF102" i="12"/>
  <c r="K150" i="12"/>
  <c r="N149" i="12"/>
  <c r="BL149" i="12" s="1"/>
  <c r="BJ148" i="12"/>
  <c r="BH148" i="12"/>
  <c r="BI148" i="12"/>
  <c r="BF148" i="12"/>
  <c r="BG148" i="12"/>
  <c r="BL6" i="13"/>
  <c r="BE5" i="13"/>
  <c r="P5" i="13"/>
  <c r="BM6" i="12"/>
  <c r="BE5" i="12"/>
  <c r="P5" i="12"/>
  <c r="BJ166" i="10"/>
  <c r="BE5" i="10"/>
  <c r="P5" i="10"/>
  <c r="BM158" i="3"/>
  <c r="BE5" i="3"/>
  <c r="BR153" i="3"/>
  <c r="BQ86" i="3"/>
  <c r="O5" i="3"/>
  <c r="BN150" i="3"/>
  <c r="BV232" i="3" l="1"/>
  <c r="BV239" i="3"/>
  <c r="BH38" i="3"/>
  <c r="BT13" i="6"/>
  <c r="BG36" i="3"/>
  <c r="BS11" i="6"/>
  <c r="Q5" i="17"/>
  <c r="Q169" i="17" s="1"/>
  <c r="BI30" i="10"/>
  <c r="BI14" i="3"/>
  <c r="BG63" i="3"/>
  <c r="BG77" i="3"/>
  <c r="BH64" i="10"/>
  <c r="BH47" i="10"/>
  <c r="BH46" i="3"/>
  <c r="BI182" i="10"/>
  <c r="BI181" i="10"/>
  <c r="BI38" i="10"/>
  <c r="BG45" i="10"/>
  <c r="BJ14" i="10"/>
  <c r="BJ179" i="10"/>
  <c r="BI63" i="10"/>
  <c r="BI46" i="10"/>
  <c r="BI45" i="3"/>
  <c r="BI76" i="3" s="1"/>
  <c r="BG44" i="3"/>
  <c r="BG62" i="10"/>
  <c r="BK176" i="10"/>
  <c r="BK219" i="12"/>
  <c r="BJ219" i="12"/>
  <c r="BH219" i="12"/>
  <c r="BF219" i="12"/>
  <c r="BI219" i="12"/>
  <c r="BG219" i="12"/>
  <c r="K221" i="12"/>
  <c r="N220" i="12"/>
  <c r="BJ156" i="10"/>
  <c r="BK157" i="10"/>
  <c r="BI12" i="10"/>
  <c r="BI159" i="10"/>
  <c r="K127" i="12"/>
  <c r="N126" i="12"/>
  <c r="BK125" i="12"/>
  <c r="BG125" i="12"/>
  <c r="BI125" i="12"/>
  <c r="BF125" i="12"/>
  <c r="BH125" i="12"/>
  <c r="BJ125" i="12"/>
  <c r="BH12" i="3"/>
  <c r="BH28" i="10"/>
  <c r="BH161" i="10"/>
  <c r="BH162" i="10"/>
  <c r="BH36" i="10"/>
  <c r="BF61" i="3"/>
  <c r="BF75" i="3"/>
  <c r="BG49" i="13"/>
  <c r="BG50" i="13" s="1"/>
  <c r="BI172" i="10"/>
  <c r="BI170" i="10"/>
  <c r="BM86" i="13"/>
  <c r="BN101" i="13" s="1"/>
  <c r="BM97" i="3"/>
  <c r="K173" i="12"/>
  <c r="N172" i="12"/>
  <c r="BK171" i="12"/>
  <c r="BI171" i="12"/>
  <c r="BH171" i="12"/>
  <c r="BG171" i="12"/>
  <c r="BF171" i="12"/>
  <c r="BJ171" i="12"/>
  <c r="BP307" i="3"/>
  <c r="BT306" i="3"/>
  <c r="BM187" i="3"/>
  <c r="BN112" i="13"/>
  <c r="BN114" i="13" s="1"/>
  <c r="BK225" i="3"/>
  <c r="BL223" i="3"/>
  <c r="BH62" i="3"/>
  <c r="BH37" i="3"/>
  <c r="BI29" i="10"/>
  <c r="BI13" i="3"/>
  <c r="BU12" i="6" s="1"/>
  <c r="BH166" i="3"/>
  <c r="BH299" i="3"/>
  <c r="BI253" i="3"/>
  <c r="BI292" i="3"/>
  <c r="BJ169" i="10"/>
  <c r="BJ37" i="10" s="1"/>
  <c r="BJ13" i="10"/>
  <c r="BM248" i="3"/>
  <c r="BN84" i="13"/>
  <c r="BO83" i="13"/>
  <c r="BM15" i="13"/>
  <c r="BN54" i="13"/>
  <c r="BN57" i="13" s="1"/>
  <c r="BN172" i="3" s="1"/>
  <c r="BH71" i="13"/>
  <c r="BH300" i="3" s="1"/>
  <c r="BH17" i="13"/>
  <c r="BI69" i="13"/>
  <c r="BI31" i="13"/>
  <c r="BN33" i="13"/>
  <c r="BO26" i="13"/>
  <c r="K105" i="12"/>
  <c r="N104" i="12"/>
  <c r="BM104" i="12" s="1"/>
  <c r="BK103" i="12"/>
  <c r="BJ103" i="12"/>
  <c r="BI103" i="12"/>
  <c r="BH103" i="12"/>
  <c r="BF103" i="12"/>
  <c r="BG103" i="12"/>
  <c r="K151" i="12"/>
  <c r="N150" i="12"/>
  <c r="BM150" i="12" s="1"/>
  <c r="BK149" i="12"/>
  <c r="BJ149" i="12"/>
  <c r="BF149" i="12"/>
  <c r="BG149" i="12"/>
  <c r="BH149" i="12"/>
  <c r="BI149" i="12"/>
  <c r="BM6" i="13"/>
  <c r="BI5" i="13"/>
  <c r="Q5" i="13"/>
  <c r="BN6" i="12"/>
  <c r="BI5" i="12"/>
  <c r="Q5" i="12"/>
  <c r="BK166" i="10"/>
  <c r="P5" i="3"/>
  <c r="BI5" i="10"/>
  <c r="Q5" i="10"/>
  <c r="BG290" i="3"/>
  <c r="BN158" i="3"/>
  <c r="BI5" i="3"/>
  <c r="BS153" i="3"/>
  <c r="BR86" i="3"/>
  <c r="BO150" i="3"/>
  <c r="BX232" i="3" l="1"/>
  <c r="BX239" i="3"/>
  <c r="BG126" i="12"/>
  <c r="BF126" i="12"/>
  <c r="BI38" i="3"/>
  <c r="BU13" i="6"/>
  <c r="BH36" i="3"/>
  <c r="BT11" i="6"/>
  <c r="R5" i="17"/>
  <c r="R169" i="17" s="1"/>
  <c r="N221" i="12"/>
  <c r="K222" i="12"/>
  <c r="BJ30" i="10"/>
  <c r="BJ14" i="3"/>
  <c r="BH63" i="3"/>
  <c r="BH77" i="3"/>
  <c r="BI64" i="10"/>
  <c r="BI47" i="10"/>
  <c r="BI46" i="3"/>
  <c r="BJ182" i="10"/>
  <c r="BJ181" i="10"/>
  <c r="BJ38" i="10"/>
  <c r="BK14" i="10"/>
  <c r="BK179" i="10"/>
  <c r="BH45" i="10"/>
  <c r="BJ46" i="10"/>
  <c r="BJ45" i="3"/>
  <c r="BJ76" i="3" s="1"/>
  <c r="BG61" i="3"/>
  <c r="BG75" i="3"/>
  <c r="BL176" i="10"/>
  <c r="BL220" i="12"/>
  <c r="BK220" i="12"/>
  <c r="BF220" i="12"/>
  <c r="BJ220" i="12"/>
  <c r="BI220" i="12"/>
  <c r="BH220" i="12"/>
  <c r="BG220" i="12"/>
  <c r="BJ12" i="10"/>
  <c r="BJ159" i="10"/>
  <c r="BK156" i="10"/>
  <c r="BL157" i="10"/>
  <c r="BI12" i="3"/>
  <c r="BI28" i="10"/>
  <c r="BI161" i="10"/>
  <c r="BI162" i="10"/>
  <c r="BI36" i="10"/>
  <c r="BH44" i="3"/>
  <c r="BH62" i="10"/>
  <c r="N127" i="12"/>
  <c r="K128" i="12"/>
  <c r="BL126" i="12"/>
  <c r="BI126" i="12"/>
  <c r="BJ126" i="12"/>
  <c r="BH126" i="12"/>
  <c r="BK126" i="12"/>
  <c r="BG14" i="13"/>
  <c r="BG173" i="3"/>
  <c r="BG13" i="13"/>
  <c r="BH44" i="13" s="1"/>
  <c r="BH45" i="13" s="1"/>
  <c r="BG165" i="3"/>
  <c r="BN107" i="13"/>
  <c r="BN255" i="3"/>
  <c r="BN86" i="13"/>
  <c r="BN97" i="3"/>
  <c r="K174" i="12"/>
  <c r="N173" i="12"/>
  <c r="BL172" i="12"/>
  <c r="BH172" i="12"/>
  <c r="BI172" i="12"/>
  <c r="BJ172" i="12"/>
  <c r="BG172" i="12"/>
  <c r="BF172" i="12"/>
  <c r="BK172" i="12"/>
  <c r="BJ170" i="10"/>
  <c r="BJ172" i="10"/>
  <c r="BQ307" i="3"/>
  <c r="BR307" i="3" s="1"/>
  <c r="BU306" i="3"/>
  <c r="BV306" i="3" s="1"/>
  <c r="BN187" i="3"/>
  <c r="BO112" i="13"/>
  <c r="BO114" i="13" s="1"/>
  <c r="BL225" i="3"/>
  <c r="BM223" i="3"/>
  <c r="BI62" i="3"/>
  <c r="BI37" i="3"/>
  <c r="BJ13" i="3"/>
  <c r="BV12" i="6" s="1"/>
  <c r="BJ29" i="10"/>
  <c r="BK169" i="10"/>
  <c r="BK37" i="10" s="1"/>
  <c r="BK13" i="10"/>
  <c r="BN248" i="3"/>
  <c r="BH18" i="13"/>
  <c r="BH174" i="3"/>
  <c r="BO84" i="13"/>
  <c r="BP83" i="13"/>
  <c r="BN15" i="13"/>
  <c r="BO54" i="13"/>
  <c r="BO57" i="13" s="1"/>
  <c r="BO172" i="3" s="1"/>
  <c r="BI70" i="13"/>
  <c r="BI299" i="3" s="1"/>
  <c r="BJ66" i="13"/>
  <c r="BJ68" i="13" s="1"/>
  <c r="BP26" i="13"/>
  <c r="BO33" i="13"/>
  <c r="N105" i="12"/>
  <c r="K106" i="12"/>
  <c r="BL104" i="12"/>
  <c r="BK104" i="12"/>
  <c r="BJ104" i="12"/>
  <c r="BI104" i="12"/>
  <c r="BH104" i="12"/>
  <c r="BF104" i="12"/>
  <c r="BG104" i="12"/>
  <c r="K152" i="12"/>
  <c r="N151" i="12"/>
  <c r="BN151" i="12" s="1"/>
  <c r="BL150" i="12"/>
  <c r="BK150" i="12"/>
  <c r="BF150" i="12"/>
  <c r="BG150" i="12"/>
  <c r="BH150" i="12"/>
  <c r="BI150" i="12"/>
  <c r="BJ150" i="12"/>
  <c r="BN165" i="12"/>
  <c r="BN6" i="13"/>
  <c r="BM5" i="13"/>
  <c r="R5" i="13"/>
  <c r="BO6" i="12"/>
  <c r="BM5" i="12"/>
  <c r="R5" i="12"/>
  <c r="BL166" i="10"/>
  <c r="BM5" i="10"/>
  <c r="R5" i="10"/>
  <c r="BG296" i="3"/>
  <c r="BO158" i="3"/>
  <c r="BM5" i="3"/>
  <c r="BT153" i="3"/>
  <c r="BU153" i="3" s="1"/>
  <c r="BS86" i="3"/>
  <c r="Q5" i="3"/>
  <c r="BP150" i="3"/>
  <c r="BJ38" i="3" l="1"/>
  <c r="BV13" i="6"/>
  <c r="BI36" i="3"/>
  <c r="BU11" i="6"/>
  <c r="S5" i="17"/>
  <c r="S169" i="17" s="1"/>
  <c r="BM221" i="12"/>
  <c r="BF221" i="12"/>
  <c r="BH221" i="12"/>
  <c r="BI221" i="12"/>
  <c r="BK221" i="12"/>
  <c r="BG221" i="12"/>
  <c r="BJ221" i="12"/>
  <c r="BL221" i="12"/>
  <c r="N222" i="12"/>
  <c r="K223" i="12"/>
  <c r="BK14" i="3"/>
  <c r="BK30" i="10"/>
  <c r="BI63" i="3"/>
  <c r="BI77" i="3"/>
  <c r="BJ64" i="10"/>
  <c r="BJ47" i="10"/>
  <c r="BJ46" i="3"/>
  <c r="BK182" i="10"/>
  <c r="BK181" i="10"/>
  <c r="BK38" i="10"/>
  <c r="BL14" i="10"/>
  <c r="BL179" i="10"/>
  <c r="BI45" i="10"/>
  <c r="BK63" i="10"/>
  <c r="BK46" i="10"/>
  <c r="BK45" i="3"/>
  <c r="BK76" i="3" s="1"/>
  <c r="BH61" i="3"/>
  <c r="BH75" i="3"/>
  <c r="BM176" i="10"/>
  <c r="BJ28" i="10"/>
  <c r="BJ12" i="3"/>
  <c r="BJ161" i="10"/>
  <c r="BJ162" i="10"/>
  <c r="BJ36" i="10"/>
  <c r="BK12" i="10"/>
  <c r="BK159" i="10"/>
  <c r="BL156" i="10"/>
  <c r="BM157" i="10"/>
  <c r="BI62" i="10"/>
  <c r="BI44" i="3"/>
  <c r="BH46" i="13"/>
  <c r="BH303" i="3"/>
  <c r="BF127" i="12"/>
  <c r="BI127" i="12"/>
  <c r="BM127" i="12"/>
  <c r="BH127" i="12"/>
  <c r="BG127" i="12"/>
  <c r="BK127" i="12"/>
  <c r="BJ127" i="12"/>
  <c r="BL127" i="12"/>
  <c r="K129" i="12"/>
  <c r="N128" i="12"/>
  <c r="BO86" i="13"/>
  <c r="BP101" i="13" s="1"/>
  <c r="BO97" i="3"/>
  <c r="K175" i="12"/>
  <c r="N174" i="12"/>
  <c r="BM173" i="12"/>
  <c r="BJ173" i="12"/>
  <c r="BK173" i="12"/>
  <c r="BI173" i="12"/>
  <c r="BG173" i="12"/>
  <c r="BL173" i="12"/>
  <c r="BH173" i="12"/>
  <c r="BF173" i="12"/>
  <c r="BK172" i="10"/>
  <c r="BK170" i="10"/>
  <c r="BS307" i="3"/>
  <c r="BW306" i="3"/>
  <c r="BX306" i="3" s="1"/>
  <c r="BO187" i="3"/>
  <c r="BP112" i="13"/>
  <c r="BP114" i="13" s="1"/>
  <c r="BM225" i="3"/>
  <c r="BN223" i="3"/>
  <c r="BJ62" i="3"/>
  <c r="BJ37" i="3"/>
  <c r="BK13" i="3"/>
  <c r="BW12" i="6" s="1"/>
  <c r="BK29" i="10"/>
  <c r="BJ253" i="3"/>
  <c r="BJ292" i="3"/>
  <c r="BL169" i="10"/>
  <c r="BL37" i="10" s="1"/>
  <c r="BL13" i="10"/>
  <c r="BV153" i="3"/>
  <c r="BW153" i="3" s="1"/>
  <c r="BO248" i="3"/>
  <c r="BI71" i="13"/>
  <c r="BI18" i="13" s="1"/>
  <c r="BI166" i="3"/>
  <c r="BP84" i="13"/>
  <c r="BQ83" i="13"/>
  <c r="BO15" i="13"/>
  <c r="BP54" i="13"/>
  <c r="BP57" i="13" s="1"/>
  <c r="BP172" i="3" s="1"/>
  <c r="BI17" i="13"/>
  <c r="BJ31" i="13"/>
  <c r="BJ69" i="13"/>
  <c r="BP33" i="13"/>
  <c r="BQ26" i="13"/>
  <c r="N106" i="12"/>
  <c r="BO106" i="12" s="1"/>
  <c r="K107" i="12"/>
  <c r="BM105" i="12"/>
  <c r="BJ105" i="12"/>
  <c r="BN105" i="12"/>
  <c r="BF105" i="12"/>
  <c r="BH105" i="12"/>
  <c r="BL105" i="12"/>
  <c r="BK105" i="12"/>
  <c r="BG105" i="12"/>
  <c r="BI105" i="12"/>
  <c r="K153" i="12"/>
  <c r="N152" i="12"/>
  <c r="BO152" i="12" s="1"/>
  <c r="BM151" i="12"/>
  <c r="BL151" i="12"/>
  <c r="BF151" i="12"/>
  <c r="BG151" i="12"/>
  <c r="BH151" i="12"/>
  <c r="BI151" i="12"/>
  <c r="BJ151" i="12"/>
  <c r="BK151" i="12"/>
  <c r="BO165" i="12"/>
  <c r="BO6" i="13"/>
  <c r="BQ5" i="13"/>
  <c r="S5" i="13"/>
  <c r="BP6" i="12"/>
  <c r="BQ5" i="12"/>
  <c r="S5" i="12"/>
  <c r="BM166" i="10"/>
  <c r="BQ5" i="10"/>
  <c r="S5" i="10"/>
  <c r="BP158" i="3"/>
  <c r="BQ5" i="3"/>
  <c r="BT86" i="3"/>
  <c r="BU86" i="3" s="1"/>
  <c r="BV86" i="3" s="1"/>
  <c r="BW86" i="3" s="1"/>
  <c r="BX86" i="3" s="1"/>
  <c r="R5" i="3"/>
  <c r="BQ150" i="3"/>
  <c r="O146" i="10" l="1"/>
  <c r="T152" i="14" s="1"/>
  <c r="O148" i="10"/>
  <c r="T153" i="14" s="1"/>
  <c r="O145" i="10"/>
  <c r="T151" i="14" s="1"/>
  <c r="O138" i="10"/>
  <c r="T148" i="14" s="1"/>
  <c r="Q140" i="10"/>
  <c r="Q141" i="10"/>
  <c r="O113" i="10"/>
  <c r="O147" i="10"/>
  <c r="O87" i="10"/>
  <c r="O91" i="10" s="1"/>
  <c r="S141" i="10"/>
  <c r="S145" i="10"/>
  <c r="X151" i="14" s="1"/>
  <c r="S146" i="10"/>
  <c r="X152" i="14" s="1"/>
  <c r="S87" i="10"/>
  <c r="S113" i="10"/>
  <c r="BM222" i="12"/>
  <c r="BN222" i="12"/>
  <c r="BL222" i="12"/>
  <c r="BK222" i="12"/>
  <c r="BJ222" i="12"/>
  <c r="BI222" i="12"/>
  <c r="BH222" i="12"/>
  <c r="BG222" i="12"/>
  <c r="BF222" i="12"/>
  <c r="K224" i="12"/>
  <c r="N223" i="12"/>
  <c r="BK38" i="3"/>
  <c r="BW13" i="6"/>
  <c r="BJ36" i="3"/>
  <c r="BV11" i="6"/>
  <c r="T5" i="17"/>
  <c r="T169" i="17" s="1"/>
  <c r="BL14" i="3"/>
  <c r="BL30" i="10"/>
  <c r="BJ63" i="3"/>
  <c r="BJ77" i="3"/>
  <c r="BK47" i="10"/>
  <c r="BK64" i="10"/>
  <c r="BK46" i="3"/>
  <c r="BL182" i="10"/>
  <c r="BL181" i="10"/>
  <c r="BL38" i="10"/>
  <c r="BM14" i="10"/>
  <c r="BM179" i="10"/>
  <c r="BJ45" i="10"/>
  <c r="BL63" i="10"/>
  <c r="BL46" i="10"/>
  <c r="BL45" i="3"/>
  <c r="BL76" i="3" s="1"/>
  <c r="BJ44" i="3"/>
  <c r="BJ62" i="10"/>
  <c r="BK28" i="10"/>
  <c r="BK12" i="3"/>
  <c r="BK161" i="10"/>
  <c r="BK36" i="10"/>
  <c r="BK162" i="10"/>
  <c r="BL12" i="10"/>
  <c r="BL159" i="10"/>
  <c r="BM156" i="10"/>
  <c r="BN157" i="10"/>
  <c r="BN176" i="10"/>
  <c r="BI75" i="3"/>
  <c r="BI61" i="3"/>
  <c r="BH48" i="13"/>
  <c r="BH49" i="13" s="1"/>
  <c r="BH30" i="13"/>
  <c r="N129" i="12"/>
  <c r="K130" i="12"/>
  <c r="BN128" i="12"/>
  <c r="BG128" i="12"/>
  <c r="BI128" i="12"/>
  <c r="BL128" i="12"/>
  <c r="BF128" i="12"/>
  <c r="BH128" i="12"/>
  <c r="BJ128" i="12"/>
  <c r="BK128" i="12"/>
  <c r="BM128" i="12"/>
  <c r="BP107" i="13"/>
  <c r="BP255" i="3"/>
  <c r="BP86" i="13"/>
  <c r="BP97" i="3"/>
  <c r="BU5" i="10"/>
  <c r="O196" i="10"/>
  <c r="M37" i="10"/>
  <c r="M24" i="17" s="1"/>
  <c r="M40" i="10"/>
  <c r="I10" i="10"/>
  <c r="I34" i="10"/>
  <c r="I21" i="17" s="1"/>
  <c r="O11" i="10"/>
  <c r="O189" i="10"/>
  <c r="K176" i="12"/>
  <c r="N175" i="12"/>
  <c r="BN174" i="12"/>
  <c r="BF174" i="12"/>
  <c r="BM174" i="12"/>
  <c r="BG174" i="12"/>
  <c r="BH174" i="12"/>
  <c r="BI174" i="12"/>
  <c r="BJ174" i="12"/>
  <c r="BK174" i="12"/>
  <c r="BL174" i="12"/>
  <c r="BL170" i="10"/>
  <c r="BL172" i="10"/>
  <c r="BT307" i="3"/>
  <c r="BP187" i="3"/>
  <c r="BQ112" i="13"/>
  <c r="BQ114" i="13" s="1"/>
  <c r="BN225" i="3"/>
  <c r="BO223" i="3"/>
  <c r="BK62" i="3"/>
  <c r="BK37" i="3"/>
  <c r="BL13" i="3"/>
  <c r="BX12" i="6" s="1"/>
  <c r="BL29" i="10"/>
  <c r="BX153" i="3"/>
  <c r="BI174" i="3"/>
  <c r="BI300" i="3"/>
  <c r="BM169" i="10"/>
  <c r="BM37" i="10" s="1"/>
  <c r="BM13" i="10"/>
  <c r="BU5" i="3"/>
  <c r="N92" i="3"/>
  <c r="N86" i="3"/>
  <c r="O260" i="3"/>
  <c r="N43" i="3"/>
  <c r="U36" i="14" s="1"/>
  <c r="P88" i="3"/>
  <c r="P231" i="3"/>
  <c r="P150" i="3"/>
  <c r="P239" i="3"/>
  <c r="P55" i="3"/>
  <c r="P52" i="3"/>
  <c r="P46" i="3"/>
  <c r="P22" i="3"/>
  <c r="P14" i="3"/>
  <c r="P256" i="3"/>
  <c r="P248" i="3"/>
  <c r="M103" i="3"/>
  <c r="L157" i="3"/>
  <c r="N188" i="3"/>
  <c r="N21" i="3"/>
  <c r="N15" i="3"/>
  <c r="U24" i="14" s="1"/>
  <c r="O103" i="3"/>
  <c r="N46" i="3"/>
  <c r="U39" i="14" s="1"/>
  <c r="N51" i="3"/>
  <c r="N57" i="3"/>
  <c r="N85" i="3"/>
  <c r="N153" i="3"/>
  <c r="N186" i="3"/>
  <c r="N165" i="3"/>
  <c r="N172" i="3"/>
  <c r="N176" i="3"/>
  <c r="L57" i="3"/>
  <c r="L178" i="3"/>
  <c r="L95" i="3"/>
  <c r="L229" i="3"/>
  <c r="L232" i="3"/>
  <c r="L158" i="3"/>
  <c r="L44" i="3"/>
  <c r="S37" i="14" s="1"/>
  <c r="N179" i="3"/>
  <c r="N247" i="3"/>
  <c r="L89" i="3"/>
  <c r="L13" i="3"/>
  <c r="S22" i="14" s="1"/>
  <c r="L91" i="3"/>
  <c r="L248" i="3"/>
  <c r="L168" i="3"/>
  <c r="L45" i="3"/>
  <c r="S38" i="14" s="1"/>
  <c r="L267" i="3"/>
  <c r="M95" i="3"/>
  <c r="N184" i="3"/>
  <c r="L176" i="3"/>
  <c r="L245" i="3"/>
  <c r="L98" i="3"/>
  <c r="L253" i="3"/>
  <c r="L292" i="3" s="1"/>
  <c r="L164" i="3"/>
  <c r="L185" i="3"/>
  <c r="L230" i="3"/>
  <c r="L239" i="3"/>
  <c r="L54" i="3"/>
  <c r="L90" i="3"/>
  <c r="L142" i="3"/>
  <c r="L159" i="3"/>
  <c r="L174" i="3"/>
  <c r="L300" i="3" s="1"/>
  <c r="N190" i="3"/>
  <c r="L186" i="3"/>
  <c r="L47" i="3"/>
  <c r="S40" i="14" s="1"/>
  <c r="L94" i="3"/>
  <c r="N156" i="3"/>
  <c r="P188" i="3"/>
  <c r="P90" i="3"/>
  <c r="P86" i="3"/>
  <c r="P56" i="3"/>
  <c r="P53" i="3"/>
  <c r="P45" i="3"/>
  <c r="P23" i="3"/>
  <c r="P20" i="3"/>
  <c r="P13" i="3"/>
  <c r="P247" i="3"/>
  <c r="P166" i="3"/>
  <c r="P158" i="3"/>
  <c r="M133" i="3"/>
  <c r="M140" i="3" s="1"/>
  <c r="M102" i="3"/>
  <c r="F13" i="14" s="1"/>
  <c r="F15" i="14" s="1"/>
  <c r="L257" i="3"/>
  <c r="N12" i="3"/>
  <c r="U21" i="14" s="1"/>
  <c r="N168" i="3"/>
  <c r="R268" i="3"/>
  <c r="R246" i="3"/>
  <c r="R247" i="3"/>
  <c r="R256" i="3"/>
  <c r="R18" i="3"/>
  <c r="R20" i="3"/>
  <c r="R21" i="3"/>
  <c r="R22" i="3"/>
  <c r="R23" i="3"/>
  <c r="R24" i="3"/>
  <c r="R51" i="3"/>
  <c r="R52" i="3"/>
  <c r="R53" i="3"/>
  <c r="R54" i="3"/>
  <c r="R55" i="3"/>
  <c r="R56" i="3"/>
  <c r="R57" i="3"/>
  <c r="BP248" i="3"/>
  <c r="BH165" i="3"/>
  <c r="BH50" i="13"/>
  <c r="BH173" i="3" s="1"/>
  <c r="BQ84" i="13"/>
  <c r="BR83" i="13"/>
  <c r="BP15" i="13"/>
  <c r="BQ54" i="13"/>
  <c r="BQ57" i="13" s="1"/>
  <c r="BQ172" i="3" s="1"/>
  <c r="BH13" i="13"/>
  <c r="BH14" i="13"/>
  <c r="T5" i="13"/>
  <c r="BJ70" i="13"/>
  <c r="BJ71" i="13" s="1"/>
  <c r="BK66" i="13"/>
  <c r="BK68" i="13" s="1"/>
  <c r="BU5" i="12"/>
  <c r="BQ33" i="13"/>
  <c r="BR26" i="13"/>
  <c r="BU5" i="13"/>
  <c r="H37" i="13" s="1"/>
  <c r="K108" i="12"/>
  <c r="N107" i="12"/>
  <c r="BP107" i="12" s="1"/>
  <c r="BN106" i="12"/>
  <c r="BH106" i="12"/>
  <c r="BL106" i="12"/>
  <c r="BI106" i="12"/>
  <c r="BF106" i="12"/>
  <c r="BM106" i="12"/>
  <c r="BK106" i="12"/>
  <c r="BJ106" i="12"/>
  <c r="BG106" i="12"/>
  <c r="K154" i="12"/>
  <c r="N153" i="12"/>
  <c r="BP153" i="12" s="1"/>
  <c r="BN152" i="12"/>
  <c r="BM152" i="12"/>
  <c r="BF152" i="12"/>
  <c r="BG152" i="12"/>
  <c r="BH152" i="12"/>
  <c r="BI152" i="12"/>
  <c r="BJ152" i="12"/>
  <c r="BK152" i="12"/>
  <c r="BL152" i="12"/>
  <c r="BP165" i="12"/>
  <c r="BP6" i="13"/>
  <c r="BQ6" i="12"/>
  <c r="T5" i="12"/>
  <c r="BN166" i="10"/>
  <c r="T5" i="10"/>
  <c r="BQ158" i="3"/>
  <c r="S5" i="3"/>
  <c r="BR150" i="3"/>
  <c r="L12" i="3" l="1"/>
  <c r="N241" i="3"/>
  <c r="N150" i="3"/>
  <c r="N242" i="3"/>
  <c r="N268" i="3"/>
  <c r="L187" i="3"/>
  <c r="L235" i="3"/>
  <c r="N193" i="3"/>
  <c r="N253" i="3"/>
  <c r="N292" i="3" s="1"/>
  <c r="N196" i="10"/>
  <c r="Q147" i="10"/>
  <c r="R145" i="10"/>
  <c r="N148" i="10"/>
  <c r="O141" i="10"/>
  <c r="S140" i="10"/>
  <c r="S147" i="10"/>
  <c r="Q37" i="10"/>
  <c r="Q24" i="17" s="1"/>
  <c r="O79" i="17" s="1"/>
  <c r="N199" i="10"/>
  <c r="Q87" i="10"/>
  <c r="Q146" i="10"/>
  <c r="V152" i="14" s="1"/>
  <c r="Q113" i="10"/>
  <c r="Q145" i="10"/>
  <c r="V151" i="14" s="1"/>
  <c r="N145" i="10"/>
  <c r="O140" i="10"/>
  <c r="N147" i="10"/>
  <c r="N146" i="10"/>
  <c r="P87" i="10"/>
  <c r="P91" i="10" s="1"/>
  <c r="P145" i="10"/>
  <c r="U151" i="14" s="1"/>
  <c r="R113" i="10"/>
  <c r="N138" i="10"/>
  <c r="N140" i="10"/>
  <c r="P146" i="10"/>
  <c r="U152" i="14" s="1"/>
  <c r="P147" i="10"/>
  <c r="P113" i="10"/>
  <c r="P140" i="10"/>
  <c r="N141" i="10"/>
  <c r="R146" i="10"/>
  <c r="W152" i="14" s="1"/>
  <c r="P141" i="10"/>
  <c r="R87" i="10"/>
  <c r="R141" i="10"/>
  <c r="R140" i="10"/>
  <c r="R147" i="10"/>
  <c r="T147" i="10"/>
  <c r="T87" i="10"/>
  <c r="T91" i="10" s="1"/>
  <c r="T113" i="10"/>
  <c r="T140" i="10"/>
  <c r="T141" i="10"/>
  <c r="T145" i="10"/>
  <c r="Y151" i="14" s="1"/>
  <c r="T146" i="10"/>
  <c r="Y152" i="14" s="1"/>
  <c r="K225" i="12"/>
  <c r="N224" i="12"/>
  <c r="BN223" i="12"/>
  <c r="BO223" i="12"/>
  <c r="BM223" i="12"/>
  <c r="BL223" i="12"/>
  <c r="BK223" i="12"/>
  <c r="BJ223" i="12"/>
  <c r="BI223" i="12"/>
  <c r="BH223" i="12"/>
  <c r="BG223" i="12"/>
  <c r="BF223" i="12"/>
  <c r="M27" i="17"/>
  <c r="BL38" i="3"/>
  <c r="BX13" i="6"/>
  <c r="BK36" i="3"/>
  <c r="BW11" i="6"/>
  <c r="O14" i="10"/>
  <c r="J34" i="10"/>
  <c r="K189" i="10"/>
  <c r="O169" i="10"/>
  <c r="N79" i="10"/>
  <c r="M73" i="10"/>
  <c r="I79" i="10"/>
  <c r="H79" i="10"/>
  <c r="J79" i="10"/>
  <c r="K79" i="10"/>
  <c r="L79" i="10"/>
  <c r="O79" i="10"/>
  <c r="AC6" i="14" s="1"/>
  <c r="M79" i="10"/>
  <c r="T133" i="10"/>
  <c r="Q74" i="10"/>
  <c r="M74" i="10"/>
  <c r="O74" i="10"/>
  <c r="P133" i="10"/>
  <c r="Q133" i="10"/>
  <c r="R133" i="10"/>
  <c r="O120" i="10"/>
  <c r="BE114" i="10" s="1"/>
  <c r="M124" i="10"/>
  <c r="O111" i="10"/>
  <c r="Q124" i="10"/>
  <c r="M120" i="10"/>
  <c r="O124" i="10"/>
  <c r="S124" i="10"/>
  <c r="O73" i="10"/>
  <c r="S74" i="10"/>
  <c r="N133" i="10"/>
  <c r="O133" i="10"/>
  <c r="R134" i="10"/>
  <c r="M133" i="10"/>
  <c r="N134" i="10" s="1"/>
  <c r="S133" i="10"/>
  <c r="M111" i="10"/>
  <c r="N111" i="10"/>
  <c r="N124" i="10"/>
  <c r="N120" i="10"/>
  <c r="R124" i="10"/>
  <c r="P124" i="10"/>
  <c r="T124" i="10"/>
  <c r="T125" i="10" s="1"/>
  <c r="Q134" i="14" s="1"/>
  <c r="Q38" i="10"/>
  <c r="Q25" i="17" s="1"/>
  <c r="O80" i="17" s="1"/>
  <c r="M98" i="10"/>
  <c r="O75" i="10"/>
  <c r="M75" i="10"/>
  <c r="Q102" i="10"/>
  <c r="O102" i="10"/>
  <c r="S102" i="10"/>
  <c r="M102" i="10"/>
  <c r="O98" i="10"/>
  <c r="R102" i="10"/>
  <c r="J75" i="10"/>
  <c r="I75" i="10"/>
  <c r="H75" i="10"/>
  <c r="K75" i="10"/>
  <c r="P102" i="10"/>
  <c r="N98" i="10"/>
  <c r="N102" i="10"/>
  <c r="N75" i="10"/>
  <c r="L75" i="10"/>
  <c r="T102" i="10"/>
  <c r="T103" i="10" s="1"/>
  <c r="Q129" i="14" s="1"/>
  <c r="I85" i="10"/>
  <c r="J85" i="10"/>
  <c r="H85" i="10"/>
  <c r="K85" i="10"/>
  <c r="L85" i="10"/>
  <c r="N85" i="10"/>
  <c r="O85" i="10"/>
  <c r="M85" i="10"/>
  <c r="M72" i="10"/>
  <c r="O179" i="10"/>
  <c r="O72" i="10"/>
  <c r="K73" i="10"/>
  <c r="R74" i="10"/>
  <c r="L73" i="10"/>
  <c r="I74" i="10"/>
  <c r="I73" i="10"/>
  <c r="I72" i="10"/>
  <c r="J74" i="10"/>
  <c r="H73" i="10"/>
  <c r="J73" i="10"/>
  <c r="H74" i="10"/>
  <c r="H72" i="10"/>
  <c r="J72" i="10"/>
  <c r="K72" i="10"/>
  <c r="N73" i="10"/>
  <c r="K74" i="10"/>
  <c r="P74" i="10"/>
  <c r="L74" i="10"/>
  <c r="L72" i="10"/>
  <c r="N74" i="10"/>
  <c r="N72" i="10"/>
  <c r="T74" i="10"/>
  <c r="BM14" i="3"/>
  <c r="BM30" i="10"/>
  <c r="O156" i="10"/>
  <c r="N71" i="10"/>
  <c r="J71" i="10"/>
  <c r="I71" i="10"/>
  <c r="K71" i="10"/>
  <c r="H71" i="10"/>
  <c r="L71" i="10"/>
  <c r="M71" i="10"/>
  <c r="O71" i="10"/>
  <c r="V71" i="10" s="1"/>
  <c r="BJ75" i="3"/>
  <c r="BJ61" i="3"/>
  <c r="L43" i="3"/>
  <c r="S36" i="14" s="1"/>
  <c r="N82" i="3"/>
  <c r="N54" i="3"/>
  <c r="N47" i="3"/>
  <c r="M246" i="3"/>
  <c r="M249" i="3"/>
  <c r="M253" i="3"/>
  <c r="M292" i="3" s="1"/>
  <c r="N91" i="3"/>
  <c r="N95" i="3"/>
  <c r="N109" i="3" s="1"/>
  <c r="N129" i="3"/>
  <c r="L156" i="3"/>
  <c r="M265" i="3" s="1"/>
  <c r="R19" i="3"/>
  <c r="J206" i="10"/>
  <c r="I206" i="10"/>
  <c r="I207" i="10" s="1"/>
  <c r="K206" i="10"/>
  <c r="L206" i="10"/>
  <c r="N206" i="10"/>
  <c r="M206" i="10"/>
  <c r="O206" i="10"/>
  <c r="Q159" i="10"/>
  <c r="K186" i="10"/>
  <c r="O166" i="10"/>
  <c r="O13" i="10"/>
  <c r="O12" i="10"/>
  <c r="Q156" i="10"/>
  <c r="BK63" i="3"/>
  <c r="BK77" i="3"/>
  <c r="BL47" i="10"/>
  <c r="BL64" i="10"/>
  <c r="BL46" i="3"/>
  <c r="Q46" i="3" s="1"/>
  <c r="BM182" i="10"/>
  <c r="BM181" i="10"/>
  <c r="BM38" i="10"/>
  <c r="BK45" i="10"/>
  <c r="BN14" i="10"/>
  <c r="BN179" i="10"/>
  <c r="Q14" i="10"/>
  <c r="Q176" i="10"/>
  <c r="O40" i="10"/>
  <c r="O159" i="10"/>
  <c r="Q166" i="10"/>
  <c r="M179" i="10"/>
  <c r="K159" i="10"/>
  <c r="N186" i="10"/>
  <c r="M176" i="10"/>
  <c r="BM63" i="10"/>
  <c r="BM46" i="10"/>
  <c r="BM45" i="3"/>
  <c r="Q179" i="10"/>
  <c r="K34" i="10"/>
  <c r="BK44" i="3"/>
  <c r="BO176" i="10"/>
  <c r="BK62" i="10"/>
  <c r="BL28" i="10"/>
  <c r="BL12" i="3"/>
  <c r="BX11" i="6" s="1"/>
  <c r="BL161" i="10"/>
  <c r="BL36" i="10"/>
  <c r="BL62" i="10" s="1"/>
  <c r="BL162" i="10"/>
  <c r="BM159" i="10"/>
  <c r="BM12" i="10"/>
  <c r="BO157" i="10"/>
  <c r="BN156" i="10"/>
  <c r="M10" i="10"/>
  <c r="P159" i="10"/>
  <c r="BJ129" i="12"/>
  <c r="BH129" i="12"/>
  <c r="BL129" i="12"/>
  <c r="BM129" i="12"/>
  <c r="BG129" i="12"/>
  <c r="BK129" i="12"/>
  <c r="BI129" i="12"/>
  <c r="BF129" i="12"/>
  <c r="BO129" i="12"/>
  <c r="BN129" i="12"/>
  <c r="N130" i="12"/>
  <c r="K131" i="12"/>
  <c r="BK61" i="3"/>
  <c r="BK75" i="3"/>
  <c r="M156" i="10"/>
  <c r="O34" i="10"/>
  <c r="O199" i="10"/>
  <c r="M34" i="10"/>
  <c r="O41" i="10"/>
  <c r="O36" i="10"/>
  <c r="Q12" i="10"/>
  <c r="Q88" i="17" s="1"/>
  <c r="R88" i="17" s="1"/>
  <c r="O16" i="10"/>
  <c r="O176" i="10"/>
  <c r="BL44" i="3"/>
  <c r="BM28" i="10"/>
  <c r="BM12" i="3"/>
  <c r="O38" i="10"/>
  <c r="M36" i="10"/>
  <c r="M23" i="17" s="1"/>
  <c r="M35" i="10"/>
  <c r="M22" i="17" s="1"/>
  <c r="O39" i="10"/>
  <c r="O26" i="17" s="1"/>
  <c r="O37" i="10"/>
  <c r="BM25" i="12"/>
  <c r="BK25" i="12"/>
  <c r="BI25" i="12"/>
  <c r="BJ26" i="12"/>
  <c r="BJ28" i="12" s="1"/>
  <c r="BH25" i="12"/>
  <c r="BF26" i="12"/>
  <c r="BF28" i="12" s="1"/>
  <c r="BI26" i="12"/>
  <c r="BI28" i="12" s="1"/>
  <c r="BJ25" i="12"/>
  <c r="BM26" i="12"/>
  <c r="BM28" i="12" s="1"/>
  <c r="BL26" i="12"/>
  <c r="BL28" i="12" s="1"/>
  <c r="BG25" i="12"/>
  <c r="BH26" i="12"/>
  <c r="BH28" i="12" s="1"/>
  <c r="BL25" i="12"/>
  <c r="BK26" i="12"/>
  <c r="BK28" i="12" s="1"/>
  <c r="BO25" i="12"/>
  <c r="BG26" i="12"/>
  <c r="BG28" i="12" s="1"/>
  <c r="BN26" i="12"/>
  <c r="BN28" i="12" s="1"/>
  <c r="BP25" i="12"/>
  <c r="BN25" i="12"/>
  <c r="BF25" i="12"/>
  <c r="BO26" i="12"/>
  <c r="BO28" i="12" s="1"/>
  <c r="BP26" i="12"/>
  <c r="BP28" i="12" s="1"/>
  <c r="L177" i="3"/>
  <c r="L188" i="3"/>
  <c r="L233" i="3"/>
  <c r="L242" i="3"/>
  <c r="L24" i="3"/>
  <c r="L49" i="3"/>
  <c r="L86" i="3"/>
  <c r="L103" i="3"/>
  <c r="N103" i="3"/>
  <c r="N149" i="3"/>
  <c r="N180" i="3"/>
  <c r="L147" i="3"/>
  <c r="L153" i="3"/>
  <c r="L167" i="3"/>
  <c r="L84" i="3"/>
  <c r="L180" i="3"/>
  <c r="L150" i="3"/>
  <c r="L260" i="3"/>
  <c r="N178" i="3"/>
  <c r="N233" i="3"/>
  <c r="L173" i="3"/>
  <c r="L268" i="3"/>
  <c r="L169" i="3"/>
  <c r="L266" i="3"/>
  <c r="L254" i="3"/>
  <c r="N182" i="3"/>
  <c r="N238" i="3"/>
  <c r="N259" i="3"/>
  <c r="N11" i="3"/>
  <c r="N14" i="3"/>
  <c r="N23" i="3"/>
  <c r="N45" i="3"/>
  <c r="U38" i="14" s="1"/>
  <c r="N49" i="3"/>
  <c r="N56" i="3"/>
  <c r="N84" i="3"/>
  <c r="N90" i="3"/>
  <c r="N94" i="3"/>
  <c r="BM170" i="10"/>
  <c r="BM172" i="10"/>
  <c r="L156" i="10"/>
  <c r="L41" i="10"/>
  <c r="M196" i="10"/>
  <c r="P36" i="10"/>
  <c r="P23" i="17" s="1"/>
  <c r="P13" i="10"/>
  <c r="J156" i="10"/>
  <c r="L11" i="10"/>
  <c r="L37" i="10"/>
  <c r="L24" i="17" s="1"/>
  <c r="P37" i="10"/>
  <c r="P24" i="17" s="1"/>
  <c r="L176" i="10"/>
  <c r="N159" i="10"/>
  <c r="N35" i="10"/>
  <c r="N22" i="17" s="1"/>
  <c r="N14" i="10"/>
  <c r="N11" i="10"/>
  <c r="L39" i="10"/>
  <c r="L26" i="17" s="1"/>
  <c r="P176" i="10"/>
  <c r="N169" i="10"/>
  <c r="L38" i="10"/>
  <c r="L25" i="17" s="1"/>
  <c r="L159" i="10"/>
  <c r="L12" i="10"/>
  <c r="L199" i="10"/>
  <c r="M41" i="10"/>
  <c r="M189" i="10"/>
  <c r="N41" i="10"/>
  <c r="J10" i="10"/>
  <c r="N37" i="10"/>
  <c r="N24" i="17" s="1"/>
  <c r="N16" i="10"/>
  <c r="N13" i="10"/>
  <c r="N176" i="10"/>
  <c r="M166" i="10"/>
  <c r="L40" i="10"/>
  <c r="P169" i="10"/>
  <c r="J186" i="10"/>
  <c r="L196" i="10"/>
  <c r="P12" i="10"/>
  <c r="N166" i="10"/>
  <c r="L16" i="10"/>
  <c r="M16" i="10"/>
  <c r="L35" i="10"/>
  <c r="L22" i="17" s="1"/>
  <c r="P14" i="10"/>
  <c r="H34" i="10"/>
  <c r="N36" i="10"/>
  <c r="N23" i="17" s="1"/>
  <c r="N15" i="10"/>
  <c r="N12" i="10"/>
  <c r="N156" i="10"/>
  <c r="I41" i="10"/>
  <c r="M11" i="10"/>
  <c r="M186" i="10"/>
  <c r="N189" i="10"/>
  <c r="N10" i="10"/>
  <c r="N40" i="10"/>
  <c r="P179" i="10"/>
  <c r="P38" i="10"/>
  <c r="P25" i="17" s="1"/>
  <c r="N39" i="10"/>
  <c r="N26" i="17" s="1"/>
  <c r="P156" i="10"/>
  <c r="M12" i="10"/>
  <c r="N38" i="10"/>
  <c r="N25" i="17" s="1"/>
  <c r="N179" i="10"/>
  <c r="P166" i="10"/>
  <c r="M14" i="10"/>
  <c r="M39" i="10"/>
  <c r="M26" i="17" s="1"/>
  <c r="J166" i="10"/>
  <c r="N34" i="10"/>
  <c r="N21" i="17" s="1"/>
  <c r="L10" i="10"/>
  <c r="K10" i="10"/>
  <c r="K39" i="10"/>
  <c r="K26" i="17" s="1"/>
  <c r="H36" i="10"/>
  <c r="H23" i="17" s="1"/>
  <c r="I13" i="10"/>
  <c r="L14" i="10"/>
  <c r="K12" i="10"/>
  <c r="I156" i="10"/>
  <c r="J196" i="10"/>
  <c r="K36" i="10"/>
  <c r="K23" i="17" s="1"/>
  <c r="I196" i="10"/>
  <c r="M15" i="10"/>
  <c r="L13" i="10"/>
  <c r="L166" i="10"/>
  <c r="L34" i="10"/>
  <c r="L21" i="17" s="1"/>
  <c r="L189" i="10"/>
  <c r="J16" i="10"/>
  <c r="K15" i="10"/>
  <c r="K179" i="10"/>
  <c r="K176" i="10"/>
  <c r="K41" i="10"/>
  <c r="K166" i="10"/>
  <c r="L15" i="10"/>
  <c r="K169" i="10"/>
  <c r="I16" i="10"/>
  <c r="K196" i="10"/>
  <c r="J41" i="10"/>
  <c r="J12" i="10"/>
  <c r="L36" i="10"/>
  <c r="L23" i="17" s="1"/>
  <c r="K14" i="10"/>
  <c r="I166" i="10"/>
  <c r="K16" i="10"/>
  <c r="I35" i="10"/>
  <c r="I22" i="17" s="1"/>
  <c r="I176" i="10"/>
  <c r="M38" i="10"/>
  <c r="M25" i="17" s="1"/>
  <c r="M13" i="10"/>
  <c r="L179" i="10"/>
  <c r="L169" i="10"/>
  <c r="K13" i="10"/>
  <c r="H10" i="10"/>
  <c r="K35" i="10"/>
  <c r="K22" i="17" s="1"/>
  <c r="J11" i="10"/>
  <c r="K40" i="10"/>
  <c r="K38" i="10"/>
  <c r="K25" i="17" s="1"/>
  <c r="I199" i="10"/>
  <c r="K156" i="10"/>
  <c r="K37" i="10"/>
  <c r="K24" i="17" s="1"/>
  <c r="K199" i="10"/>
  <c r="K11" i="10"/>
  <c r="J199" i="10"/>
  <c r="J189" i="10"/>
  <c r="H39" i="10"/>
  <c r="H26" i="17" s="1"/>
  <c r="I11" i="10"/>
  <c r="J15" i="10"/>
  <c r="J169" i="10"/>
  <c r="J13" i="10"/>
  <c r="H196" i="10"/>
  <c r="J176" i="10"/>
  <c r="H186" i="10"/>
  <c r="J179" i="10"/>
  <c r="J35" i="10"/>
  <c r="J22" i="17" s="1"/>
  <c r="J39" i="10"/>
  <c r="J26" i="17" s="1"/>
  <c r="I179" i="10"/>
  <c r="I159" i="10"/>
  <c r="H156" i="10"/>
  <c r="H176" i="10"/>
  <c r="H166" i="10"/>
  <c r="J36" i="10"/>
  <c r="J23" i="17" s="1"/>
  <c r="H40" i="10"/>
  <c r="I189" i="10"/>
  <c r="J40" i="10"/>
  <c r="J37" i="10"/>
  <c r="J24" i="17" s="1"/>
  <c r="I39" i="10"/>
  <c r="I26" i="17" s="1"/>
  <c r="J14" i="10"/>
  <c r="H38" i="10"/>
  <c r="H25" i="17" s="1"/>
  <c r="J159" i="10"/>
  <c r="J38" i="10"/>
  <c r="J25" i="17" s="1"/>
  <c r="I169" i="10"/>
  <c r="I14" i="10"/>
  <c r="I186" i="10"/>
  <c r="I37" i="10"/>
  <c r="I24" i="17" s="1"/>
  <c r="H11" i="10"/>
  <c r="I40" i="10"/>
  <c r="I12" i="10"/>
  <c r="H35" i="10"/>
  <c r="H22" i="17" s="1"/>
  <c r="I36" i="10"/>
  <c r="I23" i="17" s="1"/>
  <c r="H13" i="10"/>
  <c r="H14" i="10"/>
  <c r="H37" i="10"/>
  <c r="H24" i="17" s="1"/>
  <c r="H12" i="10"/>
  <c r="H16" i="10"/>
  <c r="I38" i="10"/>
  <c r="I25" i="17" s="1"/>
  <c r="I15" i="10"/>
  <c r="H15" i="10"/>
  <c r="H41" i="10"/>
  <c r="M169" i="10"/>
  <c r="M159" i="10"/>
  <c r="L186" i="10"/>
  <c r="O15" i="10"/>
  <c r="O10" i="10"/>
  <c r="Q169" i="10"/>
  <c r="M199" i="10"/>
  <c r="Q13" i="10"/>
  <c r="Q89" i="17" s="1"/>
  <c r="R89" i="17" s="1"/>
  <c r="O186" i="10"/>
  <c r="O35" i="10"/>
  <c r="O22" i="17" s="1"/>
  <c r="BQ86" i="13"/>
  <c r="BR101" i="13" s="1"/>
  <c r="BQ97" i="3"/>
  <c r="T121" i="13"/>
  <c r="T113" i="13"/>
  <c r="P72" i="12"/>
  <c r="L192" i="12"/>
  <c r="J192" i="12"/>
  <c r="M192" i="12"/>
  <c r="O192" i="12"/>
  <c r="M190" i="12"/>
  <c r="O190" i="12"/>
  <c r="K190" i="12"/>
  <c r="N192" i="12"/>
  <c r="L190" i="12"/>
  <c r="N190" i="12"/>
  <c r="K192" i="12"/>
  <c r="J190" i="12"/>
  <c r="I192" i="12"/>
  <c r="H190" i="12"/>
  <c r="I190" i="12"/>
  <c r="H192" i="12"/>
  <c r="S85" i="13"/>
  <c r="Q113" i="13"/>
  <c r="I101" i="13"/>
  <c r="R113" i="13"/>
  <c r="N122" i="13"/>
  <c r="N101" i="13"/>
  <c r="O108" i="13"/>
  <c r="P105" i="13" s="1"/>
  <c r="L101" i="13"/>
  <c r="P114" i="13"/>
  <c r="Q112" i="13" s="1"/>
  <c r="P113" i="13"/>
  <c r="O122" i="13"/>
  <c r="M101" i="13"/>
  <c r="L122" i="13"/>
  <c r="L114" i="13"/>
  <c r="N114" i="13"/>
  <c r="N108" i="13"/>
  <c r="M114" i="13"/>
  <c r="Q114" i="13"/>
  <c r="R112" i="13" s="1"/>
  <c r="S113" i="13"/>
  <c r="R121" i="13"/>
  <c r="M122" i="13"/>
  <c r="S121" i="13"/>
  <c r="R114" i="13"/>
  <c r="S112" i="13" s="1"/>
  <c r="H108" i="13"/>
  <c r="K101" i="13"/>
  <c r="H122" i="13"/>
  <c r="O114" i="13"/>
  <c r="P112" i="13" s="1"/>
  <c r="M108" i="13"/>
  <c r="P121" i="13"/>
  <c r="O101" i="13"/>
  <c r="K108" i="13"/>
  <c r="H101" i="13"/>
  <c r="H114" i="13"/>
  <c r="I122" i="13"/>
  <c r="K114" i="13"/>
  <c r="I108" i="13"/>
  <c r="J101" i="13"/>
  <c r="K122" i="13"/>
  <c r="Q121" i="13"/>
  <c r="I114" i="13"/>
  <c r="J108" i="13"/>
  <c r="J122" i="13"/>
  <c r="J114" i="13"/>
  <c r="L108" i="13"/>
  <c r="N176" i="12"/>
  <c r="K177" i="12"/>
  <c r="BO175" i="12"/>
  <c r="BN175" i="12"/>
  <c r="BL175" i="12"/>
  <c r="BJ175" i="12"/>
  <c r="BK175" i="12"/>
  <c r="BI175" i="12"/>
  <c r="BF175" i="12"/>
  <c r="BM175" i="12"/>
  <c r="BG175" i="12"/>
  <c r="BH175" i="12"/>
  <c r="R187" i="3"/>
  <c r="N187" i="3"/>
  <c r="N158" i="3"/>
  <c r="N147" i="3"/>
  <c r="N98" i="3"/>
  <c r="N246" i="3"/>
  <c r="N22" i="3"/>
  <c r="N170" i="3"/>
  <c r="N175" i="3"/>
  <c r="N256" i="3"/>
  <c r="L166" i="3"/>
  <c r="L46" i="3"/>
  <c r="S39" i="14" s="1"/>
  <c r="L184" i="3"/>
  <c r="L52" i="3"/>
  <c r="L259" i="3"/>
  <c r="L11" i="3"/>
  <c r="N185" i="3"/>
  <c r="N249" i="3"/>
  <c r="BU307" i="3"/>
  <c r="BQ187" i="3"/>
  <c r="BR112" i="13"/>
  <c r="BR114" i="13" s="1"/>
  <c r="BO225" i="3"/>
  <c r="BP223" i="3"/>
  <c r="Q13" i="3"/>
  <c r="BL37" i="3"/>
  <c r="BL62" i="3"/>
  <c r="BM13" i="3"/>
  <c r="BY12" i="6" s="1"/>
  <c r="BM29" i="10"/>
  <c r="Q247" i="3"/>
  <c r="Q184" i="3"/>
  <c r="Q45" i="3"/>
  <c r="Q23" i="3"/>
  <c r="Q18" i="3"/>
  <c r="Q248" i="3"/>
  <c r="K233" i="3"/>
  <c r="M86" i="3"/>
  <c r="O253" i="3"/>
  <c r="O292" i="3" s="1"/>
  <c r="O247" i="3"/>
  <c r="O241" i="3"/>
  <c r="O236" i="3"/>
  <c r="O231" i="3"/>
  <c r="O189" i="3"/>
  <c r="O184" i="3"/>
  <c r="O152" i="3"/>
  <c r="O148" i="3"/>
  <c r="O53" i="3"/>
  <c r="M174" i="3"/>
  <c r="M300" i="3" s="1"/>
  <c r="M164" i="3"/>
  <c r="M157" i="3"/>
  <c r="M152" i="3"/>
  <c r="M147" i="3"/>
  <c r="O94" i="3"/>
  <c r="M179" i="3"/>
  <c r="M20" i="3"/>
  <c r="K43" i="3"/>
  <c r="R36" i="14" s="1"/>
  <c r="K47" i="3"/>
  <c r="R40" i="14" s="1"/>
  <c r="K53" i="3"/>
  <c r="K57" i="3"/>
  <c r="K85" i="3"/>
  <c r="O16" i="3"/>
  <c r="V25" i="14" s="1"/>
  <c r="K245" i="3"/>
  <c r="K152" i="3"/>
  <c r="L19" i="3"/>
  <c r="M234" i="3"/>
  <c r="O83" i="3"/>
  <c r="O255" i="3"/>
  <c r="M178" i="3"/>
  <c r="M90" i="3"/>
  <c r="M45" i="3"/>
  <c r="T38" i="14" s="1"/>
  <c r="M12" i="3"/>
  <c r="T21" i="14" s="1"/>
  <c r="K94" i="3"/>
  <c r="K193" i="3"/>
  <c r="K173" i="3"/>
  <c r="M245" i="3"/>
  <c r="K246" i="3"/>
  <c r="K16" i="3"/>
  <c r="R25" i="14" s="1"/>
  <c r="K256" i="3"/>
  <c r="K161" i="3"/>
  <c r="K268" i="3"/>
  <c r="K189" i="3"/>
  <c r="K20" i="3"/>
  <c r="M193" i="3"/>
  <c r="P184" i="3"/>
  <c r="P176" i="3"/>
  <c r="O12" i="3"/>
  <c r="V21" i="14" s="1"/>
  <c r="O52" i="3"/>
  <c r="O92" i="3"/>
  <c r="K168" i="3"/>
  <c r="K238" i="3"/>
  <c r="L18" i="3"/>
  <c r="K170" i="3"/>
  <c r="K251" i="3"/>
  <c r="M247" i="3"/>
  <c r="K230" i="3"/>
  <c r="K242" i="3"/>
  <c r="K151" i="3"/>
  <c r="K89" i="3"/>
  <c r="O43" i="3"/>
  <c r="V36" i="14" s="1"/>
  <c r="O55" i="3"/>
  <c r="O90" i="3"/>
  <c r="L102" i="3"/>
  <c r="E13" i="14" s="1"/>
  <c r="E15" i="14" s="1"/>
  <c r="L170" i="3"/>
  <c r="N251" i="3"/>
  <c r="N267" i="3"/>
  <c r="L163" i="3"/>
  <c r="L129" i="3"/>
  <c r="L51" i="3"/>
  <c r="L247" i="3"/>
  <c r="L237" i="3"/>
  <c r="O54" i="3"/>
  <c r="P174" i="3"/>
  <c r="Q254" i="3"/>
  <c r="Q231" i="3"/>
  <c r="Q22" i="3"/>
  <c r="Q256" i="3"/>
  <c r="K249" i="3"/>
  <c r="M46" i="3"/>
  <c r="T39" i="14" s="1"/>
  <c r="O249" i="3"/>
  <c r="O244" i="3"/>
  <c r="O238" i="3"/>
  <c r="O232" i="3"/>
  <c r="O191" i="3"/>
  <c r="O186" i="3"/>
  <c r="O179" i="3"/>
  <c r="O149" i="3"/>
  <c r="O133" i="3"/>
  <c r="O140" i="3" s="1"/>
  <c r="O257" i="3"/>
  <c r="M166" i="3"/>
  <c r="M159" i="3"/>
  <c r="M154" i="3"/>
  <c r="M149" i="3"/>
  <c r="K159" i="3"/>
  <c r="O13" i="3"/>
  <c r="V22" i="14" s="1"/>
  <c r="M82" i="3"/>
  <c r="T14" i="14" s="1"/>
  <c r="K22" i="3"/>
  <c r="K45" i="3"/>
  <c r="R38" i="14" s="1"/>
  <c r="M142" i="3"/>
  <c r="K55" i="3"/>
  <c r="K83" i="3"/>
  <c r="O84" i="3"/>
  <c r="M185" i="3"/>
  <c r="M24" i="3"/>
  <c r="K163" i="3"/>
  <c r="M232" i="3"/>
  <c r="O93" i="3"/>
  <c r="O48" i="3"/>
  <c r="V41" i="14" s="1"/>
  <c r="O267" i="3"/>
  <c r="K175" i="3"/>
  <c r="M56" i="3"/>
  <c r="M21" i="3"/>
  <c r="K87" i="3"/>
  <c r="K177" i="3"/>
  <c r="K12" i="3"/>
  <c r="R21" i="14" s="1"/>
  <c r="M241" i="3"/>
  <c r="M255" i="3"/>
  <c r="M312" i="3" s="1"/>
  <c r="K166" i="3"/>
  <c r="M256" i="3"/>
  <c r="K176" i="3"/>
  <c r="L15" i="3"/>
  <c r="S24" i="14" s="1"/>
  <c r="K234" i="3"/>
  <c r="K164" i="3"/>
  <c r="M188" i="3"/>
  <c r="P185" i="3"/>
  <c r="P177" i="3"/>
  <c r="L85" i="3"/>
  <c r="O46" i="3"/>
  <c r="V39" i="14" s="1"/>
  <c r="O87" i="3"/>
  <c r="M267" i="3"/>
  <c r="M276" i="3" s="1"/>
  <c r="K229" i="3"/>
  <c r="K259" i="3"/>
  <c r="K154" i="3"/>
  <c r="K236" i="3"/>
  <c r="M254" i="3"/>
  <c r="M240" i="3"/>
  <c r="K158" i="3"/>
  <c r="K188" i="3"/>
  <c r="K98" i="3"/>
  <c r="K23" i="3"/>
  <c r="O49" i="3"/>
  <c r="O85" i="3"/>
  <c r="O95" i="3"/>
  <c r="L252" i="3"/>
  <c r="L303" i="3" s="1"/>
  <c r="L182" i="3"/>
  <c r="N10" i="3"/>
  <c r="N257" i="3"/>
  <c r="N252" i="3"/>
  <c r="N303" i="3" s="1"/>
  <c r="L251" i="3"/>
  <c r="L87" i="3"/>
  <c r="L21" i="3"/>
  <c r="M175" i="3"/>
  <c r="Q188" i="3"/>
  <c r="Q179" i="3"/>
  <c r="Q178" i="3"/>
  <c r="Q177" i="3"/>
  <c r="Q176" i="3"/>
  <c r="Q153" i="3"/>
  <c r="Q152" i="3"/>
  <c r="Q151" i="3"/>
  <c r="Q150" i="3"/>
  <c r="Q90" i="3"/>
  <c r="Q88" i="3"/>
  <c r="Q86" i="3"/>
  <c r="Q57" i="3"/>
  <c r="Q56" i="3"/>
  <c r="Q55" i="3"/>
  <c r="Q54" i="3"/>
  <c r="Q53" i="3"/>
  <c r="Q52" i="3"/>
  <c r="Q51" i="3"/>
  <c r="Q172" i="3"/>
  <c r="Q232" i="3"/>
  <c r="M91" i="3"/>
  <c r="O248" i="3"/>
  <c r="O233" i="3"/>
  <c r="O185" i="3"/>
  <c r="O177" i="3"/>
  <c r="O176" i="3"/>
  <c r="O175" i="3"/>
  <c r="O174" i="3"/>
  <c r="O300" i="3" s="1"/>
  <c r="O173" i="3"/>
  <c r="O172" i="3"/>
  <c r="O170" i="3"/>
  <c r="O169" i="3"/>
  <c r="O168" i="3"/>
  <c r="O167" i="3"/>
  <c r="O166" i="3"/>
  <c r="O165" i="3"/>
  <c r="O164" i="3"/>
  <c r="L131" i="17" s="1"/>
  <c r="O163" i="3"/>
  <c r="O161" i="3"/>
  <c r="O159" i="3"/>
  <c r="O158" i="3"/>
  <c r="O157" i="3"/>
  <c r="P281" i="3" s="1"/>
  <c r="O156" i="3"/>
  <c r="O154" i="3"/>
  <c r="O153" i="3"/>
  <c r="Q187" i="3"/>
  <c r="Q24" i="3"/>
  <c r="Q19" i="3"/>
  <c r="Q14" i="3"/>
  <c r="Q268" i="3"/>
  <c r="M168" i="3"/>
  <c r="M57" i="3"/>
  <c r="O252" i="3"/>
  <c r="O303" i="3" s="1"/>
  <c r="O246" i="3"/>
  <c r="O240" i="3"/>
  <c r="O235" i="3"/>
  <c r="O193" i="3"/>
  <c r="O187" i="3"/>
  <c r="O180" i="3"/>
  <c r="O150" i="3"/>
  <c r="O142" i="3"/>
  <c r="M187" i="3"/>
  <c r="M165" i="3"/>
  <c r="M158" i="3"/>
  <c r="M153" i="3"/>
  <c r="M148" i="3"/>
  <c r="K165" i="3"/>
  <c r="K48" i="3"/>
  <c r="R41" i="14" s="1"/>
  <c r="M47" i="3"/>
  <c r="T40" i="14" s="1"/>
  <c r="K24" i="3"/>
  <c r="K46" i="3"/>
  <c r="R39" i="14" s="1"/>
  <c r="K51" i="3"/>
  <c r="K56" i="3"/>
  <c r="K84" i="3"/>
  <c r="O47" i="3"/>
  <c r="V40" i="14" s="1"/>
  <c r="M169" i="3"/>
  <c r="M15" i="3"/>
  <c r="T24" i="14" s="1"/>
  <c r="L193" i="3"/>
  <c r="M233" i="3"/>
  <c r="O88" i="3"/>
  <c r="O20" i="3"/>
  <c r="M186" i="3"/>
  <c r="K231" i="3"/>
  <c r="M51" i="3"/>
  <c r="M16" i="3"/>
  <c r="T25" i="14" s="1"/>
  <c r="K90" i="3"/>
  <c r="K102" i="3"/>
  <c r="D13" i="14" s="1"/>
  <c r="D15" i="14" s="1"/>
  <c r="K247" i="3"/>
  <c r="K240" i="3"/>
  <c r="M248" i="3"/>
  <c r="K180" i="3"/>
  <c r="O86" i="3"/>
  <c r="O56" i="3"/>
  <c r="O51" i="3"/>
  <c r="O45" i="3"/>
  <c r="V38" i="14" s="1"/>
  <c r="O23" i="3"/>
  <c r="O18" i="3"/>
  <c r="O11" i="3"/>
  <c r="V20" i="14" s="1"/>
  <c r="O259" i="3"/>
  <c r="M229" i="3"/>
  <c r="M189" i="3"/>
  <c r="M201" i="3" s="1"/>
  <c r="H80" i="14" s="1"/>
  <c r="M182" i="3"/>
  <c r="M176" i="3"/>
  <c r="M170" i="3"/>
  <c r="K186" i="3"/>
  <c r="K239" i="3"/>
  <c r="M92" i="3"/>
  <c r="M88" i="3"/>
  <c r="M83" i="3"/>
  <c r="M54" i="3"/>
  <c r="M49" i="3"/>
  <c r="M44" i="3"/>
  <c r="T37" i="14" s="1"/>
  <c r="M23" i="3"/>
  <c r="M19" i="3"/>
  <c r="M14" i="3"/>
  <c r="T23" i="14" s="1"/>
  <c r="M11" i="3"/>
  <c r="T20" i="14" s="1"/>
  <c r="M266" i="3"/>
  <c r="K21" i="3"/>
  <c r="K88" i="3"/>
  <c r="K91" i="3"/>
  <c r="K95" i="3"/>
  <c r="K103" i="3"/>
  <c r="K167" i="3"/>
  <c r="K182" i="3"/>
  <c r="K237" i="3"/>
  <c r="K252" i="3"/>
  <c r="K303" i="3" s="1"/>
  <c r="K18" i="3"/>
  <c r="K10" i="3"/>
  <c r="K184" i="3"/>
  <c r="K253" i="3"/>
  <c r="K292" i="3" s="1"/>
  <c r="M236" i="3"/>
  <c r="M239" i="3"/>
  <c r="M242" i="3"/>
  <c r="R172" i="3"/>
  <c r="Q246" i="3"/>
  <c r="Q185" i="3"/>
  <c r="Q20" i="3"/>
  <c r="Q158" i="3"/>
  <c r="K190" i="3"/>
  <c r="M52" i="3"/>
  <c r="O251" i="3"/>
  <c r="O245" i="3"/>
  <c r="O239" i="3"/>
  <c r="O234" i="3"/>
  <c r="O229" i="3"/>
  <c r="O188" i="3"/>
  <c r="O182" i="3"/>
  <c r="O151" i="3"/>
  <c r="O147" i="3"/>
  <c r="O22" i="3"/>
  <c r="M167" i="3"/>
  <c r="M161" i="3"/>
  <c r="M156" i="3"/>
  <c r="M151" i="3"/>
  <c r="K153" i="3"/>
  <c r="O57" i="3"/>
  <c r="K169" i="3"/>
  <c r="M10" i="3"/>
  <c r="K44" i="3"/>
  <c r="R37" i="14" s="1"/>
  <c r="M94" i="3"/>
  <c r="K54" i="3"/>
  <c r="K82" i="3"/>
  <c r="R14" i="14" s="1"/>
  <c r="O98" i="3"/>
  <c r="O266" i="3"/>
  <c r="M87" i="3"/>
  <c r="K92" i="3"/>
  <c r="K14" i="3"/>
  <c r="R23" i="14" s="1"/>
  <c r="M235" i="3"/>
  <c r="P187" i="3"/>
  <c r="M191" i="3"/>
  <c r="M173" i="3"/>
  <c r="M85" i="3"/>
  <c r="M42" i="3"/>
  <c r="M268" i="3"/>
  <c r="K156" i="3"/>
  <c r="L265" i="3" s="1"/>
  <c r="L16" i="3"/>
  <c r="S25" i="14" s="1"/>
  <c r="M238" i="3"/>
  <c r="M252" i="3"/>
  <c r="M303" i="3" s="1"/>
  <c r="K232" i="3"/>
  <c r="O91" i="3"/>
  <c r="K191" i="3"/>
  <c r="K11" i="3"/>
  <c r="R20" i="14" s="1"/>
  <c r="K244" i="3"/>
  <c r="K178" i="3"/>
  <c r="M180" i="3"/>
  <c r="O256" i="3"/>
  <c r="P179" i="3"/>
  <c r="P153" i="3"/>
  <c r="O19" i="3"/>
  <c r="O82" i="3"/>
  <c r="V14" i="14" s="1"/>
  <c r="M230" i="3"/>
  <c r="K174" i="3"/>
  <c r="K300" i="3" s="1"/>
  <c r="K248" i="3"/>
  <c r="K13" i="3"/>
  <c r="R22" i="14" s="1"/>
  <c r="K187" i="3"/>
  <c r="M257" i="3"/>
  <c r="M244" i="3"/>
  <c r="M237" i="3"/>
  <c r="K15" i="3"/>
  <c r="R24" i="14" s="1"/>
  <c r="K172" i="3"/>
  <c r="K93" i="3"/>
  <c r="K157" i="3"/>
  <c r="M259" i="3"/>
  <c r="M13" i="3"/>
  <c r="T22" i="14" s="1"/>
  <c r="M18" i="3"/>
  <c r="M22" i="3"/>
  <c r="M43" i="3"/>
  <c r="T36" i="14" s="1"/>
  <c r="M48" i="3"/>
  <c r="T41" i="14" s="1"/>
  <c r="M55" i="3"/>
  <c r="M84" i="3"/>
  <c r="M89" i="3"/>
  <c r="M93" i="3"/>
  <c r="K260" i="3"/>
  <c r="K235" i="3"/>
  <c r="K179" i="3"/>
  <c r="M172" i="3"/>
  <c r="M177" i="3"/>
  <c r="M184" i="3"/>
  <c r="M190" i="3"/>
  <c r="Q239" i="3"/>
  <c r="Q21" i="3"/>
  <c r="O254" i="3"/>
  <c r="O242" i="3"/>
  <c r="O190" i="3"/>
  <c r="O178" i="3"/>
  <c r="O89" i="3"/>
  <c r="M163" i="3"/>
  <c r="M150" i="3"/>
  <c r="O44" i="3"/>
  <c r="V37" i="14" s="1"/>
  <c r="K42" i="3"/>
  <c r="K52" i="3"/>
  <c r="K86" i="3"/>
  <c r="M53" i="3"/>
  <c r="M231" i="3"/>
  <c r="O14" i="3"/>
  <c r="V23" i="14" s="1"/>
  <c r="K255" i="3"/>
  <c r="M260" i="3"/>
  <c r="K267" i="3"/>
  <c r="L276" i="3" s="1"/>
  <c r="K266" i="3"/>
  <c r="K241" i="3"/>
  <c r="K254" i="3"/>
  <c r="K49" i="3"/>
  <c r="P178" i="3"/>
  <c r="O24" i="3"/>
  <c r="K185" i="3"/>
  <c r="K19" i="3"/>
  <c r="M251" i="3"/>
  <c r="K257" i="3"/>
  <c r="L20" i="3"/>
  <c r="K133" i="3"/>
  <c r="K140" i="3" s="1"/>
  <c r="K129" i="3"/>
  <c r="K147" i="3"/>
  <c r="K148" i="3"/>
  <c r="K150" i="3"/>
  <c r="K142" i="3"/>
  <c r="J88" i="3"/>
  <c r="J156" i="3"/>
  <c r="K265" i="3" s="1"/>
  <c r="J52" i="3"/>
  <c r="J90" i="3"/>
  <c r="J148" i="3"/>
  <c r="J169" i="3"/>
  <c r="J182" i="3"/>
  <c r="J20" i="3"/>
  <c r="J268" i="3"/>
  <c r="J12" i="3"/>
  <c r="Q21" i="14" s="1"/>
  <c r="J239" i="3"/>
  <c r="J247" i="3"/>
  <c r="J44" i="3"/>
  <c r="Q37" i="14" s="1"/>
  <c r="J84" i="3"/>
  <c r="J163" i="3"/>
  <c r="J260" i="3"/>
  <c r="J24" i="3"/>
  <c r="J188" i="3"/>
  <c r="J173" i="3"/>
  <c r="J157" i="3"/>
  <c r="J103" i="3"/>
  <c r="J85" i="3"/>
  <c r="J43" i="3"/>
  <c r="Q36" i="14" s="1"/>
  <c r="J267" i="3"/>
  <c r="J237" i="3"/>
  <c r="J42" i="3"/>
  <c r="J10" i="3"/>
  <c r="J13" i="3"/>
  <c r="Q22" i="14" s="1"/>
  <c r="J55" i="3"/>
  <c r="J102" i="3"/>
  <c r="C13" i="14" s="1"/>
  <c r="C15" i="14" s="1"/>
  <c r="J167" i="3"/>
  <c r="J18" i="3"/>
  <c r="J177" i="3"/>
  <c r="J150" i="3"/>
  <c r="J22" i="3"/>
  <c r="J165" i="3"/>
  <c r="J255" i="3"/>
  <c r="J21" i="3"/>
  <c r="J251" i="3"/>
  <c r="J246" i="3"/>
  <c r="J253" i="3"/>
  <c r="J292" i="3" s="1"/>
  <c r="J49" i="3"/>
  <c r="J51" i="3"/>
  <c r="J48" i="3"/>
  <c r="Q41" i="14" s="1"/>
  <c r="J83" i="3"/>
  <c r="J142" i="3"/>
  <c r="J172" i="3"/>
  <c r="J56" i="3"/>
  <c r="J94" i="3"/>
  <c r="J153" i="3"/>
  <c r="J174" i="3"/>
  <c r="J300" i="3" s="1"/>
  <c r="J187" i="3"/>
  <c r="J229" i="3"/>
  <c r="J230" i="3"/>
  <c r="J46" i="3"/>
  <c r="Q39" i="14" s="1"/>
  <c r="J240" i="3"/>
  <c r="J19" i="3"/>
  <c r="J95" i="3"/>
  <c r="J175" i="3"/>
  <c r="J259" i="3"/>
  <c r="J241" i="3"/>
  <c r="J11" i="3"/>
  <c r="Q20" i="14" s="1"/>
  <c r="J184" i="3"/>
  <c r="J168" i="3"/>
  <c r="J152" i="3"/>
  <c r="J93" i="3"/>
  <c r="J57" i="3"/>
  <c r="K149" i="3"/>
  <c r="J249" i="3"/>
  <c r="J14" i="3"/>
  <c r="Q23" i="14" s="1"/>
  <c r="J244" i="3"/>
  <c r="J236" i="3"/>
  <c r="J16" i="3"/>
  <c r="Q25" i="14" s="1"/>
  <c r="J245" i="3"/>
  <c r="J235" i="3"/>
  <c r="J45" i="3"/>
  <c r="Q38" i="14" s="1"/>
  <c r="J15" i="3"/>
  <c r="Q24" i="14" s="1"/>
  <c r="J193" i="3"/>
  <c r="J189" i="3"/>
  <c r="J185" i="3"/>
  <c r="J180" i="3"/>
  <c r="J176" i="3"/>
  <c r="J170" i="3"/>
  <c r="J166" i="3"/>
  <c r="J159" i="3"/>
  <c r="J154" i="3"/>
  <c r="J149" i="3"/>
  <c r="J133" i="3"/>
  <c r="J140" i="3" s="1"/>
  <c r="J98" i="3"/>
  <c r="J91" i="3"/>
  <c r="J87" i="3"/>
  <c r="J82" i="3"/>
  <c r="Q14" i="14" s="1"/>
  <c r="J252" i="3"/>
  <c r="J303" i="3" s="1"/>
  <c r="J92" i="3"/>
  <c r="J161" i="3"/>
  <c r="J257" i="3"/>
  <c r="J86" i="3"/>
  <c r="J129" i="3"/>
  <c r="J158" i="3"/>
  <c r="J178" i="3"/>
  <c r="J190" i="3"/>
  <c r="J238" i="3"/>
  <c r="J248" i="3"/>
  <c r="J233" i="3"/>
  <c r="J234" i="3"/>
  <c r="J256" i="3"/>
  <c r="J151" i="3"/>
  <c r="J186" i="3"/>
  <c r="J232" i="3"/>
  <c r="J191" i="3"/>
  <c r="J179" i="3"/>
  <c r="J164" i="3"/>
  <c r="J147" i="3"/>
  <c r="J89" i="3"/>
  <c r="J53" i="3"/>
  <c r="J54" i="3"/>
  <c r="J266" i="3"/>
  <c r="J23" i="3"/>
  <c r="J231" i="3"/>
  <c r="J254" i="3"/>
  <c r="J47" i="3"/>
  <c r="Q40" i="14" s="1"/>
  <c r="J242" i="3"/>
  <c r="I174" i="3"/>
  <c r="I300" i="3" s="1"/>
  <c r="I159" i="3"/>
  <c r="I254" i="3"/>
  <c r="I240" i="3"/>
  <c r="I18" i="3"/>
  <c r="I87" i="3"/>
  <c r="I157" i="3"/>
  <c r="I156" i="3"/>
  <c r="J265" i="3" s="1"/>
  <c r="I147" i="3"/>
  <c r="I90" i="3"/>
  <c r="I82" i="3"/>
  <c r="I49" i="3"/>
  <c r="I153" i="3"/>
  <c r="I133" i="3"/>
  <c r="I140" i="3" s="1"/>
  <c r="I83" i="3"/>
  <c r="I48" i="3"/>
  <c r="I57" i="3"/>
  <c r="I53" i="3"/>
  <c r="I46" i="3"/>
  <c r="I23" i="3"/>
  <c r="I21" i="3"/>
  <c r="I19" i="3"/>
  <c r="I15" i="3"/>
  <c r="I11" i="3"/>
  <c r="I173" i="3"/>
  <c r="I177" i="3"/>
  <c r="I185" i="3"/>
  <c r="I193" i="3"/>
  <c r="I234" i="3"/>
  <c r="I238" i="3"/>
  <c r="I242" i="3"/>
  <c r="I245" i="3"/>
  <c r="I248" i="3"/>
  <c r="I251" i="3"/>
  <c r="I253" i="3"/>
  <c r="I292" i="3" s="1"/>
  <c r="I256" i="3"/>
  <c r="I259" i="3"/>
  <c r="I267" i="3"/>
  <c r="I268" i="3"/>
  <c r="I188" i="3"/>
  <c r="I233" i="3"/>
  <c r="I239" i="3"/>
  <c r="I180" i="3"/>
  <c r="I10" i="3"/>
  <c r="I237" i="3"/>
  <c r="I229" i="3"/>
  <c r="I172" i="3"/>
  <c r="I167" i="3"/>
  <c r="I176" i="3"/>
  <c r="I184" i="3"/>
  <c r="I165" i="3"/>
  <c r="I260" i="3"/>
  <c r="I246" i="3"/>
  <c r="I230" i="3"/>
  <c r="I24" i="3"/>
  <c r="I129" i="3"/>
  <c r="I151" i="3"/>
  <c r="I103" i="3"/>
  <c r="I86" i="3"/>
  <c r="I54" i="3"/>
  <c r="I45" i="3"/>
  <c r="I148" i="3"/>
  <c r="I91" i="3"/>
  <c r="I55" i="3"/>
  <c r="I179" i="3"/>
  <c r="I44" i="3"/>
  <c r="I42" i="3"/>
  <c r="I22" i="3"/>
  <c r="I20" i="3"/>
  <c r="I16" i="3"/>
  <c r="I13" i="3"/>
  <c r="I164" i="3"/>
  <c r="I170" i="3"/>
  <c r="I175" i="3"/>
  <c r="I190" i="3"/>
  <c r="I232" i="3"/>
  <c r="I236" i="3"/>
  <c r="I152" i="3"/>
  <c r="I244" i="3"/>
  <c r="I247" i="3"/>
  <c r="I249" i="3"/>
  <c r="I252" i="3"/>
  <c r="I303" i="3" s="1"/>
  <c r="I255" i="3"/>
  <c r="I257" i="3"/>
  <c r="I186" i="3"/>
  <c r="I241" i="3"/>
  <c r="I235" i="3"/>
  <c r="I231" i="3"/>
  <c r="I178" i="3"/>
  <c r="I169" i="3"/>
  <c r="I161" i="3"/>
  <c r="I154" i="3"/>
  <c r="I149" i="3"/>
  <c r="I163" i="3"/>
  <c r="I98" i="3"/>
  <c r="I92" i="3"/>
  <c r="I88" i="3"/>
  <c r="I84" i="3"/>
  <c r="I56" i="3"/>
  <c r="I52" i="3"/>
  <c r="I47" i="3"/>
  <c r="I14" i="3"/>
  <c r="H237" i="3"/>
  <c r="I187" i="3"/>
  <c r="I150" i="3"/>
  <c r="I142" i="3"/>
  <c r="I102" i="3"/>
  <c r="I93" i="3"/>
  <c r="I89" i="3"/>
  <c r="I85" i="3"/>
  <c r="I182" i="3"/>
  <c r="I191" i="3"/>
  <c r="I166" i="3"/>
  <c r="I51" i="3"/>
  <c r="I158" i="3"/>
  <c r="I94" i="3"/>
  <c r="H129" i="3"/>
  <c r="H130" i="3" s="1"/>
  <c r="I95" i="3"/>
  <c r="I12" i="3"/>
  <c r="I266" i="3"/>
  <c r="I43" i="3"/>
  <c r="I168" i="3"/>
  <c r="I189" i="3"/>
  <c r="H21" i="3"/>
  <c r="H94" i="3"/>
  <c r="H14" i="3"/>
  <c r="H142" i="3"/>
  <c r="H231" i="3"/>
  <c r="H177" i="3"/>
  <c r="H133" i="3"/>
  <c r="H140" i="3" s="1"/>
  <c r="H95" i="3"/>
  <c r="H186" i="3"/>
  <c r="H49" i="3"/>
  <c r="H252" i="3"/>
  <c r="H254" i="3"/>
  <c r="H159" i="3"/>
  <c r="H153" i="3"/>
  <c r="H158" i="3"/>
  <c r="H165" i="3"/>
  <c r="H18" i="3"/>
  <c r="H13" i="3"/>
  <c r="H260" i="3"/>
  <c r="H248" i="3"/>
  <c r="H229" i="3"/>
  <c r="H240" i="3"/>
  <c r="H238" i="3"/>
  <c r="H167" i="3"/>
  <c r="H169" i="3"/>
  <c r="H179" i="3"/>
  <c r="H244" i="3"/>
  <c r="H246" i="3"/>
  <c r="H48" i="3"/>
  <c r="H46" i="3"/>
  <c r="H251" i="3"/>
  <c r="H154" i="3"/>
  <c r="H157" i="3"/>
  <c r="H166" i="3"/>
  <c r="H44" i="3"/>
  <c r="H24" i="3"/>
  <c r="H22" i="3"/>
  <c r="H193" i="3"/>
  <c r="H19" i="3"/>
  <c r="H147" i="3"/>
  <c r="H93" i="3"/>
  <c r="H91" i="3"/>
  <c r="H92" i="3"/>
  <c r="H174" i="3"/>
  <c r="H191" i="3"/>
  <c r="H47" i="3"/>
  <c r="H249" i="3"/>
  <c r="H150" i="3"/>
  <c r="H151" i="3"/>
  <c r="H156" i="3"/>
  <c r="I265" i="3" s="1"/>
  <c r="H53" i="3"/>
  <c r="H148" i="3"/>
  <c r="H15" i="3"/>
  <c r="H11" i="3"/>
  <c r="H259" i="3"/>
  <c r="H241" i="3"/>
  <c r="H230" i="3"/>
  <c r="H239" i="3"/>
  <c r="H236" i="3"/>
  <c r="H10" i="3"/>
  <c r="H52" i="3"/>
  <c r="H168" i="3"/>
  <c r="H184" i="3"/>
  <c r="H176" i="3"/>
  <c r="H173" i="3"/>
  <c r="H103" i="3"/>
  <c r="H190" i="3"/>
  <c r="H98" i="3"/>
  <c r="H110" i="3" s="1"/>
  <c r="H245" i="3"/>
  <c r="H51" i="3"/>
  <c r="H149" i="3"/>
  <c r="H253" i="3"/>
  <c r="H255" i="3"/>
  <c r="H257" i="3"/>
  <c r="H152" i="3"/>
  <c r="H45" i="3"/>
  <c r="H170" i="3"/>
  <c r="H164" i="3"/>
  <c r="H43" i="3"/>
  <c r="H23" i="3"/>
  <c r="H189" i="3"/>
  <c r="H188" i="3"/>
  <c r="H90" i="3"/>
  <c r="H89" i="3"/>
  <c r="H172" i="3"/>
  <c r="H88" i="3"/>
  <c r="H87" i="3"/>
  <c r="H187" i="3"/>
  <c r="H182" i="3"/>
  <c r="H242" i="3"/>
  <c r="H178" i="3"/>
  <c r="H175" i="3"/>
  <c r="H185" i="3"/>
  <c r="H16" i="3"/>
  <c r="H42" i="3"/>
  <c r="H180" i="3"/>
  <c r="H102" i="3"/>
  <c r="H247" i="3"/>
  <c r="H163" i="3"/>
  <c r="H161" i="3"/>
  <c r="H256" i="3"/>
  <c r="H83" i="3"/>
  <c r="H12" i="3"/>
  <c r="H54" i="3"/>
  <c r="H55" i="3"/>
  <c r="H56" i="3"/>
  <c r="H235" i="3"/>
  <c r="H57" i="3"/>
  <c r="H82" i="3"/>
  <c r="H84" i="3"/>
  <c r="H85" i="3"/>
  <c r="H86" i="3"/>
  <c r="H234" i="3"/>
  <c r="H233" i="3"/>
  <c r="H232" i="3"/>
  <c r="H20" i="3"/>
  <c r="R248" i="3"/>
  <c r="P165" i="3"/>
  <c r="P173" i="3"/>
  <c r="L236" i="3"/>
  <c r="P232" i="3"/>
  <c r="L191" i="3"/>
  <c r="L165" i="3"/>
  <c r="L10" i="3"/>
  <c r="N189" i="3"/>
  <c r="N237" i="3"/>
  <c r="P152" i="3"/>
  <c r="P151" i="3"/>
  <c r="P57" i="3"/>
  <c r="P54" i="3"/>
  <c r="P51" i="3"/>
  <c r="P44" i="3"/>
  <c r="P24" i="3"/>
  <c r="P21" i="3"/>
  <c r="P12" i="3"/>
  <c r="P246" i="3"/>
  <c r="P172" i="3"/>
  <c r="N42" i="3"/>
  <c r="M129" i="3"/>
  <c r="M98" i="3"/>
  <c r="L23" i="3"/>
  <c r="N154" i="3"/>
  <c r="N234" i="3"/>
  <c r="N248" i="3"/>
  <c r="N13" i="3"/>
  <c r="U22" i="14" s="1"/>
  <c r="N18" i="3"/>
  <c r="N44" i="3"/>
  <c r="U37" i="14" s="1"/>
  <c r="N48" i="3"/>
  <c r="U41" i="14" s="1"/>
  <c r="N55" i="3"/>
  <c r="N83" i="3"/>
  <c r="N87" i="3"/>
  <c r="N93" i="3"/>
  <c r="N102" i="3"/>
  <c r="G13" i="14" s="1"/>
  <c r="G15" i="14" s="1"/>
  <c r="N148" i="3"/>
  <c r="N164" i="3"/>
  <c r="N240" i="3"/>
  <c r="N266" i="3"/>
  <c r="O15" i="3"/>
  <c r="V24" i="14" s="1"/>
  <c r="N174" i="3"/>
  <c r="N300" i="3" s="1"/>
  <c r="N232" i="3"/>
  <c r="L93" i="3"/>
  <c r="L189" i="3"/>
  <c r="L201" i="3" s="1"/>
  <c r="G80" i="14" s="1"/>
  <c r="L152" i="3"/>
  <c r="R86" i="3"/>
  <c r="R88" i="3"/>
  <c r="R90" i="3"/>
  <c r="R150" i="3"/>
  <c r="R151" i="3"/>
  <c r="R152" i="3"/>
  <c r="R153" i="3"/>
  <c r="R176" i="3"/>
  <c r="R177" i="3"/>
  <c r="R178" i="3"/>
  <c r="R179" i="3"/>
  <c r="R184" i="3"/>
  <c r="R185" i="3"/>
  <c r="L179" i="3"/>
  <c r="R188" i="3"/>
  <c r="R231" i="3"/>
  <c r="R232" i="3"/>
  <c r="R239" i="3"/>
  <c r="R254" i="3"/>
  <c r="R158" i="3"/>
  <c r="L42" i="3"/>
  <c r="L148" i="3"/>
  <c r="N245" i="3"/>
  <c r="N19" i="3"/>
  <c r="L53" i="3"/>
  <c r="L161" i="3"/>
  <c r="L83" i="3"/>
  <c r="N53" i="3"/>
  <c r="P253" i="3"/>
  <c r="L249" i="3"/>
  <c r="L231" i="3"/>
  <c r="L14" i="3"/>
  <c r="S23" i="14" s="1"/>
  <c r="L151" i="3"/>
  <c r="N236" i="3"/>
  <c r="N16" i="3"/>
  <c r="U25" i="14" s="1"/>
  <c r="N231" i="3"/>
  <c r="P19" i="3"/>
  <c r="N133" i="3"/>
  <c r="N140" i="3" s="1"/>
  <c r="L256" i="3"/>
  <c r="L241" i="3"/>
  <c r="L175" i="3"/>
  <c r="L240" i="3"/>
  <c r="N152" i="3"/>
  <c r="N142" i="3"/>
  <c r="L56" i="3"/>
  <c r="P254" i="3"/>
  <c r="N163" i="3"/>
  <c r="N191" i="3"/>
  <c r="L48" i="3"/>
  <c r="S41" i="14" s="1"/>
  <c r="N161" i="3"/>
  <c r="L238" i="3"/>
  <c r="N239" i="3"/>
  <c r="L172" i="3"/>
  <c r="N255" i="3"/>
  <c r="O21" i="3"/>
  <c r="N166" i="3"/>
  <c r="N151" i="3"/>
  <c r="N159" i="3"/>
  <c r="L55" i="3"/>
  <c r="N167" i="3"/>
  <c r="L244" i="3"/>
  <c r="N230" i="3"/>
  <c r="L255" i="3"/>
  <c r="L312" i="3" s="1"/>
  <c r="L133" i="3"/>
  <c r="L140" i="3" s="1"/>
  <c r="L22" i="3"/>
  <c r="N88" i="3"/>
  <c r="N177" i="3"/>
  <c r="L92" i="3"/>
  <c r="N169" i="3"/>
  <c r="O102" i="3"/>
  <c r="P18" i="3"/>
  <c r="L246" i="3"/>
  <c r="N20" i="3"/>
  <c r="L154" i="3"/>
  <c r="N173" i="3"/>
  <c r="L149" i="3"/>
  <c r="N229" i="3"/>
  <c r="N254" i="3"/>
  <c r="N235" i="3"/>
  <c r="N157" i="3"/>
  <c r="O281" i="3" s="1"/>
  <c r="N244" i="3"/>
  <c r="N260" i="3"/>
  <c r="L234" i="3"/>
  <c r="N52" i="3"/>
  <c r="N24" i="3"/>
  <c r="L82" i="3"/>
  <c r="S14" i="14" s="1"/>
  <c r="L88" i="3"/>
  <c r="N89" i="3"/>
  <c r="L190" i="3"/>
  <c r="BJ166" i="3"/>
  <c r="BJ299" i="3"/>
  <c r="BJ174" i="3"/>
  <c r="BJ300" i="3"/>
  <c r="BK292" i="3"/>
  <c r="BK253" i="3"/>
  <c r="BN169" i="10"/>
  <c r="BN37" i="10" s="1"/>
  <c r="BN13" i="10"/>
  <c r="S232" i="3"/>
  <c r="S231" i="3"/>
  <c r="S188" i="3"/>
  <c r="S185" i="3"/>
  <c r="S184" i="3"/>
  <c r="S179" i="3"/>
  <c r="S178" i="3"/>
  <c r="S177" i="3"/>
  <c r="S176" i="3"/>
  <c r="S153" i="3"/>
  <c r="S152" i="3"/>
  <c r="S151" i="3"/>
  <c r="S90" i="3"/>
  <c r="S88" i="3"/>
  <c r="S86" i="3"/>
  <c r="S57" i="3"/>
  <c r="S56" i="3"/>
  <c r="S55" i="3"/>
  <c r="S54" i="3"/>
  <c r="S53" i="3"/>
  <c r="S268" i="3"/>
  <c r="S52" i="3"/>
  <c r="S51" i="3"/>
  <c r="S24" i="3"/>
  <c r="S23" i="3"/>
  <c r="S22" i="3"/>
  <c r="S21" i="3"/>
  <c r="S20" i="3"/>
  <c r="S19" i="3"/>
  <c r="S18" i="3"/>
  <c r="S239" i="3"/>
  <c r="S246" i="3"/>
  <c r="S247" i="3"/>
  <c r="S254" i="3"/>
  <c r="S256" i="3"/>
  <c r="BQ248" i="3"/>
  <c r="T88" i="13"/>
  <c r="T56" i="13"/>
  <c r="T55" i="13"/>
  <c r="T82" i="13"/>
  <c r="T85" i="13"/>
  <c r="T87" i="13"/>
  <c r="M86" i="13"/>
  <c r="R86" i="13"/>
  <c r="O86" i="13"/>
  <c r="M83" i="13"/>
  <c r="O76" i="13"/>
  <c r="M82" i="13"/>
  <c r="Q83" i="13"/>
  <c r="Q88" i="13"/>
  <c r="M85" i="13"/>
  <c r="Q82" i="13"/>
  <c r="S55" i="13"/>
  <c r="S87" i="13"/>
  <c r="S82" i="13"/>
  <c r="O88" i="13"/>
  <c r="Q55" i="13"/>
  <c r="M88" i="13"/>
  <c r="S88" i="13"/>
  <c r="S56" i="13"/>
  <c r="Q86" i="13"/>
  <c r="Q84" i="13"/>
  <c r="M87" i="13"/>
  <c r="M76" i="13"/>
  <c r="Q87" i="13"/>
  <c r="Q85" i="13"/>
  <c r="O83" i="13"/>
  <c r="O82" i="13"/>
  <c r="O84" i="13"/>
  <c r="O85" i="13"/>
  <c r="Q56" i="13"/>
  <c r="M84" i="13"/>
  <c r="H85" i="13"/>
  <c r="I86" i="13"/>
  <c r="I85" i="13"/>
  <c r="H86" i="13"/>
  <c r="I83" i="13"/>
  <c r="H82" i="13"/>
  <c r="I76" i="13"/>
  <c r="H84" i="13"/>
  <c r="I82" i="13"/>
  <c r="I84" i="13"/>
  <c r="I88" i="13"/>
  <c r="H83" i="13"/>
  <c r="H76" i="13"/>
  <c r="H87" i="13"/>
  <c r="H88" i="13"/>
  <c r="I87" i="13"/>
  <c r="J87" i="13"/>
  <c r="J83" i="13"/>
  <c r="K88" i="13"/>
  <c r="J85" i="13"/>
  <c r="J76" i="13"/>
  <c r="J84" i="13"/>
  <c r="J82" i="13"/>
  <c r="K83" i="13"/>
  <c r="K76" i="13"/>
  <c r="J88" i="13"/>
  <c r="K82" i="13"/>
  <c r="J86" i="13"/>
  <c r="K85" i="13"/>
  <c r="K86" i="13"/>
  <c r="K84" i="13"/>
  <c r="K87" i="13"/>
  <c r="P86" i="13"/>
  <c r="P96" i="13" s="1"/>
  <c r="BG101" i="13" s="1"/>
  <c r="L87" i="13"/>
  <c r="L84" i="13"/>
  <c r="P82" i="13"/>
  <c r="L76" i="13"/>
  <c r="P87" i="13"/>
  <c r="P83" i="13"/>
  <c r="L88" i="13"/>
  <c r="R85" i="13"/>
  <c r="R83" i="13"/>
  <c r="R82" i="13"/>
  <c r="R88" i="13"/>
  <c r="P88" i="13"/>
  <c r="L85" i="13"/>
  <c r="P84" i="13"/>
  <c r="N82" i="13"/>
  <c r="N76" i="13"/>
  <c r="R55" i="13"/>
  <c r="N84" i="13"/>
  <c r="N87" i="13"/>
  <c r="P85" i="13"/>
  <c r="N86" i="13"/>
  <c r="N85" i="13"/>
  <c r="R87" i="13"/>
  <c r="L83" i="13"/>
  <c r="N88" i="13"/>
  <c r="L82" i="13"/>
  <c r="N83" i="13"/>
  <c r="P56" i="13"/>
  <c r="L86" i="13"/>
  <c r="R56" i="13"/>
  <c r="R84" i="13"/>
  <c r="O87" i="13"/>
  <c r="BR84" i="13"/>
  <c r="BS83" i="13"/>
  <c r="BQ15" i="13"/>
  <c r="BR54" i="13"/>
  <c r="BR57" i="13" s="1"/>
  <c r="BR172" i="3" s="1"/>
  <c r="P13" i="13"/>
  <c r="BI44" i="13"/>
  <c r="T32" i="13"/>
  <c r="T47" i="13"/>
  <c r="T67" i="13"/>
  <c r="R15" i="13"/>
  <c r="P14" i="13"/>
  <c r="J30" i="13"/>
  <c r="O19" i="13"/>
  <c r="O69" i="13"/>
  <c r="P66" i="13" s="1"/>
  <c r="N16" i="13"/>
  <c r="M31" i="13"/>
  <c r="O32" i="13"/>
  <c r="M14" i="13"/>
  <c r="O14" i="13"/>
  <c r="O48" i="13"/>
  <c r="M69" i="13"/>
  <c r="Q47" i="13"/>
  <c r="O13" i="13"/>
  <c r="P49" i="13"/>
  <c r="P31" i="13"/>
  <c r="O30" i="13"/>
  <c r="M13" i="13"/>
  <c r="O21" i="13"/>
  <c r="O20" i="13"/>
  <c r="M15" i="13"/>
  <c r="P18" i="13"/>
  <c r="M37" i="13"/>
  <c r="M17" i="13"/>
  <c r="O36" i="13"/>
  <c r="M48" i="13"/>
  <c r="Q32" i="13"/>
  <c r="M36" i="13"/>
  <c r="S67" i="13"/>
  <c r="M18" i="13"/>
  <c r="M19" i="13"/>
  <c r="M32" i="13"/>
  <c r="O17" i="13"/>
  <c r="O29" i="13"/>
  <c r="O18" i="13"/>
  <c r="M20" i="13"/>
  <c r="M57" i="13"/>
  <c r="M12" i="13"/>
  <c r="O31" i="13"/>
  <c r="Q57" i="13"/>
  <c r="R54" i="13" s="1"/>
  <c r="M30" i="13"/>
  <c r="P50" i="13"/>
  <c r="Q15" i="13"/>
  <c r="M16" i="13"/>
  <c r="O12" i="13"/>
  <c r="Q67" i="13"/>
  <c r="O16" i="13"/>
  <c r="M29" i="13"/>
  <c r="O57" i="13"/>
  <c r="P54" i="13" s="1"/>
  <c r="O15" i="13"/>
  <c r="M28" i="13"/>
  <c r="M21" i="13"/>
  <c r="O28" i="13"/>
  <c r="O37" i="13"/>
  <c r="S47" i="13"/>
  <c r="S32" i="13"/>
  <c r="I31" i="13"/>
  <c r="I19" i="13"/>
  <c r="I16" i="13"/>
  <c r="H13" i="13"/>
  <c r="I21" i="13"/>
  <c r="H69" i="13"/>
  <c r="I18" i="13"/>
  <c r="I69" i="13"/>
  <c r="H48" i="13"/>
  <c r="H57" i="13"/>
  <c r="I37" i="13"/>
  <c r="H14" i="13"/>
  <c r="I20" i="13"/>
  <c r="I29" i="13"/>
  <c r="H12" i="13"/>
  <c r="I14" i="13"/>
  <c r="I30" i="13"/>
  <c r="I12" i="13"/>
  <c r="I17" i="13"/>
  <c r="H20" i="13"/>
  <c r="I57" i="13"/>
  <c r="H17" i="13"/>
  <c r="H18" i="13"/>
  <c r="H15" i="13"/>
  <c r="I15" i="13"/>
  <c r="I36" i="13"/>
  <c r="I28" i="13"/>
  <c r="I48" i="13"/>
  <c r="H19" i="13"/>
  <c r="I13" i="13"/>
  <c r="I32" i="13"/>
  <c r="H16" i="13"/>
  <c r="J32" i="13"/>
  <c r="K48" i="13"/>
  <c r="J48" i="13"/>
  <c r="H21" i="13"/>
  <c r="J21" i="13"/>
  <c r="P30" i="13"/>
  <c r="J29" i="13"/>
  <c r="J14" i="13"/>
  <c r="J16" i="13"/>
  <c r="J57" i="13"/>
  <c r="J18" i="13"/>
  <c r="J20" i="13"/>
  <c r="J28" i="13"/>
  <c r="J69" i="13"/>
  <c r="J37" i="13"/>
  <c r="J19" i="13"/>
  <c r="J36" i="13"/>
  <c r="J12" i="13"/>
  <c r="J17" i="13"/>
  <c r="J15" i="13"/>
  <c r="K20" i="13"/>
  <c r="K21" i="13"/>
  <c r="J31" i="13"/>
  <c r="J13" i="13"/>
  <c r="K32" i="13"/>
  <c r="K57" i="13"/>
  <c r="K18" i="13"/>
  <c r="K17" i="13"/>
  <c r="K30" i="13"/>
  <c r="K12" i="13"/>
  <c r="K36" i="13"/>
  <c r="K19" i="13"/>
  <c r="K28" i="13"/>
  <c r="K15" i="13"/>
  <c r="K69" i="13"/>
  <c r="K14" i="13"/>
  <c r="K16" i="13"/>
  <c r="K13" i="13"/>
  <c r="K29" i="13"/>
  <c r="K37" i="13"/>
  <c r="K31" i="13"/>
  <c r="P70" i="13"/>
  <c r="P45" i="13"/>
  <c r="P67" i="13"/>
  <c r="N57" i="13"/>
  <c r="N36" i="13"/>
  <c r="N12" i="13"/>
  <c r="L12" i="13"/>
  <c r="L36" i="13"/>
  <c r="L31" i="13"/>
  <c r="N31" i="13"/>
  <c r="L15" i="13"/>
  <c r="R67" i="13"/>
  <c r="N17" i="13"/>
  <c r="L37" i="13"/>
  <c r="L57" i="13"/>
  <c r="P48" i="13"/>
  <c r="P32" i="13"/>
  <c r="P55" i="13"/>
  <c r="P68" i="13"/>
  <c r="N30" i="13"/>
  <c r="L19" i="13"/>
  <c r="L29" i="13"/>
  <c r="N48" i="13"/>
  <c r="L48" i="13"/>
  <c r="N37" i="13"/>
  <c r="P69" i="13"/>
  <c r="Q66" i="13" s="1"/>
  <c r="P15" i="13"/>
  <c r="P47" i="13"/>
  <c r="L18" i="13"/>
  <c r="N21" i="13"/>
  <c r="L32" i="13"/>
  <c r="N32" i="13"/>
  <c r="L13" i="13"/>
  <c r="N15" i="13"/>
  <c r="N28" i="13"/>
  <c r="L14" i="13"/>
  <c r="R47" i="13"/>
  <c r="L69" i="13"/>
  <c r="L20" i="13"/>
  <c r="P57" i="13"/>
  <c r="Q54" i="13" s="1"/>
  <c r="P46" i="13"/>
  <c r="P71" i="13"/>
  <c r="N18" i="13"/>
  <c r="N13" i="13"/>
  <c r="N69" i="13"/>
  <c r="P17" i="13"/>
  <c r="L17" i="13"/>
  <c r="N19" i="13"/>
  <c r="L21" i="13"/>
  <c r="R32" i="13"/>
  <c r="N14" i="13"/>
  <c r="N29" i="13"/>
  <c r="L28" i="13"/>
  <c r="L16" i="13"/>
  <c r="N20" i="13"/>
  <c r="L30" i="13"/>
  <c r="R57" i="13"/>
  <c r="S54" i="13" s="1"/>
  <c r="BJ17" i="13"/>
  <c r="BJ18" i="13"/>
  <c r="BK31" i="13"/>
  <c r="BK69" i="13"/>
  <c r="M202" i="12"/>
  <c r="K200" i="12"/>
  <c r="M200" i="12"/>
  <c r="O202" i="12"/>
  <c r="O201" i="12"/>
  <c r="O200" i="12"/>
  <c r="O199" i="12"/>
  <c r="M233" i="12"/>
  <c r="M201" i="12"/>
  <c r="L201" i="12"/>
  <c r="N202" i="12"/>
  <c r="M199" i="12"/>
  <c r="O233" i="12"/>
  <c r="L199" i="12"/>
  <c r="L202" i="12"/>
  <c r="P199" i="12"/>
  <c r="L200" i="12"/>
  <c r="N199" i="12"/>
  <c r="L233" i="12"/>
  <c r="N201" i="12"/>
  <c r="N200" i="12"/>
  <c r="N233" i="12"/>
  <c r="K233" i="12"/>
  <c r="K199" i="12"/>
  <c r="K202" i="12"/>
  <c r="I202" i="12"/>
  <c r="H233" i="12"/>
  <c r="I233" i="12"/>
  <c r="I200" i="12"/>
  <c r="I201" i="12"/>
  <c r="H200" i="12"/>
  <c r="H199" i="12"/>
  <c r="H202" i="12"/>
  <c r="J233" i="12"/>
  <c r="H201" i="12"/>
  <c r="J201" i="12"/>
  <c r="K201" i="12"/>
  <c r="J202" i="12"/>
  <c r="I199" i="12"/>
  <c r="J199" i="12"/>
  <c r="J200" i="12"/>
  <c r="I66" i="12"/>
  <c r="H139" i="12"/>
  <c r="N61" i="12"/>
  <c r="R14" i="12"/>
  <c r="N14" i="12"/>
  <c r="H69" i="12"/>
  <c r="N78" i="12"/>
  <c r="I162" i="12"/>
  <c r="N87" i="12"/>
  <c r="H195" i="12"/>
  <c r="R79" i="12"/>
  <c r="L189" i="12"/>
  <c r="M54" i="12"/>
  <c r="Q86" i="12"/>
  <c r="R86" i="12"/>
  <c r="L74" i="12"/>
  <c r="K12" i="12"/>
  <c r="R43" i="12"/>
  <c r="K67" i="12"/>
  <c r="J48" i="12"/>
  <c r="H55" i="12"/>
  <c r="L55" i="12"/>
  <c r="O88" i="12"/>
  <c r="L191" i="12"/>
  <c r="K191" i="12"/>
  <c r="J84" i="12"/>
  <c r="H79" i="12"/>
  <c r="K139" i="12"/>
  <c r="O62" i="12"/>
  <c r="L78" i="12"/>
  <c r="I85" i="12"/>
  <c r="M63" i="12"/>
  <c r="O54" i="12"/>
  <c r="M49" i="12"/>
  <c r="N28" i="12"/>
  <c r="I74" i="12"/>
  <c r="P78" i="12"/>
  <c r="K51" i="12"/>
  <c r="I55" i="12"/>
  <c r="K60" i="12"/>
  <c r="J49" i="12"/>
  <c r="I89" i="12"/>
  <c r="I27" i="12"/>
  <c r="P79" i="12"/>
  <c r="I25" i="12"/>
  <c r="I193" i="12"/>
  <c r="K78" i="12"/>
  <c r="N116" i="12"/>
  <c r="M195" i="12"/>
  <c r="H57" i="12"/>
  <c r="M43" i="12"/>
  <c r="N81" i="12"/>
  <c r="M61" i="12"/>
  <c r="P193" i="12"/>
  <c r="L57" i="12"/>
  <c r="Q194" i="12"/>
  <c r="L162" i="12"/>
  <c r="Q14" i="12"/>
  <c r="M89" i="12"/>
  <c r="O26" i="12"/>
  <c r="Q193" i="12"/>
  <c r="O67" i="12"/>
  <c r="J78" i="12"/>
  <c r="O116" i="12"/>
  <c r="K189" i="12"/>
  <c r="H74" i="12"/>
  <c r="K195" i="12"/>
  <c r="O69" i="12"/>
  <c r="K54" i="12"/>
  <c r="I63" i="12"/>
  <c r="J79" i="12"/>
  <c r="H25" i="12"/>
  <c r="H49" i="12"/>
  <c r="J12" i="12"/>
  <c r="S27" i="12"/>
  <c r="J67" i="12"/>
  <c r="H61" i="12"/>
  <c r="J116" i="12"/>
  <c r="S14" i="12"/>
  <c r="J50" i="12"/>
  <c r="I194" i="12"/>
  <c r="J87" i="12"/>
  <c r="Q27" i="12"/>
  <c r="K25" i="12"/>
  <c r="I189" i="12"/>
  <c r="J72" i="12"/>
  <c r="O55" i="12"/>
  <c r="I43" i="12"/>
  <c r="I48" i="12"/>
  <c r="L26" i="12"/>
  <c r="N26" i="12"/>
  <c r="M87" i="12"/>
  <c r="H56" i="12"/>
  <c r="L27" i="12"/>
  <c r="N66" i="12"/>
  <c r="L54" i="12"/>
  <c r="H194" i="12"/>
  <c r="M88" i="12"/>
  <c r="P60" i="12"/>
  <c r="L75" i="12"/>
  <c r="H80" i="12"/>
  <c r="M162" i="12"/>
  <c r="L87" i="12"/>
  <c r="M66" i="12"/>
  <c r="M48" i="12"/>
  <c r="O57" i="12"/>
  <c r="N60" i="12"/>
  <c r="N194" i="12"/>
  <c r="L61" i="12"/>
  <c r="P54" i="12"/>
  <c r="L50" i="12"/>
  <c r="N80" i="12"/>
  <c r="L194" i="12"/>
  <c r="O14" i="12"/>
  <c r="J162" i="12"/>
  <c r="N68" i="12"/>
  <c r="J81" i="12"/>
  <c r="P14" i="12"/>
  <c r="K56" i="12"/>
  <c r="S194" i="12"/>
  <c r="K88" i="12"/>
  <c r="O68" i="12"/>
  <c r="H73" i="12"/>
  <c r="H63" i="12"/>
  <c r="K28" i="12"/>
  <c r="P86" i="12"/>
  <c r="K61" i="12"/>
  <c r="H67" i="12"/>
  <c r="J60" i="12"/>
  <c r="O85" i="12"/>
  <c r="J14" i="12"/>
  <c r="H78" i="12"/>
  <c r="J80" i="12"/>
  <c r="H26" i="12"/>
  <c r="I78" i="12"/>
  <c r="J25" i="12"/>
  <c r="N43" i="12"/>
  <c r="K43" i="12"/>
  <c r="H88" i="12"/>
  <c r="J51" i="12"/>
  <c r="N56" i="12"/>
  <c r="J73" i="12"/>
  <c r="I195" i="12"/>
  <c r="J88" i="12"/>
  <c r="P194" i="12"/>
  <c r="J66" i="12"/>
  <c r="I73" i="12"/>
  <c r="J55" i="12"/>
  <c r="N189" i="12"/>
  <c r="J26" i="12"/>
  <c r="I54" i="12"/>
  <c r="J85" i="12"/>
  <c r="O86" i="12"/>
  <c r="J68" i="12"/>
  <c r="I139" i="12"/>
  <c r="K68" i="12"/>
  <c r="P88" i="12"/>
  <c r="K73" i="12"/>
  <c r="H81" i="12"/>
  <c r="K89" i="12"/>
  <c r="N54" i="12"/>
  <c r="K72" i="12"/>
  <c r="I60" i="12"/>
  <c r="K116" i="12"/>
  <c r="O28" i="12"/>
  <c r="K62" i="12"/>
  <c r="I67" i="12"/>
  <c r="M86" i="12"/>
  <c r="N195" i="12"/>
  <c r="L73" i="12"/>
  <c r="I81" i="12"/>
  <c r="M75" i="12"/>
  <c r="N73" i="12"/>
  <c r="M79" i="12"/>
  <c r="H50" i="12"/>
  <c r="M69" i="12"/>
  <c r="O50" i="12"/>
  <c r="M67" i="12"/>
  <c r="I79" i="12"/>
  <c r="L28" i="12"/>
  <c r="O49" i="12"/>
  <c r="L88" i="12"/>
  <c r="H191" i="12"/>
  <c r="M57" i="12"/>
  <c r="N84" i="12"/>
  <c r="M60" i="12"/>
  <c r="H66" i="12"/>
  <c r="M14" i="12"/>
  <c r="N69" i="12"/>
  <c r="L72" i="12"/>
  <c r="N72" i="12"/>
  <c r="L25" i="12"/>
  <c r="N191" i="12"/>
  <c r="M80" i="12"/>
  <c r="I57" i="12"/>
  <c r="L84" i="12"/>
  <c r="N75" i="12"/>
  <c r="L139" i="12"/>
  <c r="R74" i="12"/>
  <c r="L67" i="12"/>
  <c r="O60" i="12"/>
  <c r="M72" i="12"/>
  <c r="R194" i="12"/>
  <c r="M74" i="12"/>
  <c r="O89" i="12"/>
  <c r="O162" i="12"/>
  <c r="N74" i="12"/>
  <c r="M28" i="12"/>
  <c r="P43" i="12"/>
  <c r="L80" i="12"/>
  <c r="P74" i="12"/>
  <c r="L69" i="12"/>
  <c r="S86" i="12"/>
  <c r="L85" i="12"/>
  <c r="O84" i="12"/>
  <c r="L12" i="12"/>
  <c r="Q74" i="12"/>
  <c r="L48" i="12"/>
  <c r="N27" i="12"/>
  <c r="L56" i="12"/>
  <c r="N67" i="12"/>
  <c r="J43" i="12"/>
  <c r="O139" i="12"/>
  <c r="J61" i="12"/>
  <c r="N48" i="12"/>
  <c r="H28" i="12"/>
  <c r="N162" i="12"/>
  <c r="K66" i="12"/>
  <c r="P66" i="12"/>
  <c r="K69" i="12"/>
  <c r="P48" i="12"/>
  <c r="K86" i="12"/>
  <c r="N55" i="12"/>
  <c r="K48" i="12"/>
  <c r="I51" i="12"/>
  <c r="K79" i="12"/>
  <c r="S43" i="12"/>
  <c r="J195" i="12"/>
  <c r="O43" i="12"/>
  <c r="K14" i="12"/>
  <c r="O63" i="12"/>
  <c r="K81" i="12"/>
  <c r="I62" i="12"/>
  <c r="K63" i="12"/>
  <c r="S193" i="12"/>
  <c r="K84" i="12"/>
  <c r="H87" i="12"/>
  <c r="K162" i="12"/>
  <c r="O193" i="12"/>
  <c r="K26" i="12"/>
  <c r="H62" i="12"/>
  <c r="J75" i="12"/>
  <c r="S88" i="12"/>
  <c r="J89" i="12"/>
  <c r="I68" i="12"/>
  <c r="J74" i="12"/>
  <c r="P27" i="12"/>
  <c r="K185" i="12"/>
  <c r="I75" i="12"/>
  <c r="J56" i="12"/>
  <c r="H12" i="12"/>
  <c r="I87" i="12"/>
  <c r="H27" i="12"/>
  <c r="O80" i="12"/>
  <c r="J69" i="12"/>
  <c r="H85" i="12"/>
  <c r="J185" i="12"/>
  <c r="O27" i="12"/>
  <c r="J57" i="12"/>
  <c r="H116" i="12"/>
  <c r="J63" i="12"/>
  <c r="S74" i="12"/>
  <c r="H48" i="12"/>
  <c r="I116" i="12"/>
  <c r="J62" i="12"/>
  <c r="O81" i="12"/>
  <c r="H14" i="12"/>
  <c r="I72" i="12"/>
  <c r="J193" i="12"/>
  <c r="N139" i="12"/>
  <c r="I12" i="12"/>
  <c r="H189" i="12"/>
  <c r="J54" i="12"/>
  <c r="O56" i="12"/>
  <c r="J27" i="12"/>
  <c r="H193" i="12"/>
  <c r="J28" i="12"/>
  <c r="N49" i="12"/>
  <c r="J194" i="12"/>
  <c r="I49" i="12"/>
  <c r="J86" i="12"/>
  <c r="O73" i="12"/>
  <c r="J139" i="12"/>
  <c r="H75" i="12"/>
  <c r="J189" i="12"/>
  <c r="N79" i="12"/>
  <c r="K49" i="12"/>
  <c r="I86" i="12"/>
  <c r="H43" i="12"/>
  <c r="S79" i="12"/>
  <c r="I26" i="12"/>
  <c r="I185" i="12"/>
  <c r="I28" i="12"/>
  <c r="O51" i="12"/>
  <c r="I14" i="12"/>
  <c r="H162" i="12"/>
  <c r="K57" i="12"/>
  <c r="N12" i="12"/>
  <c r="K87" i="12"/>
  <c r="H89" i="12"/>
  <c r="K74" i="12"/>
  <c r="Q43" i="12"/>
  <c r="K50" i="12"/>
  <c r="H185" i="12"/>
  <c r="K55" i="12"/>
  <c r="O74" i="12"/>
  <c r="K75" i="12"/>
  <c r="I80" i="12"/>
  <c r="K80" i="12"/>
  <c r="O194" i="12"/>
  <c r="K85" i="12"/>
  <c r="I69" i="12"/>
  <c r="K27" i="12"/>
  <c r="N62" i="12"/>
  <c r="K194" i="12"/>
  <c r="H68" i="12"/>
  <c r="K193" i="12"/>
  <c r="O61" i="12"/>
  <c r="M51" i="12"/>
  <c r="H72" i="12"/>
  <c r="M73" i="12"/>
  <c r="N25" i="12"/>
  <c r="L60" i="12"/>
  <c r="H84" i="12"/>
  <c r="L66" i="12"/>
  <c r="O66" i="12"/>
  <c r="L193" i="12"/>
  <c r="I56" i="12"/>
  <c r="L116" i="12"/>
  <c r="N193" i="12"/>
  <c r="L79" i="12"/>
  <c r="H60" i="12"/>
  <c r="M26" i="12"/>
  <c r="O87" i="12"/>
  <c r="M12" i="12"/>
  <c r="H86" i="12"/>
  <c r="M62" i="12"/>
  <c r="N51" i="12"/>
  <c r="M27" i="12"/>
  <c r="I88" i="12"/>
  <c r="M194" i="12"/>
  <c r="N50" i="12"/>
  <c r="L86" i="12"/>
  <c r="I84" i="12"/>
  <c r="L185" i="12"/>
  <c r="Q88" i="12"/>
  <c r="L195" i="12"/>
  <c r="I50" i="12"/>
  <c r="L14" i="12"/>
  <c r="N63" i="12"/>
  <c r="M68" i="12"/>
  <c r="H51" i="12"/>
  <c r="L68" i="12"/>
  <c r="Q79" i="12"/>
  <c r="M116" i="12"/>
  <c r="H54" i="12"/>
  <c r="M193" i="12"/>
  <c r="O191" i="12"/>
  <c r="L43" i="12"/>
  <c r="O72" i="12"/>
  <c r="M185" i="12"/>
  <c r="O195" i="12"/>
  <c r="M139" i="12"/>
  <c r="N185" i="12"/>
  <c r="M25" i="12"/>
  <c r="O25" i="12"/>
  <c r="L51" i="12"/>
  <c r="N57" i="12"/>
  <c r="M85" i="12"/>
  <c r="N85" i="12"/>
  <c r="M55" i="12"/>
  <c r="I61" i="12"/>
  <c r="M50" i="12"/>
  <c r="O185" i="12"/>
  <c r="M84" i="12"/>
  <c r="R88" i="12"/>
  <c r="M56" i="12"/>
  <c r="O75" i="12"/>
  <c r="L89" i="12"/>
  <c r="R27" i="12"/>
  <c r="L62" i="12"/>
  <c r="O79" i="12"/>
  <c r="L63" i="12"/>
  <c r="L49" i="12"/>
  <c r="O78" i="12"/>
  <c r="L81" i="12"/>
  <c r="R193" i="12"/>
  <c r="M189" i="12"/>
  <c r="O189" i="12"/>
  <c r="M78" i="12"/>
  <c r="M81" i="12"/>
  <c r="M191" i="12"/>
  <c r="N89" i="12"/>
  <c r="N91" i="12" s="1"/>
  <c r="O48" i="12"/>
  <c r="N88" i="12"/>
  <c r="P84" i="12"/>
  <c r="N86" i="12"/>
  <c r="I191" i="12"/>
  <c r="J191" i="12"/>
  <c r="T74" i="12"/>
  <c r="T79" i="12"/>
  <c r="T193" i="12"/>
  <c r="T43" i="12"/>
  <c r="T86" i="12"/>
  <c r="T27" i="12"/>
  <c r="T14" i="12"/>
  <c r="T88" i="12"/>
  <c r="T194" i="12"/>
  <c r="BR6" i="12"/>
  <c r="BR33" i="13"/>
  <c r="BS26" i="13"/>
  <c r="N108" i="12"/>
  <c r="BQ108" i="12" s="1"/>
  <c r="K109" i="12"/>
  <c r="BO107" i="12"/>
  <c r="BN107" i="12"/>
  <c r="BM107" i="12"/>
  <c r="BL107" i="12"/>
  <c r="BK107" i="12"/>
  <c r="BJ107" i="12"/>
  <c r="BH107" i="12"/>
  <c r="BF107" i="12"/>
  <c r="BI107" i="12"/>
  <c r="BG107" i="12"/>
  <c r="K155" i="12"/>
  <c r="N154" i="12"/>
  <c r="BQ154" i="12" s="1"/>
  <c r="BO153" i="12"/>
  <c r="BM153" i="12"/>
  <c r="BK153" i="12"/>
  <c r="BJ153" i="12"/>
  <c r="BG153" i="12"/>
  <c r="BN153" i="12"/>
  <c r="BL153" i="12"/>
  <c r="BH153" i="12"/>
  <c r="BF153" i="12"/>
  <c r="BI153" i="12"/>
  <c r="BQ165" i="12"/>
  <c r="BQ6" i="13"/>
  <c r="BO166" i="10"/>
  <c r="I43" i="10"/>
  <c r="O265" i="3"/>
  <c r="BR158" i="3"/>
  <c r="L62" i="3"/>
  <c r="L143" i="3"/>
  <c r="L29" i="17" s="1"/>
  <c r="P63" i="3"/>
  <c r="P62" i="3"/>
  <c r="L97" i="3"/>
  <c r="M109" i="3"/>
  <c r="L282" i="3"/>
  <c r="M281" i="3"/>
  <c r="T5" i="3"/>
  <c r="BS150" i="3"/>
  <c r="M131" i="17" l="1"/>
  <c r="P131" i="17" s="1"/>
  <c r="R16" i="14"/>
  <c r="S16" i="14"/>
  <c r="G158" i="14"/>
  <c r="T16" i="14"/>
  <c r="Q16" i="14"/>
  <c r="U16" i="14"/>
  <c r="W151" i="14"/>
  <c r="AC12" i="14"/>
  <c r="AD12" i="14" s="1"/>
  <c r="AJ12" i="14" s="1"/>
  <c r="O21" i="17"/>
  <c r="V34" i="10"/>
  <c r="V10" i="10"/>
  <c r="V83" i="3"/>
  <c r="AD6" i="14"/>
  <c r="AF6" i="14" s="1"/>
  <c r="N200" i="10"/>
  <c r="S21" i="14"/>
  <c r="L61" i="3"/>
  <c r="P44" i="13"/>
  <c r="O164" i="17"/>
  <c r="H13" i="14"/>
  <c r="H15" i="14" s="1"/>
  <c r="BP176" i="10"/>
  <c r="N197" i="10"/>
  <c r="Q91" i="10"/>
  <c r="R91" i="10"/>
  <c r="S91" i="10"/>
  <c r="Q180" i="10"/>
  <c r="O202" i="10"/>
  <c r="K226" i="12"/>
  <c r="N225" i="12"/>
  <c r="BP224" i="12"/>
  <c r="BO224" i="12"/>
  <c r="BG224" i="12"/>
  <c r="BF224" i="12"/>
  <c r="BI224" i="12"/>
  <c r="BJ224" i="12"/>
  <c r="BK224" i="12"/>
  <c r="BM224" i="12"/>
  <c r="BN224" i="12"/>
  <c r="BH224" i="12"/>
  <c r="BL224" i="12"/>
  <c r="BN14" i="3"/>
  <c r="BN30" i="10"/>
  <c r="Q134" i="10"/>
  <c r="BM114" i="10"/>
  <c r="BP114" i="10"/>
  <c r="BP120" i="10" s="1"/>
  <c r="BB114" i="10"/>
  <c r="BB115" i="10" s="1"/>
  <c r="BD114" i="10"/>
  <c r="BD115" i="10" s="1"/>
  <c r="BF114" i="10"/>
  <c r="BF120" i="10" s="1"/>
  <c r="BF121" i="10" s="1"/>
  <c r="BH114" i="10"/>
  <c r="BH120" i="10" s="1"/>
  <c r="BH121" i="10" s="1"/>
  <c r="BJ114" i="10"/>
  <c r="BJ120" i="10" s="1"/>
  <c r="BJ121" i="10" s="1"/>
  <c r="BA114" i="10"/>
  <c r="BC114" i="10"/>
  <c r="BC115" i="10" s="1"/>
  <c r="BE115" i="10"/>
  <c r="BG114" i="10"/>
  <c r="BG120" i="10" s="1"/>
  <c r="BG121" i="10" s="1"/>
  <c r="BI114" i="10"/>
  <c r="BX114" i="10"/>
  <c r="BX120" i="10" s="1"/>
  <c r="BK114" i="10"/>
  <c r="BK120" i="10" s="1"/>
  <c r="BK121" i="10" s="1"/>
  <c r="BL114" i="10"/>
  <c r="BL120" i="10" s="1"/>
  <c r="BL121" i="10" s="1"/>
  <c r="BN114" i="10"/>
  <c r="BN120" i="10" s="1"/>
  <c r="BN121" i="10" s="1"/>
  <c r="BO114" i="10"/>
  <c r="BO120" i="10" s="1"/>
  <c r="BO121" i="10" s="1"/>
  <c r="BQ114" i="10"/>
  <c r="BT114" i="10"/>
  <c r="BT120" i="10" s="1"/>
  <c r="BT121" i="10" s="1"/>
  <c r="BV114" i="10"/>
  <c r="BV120" i="10" s="1"/>
  <c r="BW114" i="10"/>
  <c r="BW120" i="10" s="1"/>
  <c r="BU114" i="10"/>
  <c r="BS114" i="10"/>
  <c r="BS120" i="10" s="1"/>
  <c r="BS121" i="10" s="1"/>
  <c r="BR114" i="10"/>
  <c r="BR120" i="10" s="1"/>
  <c r="BR121" i="10" s="1"/>
  <c r="AW139" i="10"/>
  <c r="BD139" i="10"/>
  <c r="BD142" i="10" s="1"/>
  <c r="BB139" i="10"/>
  <c r="BB142" i="10" s="1"/>
  <c r="BA139" i="10"/>
  <c r="BE139" i="10"/>
  <c r="AY139" i="10"/>
  <c r="AY142" i="10" s="1"/>
  <c r="AX139" i="10"/>
  <c r="AX142" i="10" s="1"/>
  <c r="BC139" i="10"/>
  <c r="BC142" i="10" s="1"/>
  <c r="AZ139" i="10"/>
  <c r="AZ142" i="10" s="1"/>
  <c r="BG92" i="10"/>
  <c r="BG98" i="10" s="1"/>
  <c r="BG99" i="10" s="1"/>
  <c r="BM92" i="10"/>
  <c r="BS92" i="10"/>
  <c r="BS98" i="10" s="1"/>
  <c r="BP92" i="10"/>
  <c r="BP98" i="10" s="1"/>
  <c r="BN92" i="10"/>
  <c r="BN98" i="10" s="1"/>
  <c r="BL92" i="10"/>
  <c r="BL98" i="10" s="1"/>
  <c r="BJ92" i="10"/>
  <c r="BJ98" i="10" s="1"/>
  <c r="BE92" i="10"/>
  <c r="BE93" i="10" s="1"/>
  <c r="BD92" i="10"/>
  <c r="BD93" i="10" s="1"/>
  <c r="BB92" i="10"/>
  <c r="BB93" i="10" s="1"/>
  <c r="BX92" i="10"/>
  <c r="BX98" i="10" s="1"/>
  <c r="BV92" i="10"/>
  <c r="BV98" i="10" s="1"/>
  <c r="BU92" i="10"/>
  <c r="BT92" i="10"/>
  <c r="BT98" i="10" s="1"/>
  <c r="BT99" i="10" s="1"/>
  <c r="BR92" i="10"/>
  <c r="BR98" i="10" s="1"/>
  <c r="BR99" i="10" s="1"/>
  <c r="BQ92" i="10"/>
  <c r="BW92" i="10"/>
  <c r="BW98" i="10" s="1"/>
  <c r="BW99" i="10" s="1"/>
  <c r="BA92" i="10"/>
  <c r="BC92" i="10"/>
  <c r="BC93" i="10" s="1"/>
  <c r="BF92" i="10"/>
  <c r="BF98" i="10" s="1"/>
  <c r="BH92" i="10"/>
  <c r="BH98" i="10" s="1"/>
  <c r="BH99" i="10" s="1"/>
  <c r="BI92" i="10"/>
  <c r="BK92" i="10"/>
  <c r="BK98" i="10" s="1"/>
  <c r="BK99" i="10" s="1"/>
  <c r="BO92" i="10"/>
  <c r="BO98" i="10" s="1"/>
  <c r="N307" i="3"/>
  <c r="U14" i="14"/>
  <c r="N139" i="3"/>
  <c r="K190" i="10"/>
  <c r="O170" i="10"/>
  <c r="O160" i="10"/>
  <c r="O180" i="10"/>
  <c r="J86" i="14"/>
  <c r="J92" i="14" s="1"/>
  <c r="O165" i="17"/>
  <c r="I86" i="14"/>
  <c r="I92" i="14" s="1"/>
  <c r="E85" i="14"/>
  <c r="H85" i="14"/>
  <c r="P172" i="10"/>
  <c r="I85" i="14"/>
  <c r="I91" i="14" s="1"/>
  <c r="G85" i="14"/>
  <c r="M180" i="10"/>
  <c r="F86" i="14"/>
  <c r="F85" i="14"/>
  <c r="H86" i="14"/>
  <c r="E86" i="14"/>
  <c r="D85" i="14"/>
  <c r="D86" i="14"/>
  <c r="G86" i="14"/>
  <c r="N81" i="10"/>
  <c r="J80" i="10"/>
  <c r="J81" i="10"/>
  <c r="K80" i="10"/>
  <c r="K81" i="10"/>
  <c r="L80" i="10"/>
  <c r="L81" i="10"/>
  <c r="O80" i="10"/>
  <c r="O81" i="10"/>
  <c r="M80" i="10"/>
  <c r="M81" i="10"/>
  <c r="O58" i="10"/>
  <c r="N58" i="10"/>
  <c r="I58" i="10"/>
  <c r="J58" i="10"/>
  <c r="O57" i="10"/>
  <c r="L58" i="10"/>
  <c r="M58" i="10"/>
  <c r="K58" i="10"/>
  <c r="H58" i="10"/>
  <c r="J21" i="17"/>
  <c r="J60" i="10"/>
  <c r="P134" i="10"/>
  <c r="O134" i="10"/>
  <c r="M21" i="17"/>
  <c r="M57" i="10"/>
  <c r="L27" i="17"/>
  <c r="L57" i="10"/>
  <c r="N27" i="17"/>
  <c r="N57" i="10"/>
  <c r="K27" i="17"/>
  <c r="K57" i="10"/>
  <c r="H27" i="17"/>
  <c r="H57" i="10"/>
  <c r="J27" i="17"/>
  <c r="J57" i="10"/>
  <c r="I27" i="17"/>
  <c r="I57" i="10"/>
  <c r="N80" i="10"/>
  <c r="I80" i="10"/>
  <c r="BM38" i="3"/>
  <c r="BY13" i="6"/>
  <c r="Q47" i="10"/>
  <c r="Q90" i="17"/>
  <c r="R90" i="17" s="1"/>
  <c r="BM36" i="3"/>
  <c r="BY11" i="6"/>
  <c r="V16" i="14"/>
  <c r="O160" i="17"/>
  <c r="O166" i="17"/>
  <c r="BM161" i="10"/>
  <c r="BM36" i="10"/>
  <c r="BM45" i="10" s="1"/>
  <c r="BM162" i="10"/>
  <c r="BN12" i="10"/>
  <c r="BN159" i="10"/>
  <c r="O77" i="10"/>
  <c r="M77" i="10"/>
  <c r="N77" i="10"/>
  <c r="T134" i="10"/>
  <c r="S134" i="10"/>
  <c r="Q160" i="10"/>
  <c r="N201" i="3"/>
  <c r="I80" i="14" s="1"/>
  <c r="I89" i="14" s="1"/>
  <c r="O125" i="10"/>
  <c r="L134" i="14" s="1"/>
  <c r="N125" i="10"/>
  <c r="O121" i="10"/>
  <c r="L133" i="14" s="1"/>
  <c r="N121" i="10"/>
  <c r="S125" i="10"/>
  <c r="P134" i="14" s="1"/>
  <c r="R125" i="10"/>
  <c r="O134" i="14" s="1"/>
  <c r="Q125" i="10"/>
  <c r="N134" i="14" s="1"/>
  <c r="P125" i="10"/>
  <c r="M134" i="14" s="1"/>
  <c r="N130" i="3"/>
  <c r="BO156" i="10"/>
  <c r="BP157" i="10"/>
  <c r="O27" i="17"/>
  <c r="O49" i="10"/>
  <c r="O23" i="17"/>
  <c r="O45" i="10"/>
  <c r="O24" i="17"/>
  <c r="O46" i="10"/>
  <c r="S103" i="10"/>
  <c r="P129" i="14" s="1"/>
  <c r="R103" i="10"/>
  <c r="O129" i="14" s="1"/>
  <c r="Q103" i="10"/>
  <c r="N129" i="14" s="1"/>
  <c r="P103" i="10"/>
  <c r="M129" i="14" s="1"/>
  <c r="O99" i="10"/>
  <c r="L128" i="14" s="1"/>
  <c r="N99" i="10"/>
  <c r="O103" i="10"/>
  <c r="L129" i="14" s="1"/>
  <c r="N103" i="10"/>
  <c r="N113" i="3"/>
  <c r="N131" i="3" s="1"/>
  <c r="P29" i="10"/>
  <c r="N117" i="3"/>
  <c r="I84" i="14" s="1"/>
  <c r="I90" i="14" s="1"/>
  <c r="N272" i="3"/>
  <c r="N222" i="3"/>
  <c r="M177" i="10"/>
  <c r="N271" i="3"/>
  <c r="M67" i="10"/>
  <c r="K187" i="10"/>
  <c r="M197" i="10"/>
  <c r="N309" i="3"/>
  <c r="N207" i="10"/>
  <c r="K60" i="10"/>
  <c r="K21" i="17"/>
  <c r="O47" i="10"/>
  <c r="O25" i="17"/>
  <c r="I60" i="10"/>
  <c r="H21" i="17"/>
  <c r="N97" i="3"/>
  <c r="BO130" i="12"/>
  <c r="BN130" i="12"/>
  <c r="BL130" i="12"/>
  <c r="BJ130" i="12"/>
  <c r="BH130" i="12"/>
  <c r="BF130" i="12"/>
  <c r="BM130" i="12"/>
  <c r="BK130" i="12"/>
  <c r="BI130" i="12"/>
  <c r="BG130" i="12"/>
  <c r="BP130" i="12"/>
  <c r="U40" i="14"/>
  <c r="N64" i="3"/>
  <c r="N306" i="3"/>
  <c r="N308" i="3"/>
  <c r="N143" i="3"/>
  <c r="N312" i="3"/>
  <c r="L91" i="12"/>
  <c r="J207" i="10"/>
  <c r="K207" i="10"/>
  <c r="L207" i="10"/>
  <c r="M207" i="10"/>
  <c r="O207" i="10"/>
  <c r="Q44" i="3"/>
  <c r="Q75" i="3" s="1"/>
  <c r="BL63" i="3"/>
  <c r="BL77" i="3"/>
  <c r="BM47" i="10"/>
  <c r="BM64" i="10"/>
  <c r="BM46" i="3"/>
  <c r="BN182" i="10"/>
  <c r="BN181" i="10"/>
  <c r="BN38" i="10"/>
  <c r="BM76" i="3"/>
  <c r="N187" i="10"/>
  <c r="N26" i="10"/>
  <c r="Q182" i="10"/>
  <c r="O65" i="10"/>
  <c r="BP182" i="10"/>
  <c r="BP181" i="10"/>
  <c r="BP38" i="10"/>
  <c r="BO14" i="10"/>
  <c r="BO179" i="10"/>
  <c r="Q36" i="10"/>
  <c r="Q23" i="17" s="1"/>
  <c r="O78" i="17" s="1"/>
  <c r="BL45" i="10"/>
  <c r="BL75" i="3"/>
  <c r="BL61" i="3"/>
  <c r="BN63" i="10"/>
  <c r="BN46" i="10"/>
  <c r="BN45" i="3"/>
  <c r="M53" i="10"/>
  <c r="M52" i="10"/>
  <c r="BL36" i="3"/>
  <c r="Q12" i="3"/>
  <c r="P162" i="10"/>
  <c r="Q162" i="10"/>
  <c r="J157" i="10"/>
  <c r="N224" i="3"/>
  <c r="M54" i="10"/>
  <c r="M43" i="10"/>
  <c r="L177" i="10"/>
  <c r="K167" i="10"/>
  <c r="J67" i="10"/>
  <c r="T28" i="14"/>
  <c r="H32" i="3"/>
  <c r="H59" i="3"/>
  <c r="N131" i="12"/>
  <c r="K132" i="12"/>
  <c r="M157" i="10"/>
  <c r="T31" i="14"/>
  <c r="R31" i="14"/>
  <c r="Q32" i="14"/>
  <c r="H28" i="3"/>
  <c r="N223" i="3"/>
  <c r="V32" i="14"/>
  <c r="U20" i="14"/>
  <c r="N60" i="3"/>
  <c r="U23" i="14"/>
  <c r="N63" i="3"/>
  <c r="K49" i="10"/>
  <c r="I200" i="10"/>
  <c r="N62" i="3"/>
  <c r="L60" i="3"/>
  <c r="S20" i="14"/>
  <c r="V33" i="14"/>
  <c r="T29" i="14"/>
  <c r="R33" i="14"/>
  <c r="V29" i="14"/>
  <c r="T32" i="14"/>
  <c r="V30" i="14"/>
  <c r="R29" i="14"/>
  <c r="T33" i="14"/>
  <c r="V28" i="14"/>
  <c r="R28" i="14"/>
  <c r="R30" i="14"/>
  <c r="R32" i="14"/>
  <c r="T30" i="14"/>
  <c r="V31" i="14"/>
  <c r="Q29" i="14"/>
  <c r="Q30" i="14"/>
  <c r="Q28" i="14"/>
  <c r="Q31" i="14"/>
  <c r="Q33" i="14"/>
  <c r="I157" i="10"/>
  <c r="I177" i="10"/>
  <c r="I167" i="10"/>
  <c r="H19" i="10"/>
  <c r="H21" i="10"/>
  <c r="H22" i="10"/>
  <c r="H20" i="10"/>
  <c r="H24" i="10"/>
  <c r="H23" i="10"/>
  <c r="I67" i="10"/>
  <c r="L275" i="3"/>
  <c r="L218" i="3"/>
  <c r="L269" i="3"/>
  <c r="BM200" i="12"/>
  <c r="BM190" i="12"/>
  <c r="BK190" i="12"/>
  <c r="BK245" i="3" s="1"/>
  <c r="BK200" i="12"/>
  <c r="BK282" i="3" s="1"/>
  <c r="BI190" i="12"/>
  <c r="BI200" i="12"/>
  <c r="BH200" i="12"/>
  <c r="BH282" i="3" s="1"/>
  <c r="BH190" i="12"/>
  <c r="BH245" i="3" s="1"/>
  <c r="BJ190" i="12"/>
  <c r="BJ245" i="3" s="1"/>
  <c r="BJ200" i="12"/>
  <c r="BJ282" i="3" s="1"/>
  <c r="BG200" i="12"/>
  <c r="BG282" i="3" s="1"/>
  <c r="BG190" i="12"/>
  <c r="BG245" i="3" s="1"/>
  <c r="BL190" i="12"/>
  <c r="BL245" i="3" s="1"/>
  <c r="BL200" i="12"/>
  <c r="BL282" i="3" s="1"/>
  <c r="BO200" i="12"/>
  <c r="BO282" i="3" s="1"/>
  <c r="BO190" i="12"/>
  <c r="BO245" i="3" s="1"/>
  <c r="BP200" i="12"/>
  <c r="BP282" i="3" s="1"/>
  <c r="BP190" i="12"/>
  <c r="BP245" i="3" s="1"/>
  <c r="BN200" i="12"/>
  <c r="BN282" i="3" s="1"/>
  <c r="BN190" i="12"/>
  <c r="BN245" i="3" s="1"/>
  <c r="BF190" i="12"/>
  <c r="BF200" i="12"/>
  <c r="K222" i="3"/>
  <c r="N27" i="10"/>
  <c r="L200" i="10"/>
  <c r="M190" i="10"/>
  <c r="K170" i="10"/>
  <c r="J224" i="3"/>
  <c r="J167" i="10"/>
  <c r="J197" i="10"/>
  <c r="K180" i="10"/>
  <c r="K67" i="10"/>
  <c r="M309" i="3"/>
  <c r="M307" i="3"/>
  <c r="J209" i="3"/>
  <c r="L209" i="3"/>
  <c r="O161" i="10"/>
  <c r="N160" i="10"/>
  <c r="O162" i="10"/>
  <c r="Q177" i="10"/>
  <c r="P177" i="10"/>
  <c r="O171" i="10"/>
  <c r="O172" i="10"/>
  <c r="N170" i="10"/>
  <c r="L160" i="10"/>
  <c r="L162" i="10"/>
  <c r="N67" i="10"/>
  <c r="O67" i="10"/>
  <c r="O177" i="10"/>
  <c r="N177" i="10"/>
  <c r="O167" i="10"/>
  <c r="N167" i="10"/>
  <c r="O157" i="10"/>
  <c r="N157" i="10"/>
  <c r="O192" i="10"/>
  <c r="N190" i="10"/>
  <c r="P157" i="10"/>
  <c r="Q157" i="10"/>
  <c r="P171" i="10"/>
  <c r="Q167" i="10"/>
  <c r="P167" i="10"/>
  <c r="H49" i="10"/>
  <c r="M222" i="3"/>
  <c r="M308" i="3"/>
  <c r="K272" i="3"/>
  <c r="I34" i="3"/>
  <c r="I306" i="3"/>
  <c r="K224" i="3"/>
  <c r="P45" i="10"/>
  <c r="P62" i="10"/>
  <c r="M63" i="10"/>
  <c r="N44" i="10"/>
  <c r="N52" i="10"/>
  <c r="N61" i="10"/>
  <c r="L55" i="10"/>
  <c r="L47" i="10"/>
  <c r="L64" i="10"/>
  <c r="J26" i="10"/>
  <c r="J43" i="10"/>
  <c r="O63" i="10"/>
  <c r="N63" i="10"/>
  <c r="N54" i="10"/>
  <c r="N46" i="10"/>
  <c r="O29" i="10"/>
  <c r="N21" i="10"/>
  <c r="M66" i="10"/>
  <c r="L66" i="10"/>
  <c r="L49" i="10"/>
  <c r="P28" i="10"/>
  <c r="Q28" i="10"/>
  <c r="L24" i="10"/>
  <c r="L32" i="10"/>
  <c r="M24" i="10"/>
  <c r="M32" i="10"/>
  <c r="M49" i="10"/>
  <c r="M61" i="10"/>
  <c r="Q30" i="10"/>
  <c r="P30" i="10"/>
  <c r="N45" i="10"/>
  <c r="O28" i="10"/>
  <c r="N20" i="10"/>
  <c r="M27" i="10"/>
  <c r="M19" i="10"/>
  <c r="M44" i="10"/>
  <c r="N192" i="10"/>
  <c r="N191" i="10"/>
  <c r="N49" i="10"/>
  <c r="O66" i="10"/>
  <c r="N66" i="10"/>
  <c r="P180" i="10"/>
  <c r="Q181" i="10"/>
  <c r="P182" i="10"/>
  <c r="P181" i="10"/>
  <c r="Q64" i="10"/>
  <c r="N65" i="10"/>
  <c r="N48" i="10"/>
  <c r="N56" i="10"/>
  <c r="P161" i="10"/>
  <c r="Q161" i="10"/>
  <c r="P160" i="10"/>
  <c r="N28" i="10"/>
  <c r="M28" i="10"/>
  <c r="M45" i="10"/>
  <c r="M20" i="10"/>
  <c r="N64" i="10"/>
  <c r="N181" i="10"/>
  <c r="O181" i="10"/>
  <c r="N182" i="10"/>
  <c r="N180" i="10"/>
  <c r="O182" i="10"/>
  <c r="M30" i="10"/>
  <c r="M22" i="10"/>
  <c r="M48" i="10"/>
  <c r="M56" i="10"/>
  <c r="M65" i="10"/>
  <c r="M26" i="10"/>
  <c r="L26" i="10"/>
  <c r="K26" i="10"/>
  <c r="K43" i="10"/>
  <c r="L28" i="10"/>
  <c r="K20" i="10"/>
  <c r="K28" i="10"/>
  <c r="M31" i="10"/>
  <c r="M23" i="10"/>
  <c r="N31" i="10"/>
  <c r="L167" i="10"/>
  <c r="M167" i="10"/>
  <c r="M192" i="10"/>
  <c r="L192" i="10"/>
  <c r="L48" i="10"/>
  <c r="L23" i="10"/>
  <c r="L31" i="10"/>
  <c r="L197" i="10"/>
  <c r="K197" i="10"/>
  <c r="M62" i="10"/>
  <c r="K24" i="10"/>
  <c r="K32" i="10"/>
  <c r="M21" i="10"/>
  <c r="M29" i="10"/>
  <c r="L182" i="10"/>
  <c r="L181" i="10"/>
  <c r="M181" i="10"/>
  <c r="M182" i="10"/>
  <c r="L180" i="10"/>
  <c r="L171" i="10"/>
  <c r="L172" i="10"/>
  <c r="L170" i="10"/>
  <c r="H43" i="10"/>
  <c r="I26" i="10"/>
  <c r="K160" i="10"/>
  <c r="L157" i="10"/>
  <c r="K157" i="10"/>
  <c r="L161" i="10"/>
  <c r="L202" i="10"/>
  <c r="K202" i="10"/>
  <c r="K200" i="10"/>
  <c r="K201" i="10"/>
  <c r="L201" i="10"/>
  <c r="J202" i="10"/>
  <c r="J200" i="10"/>
  <c r="J201" i="10"/>
  <c r="M290" i="3"/>
  <c r="M296" i="3" s="1"/>
  <c r="L293" i="3"/>
  <c r="L297" i="3" s="1"/>
  <c r="L299" i="3"/>
  <c r="N22" i="10"/>
  <c r="O30" i="10"/>
  <c r="N30" i="10"/>
  <c r="O27" i="10"/>
  <c r="N19" i="10"/>
  <c r="O32" i="10"/>
  <c r="N24" i="10"/>
  <c r="N32" i="10"/>
  <c r="N62" i="10"/>
  <c r="N53" i="10"/>
  <c r="O62" i="10"/>
  <c r="N47" i="10"/>
  <c r="N55" i="10"/>
  <c r="O64" i="10"/>
  <c r="N60" i="10"/>
  <c r="N43" i="10"/>
  <c r="O61" i="10"/>
  <c r="O44" i="10"/>
  <c r="BR107" i="13"/>
  <c r="BR255" i="3"/>
  <c r="L67" i="10"/>
  <c r="P170" i="10"/>
  <c r="N23" i="10"/>
  <c r="K307" i="3"/>
  <c r="L272" i="3"/>
  <c r="K309" i="3"/>
  <c r="M224" i="3"/>
  <c r="O75" i="3"/>
  <c r="L309" i="3"/>
  <c r="L61" i="10"/>
  <c r="L52" i="10"/>
  <c r="L44" i="10"/>
  <c r="P64" i="10"/>
  <c r="P47" i="10"/>
  <c r="L19" i="10"/>
  <c r="L20" i="10"/>
  <c r="L65" i="10"/>
  <c r="K48" i="10"/>
  <c r="K56" i="10"/>
  <c r="K65" i="10"/>
  <c r="H45" i="10"/>
  <c r="H53" i="10"/>
  <c r="I29" i="10"/>
  <c r="I21" i="10"/>
  <c r="L22" i="10"/>
  <c r="L30" i="10"/>
  <c r="K45" i="10"/>
  <c r="K62" i="10"/>
  <c r="K53" i="10"/>
  <c r="L21" i="10"/>
  <c r="L46" i="10"/>
  <c r="L29" i="10"/>
  <c r="M60" i="10"/>
  <c r="L54" i="10"/>
  <c r="L56" i="10"/>
  <c r="L43" i="10"/>
  <c r="L60" i="10"/>
  <c r="J32" i="10"/>
  <c r="J24" i="10"/>
  <c r="K31" i="10"/>
  <c r="K23" i="10"/>
  <c r="I32" i="10"/>
  <c r="I24" i="10"/>
  <c r="J20" i="10"/>
  <c r="J28" i="10"/>
  <c r="L53" i="10"/>
  <c r="L62" i="10"/>
  <c r="L45" i="10"/>
  <c r="K30" i="10"/>
  <c r="K22" i="10"/>
  <c r="I44" i="10"/>
  <c r="I61" i="10"/>
  <c r="I52" i="10"/>
  <c r="M64" i="10"/>
  <c r="M55" i="10"/>
  <c r="M47" i="10"/>
  <c r="N29" i="10"/>
  <c r="M46" i="10"/>
  <c r="K29" i="10"/>
  <c r="K21" i="10"/>
  <c r="K52" i="10"/>
  <c r="K61" i="10"/>
  <c r="K44" i="10"/>
  <c r="J19" i="10"/>
  <c r="J27" i="10"/>
  <c r="K55" i="10"/>
  <c r="K47" i="10"/>
  <c r="K64" i="10"/>
  <c r="K54" i="10"/>
  <c r="K46" i="10"/>
  <c r="K63" i="10"/>
  <c r="L63" i="10"/>
  <c r="K19" i="10"/>
  <c r="L27" i="10"/>
  <c r="K27" i="10"/>
  <c r="K192" i="10"/>
  <c r="J190" i="10"/>
  <c r="J192" i="10"/>
  <c r="K191" i="10"/>
  <c r="J191" i="10"/>
  <c r="H56" i="10"/>
  <c r="H48" i="10"/>
  <c r="I27" i="10"/>
  <c r="I19" i="10"/>
  <c r="J23" i="10"/>
  <c r="J31" i="10"/>
  <c r="J171" i="10"/>
  <c r="J170" i="10"/>
  <c r="K172" i="10"/>
  <c r="K171" i="10"/>
  <c r="J172" i="10"/>
  <c r="J29" i="10"/>
  <c r="J21" i="10"/>
  <c r="I197" i="10"/>
  <c r="I201" i="10"/>
  <c r="K177" i="10"/>
  <c r="J177" i="10"/>
  <c r="K182" i="10"/>
  <c r="K181" i="10"/>
  <c r="J180" i="10"/>
  <c r="J182" i="10"/>
  <c r="J181" i="10"/>
  <c r="J61" i="10"/>
  <c r="J52" i="10"/>
  <c r="J44" i="10"/>
  <c r="J48" i="10"/>
  <c r="J65" i="10"/>
  <c r="J56" i="10"/>
  <c r="I180" i="10"/>
  <c r="I181" i="10"/>
  <c r="I160" i="10"/>
  <c r="I161" i="10"/>
  <c r="J45" i="10"/>
  <c r="J62" i="10"/>
  <c r="J53" i="10"/>
  <c r="I190" i="10"/>
  <c r="I191" i="10"/>
  <c r="K66" i="10"/>
  <c r="J49" i="10"/>
  <c r="J66" i="10"/>
  <c r="J46" i="10"/>
  <c r="J54" i="10"/>
  <c r="J63" i="10"/>
  <c r="I65" i="10"/>
  <c r="I48" i="10"/>
  <c r="I56" i="10"/>
  <c r="J22" i="10"/>
  <c r="J30" i="10"/>
  <c r="H55" i="10"/>
  <c r="H47" i="10"/>
  <c r="K161" i="10"/>
  <c r="J162" i="10"/>
  <c r="J160" i="10"/>
  <c r="K162" i="10"/>
  <c r="J161" i="10"/>
  <c r="J55" i="10"/>
  <c r="J47" i="10"/>
  <c r="J64" i="10"/>
  <c r="I171" i="10"/>
  <c r="I170" i="10"/>
  <c r="I22" i="10"/>
  <c r="I30" i="10"/>
  <c r="J187" i="10"/>
  <c r="I187" i="10"/>
  <c r="I54" i="10"/>
  <c r="I46" i="10"/>
  <c r="I63" i="10"/>
  <c r="I66" i="10"/>
  <c r="I49" i="10"/>
  <c r="I20" i="10"/>
  <c r="I28" i="10"/>
  <c r="H52" i="10"/>
  <c r="H44" i="10"/>
  <c r="I45" i="10"/>
  <c r="I62" i="10"/>
  <c r="I53" i="10"/>
  <c r="H46" i="10"/>
  <c r="H54" i="10"/>
  <c r="I47" i="10"/>
  <c r="I55" i="10"/>
  <c r="I64" i="10"/>
  <c r="I31" i="10"/>
  <c r="I23" i="10"/>
  <c r="M172" i="10"/>
  <c r="N172" i="10"/>
  <c r="M170" i="10"/>
  <c r="M171" i="10"/>
  <c r="N171" i="10"/>
  <c r="N161" i="10"/>
  <c r="N162" i="10"/>
  <c r="M161" i="10"/>
  <c r="M162" i="10"/>
  <c r="M160" i="10"/>
  <c r="M187" i="10"/>
  <c r="L187" i="10"/>
  <c r="M191" i="10"/>
  <c r="L190" i="10"/>
  <c r="L191" i="10"/>
  <c r="O31" i="10"/>
  <c r="O48" i="10"/>
  <c r="Q171" i="10"/>
  <c r="Q172" i="10"/>
  <c r="Q170" i="10"/>
  <c r="M201" i="10"/>
  <c r="N201" i="10"/>
  <c r="M200" i="10"/>
  <c r="M202" i="10"/>
  <c r="N202" i="10"/>
  <c r="Q29" i="10"/>
  <c r="Q46" i="10"/>
  <c r="BN172" i="10"/>
  <c r="BN170" i="10"/>
  <c r="BR86" i="13"/>
  <c r="BR97" i="3"/>
  <c r="J269" i="3"/>
  <c r="M91" i="12"/>
  <c r="BP176" i="12"/>
  <c r="BO176" i="12"/>
  <c r="BL176" i="12"/>
  <c r="BJ176" i="12"/>
  <c r="BG176" i="12"/>
  <c r="BN176" i="12"/>
  <c r="BM176" i="12"/>
  <c r="BK176" i="12"/>
  <c r="BI176" i="12"/>
  <c r="BH176" i="12"/>
  <c r="BF176" i="12"/>
  <c r="N177" i="12"/>
  <c r="K178" i="12"/>
  <c r="N218" i="3"/>
  <c r="M118" i="3"/>
  <c r="L224" i="3"/>
  <c r="K209" i="3"/>
  <c r="K306" i="3"/>
  <c r="M306" i="3"/>
  <c r="K308" i="3"/>
  <c r="M34" i="3"/>
  <c r="J34" i="3"/>
  <c r="J272" i="3"/>
  <c r="I130" i="3"/>
  <c r="I222" i="3"/>
  <c r="I209" i="3"/>
  <c r="I309" i="3"/>
  <c r="I308" i="3"/>
  <c r="I224" i="3"/>
  <c r="I272" i="3"/>
  <c r="I271" i="3"/>
  <c r="I307" i="3"/>
  <c r="H30" i="3"/>
  <c r="H29" i="3"/>
  <c r="I290" i="3"/>
  <c r="I296" i="3" s="1"/>
  <c r="H222" i="3"/>
  <c r="H31" i="3"/>
  <c r="H27" i="3"/>
  <c r="H223" i="3"/>
  <c r="H209" i="3"/>
  <c r="H224" i="3"/>
  <c r="N213" i="3"/>
  <c r="O91" i="12"/>
  <c r="M209" i="3"/>
  <c r="J306" i="3"/>
  <c r="J309" i="3"/>
  <c r="J307" i="3"/>
  <c r="N107" i="3"/>
  <c r="M107" i="3"/>
  <c r="P38" i="3"/>
  <c r="O38" i="3"/>
  <c r="L28" i="3"/>
  <c r="L29" i="3"/>
  <c r="L27" i="3"/>
  <c r="P61" i="3"/>
  <c r="P75" i="3"/>
  <c r="N71" i="3"/>
  <c r="N69" i="3"/>
  <c r="N70" i="3"/>
  <c r="N67" i="3"/>
  <c r="N61" i="3"/>
  <c r="N68" i="3"/>
  <c r="N101" i="3"/>
  <c r="N115" i="3"/>
  <c r="U17" i="14" s="1"/>
  <c r="L71" i="3"/>
  <c r="L68" i="3"/>
  <c r="L69" i="3"/>
  <c r="L67" i="3"/>
  <c r="I218" i="3"/>
  <c r="J218" i="3"/>
  <c r="N209" i="3"/>
  <c r="BV307" i="3"/>
  <c r="BW307" i="3" s="1"/>
  <c r="J110" i="3"/>
  <c r="I143" i="3"/>
  <c r="I29" i="17" s="1"/>
  <c r="M218" i="3"/>
  <c r="K143" i="3"/>
  <c r="I312" i="3"/>
  <c r="I110" i="3"/>
  <c r="H143" i="3"/>
  <c r="H29" i="17" s="1"/>
  <c r="H218" i="3"/>
  <c r="I269" i="3"/>
  <c r="J312" i="3"/>
  <c r="N276" i="3"/>
  <c r="M143" i="3"/>
  <c r="J143" i="3"/>
  <c r="K218" i="3"/>
  <c r="L195" i="3"/>
  <c r="M97" i="3"/>
  <c r="N110" i="3"/>
  <c r="M110" i="3"/>
  <c r="N217" i="3"/>
  <c r="N216" i="3"/>
  <c r="L196" i="3"/>
  <c r="L200" i="3"/>
  <c r="G79" i="14" s="1"/>
  <c r="BR187" i="3"/>
  <c r="BS112" i="13"/>
  <c r="BS114" i="13" s="1"/>
  <c r="BP225" i="3"/>
  <c r="BQ223" i="3"/>
  <c r="BM62" i="3"/>
  <c r="BM37" i="3"/>
  <c r="BG107" i="13"/>
  <c r="P107" i="13" s="1"/>
  <c r="BG255" i="3"/>
  <c r="P101" i="13"/>
  <c r="BN13" i="3"/>
  <c r="BZ12" i="6" s="1"/>
  <c r="BN29" i="10"/>
  <c r="M269" i="3"/>
  <c r="K269" i="3"/>
  <c r="Q37" i="3"/>
  <c r="Q76" i="3"/>
  <c r="Q62" i="3"/>
  <c r="N283" i="3"/>
  <c r="N287" i="3" s="1"/>
  <c r="N281" i="3"/>
  <c r="K60" i="3"/>
  <c r="K67" i="3"/>
  <c r="L74" i="3"/>
  <c r="K74" i="3"/>
  <c r="K71" i="3"/>
  <c r="K78" i="3"/>
  <c r="K64" i="3"/>
  <c r="L78" i="3"/>
  <c r="K282" i="3"/>
  <c r="K286" i="3"/>
  <c r="M76" i="3"/>
  <c r="M62" i="3"/>
  <c r="M69" i="3"/>
  <c r="N76" i="3"/>
  <c r="M36" i="3"/>
  <c r="M28" i="3"/>
  <c r="N36" i="3"/>
  <c r="M286" i="3"/>
  <c r="M282" i="3"/>
  <c r="M283" i="3"/>
  <c r="M287" i="3" s="1"/>
  <c r="K40" i="3"/>
  <c r="K32" i="3"/>
  <c r="K195" i="3"/>
  <c r="K196" i="3"/>
  <c r="O61" i="3"/>
  <c r="O36" i="3"/>
  <c r="P36" i="3"/>
  <c r="O74" i="3"/>
  <c r="O60" i="3"/>
  <c r="M130" i="3"/>
  <c r="L130" i="3"/>
  <c r="M63" i="3"/>
  <c r="M70" i="3"/>
  <c r="M77" i="3"/>
  <c r="N77" i="3"/>
  <c r="M293" i="3"/>
  <c r="M299" i="3"/>
  <c r="N290" i="3"/>
  <c r="N296" i="3" s="1"/>
  <c r="M216" i="3"/>
  <c r="M217" i="3"/>
  <c r="N206" i="3"/>
  <c r="M223" i="3"/>
  <c r="M206" i="3"/>
  <c r="P37" i="3"/>
  <c r="O37" i="3"/>
  <c r="M139" i="3"/>
  <c r="M113" i="3"/>
  <c r="M131" i="3" s="1"/>
  <c r="M272" i="3"/>
  <c r="M114" i="3"/>
  <c r="N118" i="3"/>
  <c r="N114" i="3"/>
  <c r="M135" i="3"/>
  <c r="M117" i="3"/>
  <c r="H84" i="14" s="1"/>
  <c r="M106" i="3"/>
  <c r="T15" i="14" s="1"/>
  <c r="N106" i="3"/>
  <c r="U15" i="14" s="1"/>
  <c r="L76" i="3"/>
  <c r="K76" i="3"/>
  <c r="K62" i="3"/>
  <c r="K69" i="3"/>
  <c r="K115" i="3"/>
  <c r="R17" i="14" s="1"/>
  <c r="K101" i="3"/>
  <c r="K116" i="3"/>
  <c r="K213" i="3"/>
  <c r="K108" i="3"/>
  <c r="K36" i="3"/>
  <c r="K28" i="3"/>
  <c r="L36" i="3"/>
  <c r="K299" i="3"/>
  <c r="K293" i="3"/>
  <c r="L290" i="3"/>
  <c r="L64" i="3"/>
  <c r="L39" i="3"/>
  <c r="L31" i="3"/>
  <c r="O77" i="3"/>
  <c r="P77" i="3"/>
  <c r="O63" i="3"/>
  <c r="K217" i="3"/>
  <c r="K216" i="3"/>
  <c r="L110" i="3"/>
  <c r="K110" i="3"/>
  <c r="N34" i="3"/>
  <c r="N27" i="3"/>
  <c r="N29" i="3"/>
  <c r="N59" i="3"/>
  <c r="H16" i="14" s="1"/>
  <c r="N30" i="3"/>
  <c r="N28" i="3"/>
  <c r="N31" i="3"/>
  <c r="L101" i="3"/>
  <c r="L108" i="3"/>
  <c r="L115" i="3"/>
  <c r="S17" i="14" s="1"/>
  <c r="L213" i="3"/>
  <c r="L116" i="3"/>
  <c r="Q38" i="3"/>
  <c r="N78" i="3"/>
  <c r="M78" i="3"/>
  <c r="M64" i="3"/>
  <c r="M71" i="3"/>
  <c r="L77" i="3"/>
  <c r="K70" i="3"/>
  <c r="K63" i="3"/>
  <c r="K77" i="3"/>
  <c r="K114" i="3"/>
  <c r="L114" i="3"/>
  <c r="L107" i="3"/>
  <c r="K113" i="3"/>
  <c r="K131" i="3" s="1"/>
  <c r="K107" i="3"/>
  <c r="M39" i="3"/>
  <c r="N39" i="3"/>
  <c r="M31" i="3"/>
  <c r="M32" i="3"/>
  <c r="M40" i="3"/>
  <c r="O62" i="3"/>
  <c r="O76" i="3"/>
  <c r="P76" i="3"/>
  <c r="O35" i="3"/>
  <c r="N75" i="3"/>
  <c r="M68" i="3"/>
  <c r="M61" i="3"/>
  <c r="M75" i="3"/>
  <c r="N38" i="3"/>
  <c r="M38" i="3"/>
  <c r="M30" i="3"/>
  <c r="M27" i="3"/>
  <c r="N35" i="3"/>
  <c r="M35" i="3"/>
  <c r="M271" i="3"/>
  <c r="M275" i="3"/>
  <c r="N275" i="3"/>
  <c r="K312" i="3"/>
  <c r="K97" i="3"/>
  <c r="L109" i="3"/>
  <c r="K200" i="3"/>
  <c r="F79" i="14" s="1"/>
  <c r="K201" i="3"/>
  <c r="F80" i="14" s="1"/>
  <c r="K109" i="3"/>
  <c r="K34" i="3"/>
  <c r="K59" i="3"/>
  <c r="E16" i="14" s="1"/>
  <c r="L34" i="3"/>
  <c r="Q77" i="3"/>
  <c r="Q63" i="3"/>
  <c r="M195" i="3"/>
  <c r="M196" i="3"/>
  <c r="M200" i="3"/>
  <c r="H79" i="14" s="1"/>
  <c r="N265" i="3"/>
  <c r="N269" i="3" s="1"/>
  <c r="L75" i="3"/>
  <c r="K61" i="3"/>
  <c r="K75" i="3"/>
  <c r="K68" i="3"/>
  <c r="K135" i="3"/>
  <c r="K106" i="3"/>
  <c r="R15" i="14" s="1"/>
  <c r="K271" i="3"/>
  <c r="K139" i="3"/>
  <c r="M116" i="3"/>
  <c r="M108" i="3"/>
  <c r="N116" i="3"/>
  <c r="M213" i="3"/>
  <c r="N108" i="3"/>
  <c r="M115" i="3"/>
  <c r="T17" i="14" s="1"/>
  <c r="M101" i="3"/>
  <c r="K30" i="3"/>
  <c r="K38" i="3"/>
  <c r="M73" i="3"/>
  <c r="N73" i="3"/>
  <c r="M59" i="3"/>
  <c r="G16" i="14" s="1"/>
  <c r="L40" i="3"/>
  <c r="L32" i="3"/>
  <c r="L35" i="3"/>
  <c r="K27" i="3"/>
  <c r="K35" i="3"/>
  <c r="L37" i="3"/>
  <c r="K29" i="3"/>
  <c r="K37" i="3"/>
  <c r="K31" i="3"/>
  <c r="K39" i="3"/>
  <c r="L118" i="3"/>
  <c r="K117" i="3"/>
  <c r="F84" i="14" s="1"/>
  <c r="K118" i="3"/>
  <c r="L281" i="3"/>
  <c r="L283" i="3"/>
  <c r="L287" i="3" s="1"/>
  <c r="M29" i="3"/>
  <c r="M37" i="3"/>
  <c r="N37" i="3"/>
  <c r="M67" i="3"/>
  <c r="M74" i="3"/>
  <c r="M60" i="3"/>
  <c r="N74" i="3"/>
  <c r="J28" i="3"/>
  <c r="J36" i="3"/>
  <c r="J68" i="3"/>
  <c r="J61" i="3"/>
  <c r="J75" i="3"/>
  <c r="J107" i="3"/>
  <c r="J113" i="3"/>
  <c r="J131" i="3" s="1"/>
  <c r="J114" i="3"/>
  <c r="K283" i="3"/>
  <c r="K287" i="3" s="1"/>
  <c r="K281" i="3"/>
  <c r="J60" i="3"/>
  <c r="J74" i="3"/>
  <c r="J67" i="3"/>
  <c r="J276" i="3"/>
  <c r="K276" i="3"/>
  <c r="J59" i="3"/>
  <c r="D16" i="14" s="1"/>
  <c r="K73" i="3"/>
  <c r="J73" i="3"/>
  <c r="J29" i="3"/>
  <c r="J37" i="3"/>
  <c r="J70" i="3"/>
  <c r="J63" i="3"/>
  <c r="J77" i="3"/>
  <c r="J97" i="3"/>
  <c r="J200" i="3"/>
  <c r="E79" i="14" s="1"/>
  <c r="J201" i="3"/>
  <c r="E80" i="14" s="1"/>
  <c r="J109" i="3"/>
  <c r="J35" i="3"/>
  <c r="J27" i="3"/>
  <c r="J117" i="3"/>
  <c r="E84" i="14" s="1"/>
  <c r="J118" i="3"/>
  <c r="K206" i="3"/>
  <c r="K223" i="3"/>
  <c r="J38" i="3"/>
  <c r="J30" i="3"/>
  <c r="J32" i="3"/>
  <c r="J40" i="3"/>
  <c r="J286" i="3"/>
  <c r="J282" i="3"/>
  <c r="J69" i="3"/>
  <c r="J62" i="3"/>
  <c r="J76" i="3"/>
  <c r="J39" i="3"/>
  <c r="J31" i="3"/>
  <c r="J299" i="3"/>
  <c r="J293" i="3"/>
  <c r="J297" i="3" s="1"/>
  <c r="K290" i="3"/>
  <c r="K296" i="3" s="1"/>
  <c r="J216" i="3"/>
  <c r="J217" i="3"/>
  <c r="J206" i="3"/>
  <c r="J223" i="3"/>
  <c r="J135" i="3"/>
  <c r="J134" i="3"/>
  <c r="K134" i="3"/>
  <c r="J115" i="3"/>
  <c r="Q17" i="14" s="1"/>
  <c r="J101" i="3"/>
  <c r="J116" i="3"/>
  <c r="J213" i="3"/>
  <c r="J108" i="3"/>
  <c r="J222" i="3"/>
  <c r="J139" i="3"/>
  <c r="J106" i="3"/>
  <c r="Q15" i="14" s="1"/>
  <c r="J308" i="3"/>
  <c r="J195" i="3"/>
  <c r="J196" i="3"/>
  <c r="K130" i="3"/>
  <c r="J130" i="3"/>
  <c r="K275" i="3"/>
  <c r="J271" i="3"/>
  <c r="J275" i="3"/>
  <c r="J78" i="3"/>
  <c r="J71" i="3"/>
  <c r="J64" i="3"/>
  <c r="I213" i="3"/>
  <c r="I108" i="3"/>
  <c r="I116" i="3"/>
  <c r="I101" i="3"/>
  <c r="I115" i="3"/>
  <c r="J283" i="3"/>
  <c r="J287" i="3" s="1"/>
  <c r="J281" i="3"/>
  <c r="I106" i="3"/>
  <c r="I139" i="3"/>
  <c r="I134" i="3"/>
  <c r="I135" i="3"/>
  <c r="I77" i="3"/>
  <c r="I63" i="3"/>
  <c r="I70" i="3"/>
  <c r="I39" i="3"/>
  <c r="I31" i="3"/>
  <c r="I35" i="3"/>
  <c r="I27" i="3"/>
  <c r="I282" i="3"/>
  <c r="I286" i="3"/>
  <c r="I62" i="3"/>
  <c r="I69" i="3"/>
  <c r="I76" i="3"/>
  <c r="I75" i="3"/>
  <c r="I68" i="3"/>
  <c r="I61" i="3"/>
  <c r="I73" i="3"/>
  <c r="I59" i="3"/>
  <c r="C16" i="14" s="1"/>
  <c r="I32" i="3"/>
  <c r="I40" i="3"/>
  <c r="I37" i="3"/>
  <c r="I29" i="3"/>
  <c r="I196" i="3"/>
  <c r="I195" i="3"/>
  <c r="I216" i="3"/>
  <c r="I217" i="3"/>
  <c r="I223" i="3"/>
  <c r="I206" i="3"/>
  <c r="I107" i="3"/>
  <c r="I114" i="3"/>
  <c r="I113" i="3"/>
  <c r="I131" i="3" s="1"/>
  <c r="I78" i="3"/>
  <c r="I64" i="3"/>
  <c r="I71" i="3"/>
  <c r="I38" i="3"/>
  <c r="I30" i="3"/>
  <c r="I118" i="3"/>
  <c r="I117" i="3"/>
  <c r="D84" i="14" s="1"/>
  <c r="I293" i="3"/>
  <c r="J290" i="3"/>
  <c r="I299" i="3"/>
  <c r="I97" i="3"/>
  <c r="I200" i="3"/>
  <c r="D79" i="14" s="1"/>
  <c r="I201" i="3"/>
  <c r="D80" i="14" s="1"/>
  <c r="I109" i="3"/>
  <c r="I36" i="3"/>
  <c r="I28" i="3"/>
  <c r="I67" i="3"/>
  <c r="I60" i="3"/>
  <c r="I74" i="3"/>
  <c r="H135" i="3"/>
  <c r="H134" i="3"/>
  <c r="H97" i="3"/>
  <c r="H201" i="3"/>
  <c r="C80" i="14" s="1"/>
  <c r="H109" i="3"/>
  <c r="H200" i="3"/>
  <c r="C79" i="14" s="1"/>
  <c r="H70" i="3"/>
  <c r="H63" i="3"/>
  <c r="H216" i="3"/>
  <c r="H217" i="3"/>
  <c r="I283" i="3"/>
  <c r="I287" i="3" s="1"/>
  <c r="I281" i="3"/>
  <c r="H68" i="3"/>
  <c r="H61" i="3"/>
  <c r="H117" i="3"/>
  <c r="H118" i="3"/>
  <c r="H64" i="3"/>
  <c r="H71" i="3"/>
  <c r="H69" i="3"/>
  <c r="H62" i="3"/>
  <c r="H67" i="3"/>
  <c r="H60" i="3"/>
  <c r="H108" i="3"/>
  <c r="H115" i="3"/>
  <c r="H116" i="3"/>
  <c r="H101" i="3"/>
  <c r="H213" i="3"/>
  <c r="H195" i="3"/>
  <c r="H196" i="3"/>
  <c r="H139" i="3"/>
  <c r="H106" i="3"/>
  <c r="H113" i="3"/>
  <c r="H131" i="3" s="1"/>
  <c r="H114" i="3"/>
  <c r="H107" i="3"/>
  <c r="L70" i="3"/>
  <c r="L59" i="3"/>
  <c r="F16" i="14" s="1"/>
  <c r="L73" i="3"/>
  <c r="N282" i="3"/>
  <c r="N286" i="3"/>
  <c r="L38" i="3"/>
  <c r="L63" i="3"/>
  <c r="L30" i="3"/>
  <c r="N40" i="3"/>
  <c r="N32" i="3"/>
  <c r="N134" i="3"/>
  <c r="N135" i="3"/>
  <c r="N196" i="3"/>
  <c r="N200" i="3"/>
  <c r="I79" i="14" s="1"/>
  <c r="N195" i="3"/>
  <c r="N293" i="3"/>
  <c r="N299" i="3"/>
  <c r="O290" i="3"/>
  <c r="O296" i="3" s="1"/>
  <c r="L134" i="3"/>
  <c r="L135" i="3"/>
  <c r="M134" i="3"/>
  <c r="L216" i="3"/>
  <c r="L217" i="3"/>
  <c r="L223" i="3"/>
  <c r="L206" i="3"/>
  <c r="L139" i="3"/>
  <c r="L308" i="3"/>
  <c r="L271" i="3"/>
  <c r="L113" i="3"/>
  <c r="L131" i="3" s="1"/>
  <c r="L222" i="3"/>
  <c r="L286" i="3"/>
  <c r="L307" i="3"/>
  <c r="L106" i="3"/>
  <c r="S15" i="14" s="1"/>
  <c r="L306" i="3"/>
  <c r="L117" i="3"/>
  <c r="G84" i="14" s="1"/>
  <c r="BO169" i="10"/>
  <c r="BO37" i="10" s="1"/>
  <c r="BO13" i="10"/>
  <c r="T232" i="3"/>
  <c r="T231" i="3"/>
  <c r="T188" i="3"/>
  <c r="T185" i="3"/>
  <c r="T184" i="3"/>
  <c r="T179" i="3"/>
  <c r="T178" i="3"/>
  <c r="T177" i="3"/>
  <c r="T176" i="3"/>
  <c r="T153" i="3"/>
  <c r="T152" i="3"/>
  <c r="T151" i="3"/>
  <c r="T90" i="3"/>
  <c r="T88" i="3"/>
  <c r="T86" i="3"/>
  <c r="T57" i="3"/>
  <c r="T56" i="3"/>
  <c r="T55" i="3"/>
  <c r="T54" i="3"/>
  <c r="T53" i="3"/>
  <c r="T52" i="3"/>
  <c r="T51" i="3"/>
  <c r="T24" i="3"/>
  <c r="T23" i="3"/>
  <c r="T22" i="3"/>
  <c r="T21" i="3"/>
  <c r="T20" i="3"/>
  <c r="T19" i="3"/>
  <c r="T18" i="3"/>
  <c r="T239" i="3"/>
  <c r="T246" i="3"/>
  <c r="T254" i="3"/>
  <c r="T268" i="3"/>
  <c r="T256" i="3"/>
  <c r="T247" i="3"/>
  <c r="BR248" i="3"/>
  <c r="BS84" i="13"/>
  <c r="BT83" i="13"/>
  <c r="S83" i="13" s="1"/>
  <c r="BR15" i="13"/>
  <c r="BS54" i="13"/>
  <c r="BS57" i="13" s="1"/>
  <c r="BS172" i="3" s="1"/>
  <c r="BI45" i="13"/>
  <c r="BI303" i="3" s="1"/>
  <c r="BK70" i="13"/>
  <c r="BK299" i="3" s="1"/>
  <c r="BL66" i="13"/>
  <c r="K17" i="12"/>
  <c r="M90" i="12"/>
  <c r="J17" i="12"/>
  <c r="O90" i="12"/>
  <c r="L17" i="12"/>
  <c r="I17" i="12"/>
  <c r="N17" i="12"/>
  <c r="M17" i="12"/>
  <c r="L90" i="12"/>
  <c r="N90" i="12"/>
  <c r="BR165" i="12"/>
  <c r="BR142" i="12"/>
  <c r="BS6" i="12"/>
  <c r="BS33" i="13"/>
  <c r="BT26" i="13"/>
  <c r="N109" i="12"/>
  <c r="BR109" i="12" s="1"/>
  <c r="K110" i="12"/>
  <c r="BP108" i="12"/>
  <c r="BG108" i="12"/>
  <c r="BI108" i="12"/>
  <c r="BJ108" i="12"/>
  <c r="BO108" i="12"/>
  <c r="BN108" i="12"/>
  <c r="BM108" i="12"/>
  <c r="BL108" i="12"/>
  <c r="BK108" i="12"/>
  <c r="BH108" i="12"/>
  <c r="BF108" i="12"/>
  <c r="K156" i="12"/>
  <c r="N155" i="12"/>
  <c r="BR155" i="12" s="1"/>
  <c r="BP85" i="12"/>
  <c r="BP189" i="12"/>
  <c r="BG189" i="12"/>
  <c r="BG85" i="12"/>
  <c r="BO85" i="12"/>
  <c r="BO189" i="12"/>
  <c r="BN85" i="12"/>
  <c r="BN189" i="12"/>
  <c r="BK189" i="12"/>
  <c r="BK85" i="12"/>
  <c r="BH189" i="12"/>
  <c r="BH85" i="12"/>
  <c r="BL85" i="12"/>
  <c r="BL189" i="12"/>
  <c r="BJ189" i="12"/>
  <c r="BJ85" i="12"/>
  <c r="BP154" i="12"/>
  <c r="BO154" i="12"/>
  <c r="BN154" i="12"/>
  <c r="BM154" i="12"/>
  <c r="BL154" i="12"/>
  <c r="BK154" i="12"/>
  <c r="BJ154" i="12"/>
  <c r="BI154" i="12"/>
  <c r="BH154" i="12"/>
  <c r="BG154" i="12"/>
  <c r="BF154" i="12"/>
  <c r="BR6" i="13"/>
  <c r="BQ176" i="10"/>
  <c r="BQ179" i="10" s="1"/>
  <c r="BP166" i="10"/>
  <c r="BS158" i="3"/>
  <c r="BT150" i="3"/>
  <c r="J29" i="17" l="1"/>
  <c r="E158" i="14"/>
  <c r="BO99" i="10"/>
  <c r="M29" i="17"/>
  <c r="H158" i="14"/>
  <c r="K29" i="17"/>
  <c r="F158" i="14"/>
  <c r="N29" i="17"/>
  <c r="I158" i="14"/>
  <c r="BP179" i="10"/>
  <c r="BP14" i="10"/>
  <c r="R176" i="10"/>
  <c r="AH6" i="14"/>
  <c r="C7" i="14"/>
  <c r="C6" i="14" s="1"/>
  <c r="BF99" i="10"/>
  <c r="BF85" i="10"/>
  <c r="BZ13" i="6"/>
  <c r="BN38" i="3"/>
  <c r="K227" i="12"/>
  <c r="N226" i="12"/>
  <c r="BQ225" i="12"/>
  <c r="BP225" i="12"/>
  <c r="BM225" i="12"/>
  <c r="BL225" i="12"/>
  <c r="BK225" i="12"/>
  <c r="BJ225" i="12"/>
  <c r="BH225" i="12"/>
  <c r="BG225" i="12"/>
  <c r="BO225" i="12"/>
  <c r="BN225" i="12"/>
  <c r="BI225" i="12"/>
  <c r="BF225" i="12"/>
  <c r="BP121" i="10"/>
  <c r="BX121" i="10"/>
  <c r="BV121" i="10"/>
  <c r="BW121" i="10"/>
  <c r="U32" i="14"/>
  <c r="U28" i="14"/>
  <c r="BS99" i="10"/>
  <c r="BP99" i="10"/>
  <c r="BN99" i="10"/>
  <c r="BL99" i="10"/>
  <c r="BJ99" i="10"/>
  <c r="BX99" i="10"/>
  <c r="BV99" i="10"/>
  <c r="R114" i="10"/>
  <c r="BM120" i="10"/>
  <c r="O114" i="10"/>
  <c r="O115" i="10" s="1"/>
  <c r="L132" i="14" s="1"/>
  <c r="BA115" i="10"/>
  <c r="P114" i="10"/>
  <c r="Q114" i="10"/>
  <c r="BI120" i="10"/>
  <c r="BI121" i="10" s="1"/>
  <c r="S114" i="10"/>
  <c r="BQ120" i="10"/>
  <c r="T114" i="10"/>
  <c r="BU120" i="10"/>
  <c r="BU121" i="10" s="1"/>
  <c r="N139" i="10"/>
  <c r="AW142" i="10"/>
  <c r="BD143" i="10"/>
  <c r="BD150" i="10" s="1"/>
  <c r="BB143" i="10"/>
  <c r="BB150" i="10" s="1"/>
  <c r="O139" i="10"/>
  <c r="BA142" i="10"/>
  <c r="BE142" i="10"/>
  <c r="AY143" i="10"/>
  <c r="AX143" i="10"/>
  <c r="BC143" i="10"/>
  <c r="BC150" i="10" s="1"/>
  <c r="AZ143" i="10"/>
  <c r="BG100" i="10"/>
  <c r="BG85" i="10"/>
  <c r="BG72" i="10" s="1"/>
  <c r="BG139" i="10"/>
  <c r="BG142" i="10" s="1"/>
  <c r="R92" i="10"/>
  <c r="BM98" i="10"/>
  <c r="BS100" i="10"/>
  <c r="BS85" i="10"/>
  <c r="BS72" i="10" s="1"/>
  <c r="BS139" i="10"/>
  <c r="BS142" i="10" s="1"/>
  <c r="BP100" i="10"/>
  <c r="BP85" i="10"/>
  <c r="BP72" i="10" s="1"/>
  <c r="BP139" i="10"/>
  <c r="BP142" i="10" s="1"/>
  <c r="BN85" i="10"/>
  <c r="BN72" i="10" s="1"/>
  <c r="BN139" i="10"/>
  <c r="BN142" i="10" s="1"/>
  <c r="BL100" i="10"/>
  <c r="BL85" i="10"/>
  <c r="BL72" i="10" s="1"/>
  <c r="BL139" i="10"/>
  <c r="BL142" i="10" s="1"/>
  <c r="BJ85" i="10"/>
  <c r="BJ72" i="10" s="1"/>
  <c r="BJ139" i="10"/>
  <c r="BJ142" i="10" s="1"/>
  <c r="P92" i="10"/>
  <c r="BX100" i="10"/>
  <c r="BX85" i="10"/>
  <c r="BX72" i="10" s="1"/>
  <c r="BX139" i="10"/>
  <c r="BX142" i="10" s="1"/>
  <c r="BV85" i="10"/>
  <c r="BV72" i="10" s="1"/>
  <c r="BV139" i="10"/>
  <c r="BV142" i="10" s="1"/>
  <c r="T92" i="10"/>
  <c r="BU98" i="10"/>
  <c r="BT85" i="10"/>
  <c r="BT72" i="10" s="1"/>
  <c r="BT100" i="10"/>
  <c r="BT139" i="10"/>
  <c r="BT142" i="10" s="1"/>
  <c r="BR85" i="10"/>
  <c r="BR72" i="10" s="1"/>
  <c r="BR139" i="10"/>
  <c r="BR142" i="10" s="1"/>
  <c r="S92" i="10"/>
  <c r="BQ98" i="10"/>
  <c r="BW100" i="10"/>
  <c r="BW85" i="10"/>
  <c r="BW72" i="10" s="1"/>
  <c r="BW139" i="10"/>
  <c r="BW142" i="10" s="1"/>
  <c r="O92" i="10"/>
  <c r="O93" i="10" s="1"/>
  <c r="L127" i="14" s="1"/>
  <c r="BA93" i="10"/>
  <c r="P98" i="10"/>
  <c r="BF100" i="10"/>
  <c r="BF139" i="10"/>
  <c r="BH100" i="10"/>
  <c r="BH85" i="10"/>
  <c r="BH72" i="10" s="1"/>
  <c r="BH139" i="10"/>
  <c r="BH142" i="10" s="1"/>
  <c r="Q92" i="10"/>
  <c r="BI98" i="10"/>
  <c r="BK100" i="10"/>
  <c r="BK85" i="10"/>
  <c r="BK72" i="10" s="1"/>
  <c r="BK139" i="10"/>
  <c r="BK142" i="10" s="1"/>
  <c r="BO100" i="10"/>
  <c r="BO85" i="10"/>
  <c r="BO72" i="10" s="1"/>
  <c r="BO139" i="10"/>
  <c r="BO142" i="10" s="1"/>
  <c r="U29" i="14"/>
  <c r="U31" i="14"/>
  <c r="BM44" i="3"/>
  <c r="BM62" i="10"/>
  <c r="BN12" i="3"/>
  <c r="BN28" i="10"/>
  <c r="BN161" i="10"/>
  <c r="BN36" i="10"/>
  <c r="BN162" i="10"/>
  <c r="N225" i="3"/>
  <c r="BO12" i="10"/>
  <c r="BO159" i="10"/>
  <c r="BP156" i="10"/>
  <c r="BQ157" i="10"/>
  <c r="U30" i="14"/>
  <c r="U33" i="14"/>
  <c r="Q45" i="10"/>
  <c r="Q62" i="10"/>
  <c r="R14" i="10"/>
  <c r="R30" i="10" s="1"/>
  <c r="BO14" i="3"/>
  <c r="BO38" i="3" s="1"/>
  <c r="BO30" i="10"/>
  <c r="BM63" i="3"/>
  <c r="BM77" i="3"/>
  <c r="BN47" i="10"/>
  <c r="BN64" i="10"/>
  <c r="BN46" i="3"/>
  <c r="BP47" i="10"/>
  <c r="BP64" i="10"/>
  <c r="BP46" i="3"/>
  <c r="BP77" i="3" s="1"/>
  <c r="R179" i="10"/>
  <c r="R180" i="10" s="1"/>
  <c r="BO182" i="10"/>
  <c r="BO181" i="10"/>
  <c r="BO38" i="10"/>
  <c r="R38" i="10" s="1"/>
  <c r="R25" i="17" s="1"/>
  <c r="BN76" i="3"/>
  <c r="BO63" i="10"/>
  <c r="BO46" i="10"/>
  <c r="BO45" i="3"/>
  <c r="BQ182" i="10"/>
  <c r="BQ181" i="10"/>
  <c r="BQ38" i="10"/>
  <c r="Q61" i="3"/>
  <c r="Q36" i="3"/>
  <c r="BQ131" i="12"/>
  <c r="BF131" i="12"/>
  <c r="BG131" i="12"/>
  <c r="BH131" i="12"/>
  <c r="BI131" i="12"/>
  <c r="BJ131" i="12"/>
  <c r="BK131" i="12"/>
  <c r="BL131" i="12"/>
  <c r="BM131" i="12"/>
  <c r="BN131" i="12"/>
  <c r="BO131" i="12"/>
  <c r="BP131" i="12"/>
  <c r="N132" i="12"/>
  <c r="K133" i="12"/>
  <c r="J225" i="3"/>
  <c r="S33" i="14"/>
  <c r="S32" i="14"/>
  <c r="S31" i="14"/>
  <c r="S30" i="14"/>
  <c r="S29" i="14"/>
  <c r="S28" i="14"/>
  <c r="K225" i="3"/>
  <c r="J203" i="3"/>
  <c r="J211" i="3"/>
  <c r="J210" i="3"/>
  <c r="J212" i="3" s="1"/>
  <c r="L211" i="3"/>
  <c r="L210" i="3"/>
  <c r="L212" i="3" s="1"/>
  <c r="L203" i="3"/>
  <c r="R200" i="12"/>
  <c r="BM282" i="3"/>
  <c r="BM245" i="3"/>
  <c r="R190" i="12"/>
  <c r="Q190" i="12"/>
  <c r="BI245" i="3"/>
  <c r="Q200" i="12"/>
  <c r="BI282" i="3"/>
  <c r="P190" i="12"/>
  <c r="BF245" i="3"/>
  <c r="P200" i="12"/>
  <c r="BF282" i="3"/>
  <c r="BP14" i="3"/>
  <c r="BP30" i="10"/>
  <c r="M225" i="3"/>
  <c r="BP13" i="10"/>
  <c r="R166" i="10"/>
  <c r="R167" i="10" s="1"/>
  <c r="H225" i="3"/>
  <c r="I225" i="3"/>
  <c r="BS86" i="13"/>
  <c r="BT101" i="13" s="1"/>
  <c r="BS97" i="3"/>
  <c r="J284" i="3"/>
  <c r="BQ177" i="12"/>
  <c r="BM177" i="12"/>
  <c r="BJ177" i="12"/>
  <c r="BO177" i="12"/>
  <c r="BI177" i="12"/>
  <c r="BH177" i="12"/>
  <c r="BL177" i="12"/>
  <c r="BK177" i="12"/>
  <c r="BP177" i="12"/>
  <c r="BG177" i="12"/>
  <c r="BF177" i="12"/>
  <c r="BN177" i="12"/>
  <c r="K179" i="12"/>
  <c r="N178" i="12"/>
  <c r="N284" i="3"/>
  <c r="BP244" i="3"/>
  <c r="BP266" i="3"/>
  <c r="BG244" i="3"/>
  <c r="BG266" i="3"/>
  <c r="BO244" i="3"/>
  <c r="BO266" i="3"/>
  <c r="BN244" i="3"/>
  <c r="BN266" i="3"/>
  <c r="BK244" i="3"/>
  <c r="BK266" i="3"/>
  <c r="BH244" i="3"/>
  <c r="BH266" i="3"/>
  <c r="BL244" i="3"/>
  <c r="BL266" i="3"/>
  <c r="BJ244" i="3"/>
  <c r="BJ266" i="3"/>
  <c r="K284" i="3"/>
  <c r="I284" i="3"/>
  <c r="L225" i="3"/>
  <c r="K211" i="3"/>
  <c r="K210" i="3"/>
  <c r="K212" i="3" s="1"/>
  <c r="K203" i="3"/>
  <c r="I211" i="3"/>
  <c r="I203" i="3"/>
  <c r="I210" i="3"/>
  <c r="I212" i="3" s="1"/>
  <c r="H203" i="3"/>
  <c r="H202" i="3" s="1"/>
  <c r="C81" i="14" s="1"/>
  <c r="H211" i="3"/>
  <c r="H210" i="3"/>
  <c r="H212" i="3" s="1"/>
  <c r="M203" i="3"/>
  <c r="M211" i="3"/>
  <c r="M210" i="3"/>
  <c r="M212" i="3" s="1"/>
  <c r="BO170" i="10"/>
  <c r="BO172" i="10"/>
  <c r="N203" i="3"/>
  <c r="N210" i="3"/>
  <c r="N212" i="3" s="1"/>
  <c r="N211" i="3"/>
  <c r="L284" i="3"/>
  <c r="BX307" i="3"/>
  <c r="M284" i="3"/>
  <c r="BS187" i="3"/>
  <c r="BT112" i="13"/>
  <c r="BT114" i="13" s="1"/>
  <c r="BQ225" i="3"/>
  <c r="BR223" i="3"/>
  <c r="BN62" i="3"/>
  <c r="BN37" i="3"/>
  <c r="BO13" i="3"/>
  <c r="BO29" i="10"/>
  <c r="M297" i="3"/>
  <c r="M291" i="3"/>
  <c r="M295" i="3" s="1"/>
  <c r="K291" i="3"/>
  <c r="K295" i="3" s="1"/>
  <c r="K297" i="3"/>
  <c r="L296" i="3"/>
  <c r="L291" i="3"/>
  <c r="L295" i="3" s="1"/>
  <c r="I297" i="3"/>
  <c r="I291" i="3"/>
  <c r="I295" i="3" s="1"/>
  <c r="J296" i="3"/>
  <c r="J291" i="3"/>
  <c r="J295" i="3" s="1"/>
  <c r="N297" i="3"/>
  <c r="N291" i="3"/>
  <c r="N295" i="3" s="1"/>
  <c r="BQ14" i="10"/>
  <c r="BU150" i="3"/>
  <c r="BV150" i="3" s="1"/>
  <c r="BW150" i="3" s="1"/>
  <c r="BX150" i="3" s="1"/>
  <c r="T150" i="3" s="1"/>
  <c r="S150" i="3"/>
  <c r="BS248" i="3"/>
  <c r="BK71" i="13"/>
  <c r="BK18" i="13" s="1"/>
  <c r="BK166" i="3"/>
  <c r="BT84" i="13"/>
  <c r="BT97" i="3" s="1"/>
  <c r="BU83" i="13"/>
  <c r="BS15" i="13"/>
  <c r="BT54" i="13"/>
  <c r="BT57" i="13" s="1"/>
  <c r="BI46" i="13"/>
  <c r="BI30" i="13" s="1"/>
  <c r="BK17" i="13"/>
  <c r="BL68" i="13"/>
  <c r="P255" i="3"/>
  <c r="BS142" i="12"/>
  <c r="BS165" i="12"/>
  <c r="BT6" i="12"/>
  <c r="BT33" i="13"/>
  <c r="BU26" i="13"/>
  <c r="K111" i="12"/>
  <c r="K112" i="12" s="1"/>
  <c r="N110" i="12"/>
  <c r="BQ109" i="12"/>
  <c r="BP109" i="12"/>
  <c r="BO109" i="12"/>
  <c r="BM109" i="12"/>
  <c r="BK109" i="12"/>
  <c r="BI109" i="12"/>
  <c r="BG109" i="12"/>
  <c r="BN109" i="12"/>
  <c r="BL109" i="12"/>
  <c r="BJ109" i="12"/>
  <c r="BH109" i="12"/>
  <c r="BF109" i="12"/>
  <c r="K157" i="12"/>
  <c r="K158" i="12" s="1"/>
  <c r="N156" i="12"/>
  <c r="BM85" i="12"/>
  <c r="R85" i="12" s="1"/>
  <c r="BM189" i="12"/>
  <c r="BI85" i="12"/>
  <c r="Q85" i="12" s="1"/>
  <c r="BI189" i="12"/>
  <c r="BF189" i="12"/>
  <c r="BF85" i="12"/>
  <c r="P85" i="12" s="1"/>
  <c r="BQ155" i="12"/>
  <c r="BP155" i="12"/>
  <c r="BO155" i="12"/>
  <c r="BN155" i="12"/>
  <c r="BM155" i="12"/>
  <c r="BL155" i="12"/>
  <c r="BK155" i="12"/>
  <c r="BJ155" i="12"/>
  <c r="BI155" i="12"/>
  <c r="BH155" i="12"/>
  <c r="BG155" i="12"/>
  <c r="BF155" i="12"/>
  <c r="BS6" i="13"/>
  <c r="BP169" i="10"/>
  <c r="R177" i="10"/>
  <c r="BR176" i="10"/>
  <c r="BR179" i="10" s="1"/>
  <c r="BQ166" i="10"/>
  <c r="BT158" i="3"/>
  <c r="BT248" i="3" s="1"/>
  <c r="J202" i="3" l="1"/>
  <c r="E81" i="14" s="1"/>
  <c r="E159" i="14"/>
  <c r="E165" i="14" s="1"/>
  <c r="F160" i="14"/>
  <c r="F161" i="14" s="1"/>
  <c r="L202" i="3"/>
  <c r="G81" i="14" s="1"/>
  <c r="H160" i="14"/>
  <c r="H161" i="14" s="1"/>
  <c r="G159" i="14"/>
  <c r="K202" i="3"/>
  <c r="F81" i="14" s="1"/>
  <c r="F159" i="14"/>
  <c r="G160" i="14"/>
  <c r="G161" i="14" s="1"/>
  <c r="I202" i="3"/>
  <c r="D81" i="14" s="1"/>
  <c r="E160" i="14"/>
  <c r="E161" i="14" s="1"/>
  <c r="M202" i="3"/>
  <c r="H81" i="14" s="1"/>
  <c r="H159" i="14"/>
  <c r="I160" i="14"/>
  <c r="I161" i="14" s="1"/>
  <c r="N202" i="3"/>
  <c r="I81" i="14" s="1"/>
  <c r="I159" i="14"/>
  <c r="BQ121" i="10"/>
  <c r="N227" i="12"/>
  <c r="K228" i="12"/>
  <c r="BR226" i="12"/>
  <c r="BQ226" i="12"/>
  <c r="BP226" i="12"/>
  <c r="BO226" i="12"/>
  <c r="BM226" i="12"/>
  <c r="BL226" i="12"/>
  <c r="BJ226" i="12"/>
  <c r="BH226" i="12"/>
  <c r="BF226" i="12"/>
  <c r="BN226" i="12"/>
  <c r="BK226" i="12"/>
  <c r="BI226" i="12"/>
  <c r="BG226" i="12"/>
  <c r="BM121" i="10"/>
  <c r="BN100" i="10"/>
  <c r="BM99" i="10"/>
  <c r="BV100" i="10"/>
  <c r="BU99" i="10"/>
  <c r="BR100" i="10"/>
  <c r="BQ99" i="10"/>
  <c r="BJ100" i="10"/>
  <c r="BI99" i="10"/>
  <c r="AY144" i="10"/>
  <c r="AY150" i="10"/>
  <c r="N142" i="10"/>
  <c r="AW143" i="10"/>
  <c r="AW150" i="10" s="1"/>
  <c r="BD152" i="10"/>
  <c r="BD151" i="10"/>
  <c r="BH143" i="10"/>
  <c r="BL143" i="10" s="1"/>
  <c r="BP143" i="10" s="1"/>
  <c r="BT143" i="10" s="1"/>
  <c r="BX143" i="10" s="1"/>
  <c r="BD144" i="10"/>
  <c r="BB152" i="10"/>
  <c r="BB151" i="10"/>
  <c r="BF143" i="10"/>
  <c r="BJ143" i="10" s="1"/>
  <c r="BN143" i="10" s="1"/>
  <c r="BR143" i="10" s="1"/>
  <c r="BV143" i="10" s="1"/>
  <c r="BB144" i="10"/>
  <c r="O142" i="10"/>
  <c r="T149" i="14" s="1"/>
  <c r="BA143" i="10"/>
  <c r="BA150" i="10" s="1"/>
  <c r="BE143" i="10"/>
  <c r="BE150" i="10" s="1"/>
  <c r="BC152" i="10"/>
  <c r="BC151" i="10"/>
  <c r="BG143" i="10"/>
  <c r="BK143" i="10" s="1"/>
  <c r="BO143" i="10" s="1"/>
  <c r="BS143" i="10" s="1"/>
  <c r="BW143" i="10" s="1"/>
  <c r="BC144" i="10"/>
  <c r="R98" i="10"/>
  <c r="BM85" i="10"/>
  <c r="BM100" i="10"/>
  <c r="BM139" i="10"/>
  <c r="T98" i="10"/>
  <c r="BU85" i="10"/>
  <c r="BU100" i="10"/>
  <c r="BU139" i="10"/>
  <c r="S98" i="10"/>
  <c r="BQ100" i="10"/>
  <c r="BQ85" i="10"/>
  <c r="BQ139" i="10"/>
  <c r="P99" i="10"/>
  <c r="M128" i="14" s="1"/>
  <c r="P93" i="10"/>
  <c r="M127" i="14" s="1"/>
  <c r="P85" i="10"/>
  <c r="BF72" i="10"/>
  <c r="Q98" i="10"/>
  <c r="BI85" i="10"/>
  <c r="BI100" i="10"/>
  <c r="BI139" i="10"/>
  <c r="AX144" i="10"/>
  <c r="AX150" i="10"/>
  <c r="AZ144" i="10"/>
  <c r="AZ150" i="10"/>
  <c r="BF142" i="10"/>
  <c r="P142" i="10" s="1"/>
  <c r="U149" i="14" s="1"/>
  <c r="P139" i="10"/>
  <c r="BM75" i="3"/>
  <c r="BM61" i="3"/>
  <c r="BN45" i="10"/>
  <c r="BN44" i="3"/>
  <c r="BN62" i="10"/>
  <c r="BZ11" i="6"/>
  <c r="BN36" i="3"/>
  <c r="R156" i="10"/>
  <c r="R157" i="10" s="1"/>
  <c r="BP12" i="10"/>
  <c r="R12" i="10" s="1"/>
  <c r="R28" i="10" s="1"/>
  <c r="BP159" i="10"/>
  <c r="BR157" i="10"/>
  <c r="BQ156" i="10"/>
  <c r="BO12" i="3"/>
  <c r="BO36" i="3" s="1"/>
  <c r="BO28" i="10"/>
  <c r="BO161" i="10"/>
  <c r="BO162" i="10"/>
  <c r="BO36" i="10"/>
  <c r="BO45" i="10" s="1"/>
  <c r="R47" i="10"/>
  <c r="R64" i="10"/>
  <c r="BN63" i="3"/>
  <c r="BN77" i="3"/>
  <c r="R181" i="10"/>
  <c r="R182" i="10"/>
  <c r="BO47" i="10"/>
  <c r="BO64" i="10"/>
  <c r="BO46" i="3"/>
  <c r="BQ47" i="10"/>
  <c r="BQ64" i="10"/>
  <c r="BQ46" i="3"/>
  <c r="BO76" i="3"/>
  <c r="R169" i="10"/>
  <c r="BP37" i="10"/>
  <c r="BR182" i="10"/>
  <c r="BR181" i="10"/>
  <c r="BR38" i="10"/>
  <c r="BU176" i="10"/>
  <c r="BO132" i="12"/>
  <c r="BG132" i="12"/>
  <c r="BJ132" i="12"/>
  <c r="BM132" i="12"/>
  <c r="BH132" i="12"/>
  <c r="BK132" i="12"/>
  <c r="BN132" i="12"/>
  <c r="BL132" i="12"/>
  <c r="BR132" i="12"/>
  <c r="BI132" i="12"/>
  <c r="BF132" i="12"/>
  <c r="BP132" i="12"/>
  <c r="BQ132" i="12"/>
  <c r="K134" i="12"/>
  <c r="N133" i="12"/>
  <c r="R14" i="3"/>
  <c r="BP63" i="3"/>
  <c r="BP38" i="3"/>
  <c r="R13" i="10"/>
  <c r="BP13" i="3"/>
  <c r="R13" i="3" s="1"/>
  <c r="BP29" i="10"/>
  <c r="BS25" i="12"/>
  <c r="BT25" i="12"/>
  <c r="BT26" i="12"/>
  <c r="BQ26" i="12"/>
  <c r="BQ25" i="12"/>
  <c r="BT107" i="13"/>
  <c r="BT255" i="3"/>
  <c r="N179" i="12"/>
  <c r="K180" i="12"/>
  <c r="BR178" i="12"/>
  <c r="BQ178" i="12"/>
  <c r="BK178" i="12"/>
  <c r="BN178" i="12"/>
  <c r="BI178" i="12"/>
  <c r="BG178" i="12"/>
  <c r="BP178" i="12"/>
  <c r="BF178" i="12"/>
  <c r="BH178" i="12"/>
  <c r="BJ178" i="12"/>
  <c r="BL178" i="12"/>
  <c r="BM178" i="12"/>
  <c r="BO178" i="12"/>
  <c r="R189" i="12"/>
  <c r="BM244" i="3"/>
  <c r="BM266" i="3"/>
  <c r="Q189" i="12"/>
  <c r="BI244" i="3"/>
  <c r="BI266" i="3"/>
  <c r="P189" i="12"/>
  <c r="BF244" i="3"/>
  <c r="BF266" i="3"/>
  <c r="S114" i="13"/>
  <c r="T112" i="13" s="1"/>
  <c r="BT187" i="3"/>
  <c r="S187" i="3" s="1"/>
  <c r="BU112" i="13"/>
  <c r="BU114" i="13" s="1"/>
  <c r="BR225" i="3"/>
  <c r="BS223" i="3"/>
  <c r="BO37" i="3"/>
  <c r="BO62" i="3"/>
  <c r="BQ14" i="3"/>
  <c r="BQ30" i="10"/>
  <c r="BK174" i="3"/>
  <c r="BK300" i="3"/>
  <c r="BL69" i="13"/>
  <c r="BL292" i="3"/>
  <c r="BL253" i="3"/>
  <c r="Q253" i="3" s="1"/>
  <c r="BR14" i="10"/>
  <c r="BQ169" i="10"/>
  <c r="BQ37" i="10" s="1"/>
  <c r="BQ13" i="10"/>
  <c r="BU166" i="10"/>
  <c r="BT86" i="13"/>
  <c r="S86" i="13" s="1"/>
  <c r="S84" i="13"/>
  <c r="BT172" i="3"/>
  <c r="S172" i="3" s="1"/>
  <c r="S57" i="13"/>
  <c r="T54" i="13" s="1"/>
  <c r="BU84" i="13"/>
  <c r="BV83" i="13"/>
  <c r="N158" i="12"/>
  <c r="K159" i="12"/>
  <c r="N112" i="12"/>
  <c r="K113" i="12"/>
  <c r="BT15" i="13"/>
  <c r="S15" i="13" s="1"/>
  <c r="BU54" i="13"/>
  <c r="BU57" i="13" s="1"/>
  <c r="BU172" i="3" s="1"/>
  <c r="BI48" i="13"/>
  <c r="BL31" i="13"/>
  <c r="Q31" i="13" s="1"/>
  <c r="Q68" i="13"/>
  <c r="S248" i="3"/>
  <c r="S158" i="3"/>
  <c r="BU158" i="3"/>
  <c r="BT142" i="12"/>
  <c r="BU6" i="12"/>
  <c r="BT165" i="12"/>
  <c r="BS110" i="12"/>
  <c r="BR110" i="12"/>
  <c r="BS156" i="12"/>
  <c r="BR156" i="12"/>
  <c r="BU33" i="13"/>
  <c r="BV26" i="13"/>
  <c r="N111" i="12"/>
  <c r="BT111" i="12" s="1"/>
  <c r="BL110" i="12"/>
  <c r="BK110" i="12"/>
  <c r="BG110" i="12"/>
  <c r="BJ110" i="12"/>
  <c r="BI110" i="12"/>
  <c r="BH110" i="12"/>
  <c r="BF110" i="12"/>
  <c r="BQ110" i="12"/>
  <c r="BP110" i="12"/>
  <c r="BO110" i="12"/>
  <c r="BN110" i="12"/>
  <c r="BM110" i="12"/>
  <c r="N157" i="12"/>
  <c r="BI156" i="12"/>
  <c r="BF156" i="12"/>
  <c r="BG156" i="12"/>
  <c r="BH156" i="12"/>
  <c r="BQ156" i="12"/>
  <c r="BP156" i="12"/>
  <c r="BO156" i="12"/>
  <c r="BN156" i="12"/>
  <c r="BM156" i="12"/>
  <c r="BL156" i="12"/>
  <c r="BK156" i="12"/>
  <c r="BJ156" i="12"/>
  <c r="BT6" i="13"/>
  <c r="BU6" i="13" s="1"/>
  <c r="BV6" i="13" s="1"/>
  <c r="BW6" i="13" s="1"/>
  <c r="BX6" i="13" s="1"/>
  <c r="BP170" i="10"/>
  <c r="BP172" i="10"/>
  <c r="BS176" i="10"/>
  <c r="BS179" i="10" s="1"/>
  <c r="BT176" i="10"/>
  <c r="BT179" i="10" s="1"/>
  <c r="BR166" i="10"/>
  <c r="F170" i="14" l="1"/>
  <c r="H170" i="14"/>
  <c r="G164" i="14"/>
  <c r="G165" i="14"/>
  <c r="F165" i="14"/>
  <c r="F164" i="14"/>
  <c r="G170" i="14"/>
  <c r="E170" i="14"/>
  <c r="H164" i="14"/>
  <c r="H165" i="14"/>
  <c r="I170" i="14"/>
  <c r="E175" i="14"/>
  <c r="I165" i="14"/>
  <c r="I164" i="14"/>
  <c r="E176" i="14" s="1"/>
  <c r="AY152" i="10"/>
  <c r="AY151" i="10"/>
  <c r="BR227" i="12"/>
  <c r="BS227" i="12"/>
  <c r="BQ227" i="12"/>
  <c r="BP227" i="12"/>
  <c r="BO227" i="12"/>
  <c r="BN227" i="12"/>
  <c r="BM227" i="12"/>
  <c r="BL227" i="12"/>
  <c r="BK227" i="12"/>
  <c r="BJ227" i="12"/>
  <c r="BI227" i="12"/>
  <c r="BH227" i="12"/>
  <c r="BG227" i="12"/>
  <c r="BF227" i="12"/>
  <c r="K229" i="12"/>
  <c r="N228" i="12"/>
  <c r="BF133" i="12"/>
  <c r="BH133" i="12"/>
  <c r="BN133" i="12"/>
  <c r="BL133" i="12"/>
  <c r="BI133" i="12"/>
  <c r="N150" i="10"/>
  <c r="AW151" i="10"/>
  <c r="AW152" i="10"/>
  <c r="N143" i="10"/>
  <c r="N144" i="10" s="1"/>
  <c r="AW144" i="10"/>
  <c r="O150" i="10"/>
  <c r="BA152" i="10"/>
  <c r="BA151" i="10"/>
  <c r="O143" i="10"/>
  <c r="T150" i="14" s="1"/>
  <c r="T155" i="14" s="1"/>
  <c r="BA144" i="10"/>
  <c r="P143" i="10"/>
  <c r="U150" i="14" s="1"/>
  <c r="BI143" i="10"/>
  <c r="BE144" i="10"/>
  <c r="BE152" i="10"/>
  <c r="BE151" i="10"/>
  <c r="R99" i="10"/>
  <c r="O128" i="14" s="1"/>
  <c r="R93" i="10"/>
  <c r="O127" i="14" s="1"/>
  <c r="R85" i="10"/>
  <c r="BM72" i="10"/>
  <c r="R139" i="10"/>
  <c r="BM142" i="10"/>
  <c r="R142" i="10" s="1"/>
  <c r="T93" i="10"/>
  <c r="Q127" i="14" s="1"/>
  <c r="T99" i="10"/>
  <c r="Q128" i="14" s="1"/>
  <c r="T85" i="10"/>
  <c r="BU72" i="10"/>
  <c r="T139" i="10"/>
  <c r="BU142" i="10"/>
  <c r="T142" i="10" s="1"/>
  <c r="Y149" i="14" s="1"/>
  <c r="S99" i="10"/>
  <c r="P128" i="14" s="1"/>
  <c r="S93" i="10"/>
  <c r="P127" i="14" s="1"/>
  <c r="S85" i="10"/>
  <c r="BQ72" i="10"/>
  <c r="S139" i="10"/>
  <c r="BQ142" i="10"/>
  <c r="S142" i="10" s="1"/>
  <c r="X149" i="14" s="1"/>
  <c r="P72" i="10"/>
  <c r="Q99" i="10"/>
  <c r="N128" i="14" s="1"/>
  <c r="Q93" i="10"/>
  <c r="N127" i="14" s="1"/>
  <c r="Q85" i="10"/>
  <c r="BI72" i="10"/>
  <c r="Q139" i="10"/>
  <c r="BI142" i="10"/>
  <c r="Q142" i="10" s="1"/>
  <c r="V149" i="14" s="1"/>
  <c r="AX151" i="10"/>
  <c r="AX152" i="10"/>
  <c r="AZ151" i="10"/>
  <c r="AZ152" i="10"/>
  <c r="BN61" i="3"/>
  <c r="BN75" i="3"/>
  <c r="BP28" i="10"/>
  <c r="BP12" i="3"/>
  <c r="BP161" i="10"/>
  <c r="R159" i="10"/>
  <c r="R160" i="10" s="1"/>
  <c r="BP162" i="10"/>
  <c r="BP36" i="10"/>
  <c r="BR156" i="10"/>
  <c r="BS157" i="10"/>
  <c r="BQ12" i="10"/>
  <c r="BQ159" i="10"/>
  <c r="BO44" i="3"/>
  <c r="BO62" i="10"/>
  <c r="R46" i="3"/>
  <c r="BO63" i="3"/>
  <c r="BO77" i="3"/>
  <c r="BQ77" i="3"/>
  <c r="R37" i="10"/>
  <c r="R24" i="17" s="1"/>
  <c r="BP63" i="10"/>
  <c r="BP46" i="10"/>
  <c r="BP45" i="3"/>
  <c r="BP62" i="3" s="1"/>
  <c r="BR47" i="10"/>
  <c r="BR64" i="10"/>
  <c r="BR46" i="3"/>
  <c r="BU14" i="10"/>
  <c r="BU179" i="10"/>
  <c r="BQ45" i="3"/>
  <c r="BQ63" i="10"/>
  <c r="BQ46" i="10"/>
  <c r="S179" i="10"/>
  <c r="S182" i="10" s="1"/>
  <c r="BS182" i="10"/>
  <c r="BS181" i="10"/>
  <c r="BS38" i="10"/>
  <c r="BT182" i="10"/>
  <c r="BT181" i="10"/>
  <c r="BT38" i="10"/>
  <c r="BV176" i="10"/>
  <c r="BO133" i="12"/>
  <c r="BM133" i="12"/>
  <c r="BJ133" i="12"/>
  <c r="BP133" i="12"/>
  <c r="BK133" i="12"/>
  <c r="BG133" i="12"/>
  <c r="N134" i="12"/>
  <c r="K135" i="12"/>
  <c r="BS133" i="12"/>
  <c r="BQ133" i="12"/>
  <c r="BR133" i="12"/>
  <c r="R38" i="3"/>
  <c r="R29" i="10"/>
  <c r="BP37" i="3"/>
  <c r="BS200" i="12"/>
  <c r="BS282" i="3" s="1"/>
  <c r="BS190" i="12"/>
  <c r="BS245" i="3" s="1"/>
  <c r="BT200" i="12"/>
  <c r="BT282" i="3" s="1"/>
  <c r="BT190" i="12"/>
  <c r="BT245" i="3" s="1"/>
  <c r="BT28" i="12"/>
  <c r="BT85" i="12"/>
  <c r="BT189" i="12"/>
  <c r="BQ28" i="12"/>
  <c r="BQ189" i="12"/>
  <c r="BQ85" i="12"/>
  <c r="BQ200" i="12"/>
  <c r="BQ190" i="12"/>
  <c r="R37" i="3"/>
  <c r="Q69" i="13"/>
  <c r="R66" i="13" s="1"/>
  <c r="BL70" i="13"/>
  <c r="BM66" i="13"/>
  <c r="BM68" i="13" s="1"/>
  <c r="BU86" i="13"/>
  <c r="BV101" i="13" s="1"/>
  <c r="BU97" i="3"/>
  <c r="BS179" i="12"/>
  <c r="BR179" i="12"/>
  <c r="BH179" i="12"/>
  <c r="BI179" i="12"/>
  <c r="BJ179" i="12"/>
  <c r="BK179" i="12"/>
  <c r="BL179" i="12"/>
  <c r="BM179" i="12"/>
  <c r="BN179" i="12"/>
  <c r="BO179" i="12"/>
  <c r="BP179" i="12"/>
  <c r="BQ179" i="12"/>
  <c r="BF179" i="12"/>
  <c r="BG179" i="12"/>
  <c r="K181" i="12"/>
  <c r="N180" i="12"/>
  <c r="BQ170" i="10"/>
  <c r="BQ172" i="10"/>
  <c r="BU187" i="3"/>
  <c r="BV112" i="13"/>
  <c r="BV114" i="13" s="1"/>
  <c r="BS225" i="3"/>
  <c r="BT223" i="3"/>
  <c r="BQ63" i="3"/>
  <c r="BQ38" i="3"/>
  <c r="BR14" i="3"/>
  <c r="BR30" i="10"/>
  <c r="BQ13" i="3"/>
  <c r="BQ29" i="10"/>
  <c r="BU169" i="10"/>
  <c r="BU37" i="10" s="1"/>
  <c r="BU13" i="10"/>
  <c r="BS14" i="10"/>
  <c r="S176" i="10"/>
  <c r="BT14" i="10"/>
  <c r="BR169" i="10"/>
  <c r="BR37" i="10" s="1"/>
  <c r="BR13" i="10"/>
  <c r="BV166" i="10"/>
  <c r="BU248" i="3"/>
  <c r="BV84" i="13"/>
  <c r="BW83" i="13"/>
  <c r="K160" i="12"/>
  <c r="N159" i="12"/>
  <c r="BU159" i="12" s="1"/>
  <c r="BF158" i="12"/>
  <c r="BT158" i="12"/>
  <c r="BS158" i="12"/>
  <c r="BR158" i="12"/>
  <c r="BQ158" i="12"/>
  <c r="BO158" i="12"/>
  <c r="BN158" i="12"/>
  <c r="BM158" i="12"/>
  <c r="BL158" i="12"/>
  <c r="BJ158" i="12"/>
  <c r="BH158" i="12"/>
  <c r="BP158" i="12"/>
  <c r="BK158" i="12"/>
  <c r="BI158" i="12"/>
  <c r="BG158" i="12"/>
  <c r="BU158" i="12"/>
  <c r="N113" i="12"/>
  <c r="K114" i="12"/>
  <c r="BT112" i="12"/>
  <c r="BS112" i="12"/>
  <c r="BR112" i="12"/>
  <c r="BQ112" i="12"/>
  <c r="BP112" i="12"/>
  <c r="BO112" i="12"/>
  <c r="BN112" i="12"/>
  <c r="BM112" i="12"/>
  <c r="BL112" i="12"/>
  <c r="BK112" i="12"/>
  <c r="BJ112" i="12"/>
  <c r="BI112" i="12"/>
  <c r="BH112" i="12"/>
  <c r="BF112" i="12"/>
  <c r="BG112" i="12"/>
  <c r="BU112" i="12"/>
  <c r="BU15" i="13"/>
  <c r="BV54" i="13"/>
  <c r="BV57" i="13" s="1"/>
  <c r="BV172" i="3" s="1"/>
  <c r="BI49" i="13"/>
  <c r="BI50" i="13" s="1"/>
  <c r="BV158" i="3"/>
  <c r="BV248" i="3" s="1"/>
  <c r="BU165" i="12"/>
  <c r="BU142" i="12"/>
  <c r="BV6" i="12"/>
  <c r="BS111" i="12"/>
  <c r="BR111" i="12"/>
  <c r="BS157" i="12"/>
  <c r="BR157" i="12"/>
  <c r="BT157" i="12"/>
  <c r="BV33" i="13"/>
  <c r="BW26" i="13"/>
  <c r="BQ111" i="12"/>
  <c r="BP111" i="12"/>
  <c r="BO111" i="12"/>
  <c r="BN111" i="12"/>
  <c r="BM111" i="12"/>
  <c r="BL111" i="12"/>
  <c r="BK111" i="12"/>
  <c r="BJ111" i="12"/>
  <c r="BI111" i="12"/>
  <c r="BH111" i="12"/>
  <c r="BG111" i="12"/>
  <c r="BF111" i="12"/>
  <c r="BQ157" i="12"/>
  <c r="BP157" i="12"/>
  <c r="BO157" i="12"/>
  <c r="BN157" i="12"/>
  <c r="BM157" i="12"/>
  <c r="BL157" i="12"/>
  <c r="BK157" i="12"/>
  <c r="BJ157" i="12"/>
  <c r="BI157" i="12"/>
  <c r="BH157" i="12"/>
  <c r="BG157" i="12"/>
  <c r="BF157" i="12"/>
  <c r="R171" i="10"/>
  <c r="R170" i="10"/>
  <c r="R172" i="10"/>
  <c r="BT166" i="10"/>
  <c r="BS166" i="10"/>
  <c r="AC10" i="14" l="1"/>
  <c r="AD10" i="14" s="1"/>
  <c r="AJ10" i="14" s="1"/>
  <c r="W149" i="14"/>
  <c r="K230" i="12"/>
  <c r="N229" i="12"/>
  <c r="BT228" i="12"/>
  <c r="BS228" i="12"/>
  <c r="BR228" i="12"/>
  <c r="BQ228" i="12"/>
  <c r="BP228" i="12"/>
  <c r="BO228" i="12"/>
  <c r="BN228" i="12"/>
  <c r="BM228" i="12"/>
  <c r="BL228" i="12"/>
  <c r="BK228" i="12"/>
  <c r="BJ228" i="12"/>
  <c r="BI228" i="12"/>
  <c r="BH228" i="12"/>
  <c r="BG228" i="12"/>
  <c r="BF228" i="12"/>
  <c r="P144" i="10"/>
  <c r="N152" i="10"/>
  <c r="N151" i="10"/>
  <c r="O152" i="10"/>
  <c r="O151" i="10"/>
  <c r="Q143" i="10"/>
  <c r="BM143" i="10"/>
  <c r="R72" i="10"/>
  <c r="T72" i="10"/>
  <c r="S72" i="10"/>
  <c r="Q72" i="10"/>
  <c r="O144" i="10"/>
  <c r="BP36" i="3"/>
  <c r="R12" i="3"/>
  <c r="R36" i="3" s="1"/>
  <c r="BP45" i="10"/>
  <c r="BP44" i="3"/>
  <c r="R36" i="10"/>
  <c r="BP62" i="10"/>
  <c r="BR12" i="10"/>
  <c r="BR159" i="10"/>
  <c r="BT157" i="10"/>
  <c r="BS156" i="10"/>
  <c r="BQ28" i="10"/>
  <c r="BQ12" i="3"/>
  <c r="BQ36" i="3" s="1"/>
  <c r="BQ161" i="10"/>
  <c r="BQ36" i="10"/>
  <c r="BQ162" i="10"/>
  <c r="R161" i="10"/>
  <c r="R162" i="10"/>
  <c r="BO75" i="3"/>
  <c r="BO61" i="3"/>
  <c r="BU30" i="10"/>
  <c r="BU14" i="3"/>
  <c r="BU38" i="3" s="1"/>
  <c r="R45" i="3"/>
  <c r="BP76" i="3"/>
  <c r="BU182" i="10"/>
  <c r="BU181" i="10"/>
  <c r="BU38" i="10"/>
  <c r="BQ76" i="3"/>
  <c r="S38" i="10"/>
  <c r="BS46" i="3"/>
  <c r="BS64" i="10"/>
  <c r="BS47" i="10"/>
  <c r="BT64" i="10"/>
  <c r="BT46" i="3"/>
  <c r="BT77" i="3" s="1"/>
  <c r="BT47" i="10"/>
  <c r="R77" i="3"/>
  <c r="R63" i="3"/>
  <c r="R63" i="10"/>
  <c r="R46" i="10"/>
  <c r="BR77" i="3"/>
  <c r="BV14" i="10"/>
  <c r="BV179" i="10"/>
  <c r="BU46" i="10"/>
  <c r="BU45" i="3"/>
  <c r="BU63" i="10"/>
  <c r="BR45" i="3"/>
  <c r="BR76" i="3" s="1"/>
  <c r="BR63" i="10"/>
  <c r="BR46" i="10"/>
  <c r="BX176" i="10"/>
  <c r="BW176" i="10"/>
  <c r="BW179" i="10" s="1"/>
  <c r="BM134" i="12"/>
  <c r="BL134" i="12"/>
  <c r="BK134" i="12"/>
  <c r="BQ134" i="12"/>
  <c r="BO134" i="12"/>
  <c r="BF134" i="12"/>
  <c r="BG134" i="12"/>
  <c r="BN134" i="12"/>
  <c r="BJ134" i="12"/>
  <c r="BH134" i="12"/>
  <c r="BP134" i="12"/>
  <c r="BI134" i="12"/>
  <c r="BR134" i="12"/>
  <c r="BS134" i="12"/>
  <c r="BT134" i="12"/>
  <c r="N135" i="12"/>
  <c r="K136" i="12"/>
  <c r="BT244" i="3"/>
  <c r="BT266" i="3"/>
  <c r="BQ266" i="3"/>
  <c r="BQ244" i="3"/>
  <c r="BQ282" i="3"/>
  <c r="BQ245" i="3"/>
  <c r="BL71" i="13"/>
  <c r="BL18" i="13" s="1"/>
  <c r="Q18" i="13" s="1"/>
  <c r="Q70" i="13"/>
  <c r="BL166" i="3"/>
  <c r="Q166" i="3" s="1"/>
  <c r="BL299" i="3"/>
  <c r="BL17" i="13"/>
  <c r="Q17" i="13" s="1"/>
  <c r="BV107" i="13"/>
  <c r="BV255" i="3"/>
  <c r="BV86" i="13"/>
  <c r="BV97" i="3"/>
  <c r="K182" i="12"/>
  <c r="N181" i="12"/>
  <c r="BO180" i="12"/>
  <c r="BN180" i="12"/>
  <c r="BQ180" i="12"/>
  <c r="BJ180" i="12"/>
  <c r="BT180" i="12"/>
  <c r="BR180" i="12"/>
  <c r="BS180" i="12"/>
  <c r="BM180" i="12"/>
  <c r="BL180" i="12"/>
  <c r="BK180" i="12"/>
  <c r="BI180" i="12"/>
  <c r="BH180" i="12"/>
  <c r="BG180" i="12"/>
  <c r="BF180" i="12"/>
  <c r="BP180" i="12"/>
  <c r="BR172" i="10"/>
  <c r="BR170" i="10"/>
  <c r="BV187" i="3"/>
  <c r="BW112" i="13"/>
  <c r="BW114" i="13" s="1"/>
  <c r="BT225" i="3"/>
  <c r="BU223" i="3"/>
  <c r="BR63" i="3"/>
  <c r="BR38" i="3"/>
  <c r="BQ37" i="3"/>
  <c r="BQ62" i="3"/>
  <c r="BU170" i="10"/>
  <c r="BU172" i="10"/>
  <c r="BU29" i="10"/>
  <c r="BU13" i="3"/>
  <c r="S14" i="10"/>
  <c r="BS14" i="3"/>
  <c r="BS30" i="10"/>
  <c r="BT14" i="3"/>
  <c r="BT30" i="10"/>
  <c r="BR13" i="3"/>
  <c r="BR29" i="10"/>
  <c r="BV13" i="10"/>
  <c r="BV169" i="10"/>
  <c r="BV37" i="10" s="1"/>
  <c r="BM69" i="13"/>
  <c r="BM292" i="3"/>
  <c r="BM253" i="3"/>
  <c r="BT169" i="10"/>
  <c r="BT37" i="10" s="1"/>
  <c r="BT13" i="10"/>
  <c r="BX166" i="10"/>
  <c r="BS169" i="10"/>
  <c r="BS37" i="10" s="1"/>
  <c r="BS13" i="10"/>
  <c r="BW166" i="10"/>
  <c r="S166" i="10"/>
  <c r="BI13" i="13"/>
  <c r="BI165" i="3"/>
  <c r="BI14" i="13"/>
  <c r="BI173" i="3"/>
  <c r="BW84" i="13"/>
  <c r="BX83" i="13"/>
  <c r="N160" i="12"/>
  <c r="BV160" i="12" s="1"/>
  <c r="K161" i="12"/>
  <c r="BT159" i="12"/>
  <c r="BS159" i="12"/>
  <c r="BR159" i="12"/>
  <c r="BQ159" i="12"/>
  <c r="BP159" i="12"/>
  <c r="BO159" i="12"/>
  <c r="BN159" i="12"/>
  <c r="BM159" i="12"/>
  <c r="BK159" i="12"/>
  <c r="BJ159" i="12"/>
  <c r="BI159" i="12"/>
  <c r="BH159" i="12"/>
  <c r="BL159" i="12"/>
  <c r="BG159" i="12"/>
  <c r="BF159" i="12"/>
  <c r="BV159" i="12"/>
  <c r="BU113" i="12"/>
  <c r="BG113" i="12"/>
  <c r="N114" i="12"/>
  <c r="K115" i="12"/>
  <c r="BT113" i="12"/>
  <c r="BS113" i="12"/>
  <c r="BR113" i="12"/>
  <c r="BQ113" i="12"/>
  <c r="BP113" i="12"/>
  <c r="BO113" i="12"/>
  <c r="BN113" i="12"/>
  <c r="BM113" i="12"/>
  <c r="BL113" i="12"/>
  <c r="BK113" i="12"/>
  <c r="BJ113" i="12"/>
  <c r="BI113" i="12"/>
  <c r="BH113" i="12"/>
  <c r="BF113" i="12"/>
  <c r="BV212" i="12"/>
  <c r="BV113" i="12"/>
  <c r="BV15" i="13"/>
  <c r="BW54" i="13"/>
  <c r="BW57" i="13" s="1"/>
  <c r="BW172" i="3" s="1"/>
  <c r="BM31" i="13"/>
  <c r="BW158" i="3"/>
  <c r="BV165" i="12"/>
  <c r="BW6" i="12"/>
  <c r="BV142" i="12"/>
  <c r="BW33" i="13"/>
  <c r="BX26" i="13"/>
  <c r="BX33" i="13" s="1"/>
  <c r="S180" i="10"/>
  <c r="S181" i="10"/>
  <c r="S177" i="10"/>
  <c r="Q144" i="10" l="1"/>
  <c r="V150" i="14"/>
  <c r="N230" i="12"/>
  <c r="K231" i="12"/>
  <c r="BT229" i="12"/>
  <c r="BS229" i="12"/>
  <c r="BR229" i="12"/>
  <c r="BQ229" i="12"/>
  <c r="BP229" i="12"/>
  <c r="BO229" i="12"/>
  <c r="BN229" i="12"/>
  <c r="BM229" i="12"/>
  <c r="BL229" i="12"/>
  <c r="BK229" i="12"/>
  <c r="BJ229" i="12"/>
  <c r="BI229" i="12"/>
  <c r="BH229" i="12"/>
  <c r="BG229" i="12"/>
  <c r="BF229" i="12"/>
  <c r="BU229" i="12"/>
  <c r="BQ45" i="10"/>
  <c r="BQ44" i="3"/>
  <c r="BQ62" i="10"/>
  <c r="R143" i="10"/>
  <c r="W150" i="14" s="1"/>
  <c r="BQ143" i="10"/>
  <c r="R44" i="3"/>
  <c r="BP61" i="3"/>
  <c r="BP75" i="3"/>
  <c r="R23" i="17"/>
  <c r="R45" i="10"/>
  <c r="R62" i="10"/>
  <c r="BR12" i="3"/>
  <c r="BR36" i="3" s="1"/>
  <c r="BR28" i="10"/>
  <c r="BR161" i="10"/>
  <c r="BR36" i="10"/>
  <c r="BR45" i="10" s="1"/>
  <c r="BR162" i="10"/>
  <c r="BT156" i="10"/>
  <c r="BU157" i="10"/>
  <c r="BS12" i="10"/>
  <c r="BS159" i="10"/>
  <c r="BS77" i="3"/>
  <c r="S46" i="3"/>
  <c r="S77" i="3" s="1"/>
  <c r="S64" i="10"/>
  <c r="S25" i="17"/>
  <c r="BV30" i="10"/>
  <c r="BV14" i="3"/>
  <c r="BV38" i="3" s="1"/>
  <c r="R62" i="3"/>
  <c r="R76" i="3"/>
  <c r="BU47" i="10"/>
  <c r="BU46" i="3"/>
  <c r="BU64" i="10"/>
  <c r="BV182" i="10"/>
  <c r="BV181" i="10"/>
  <c r="BV38" i="10"/>
  <c r="BU76" i="3"/>
  <c r="BX14" i="10"/>
  <c r="BX179" i="10"/>
  <c r="BW182" i="10"/>
  <c r="BW181" i="10"/>
  <c r="BW38" i="10"/>
  <c r="BV45" i="3"/>
  <c r="BV46" i="10"/>
  <c r="BV63" i="10"/>
  <c r="BT45" i="3"/>
  <c r="BT76" i="3" s="1"/>
  <c r="BT63" i="10"/>
  <c r="BT46" i="10"/>
  <c r="S37" i="10"/>
  <c r="BS45" i="3"/>
  <c r="BS63" i="10"/>
  <c r="BS46" i="10"/>
  <c r="T176" i="10"/>
  <c r="BW14" i="10"/>
  <c r="K137" i="12"/>
  <c r="N136" i="12"/>
  <c r="BU135" i="12"/>
  <c r="BT135" i="12"/>
  <c r="BH135" i="12"/>
  <c r="BK135" i="12"/>
  <c r="BM135" i="12"/>
  <c r="BN135" i="12"/>
  <c r="BP135" i="12"/>
  <c r="BQ135" i="12"/>
  <c r="BS135" i="12"/>
  <c r="BI135" i="12"/>
  <c r="BF135" i="12"/>
  <c r="BG135" i="12"/>
  <c r="BJ135" i="12"/>
  <c r="BL135" i="12"/>
  <c r="BO135" i="12"/>
  <c r="BR135" i="12"/>
  <c r="Q71" i="13"/>
  <c r="BL174" i="3"/>
  <c r="Q174" i="3" s="1"/>
  <c r="BL300" i="3"/>
  <c r="BW86" i="13"/>
  <c r="BX101" i="13" s="1"/>
  <c r="BW97" i="3"/>
  <c r="K183" i="12"/>
  <c r="N182" i="12"/>
  <c r="BU181" i="12"/>
  <c r="BF181" i="12"/>
  <c r="BK181" i="12"/>
  <c r="BN181" i="12"/>
  <c r="BJ181" i="12"/>
  <c r="BM181" i="12"/>
  <c r="BO181" i="12"/>
  <c r="BP181" i="12"/>
  <c r="BR181" i="12"/>
  <c r="BS181" i="12"/>
  <c r="BT181" i="12"/>
  <c r="BI181" i="12"/>
  <c r="BH181" i="12"/>
  <c r="BG181" i="12"/>
  <c r="BL181" i="12"/>
  <c r="BQ181" i="12"/>
  <c r="BN66" i="13"/>
  <c r="BN68" i="13" s="1"/>
  <c r="BM70" i="13"/>
  <c r="BT170" i="10"/>
  <c r="BT172" i="10"/>
  <c r="S169" i="10"/>
  <c r="BS170" i="10"/>
  <c r="BS172" i="10"/>
  <c r="BX112" i="13"/>
  <c r="BW187" i="3"/>
  <c r="BX114" i="13"/>
  <c r="BU225" i="3"/>
  <c r="BV223" i="3"/>
  <c r="BU62" i="3"/>
  <c r="BU37" i="3"/>
  <c r="S30" i="10"/>
  <c r="S47" i="10"/>
  <c r="S14" i="3"/>
  <c r="BS63" i="3"/>
  <c r="BS38" i="3"/>
  <c r="BT63" i="3"/>
  <c r="BT38" i="3"/>
  <c r="BR37" i="3"/>
  <c r="BR62" i="3"/>
  <c r="BV29" i="10"/>
  <c r="BV13" i="3"/>
  <c r="BV170" i="10"/>
  <c r="BV172" i="10"/>
  <c r="BT13" i="3"/>
  <c r="BT29" i="10"/>
  <c r="BX13" i="10"/>
  <c r="BX169" i="10"/>
  <c r="BX37" i="10" s="1"/>
  <c r="S13" i="10"/>
  <c r="BS13" i="3"/>
  <c r="BS29" i="10"/>
  <c r="T166" i="10"/>
  <c r="T167" i="10" s="1"/>
  <c r="BW13" i="10"/>
  <c r="BW169" i="10"/>
  <c r="BW37" i="10" s="1"/>
  <c r="BW248" i="3"/>
  <c r="BJ44" i="13"/>
  <c r="BJ45" i="13" s="1"/>
  <c r="BJ303" i="3" s="1"/>
  <c r="BX84" i="13"/>
  <c r="BX97" i="3" s="1"/>
  <c r="T83" i="13"/>
  <c r="N161" i="12"/>
  <c r="BW161" i="12" s="1"/>
  <c r="BU160" i="12"/>
  <c r="BT160" i="12"/>
  <c r="BS160" i="12"/>
  <c r="BR160" i="12"/>
  <c r="BQ160" i="12"/>
  <c r="BP160" i="12"/>
  <c r="BO160" i="12"/>
  <c r="BN160" i="12"/>
  <c r="BM160" i="12"/>
  <c r="BL160" i="12"/>
  <c r="BK160" i="12"/>
  <c r="BJ160" i="12"/>
  <c r="BG160" i="12"/>
  <c r="BH160" i="12"/>
  <c r="BF160" i="12"/>
  <c r="BI160" i="12"/>
  <c r="BW160" i="12"/>
  <c r="BH114" i="12"/>
  <c r="BV114" i="12"/>
  <c r="N115" i="12"/>
  <c r="BW115" i="12" s="1"/>
  <c r="BU114" i="12"/>
  <c r="BT114" i="12"/>
  <c r="BS114" i="12"/>
  <c r="BR114" i="12"/>
  <c r="BQ114" i="12"/>
  <c r="BP114" i="12"/>
  <c r="BO114" i="12"/>
  <c r="BN114" i="12"/>
  <c r="BM114" i="12"/>
  <c r="BL114" i="12"/>
  <c r="BK114" i="12"/>
  <c r="BJ114" i="12"/>
  <c r="BI114" i="12"/>
  <c r="BG114" i="12"/>
  <c r="BF114" i="12"/>
  <c r="BW212" i="12"/>
  <c r="BW114" i="12"/>
  <c r="BW15" i="13"/>
  <c r="BX54" i="13"/>
  <c r="BX57" i="13" s="1"/>
  <c r="BX158" i="3"/>
  <c r="BX248" i="3" s="1"/>
  <c r="BX6" i="12"/>
  <c r="BW142" i="12"/>
  <c r="BW165" i="12"/>
  <c r="S167" i="10"/>
  <c r="N6" i="3"/>
  <c r="R144" i="10" l="1"/>
  <c r="AC11" i="14"/>
  <c r="AD11" i="14" s="1"/>
  <c r="BG230" i="12"/>
  <c r="BF230" i="12"/>
  <c r="BI230" i="12"/>
  <c r="BJ230" i="12"/>
  <c r="BL230" i="12"/>
  <c r="BN230" i="12"/>
  <c r="BP230" i="12"/>
  <c r="BQ230" i="12"/>
  <c r="BR230" i="12"/>
  <c r="BT230" i="12"/>
  <c r="BV230" i="12"/>
  <c r="BH230" i="12"/>
  <c r="BK230" i="12"/>
  <c r="BM230" i="12"/>
  <c r="BO230" i="12"/>
  <c r="BS230" i="12"/>
  <c r="BU230" i="12"/>
  <c r="K232" i="12"/>
  <c r="N231" i="12"/>
  <c r="BQ75" i="3"/>
  <c r="BQ61" i="3"/>
  <c r="R75" i="3"/>
  <c r="R61" i="3"/>
  <c r="S143" i="10"/>
  <c r="BU143" i="10"/>
  <c r="T143" i="10" s="1"/>
  <c r="Y150" i="14" s="1"/>
  <c r="BR44" i="3"/>
  <c r="BR62" i="10"/>
  <c r="BT159" i="10"/>
  <c r="BT12" i="10"/>
  <c r="BT12" i="3" s="1"/>
  <c r="S156" i="10"/>
  <c r="S157" i="10" s="1"/>
  <c r="BV157" i="10"/>
  <c r="BU156" i="10"/>
  <c r="BS28" i="10"/>
  <c r="BS12" i="3"/>
  <c r="BS36" i="3" s="1"/>
  <c r="BS161" i="10"/>
  <c r="BS36" i="10"/>
  <c r="BS162" i="10"/>
  <c r="S63" i="10"/>
  <c r="S24" i="17"/>
  <c r="BX30" i="10"/>
  <c r="BX14" i="3"/>
  <c r="BX38" i="3" s="1"/>
  <c r="BU63" i="3"/>
  <c r="BU77" i="3"/>
  <c r="BV47" i="10"/>
  <c r="BV46" i="3"/>
  <c r="BV64" i="10"/>
  <c r="T179" i="10"/>
  <c r="BX182" i="10"/>
  <c r="BX181" i="10"/>
  <c r="BX38" i="10"/>
  <c r="BW47" i="10"/>
  <c r="BW46" i="3"/>
  <c r="BW64" i="10"/>
  <c r="S45" i="3"/>
  <c r="S76" i="3" s="1"/>
  <c r="BS76" i="3"/>
  <c r="BV76" i="3"/>
  <c r="BX46" i="10"/>
  <c r="BX45" i="3"/>
  <c r="BX76" i="3" s="1"/>
  <c r="BX63" i="10"/>
  <c r="T37" i="10"/>
  <c r="BW46" i="10"/>
  <c r="BW45" i="3"/>
  <c r="BW63" i="10"/>
  <c r="BW30" i="10"/>
  <c r="BW14" i="3"/>
  <c r="T14" i="10"/>
  <c r="T177" i="10"/>
  <c r="S13" i="3"/>
  <c r="N137" i="12"/>
  <c r="K138" i="12"/>
  <c r="BV136" i="12"/>
  <c r="BT136" i="12"/>
  <c r="BU136" i="12"/>
  <c r="BH136" i="12"/>
  <c r="BM136" i="12"/>
  <c r="BP136" i="12"/>
  <c r="BG136" i="12"/>
  <c r="BF136" i="12"/>
  <c r="BI136" i="12"/>
  <c r="BJ136" i="12"/>
  <c r="BK136" i="12"/>
  <c r="BL136" i="12"/>
  <c r="BN136" i="12"/>
  <c r="BO136" i="12"/>
  <c r="BQ136" i="12"/>
  <c r="BR136" i="12"/>
  <c r="BS136" i="12"/>
  <c r="BW25" i="12"/>
  <c r="BX26" i="12"/>
  <c r="BU26" i="12"/>
  <c r="BX25" i="12"/>
  <c r="BW26" i="12"/>
  <c r="BU25" i="12"/>
  <c r="BR25" i="12"/>
  <c r="BR26" i="12"/>
  <c r="BS26" i="12"/>
  <c r="BV25" i="12"/>
  <c r="BV26" i="12"/>
  <c r="BX107" i="13"/>
  <c r="BX255" i="3"/>
  <c r="BM166" i="3"/>
  <c r="BM71" i="13"/>
  <c r="S170" i="10"/>
  <c r="S171" i="10"/>
  <c r="S172" i="10"/>
  <c r="L119" i="12"/>
  <c r="BX119" i="12" s="1"/>
  <c r="K184" i="12"/>
  <c r="N183" i="12"/>
  <c r="BV182" i="12"/>
  <c r="BI182" i="12"/>
  <c r="BM182" i="12"/>
  <c r="BP182" i="12"/>
  <c r="BQ182" i="12"/>
  <c r="BS182" i="12"/>
  <c r="BH182" i="12"/>
  <c r="BJ182" i="12"/>
  <c r="BT182" i="12"/>
  <c r="BG182" i="12"/>
  <c r="BK182" i="12"/>
  <c r="BN182" i="12"/>
  <c r="BR182" i="12"/>
  <c r="BF182" i="12"/>
  <c r="BL182" i="12"/>
  <c r="BO182" i="12"/>
  <c r="BU182" i="12"/>
  <c r="BM299" i="3"/>
  <c r="BM17" i="13"/>
  <c r="BX187" i="3"/>
  <c r="T187" i="3" s="1"/>
  <c r="T114" i="13"/>
  <c r="BV225" i="3"/>
  <c r="BW223" i="3"/>
  <c r="S63" i="3"/>
  <c r="S38" i="3"/>
  <c r="BV62" i="3"/>
  <c r="BV37" i="3"/>
  <c r="BT37" i="3"/>
  <c r="BT62" i="3"/>
  <c r="BX29" i="10"/>
  <c r="BX13" i="3"/>
  <c r="BX170" i="10"/>
  <c r="BX172" i="10"/>
  <c r="S46" i="10"/>
  <c r="S29" i="10"/>
  <c r="BS62" i="3"/>
  <c r="BS37" i="3"/>
  <c r="T13" i="10"/>
  <c r="BW29" i="10"/>
  <c r="BW13" i="3"/>
  <c r="T169" i="10"/>
  <c r="BW170" i="10"/>
  <c r="BW172" i="10"/>
  <c r="BN69" i="13"/>
  <c r="BN292" i="3"/>
  <c r="BN253" i="3"/>
  <c r="T84" i="13"/>
  <c r="BX86" i="13"/>
  <c r="T86" i="13" s="1"/>
  <c r="BX15" i="13"/>
  <c r="T15" i="13" s="1"/>
  <c r="BX172" i="3"/>
  <c r="T57" i="13"/>
  <c r="L183" i="12"/>
  <c r="L181" i="12"/>
  <c r="BX181" i="12" s="1"/>
  <c r="L182" i="12"/>
  <c r="BV161" i="12"/>
  <c r="BU161" i="12"/>
  <c r="BT161" i="12"/>
  <c r="BS161" i="12"/>
  <c r="BR161" i="12"/>
  <c r="BQ161" i="12"/>
  <c r="BP161" i="12"/>
  <c r="BO161" i="12"/>
  <c r="BN161" i="12"/>
  <c r="BM161" i="12"/>
  <c r="BL161" i="12"/>
  <c r="BF161" i="12"/>
  <c r="BK161" i="12"/>
  <c r="BI161" i="12"/>
  <c r="BG161" i="12"/>
  <c r="BH161" i="12"/>
  <c r="BJ161" i="12"/>
  <c r="BX161" i="12"/>
  <c r="Q266" i="3"/>
  <c r="Q244" i="3"/>
  <c r="Q245" i="3"/>
  <c r="BV115" i="12"/>
  <c r="BF115" i="12"/>
  <c r="BU115" i="12"/>
  <c r="BT115" i="12"/>
  <c r="BS115" i="12"/>
  <c r="BR115" i="12"/>
  <c r="BQ115" i="12"/>
  <c r="BP115" i="12"/>
  <c r="BO115" i="12"/>
  <c r="BN115" i="12"/>
  <c r="BM115" i="12"/>
  <c r="BL115" i="12"/>
  <c r="BK115" i="12"/>
  <c r="BJ115" i="12"/>
  <c r="BI115" i="12"/>
  <c r="BH115" i="12"/>
  <c r="BG115" i="12"/>
  <c r="BX212" i="12"/>
  <c r="BX115" i="12"/>
  <c r="BJ46" i="13"/>
  <c r="BJ30" i="13" s="1"/>
  <c r="BN31" i="13"/>
  <c r="L212" i="12"/>
  <c r="BU212" i="12" s="1"/>
  <c r="L214" i="12"/>
  <c r="L215" i="12"/>
  <c r="L217" i="12"/>
  <c r="L216" i="12"/>
  <c r="L220" i="12"/>
  <c r="L218" i="12"/>
  <c r="L219" i="12"/>
  <c r="L223" i="12"/>
  <c r="L222" i="12"/>
  <c r="L221" i="12"/>
  <c r="L225" i="12"/>
  <c r="L224" i="12"/>
  <c r="L228" i="12"/>
  <c r="L227" i="12"/>
  <c r="L96" i="12"/>
  <c r="BX96" i="12" s="1"/>
  <c r="L120" i="12"/>
  <c r="BX120" i="12" s="1"/>
  <c r="L165" i="12"/>
  <c r="L143" i="12"/>
  <c r="BX143" i="12" s="1"/>
  <c r="L97" i="12"/>
  <c r="BX97" i="12" s="1"/>
  <c r="L142" i="12"/>
  <c r="L167" i="12"/>
  <c r="L166" i="12"/>
  <c r="L168" i="12"/>
  <c r="L169" i="12"/>
  <c r="L171" i="12"/>
  <c r="L170" i="12"/>
  <c r="L172" i="12"/>
  <c r="L173" i="12"/>
  <c r="L175" i="12"/>
  <c r="BX175" i="12" s="1"/>
  <c r="L174" i="12"/>
  <c r="L176" i="12"/>
  <c r="BX176" i="12" s="1"/>
  <c r="L177" i="12"/>
  <c r="BX177" i="12" s="1"/>
  <c r="L178" i="12"/>
  <c r="BX178" i="12" s="1"/>
  <c r="L179" i="12"/>
  <c r="BX179" i="12" s="1"/>
  <c r="L180" i="12"/>
  <c r="BX180" i="12" s="1"/>
  <c r="T158" i="3"/>
  <c r="T248" i="3"/>
  <c r="BX142" i="12"/>
  <c r="BX165" i="12"/>
  <c r="R266" i="3"/>
  <c r="R244" i="3"/>
  <c r="Q6" i="3"/>
  <c r="M6" i="3"/>
  <c r="S144" i="10" l="1"/>
  <c r="X150" i="14"/>
  <c r="AJ11" i="14"/>
  <c r="BQ231" i="12"/>
  <c r="BU231" i="12"/>
  <c r="BV231" i="12"/>
  <c r="BH231" i="12"/>
  <c r="BL231" i="12"/>
  <c r="BS231" i="12"/>
  <c r="BI231" i="12"/>
  <c r="BK231" i="12"/>
  <c r="BO231" i="12"/>
  <c r="BP231" i="12"/>
  <c r="BW231" i="12"/>
  <c r="BG231" i="12"/>
  <c r="BM231" i="12"/>
  <c r="BF231" i="12"/>
  <c r="BJ231" i="12"/>
  <c r="BN231" i="12"/>
  <c r="BR231" i="12"/>
  <c r="BT231" i="12"/>
  <c r="N232" i="12"/>
  <c r="BV232" i="12"/>
  <c r="BK232" i="12"/>
  <c r="BS232" i="12"/>
  <c r="BR232" i="12"/>
  <c r="BQ232" i="12"/>
  <c r="BP232" i="12"/>
  <c r="BO232" i="12"/>
  <c r="BN232" i="12"/>
  <c r="BM232" i="12"/>
  <c r="BL232" i="12"/>
  <c r="BJ232" i="12"/>
  <c r="BI232" i="12"/>
  <c r="BH232" i="12"/>
  <c r="BF232" i="12"/>
  <c r="BX232" i="12"/>
  <c r="T144" i="10"/>
  <c r="BR75" i="3"/>
  <c r="BR61" i="3"/>
  <c r="BT36" i="10"/>
  <c r="BT162" i="10"/>
  <c r="S159" i="10"/>
  <c r="BT161" i="10"/>
  <c r="S12" i="10"/>
  <c r="S28" i="10" s="1"/>
  <c r="BT28" i="10"/>
  <c r="BV156" i="10"/>
  <c r="BW157" i="10"/>
  <c r="BU12" i="10"/>
  <c r="BU159" i="10"/>
  <c r="BS45" i="10"/>
  <c r="BS44" i="3"/>
  <c r="BS62" i="10"/>
  <c r="Q165" i="17"/>
  <c r="T63" i="10"/>
  <c r="T24" i="17"/>
  <c r="T182" i="10"/>
  <c r="T180" i="10"/>
  <c r="T181" i="10"/>
  <c r="BW76" i="3"/>
  <c r="T45" i="3"/>
  <c r="T76" i="3" s="1"/>
  <c r="BV63" i="3"/>
  <c r="BV77" i="3"/>
  <c r="T38" i="10"/>
  <c r="T25" i="17" s="1"/>
  <c r="BX47" i="10"/>
  <c r="BX46" i="3"/>
  <c r="BX64" i="10"/>
  <c r="BW77" i="3"/>
  <c r="T46" i="3"/>
  <c r="T77" i="3" s="1"/>
  <c r="BT45" i="10"/>
  <c r="BW63" i="3"/>
  <c r="BW38" i="3"/>
  <c r="T14" i="3"/>
  <c r="T30" i="10"/>
  <c r="BS61" i="3"/>
  <c r="BS75" i="3"/>
  <c r="BV12" i="10"/>
  <c r="BV159" i="10"/>
  <c r="BW156" i="10"/>
  <c r="BX157" i="10"/>
  <c r="BX156" i="10" s="1"/>
  <c r="BU12" i="3"/>
  <c r="BU36" i="3" s="1"/>
  <c r="BU28" i="10"/>
  <c r="BU161" i="10"/>
  <c r="BU162" i="10"/>
  <c r="BU36" i="10"/>
  <c r="S37" i="3"/>
  <c r="S62" i="3"/>
  <c r="BT62" i="10"/>
  <c r="S36" i="10"/>
  <c r="S23" i="17" s="1"/>
  <c r="BT44" i="3"/>
  <c r="BT36" i="3"/>
  <c r="S12" i="3"/>
  <c r="S36" i="3" s="1"/>
  <c r="BW137" i="12"/>
  <c r="BU137" i="12"/>
  <c r="N138" i="12"/>
  <c r="BI137" i="12"/>
  <c r="BS137" i="12"/>
  <c r="BL137" i="12"/>
  <c r="BP137" i="12"/>
  <c r="BQ137" i="12"/>
  <c r="BT137" i="12"/>
  <c r="BV137" i="12"/>
  <c r="BK137" i="12"/>
  <c r="BO137" i="12"/>
  <c r="BH137" i="12"/>
  <c r="BJ137" i="12"/>
  <c r="BN137" i="12"/>
  <c r="BR137" i="12"/>
  <c r="BF137" i="12"/>
  <c r="BM137" i="12"/>
  <c r="BG137" i="12"/>
  <c r="BW190" i="12"/>
  <c r="BW245" i="3" s="1"/>
  <c r="BW200" i="12"/>
  <c r="BX189" i="12"/>
  <c r="BX28" i="12"/>
  <c r="BX85" i="12"/>
  <c r="BU85" i="12"/>
  <c r="BU189" i="12"/>
  <c r="BU28" i="12"/>
  <c r="BX200" i="12"/>
  <c r="BX190" i="12"/>
  <c r="BX245" i="3" s="1"/>
  <c r="BW28" i="12"/>
  <c r="BW189" i="12"/>
  <c r="BW85" i="12"/>
  <c r="BU190" i="12"/>
  <c r="BU200" i="12"/>
  <c r="BR190" i="12"/>
  <c r="BR200" i="12"/>
  <c r="BR189" i="12"/>
  <c r="BR85" i="12"/>
  <c r="BR28" i="12"/>
  <c r="BS189" i="12"/>
  <c r="BS85" i="12"/>
  <c r="BS28" i="12"/>
  <c r="BV190" i="12"/>
  <c r="BV245" i="3" s="1"/>
  <c r="BV200" i="12"/>
  <c r="BV28" i="12"/>
  <c r="BV189" i="12"/>
  <c r="BV85" i="12"/>
  <c r="BM300" i="3"/>
  <c r="BM174" i="3"/>
  <c r="BM18" i="13"/>
  <c r="BO66" i="13"/>
  <c r="BN70" i="13"/>
  <c r="BF183" i="12"/>
  <c r="BT183" i="12"/>
  <c r="BW183" i="12"/>
  <c r="BG183" i="12"/>
  <c r="BL183" i="12"/>
  <c r="BI183" i="12"/>
  <c r="BM183" i="12"/>
  <c r="BO183" i="12"/>
  <c r="BQ183" i="12"/>
  <c r="BS183" i="12"/>
  <c r="BU183" i="12"/>
  <c r="BH183" i="12"/>
  <c r="BJ183" i="12"/>
  <c r="BP183" i="12"/>
  <c r="BK183" i="12"/>
  <c r="BN183" i="12"/>
  <c r="BR183" i="12"/>
  <c r="BV183" i="12"/>
  <c r="BX183" i="12"/>
  <c r="N184" i="12"/>
  <c r="L184" i="12"/>
  <c r="BW225" i="3"/>
  <c r="BX223" i="3"/>
  <c r="BX225" i="3" s="1"/>
  <c r="BX62" i="3"/>
  <c r="BX37" i="3"/>
  <c r="T46" i="10"/>
  <c r="T29" i="10"/>
  <c r="T13" i="3"/>
  <c r="BW62" i="3"/>
  <c r="BW37" i="3"/>
  <c r="T172" i="10"/>
  <c r="T171" i="10"/>
  <c r="T170" i="10"/>
  <c r="T172" i="3"/>
  <c r="BW182" i="12"/>
  <c r="BX182" i="12"/>
  <c r="BX167" i="12"/>
  <c r="BW167" i="12"/>
  <c r="BV167" i="12"/>
  <c r="BU167" i="12"/>
  <c r="BP167" i="12"/>
  <c r="BT167" i="12"/>
  <c r="BQ167" i="12"/>
  <c r="BR167" i="12"/>
  <c r="BS167" i="12"/>
  <c r="BR166" i="12"/>
  <c r="BW166" i="12"/>
  <c r="BV166" i="12"/>
  <c r="BU166" i="12"/>
  <c r="BT166" i="12"/>
  <c r="BX166" i="12"/>
  <c r="BO166" i="12"/>
  <c r="BP166" i="12"/>
  <c r="BQ166" i="12"/>
  <c r="BS166" i="12"/>
  <c r="BT168" i="12"/>
  <c r="BR168" i="12"/>
  <c r="BS168" i="12"/>
  <c r="BQ168" i="12"/>
  <c r="BW168" i="12"/>
  <c r="BU168" i="12"/>
  <c r="BX168" i="12"/>
  <c r="BV168" i="12"/>
  <c r="BR169" i="12"/>
  <c r="BT169" i="12"/>
  <c r="BW169" i="12"/>
  <c r="BX169" i="12"/>
  <c r="BU169" i="12"/>
  <c r="BV169" i="12"/>
  <c r="BS169" i="12"/>
  <c r="BV171" i="12"/>
  <c r="BW171" i="12"/>
  <c r="BX171" i="12"/>
  <c r="BT171" i="12"/>
  <c r="BU171" i="12"/>
  <c r="BU170" i="12"/>
  <c r="BV170" i="12"/>
  <c r="BX170" i="12"/>
  <c r="BT170" i="12"/>
  <c r="BW170" i="12"/>
  <c r="BS170" i="12"/>
  <c r="BV172" i="12"/>
  <c r="BU172" i="12"/>
  <c r="BX172" i="12"/>
  <c r="BW172" i="12"/>
  <c r="BV173" i="12"/>
  <c r="BX173" i="12"/>
  <c r="BW173" i="12"/>
  <c r="BX174" i="12"/>
  <c r="BW174" i="12"/>
  <c r="BW181" i="12"/>
  <c r="BV181" i="12"/>
  <c r="BJ48" i="13"/>
  <c r="BU214" i="12"/>
  <c r="BV214" i="12"/>
  <c r="BW214" i="12"/>
  <c r="BX214" i="12"/>
  <c r="BU215" i="12"/>
  <c r="BV215" i="12"/>
  <c r="BW215" i="12"/>
  <c r="BX215" i="12"/>
  <c r="BV217" i="12"/>
  <c r="BU217" i="12"/>
  <c r="BW217" i="12"/>
  <c r="BX217" i="12"/>
  <c r="BV216" i="12"/>
  <c r="BW216" i="12"/>
  <c r="BX216" i="12"/>
  <c r="BU216" i="12"/>
  <c r="BU220" i="12"/>
  <c r="BV220" i="12"/>
  <c r="BW220" i="12"/>
  <c r="BX220" i="12"/>
  <c r="BU218" i="12"/>
  <c r="BV218" i="12"/>
  <c r="BW218" i="12"/>
  <c r="BX218" i="12"/>
  <c r="BU219" i="12"/>
  <c r="BV219" i="12"/>
  <c r="BX219" i="12"/>
  <c r="BW219" i="12"/>
  <c r="BV223" i="12"/>
  <c r="BX223" i="12"/>
  <c r="BW223" i="12"/>
  <c r="BU223" i="12"/>
  <c r="BU222" i="12"/>
  <c r="BV222" i="12"/>
  <c r="BW222" i="12"/>
  <c r="BX222" i="12"/>
  <c r="BW221" i="12"/>
  <c r="BX221" i="12"/>
  <c r="BV221" i="12"/>
  <c r="BU221" i="12"/>
  <c r="BU225" i="12"/>
  <c r="BW225" i="12"/>
  <c r="BV225" i="12"/>
  <c r="BX225" i="12"/>
  <c r="BU224" i="12"/>
  <c r="BV224" i="12"/>
  <c r="BX224" i="12"/>
  <c r="BW224" i="12"/>
  <c r="BU228" i="12"/>
  <c r="BW228" i="12"/>
  <c r="BV228" i="12"/>
  <c r="BX228" i="12"/>
  <c r="BT227" i="12"/>
  <c r="BU227" i="12"/>
  <c r="BW227" i="12"/>
  <c r="BV227" i="12"/>
  <c r="BX227" i="12"/>
  <c r="BT212" i="12"/>
  <c r="BS212" i="12"/>
  <c r="BR212" i="12"/>
  <c r="BQ212" i="12"/>
  <c r="BP212" i="12"/>
  <c r="BO212" i="12"/>
  <c r="BN212" i="12"/>
  <c r="BM212" i="12"/>
  <c r="BL212" i="12"/>
  <c r="BK212" i="12"/>
  <c r="BJ212" i="12"/>
  <c r="BI212" i="12"/>
  <c r="BG212" i="12"/>
  <c r="BF212" i="12"/>
  <c r="BH212" i="12"/>
  <c r="BT214" i="12"/>
  <c r="BS214" i="12"/>
  <c r="BR214" i="12"/>
  <c r="BQ214" i="12"/>
  <c r="BN214" i="12"/>
  <c r="BM214" i="12"/>
  <c r="BL214" i="12"/>
  <c r="BK214" i="12"/>
  <c r="BJ214" i="12"/>
  <c r="BI214" i="12"/>
  <c r="BH214" i="12"/>
  <c r="BG214" i="12"/>
  <c r="BO214" i="12"/>
  <c r="BP214" i="12"/>
  <c r="BT215" i="12"/>
  <c r="BS215" i="12"/>
  <c r="BR215" i="12"/>
  <c r="BP215" i="12"/>
  <c r="BO215" i="12"/>
  <c r="BH215" i="12"/>
  <c r="BI215" i="12"/>
  <c r="BJ215" i="12"/>
  <c r="BK215" i="12"/>
  <c r="BL215" i="12"/>
  <c r="BM215" i="12"/>
  <c r="BN215" i="12"/>
  <c r="BQ215" i="12"/>
  <c r="BT217" i="12"/>
  <c r="BS217" i="12"/>
  <c r="BR217" i="12"/>
  <c r="BP217" i="12"/>
  <c r="BJ217" i="12"/>
  <c r="BK217" i="12"/>
  <c r="BL217" i="12"/>
  <c r="BM217" i="12"/>
  <c r="BN217" i="12"/>
  <c r="BO217" i="12"/>
  <c r="BQ217" i="12"/>
  <c r="BT216" i="12"/>
  <c r="BS216" i="12"/>
  <c r="BR216" i="12"/>
  <c r="BP216" i="12"/>
  <c r="BO216" i="12"/>
  <c r="BI216" i="12"/>
  <c r="BJ216" i="12"/>
  <c r="BK216" i="12"/>
  <c r="BL216" i="12"/>
  <c r="BM216" i="12"/>
  <c r="BN216" i="12"/>
  <c r="BQ216" i="12"/>
  <c r="BT220" i="12"/>
  <c r="BS220" i="12"/>
  <c r="BR220" i="12"/>
  <c r="BP220" i="12"/>
  <c r="BM220" i="12"/>
  <c r="BN220" i="12"/>
  <c r="BO220" i="12"/>
  <c r="BQ220" i="12"/>
  <c r="BT218" i="12"/>
  <c r="BS218" i="12"/>
  <c r="BR218" i="12"/>
  <c r="BP218" i="12"/>
  <c r="BK218" i="12"/>
  <c r="BL218" i="12"/>
  <c r="BM218" i="12"/>
  <c r="BN218" i="12"/>
  <c r="BO218" i="12"/>
  <c r="BQ218" i="12"/>
  <c r="BT219" i="12"/>
  <c r="BS219" i="12"/>
  <c r="BR219" i="12"/>
  <c r="BP219" i="12"/>
  <c r="BL219" i="12"/>
  <c r="BM219" i="12"/>
  <c r="BN219" i="12"/>
  <c r="BO219" i="12"/>
  <c r="BQ219" i="12"/>
  <c r="BT223" i="12"/>
  <c r="BS223" i="12"/>
  <c r="BP223" i="12"/>
  <c r="BQ223" i="12"/>
  <c r="BR223" i="12"/>
  <c r="BT222" i="12"/>
  <c r="BS222" i="12"/>
  <c r="BQ222" i="12"/>
  <c r="BP222" i="12"/>
  <c r="BO222" i="12"/>
  <c r="BR222" i="12"/>
  <c r="BT221" i="12"/>
  <c r="BS221" i="12"/>
  <c r="BQ221" i="12"/>
  <c r="BN221" i="12"/>
  <c r="BO221" i="12"/>
  <c r="BP221" i="12"/>
  <c r="BR221" i="12"/>
  <c r="BT225" i="12"/>
  <c r="BS225" i="12"/>
  <c r="BR225" i="12"/>
  <c r="BT224" i="12"/>
  <c r="BQ224" i="12"/>
  <c r="BR224" i="12"/>
  <c r="BS224" i="12"/>
  <c r="BW96" i="12"/>
  <c r="BV96" i="12"/>
  <c r="BH96" i="12"/>
  <c r="BU96" i="12"/>
  <c r="BM96" i="12"/>
  <c r="BN96" i="12"/>
  <c r="BS96" i="12"/>
  <c r="BK96" i="12"/>
  <c r="BQ96" i="12"/>
  <c r="BT96" i="12"/>
  <c r="BI96" i="12"/>
  <c r="BF96" i="12"/>
  <c r="BF116" i="12" s="1"/>
  <c r="BF56" i="12" s="1"/>
  <c r="BF57" i="12" s="1"/>
  <c r="BG54" i="12" s="1"/>
  <c r="BG96" i="12"/>
  <c r="BJ96" i="12"/>
  <c r="BO96" i="12"/>
  <c r="BR96" i="12"/>
  <c r="BL96" i="12"/>
  <c r="BP96" i="12"/>
  <c r="BW120" i="12"/>
  <c r="BV120" i="12"/>
  <c r="BU120" i="12"/>
  <c r="BK120" i="12"/>
  <c r="BG120" i="12"/>
  <c r="BH120" i="12"/>
  <c r="BI120" i="12"/>
  <c r="BJ120" i="12"/>
  <c r="BL120" i="12"/>
  <c r="BM120" i="12"/>
  <c r="BN120" i="12"/>
  <c r="BO120" i="12"/>
  <c r="BP120" i="12"/>
  <c r="BQ120" i="12"/>
  <c r="BR120" i="12"/>
  <c r="BS120" i="12"/>
  <c r="BT120" i="12"/>
  <c r="BL165" i="12"/>
  <c r="BJ165" i="12"/>
  <c r="BI165" i="12"/>
  <c r="BH165" i="12"/>
  <c r="BG165" i="12"/>
  <c r="BF165" i="12"/>
  <c r="BK165" i="12"/>
  <c r="BM165" i="12"/>
  <c r="BW143" i="12"/>
  <c r="BV143" i="12"/>
  <c r="BG143" i="12"/>
  <c r="BH143" i="12"/>
  <c r="BU143" i="12"/>
  <c r="BK143" i="12"/>
  <c r="BJ143" i="12"/>
  <c r="BI143" i="12"/>
  <c r="BL143" i="12"/>
  <c r="BM143" i="12"/>
  <c r="BO143" i="12"/>
  <c r="BP143" i="12"/>
  <c r="BQ143" i="12"/>
  <c r="BR143" i="12"/>
  <c r="BS143" i="12"/>
  <c r="BN143" i="12"/>
  <c r="BT143" i="12"/>
  <c r="BW119" i="12"/>
  <c r="BV119" i="12"/>
  <c r="BU119" i="12"/>
  <c r="BK119" i="12"/>
  <c r="BH119" i="12"/>
  <c r="BG119" i="12"/>
  <c r="BF119" i="12"/>
  <c r="BI119" i="12"/>
  <c r="BJ119" i="12"/>
  <c r="BL119" i="12"/>
  <c r="BM119" i="12"/>
  <c r="BN119" i="12"/>
  <c r="BO119" i="12"/>
  <c r="BP119" i="12"/>
  <c r="BQ119" i="12"/>
  <c r="BR119" i="12"/>
  <c r="BS119" i="12"/>
  <c r="BT119" i="12"/>
  <c r="BW97" i="12"/>
  <c r="BV97" i="12"/>
  <c r="BS97" i="12"/>
  <c r="BT97" i="12"/>
  <c r="BJ97" i="12"/>
  <c r="BG97" i="12"/>
  <c r="BH97" i="12"/>
  <c r="BI97" i="12"/>
  <c r="BK97" i="12"/>
  <c r="BL97" i="12"/>
  <c r="BM97" i="12"/>
  <c r="BN97" i="12"/>
  <c r="BO97" i="12"/>
  <c r="BP97" i="12"/>
  <c r="BQ97" i="12"/>
  <c r="BR97" i="12"/>
  <c r="BU97" i="12"/>
  <c r="BK142" i="12"/>
  <c r="BH142" i="12"/>
  <c r="BG142" i="12"/>
  <c r="BF142" i="12"/>
  <c r="BF162" i="12" s="1"/>
  <c r="BF68" i="12" s="1"/>
  <c r="BI142" i="12"/>
  <c r="BJ142" i="12"/>
  <c r="BL142" i="12"/>
  <c r="BM142" i="12"/>
  <c r="BN142" i="12"/>
  <c r="BO142" i="12"/>
  <c r="BP142" i="12"/>
  <c r="BQ142" i="12"/>
  <c r="BL167" i="12"/>
  <c r="BI167" i="12"/>
  <c r="BJ167" i="12"/>
  <c r="BK167" i="12"/>
  <c r="BM167" i="12"/>
  <c r="BN167" i="12"/>
  <c r="BO167" i="12"/>
  <c r="BH167" i="12"/>
  <c r="BL166" i="12"/>
  <c r="BK166" i="12"/>
  <c r="BH166" i="12"/>
  <c r="BI166" i="12"/>
  <c r="BJ166" i="12"/>
  <c r="BM166" i="12"/>
  <c r="BN166" i="12"/>
  <c r="BG166" i="12"/>
  <c r="BL168" i="12"/>
  <c r="BK168" i="12"/>
  <c r="BJ168" i="12"/>
  <c r="BM168" i="12"/>
  <c r="BN168" i="12"/>
  <c r="BO168" i="12"/>
  <c r="BP168" i="12"/>
  <c r="BI168" i="12"/>
  <c r="BK169" i="12"/>
  <c r="BL169" i="12"/>
  <c r="BP169" i="12"/>
  <c r="BM169" i="12"/>
  <c r="BO169" i="12"/>
  <c r="BN169" i="12"/>
  <c r="BQ169" i="12"/>
  <c r="BJ169" i="12"/>
  <c r="BN171" i="12"/>
  <c r="BS171" i="12"/>
  <c r="BM171" i="12"/>
  <c r="BQ171" i="12"/>
  <c r="BO171" i="12"/>
  <c r="BR171" i="12"/>
  <c r="BP171" i="12"/>
  <c r="BL171" i="12"/>
  <c r="BR170" i="12"/>
  <c r="BO170" i="12"/>
  <c r="BL170" i="12"/>
  <c r="BQ170" i="12"/>
  <c r="BN170" i="12"/>
  <c r="BM170" i="12"/>
  <c r="BP170" i="12"/>
  <c r="BK170" i="12"/>
  <c r="BQ172" i="12"/>
  <c r="BP172" i="12"/>
  <c r="BN172" i="12"/>
  <c r="BR172" i="12"/>
  <c r="BS172" i="12"/>
  <c r="BO172" i="12"/>
  <c r="BT172" i="12"/>
  <c r="BM172" i="12"/>
  <c r="BS173" i="12"/>
  <c r="BP173" i="12"/>
  <c r="BT173" i="12"/>
  <c r="BR173" i="12"/>
  <c r="BQ173" i="12"/>
  <c r="BU173" i="12"/>
  <c r="BO173" i="12"/>
  <c r="BN173" i="12"/>
  <c r="BW175" i="12"/>
  <c r="BV175" i="12"/>
  <c r="BT175" i="12"/>
  <c r="BQ175" i="12"/>
  <c r="BP175" i="12"/>
  <c r="BR175" i="12"/>
  <c r="BU175" i="12"/>
  <c r="BS175" i="12"/>
  <c r="BV174" i="12"/>
  <c r="BQ174" i="12"/>
  <c r="BR174" i="12"/>
  <c r="BP174" i="12"/>
  <c r="BT174" i="12"/>
  <c r="BS174" i="12"/>
  <c r="BU174" i="12"/>
  <c r="BO174" i="12"/>
  <c r="BW176" i="12"/>
  <c r="BV176" i="12"/>
  <c r="BS176" i="12"/>
  <c r="BU176" i="12"/>
  <c r="BT176" i="12"/>
  <c r="BR176" i="12"/>
  <c r="BQ176" i="12"/>
  <c r="BW177" i="12"/>
  <c r="BV177" i="12"/>
  <c r="BR177" i="12"/>
  <c r="BS177" i="12"/>
  <c r="BU177" i="12"/>
  <c r="BT177" i="12"/>
  <c r="BW178" i="12"/>
  <c r="BV178" i="12"/>
  <c r="BT178" i="12"/>
  <c r="BS178" i="12"/>
  <c r="BU178" i="12"/>
  <c r="BW179" i="12"/>
  <c r="BT179" i="12"/>
  <c r="BU179" i="12"/>
  <c r="BV179" i="12"/>
  <c r="BW180" i="12"/>
  <c r="BU180" i="12"/>
  <c r="BV180" i="12"/>
  <c r="Q282" i="3"/>
  <c r="BN275" i="3"/>
  <c r="BP275" i="3"/>
  <c r="BO275" i="3"/>
  <c r="BM275" i="3"/>
  <c r="R245" i="3"/>
  <c r="R165" i="17" s="1"/>
  <c r="R6" i="3"/>
  <c r="S6" i="3" s="1"/>
  <c r="L6" i="3"/>
  <c r="BF233" i="12" l="1"/>
  <c r="BW232" i="12"/>
  <c r="BT232" i="12"/>
  <c r="BG232" i="12"/>
  <c r="BG233" i="12" s="1"/>
  <c r="BG192" i="12" s="1"/>
  <c r="BU232" i="12"/>
  <c r="S160" i="10"/>
  <c r="S162" i="10"/>
  <c r="S161" i="10"/>
  <c r="T64" i="10"/>
  <c r="T47" i="10"/>
  <c r="BX63" i="3"/>
  <c r="BX77" i="3"/>
  <c r="BU45" i="10"/>
  <c r="T63" i="3"/>
  <c r="T38" i="3"/>
  <c r="BV12" i="3"/>
  <c r="BV28" i="10"/>
  <c r="BV36" i="10"/>
  <c r="BV162" i="10"/>
  <c r="BV161" i="10"/>
  <c r="BW12" i="10"/>
  <c r="BW159" i="10"/>
  <c r="T156" i="10"/>
  <c r="T157" i="10" s="1"/>
  <c r="BX12" i="10"/>
  <c r="BX159" i="10"/>
  <c r="BU44" i="3"/>
  <c r="BU62" i="10"/>
  <c r="S45" i="10"/>
  <c r="S62" i="10"/>
  <c r="BT61" i="3"/>
  <c r="BT75" i="3"/>
  <c r="S44" i="3"/>
  <c r="BX138" i="12"/>
  <c r="BV138" i="12"/>
  <c r="BW138" i="12"/>
  <c r="BG138" i="12"/>
  <c r="BG139" i="12" s="1"/>
  <c r="BG62" i="12" s="1"/>
  <c r="BF138" i="12"/>
  <c r="BF139" i="12" s="1"/>
  <c r="BF62" i="12" s="1"/>
  <c r="BF63" i="12" s="1"/>
  <c r="BG60" i="12" s="1"/>
  <c r="BH138" i="12"/>
  <c r="BI138" i="12"/>
  <c r="BJ138" i="12"/>
  <c r="BK138" i="12"/>
  <c r="BL138" i="12"/>
  <c r="BM138" i="12"/>
  <c r="BO138" i="12"/>
  <c r="BQ138" i="12"/>
  <c r="BS138" i="12"/>
  <c r="BT138" i="12"/>
  <c r="BN138" i="12"/>
  <c r="BP138" i="12"/>
  <c r="BR138" i="12"/>
  <c r="BU138" i="12"/>
  <c r="BN166" i="3"/>
  <c r="BN71" i="13"/>
  <c r="BX184" i="12"/>
  <c r="BX185" i="12" s="1"/>
  <c r="BX80" i="12" s="1"/>
  <c r="BH184" i="12"/>
  <c r="BH185" i="12" s="1"/>
  <c r="BH80" i="12" s="1"/>
  <c r="BU184" i="12"/>
  <c r="BU185" i="12" s="1"/>
  <c r="BO184" i="12"/>
  <c r="BO185" i="12" s="1"/>
  <c r="BO80" i="12" s="1"/>
  <c r="BK184" i="12"/>
  <c r="BK185" i="12" s="1"/>
  <c r="BK80" i="12" s="1"/>
  <c r="BJ184" i="12"/>
  <c r="BJ185" i="12" s="1"/>
  <c r="BJ80" i="12" s="1"/>
  <c r="BR184" i="12"/>
  <c r="BR185" i="12" s="1"/>
  <c r="BR80" i="12" s="1"/>
  <c r="S85" i="12"/>
  <c r="L231" i="12"/>
  <c r="BX231" i="12" s="1"/>
  <c r="BW282" i="3"/>
  <c r="BX266" i="3"/>
  <c r="BX244" i="3"/>
  <c r="BX249" i="3" s="1"/>
  <c r="T189" i="12"/>
  <c r="BU266" i="3"/>
  <c r="BU244" i="3"/>
  <c r="L232" i="12"/>
  <c r="BX282" i="3"/>
  <c r="BW244" i="3"/>
  <c r="BW249" i="3" s="1"/>
  <c r="BW29" i="13" s="1"/>
  <c r="BW266" i="3"/>
  <c r="BU245" i="3"/>
  <c r="T245" i="3" s="1"/>
  <c r="T282" i="3" s="1"/>
  <c r="T190" i="12"/>
  <c r="L229" i="12"/>
  <c r="T200" i="12"/>
  <c r="BU282" i="3"/>
  <c r="S190" i="12"/>
  <c r="BR245" i="3"/>
  <c r="L226" i="12"/>
  <c r="S200" i="12"/>
  <c r="BR282" i="3"/>
  <c r="S189" i="12"/>
  <c r="BR266" i="3"/>
  <c r="BR244" i="3"/>
  <c r="BS266" i="3"/>
  <c r="BS244" i="3"/>
  <c r="L230" i="12"/>
  <c r="BV282" i="3"/>
  <c r="BV266" i="3"/>
  <c r="BV244" i="3"/>
  <c r="BV249" i="3" s="1"/>
  <c r="BV29" i="13" s="1"/>
  <c r="T85" i="12"/>
  <c r="BL184" i="12"/>
  <c r="BL185" i="12" s="1"/>
  <c r="BL80" i="12" s="1"/>
  <c r="BM184" i="12"/>
  <c r="BM185" i="12" s="1"/>
  <c r="BI184" i="12"/>
  <c r="BI185" i="12" s="1"/>
  <c r="BS184" i="12"/>
  <c r="BS185" i="12" s="1"/>
  <c r="BS80" i="12" s="1"/>
  <c r="BN184" i="12"/>
  <c r="BN185" i="12" s="1"/>
  <c r="BN80" i="12" s="1"/>
  <c r="BQ184" i="12"/>
  <c r="BQ185" i="12" s="1"/>
  <c r="BG184" i="12"/>
  <c r="BG185" i="12" s="1"/>
  <c r="BF184" i="12"/>
  <c r="BF185" i="12" s="1"/>
  <c r="BF80" i="12" s="1"/>
  <c r="BT184" i="12"/>
  <c r="BT185" i="12" s="1"/>
  <c r="BT80" i="12" s="1"/>
  <c r="BP184" i="12"/>
  <c r="BP185" i="12" s="1"/>
  <c r="BP80" i="12" s="1"/>
  <c r="BO68" i="13"/>
  <c r="BO69" i="13"/>
  <c r="BN299" i="3"/>
  <c r="BN17" i="13"/>
  <c r="BW184" i="12"/>
  <c r="BW185" i="12" s="1"/>
  <c r="BW80" i="12" s="1"/>
  <c r="BV184" i="12"/>
  <c r="BV185" i="12" s="1"/>
  <c r="BV80" i="12" s="1"/>
  <c r="BG162" i="12"/>
  <c r="BG68" i="12" s="1"/>
  <c r="BG116" i="12"/>
  <c r="BG56" i="12" s="1"/>
  <c r="BR233" i="12"/>
  <c r="BP233" i="12"/>
  <c r="BN233" i="12"/>
  <c r="BL233" i="12"/>
  <c r="BJ233" i="12"/>
  <c r="BH233" i="12"/>
  <c r="BQ233" i="12"/>
  <c r="BQ192" i="12" s="1"/>
  <c r="BO233" i="12"/>
  <c r="BM233" i="12"/>
  <c r="BM192" i="12" s="1"/>
  <c r="BK233" i="12"/>
  <c r="BI233" i="12"/>
  <c r="BI192" i="12" s="1"/>
  <c r="T62" i="3"/>
  <c r="T37" i="3"/>
  <c r="BJ49" i="13"/>
  <c r="BJ50" i="13" s="1"/>
  <c r="BF69" i="12"/>
  <c r="BG66" i="12" s="1"/>
  <c r="R275" i="3"/>
  <c r="R282" i="3"/>
  <c r="T6" i="3"/>
  <c r="K6" i="3"/>
  <c r="BF192" i="12" l="1"/>
  <c r="BF201" i="12"/>
  <c r="BV45" i="10"/>
  <c r="BV36" i="3"/>
  <c r="BV44" i="3"/>
  <c r="BV62" i="10"/>
  <c r="BW28" i="10"/>
  <c r="BW12" i="3"/>
  <c r="T12" i="10"/>
  <c r="T28" i="10" s="1"/>
  <c r="BW36" i="10"/>
  <c r="BW161" i="10"/>
  <c r="BW162" i="10"/>
  <c r="T159" i="10"/>
  <c r="BX12" i="3"/>
  <c r="BX36" i="3" s="1"/>
  <c r="BX28" i="10"/>
  <c r="BX36" i="10"/>
  <c r="BX162" i="10"/>
  <c r="BX161" i="10"/>
  <c r="BU61" i="3"/>
  <c r="BU75" i="3"/>
  <c r="S61" i="3"/>
  <c r="S75" i="3"/>
  <c r="BN18" i="13"/>
  <c r="BN300" i="3"/>
  <c r="BN174" i="3"/>
  <c r="BX29" i="13"/>
  <c r="BU249" i="3"/>
  <c r="T244" i="3"/>
  <c r="T165" i="17" s="1"/>
  <c r="BW229" i="12"/>
  <c r="BV229" i="12"/>
  <c r="BX229" i="12"/>
  <c r="BX226" i="12"/>
  <c r="BU226" i="12"/>
  <c r="BU233" i="12" s="1"/>
  <c r="BV226" i="12"/>
  <c r="BW226" i="12"/>
  <c r="BT226" i="12"/>
  <c r="BT233" i="12" s="1"/>
  <c r="BS226" i="12"/>
  <c r="BS233" i="12" s="1"/>
  <c r="BX230" i="12"/>
  <c r="BW230" i="12"/>
  <c r="T266" i="3"/>
  <c r="BO31" i="13"/>
  <c r="BO253" i="3"/>
  <c r="BO292" i="3"/>
  <c r="BO70" i="13"/>
  <c r="BP66" i="13"/>
  <c r="BP68" i="13" s="1"/>
  <c r="BR201" i="12"/>
  <c r="BR283" i="3" s="1"/>
  <c r="BR192" i="12"/>
  <c r="BP201" i="12"/>
  <c r="BP283" i="3" s="1"/>
  <c r="BP192" i="12"/>
  <c r="BO201" i="12"/>
  <c r="BO283" i="3" s="1"/>
  <c r="BO192" i="12"/>
  <c r="BN201" i="12"/>
  <c r="BN283" i="3" s="1"/>
  <c r="BN192" i="12"/>
  <c r="BL201" i="12"/>
  <c r="BL283" i="3" s="1"/>
  <c r="BL192" i="12"/>
  <c r="BK201" i="12"/>
  <c r="BK283" i="3" s="1"/>
  <c r="BK192" i="12"/>
  <c r="BJ201" i="12"/>
  <c r="BJ283" i="3" s="1"/>
  <c r="BJ192" i="12"/>
  <c r="BH201" i="12"/>
  <c r="BH283" i="3" s="1"/>
  <c r="BH192" i="12"/>
  <c r="BF87" i="12"/>
  <c r="BF81" i="12"/>
  <c r="BG78" i="12" s="1"/>
  <c r="BG201" i="12"/>
  <c r="BG283" i="3" s="1"/>
  <c r="P233" i="12"/>
  <c r="BJ13" i="13"/>
  <c r="BJ165" i="3"/>
  <c r="BJ14" i="13"/>
  <c r="BJ173" i="3"/>
  <c r="BQ201" i="12"/>
  <c r="BQ283" i="3" s="1"/>
  <c r="BM201" i="12"/>
  <c r="BM283" i="3" s="1"/>
  <c r="R233" i="12"/>
  <c r="BI201" i="12"/>
  <c r="BI283" i="3" s="1"/>
  <c r="Q233" i="12"/>
  <c r="BI80" i="12"/>
  <c r="Q80" i="12" s="1"/>
  <c r="Q185" i="12"/>
  <c r="BM80" i="12"/>
  <c r="R80" i="12" s="1"/>
  <c r="R185" i="12"/>
  <c r="BQ80" i="12"/>
  <c r="S80" i="12" s="1"/>
  <c r="S185" i="12"/>
  <c r="T185" i="12"/>
  <c r="BU80" i="12"/>
  <c r="T80" i="12" s="1"/>
  <c r="BG80" i="12"/>
  <c r="P80" i="12" s="1"/>
  <c r="P185" i="12"/>
  <c r="J6" i="3"/>
  <c r="P192" i="12" l="1"/>
  <c r="BF202" i="12"/>
  <c r="BF157" i="3" s="1"/>
  <c r="BF283" i="3"/>
  <c r="BW45" i="10"/>
  <c r="BX45" i="10"/>
  <c r="T36" i="10"/>
  <c r="T23" i="17" s="1"/>
  <c r="BV61" i="3"/>
  <c r="BV75" i="3"/>
  <c r="BW44" i="3"/>
  <c r="BW62" i="10"/>
  <c r="T162" i="10"/>
  <c r="T160" i="10"/>
  <c r="T161" i="10"/>
  <c r="BX44" i="3"/>
  <c r="BX62" i="10"/>
  <c r="BW36" i="3"/>
  <c r="T12" i="3"/>
  <c r="T36" i="3" s="1"/>
  <c r="BV233" i="12"/>
  <c r="BU29" i="13"/>
  <c r="T29" i="13" s="1"/>
  <c r="T249" i="3"/>
  <c r="BU192" i="12"/>
  <c r="BU201" i="12"/>
  <c r="BU283" i="3" s="1"/>
  <c r="BT201" i="12"/>
  <c r="BT283" i="3" s="1"/>
  <c r="BT192" i="12"/>
  <c r="BS201" i="12"/>
  <c r="BS192" i="12"/>
  <c r="S233" i="12"/>
  <c r="BX233" i="12"/>
  <c r="BW233" i="12"/>
  <c r="BK44" i="13"/>
  <c r="BK45" i="13" s="1"/>
  <c r="R192" i="12"/>
  <c r="BO17" i="13"/>
  <c r="BO71" i="13"/>
  <c r="BO18" i="13" s="1"/>
  <c r="BO166" i="3"/>
  <c r="BO299" i="3"/>
  <c r="Q192" i="12"/>
  <c r="BF191" i="12"/>
  <c r="BF102" i="3" s="1"/>
  <c r="BF148" i="10" s="1"/>
  <c r="BF89" i="12"/>
  <c r="BP69" i="13"/>
  <c r="BP292" i="3"/>
  <c r="BP253" i="3"/>
  <c r="R253" i="3" s="1"/>
  <c r="P201" i="12"/>
  <c r="P266" i="3"/>
  <c r="R68" i="13"/>
  <c r="BP31" i="13"/>
  <c r="R31" i="13" s="1"/>
  <c r="R201" i="12"/>
  <c r="Q201" i="12"/>
  <c r="BG87" i="12"/>
  <c r="BG81" i="12"/>
  <c r="BH78" i="12" s="1"/>
  <c r="BH81" i="12" s="1"/>
  <c r="BF249" i="3"/>
  <c r="P244" i="3"/>
  <c r="BV275" i="3"/>
  <c r="BW275" i="3"/>
  <c r="BX275" i="3"/>
  <c r="S244" i="3"/>
  <c r="BL275" i="3"/>
  <c r="BF275" i="3"/>
  <c r="I6" i="3"/>
  <c r="T45" i="10" l="1"/>
  <c r="T62" i="10"/>
  <c r="BW61" i="3"/>
  <c r="BW75" i="3"/>
  <c r="T44" i="3"/>
  <c r="BX61" i="3"/>
  <c r="BX75" i="3"/>
  <c r="S192" i="12"/>
  <c r="BV201" i="12"/>
  <c r="BV283" i="3" s="1"/>
  <c r="BV192" i="12"/>
  <c r="BK303" i="3"/>
  <c r="BK46" i="13"/>
  <c r="BS283" i="3"/>
  <c r="S201" i="12"/>
  <c r="BX192" i="12"/>
  <c r="BX201" i="12"/>
  <c r="BX283" i="3" s="1"/>
  <c r="T233" i="12"/>
  <c r="BW192" i="12"/>
  <c r="BW201" i="12"/>
  <c r="BO174" i="3"/>
  <c r="BO300" i="3"/>
  <c r="BG84" i="12"/>
  <c r="BG89" i="12" s="1"/>
  <c r="BF195" i="12"/>
  <c r="BF156" i="3" s="1"/>
  <c r="BF91" i="12" s="1"/>
  <c r="BF267" i="3"/>
  <c r="R69" i="13"/>
  <c r="S66" i="13" s="1"/>
  <c r="BP70" i="13"/>
  <c r="BQ66" i="13"/>
  <c r="BF29" i="13"/>
  <c r="BG191" i="12"/>
  <c r="BG102" i="3" s="1"/>
  <c r="BG148" i="10" s="1"/>
  <c r="P81" i="12"/>
  <c r="BI78" i="12"/>
  <c r="BU275" i="3"/>
  <c r="S266" i="3"/>
  <c r="BS275" i="3"/>
  <c r="BQ275" i="3"/>
  <c r="BK275" i="3"/>
  <c r="BG275" i="3"/>
  <c r="BT275" i="3"/>
  <c r="BR275" i="3"/>
  <c r="S245" i="3"/>
  <c r="S165" i="17" s="1"/>
  <c r="P245" i="3"/>
  <c r="BC6" i="3"/>
  <c r="BB6" i="3" s="1"/>
  <c r="BA6" i="3" s="1"/>
  <c r="AZ6" i="3" s="1"/>
  <c r="AY6" i="3" s="1"/>
  <c r="AX6" i="3" s="1"/>
  <c r="AW6" i="3" s="1"/>
  <c r="AV6" i="3" s="1"/>
  <c r="AU6" i="3" s="1"/>
  <c r="AT6" i="3" s="1"/>
  <c r="AS6" i="3" s="1"/>
  <c r="AR6" i="3" s="1"/>
  <c r="AQ6" i="3" s="1"/>
  <c r="AP6" i="3" s="1"/>
  <c r="AO6" i="3" s="1"/>
  <c r="AN6" i="3" s="1"/>
  <c r="AM6" i="3" s="1"/>
  <c r="AL6" i="3" s="1"/>
  <c r="AK6" i="3" s="1"/>
  <c r="AJ6" i="3" s="1"/>
  <c r="AI6" i="3" s="1"/>
  <c r="AH6" i="3" s="1"/>
  <c r="AG6" i="3" s="1"/>
  <c r="AF6" i="3" s="1"/>
  <c r="AE6" i="3" s="1"/>
  <c r="AD6" i="3" s="1"/>
  <c r="AC6" i="3" s="1"/>
  <c r="BG6" i="3"/>
  <c r="BH6" i="3" s="1"/>
  <c r="BI6" i="3" s="1"/>
  <c r="BJ6" i="3" s="1"/>
  <c r="BK6" i="3" s="1"/>
  <c r="BL6" i="3" s="1"/>
  <c r="BM6" i="3" s="1"/>
  <c r="BN6" i="3" s="1"/>
  <c r="BO6" i="3" s="1"/>
  <c r="BP6" i="3" s="1"/>
  <c r="BQ6" i="3" s="1"/>
  <c r="BR6" i="3" s="1"/>
  <c r="BS6" i="3" s="1"/>
  <c r="BT6" i="3" s="1"/>
  <c r="BU6" i="3" s="1"/>
  <c r="BV6" i="3" s="1"/>
  <c r="BW6" i="3" s="1"/>
  <c r="BX6" i="3" s="1"/>
  <c r="BD10" i="3"/>
  <c r="BP9" i="6" s="1"/>
  <c r="BE10" i="3"/>
  <c r="BQ9" i="6" s="1"/>
  <c r="BD42" i="3"/>
  <c r="O42" i="3" s="1"/>
  <c r="BE42" i="3"/>
  <c r="BE123" i="3"/>
  <c r="BE108" i="3"/>
  <c r="BD123" i="3"/>
  <c r="BD108" i="3"/>
  <c r="O139" i="3"/>
  <c r="O283" i="3"/>
  <c r="BD106" i="3"/>
  <c r="AK45" i="14" s="1"/>
  <c r="BD115" i="3"/>
  <c r="AK47" i="14" s="1"/>
  <c r="BD116" i="3"/>
  <c r="BE106" i="3"/>
  <c r="AL45" i="14" s="1"/>
  <c r="BE115" i="3"/>
  <c r="AL47" i="14" s="1"/>
  <c r="BE116" i="3"/>
  <c r="BD121" i="3"/>
  <c r="BE121" i="3"/>
  <c r="BD113" i="3"/>
  <c r="BD131" i="3" s="1"/>
  <c r="BD114" i="3"/>
  <c r="BD107" i="3"/>
  <c r="BD122" i="3"/>
  <c r="BE122" i="3"/>
  <c r="BE114" i="3"/>
  <c r="BI275" i="3"/>
  <c r="BJ275" i="3"/>
  <c r="BE113" i="3"/>
  <c r="BE131" i="3" s="1"/>
  <c r="BE107" i="3"/>
  <c r="BE117" i="3"/>
  <c r="BE129" i="3"/>
  <c r="BD117" i="3"/>
  <c r="BD129" i="3"/>
  <c r="O129" i="3" s="1"/>
  <c r="BE124" i="3"/>
  <c r="BD124" i="3"/>
  <c r="BD118" i="3"/>
  <c r="BD109" i="3"/>
  <c r="BE118" i="3"/>
  <c r="BE109" i="3"/>
  <c r="O110" i="3"/>
  <c r="BE125" i="3"/>
  <c r="BE110" i="3"/>
  <c r="BD125" i="3"/>
  <c r="BD110" i="3"/>
  <c r="P282" i="3" l="1"/>
  <c r="P165" i="17"/>
  <c r="T192" i="12"/>
  <c r="T61" i="3"/>
  <c r="T75" i="3"/>
  <c r="BP299" i="3"/>
  <c r="BP71" i="13"/>
  <c r="R71" i="13" s="1"/>
  <c r="BP166" i="3"/>
  <c r="R166" i="3" s="1"/>
  <c r="BK30" i="13"/>
  <c r="BK48" i="13"/>
  <c r="BK49" i="13" s="1"/>
  <c r="BK165" i="3" s="1"/>
  <c r="T201" i="12"/>
  <c r="BW283" i="3"/>
  <c r="R70" i="13"/>
  <c r="BP17" i="13"/>
  <c r="R17" i="13" s="1"/>
  <c r="BQ68" i="13"/>
  <c r="BQ69" i="13"/>
  <c r="BD12" i="12"/>
  <c r="O12" i="12" s="1"/>
  <c r="O17" i="12" s="1"/>
  <c r="O10" i="3"/>
  <c r="J85" i="14" s="1"/>
  <c r="J91" i="14" s="1"/>
  <c r="BE12" i="12"/>
  <c r="BG267" i="3"/>
  <c r="BI81" i="12"/>
  <c r="BJ78" i="12" s="1"/>
  <c r="BJ81" i="12" s="1"/>
  <c r="BK78" i="12" s="1"/>
  <c r="BK81" i="12" s="1"/>
  <c r="BL78" i="12" s="1"/>
  <c r="BL81" i="12" s="1"/>
  <c r="Q78" i="12"/>
  <c r="BH84" i="12"/>
  <c r="BG195" i="12"/>
  <c r="BG156" i="3" s="1"/>
  <c r="BG91" i="12" s="1"/>
  <c r="BD24" i="10"/>
  <c r="BD21" i="10"/>
  <c r="BD19" i="10"/>
  <c r="BD22" i="10"/>
  <c r="BD23" i="10"/>
  <c r="BD20" i="10"/>
  <c r="BE27" i="3"/>
  <c r="BD53" i="10"/>
  <c r="BP20" i="6" s="1"/>
  <c r="BD56" i="10"/>
  <c r="BP23" i="6" s="1"/>
  <c r="BD52" i="10"/>
  <c r="BP19" i="6" s="1"/>
  <c r="BD43" i="10"/>
  <c r="BD55" i="10"/>
  <c r="BP22" i="6" s="1"/>
  <c r="BD54" i="10"/>
  <c r="BP21" i="6" s="1"/>
  <c r="BE54" i="10"/>
  <c r="BQ21" i="6" s="1"/>
  <c r="BE52" i="10"/>
  <c r="BQ19" i="6" s="1"/>
  <c r="BE56" i="10"/>
  <c r="BQ23" i="6" s="1"/>
  <c r="BE55" i="10"/>
  <c r="BQ22" i="6" s="1"/>
  <c r="BE53" i="10"/>
  <c r="BQ20" i="6" s="1"/>
  <c r="T275" i="3"/>
  <c r="S275" i="3"/>
  <c r="S282" i="3"/>
  <c r="BD27" i="3"/>
  <c r="O306" i="3"/>
  <c r="O309" i="3"/>
  <c r="O224" i="3"/>
  <c r="BE130" i="3"/>
  <c r="O222" i="3"/>
  <c r="O287" i="3"/>
  <c r="O307" i="3"/>
  <c r="O312" i="3"/>
  <c r="O117" i="3"/>
  <c r="J84" i="14" s="1"/>
  <c r="J90" i="14" s="1"/>
  <c r="O118" i="3"/>
  <c r="BD130" i="3"/>
  <c r="BD28" i="3"/>
  <c r="BD29" i="3"/>
  <c r="BD30" i="3"/>
  <c r="BE28" i="3"/>
  <c r="BE29" i="3"/>
  <c r="BE30" i="3"/>
  <c r="BD70" i="3"/>
  <c r="BD67" i="3"/>
  <c r="O101" i="3"/>
  <c r="O213" i="3"/>
  <c r="O115" i="3"/>
  <c r="V17" i="14" s="1"/>
  <c r="O134" i="3"/>
  <c r="O135" i="3"/>
  <c r="O109" i="3"/>
  <c r="O97" i="3"/>
  <c r="BE6" i="6" s="1"/>
  <c r="AZ6" i="6" s="1"/>
  <c r="O308" i="3"/>
  <c r="O116" i="3"/>
  <c r="O108" i="3"/>
  <c r="O106" i="3"/>
  <c r="V15" i="14" s="1"/>
  <c r="O113" i="3"/>
  <c r="O131" i="3" s="1"/>
  <c r="O107" i="3"/>
  <c r="O114" i="3"/>
  <c r="O282" i="3"/>
  <c r="O286" i="3"/>
  <c r="P275" i="3"/>
  <c r="Q275" i="3"/>
  <c r="O201" i="3"/>
  <c r="J80" i="14" s="1"/>
  <c r="J89" i="14" s="1"/>
  <c r="O143" i="3"/>
  <c r="O206" i="3"/>
  <c r="O223" i="3"/>
  <c r="O218" i="3"/>
  <c r="O217" i="3"/>
  <c r="O216" i="3"/>
  <c r="BD59" i="3"/>
  <c r="BD68" i="3"/>
  <c r="BD69" i="3"/>
  <c r="BE59" i="3"/>
  <c r="BE67" i="3"/>
  <c r="BE68" i="3"/>
  <c r="BE69" i="3"/>
  <c r="BE70" i="3"/>
  <c r="BE71" i="3"/>
  <c r="BE78" i="3"/>
  <c r="BH275" i="3"/>
  <c r="O209" i="3"/>
  <c r="O275" i="3"/>
  <c r="O271" i="3"/>
  <c r="N131" i="17" l="1"/>
  <c r="Q131" i="17" s="1"/>
  <c r="J158" i="14"/>
  <c r="BP174" i="3"/>
  <c r="R174" i="3" s="1"/>
  <c r="BP300" i="3"/>
  <c r="BP18" i="13"/>
  <c r="R18" i="13" s="1"/>
  <c r="BP30" i="6"/>
  <c r="BP40" i="6"/>
  <c r="BP33" i="6"/>
  <c r="BP43" i="6"/>
  <c r="BP29" i="6"/>
  <c r="BP39" i="6"/>
  <c r="BP32" i="6"/>
  <c r="BP42" i="6"/>
  <c r="BP31" i="6"/>
  <c r="BP41" i="6"/>
  <c r="BQ31" i="6"/>
  <c r="BQ41" i="6"/>
  <c r="BQ29" i="6"/>
  <c r="BQ39" i="6"/>
  <c r="BQ33" i="6"/>
  <c r="BQ43" i="6"/>
  <c r="BQ32" i="6"/>
  <c r="BQ42" i="6"/>
  <c r="BQ30" i="6"/>
  <c r="BQ40" i="6"/>
  <c r="O29" i="17"/>
  <c r="O161" i="17"/>
  <c r="O162" i="17" s="1"/>
  <c r="O163" i="17" s="1"/>
  <c r="O167" i="17" s="1"/>
  <c r="BQ31" i="13"/>
  <c r="BQ253" i="3"/>
  <c r="BQ292" i="3"/>
  <c r="BQ70" i="13"/>
  <c r="BR66" i="13"/>
  <c r="BK13" i="13"/>
  <c r="BK50" i="13"/>
  <c r="BM78" i="12"/>
  <c r="Q81" i="12"/>
  <c r="BE43" i="10"/>
  <c r="O201" i="10"/>
  <c r="BD197" i="10"/>
  <c r="O191" i="10"/>
  <c r="BD187" i="10"/>
  <c r="O23" i="10"/>
  <c r="O24" i="10"/>
  <c r="O20" i="10"/>
  <c r="O21" i="10"/>
  <c r="O19" i="10"/>
  <c r="O22" i="10"/>
  <c r="O26" i="10"/>
  <c r="BE21" i="10"/>
  <c r="BE19" i="10"/>
  <c r="BE24" i="10"/>
  <c r="BE22" i="10"/>
  <c r="BE20" i="10"/>
  <c r="BE23" i="10"/>
  <c r="O43" i="10"/>
  <c r="O53" i="10"/>
  <c r="O60" i="10"/>
  <c r="O56" i="10"/>
  <c r="O55" i="10"/>
  <c r="O54" i="10"/>
  <c r="O52" i="10"/>
  <c r="P265" i="3"/>
  <c r="O28" i="3"/>
  <c r="O29" i="3"/>
  <c r="O30" i="3"/>
  <c r="O34" i="3"/>
  <c r="O27" i="3"/>
  <c r="O203" i="3"/>
  <c r="O210" i="3"/>
  <c r="O211" i="3"/>
  <c r="O293" i="3"/>
  <c r="P290" i="3"/>
  <c r="BE39" i="3"/>
  <c r="BE31" i="3"/>
  <c r="O225" i="3"/>
  <c r="O130" i="3"/>
  <c r="BD31" i="3"/>
  <c r="BD39" i="3"/>
  <c r="BE64" i="3"/>
  <c r="O68" i="3"/>
  <c r="O69" i="3"/>
  <c r="O70" i="3"/>
  <c r="O73" i="3"/>
  <c r="O59" i="3"/>
  <c r="I16" i="14" s="1"/>
  <c r="O67" i="3"/>
  <c r="O39" i="3"/>
  <c r="O31" i="3"/>
  <c r="O284" i="3"/>
  <c r="BD71" i="3"/>
  <c r="BD78" i="3"/>
  <c r="BD64" i="3"/>
  <c r="O299" i="3"/>
  <c r="S133" i="17" l="1"/>
  <c r="Q138" i="17" s="1"/>
  <c r="Q140" i="17" s="1"/>
  <c r="O202" i="3"/>
  <c r="J81" i="14" s="1"/>
  <c r="J159" i="14"/>
  <c r="J160" i="14"/>
  <c r="J161" i="14" s="1"/>
  <c r="BQ71" i="13"/>
  <c r="BQ166" i="3"/>
  <c r="BQ299" i="3"/>
  <c r="BQ17" i="13"/>
  <c r="BR68" i="13"/>
  <c r="BR69" i="13" s="1"/>
  <c r="BQ174" i="3"/>
  <c r="BK14" i="13"/>
  <c r="BL44" i="13" s="1"/>
  <c r="BK173" i="3"/>
  <c r="BM81" i="12"/>
  <c r="BN78" i="12" s="1"/>
  <c r="BN81" i="12" s="1"/>
  <c r="BO78" i="12" s="1"/>
  <c r="BO81" i="12" s="1"/>
  <c r="BP78" i="12" s="1"/>
  <c r="BP81" i="12" s="1"/>
  <c r="R78" i="12"/>
  <c r="O197" i="10"/>
  <c r="O200" i="10"/>
  <c r="O187" i="10"/>
  <c r="O190" i="10"/>
  <c r="BE197" i="10"/>
  <c r="BE187" i="10"/>
  <c r="BD32" i="3"/>
  <c r="BE32" i="3"/>
  <c r="BD40" i="3"/>
  <c r="BE40" i="3"/>
  <c r="O291" i="3"/>
  <c r="O295" i="3" s="1"/>
  <c r="O297" i="3"/>
  <c r="O78" i="3"/>
  <c r="O71" i="3"/>
  <c r="O64" i="3"/>
  <c r="BG249" i="3"/>
  <c r="J165" i="14" l="1"/>
  <c r="J164" i="14"/>
  <c r="F176" i="14" s="1"/>
  <c r="J170" i="14"/>
  <c r="F175" i="14"/>
  <c r="BQ18" i="13"/>
  <c r="BQ300" i="3"/>
  <c r="BR31" i="13"/>
  <c r="BR292" i="3"/>
  <c r="BR253" i="3"/>
  <c r="BR70" i="13"/>
  <c r="BS66" i="13"/>
  <c r="BS68" i="13" s="1"/>
  <c r="BL45" i="13"/>
  <c r="BL303" i="3" s="1"/>
  <c r="Q44" i="13"/>
  <c r="BQ78" i="12"/>
  <c r="R81" i="12"/>
  <c r="BG29" i="13"/>
  <c r="BG197" i="10"/>
  <c r="BF196" i="10"/>
  <c r="BG187" i="10"/>
  <c r="BF186" i="10"/>
  <c r="BF189" i="10" s="1"/>
  <c r="O196" i="3"/>
  <c r="O32" i="3"/>
  <c r="O40" i="3"/>
  <c r="O195" i="3"/>
  <c r="O200" i="3"/>
  <c r="J79" i="14" s="1"/>
  <c r="BH249" i="3"/>
  <c r="P249" i="3" s="1"/>
  <c r="BF192" i="10" l="1"/>
  <c r="BF39" i="10"/>
  <c r="BF190" i="10"/>
  <c r="BR299" i="3"/>
  <c r="BR17" i="13"/>
  <c r="BR71" i="13"/>
  <c r="BR166" i="3"/>
  <c r="BR174" i="3"/>
  <c r="BS69" i="13"/>
  <c r="BS292" i="3"/>
  <c r="BS253" i="3"/>
  <c r="BF16" i="10"/>
  <c r="BF199" i="10"/>
  <c r="BF40" i="10" s="1"/>
  <c r="BF15" i="10"/>
  <c r="Q45" i="13"/>
  <c r="BL46" i="13"/>
  <c r="BL30" i="13" s="1"/>
  <c r="Q30" i="13" s="1"/>
  <c r="BS31" i="13"/>
  <c r="BQ81" i="12"/>
  <c r="BR78" i="12" s="1"/>
  <c r="BR81" i="12" s="1"/>
  <c r="BS78" i="12" s="1"/>
  <c r="BS81" i="12" s="1"/>
  <c r="BT78" i="12" s="1"/>
  <c r="BT81" i="12" s="1"/>
  <c r="S78" i="12"/>
  <c r="BH29" i="13"/>
  <c r="P29" i="13" s="1"/>
  <c r="BG196" i="10"/>
  <c r="BH197" i="10"/>
  <c r="BH187" i="10"/>
  <c r="BG186" i="10"/>
  <c r="BG189" i="10" s="1"/>
  <c r="BI249" i="3"/>
  <c r="BJ249" i="3"/>
  <c r="BF65" i="10" l="1"/>
  <c r="BF48" i="10"/>
  <c r="BF47" i="3"/>
  <c r="BF66" i="10"/>
  <c r="BF49" i="10"/>
  <c r="BF48" i="3"/>
  <c r="BG39" i="10"/>
  <c r="BG192" i="10"/>
  <c r="BG190" i="10"/>
  <c r="BR18" i="13"/>
  <c r="BR300" i="3"/>
  <c r="BT66" i="13"/>
  <c r="BT68" i="13" s="1"/>
  <c r="BS70" i="13"/>
  <c r="BS299" i="3" s="1"/>
  <c r="BF32" i="10"/>
  <c r="BF16" i="3"/>
  <c r="BR15" i="6" s="1"/>
  <c r="BF202" i="10"/>
  <c r="BF201" i="10"/>
  <c r="BF31" i="10"/>
  <c r="BF15" i="3"/>
  <c r="BR14" i="6" s="1"/>
  <c r="BG16" i="10"/>
  <c r="BG199" i="10"/>
  <c r="BG40" i="10" s="1"/>
  <c r="BG15" i="10"/>
  <c r="BL48" i="13"/>
  <c r="Q46" i="13"/>
  <c r="BU78" i="12"/>
  <c r="S81" i="12"/>
  <c r="BI29" i="13"/>
  <c r="BJ29" i="13"/>
  <c r="BH196" i="10"/>
  <c r="BI197" i="10"/>
  <c r="BH186" i="10"/>
  <c r="BH189" i="10" s="1"/>
  <c r="BK249" i="3"/>
  <c r="BF78" i="3" l="1"/>
  <c r="BG65" i="10"/>
  <c r="BG48" i="10"/>
  <c r="BG47" i="3"/>
  <c r="BG66" i="10"/>
  <c r="BG49" i="10"/>
  <c r="BG48" i="3"/>
  <c r="P189" i="10"/>
  <c r="P192" i="10" s="1"/>
  <c r="BH192" i="10"/>
  <c r="BH39" i="10"/>
  <c r="BH190" i="10"/>
  <c r="BS71" i="13"/>
  <c r="BS166" i="3"/>
  <c r="BS17" i="13"/>
  <c r="BH15" i="10"/>
  <c r="P186" i="10"/>
  <c r="BF40" i="3"/>
  <c r="BF39" i="3"/>
  <c r="BF64" i="3"/>
  <c r="BG32" i="10"/>
  <c r="BG16" i="3"/>
  <c r="BS15" i="6" s="1"/>
  <c r="BG202" i="10"/>
  <c r="BG201" i="10"/>
  <c r="BG31" i="10"/>
  <c r="BG15" i="3"/>
  <c r="BS14" i="6" s="1"/>
  <c r="BT69" i="13"/>
  <c r="BT292" i="3"/>
  <c r="BT253" i="3"/>
  <c r="S253" i="3" s="1"/>
  <c r="P196" i="10"/>
  <c r="BH16" i="10"/>
  <c r="BH199" i="10"/>
  <c r="BH40" i="10" s="1"/>
  <c r="BL49" i="13"/>
  <c r="Q48" i="13"/>
  <c r="S68" i="13"/>
  <c r="BT31" i="13"/>
  <c r="S31" i="13" s="1"/>
  <c r="BU81" i="12"/>
  <c r="BV78" i="12" s="1"/>
  <c r="BV81" i="12" s="1"/>
  <c r="BW78" i="12" s="1"/>
  <c r="BW81" i="12" s="1"/>
  <c r="BX78" i="12" s="1"/>
  <c r="BX81" i="12" s="1"/>
  <c r="T81" i="12" s="1"/>
  <c r="T78" i="12"/>
  <c r="BK29" i="13"/>
  <c r="BJ197" i="10"/>
  <c r="BI196" i="10"/>
  <c r="BJ187" i="10"/>
  <c r="BI186" i="10"/>
  <c r="BI189" i="10" s="1"/>
  <c r="BL249" i="3"/>
  <c r="Q249" i="3" s="1"/>
  <c r="BS174" i="3" l="1"/>
  <c r="BS300" i="3"/>
  <c r="BS18" i="13"/>
  <c r="P191" i="10"/>
  <c r="BG78" i="3"/>
  <c r="P39" i="10"/>
  <c r="BH65" i="10"/>
  <c r="BH48" i="10"/>
  <c r="BH47" i="3"/>
  <c r="P40" i="10"/>
  <c r="BH66" i="10"/>
  <c r="BH49" i="10"/>
  <c r="BH48" i="3"/>
  <c r="P48" i="3" s="1"/>
  <c r="BI39" i="10"/>
  <c r="BI192" i="10"/>
  <c r="BI190" i="10"/>
  <c r="BH31" i="10"/>
  <c r="P15" i="10"/>
  <c r="BH15" i="3"/>
  <c r="S69" i="13"/>
  <c r="T66" i="13" s="1"/>
  <c r="BT70" i="13"/>
  <c r="BU66" i="13"/>
  <c r="BU68" i="13" s="1"/>
  <c r="BL165" i="3"/>
  <c r="Q165" i="3" s="1"/>
  <c r="BL50" i="13"/>
  <c r="BG40" i="3"/>
  <c r="BG39" i="3"/>
  <c r="BG64" i="3"/>
  <c r="P16" i="10"/>
  <c r="BH32" i="10"/>
  <c r="BH16" i="3"/>
  <c r="BT15" i="6" s="1"/>
  <c r="P199" i="10"/>
  <c r="P200" i="10" s="1"/>
  <c r="BH202" i="10"/>
  <c r="BH201" i="10"/>
  <c r="BI16" i="10"/>
  <c r="BI199" i="10"/>
  <c r="BI40" i="10" s="1"/>
  <c r="BI15" i="10"/>
  <c r="BL13" i="13"/>
  <c r="Q49" i="13"/>
  <c r="BL29" i="13"/>
  <c r="Q29" i="13" s="1"/>
  <c r="P197" i="10"/>
  <c r="P187" i="10"/>
  <c r="P190" i="10"/>
  <c r="BJ196" i="10"/>
  <c r="BK197" i="10"/>
  <c r="BJ186" i="10"/>
  <c r="BK187" i="10"/>
  <c r="BM249" i="3"/>
  <c r="P15" i="3" l="1"/>
  <c r="P39" i="3" s="1"/>
  <c r="BT14" i="6"/>
  <c r="P65" i="10"/>
  <c r="P26" i="17"/>
  <c r="P66" i="10"/>
  <c r="P27" i="17"/>
  <c r="P47" i="3"/>
  <c r="BH78" i="3"/>
  <c r="BI65" i="10"/>
  <c r="BI48" i="10"/>
  <c r="BI47" i="3"/>
  <c r="BI66" i="10"/>
  <c r="BI49" i="10"/>
  <c r="BI48" i="3"/>
  <c r="BJ15" i="10"/>
  <c r="BJ189" i="10"/>
  <c r="P31" i="10"/>
  <c r="P48" i="10"/>
  <c r="BH39" i="3"/>
  <c r="BH64" i="3"/>
  <c r="BT299" i="3"/>
  <c r="S70" i="13"/>
  <c r="BT71" i="13"/>
  <c r="BT166" i="3"/>
  <c r="S166" i="3" s="1"/>
  <c r="BT17" i="13"/>
  <c r="S17" i="13" s="1"/>
  <c r="BL173" i="3"/>
  <c r="Q173" i="3" s="1"/>
  <c r="BL14" i="13"/>
  <c r="Q50" i="13"/>
  <c r="BF175" i="3"/>
  <c r="P49" i="10"/>
  <c r="P32" i="10"/>
  <c r="P16" i="3"/>
  <c r="BH40" i="3"/>
  <c r="P201" i="10"/>
  <c r="P202" i="10"/>
  <c r="BI32" i="10"/>
  <c r="BI16" i="3"/>
  <c r="BU15" i="6" s="1"/>
  <c r="BI202" i="10"/>
  <c r="BI201" i="10"/>
  <c r="BI31" i="10"/>
  <c r="BI15" i="3"/>
  <c r="BU14" i="6" s="1"/>
  <c r="BU69" i="13"/>
  <c r="BU292" i="3"/>
  <c r="BU253" i="3"/>
  <c r="BJ16" i="10"/>
  <c r="BJ199" i="10"/>
  <c r="BJ40" i="10" s="1"/>
  <c r="Q13" i="13"/>
  <c r="BU31" i="13"/>
  <c r="BM29" i="13"/>
  <c r="BK196" i="10"/>
  <c r="BL197" i="10"/>
  <c r="BK186" i="10"/>
  <c r="BK189" i="10" s="1"/>
  <c r="BL187" i="10"/>
  <c r="P64" i="3" l="1"/>
  <c r="BJ15" i="3"/>
  <c r="BJ31" i="10"/>
  <c r="P78" i="3"/>
  <c r="BI78" i="3"/>
  <c r="BJ192" i="10"/>
  <c r="BJ39" i="10"/>
  <c r="BJ190" i="10"/>
  <c r="BJ48" i="3"/>
  <c r="BJ66" i="10"/>
  <c r="BJ49" i="10"/>
  <c r="BK39" i="10"/>
  <c r="BK192" i="10"/>
  <c r="BK190" i="10"/>
  <c r="BU70" i="13"/>
  <c r="BV66" i="13"/>
  <c r="BV68" i="13" s="1"/>
  <c r="BT300" i="3"/>
  <c r="BT174" i="3"/>
  <c r="BT18" i="13"/>
  <c r="S18" i="13" s="1"/>
  <c r="S71" i="13"/>
  <c r="Q14" i="13"/>
  <c r="BM44" i="13"/>
  <c r="BM45" i="13" s="1"/>
  <c r="BF180" i="3"/>
  <c r="BG175" i="3"/>
  <c r="P40" i="3"/>
  <c r="BI40" i="3"/>
  <c r="BI39" i="3"/>
  <c r="BI64" i="3"/>
  <c r="BJ32" i="10"/>
  <c r="BJ16" i="3"/>
  <c r="BV15" i="6" s="1"/>
  <c r="BJ202" i="10"/>
  <c r="BJ201" i="10"/>
  <c r="BK16" i="10"/>
  <c r="BK199" i="10"/>
  <c r="BK40" i="10" s="1"/>
  <c r="BK15" i="10"/>
  <c r="BL196" i="10"/>
  <c r="BM197" i="10"/>
  <c r="BL186" i="10"/>
  <c r="BL189" i="10" s="1"/>
  <c r="BM187" i="10"/>
  <c r="BG293" i="3"/>
  <c r="BG297" i="3" s="1"/>
  <c r="BN249" i="3"/>
  <c r="BO249" i="3"/>
  <c r="BJ39" i="3" l="1"/>
  <c r="BV14" i="6"/>
  <c r="BJ65" i="10"/>
  <c r="BJ48" i="10"/>
  <c r="BJ47" i="3"/>
  <c r="BK47" i="3"/>
  <c r="BK65" i="10"/>
  <c r="BK48" i="10"/>
  <c r="BK48" i="3"/>
  <c r="BK66" i="10"/>
  <c r="BK49" i="10"/>
  <c r="Q189" i="10"/>
  <c r="Q192" i="10" s="1"/>
  <c r="BL39" i="10"/>
  <c r="Q39" i="10" s="1"/>
  <c r="Q26" i="17" s="1"/>
  <c r="O81" i="17" s="1"/>
  <c r="BL192" i="10"/>
  <c r="BL190" i="10"/>
  <c r="BU299" i="3"/>
  <c r="BU71" i="13"/>
  <c r="BU166" i="3"/>
  <c r="BU17" i="13"/>
  <c r="BH175" i="3"/>
  <c r="S174" i="3"/>
  <c r="BU290" i="3"/>
  <c r="BM303" i="3"/>
  <c r="BM46" i="13"/>
  <c r="BJ40" i="3"/>
  <c r="BK32" i="10"/>
  <c r="BK16" i="3"/>
  <c r="BW15" i="6" s="1"/>
  <c r="BK202" i="10"/>
  <c r="BK201" i="10"/>
  <c r="BK15" i="3"/>
  <c r="BW14" i="6" s="1"/>
  <c r="BK31" i="10"/>
  <c r="BV69" i="13"/>
  <c r="BV292" i="3"/>
  <c r="BV253" i="3"/>
  <c r="Q196" i="10"/>
  <c r="Q197" i="10" s="1"/>
  <c r="BL16" i="10"/>
  <c r="Q16" i="10" s="1"/>
  <c r="Q92" i="17" s="1"/>
  <c r="R92" i="17" s="1"/>
  <c r="BL199" i="10"/>
  <c r="Q186" i="10"/>
  <c r="BL15" i="10"/>
  <c r="Q15" i="10" s="1"/>
  <c r="Q91" i="17" s="1"/>
  <c r="BV31" i="13"/>
  <c r="BN29" i="13"/>
  <c r="BO29" i="13"/>
  <c r="BM196" i="10"/>
  <c r="BN197" i="10"/>
  <c r="BM186" i="10"/>
  <c r="BM189" i="10" s="1"/>
  <c r="BN187" i="10"/>
  <c r="BF284" i="3"/>
  <c r="R91" i="17" l="1"/>
  <c r="Q65" i="10"/>
  <c r="BJ64" i="3"/>
  <c r="BJ78" i="3"/>
  <c r="BK78" i="3"/>
  <c r="BL47" i="3"/>
  <c r="Q47" i="3" s="1"/>
  <c r="BL65" i="10"/>
  <c r="BL48" i="10"/>
  <c r="Q199" i="10"/>
  <c r="BL40" i="10"/>
  <c r="BM192" i="10"/>
  <c r="BM39" i="10"/>
  <c r="BM190" i="10"/>
  <c r="BU18" i="13"/>
  <c r="BU174" i="3"/>
  <c r="BV290" i="3" s="1"/>
  <c r="BU300" i="3"/>
  <c r="BW66" i="13"/>
  <c r="BW68" i="13" s="1"/>
  <c r="BV70" i="13"/>
  <c r="P175" i="3"/>
  <c r="BU293" i="3"/>
  <c r="BU297" i="3" s="1"/>
  <c r="BU296" i="3"/>
  <c r="BM30" i="13"/>
  <c r="BM48" i="13"/>
  <c r="BM49" i="13" s="1"/>
  <c r="BM165" i="3" s="1"/>
  <c r="Q191" i="10"/>
  <c r="Q190" i="10"/>
  <c r="Q187" i="10"/>
  <c r="BI175" i="3"/>
  <c r="Q32" i="10"/>
  <c r="BK40" i="3"/>
  <c r="Q48" i="10"/>
  <c r="Q31" i="10"/>
  <c r="BK39" i="3"/>
  <c r="BK64" i="3"/>
  <c r="BL32" i="10"/>
  <c r="BL16" i="3"/>
  <c r="BL202" i="10"/>
  <c r="BL201" i="10"/>
  <c r="BL15" i="3"/>
  <c r="BL31" i="10"/>
  <c r="BM16" i="10"/>
  <c r="BM199" i="10"/>
  <c r="BM40" i="10" s="1"/>
  <c r="BM15" i="10"/>
  <c r="BN196" i="10"/>
  <c r="BO197" i="10"/>
  <c r="BN186" i="10"/>
  <c r="BO187" i="10"/>
  <c r="BP249" i="3"/>
  <c r="R249" i="3" s="1"/>
  <c r="BG180" i="3"/>
  <c r="BV293" i="3" l="1"/>
  <c r="BV296" i="3"/>
  <c r="BV166" i="3"/>
  <c r="BV299" i="3"/>
  <c r="BV297" i="3" s="1"/>
  <c r="BV17" i="13"/>
  <c r="BV71" i="13"/>
  <c r="Q16" i="3"/>
  <c r="Q40" i="3" s="1"/>
  <c r="BX15" i="6"/>
  <c r="Q15" i="3"/>
  <c r="BX14" i="6"/>
  <c r="Q200" i="10"/>
  <c r="Q201" i="10"/>
  <c r="Q202" i="10"/>
  <c r="Q78" i="3"/>
  <c r="BL78" i="3"/>
  <c r="Q40" i="10"/>
  <c r="BL48" i="3"/>
  <c r="BL66" i="10"/>
  <c r="BL49" i="10"/>
  <c r="BM47" i="3"/>
  <c r="BM65" i="10"/>
  <c r="BM48" i="10"/>
  <c r="BM48" i="3"/>
  <c r="BM66" i="10"/>
  <c r="BM49" i="10"/>
  <c r="BN15" i="10"/>
  <c r="BN189" i="10"/>
  <c r="BJ175" i="3"/>
  <c r="BL40" i="3"/>
  <c r="BL39" i="3"/>
  <c r="BL64" i="3"/>
  <c r="BM32" i="10"/>
  <c r="BM16" i="3"/>
  <c r="BY15" i="6" s="1"/>
  <c r="BM202" i="10"/>
  <c r="BM201" i="10"/>
  <c r="BM15" i="3"/>
  <c r="BY14" i="6" s="1"/>
  <c r="BM31" i="10"/>
  <c r="BW69" i="13"/>
  <c r="BW292" i="3"/>
  <c r="BW253" i="3"/>
  <c r="BN16" i="10"/>
  <c r="BN199" i="10"/>
  <c r="BN40" i="10" s="1"/>
  <c r="BM13" i="13"/>
  <c r="BM50" i="13"/>
  <c r="BW31" i="13"/>
  <c r="BP29" i="13"/>
  <c r="R29" i="13" s="1"/>
  <c r="BO196" i="10"/>
  <c r="BP197" i="10"/>
  <c r="BO186" i="10"/>
  <c r="BO189" i="10" s="1"/>
  <c r="BP187" i="10"/>
  <c r="BH290" i="3"/>
  <c r="BH296" i="3" s="1"/>
  <c r="BQ249" i="3"/>
  <c r="BR249" i="3"/>
  <c r="BR29" i="13" s="1"/>
  <c r="BV18" i="13" l="1"/>
  <c r="BV174" i="3"/>
  <c r="BW290" i="3" s="1"/>
  <c r="BV300" i="3"/>
  <c r="Q64" i="3"/>
  <c r="Q39" i="3"/>
  <c r="Q27" i="17"/>
  <c r="O82" i="17" s="1"/>
  <c r="BN15" i="3"/>
  <c r="BN31" i="10"/>
  <c r="Q49" i="10"/>
  <c r="Q66" i="10"/>
  <c r="BM78" i="3"/>
  <c r="BN192" i="10"/>
  <c r="BN39" i="10"/>
  <c r="BN190" i="10"/>
  <c r="Q48" i="3"/>
  <c r="BN66" i="10"/>
  <c r="BN48" i="3"/>
  <c r="BN49" i="10"/>
  <c r="BO39" i="10"/>
  <c r="BO192" i="10"/>
  <c r="BO190" i="10"/>
  <c r="BX66" i="13"/>
  <c r="BX68" i="13" s="1"/>
  <c r="BW70" i="13"/>
  <c r="BK175" i="3"/>
  <c r="BM40" i="3"/>
  <c r="BM39" i="3"/>
  <c r="BM64" i="3"/>
  <c r="BN32" i="10"/>
  <c r="BN16" i="3"/>
  <c r="BZ15" i="6" s="1"/>
  <c r="BN202" i="10"/>
  <c r="BN201" i="10"/>
  <c r="BO16" i="10"/>
  <c r="BO199" i="10"/>
  <c r="BO40" i="10" s="1"/>
  <c r="BO15" i="10"/>
  <c r="BM14" i="13"/>
  <c r="BM173" i="3"/>
  <c r="BN44" i="13"/>
  <c r="BQ29" i="13"/>
  <c r="BP196" i="10"/>
  <c r="BQ197" i="10"/>
  <c r="BP186" i="10"/>
  <c r="BQ187" i="10"/>
  <c r="BH293" i="3"/>
  <c r="BH297" i="3" s="1"/>
  <c r="BW296" i="3" l="1"/>
  <c r="BW293" i="3"/>
  <c r="BN39" i="3"/>
  <c r="BZ14" i="6"/>
  <c r="BN65" i="10"/>
  <c r="BN47" i="3"/>
  <c r="BN48" i="10"/>
  <c r="BO47" i="3"/>
  <c r="BO65" i="10"/>
  <c r="BO48" i="10"/>
  <c r="BO66" i="10"/>
  <c r="BO48" i="3"/>
  <c r="BO49" i="10"/>
  <c r="R186" i="10"/>
  <c r="R187" i="10" s="1"/>
  <c r="BP189" i="10"/>
  <c r="BW166" i="3"/>
  <c r="BW299" i="3"/>
  <c r="BW17" i="13"/>
  <c r="BW71" i="13"/>
  <c r="BL175" i="3"/>
  <c r="BN40" i="3"/>
  <c r="BO32" i="10"/>
  <c r="BO16" i="3"/>
  <c r="BO202" i="10"/>
  <c r="BO201" i="10"/>
  <c r="BO15" i="3"/>
  <c r="BO31" i="10"/>
  <c r="BX69" i="13"/>
  <c r="BX292" i="3"/>
  <c r="BX253" i="3"/>
  <c r="R196" i="10"/>
  <c r="R197" i="10" s="1"/>
  <c r="BP16" i="10"/>
  <c r="BP199" i="10"/>
  <c r="BP15" i="10"/>
  <c r="R15" i="10" s="1"/>
  <c r="BN45" i="13"/>
  <c r="BN303" i="3" s="1"/>
  <c r="T68" i="13"/>
  <c r="BX31" i="13"/>
  <c r="T31" i="13" s="1"/>
  <c r="BQ196" i="10"/>
  <c r="BR197" i="10"/>
  <c r="BQ186" i="10"/>
  <c r="BQ189" i="10" s="1"/>
  <c r="BR187" i="10"/>
  <c r="BS249" i="3"/>
  <c r="BW297" i="3" l="1"/>
  <c r="BN64" i="3"/>
  <c r="BN78" i="3"/>
  <c r="BO78" i="3"/>
  <c r="R189" i="10"/>
  <c r="BP39" i="10"/>
  <c r="BP192" i="10"/>
  <c r="BP190" i="10"/>
  <c r="R199" i="10"/>
  <c r="BP40" i="10"/>
  <c r="BQ192" i="10"/>
  <c r="BQ39" i="10"/>
  <c r="BQ190" i="10"/>
  <c r="T69" i="13"/>
  <c r="BX70" i="13"/>
  <c r="Q175" i="3"/>
  <c r="BW18" i="13"/>
  <c r="BW174" i="3"/>
  <c r="BX290" i="3" s="1"/>
  <c r="BW300" i="3"/>
  <c r="BM175" i="3"/>
  <c r="BN175" i="3"/>
  <c r="BO40" i="3"/>
  <c r="R31" i="10"/>
  <c r="BO64" i="3"/>
  <c r="BO39" i="3"/>
  <c r="T253" i="3"/>
  <c r="T292" i="3" s="1"/>
  <c r="R16" i="10"/>
  <c r="BP32" i="10"/>
  <c r="BP16" i="3"/>
  <c r="R16" i="3" s="1"/>
  <c r="BP202" i="10"/>
  <c r="BP201" i="10"/>
  <c r="BP15" i="3"/>
  <c r="R15" i="3" s="1"/>
  <c r="BP31" i="10"/>
  <c r="BQ16" i="10"/>
  <c r="BQ199" i="10"/>
  <c r="BQ40" i="10" s="1"/>
  <c r="BQ15" i="10"/>
  <c r="BN46" i="13"/>
  <c r="BN30" i="13"/>
  <c r="BS29" i="13"/>
  <c r="BR196" i="10"/>
  <c r="BS197" i="10"/>
  <c r="BR186" i="10"/>
  <c r="BR189" i="10" s="1"/>
  <c r="BS187" i="10"/>
  <c r="BT249" i="3"/>
  <c r="P292" i="3"/>
  <c r="P296" i="3" s="1"/>
  <c r="P300" i="3"/>
  <c r="R200" i="10" l="1"/>
  <c r="R201" i="10"/>
  <c r="R202" i="10"/>
  <c r="R190" i="10"/>
  <c r="R191" i="10"/>
  <c r="R192" i="10"/>
  <c r="R39" i="10"/>
  <c r="R26" i="17" s="1"/>
  <c r="BP47" i="3"/>
  <c r="BP64" i="3" s="1"/>
  <c r="BP65" i="10"/>
  <c r="BP48" i="10"/>
  <c r="R40" i="10"/>
  <c r="BP66" i="10"/>
  <c r="BP48" i="3"/>
  <c r="R48" i="3" s="1"/>
  <c r="BP49" i="10"/>
  <c r="BQ47" i="3"/>
  <c r="BQ65" i="10"/>
  <c r="BQ48" i="10"/>
  <c r="BQ66" i="10"/>
  <c r="BQ48" i="3"/>
  <c r="BQ49" i="10"/>
  <c r="BR39" i="10"/>
  <c r="BR192" i="10"/>
  <c r="BR190" i="10"/>
  <c r="BX299" i="3"/>
  <c r="BX71" i="13"/>
  <c r="T71" i="13" s="1"/>
  <c r="BX166" i="3"/>
  <c r="T166" i="3" s="1"/>
  <c r="T299" i="3" s="1"/>
  <c r="T70" i="13"/>
  <c r="BX17" i="13"/>
  <c r="T17" i="13" s="1"/>
  <c r="BX296" i="3"/>
  <c r="BX293" i="3"/>
  <c r="BX297" i="3" s="1"/>
  <c r="R40" i="3"/>
  <c r="R39" i="3"/>
  <c r="R32" i="10"/>
  <c r="BP40" i="3"/>
  <c r="BP39" i="3"/>
  <c r="BQ32" i="10"/>
  <c r="BQ16" i="3"/>
  <c r="BQ202" i="10"/>
  <c r="BQ201" i="10"/>
  <c r="BQ15" i="3"/>
  <c r="BQ31" i="10"/>
  <c r="BR16" i="10"/>
  <c r="BR199" i="10"/>
  <c r="BR40" i="10" s="1"/>
  <c r="BR15" i="10"/>
  <c r="BT29" i="13"/>
  <c r="S29" i="13" s="1"/>
  <c r="S249" i="3"/>
  <c r="BN48" i="13"/>
  <c r="BS196" i="10"/>
  <c r="BT197" i="10"/>
  <c r="BS186" i="10"/>
  <c r="BS189" i="10" s="1"/>
  <c r="BT187" i="10"/>
  <c r="R27" i="17" l="1"/>
  <c r="R48" i="10"/>
  <c r="R65" i="10"/>
  <c r="R47" i="3"/>
  <c r="BP78" i="3"/>
  <c r="BQ78" i="3"/>
  <c r="BR65" i="10"/>
  <c r="BR47" i="3"/>
  <c r="BR48" i="10"/>
  <c r="R66" i="10"/>
  <c r="R49" i="10"/>
  <c r="BR66" i="10"/>
  <c r="BR48" i="3"/>
  <c r="BR49" i="10"/>
  <c r="BS192" i="10"/>
  <c r="BS39" i="10"/>
  <c r="BS190" i="10"/>
  <c r="BX300" i="3"/>
  <c r="BX174" i="3"/>
  <c r="T174" i="3" s="1"/>
  <c r="BX18" i="13"/>
  <c r="T18" i="13" s="1"/>
  <c r="BO175" i="3"/>
  <c r="BQ40" i="3"/>
  <c r="BQ64" i="3"/>
  <c r="BQ39" i="3"/>
  <c r="BR32" i="10"/>
  <c r="BR16" i="3"/>
  <c r="BR202" i="10"/>
  <c r="BR201" i="10"/>
  <c r="BR15" i="3"/>
  <c r="BR31" i="10"/>
  <c r="BS16" i="10"/>
  <c r="BS199" i="10"/>
  <c r="BS40" i="10" s="1"/>
  <c r="BT196" i="10"/>
  <c r="S196" i="10" s="1"/>
  <c r="BU197" i="10"/>
  <c r="BS15" i="10"/>
  <c r="BU187" i="10"/>
  <c r="BT186" i="10"/>
  <c r="BT189" i="10" s="1"/>
  <c r="BN49" i="13"/>
  <c r="BN50" i="13" s="1"/>
  <c r="BI290" i="3"/>
  <c r="BI296" i="3" s="1"/>
  <c r="BH180" i="3"/>
  <c r="P180" i="3" s="1"/>
  <c r="R64" i="3" l="1"/>
  <c r="R78" i="3"/>
  <c r="BR78" i="3"/>
  <c r="BS65" i="10"/>
  <c r="BS47" i="3"/>
  <c r="BS48" i="10"/>
  <c r="BS66" i="10"/>
  <c r="BS48" i="3"/>
  <c r="BS49" i="10"/>
  <c r="S189" i="10"/>
  <c r="S192" i="10" s="1"/>
  <c r="BT39" i="10"/>
  <c r="S39" i="10" s="1"/>
  <c r="S26" i="17" s="1"/>
  <c r="BT192" i="10"/>
  <c r="BT190" i="10"/>
  <c r="T293" i="3"/>
  <c r="T297" i="3" s="1"/>
  <c r="T300" i="3"/>
  <c r="BT15" i="10"/>
  <c r="S15" i="10" s="1"/>
  <c r="S186" i="10"/>
  <c r="BP175" i="3"/>
  <c r="BR40" i="3"/>
  <c r="BR39" i="3"/>
  <c r="BR64" i="3"/>
  <c r="BS32" i="10"/>
  <c r="BS16" i="3"/>
  <c r="BS202" i="10"/>
  <c r="BS201" i="10"/>
  <c r="BT199" i="10"/>
  <c r="BT16" i="10"/>
  <c r="BU196" i="10"/>
  <c r="BV197" i="10"/>
  <c r="BS15" i="3"/>
  <c r="BS31" i="10"/>
  <c r="BU186" i="10"/>
  <c r="BU189" i="10" s="1"/>
  <c r="BV187" i="10"/>
  <c r="BN13" i="13"/>
  <c r="BN165" i="3"/>
  <c r="BN14" i="13"/>
  <c r="BN173" i="3"/>
  <c r="S197" i="10"/>
  <c r="P293" i="3"/>
  <c r="Q290" i="3"/>
  <c r="BI293" i="3"/>
  <c r="BI297" i="3" s="1"/>
  <c r="P299" i="3"/>
  <c r="S65" i="10" l="1"/>
  <c r="BS78" i="3"/>
  <c r="BT47" i="3"/>
  <c r="S47" i="3" s="1"/>
  <c r="BT65" i="10"/>
  <c r="BT48" i="10"/>
  <c r="S199" i="10"/>
  <c r="BT40" i="10"/>
  <c r="BU192" i="10"/>
  <c r="BU39" i="10"/>
  <c r="BU190" i="10"/>
  <c r="R175" i="3"/>
  <c r="BT31" i="10"/>
  <c r="BT15" i="3"/>
  <c r="S191" i="10"/>
  <c r="S190" i="10"/>
  <c r="S187" i="10"/>
  <c r="S16" i="10"/>
  <c r="BQ175" i="3"/>
  <c r="BS40" i="3"/>
  <c r="BT202" i="10"/>
  <c r="BT201" i="10"/>
  <c r="BT32" i="10"/>
  <c r="BT16" i="3"/>
  <c r="BU199" i="10"/>
  <c r="BU40" i="10" s="1"/>
  <c r="BU16" i="10"/>
  <c r="BV196" i="10"/>
  <c r="BW197" i="10"/>
  <c r="S31" i="10"/>
  <c r="S48" i="10"/>
  <c r="BS64" i="3"/>
  <c r="BS39" i="3"/>
  <c r="BU15" i="10"/>
  <c r="BV186" i="10"/>
  <c r="BV189" i="10" s="1"/>
  <c r="BW187" i="10"/>
  <c r="BO44" i="13"/>
  <c r="BO45" i="13" s="1"/>
  <c r="P291" i="3"/>
  <c r="P297" i="3"/>
  <c r="S201" i="10" l="1"/>
  <c r="S200" i="10"/>
  <c r="S202" i="10"/>
  <c r="S78" i="3"/>
  <c r="BT78" i="3"/>
  <c r="S40" i="10"/>
  <c r="BT66" i="10"/>
  <c r="BT48" i="3"/>
  <c r="BT49" i="10"/>
  <c r="BU48" i="10"/>
  <c r="BU47" i="3"/>
  <c r="BU65" i="10"/>
  <c r="BU49" i="10"/>
  <c r="BU48" i="3"/>
  <c r="BU66" i="10"/>
  <c r="BV192" i="10"/>
  <c r="BV39" i="10"/>
  <c r="BV190" i="10"/>
  <c r="BT64" i="3"/>
  <c r="BT39" i="3"/>
  <c r="S15" i="3"/>
  <c r="S32" i="10"/>
  <c r="BR175" i="3"/>
  <c r="BT40" i="3"/>
  <c r="BU201" i="10"/>
  <c r="BU202" i="10"/>
  <c r="BU32" i="10"/>
  <c r="BU16" i="3"/>
  <c r="BV16" i="10"/>
  <c r="BV199" i="10"/>
  <c r="BV40" i="10" s="1"/>
  <c r="BW196" i="10"/>
  <c r="BX197" i="10"/>
  <c r="BX196" i="10" s="1"/>
  <c r="BU31" i="10"/>
  <c r="BU15" i="3"/>
  <c r="BW186" i="10"/>
  <c r="BW189" i="10" s="1"/>
  <c r="BX187" i="10"/>
  <c r="BX186" i="10" s="1"/>
  <c r="S16" i="3"/>
  <c r="BV15" i="10"/>
  <c r="BO303" i="3"/>
  <c r="BO46" i="13"/>
  <c r="S27" i="17" l="1"/>
  <c r="BU78" i="3"/>
  <c r="BV48" i="10"/>
  <c r="BV47" i="3"/>
  <c r="BV65" i="10"/>
  <c r="S66" i="10"/>
  <c r="S49" i="10"/>
  <c r="S48" i="3"/>
  <c r="BV48" i="3"/>
  <c r="BV49" i="10"/>
  <c r="BV66" i="10"/>
  <c r="BW39" i="10"/>
  <c r="BW192" i="10"/>
  <c r="BW190" i="10"/>
  <c r="BX15" i="10"/>
  <c r="BX189" i="10"/>
  <c r="T189" i="10" s="1"/>
  <c r="T192" i="10" s="1"/>
  <c r="BW15" i="10"/>
  <c r="T186" i="10"/>
  <c r="S64" i="3"/>
  <c r="S39" i="3"/>
  <c r="BU40" i="3"/>
  <c r="BV32" i="10"/>
  <c r="BV16" i="3"/>
  <c r="BV201" i="10"/>
  <c r="BV202" i="10"/>
  <c r="T196" i="10"/>
  <c r="T197" i="10" s="1"/>
  <c r="BW199" i="10"/>
  <c r="BW40" i="10" s="1"/>
  <c r="BW16" i="10"/>
  <c r="BX16" i="10"/>
  <c r="BX199" i="10"/>
  <c r="BX40" i="10" s="1"/>
  <c r="BS175" i="3"/>
  <c r="BU64" i="3"/>
  <c r="BU39" i="3"/>
  <c r="S40" i="3"/>
  <c r="BV31" i="10"/>
  <c r="BV15" i="3"/>
  <c r="BO30" i="13"/>
  <c r="BO48" i="13"/>
  <c r="BO49" i="13" s="1"/>
  <c r="BO165" i="3" s="1"/>
  <c r="T15" i="10" l="1"/>
  <c r="T31" i="10" s="1"/>
  <c r="BX31" i="10"/>
  <c r="BX15" i="3"/>
  <c r="BV78" i="3"/>
  <c r="BW48" i="10"/>
  <c r="BW47" i="3"/>
  <c r="BW65" i="10"/>
  <c r="BX39" i="10"/>
  <c r="T39" i="10" s="1"/>
  <c r="T26" i="17" s="1"/>
  <c r="BX192" i="10"/>
  <c r="BX190" i="10"/>
  <c r="T40" i="10"/>
  <c r="BW49" i="10"/>
  <c r="BW48" i="3"/>
  <c r="BW66" i="10"/>
  <c r="BX49" i="10"/>
  <c r="BX48" i="3"/>
  <c r="BX66" i="10"/>
  <c r="BW15" i="3"/>
  <c r="BW31" i="10"/>
  <c r="T190" i="10"/>
  <c r="T191" i="10"/>
  <c r="T187" i="10"/>
  <c r="BV40" i="3"/>
  <c r="T199" i="10"/>
  <c r="BW201" i="10"/>
  <c r="BW202" i="10"/>
  <c r="T16" i="10"/>
  <c r="BW32" i="10"/>
  <c r="BW16" i="3"/>
  <c r="BX32" i="10"/>
  <c r="BX16" i="3"/>
  <c r="BX201" i="10"/>
  <c r="BX202" i="10"/>
  <c r="BT175" i="3"/>
  <c r="BV64" i="3"/>
  <c r="BV39" i="3"/>
  <c r="BO13" i="13"/>
  <c r="BO50" i="13"/>
  <c r="BJ290" i="3"/>
  <c r="BJ296" i="3" s="1"/>
  <c r="BI180" i="3"/>
  <c r="T66" i="10" l="1"/>
  <c r="T27" i="17"/>
  <c r="T15" i="3"/>
  <c r="T39" i="3" s="1"/>
  <c r="BX39" i="3"/>
  <c r="T48" i="3"/>
  <c r="T65" i="10"/>
  <c r="BW78" i="3"/>
  <c r="BX48" i="10"/>
  <c r="BX47" i="3"/>
  <c r="T47" i="3" s="1"/>
  <c r="BX65" i="10"/>
  <c r="T48" i="10"/>
  <c r="BW64" i="3"/>
  <c r="BW39" i="3"/>
  <c r="S175" i="3"/>
  <c r="T200" i="10"/>
  <c r="T202" i="10"/>
  <c r="T201" i="10"/>
  <c r="T49" i="10"/>
  <c r="T32" i="10"/>
  <c r="T16" i="3"/>
  <c r="BW40" i="3"/>
  <c r="BX40" i="3"/>
  <c r="BU175" i="3"/>
  <c r="BO14" i="13"/>
  <c r="BP44" i="13" s="1"/>
  <c r="BO173" i="3"/>
  <c r="BJ293" i="3"/>
  <c r="BJ297" i="3" s="1"/>
  <c r="T64" i="3" l="1"/>
  <c r="T78" i="3"/>
  <c r="BX64" i="3"/>
  <c r="BX78" i="3"/>
  <c r="T40" i="3"/>
  <c r="BV175" i="3"/>
  <c r="BP45" i="13"/>
  <c r="BP303" i="3" s="1"/>
  <c r="R44" i="13"/>
  <c r="BW175" i="3" l="1"/>
  <c r="R45" i="13"/>
  <c r="BP46" i="13"/>
  <c r="BP30" i="13" s="1"/>
  <c r="R30" i="13" s="1"/>
  <c r="BX175" i="3" l="1"/>
  <c r="BP48" i="13"/>
  <c r="R46" i="13"/>
  <c r="T175" i="3" l="1"/>
  <c r="R48" i="13"/>
  <c r="BP49" i="13"/>
  <c r="BK290" i="3"/>
  <c r="BK296" i="3" s="1"/>
  <c r="BJ180" i="3"/>
  <c r="BP50" i="13" l="1"/>
  <c r="BP165" i="3"/>
  <c r="R165" i="3" s="1"/>
  <c r="R49" i="13"/>
  <c r="BP13" i="13"/>
  <c r="BK293" i="3"/>
  <c r="BK297" i="3" s="1"/>
  <c r="BP173" i="3" l="1"/>
  <c r="R173" i="3" s="1"/>
  <c r="R50" i="13"/>
  <c r="BP14" i="13"/>
  <c r="R13" i="13"/>
  <c r="R14" i="13" l="1"/>
  <c r="BQ44" i="13"/>
  <c r="BQ45" i="13" s="1"/>
  <c r="BQ303" i="3" s="1"/>
  <c r="BK180" i="3"/>
  <c r="BQ46" i="13" l="1"/>
  <c r="BQ30" i="13" s="1"/>
  <c r="BL290" i="3"/>
  <c r="BL296" i="3" s="1"/>
  <c r="BQ48" i="13" l="1"/>
  <c r="BL293" i="3"/>
  <c r="BL297" i="3" s="1"/>
  <c r="BQ49" i="13" l="1"/>
  <c r="BQ165" i="3" s="1"/>
  <c r="BQ13" i="13" l="1"/>
  <c r="BQ50" i="13"/>
  <c r="Q292" i="3"/>
  <c r="Q296" i="3" s="1"/>
  <c r="Q300" i="3"/>
  <c r="BQ14" i="13" l="1"/>
  <c r="BR44" i="13" s="1"/>
  <c r="BR45" i="13" s="1"/>
  <c r="BR303" i="3" s="1"/>
  <c r="BQ173" i="3"/>
  <c r="BR46" i="13" l="1"/>
  <c r="BR30" i="13" s="1"/>
  <c r="BM290" i="3"/>
  <c r="BM296" i="3" s="1"/>
  <c r="BL180" i="3"/>
  <c r="Q180" i="3" s="1"/>
  <c r="BR48" i="13" l="1"/>
  <c r="Q299" i="3"/>
  <c r="R290" i="3"/>
  <c r="Q293" i="3"/>
  <c r="BM293" i="3"/>
  <c r="BM297" i="3" s="1"/>
  <c r="BR49" i="13" l="1"/>
  <c r="BR165" i="3" s="1"/>
  <c r="Q291" i="3"/>
  <c r="Q297" i="3"/>
  <c r="BR13" i="13" l="1"/>
  <c r="BR50" i="13"/>
  <c r="BR14" i="13" l="1"/>
  <c r="BS44" i="13" s="1"/>
  <c r="BS45" i="13" s="1"/>
  <c r="BS303" i="3" s="1"/>
  <c r="BR173" i="3"/>
  <c r="BN290" i="3"/>
  <c r="BN296" i="3" s="1"/>
  <c r="BM180" i="3"/>
  <c r="BS46" i="13" l="1"/>
  <c r="BS30" i="13" s="1"/>
  <c r="BN293" i="3"/>
  <c r="BN297" i="3" s="1"/>
  <c r="BS48" i="13" l="1"/>
  <c r="BS49" i="13" l="1"/>
  <c r="BS165" i="3" s="1"/>
  <c r="BN180" i="3"/>
  <c r="BS13" i="13" l="1"/>
  <c r="BS50" i="13"/>
  <c r="BO290" i="3"/>
  <c r="BO296" i="3" s="1"/>
  <c r="BS14" i="13" l="1"/>
  <c r="BT44" i="13" s="1"/>
  <c r="BS173" i="3"/>
  <c r="BO293" i="3"/>
  <c r="BO297" i="3" s="1"/>
  <c r="BT45" i="13" l="1"/>
  <c r="BT303" i="3" s="1"/>
  <c r="S44" i="13"/>
  <c r="S45" i="13" l="1"/>
  <c r="BT46" i="13"/>
  <c r="BT30" i="13" s="1"/>
  <c r="S30" i="13" s="1"/>
  <c r="BT48" i="13" l="1"/>
  <c r="S46" i="13"/>
  <c r="BT49" i="13" l="1"/>
  <c r="S48" i="13"/>
  <c r="BP290" i="3"/>
  <c r="BP296" i="3" s="1"/>
  <c r="BO180" i="3"/>
  <c r="BT50" i="13" l="1"/>
  <c r="S50" i="13" s="1"/>
  <c r="BT165" i="3"/>
  <c r="S165" i="3" s="1"/>
  <c r="BT13" i="13"/>
  <c r="S49" i="13"/>
  <c r="BP293" i="3"/>
  <c r="BP297" i="3" s="1"/>
  <c r="BT173" i="3" l="1"/>
  <c r="S173" i="3" s="1"/>
  <c r="BT14" i="13"/>
  <c r="S13" i="13"/>
  <c r="R292" i="3"/>
  <c r="R296" i="3" s="1"/>
  <c r="R300" i="3"/>
  <c r="S14" i="13" l="1"/>
  <c r="BU44" i="13"/>
  <c r="BU45" i="13" s="1"/>
  <c r="BU303" i="3" s="1"/>
  <c r="BP180" i="3"/>
  <c r="R180" i="3" s="1"/>
  <c r="BU46" i="13" l="1"/>
  <c r="BU30" i="13" s="1"/>
  <c r="BQ290" i="3"/>
  <c r="BQ296" i="3" s="1"/>
  <c r="BU48" i="13" l="1"/>
  <c r="R299" i="3"/>
  <c r="BQ293" i="3"/>
  <c r="BQ297" i="3" s="1"/>
  <c r="S290" i="3"/>
  <c r="R293" i="3"/>
  <c r="BU49" i="13" l="1"/>
  <c r="BU165" i="3" s="1"/>
  <c r="R297" i="3"/>
  <c r="R291" i="3"/>
  <c r="BU13" i="13" l="1"/>
  <c r="BU50" i="13"/>
  <c r="BQ180" i="3"/>
  <c r="BU14" i="13" l="1"/>
  <c r="BV44" i="13" s="1"/>
  <c r="BU173" i="3"/>
  <c r="BU180" i="3" s="1"/>
  <c r="BR290" i="3"/>
  <c r="BR296" i="3" s="1"/>
  <c r="BV45" i="13" l="1"/>
  <c r="BV303" i="3" s="1"/>
  <c r="BR293" i="3"/>
  <c r="BR297" i="3" s="1"/>
  <c r="BV46" i="13" l="1"/>
  <c r="BV30" i="13" s="1"/>
  <c r="BV48" i="13" l="1"/>
  <c r="BR180" i="3"/>
  <c r="BV49" i="13" l="1"/>
  <c r="BV165" i="3" s="1"/>
  <c r="BS290" i="3"/>
  <c r="BS296" i="3" s="1"/>
  <c r="BV13" i="13" l="1"/>
  <c r="BV50" i="13"/>
  <c r="BS293" i="3"/>
  <c r="BS297" i="3" s="1"/>
  <c r="BV14" i="13" l="1"/>
  <c r="BW44" i="13" s="1"/>
  <c r="BW45" i="13" s="1"/>
  <c r="BW303" i="3" s="1"/>
  <c r="BV173" i="3"/>
  <c r="BV180" i="3" s="1"/>
  <c r="BS180" i="3"/>
  <c r="BW46" i="13" l="1"/>
  <c r="BW30" i="13" s="1"/>
  <c r="BT290" i="3"/>
  <c r="BT296" i="3" s="1"/>
  <c r="BW48" i="13" l="1"/>
  <c r="BT293" i="3"/>
  <c r="BT297" i="3" s="1"/>
  <c r="BW49" i="13" l="1"/>
  <c r="BW165" i="3" s="1"/>
  <c r="S292" i="3"/>
  <c r="S296" i="3" s="1"/>
  <c r="BW13" i="13" l="1"/>
  <c r="BW50" i="13"/>
  <c r="S300" i="3"/>
  <c r="BD272" i="3"/>
  <c r="BD230" i="3"/>
  <c r="O230" i="3" s="1"/>
  <c r="BE272" i="3"/>
  <c r="BE230" i="3"/>
  <c r="BE237" i="3" s="1"/>
  <c r="BE212" i="3"/>
  <c r="BD212" i="3"/>
  <c r="BW14" i="13" l="1"/>
  <c r="BX44" i="13" s="1"/>
  <c r="BW173" i="3"/>
  <c r="BW180" i="3" s="1"/>
  <c r="BD237" i="3"/>
  <c r="O237" i="3" s="1"/>
  <c r="BE276" i="3"/>
  <c r="BE268" i="3"/>
  <c r="P268" i="3" s="1"/>
  <c r="O272" i="3"/>
  <c r="O212" i="3"/>
  <c r="BD268" i="3"/>
  <c r="O268" i="3" s="1"/>
  <c r="BD276" i="3"/>
  <c r="T44" i="13" l="1"/>
  <c r="BX45" i="13"/>
  <c r="BX303" i="3" s="1"/>
  <c r="BT180" i="3"/>
  <c r="S180" i="3" s="1"/>
  <c r="BE269" i="3"/>
  <c r="O276" i="3"/>
  <c r="BD269" i="3"/>
  <c r="BX46" i="13" l="1"/>
  <c r="T45" i="13"/>
  <c r="S299" i="3"/>
  <c r="S293" i="3"/>
  <c r="T290" i="3"/>
  <c r="O269" i="3"/>
  <c r="BX30" i="13" l="1"/>
  <c r="T30" i="13" s="1"/>
  <c r="BX48" i="13"/>
  <c r="BX49" i="13" s="1"/>
  <c r="T46" i="13"/>
  <c r="T48" i="13"/>
  <c r="T296" i="3"/>
  <c r="T291" i="3"/>
  <c r="S297" i="3"/>
  <c r="S291" i="3"/>
  <c r="BX165" i="3" l="1"/>
  <c r="BX50" i="13"/>
  <c r="T49" i="13"/>
  <c r="BX13" i="13"/>
  <c r="T13" i="13" s="1"/>
  <c r="T50" i="13"/>
  <c r="BG276" i="3"/>
  <c r="T165" i="3" l="1"/>
  <c r="BX173" i="3"/>
  <c r="BX14" i="13"/>
  <c r="T14" i="13" s="1"/>
  <c r="BG230" i="3"/>
  <c r="T173" i="3" l="1"/>
  <c r="BX180" i="3"/>
  <c r="T180" i="3" l="1"/>
  <c r="BG265" i="3"/>
  <c r="BG269" i="3" l="1"/>
  <c r="BF269" i="3"/>
  <c r="BF276" i="3"/>
  <c r="BF230" i="3"/>
  <c r="BH265" i="3" l="1"/>
  <c r="BI101" i="13" l="1"/>
  <c r="BI255" i="3" s="1"/>
  <c r="BI107" i="13" l="1"/>
  <c r="BJ63" i="10" l="1"/>
  <c r="BF63" i="10"/>
  <c r="P63" i="10" l="1"/>
  <c r="P46" i="10"/>
  <c r="Q63" i="10"/>
  <c r="BF49" i="12" l="1"/>
  <c r="BF51" i="12" s="1"/>
  <c r="BG48" i="12" s="1"/>
  <c r="BG50" i="12" s="1"/>
  <c r="S28" i="12"/>
  <c r="BR73" i="12"/>
  <c r="T28" i="12"/>
  <c r="Q28" i="12"/>
  <c r="BI49" i="12"/>
  <c r="R28" i="12"/>
  <c r="BM73" i="12"/>
  <c r="BQ73" i="12"/>
  <c r="BR49" i="12"/>
  <c r="BX49" i="12"/>
  <c r="BX73" i="12"/>
  <c r="BG73" i="12"/>
  <c r="BO73" i="12"/>
  <c r="BU49" i="12"/>
  <c r="BG49" i="12"/>
  <c r="BL73" i="12"/>
  <c r="BN73" i="12"/>
  <c r="BT73" i="12"/>
  <c r="BS49" i="12"/>
  <c r="BW73" i="12"/>
  <c r="BS73" i="12"/>
  <c r="BH73" i="12"/>
  <c r="BU73" i="12"/>
  <c r="BH49" i="12"/>
  <c r="BL49" i="12"/>
  <c r="BP49" i="12"/>
  <c r="BQ49" i="12"/>
  <c r="BN49" i="12"/>
  <c r="BW49" i="12"/>
  <c r="BT49" i="12"/>
  <c r="BV49" i="12"/>
  <c r="BV73" i="12"/>
  <c r="BJ73" i="12"/>
  <c r="BK73" i="12"/>
  <c r="BI73" i="12"/>
  <c r="BP73" i="12"/>
  <c r="BK49" i="12"/>
  <c r="BM49" i="12"/>
  <c r="BJ49" i="12"/>
  <c r="BO49" i="12"/>
  <c r="R73" i="12" l="1"/>
  <c r="S49" i="12"/>
  <c r="Q73" i="12"/>
  <c r="P49" i="12"/>
  <c r="S73" i="12"/>
  <c r="T49" i="12"/>
  <c r="T73" i="12"/>
  <c r="R49" i="12"/>
  <c r="Q49" i="12"/>
  <c r="BG51" i="12"/>
  <c r="BH48" i="12" s="1"/>
  <c r="BH50" i="12" s="1"/>
  <c r="P50" i="12" s="1"/>
  <c r="BG67" i="12"/>
  <c r="BG55" i="12"/>
  <c r="BG57" i="12" s="1"/>
  <c r="BH54" i="12" s="1"/>
  <c r="BG61" i="12"/>
  <c r="L144" i="12" l="1"/>
  <c r="L98" i="12"/>
  <c r="L121" i="12"/>
  <c r="BG63" i="12"/>
  <c r="BH60" i="12" s="1"/>
  <c r="BH51" i="12"/>
  <c r="P51" i="12" s="1"/>
  <c r="BH67" i="12"/>
  <c r="BH55" i="12"/>
  <c r="BH61" i="12"/>
  <c r="BG69" i="12"/>
  <c r="BH66" i="12" s="1"/>
  <c r="L122" i="12" l="1"/>
  <c r="P61" i="12"/>
  <c r="BR98" i="12"/>
  <c r="BX98" i="12"/>
  <c r="BT98" i="12"/>
  <c r="BK98" i="12"/>
  <c r="BL98" i="12"/>
  <c r="BQ98" i="12"/>
  <c r="BW98" i="12"/>
  <c r="BN98" i="12"/>
  <c r="BO98" i="12"/>
  <c r="BS98" i="12"/>
  <c r="BP98" i="12"/>
  <c r="BH98" i="12"/>
  <c r="BH116" i="12" s="1"/>
  <c r="BU98" i="12"/>
  <c r="BI98" i="12"/>
  <c r="BM98" i="12"/>
  <c r="BJ98" i="12"/>
  <c r="BV98" i="12"/>
  <c r="BX121" i="12"/>
  <c r="BH121" i="12"/>
  <c r="BH139" i="12" s="1"/>
  <c r="BS121" i="12"/>
  <c r="BJ121" i="12"/>
  <c r="BI121" i="12"/>
  <c r="P67" i="12"/>
  <c r="L145" i="12"/>
  <c r="L99" i="12"/>
  <c r="P55" i="12"/>
  <c r="BT121" i="12"/>
  <c r="BR121" i="12"/>
  <c r="BP121" i="12"/>
  <c r="BM121" i="12"/>
  <c r="BN121" i="12"/>
  <c r="BK121" i="12"/>
  <c r="BO121" i="12"/>
  <c r="BW121" i="12"/>
  <c r="BQ121" i="12"/>
  <c r="BV121" i="12"/>
  <c r="BU121" i="12"/>
  <c r="BL121" i="12"/>
  <c r="BI48" i="12"/>
  <c r="BU144" i="12"/>
  <c r="BH144" i="12"/>
  <c r="BH162" i="12" s="1"/>
  <c r="P162" i="12" s="1"/>
  <c r="BI144" i="12"/>
  <c r="BO144" i="12"/>
  <c r="BN144" i="12"/>
  <c r="BX144" i="12"/>
  <c r="BR144" i="12"/>
  <c r="BL144" i="12"/>
  <c r="BT144" i="12"/>
  <c r="BS144" i="12"/>
  <c r="BP144" i="12"/>
  <c r="BK144" i="12"/>
  <c r="BW144" i="12"/>
  <c r="BQ144" i="12"/>
  <c r="BM144" i="12"/>
  <c r="BV144" i="12"/>
  <c r="BJ144" i="12"/>
  <c r="Q48" i="12" l="1"/>
  <c r="BI50" i="12"/>
  <c r="BI51" i="12" s="1"/>
  <c r="BJ48" i="12" s="1"/>
  <c r="BJ50" i="12" s="1"/>
  <c r="P116" i="12"/>
  <c r="BH56" i="12"/>
  <c r="P139" i="12"/>
  <c r="BH62" i="12"/>
  <c r="BR145" i="12"/>
  <c r="BU145" i="12"/>
  <c r="BX145" i="12"/>
  <c r="BI145" i="12"/>
  <c r="BI162" i="12" s="1"/>
  <c r="BQ145" i="12"/>
  <c r="BN145" i="12"/>
  <c r="BJ145" i="12"/>
  <c r="BW145" i="12"/>
  <c r="BT145" i="12"/>
  <c r="BO145" i="12"/>
  <c r="BM145" i="12"/>
  <c r="BK145" i="12"/>
  <c r="BS145" i="12"/>
  <c r="BL145" i="12"/>
  <c r="BV145" i="12"/>
  <c r="BP145" i="12"/>
  <c r="BU99" i="12"/>
  <c r="BV99" i="12"/>
  <c r="BJ99" i="12"/>
  <c r="BO99" i="12"/>
  <c r="BL99" i="12"/>
  <c r="BQ99" i="12"/>
  <c r="BS99" i="12"/>
  <c r="BN99" i="12"/>
  <c r="BM99" i="12"/>
  <c r="BK99" i="12"/>
  <c r="BI99" i="12"/>
  <c r="BI116" i="12" s="1"/>
  <c r="BP99" i="12"/>
  <c r="BW99" i="12"/>
  <c r="BT99" i="12"/>
  <c r="BR99" i="12"/>
  <c r="BX99" i="12"/>
  <c r="BW122" i="12"/>
  <c r="BM122" i="12"/>
  <c r="BJ122" i="12"/>
  <c r="BR122" i="12"/>
  <c r="BS122" i="12"/>
  <c r="BT122" i="12"/>
  <c r="BU122" i="12"/>
  <c r="BL122" i="12"/>
  <c r="BI122" i="12"/>
  <c r="BI139" i="12" s="1"/>
  <c r="BQ122" i="12"/>
  <c r="BX122" i="12"/>
  <c r="BP122" i="12"/>
  <c r="BK122" i="12"/>
  <c r="BN122" i="12"/>
  <c r="BV122" i="12"/>
  <c r="BO122" i="12"/>
  <c r="BH68" i="12"/>
  <c r="P68" i="12" s="1"/>
  <c r="BI61" i="12" l="1"/>
  <c r="L123" i="12" s="1"/>
  <c r="BI55" i="12"/>
  <c r="L100" i="12" s="1"/>
  <c r="BI67" i="12"/>
  <c r="L146" i="12" s="1"/>
  <c r="P56" i="12"/>
  <c r="BH57" i="12"/>
  <c r="P62" i="12"/>
  <c r="BH63" i="12"/>
  <c r="BI68" i="12"/>
  <c r="BI56" i="12"/>
  <c r="BI62" i="12"/>
  <c r="BH87" i="12"/>
  <c r="P87" i="12" s="1"/>
  <c r="BH69" i="12"/>
  <c r="P69" i="12" s="1"/>
  <c r="BJ51" i="12"/>
  <c r="BK48" i="12" s="1"/>
  <c r="BK50" i="12" s="1"/>
  <c r="BJ61" i="12"/>
  <c r="L124" i="12" s="1"/>
  <c r="BJ55" i="12"/>
  <c r="L101" i="12" s="1"/>
  <c r="BJ67" i="12"/>
  <c r="L147" i="12" s="1"/>
  <c r="BI54" i="12" l="1"/>
  <c r="P57" i="12"/>
  <c r="BI87" i="12"/>
  <c r="BI191" i="12" s="1"/>
  <c r="BI102" i="3" s="1"/>
  <c r="BI148" i="10" s="1"/>
  <c r="P63" i="12"/>
  <c r="BI60" i="12"/>
  <c r="BJ123" i="12"/>
  <c r="BJ139" i="12" s="1"/>
  <c r="BJ62" i="12" s="1"/>
  <c r="BK123" i="12"/>
  <c r="BL123" i="12"/>
  <c r="BM123" i="12"/>
  <c r="BN123" i="12"/>
  <c r="BO123" i="12"/>
  <c r="BP123" i="12"/>
  <c r="BQ123" i="12"/>
  <c r="BX123" i="12"/>
  <c r="BW123" i="12"/>
  <c r="BV123" i="12"/>
  <c r="BU123" i="12"/>
  <c r="BT123" i="12"/>
  <c r="BS123" i="12"/>
  <c r="BR123" i="12"/>
  <c r="BQ100" i="12"/>
  <c r="BN100" i="12"/>
  <c r="BL100" i="12"/>
  <c r="BU100" i="12"/>
  <c r="BO100" i="12"/>
  <c r="BP100" i="12"/>
  <c r="BS100" i="12"/>
  <c r="BV100" i="12"/>
  <c r="BJ100" i="12"/>
  <c r="BJ116" i="12" s="1"/>
  <c r="BJ56" i="12" s="1"/>
  <c r="BW100" i="12"/>
  <c r="BR100" i="12"/>
  <c r="BT100" i="12"/>
  <c r="BK100" i="12"/>
  <c r="BX100" i="12"/>
  <c r="BM100" i="12"/>
  <c r="BW146" i="12"/>
  <c r="BR146" i="12"/>
  <c r="BT146" i="12"/>
  <c r="BJ146" i="12"/>
  <c r="BJ162" i="12" s="1"/>
  <c r="BJ68" i="12" s="1"/>
  <c r="BN146" i="12"/>
  <c r="BQ146" i="12"/>
  <c r="BM146" i="12"/>
  <c r="BO146" i="12"/>
  <c r="BP146" i="12"/>
  <c r="BK146" i="12"/>
  <c r="BX146" i="12"/>
  <c r="BV146" i="12"/>
  <c r="BU146" i="12"/>
  <c r="BS146" i="12"/>
  <c r="BL146" i="12"/>
  <c r="BH89" i="12"/>
  <c r="BH191" i="12"/>
  <c r="BH102" i="3" s="1"/>
  <c r="BH148" i="10" s="1"/>
  <c r="P148" i="10" s="1"/>
  <c r="U153" i="14" s="1"/>
  <c r="U155" i="14" s="1"/>
  <c r="BI66" i="12"/>
  <c r="Q66" i="12" s="1"/>
  <c r="BK51" i="12"/>
  <c r="BI57" i="12" l="1"/>
  <c r="BJ54" i="12" s="1"/>
  <c r="BJ57" i="12" s="1"/>
  <c r="BK54" i="12" s="1"/>
  <c r="Q54" i="12"/>
  <c r="BH267" i="3"/>
  <c r="BH269" i="3" s="1"/>
  <c r="BI267" i="3"/>
  <c r="P191" i="12"/>
  <c r="P89" i="12"/>
  <c r="Q60" i="12"/>
  <c r="BI63" i="12"/>
  <c r="BJ60" i="12" s="1"/>
  <c r="BJ63" i="12" s="1"/>
  <c r="BK60" i="12" s="1"/>
  <c r="BI84" i="12"/>
  <c r="Q84" i="12" s="1"/>
  <c r="BH195" i="12"/>
  <c r="BI69" i="12"/>
  <c r="BJ66" i="12" s="1"/>
  <c r="BJ69" i="12" s="1"/>
  <c r="BK66" i="12" s="1"/>
  <c r="BK61" i="12"/>
  <c r="BK55" i="12"/>
  <c r="BK67" i="12"/>
  <c r="BL48" i="12"/>
  <c r="BL50" i="12" s="1"/>
  <c r="Q50" i="12" s="1"/>
  <c r="BT147" i="12"/>
  <c r="BW147" i="12"/>
  <c r="BU147" i="12"/>
  <c r="BX147" i="12"/>
  <c r="BV147" i="12"/>
  <c r="BR147" i="12"/>
  <c r="BM147" i="12"/>
  <c r="BO147" i="12"/>
  <c r="BP147" i="12"/>
  <c r="BL147" i="12"/>
  <c r="BN147" i="12"/>
  <c r="BQ147" i="12"/>
  <c r="BK147" i="12"/>
  <c r="BK162" i="12" s="1"/>
  <c r="BS147" i="12"/>
  <c r="BT101" i="12"/>
  <c r="BX101" i="12"/>
  <c r="BR101" i="12"/>
  <c r="BS101" i="12"/>
  <c r="BW101" i="12"/>
  <c r="BV101" i="12"/>
  <c r="BQ101" i="12"/>
  <c r="BP101" i="12"/>
  <c r="BO101" i="12"/>
  <c r="BN101" i="12"/>
  <c r="BM101" i="12"/>
  <c r="BL101" i="12"/>
  <c r="BK101" i="12"/>
  <c r="BK116" i="12" s="1"/>
  <c r="BU101" i="12"/>
  <c r="BO124" i="12"/>
  <c r="BW124" i="12"/>
  <c r="BS124" i="12"/>
  <c r="BM124" i="12"/>
  <c r="BV124" i="12"/>
  <c r="BU124" i="12"/>
  <c r="BR124" i="12"/>
  <c r="BK124" i="12"/>
  <c r="BK139" i="12" s="1"/>
  <c r="BP124" i="12"/>
  <c r="BT124" i="12"/>
  <c r="BL124" i="12"/>
  <c r="BQ124" i="12"/>
  <c r="BX124" i="12"/>
  <c r="BN124" i="12"/>
  <c r="BJ87" i="12"/>
  <c r="P267" i="3" l="1"/>
  <c r="BH276" i="3"/>
  <c r="BI230" i="3"/>
  <c r="BI276" i="3"/>
  <c r="BH230" i="3"/>
  <c r="P102" i="3"/>
  <c r="P195" i="12"/>
  <c r="BH156" i="3"/>
  <c r="L125" i="12"/>
  <c r="L102" i="12"/>
  <c r="L148" i="12"/>
  <c r="BI89" i="12"/>
  <c r="BK68" i="12"/>
  <c r="BK56" i="12"/>
  <c r="BK62" i="12"/>
  <c r="BJ191" i="12"/>
  <c r="BJ102" i="3" s="1"/>
  <c r="BJ148" i="10" s="1"/>
  <c r="P164" i="17" l="1"/>
  <c r="I13" i="14"/>
  <c r="I15" i="14" s="1"/>
  <c r="C4" i="14"/>
  <c r="P276" i="3"/>
  <c r="P269" i="3"/>
  <c r="BH91" i="12"/>
  <c r="BJ267" i="3"/>
  <c r="P230" i="3"/>
  <c r="BI265" i="3"/>
  <c r="P156" i="3"/>
  <c r="BK69" i="12"/>
  <c r="BL66" i="12" s="1"/>
  <c r="BK57" i="12"/>
  <c r="BL54" i="12" s="1"/>
  <c r="BK63" i="12"/>
  <c r="BL60" i="12" s="1"/>
  <c r="BJ84" i="12"/>
  <c r="BJ89" i="12" s="1"/>
  <c r="BI195" i="12"/>
  <c r="BI156" i="3" s="1"/>
  <c r="BL51" i="12"/>
  <c r="Q51" i="12" s="1"/>
  <c r="BL67" i="12"/>
  <c r="BL61" i="12"/>
  <c r="BL55" i="12"/>
  <c r="BX102" i="12"/>
  <c r="BW102" i="12"/>
  <c r="BQ102" i="12"/>
  <c r="BP102" i="12"/>
  <c r="BO102" i="12"/>
  <c r="BN102" i="12"/>
  <c r="BM102" i="12"/>
  <c r="BL102" i="12"/>
  <c r="BL116" i="12" s="1"/>
  <c r="Q116" i="12" s="1"/>
  <c r="BV102" i="12"/>
  <c r="BU102" i="12"/>
  <c r="BT102" i="12"/>
  <c r="BS102" i="12"/>
  <c r="BR102" i="12"/>
  <c r="BM125" i="12"/>
  <c r="BO125" i="12"/>
  <c r="BP125" i="12"/>
  <c r="BX125" i="12"/>
  <c r="BW125" i="12"/>
  <c r="BV125" i="12"/>
  <c r="BU125" i="12"/>
  <c r="BT125" i="12"/>
  <c r="BS125" i="12"/>
  <c r="BR125" i="12"/>
  <c r="BL125" i="12"/>
  <c r="BL139" i="12" s="1"/>
  <c r="Q139" i="12" s="1"/>
  <c r="BN125" i="12"/>
  <c r="BQ125" i="12"/>
  <c r="BP148" i="12"/>
  <c r="BM148" i="12"/>
  <c r="BX148" i="12"/>
  <c r="BV148" i="12"/>
  <c r="BU148" i="12"/>
  <c r="BT148" i="12"/>
  <c r="BS148" i="12"/>
  <c r="BR148" i="12"/>
  <c r="BN148" i="12"/>
  <c r="BO148" i="12"/>
  <c r="BQ148" i="12"/>
  <c r="BL148" i="12"/>
  <c r="BL162" i="12" s="1"/>
  <c r="Q162" i="12" s="1"/>
  <c r="BW148" i="12"/>
  <c r="BK87" i="12"/>
  <c r="BI269" i="3" l="1"/>
  <c r="P91" i="12"/>
  <c r="BI91" i="12"/>
  <c r="BJ230" i="3"/>
  <c r="BJ276" i="3"/>
  <c r="Q265" i="3"/>
  <c r="BJ265" i="3"/>
  <c r="L149" i="12"/>
  <c r="Q67" i="12"/>
  <c r="L126" i="12"/>
  <c r="Q61" i="12"/>
  <c r="L103" i="12"/>
  <c r="Q55" i="12"/>
  <c r="BM48" i="12"/>
  <c r="R48" i="12" s="1"/>
  <c r="BK84" i="12"/>
  <c r="BK89" i="12" s="1"/>
  <c r="BJ195" i="12"/>
  <c r="BJ156" i="3" s="1"/>
  <c r="BL56" i="12"/>
  <c r="Q56" i="12" s="1"/>
  <c r="BL62" i="12"/>
  <c r="Q62" i="12" s="1"/>
  <c r="BL68" i="12"/>
  <c r="Q68" i="12" s="1"/>
  <c r="BK191" i="12"/>
  <c r="BK102" i="3" s="1"/>
  <c r="BK148" i="10" s="1"/>
  <c r="BJ269" i="3" l="1"/>
  <c r="BJ91" i="12"/>
  <c r="BK267" i="3"/>
  <c r="BK265" i="3"/>
  <c r="BM50" i="12"/>
  <c r="BM51" i="12" s="1"/>
  <c r="BN48" i="12" s="1"/>
  <c r="BN50" i="12" s="1"/>
  <c r="BL69" i="12"/>
  <c r="BL57" i="12"/>
  <c r="Q57" i="12" s="1"/>
  <c r="BL87" i="12"/>
  <c r="Q87" i="12" s="1"/>
  <c r="BQ149" i="12"/>
  <c r="BU149" i="12"/>
  <c r="BW149" i="12"/>
  <c r="BT149" i="12"/>
  <c r="BS149" i="12"/>
  <c r="BR149" i="12"/>
  <c r="BO149" i="12"/>
  <c r="BN149" i="12"/>
  <c r="BV149" i="12"/>
  <c r="BP149" i="12"/>
  <c r="BM149" i="12"/>
  <c r="BM162" i="12" s="1"/>
  <c r="BX149" i="12"/>
  <c r="BQ103" i="12"/>
  <c r="BO103" i="12"/>
  <c r="BS103" i="12"/>
  <c r="BV103" i="12"/>
  <c r="BN103" i="12"/>
  <c r="BP103" i="12"/>
  <c r="BT103" i="12"/>
  <c r="BM103" i="12"/>
  <c r="BM116" i="12" s="1"/>
  <c r="BX103" i="12"/>
  <c r="BW103" i="12"/>
  <c r="BU103" i="12"/>
  <c r="BR103" i="12"/>
  <c r="BN126" i="12"/>
  <c r="BQ126" i="12"/>
  <c r="BX126" i="12"/>
  <c r="BR126" i="12"/>
  <c r="BW126" i="12"/>
  <c r="BV126" i="12"/>
  <c r="BU126" i="12"/>
  <c r="BS126" i="12"/>
  <c r="BP126" i="12"/>
  <c r="BT126" i="12"/>
  <c r="BM126" i="12"/>
  <c r="BM139" i="12" s="1"/>
  <c r="BO126" i="12"/>
  <c r="BL84" i="12"/>
  <c r="BK195" i="12"/>
  <c r="BK156" i="3" s="1"/>
  <c r="BL63" i="12"/>
  <c r="Q63" i="12" s="1"/>
  <c r="BK269" i="3" l="1"/>
  <c r="BK91" i="12"/>
  <c r="BK230" i="3"/>
  <c r="BK276" i="3"/>
  <c r="BL265" i="3"/>
  <c r="BM67" i="12"/>
  <c r="BM61" i="12"/>
  <c r="BM55" i="12"/>
  <c r="BM66" i="12"/>
  <c r="R66" i="12" s="1"/>
  <c r="Q69" i="12"/>
  <c r="BM54" i="12"/>
  <c r="R54" i="12" s="1"/>
  <c r="BL191" i="12"/>
  <c r="BL102" i="3" s="1"/>
  <c r="BL148" i="10" s="1"/>
  <c r="Q148" i="10" s="1"/>
  <c r="BM68" i="12"/>
  <c r="BM56" i="12"/>
  <c r="BM62" i="12"/>
  <c r="BN51" i="12"/>
  <c r="BM60" i="12"/>
  <c r="R60" i="12" s="1"/>
  <c r="BL89" i="12"/>
  <c r="P77" i="17" l="1"/>
  <c r="V153" i="14"/>
  <c r="V155" i="14" s="1"/>
  <c r="BL267" i="3"/>
  <c r="BL276" i="3" s="1"/>
  <c r="Q191" i="12"/>
  <c r="Q89" i="12"/>
  <c r="L150" i="12"/>
  <c r="L127" i="12"/>
  <c r="L104" i="12"/>
  <c r="BM69" i="12"/>
  <c r="BN66" i="12" s="1"/>
  <c r="BN67" i="12"/>
  <c r="BN61" i="12"/>
  <c r="BN55" i="12"/>
  <c r="L105" i="12" s="1"/>
  <c r="BM57" i="12"/>
  <c r="BM87" i="12"/>
  <c r="BO48" i="12"/>
  <c r="BO50" i="12" s="1"/>
  <c r="BM63" i="12"/>
  <c r="BN60" i="12" s="1"/>
  <c r="BM84" i="12"/>
  <c r="R84" i="12" s="1"/>
  <c r="BL195" i="12"/>
  <c r="BL269" i="3" l="1"/>
  <c r="Q267" i="3"/>
  <c r="Q102" i="3"/>
  <c r="BL230" i="3"/>
  <c r="Q230" i="3" s="1"/>
  <c r="Q195" i="12"/>
  <c r="BL156" i="3"/>
  <c r="BP150" i="12"/>
  <c r="BN150" i="12"/>
  <c r="BN162" i="12" s="1"/>
  <c r="BN68" i="12" s="1"/>
  <c r="BX150" i="12"/>
  <c r="BV150" i="12"/>
  <c r="BO150" i="12"/>
  <c r="BW150" i="12"/>
  <c r="BU150" i="12"/>
  <c r="BS150" i="12"/>
  <c r="BQ150" i="12"/>
  <c r="BT150" i="12"/>
  <c r="BR150" i="12"/>
  <c r="BO127" i="12"/>
  <c r="BX127" i="12"/>
  <c r="BQ127" i="12"/>
  <c r="BV127" i="12"/>
  <c r="BU127" i="12"/>
  <c r="BT127" i="12"/>
  <c r="BS127" i="12"/>
  <c r="BR127" i="12"/>
  <c r="BP127" i="12"/>
  <c r="BW127" i="12"/>
  <c r="BN127" i="12"/>
  <c r="BN139" i="12" s="1"/>
  <c r="BN62" i="12" s="1"/>
  <c r="BR104" i="12"/>
  <c r="BW104" i="12"/>
  <c r="BT104" i="12"/>
  <c r="BS104" i="12"/>
  <c r="BP104" i="12"/>
  <c r="BO104" i="12"/>
  <c r="BN104" i="12"/>
  <c r="BN116" i="12" s="1"/>
  <c r="BN56" i="12" s="1"/>
  <c r="BQ104" i="12"/>
  <c r="BX104" i="12"/>
  <c r="BV104" i="12"/>
  <c r="BU104" i="12"/>
  <c r="L151" i="12"/>
  <c r="L128" i="12"/>
  <c r="BN54" i="12"/>
  <c r="BM191" i="12"/>
  <c r="BM102" i="3" s="1"/>
  <c r="BM148" i="10" s="1"/>
  <c r="BM89" i="12"/>
  <c r="P80" i="17" l="1"/>
  <c r="Q80" i="17" s="1"/>
  <c r="Q63" i="17" s="1"/>
  <c r="R63" i="17" s="1"/>
  <c r="P82" i="17"/>
  <c r="Q82" i="17" s="1"/>
  <c r="Q65" i="17" s="1"/>
  <c r="R65" i="17" s="1"/>
  <c r="P81" i="17"/>
  <c r="Q81" i="17" s="1"/>
  <c r="Q64" i="17" s="1"/>
  <c r="R64" i="17" s="1"/>
  <c r="P79" i="17"/>
  <c r="Q79" i="17" s="1"/>
  <c r="Q62" i="17" s="1"/>
  <c r="R62" i="17" s="1"/>
  <c r="P78" i="17"/>
  <c r="Q78" i="17" s="1"/>
  <c r="Q61" i="17" s="1"/>
  <c r="R61" i="17" s="1"/>
  <c r="J13" i="14"/>
  <c r="J15" i="14" s="1"/>
  <c r="D4" i="14"/>
  <c r="Q164" i="17"/>
  <c r="BL91" i="12"/>
  <c r="Q276" i="3"/>
  <c r="Q269" i="3"/>
  <c r="BM267" i="3"/>
  <c r="BM265" i="3"/>
  <c r="Q156" i="3"/>
  <c r="BN69" i="12"/>
  <c r="BO66" i="12" s="1"/>
  <c r="BO51" i="12"/>
  <c r="BP48" i="12" s="1"/>
  <c r="BP50" i="12" s="1"/>
  <c r="R50" i="12" s="1"/>
  <c r="BO67" i="12"/>
  <c r="BO61" i="12"/>
  <c r="BO55" i="12"/>
  <c r="BO105" i="12"/>
  <c r="BO116" i="12" s="1"/>
  <c r="BX105" i="12"/>
  <c r="BU105" i="12"/>
  <c r="BR105" i="12"/>
  <c r="BT105" i="12"/>
  <c r="BW105" i="12"/>
  <c r="BQ105" i="12"/>
  <c r="BS105" i="12"/>
  <c r="BP105" i="12"/>
  <c r="BV105" i="12"/>
  <c r="BV151" i="12"/>
  <c r="BT151" i="12"/>
  <c r="BR151" i="12"/>
  <c r="BO151" i="12"/>
  <c r="BO162" i="12" s="1"/>
  <c r="BX151" i="12"/>
  <c r="BP151" i="12"/>
  <c r="BW151" i="12"/>
  <c r="BU151" i="12"/>
  <c r="BS151" i="12"/>
  <c r="BQ151" i="12"/>
  <c r="BP128" i="12"/>
  <c r="BX128" i="12"/>
  <c r="BR128" i="12"/>
  <c r="BQ128" i="12"/>
  <c r="BT128" i="12"/>
  <c r="BW128" i="12"/>
  <c r="BU128" i="12"/>
  <c r="BS128" i="12"/>
  <c r="BO128" i="12"/>
  <c r="BO139" i="12" s="1"/>
  <c r="BV128" i="12"/>
  <c r="BN63" i="12"/>
  <c r="BO60" i="12" s="1"/>
  <c r="BN87" i="12"/>
  <c r="BN84" i="12"/>
  <c r="BM195" i="12"/>
  <c r="BM156" i="3" s="1"/>
  <c r="BN57" i="12"/>
  <c r="Q91" i="12" l="1"/>
  <c r="BM91" i="12"/>
  <c r="BM269" i="3"/>
  <c r="BM230" i="3"/>
  <c r="BM276" i="3"/>
  <c r="R265" i="3"/>
  <c r="BN265" i="3"/>
  <c r="L152" i="12"/>
  <c r="L129" i="12"/>
  <c r="L106" i="12"/>
  <c r="BN89" i="12"/>
  <c r="BO56" i="12"/>
  <c r="BO68" i="12"/>
  <c r="BO69" i="12" s="1"/>
  <c r="BP66" i="12" s="1"/>
  <c r="BO62" i="12"/>
  <c r="BP51" i="12"/>
  <c r="R51" i="12" s="1"/>
  <c r="BN191" i="12"/>
  <c r="BN102" i="3" s="1"/>
  <c r="BN148" i="10" s="1"/>
  <c r="BO54" i="12"/>
  <c r="BN267" i="3" l="1"/>
  <c r="BO84" i="12"/>
  <c r="BN195" i="12"/>
  <c r="BN156" i="3" s="1"/>
  <c r="BP67" i="12"/>
  <c r="BP61" i="12"/>
  <c r="BP55" i="12"/>
  <c r="BO57" i="12"/>
  <c r="BP54" i="12" s="1"/>
  <c r="BO87" i="12"/>
  <c r="BO63" i="12"/>
  <c r="BP60" i="12" s="1"/>
  <c r="BQ106" i="12"/>
  <c r="BW106" i="12"/>
  <c r="BU106" i="12"/>
  <c r="BR106" i="12"/>
  <c r="BX106" i="12"/>
  <c r="BV106" i="12"/>
  <c r="BT106" i="12"/>
  <c r="BS106" i="12"/>
  <c r="BP106" i="12"/>
  <c r="BP116" i="12" s="1"/>
  <c r="R116" i="12" s="1"/>
  <c r="BW152" i="12"/>
  <c r="BV152" i="12"/>
  <c r="BT152" i="12"/>
  <c r="BR152" i="12"/>
  <c r="BX152" i="12"/>
  <c r="BU152" i="12"/>
  <c r="BP152" i="12"/>
  <c r="BP162" i="12" s="1"/>
  <c r="R162" i="12" s="1"/>
  <c r="BQ152" i="12"/>
  <c r="BS152" i="12"/>
  <c r="BR129" i="12"/>
  <c r="BW129" i="12"/>
  <c r="BV129" i="12"/>
  <c r="BU129" i="12"/>
  <c r="BT129" i="12"/>
  <c r="BS129" i="12"/>
  <c r="BP129" i="12"/>
  <c r="BP139" i="12" s="1"/>
  <c r="R139" i="12" s="1"/>
  <c r="BQ129" i="12"/>
  <c r="BX129" i="12"/>
  <c r="BQ48" i="12"/>
  <c r="BN91" i="12" l="1"/>
  <c r="BN230" i="3"/>
  <c r="BN269" i="3"/>
  <c r="BN276" i="3"/>
  <c r="BO265" i="3"/>
  <c r="L153" i="12"/>
  <c r="R67" i="12"/>
  <c r="L130" i="12"/>
  <c r="R61" i="12"/>
  <c r="L107" i="12"/>
  <c r="R55" i="12"/>
  <c r="BQ50" i="12"/>
  <c r="S48" i="12"/>
  <c r="BO89" i="12"/>
  <c r="BO191" i="12"/>
  <c r="BO102" i="3" s="1"/>
  <c r="BO148" i="10" s="1"/>
  <c r="BP56" i="12"/>
  <c r="BP68" i="12"/>
  <c r="R68" i="12" s="1"/>
  <c r="BP62" i="12"/>
  <c r="R62" i="12" s="1"/>
  <c r="BO267" i="3" l="1"/>
  <c r="BP57" i="12"/>
  <c r="R56" i="12"/>
  <c r="BP69" i="12"/>
  <c r="BP63" i="12"/>
  <c r="BQ51" i="12"/>
  <c r="BR48" i="12" s="1"/>
  <c r="BR50" i="12" s="1"/>
  <c r="BQ67" i="12"/>
  <c r="BQ61" i="12"/>
  <c r="BQ55" i="12"/>
  <c r="BP84" i="12"/>
  <c r="BO195" i="12"/>
  <c r="BO156" i="3" s="1"/>
  <c r="BP87" i="12"/>
  <c r="R87" i="12" s="1"/>
  <c r="BV130" i="12"/>
  <c r="BX130" i="12"/>
  <c r="BU130" i="12"/>
  <c r="BT130" i="12"/>
  <c r="BS130" i="12"/>
  <c r="BR130" i="12"/>
  <c r="BW130" i="12"/>
  <c r="BQ130" i="12"/>
  <c r="BQ139" i="12" s="1"/>
  <c r="BQ107" i="12"/>
  <c r="BQ116" i="12" s="1"/>
  <c r="BX107" i="12"/>
  <c r="BV107" i="12"/>
  <c r="BS107" i="12"/>
  <c r="BU107" i="12"/>
  <c r="BR107" i="12"/>
  <c r="BW107" i="12"/>
  <c r="BT107" i="12"/>
  <c r="BQ153" i="12"/>
  <c r="BQ162" i="12" s="1"/>
  <c r="BS153" i="12"/>
  <c r="BR153" i="12"/>
  <c r="BX153" i="12"/>
  <c r="BW153" i="12"/>
  <c r="BV153" i="12"/>
  <c r="BU153" i="12"/>
  <c r="BT153" i="12"/>
  <c r="BO91" i="12" l="1"/>
  <c r="BO230" i="3"/>
  <c r="BO269" i="3"/>
  <c r="BO276" i="3"/>
  <c r="BP265" i="3"/>
  <c r="R57" i="12"/>
  <c r="BQ54" i="12"/>
  <c r="S54" i="12" s="1"/>
  <c r="L154" i="12"/>
  <c r="L131" i="12"/>
  <c r="L108" i="12"/>
  <c r="BQ66" i="12"/>
  <c r="S66" i="12" s="1"/>
  <c r="R69" i="12"/>
  <c r="BQ60" i="12"/>
  <c r="S60" i="12" s="1"/>
  <c r="R63" i="12"/>
  <c r="BP89" i="12"/>
  <c r="BP191" i="12"/>
  <c r="BP102" i="3" s="1"/>
  <c r="BP148" i="10" s="1"/>
  <c r="R148" i="10" s="1"/>
  <c r="BQ62" i="12"/>
  <c r="BQ56" i="12"/>
  <c r="BQ68" i="12"/>
  <c r="AC13" i="14" l="1"/>
  <c r="AD13" i="14" s="1"/>
  <c r="AD18" i="14" s="1"/>
  <c r="W153" i="14"/>
  <c r="W155" i="14" s="1"/>
  <c r="BP267" i="3"/>
  <c r="R191" i="12"/>
  <c r="R89" i="12"/>
  <c r="BQ63" i="12"/>
  <c r="BR60" i="12" s="1"/>
  <c r="BQ57" i="12"/>
  <c r="BR54" i="12" s="1"/>
  <c r="BQ69" i="12"/>
  <c r="BR66" i="12" s="1"/>
  <c r="BR51" i="12"/>
  <c r="BS48" i="12" s="1"/>
  <c r="BS50" i="12" s="1"/>
  <c r="BR67" i="12"/>
  <c r="BR61" i="12"/>
  <c r="BR55" i="12"/>
  <c r="BP195" i="12"/>
  <c r="BQ84" i="12"/>
  <c r="S84" i="12" s="1"/>
  <c r="BQ87" i="12"/>
  <c r="BX154" i="12"/>
  <c r="BW154" i="12"/>
  <c r="BV154" i="12"/>
  <c r="BU154" i="12"/>
  <c r="BT154" i="12"/>
  <c r="BS154" i="12"/>
  <c r="BR154" i="12"/>
  <c r="BR162" i="12" s="1"/>
  <c r="BX108" i="12"/>
  <c r="BV108" i="12"/>
  <c r="BT108" i="12"/>
  <c r="BW108" i="12"/>
  <c r="BU108" i="12"/>
  <c r="BS108" i="12"/>
  <c r="BR108" i="12"/>
  <c r="BR116" i="12" s="1"/>
  <c r="BW131" i="12"/>
  <c r="BV131" i="12"/>
  <c r="BS131" i="12"/>
  <c r="BU131" i="12"/>
  <c r="BT131" i="12"/>
  <c r="BR131" i="12"/>
  <c r="BR139" i="12" s="1"/>
  <c r="BX131" i="12"/>
  <c r="AD20" i="14" l="1"/>
  <c r="AJ13" i="14"/>
  <c r="R267" i="3"/>
  <c r="BP269" i="3"/>
  <c r="BP276" i="3"/>
  <c r="R102" i="3"/>
  <c r="BP230" i="3"/>
  <c r="R230" i="3" s="1"/>
  <c r="R195" i="12"/>
  <c r="BP156" i="3"/>
  <c r="L155" i="12"/>
  <c r="L132" i="12"/>
  <c r="L109" i="12"/>
  <c r="BQ89" i="12"/>
  <c r="BQ191" i="12"/>
  <c r="BQ102" i="3" s="1"/>
  <c r="BQ148" i="10" s="1"/>
  <c r="BR68" i="12"/>
  <c r="BR56" i="12"/>
  <c r="BR62" i="12"/>
  <c r="K13" i="14" l="1"/>
  <c r="K15" i="14" s="1"/>
  <c r="E4" i="14"/>
  <c r="R164" i="17"/>
  <c r="BP91" i="12"/>
  <c r="R269" i="3"/>
  <c r="R276" i="3"/>
  <c r="BQ267" i="3"/>
  <c r="BQ265" i="3"/>
  <c r="R156" i="3"/>
  <c r="BR69" i="12"/>
  <c r="BS66" i="12" s="1"/>
  <c r="BR63" i="12"/>
  <c r="BS60" i="12" s="1"/>
  <c r="BQ195" i="12"/>
  <c r="BQ156" i="3" s="1"/>
  <c r="BR84" i="12"/>
  <c r="BS51" i="12"/>
  <c r="BT48" i="12" s="1"/>
  <c r="BT50" i="12" s="1"/>
  <c r="S50" i="12" s="1"/>
  <c r="BS67" i="12"/>
  <c r="BS61" i="12"/>
  <c r="BS55" i="12"/>
  <c r="BR57" i="12"/>
  <c r="BR87" i="12"/>
  <c r="BV109" i="12"/>
  <c r="BU109" i="12"/>
  <c r="BS109" i="12"/>
  <c r="BS116" i="12" s="1"/>
  <c r="BW109" i="12"/>
  <c r="BT109" i="12"/>
  <c r="BX109" i="12"/>
  <c r="BX132" i="12"/>
  <c r="BV132" i="12"/>
  <c r="BT132" i="12"/>
  <c r="BS132" i="12"/>
  <c r="BS139" i="12" s="1"/>
  <c r="BW132" i="12"/>
  <c r="BU132" i="12"/>
  <c r="BV155" i="12"/>
  <c r="BS155" i="12"/>
  <c r="BS162" i="12" s="1"/>
  <c r="BT155" i="12"/>
  <c r="BW155" i="12"/>
  <c r="BX155" i="12"/>
  <c r="BU155" i="12"/>
  <c r="R91" i="12" l="1"/>
  <c r="BQ91" i="12"/>
  <c r="BQ230" i="3"/>
  <c r="BQ269" i="3"/>
  <c r="BQ276" i="3"/>
  <c r="S265" i="3"/>
  <c r="BR265" i="3"/>
  <c r="L156" i="12"/>
  <c r="L133" i="12"/>
  <c r="L110" i="12"/>
  <c r="BS54" i="12"/>
  <c r="BR89" i="12"/>
  <c r="BR191" i="12"/>
  <c r="BR102" i="3" s="1"/>
  <c r="BR148" i="10" s="1"/>
  <c r="BT51" i="12"/>
  <c r="S51" i="12" s="1"/>
  <c r="BS56" i="12"/>
  <c r="BS62" i="12"/>
  <c r="BS68" i="12"/>
  <c r="BR267" i="3" l="1"/>
  <c r="BS63" i="12"/>
  <c r="BT60" i="12" s="1"/>
  <c r="BS69" i="12"/>
  <c r="BT66" i="12" s="1"/>
  <c r="BT67" i="12"/>
  <c r="BT61" i="12"/>
  <c r="BT55" i="12"/>
  <c r="BS84" i="12"/>
  <c r="BR195" i="12"/>
  <c r="BR156" i="3" s="1"/>
  <c r="BU48" i="12"/>
  <c r="BX110" i="12"/>
  <c r="BW110" i="12"/>
  <c r="BV110" i="12"/>
  <c r="BU110" i="12"/>
  <c r="BT110" i="12"/>
  <c r="BT116" i="12" s="1"/>
  <c r="S116" i="12" s="1"/>
  <c r="BX133" i="12"/>
  <c r="BW133" i="12"/>
  <c r="BV133" i="12"/>
  <c r="BU133" i="12"/>
  <c r="BT133" i="12"/>
  <c r="BT139" i="12" s="1"/>
  <c r="S139" i="12" s="1"/>
  <c r="BX156" i="12"/>
  <c r="BW156" i="12"/>
  <c r="BV156" i="12"/>
  <c r="BU156" i="12"/>
  <c r="BT156" i="12"/>
  <c r="BT162" i="12" s="1"/>
  <c r="S162" i="12" s="1"/>
  <c r="BS87" i="12"/>
  <c r="BS57" i="12"/>
  <c r="BR91" i="12" l="1"/>
  <c r="BR230" i="3"/>
  <c r="BR269" i="3"/>
  <c r="BR276" i="3"/>
  <c r="BS265" i="3"/>
  <c r="L157" i="12"/>
  <c r="S67" i="12"/>
  <c r="L134" i="12"/>
  <c r="S61" i="12"/>
  <c r="L111" i="12"/>
  <c r="S55" i="12"/>
  <c r="BU50" i="12"/>
  <c r="T48" i="12"/>
  <c r="BS89" i="12"/>
  <c r="BT56" i="12"/>
  <c r="S56" i="12" s="1"/>
  <c r="BT62" i="12"/>
  <c r="S62" i="12" s="1"/>
  <c r="BT68" i="12"/>
  <c r="S68" i="12" s="1"/>
  <c r="BS191" i="12"/>
  <c r="BS102" i="3" s="1"/>
  <c r="BS148" i="10" s="1"/>
  <c r="BT54" i="12"/>
  <c r="BS267" i="3" l="1"/>
  <c r="BT84" i="12"/>
  <c r="BU51" i="12"/>
  <c r="BV48" i="12" s="1"/>
  <c r="BV50" i="12" s="1"/>
  <c r="BU67" i="12"/>
  <c r="L158" i="12" s="1"/>
  <c r="BU61" i="12"/>
  <c r="L135" i="12" s="1"/>
  <c r="BU55" i="12"/>
  <c r="L112" i="12" s="1"/>
  <c r="BS195" i="12"/>
  <c r="BS156" i="3" s="1"/>
  <c r="BV111" i="12"/>
  <c r="BU111" i="12"/>
  <c r="BU116" i="12" s="1"/>
  <c r="BX111" i="12"/>
  <c r="BW111" i="12"/>
  <c r="BX157" i="12"/>
  <c r="BW157" i="12"/>
  <c r="BV157" i="12"/>
  <c r="BU157" i="12"/>
  <c r="BU162" i="12" s="1"/>
  <c r="BU134" i="12"/>
  <c r="BU139" i="12" s="1"/>
  <c r="BV134" i="12"/>
  <c r="BW134" i="12"/>
  <c r="BX134" i="12"/>
  <c r="BT87" i="12"/>
  <c r="S87" i="12" s="1"/>
  <c r="BT57" i="12"/>
  <c r="S57" i="12" s="1"/>
  <c r="BT63" i="12"/>
  <c r="S63" i="12" s="1"/>
  <c r="BT69" i="12"/>
  <c r="S69" i="12" s="1"/>
  <c r="BS91" i="12" l="1"/>
  <c r="BS230" i="3"/>
  <c r="BS269" i="3"/>
  <c r="BS276" i="3"/>
  <c r="BX158" i="12"/>
  <c r="BV158" i="12"/>
  <c r="BV162" i="12" s="1"/>
  <c r="BW158" i="12"/>
  <c r="BX135" i="12"/>
  <c r="BW135" i="12"/>
  <c r="BV135" i="12"/>
  <c r="BV139" i="12" s="1"/>
  <c r="BX112" i="12"/>
  <c r="BW112" i="12"/>
  <c r="BV112" i="12"/>
  <c r="BV116" i="12" s="1"/>
  <c r="BT265" i="3"/>
  <c r="BU56" i="12"/>
  <c r="BU68" i="12"/>
  <c r="BU62" i="12"/>
  <c r="BV51" i="12"/>
  <c r="BT89" i="12"/>
  <c r="BT191" i="12"/>
  <c r="BT102" i="3" s="1"/>
  <c r="BT148" i="10" s="1"/>
  <c r="S148" i="10" s="1"/>
  <c r="X153" i="14" s="1"/>
  <c r="X155" i="14" s="1"/>
  <c r="BU54" i="12"/>
  <c r="T54" i="12" s="1"/>
  <c r="BU60" i="12"/>
  <c r="T60" i="12" s="1"/>
  <c r="BU66" i="12"/>
  <c r="T66" i="12" s="1"/>
  <c r="BV68" i="12" l="1"/>
  <c r="BV62" i="12"/>
  <c r="BV56" i="12"/>
  <c r="BT267" i="3"/>
  <c r="S191" i="12"/>
  <c r="S89" i="12"/>
  <c r="BV67" i="12"/>
  <c r="L159" i="12" s="1"/>
  <c r="BV61" i="12"/>
  <c r="L136" i="12" s="1"/>
  <c r="BV55" i="12"/>
  <c r="L113" i="12" s="1"/>
  <c r="BU87" i="12"/>
  <c r="BW48" i="12"/>
  <c r="BW50" i="12" s="1"/>
  <c r="BT195" i="12"/>
  <c r="BU84" i="12"/>
  <c r="T84" i="12" s="1"/>
  <c r="BU57" i="12"/>
  <c r="BU63" i="12"/>
  <c r="BV60" i="12" s="1"/>
  <c r="BU69" i="12"/>
  <c r="BV66" i="12" s="1"/>
  <c r="BV87" i="12" l="1"/>
  <c r="S267" i="3"/>
  <c r="BT269" i="3"/>
  <c r="BT276" i="3"/>
  <c r="S102" i="3"/>
  <c r="BT230" i="3"/>
  <c r="S230" i="3" s="1"/>
  <c r="BX159" i="12"/>
  <c r="BW159" i="12"/>
  <c r="BW162" i="12" s="1"/>
  <c r="BX136" i="12"/>
  <c r="BW136" i="12"/>
  <c r="BW139" i="12" s="1"/>
  <c r="BX113" i="12"/>
  <c r="BW113" i="12"/>
  <c r="BW116" i="12" s="1"/>
  <c r="S195" i="12"/>
  <c r="BT156" i="3"/>
  <c r="BV63" i="12"/>
  <c r="BW60" i="12" s="1"/>
  <c r="BU191" i="12"/>
  <c r="BU102" i="3" s="1"/>
  <c r="BU148" i="10" s="1"/>
  <c r="BW51" i="12"/>
  <c r="BU89" i="12"/>
  <c r="BV54" i="12"/>
  <c r="BV57" i="12" s="1"/>
  <c r="BV69" i="12"/>
  <c r="BW66" i="12" s="1"/>
  <c r="L13" i="14" l="1"/>
  <c r="L15" i="14" s="1"/>
  <c r="F4" i="14"/>
  <c r="S164" i="17"/>
  <c r="BT91" i="12"/>
  <c r="BV191" i="12"/>
  <c r="BV102" i="3" s="1"/>
  <c r="BV148" i="10" s="1"/>
  <c r="S276" i="3"/>
  <c r="S269" i="3"/>
  <c r="BW68" i="12"/>
  <c r="BW62" i="12"/>
  <c r="BW56" i="12"/>
  <c r="BU267" i="3"/>
  <c r="BU276" i="3" s="1"/>
  <c r="S156" i="3"/>
  <c r="BU265" i="3"/>
  <c r="BW67" i="12"/>
  <c r="L160" i="12" s="1"/>
  <c r="BX160" i="12" s="1"/>
  <c r="BX162" i="12" s="1"/>
  <c r="BW61" i="12"/>
  <c r="L137" i="12" s="1"/>
  <c r="BX137" i="12" s="1"/>
  <c r="BX139" i="12" s="1"/>
  <c r="BW55" i="12"/>
  <c r="L114" i="12" s="1"/>
  <c r="BX114" i="12" s="1"/>
  <c r="BX116" i="12" s="1"/>
  <c r="BX48" i="12"/>
  <c r="BX50" i="12" s="1"/>
  <c r="T50" i="12" s="1"/>
  <c r="BU195" i="12"/>
  <c r="BU156" i="3" s="1"/>
  <c r="BV84" i="12"/>
  <c r="BV89" i="12" s="1"/>
  <c r="BW54" i="12"/>
  <c r="S91" i="12" l="1"/>
  <c r="BU91" i="12"/>
  <c r="BV267" i="3"/>
  <c r="BW87" i="12"/>
  <c r="BU269" i="3"/>
  <c r="T162" i="12"/>
  <c r="BX68" i="12"/>
  <c r="T68" i="12" s="1"/>
  <c r="T139" i="12"/>
  <c r="BX62" i="12"/>
  <c r="T62" i="12" s="1"/>
  <c r="T116" i="12"/>
  <c r="BX56" i="12"/>
  <c r="BU230" i="3"/>
  <c r="T265" i="3"/>
  <c r="BV265" i="3"/>
  <c r="BW69" i="12"/>
  <c r="BX66" i="12" s="1"/>
  <c r="BW63" i="12"/>
  <c r="BX60" i="12" s="1"/>
  <c r="BW84" i="12"/>
  <c r="BV195" i="12"/>
  <c r="BV156" i="3" s="1"/>
  <c r="BW57" i="12"/>
  <c r="BV91" i="12" l="1"/>
  <c r="BV276" i="3"/>
  <c r="BV230" i="3"/>
  <c r="BW191" i="12"/>
  <c r="BW102" i="3" s="1"/>
  <c r="BW148" i="10" s="1"/>
  <c r="BV269" i="3"/>
  <c r="BW89" i="12"/>
  <c r="BX87" i="12"/>
  <c r="T56" i="12"/>
  <c r="BW265" i="3"/>
  <c r="BX51" i="12"/>
  <c r="T51" i="12" s="1"/>
  <c r="BX67" i="12"/>
  <c r="L161" i="12" s="1"/>
  <c r="BX61" i="12"/>
  <c r="L138" i="12" s="1"/>
  <c r="BX55" i="12"/>
  <c r="BX54" i="12"/>
  <c r="BX191" i="12" l="1"/>
  <c r="BX102" i="3" s="1"/>
  <c r="BX148" i="10" s="1"/>
  <c r="T148" i="10" s="1"/>
  <c r="Y153" i="14" s="1"/>
  <c r="Y155" i="14" s="1"/>
  <c r="T157" i="14" s="1"/>
  <c r="T87" i="12"/>
  <c r="BX84" i="12"/>
  <c r="BX89" i="12" s="1"/>
  <c r="BW195" i="12"/>
  <c r="BW156" i="3" s="1"/>
  <c r="BW267" i="3"/>
  <c r="T55" i="12"/>
  <c r="L115" i="12"/>
  <c r="BX69" i="12"/>
  <c r="T69" i="12" s="1"/>
  <c r="T67" i="12"/>
  <c r="BX63" i="12"/>
  <c r="T63" i="12" s="1"/>
  <c r="T61" i="12"/>
  <c r="BX57" i="12"/>
  <c r="T57" i="12" s="1"/>
  <c r="T191" i="12" l="1"/>
  <c r="BX267" i="3"/>
  <c r="BX195" i="12"/>
  <c r="T89" i="12"/>
  <c r="BW91" i="12"/>
  <c r="BX265" i="3"/>
  <c r="BW269" i="3"/>
  <c r="BW276" i="3"/>
  <c r="BW230" i="3"/>
  <c r="P28" i="12"/>
  <c r="BF73" i="12"/>
  <c r="BX156" i="3" l="1"/>
  <c r="T195" i="12"/>
  <c r="BX269" i="3"/>
  <c r="T102" i="3"/>
  <c r="BX230" i="3"/>
  <c r="T230" i="3" s="1"/>
  <c r="BX276" i="3"/>
  <c r="T267" i="3"/>
  <c r="BF75" i="12"/>
  <c r="P73" i="12"/>
  <c r="M13" i="14" l="1"/>
  <c r="M15" i="14" s="1"/>
  <c r="G4" i="14"/>
  <c r="T164" i="17"/>
  <c r="T156" i="3"/>
  <c r="BX91" i="12"/>
  <c r="T276" i="3"/>
  <c r="T269" i="3"/>
  <c r="BF90" i="12"/>
  <c r="BG72" i="12"/>
  <c r="BG75" i="12" s="1"/>
  <c r="T91" i="12" l="1"/>
  <c r="BG90" i="12"/>
  <c r="BH72" i="12"/>
  <c r="BH75" i="12" s="1"/>
  <c r="P75" i="12" l="1"/>
  <c r="P90" i="12" s="1"/>
  <c r="BH90" i="12"/>
  <c r="BI72" i="12"/>
  <c r="Q72" i="12" l="1"/>
  <c r="BI75" i="12"/>
  <c r="BI90" i="12" l="1"/>
  <c r="BJ72" i="12"/>
  <c r="BJ75" i="12" s="1"/>
  <c r="BK72" i="12" l="1"/>
  <c r="BK75" i="12" s="1"/>
  <c r="BJ90" i="12"/>
  <c r="BL72" i="12" l="1"/>
  <c r="BL75" i="12" s="1"/>
  <c r="BK90" i="12"/>
  <c r="BL90" i="12" l="1"/>
  <c r="Q75" i="12"/>
  <c r="Q90" i="12" s="1"/>
  <c r="BM72" i="12"/>
  <c r="R72" i="12" l="1"/>
  <c r="BM75" i="12"/>
  <c r="BM90" i="12" l="1"/>
  <c r="BN72" i="12"/>
  <c r="BN75" i="12" s="1"/>
  <c r="BN90" i="12" l="1"/>
  <c r="BO72" i="12"/>
  <c r="BO75" i="12" s="1"/>
  <c r="BO90" i="12" l="1"/>
  <c r="BP72" i="12"/>
  <c r="BP75" i="12" s="1"/>
  <c r="BP90" i="12" l="1"/>
  <c r="R75" i="12"/>
  <c r="R90" i="12" s="1"/>
  <c r="BQ72" i="12"/>
  <c r="S72" i="12" l="1"/>
  <c r="BQ75" i="12"/>
  <c r="BQ90" i="12" s="1"/>
  <c r="BR72" i="12" l="1"/>
  <c r="BR75" i="12" s="1"/>
  <c r="BR90" i="12" s="1"/>
  <c r="BS72" i="12" l="1"/>
  <c r="BS75" i="12" s="1"/>
  <c r="BT72" i="12" l="1"/>
  <c r="BT75" i="12" s="1"/>
  <c r="BS90" i="12"/>
  <c r="S75" i="12" l="1"/>
  <c r="S90" i="12" s="1"/>
  <c r="BU72" i="12"/>
  <c r="BT90" i="12"/>
  <c r="T72" i="12" l="1"/>
  <c r="BU75" i="12"/>
  <c r="BU90" i="12" l="1"/>
  <c r="BV72" i="12"/>
  <c r="BV75" i="12" s="1"/>
  <c r="BV90" i="12" s="1"/>
  <c r="BW72" i="12" l="1"/>
  <c r="BW75" i="12" s="1"/>
  <c r="BX72" i="12" l="1"/>
  <c r="BX75" i="12" s="1"/>
  <c r="BW90" i="12"/>
  <c r="T75" i="12" l="1"/>
  <c r="T90" i="12" s="1"/>
  <c r="BX90" i="12"/>
  <c r="BG199" i="12" l="1"/>
  <c r="BG202" i="12" s="1"/>
  <c r="BG157" i="3" s="1"/>
  <c r="BF159" i="3" l="1"/>
  <c r="BG281" i="3"/>
  <c r="BG284" i="3" s="1"/>
  <c r="BH199" i="12"/>
  <c r="BH202" i="12" s="1"/>
  <c r="BH157" i="3" s="1"/>
  <c r="P202" i="12" l="1"/>
  <c r="BI199" i="12"/>
  <c r="BG159" i="3"/>
  <c r="BH281" i="3"/>
  <c r="BH284" i="3" s="1"/>
  <c r="BI202" i="12" l="1"/>
  <c r="BI157" i="3" s="1"/>
  <c r="Q199" i="12"/>
  <c r="BJ199" i="12" l="1"/>
  <c r="BJ202" i="12" s="1"/>
  <c r="BJ157" i="3" s="1"/>
  <c r="BK199" i="12" l="1"/>
  <c r="BK202" i="12" s="1"/>
  <c r="BK157" i="3" s="1"/>
  <c r="BI159" i="3"/>
  <c r="BJ281" i="3"/>
  <c r="BJ284" i="3" s="1"/>
  <c r="BH159" i="3"/>
  <c r="P157" i="3"/>
  <c r="BI281" i="3"/>
  <c r="BI284" i="3" s="1"/>
  <c r="BL199" i="12" l="1"/>
  <c r="BL202" i="12" s="1"/>
  <c r="BL157" i="3" s="1"/>
  <c r="BJ159" i="3"/>
  <c r="BK281" i="3"/>
  <c r="BK284" i="3" s="1"/>
  <c r="P159" i="3"/>
  <c r="P283" i="3"/>
  <c r="Q281" i="3"/>
  <c r="Q202" i="12" l="1"/>
  <c r="BM199" i="12"/>
  <c r="BL281" i="3"/>
  <c r="BL284" i="3" s="1"/>
  <c r="BK159" i="3"/>
  <c r="P284" i="3"/>
  <c r="BM202" i="12" l="1"/>
  <c r="BM157" i="3" s="1"/>
  <c r="R199" i="12"/>
  <c r="BN199" i="12" l="1"/>
  <c r="BN202" i="12" s="1"/>
  <c r="BN157" i="3" s="1"/>
  <c r="BO199" i="12" l="1"/>
  <c r="BO202" i="12" s="1"/>
  <c r="BO157" i="3" s="1"/>
  <c r="BM159" i="3"/>
  <c r="BN281" i="3"/>
  <c r="BN284" i="3" s="1"/>
  <c r="BL159" i="3"/>
  <c r="BM281" i="3"/>
  <c r="BM284" i="3" s="1"/>
  <c r="Q157" i="3"/>
  <c r="BP199" i="12" l="1"/>
  <c r="BP202" i="12" s="1"/>
  <c r="BP157" i="3" s="1"/>
  <c r="BN159" i="3"/>
  <c r="BO281" i="3"/>
  <c r="BO284" i="3" s="1"/>
  <c r="Q159" i="3"/>
  <c r="Q283" i="3"/>
  <c r="R281" i="3"/>
  <c r="R202" i="12" l="1"/>
  <c r="BQ199" i="12"/>
  <c r="BO159" i="3"/>
  <c r="BP281" i="3"/>
  <c r="BP284" i="3" s="1"/>
  <c r="Q284" i="3"/>
  <c r="BQ202" i="12" l="1"/>
  <c r="BQ157" i="3" s="1"/>
  <c r="S199" i="12"/>
  <c r="BR199" i="12" l="1"/>
  <c r="BR202" i="12" s="1"/>
  <c r="BR157" i="3" s="1"/>
  <c r="BR281" i="3" l="1"/>
  <c r="BR284" i="3" s="1"/>
  <c r="BQ159" i="3"/>
  <c r="BS199" i="12"/>
  <c r="BS202" i="12" s="1"/>
  <c r="BS157" i="3" s="1"/>
  <c r="BQ281" i="3"/>
  <c r="BQ284" i="3" s="1"/>
  <c r="BP159" i="3"/>
  <c r="R157" i="3"/>
  <c r="BT199" i="12" l="1"/>
  <c r="BT202" i="12" s="1"/>
  <c r="BT157" i="3" s="1"/>
  <c r="BS281" i="3"/>
  <c r="BS284" i="3" s="1"/>
  <c r="BR159" i="3"/>
  <c r="R159" i="3"/>
  <c r="R283" i="3"/>
  <c r="S281" i="3"/>
  <c r="S202" i="12" l="1"/>
  <c r="BU199" i="12"/>
  <c r="BT281" i="3"/>
  <c r="BT284" i="3" s="1"/>
  <c r="BS159" i="3"/>
  <c r="R284" i="3"/>
  <c r="BU202" i="12" l="1"/>
  <c r="BU157" i="3" s="1"/>
  <c r="T199" i="12"/>
  <c r="BV199" i="12" l="1"/>
  <c r="BV202" i="12" s="1"/>
  <c r="BV157" i="3" s="1"/>
  <c r="BW199" i="12" l="1"/>
  <c r="BW202" i="12" s="1"/>
  <c r="BW157" i="3" s="1"/>
  <c r="BU159" i="3"/>
  <c r="BV281" i="3"/>
  <c r="BV284" i="3" s="1"/>
  <c r="BT159" i="3"/>
  <c r="S157" i="3"/>
  <c r="BU281" i="3"/>
  <c r="BU284" i="3" s="1"/>
  <c r="BX199" i="12" l="1"/>
  <c r="BX202" i="12" s="1"/>
  <c r="BX157" i="3" s="1"/>
  <c r="BW281" i="3"/>
  <c r="BW284" i="3" s="1"/>
  <c r="BV159" i="3"/>
  <c r="S159" i="3"/>
  <c r="S283" i="3"/>
  <c r="T281" i="3"/>
  <c r="T202" i="12" l="1"/>
  <c r="BW159" i="3"/>
  <c r="BX281" i="3"/>
  <c r="BX284" i="3" s="1"/>
  <c r="S284" i="3"/>
  <c r="BX159" i="3" l="1"/>
  <c r="T157" i="3"/>
  <c r="T283" i="3" s="1"/>
  <c r="T159" i="3" l="1"/>
  <c r="T284" i="3"/>
  <c r="BF111" i="10" l="1"/>
  <c r="BF73" i="10" s="1"/>
  <c r="BF122" i="10"/>
  <c r="BF75" i="10" l="1"/>
  <c r="BF71" i="10" s="1"/>
  <c r="BF11" i="10" s="1"/>
  <c r="BF11" i="3" s="1"/>
  <c r="BF138" i="10"/>
  <c r="BF150" i="10" l="1"/>
  <c r="BF10" i="10"/>
  <c r="BF27" i="10"/>
  <c r="BF10" i="3"/>
  <c r="BF27" i="3" s="1"/>
  <c r="BR10" i="6"/>
  <c r="BF35" i="3"/>
  <c r="BF152" i="10" l="1"/>
  <c r="BF151" i="10"/>
  <c r="BF79" i="10"/>
  <c r="BF81" i="10" s="1"/>
  <c r="BF19" i="10"/>
  <c r="BF24" i="10"/>
  <c r="BF21" i="10"/>
  <c r="BF23" i="10"/>
  <c r="BF20" i="10"/>
  <c r="BF22" i="10"/>
  <c r="BF206" i="10"/>
  <c r="BF41" i="10" s="1"/>
  <c r="BF30" i="3"/>
  <c r="BF29" i="3"/>
  <c r="BF28" i="3"/>
  <c r="BR9" i="6"/>
  <c r="R6" i="6" s="1"/>
  <c r="M6" i="6" s="1"/>
  <c r="BF12" i="12"/>
  <c r="BF82" i="3"/>
  <c r="BF31" i="3"/>
  <c r="BF32" i="3"/>
  <c r="BF80" i="10" l="1"/>
  <c r="BF35" i="10"/>
  <c r="BF34" i="10" s="1"/>
  <c r="BF58" i="10" s="1"/>
  <c r="BR25" i="6" s="1"/>
  <c r="BF67" i="10"/>
  <c r="BF49" i="3"/>
  <c r="BF286" i="3"/>
  <c r="BF167" i="3"/>
  <c r="BF271" i="3"/>
  <c r="BF169" i="3"/>
  <c r="BF295" i="3"/>
  <c r="BF106" i="3"/>
  <c r="BF287" i="3"/>
  <c r="BF272" i="3"/>
  <c r="BF121" i="3"/>
  <c r="BF309" i="3"/>
  <c r="BF168" i="3"/>
  <c r="BF148" i="3"/>
  <c r="BF133" i="3"/>
  <c r="BF61" i="10" l="1"/>
  <c r="BF43" i="3"/>
  <c r="BF42" i="3" s="1"/>
  <c r="BF44" i="10"/>
  <c r="BF237" i="3"/>
  <c r="BF57" i="10"/>
  <c r="BR24" i="6" s="1"/>
  <c r="BF56" i="10"/>
  <c r="BR23" i="6" s="1"/>
  <c r="BF55" i="10"/>
  <c r="BR22" i="6" s="1"/>
  <c r="BF43" i="10"/>
  <c r="BF54" i="10"/>
  <c r="BR21" i="6" s="1"/>
  <c r="BF53" i="10"/>
  <c r="BR20" i="6" s="1"/>
  <c r="BF52" i="10"/>
  <c r="BR19" i="6" s="1"/>
  <c r="BR45" i="6"/>
  <c r="BR35" i="6"/>
  <c r="BF234" i="3"/>
  <c r="BF85" i="3"/>
  <c r="BF134" i="3"/>
  <c r="BF60" i="3" l="1"/>
  <c r="BF74" i="3"/>
  <c r="BR34" i="6"/>
  <c r="BR44" i="6"/>
  <c r="BR43" i="6"/>
  <c r="BR33" i="6"/>
  <c r="BR32" i="6"/>
  <c r="BR42" i="6"/>
  <c r="BR41" i="6"/>
  <c r="BR31" i="6"/>
  <c r="BR30" i="6"/>
  <c r="BR40" i="6"/>
  <c r="BR29" i="6"/>
  <c r="BR39" i="6"/>
  <c r="BF87" i="3"/>
  <c r="BF70" i="3"/>
  <c r="BF68" i="3"/>
  <c r="BF71" i="3"/>
  <c r="BF59" i="3"/>
  <c r="BF69" i="3"/>
  <c r="BF67" i="3"/>
  <c r="BF103" i="3" l="1"/>
  <c r="BF108" i="3"/>
  <c r="BF91" i="3"/>
  <c r="BF123" i="3"/>
  <c r="BF116" i="3"/>
  <c r="BF115" i="3"/>
  <c r="BF213" i="3"/>
  <c r="BF101" i="3"/>
  <c r="BF84" i="3"/>
  <c r="BR28" i="6" l="1"/>
  <c r="AB6" i="6" s="1"/>
  <c r="W6" i="6" s="1"/>
  <c r="BF229" i="3"/>
  <c r="BF142" i="3"/>
  <c r="BF163" i="3"/>
  <c r="BF83" i="3"/>
  <c r="BF149" i="3"/>
  <c r="BF113" i="3"/>
  <c r="BF131" i="3" s="1"/>
  <c r="BF114" i="3"/>
  <c r="BF122" i="3"/>
  <c r="BF107" i="3"/>
  <c r="BF92" i="3" l="1"/>
  <c r="BF236" i="3"/>
  <c r="BF129" i="3"/>
  <c r="BF235" i="3"/>
  <c r="BF206" i="3"/>
  <c r="BF238" i="3" l="1"/>
  <c r="BF93" i="3"/>
  <c r="BF241" i="3"/>
  <c r="BF130" i="3"/>
  <c r="BF242" i="3" l="1"/>
  <c r="BF117" i="3"/>
  <c r="BF120" i="13"/>
  <c r="BF28" i="13" l="1"/>
  <c r="BF34" i="13" s="1"/>
  <c r="BF36" i="13" s="1"/>
  <c r="BF260" i="3"/>
  <c r="BR38" i="6" s="1"/>
  <c r="AL6" i="6" s="1"/>
  <c r="AG6" i="6" s="1"/>
  <c r="BF94" i="3"/>
  <c r="BF122" i="13"/>
  <c r="BF251" i="3" l="1"/>
  <c r="BF252" i="3"/>
  <c r="BF37" i="13"/>
  <c r="BF95" i="3"/>
  <c r="BF190" i="3"/>
  <c r="BG119" i="13"/>
  <c r="BF257" i="3" l="1"/>
  <c r="BF164" i="3"/>
  <c r="BF12" i="13"/>
  <c r="BF106" i="13"/>
  <c r="BF109" i="3"/>
  <c r="BF118" i="3"/>
  <c r="BF312" i="3"/>
  <c r="BF98" i="3"/>
  <c r="BF124" i="3"/>
  <c r="BF259" i="3" l="1"/>
  <c r="BF170" i="3"/>
  <c r="BF182" i="3" s="1"/>
  <c r="BF209" i="3"/>
  <c r="BF16" i="13"/>
  <c r="BF19" i="13" s="1"/>
  <c r="BG35" i="13"/>
  <c r="BF108" i="13"/>
  <c r="BF125" i="3"/>
  <c r="BF110" i="3"/>
  <c r="BR50" i="6"/>
  <c r="AV6" i="6" s="1"/>
  <c r="AQ6" i="6" s="1"/>
  <c r="BF147" i="3" l="1"/>
  <c r="BF210" i="3" s="1"/>
  <c r="BF212" i="3" s="1"/>
  <c r="BG76" i="13"/>
  <c r="BF186" i="3"/>
  <c r="BF189" i="3" s="1"/>
  <c r="BG105" i="13"/>
  <c r="BF154" i="3" l="1"/>
  <c r="BF20" i="13"/>
  <c r="BF218" i="3"/>
  <c r="BG89" i="3"/>
  <c r="BF201" i="3"/>
  <c r="BF191" i="3"/>
  <c r="BF161" i="3" l="1"/>
  <c r="BF217" i="3"/>
  <c r="BF216" i="3"/>
  <c r="BF21" i="13"/>
  <c r="BG27" i="13"/>
  <c r="BG240" i="3"/>
  <c r="BG233" i="3"/>
  <c r="BF203" i="3"/>
  <c r="BF202" i="3" s="1"/>
  <c r="BF211" i="3"/>
  <c r="BF193" i="3"/>
  <c r="BF200" i="3" l="1"/>
  <c r="BF196" i="3"/>
  <c r="BF195" i="3"/>
  <c r="BK111" i="10" l="1"/>
  <c r="BG122" i="10"/>
  <c r="BG111" i="10"/>
  <c r="BG73" i="10" s="1"/>
  <c r="BJ111" i="10"/>
  <c r="BJ73" i="10" s="1"/>
  <c r="BJ138" i="10" s="1"/>
  <c r="BJ150" i="10" s="1"/>
  <c r="BI122" i="10"/>
  <c r="BI111" i="10"/>
  <c r="BI73" i="10" s="1"/>
  <c r="BJ122" i="10"/>
  <c r="BH111" i="10"/>
  <c r="P120" i="10"/>
  <c r="BH122" i="10"/>
  <c r="BJ151" i="10" l="1"/>
  <c r="BG75" i="10"/>
  <c r="BG71" i="10" s="1"/>
  <c r="BG138" i="10"/>
  <c r="BJ79" i="10"/>
  <c r="BI75" i="10"/>
  <c r="BI71" i="10" s="1"/>
  <c r="BI11" i="10" s="1"/>
  <c r="BI138" i="10"/>
  <c r="P121" i="10"/>
  <c r="M133" i="14" s="1"/>
  <c r="P115" i="10"/>
  <c r="M132" i="14" s="1"/>
  <c r="Q120" i="10"/>
  <c r="BK122" i="10"/>
  <c r="BN122" i="10"/>
  <c r="BN111" i="10"/>
  <c r="BN73" i="10" s="1"/>
  <c r="BJ75" i="10"/>
  <c r="BJ71" i="10" s="1"/>
  <c r="BJ152" i="10" s="1"/>
  <c r="BM111" i="10"/>
  <c r="BM73" i="10" s="1"/>
  <c r="BM138" i="10" s="1"/>
  <c r="BM122" i="10"/>
  <c r="BH73" i="10"/>
  <c r="BH138" i="10" s="1"/>
  <c r="BH150" i="10" s="1"/>
  <c r="P111" i="10"/>
  <c r="BQ122" i="10"/>
  <c r="BL122" i="10"/>
  <c r="BL111" i="10"/>
  <c r="BK73" i="10"/>
  <c r="BK138" i="10" s="1"/>
  <c r="BK150" i="10" s="1"/>
  <c r="BJ81" i="10" l="1"/>
  <c r="BH151" i="10"/>
  <c r="BK151" i="10"/>
  <c r="P138" i="10"/>
  <c r="U148" i="14" s="1"/>
  <c r="BG150" i="10"/>
  <c r="BI150" i="10"/>
  <c r="Q121" i="10"/>
  <c r="N133" i="14" s="1"/>
  <c r="Q115" i="10"/>
  <c r="N132" i="14" s="1"/>
  <c r="BN75" i="10"/>
  <c r="BN71" i="10" s="1"/>
  <c r="BN11" i="10" s="1"/>
  <c r="BN138" i="10"/>
  <c r="BN150" i="10" s="1"/>
  <c r="BM150" i="10"/>
  <c r="BH79" i="10"/>
  <c r="BK79" i="10"/>
  <c r="BL73" i="10"/>
  <c r="BL138" i="10" s="1"/>
  <c r="Q111" i="10"/>
  <c r="BJ11" i="10"/>
  <c r="BU111" i="10"/>
  <c r="BQ111" i="10"/>
  <c r="BQ73" i="10" s="1"/>
  <c r="BQ138" i="10" s="1"/>
  <c r="BR122" i="10"/>
  <c r="BP122" i="10"/>
  <c r="BO111" i="10"/>
  <c r="BO73" i="10" s="1"/>
  <c r="BO122" i="10"/>
  <c r="R120" i="10"/>
  <c r="BR111" i="10"/>
  <c r="BR73" i="10" s="1"/>
  <c r="P73" i="10"/>
  <c r="BH75" i="10"/>
  <c r="BP111" i="10"/>
  <c r="BI10" i="10"/>
  <c r="BI11" i="3"/>
  <c r="BI27" i="10"/>
  <c r="BG11" i="10"/>
  <c r="BK75" i="10"/>
  <c r="BM75" i="10"/>
  <c r="BG151" i="10" l="1"/>
  <c r="BG152" i="10"/>
  <c r="BI151" i="10"/>
  <c r="BI152" i="10"/>
  <c r="BN151" i="10"/>
  <c r="BN152" i="10"/>
  <c r="BM151" i="10"/>
  <c r="BN10" i="10"/>
  <c r="BN11" i="3"/>
  <c r="P150" i="10"/>
  <c r="BG79" i="10"/>
  <c r="BI79" i="10"/>
  <c r="BI81" i="10" s="1"/>
  <c r="BN79" i="10"/>
  <c r="BN81" i="10" s="1"/>
  <c r="BM79" i="10"/>
  <c r="Q138" i="10"/>
  <c r="V148" i="14" s="1"/>
  <c r="BL150" i="10"/>
  <c r="BQ150" i="10"/>
  <c r="BO75" i="10"/>
  <c r="BO71" i="10" s="1"/>
  <c r="BO11" i="10" s="1"/>
  <c r="BO138" i="10"/>
  <c r="R121" i="10"/>
  <c r="O133" i="14" s="1"/>
  <c r="R115" i="10"/>
  <c r="BR75" i="10"/>
  <c r="BR71" i="10" s="1"/>
  <c r="BR11" i="10" s="1"/>
  <c r="BR138" i="10"/>
  <c r="BR150" i="10" s="1"/>
  <c r="BU122" i="10"/>
  <c r="BL75" i="10"/>
  <c r="Q73" i="10"/>
  <c r="BN27" i="10"/>
  <c r="BJ10" i="10"/>
  <c r="BJ11" i="3"/>
  <c r="BJ27" i="10"/>
  <c r="BJ35" i="10"/>
  <c r="BJ80" i="10"/>
  <c r="BV111" i="10"/>
  <c r="BV73" i="10" s="1"/>
  <c r="BV122" i="10"/>
  <c r="BS111" i="10"/>
  <c r="BS73" i="10" s="1"/>
  <c r="BT122" i="10"/>
  <c r="BS122" i="10"/>
  <c r="S120" i="10"/>
  <c r="BT111" i="10"/>
  <c r="P75" i="10"/>
  <c r="P77" i="10" s="1"/>
  <c r="BH71" i="10"/>
  <c r="BP73" i="10"/>
  <c r="R111" i="10"/>
  <c r="BI19" i="10"/>
  <c r="BI23" i="10"/>
  <c r="BI21" i="10"/>
  <c r="BI22" i="10"/>
  <c r="BI24" i="10"/>
  <c r="BI20" i="10"/>
  <c r="BI206" i="10"/>
  <c r="BI41" i="10" s="1"/>
  <c r="BI10" i="3"/>
  <c r="BI35" i="3"/>
  <c r="BU10" i="6"/>
  <c r="BG27" i="10"/>
  <c r="BG11" i="3"/>
  <c r="BG10" i="10"/>
  <c r="BK71" i="10"/>
  <c r="BK152" i="10" s="1"/>
  <c r="BU73" i="10"/>
  <c r="BU138" i="10" s="1"/>
  <c r="BQ75" i="10"/>
  <c r="BM71" i="10"/>
  <c r="BM152" i="10" s="1"/>
  <c r="AC8" i="14" l="1"/>
  <c r="O132" i="14"/>
  <c r="BM81" i="10"/>
  <c r="BG81" i="10"/>
  <c r="BK81" i="10"/>
  <c r="Q150" i="10"/>
  <c r="Q151" i="10" s="1"/>
  <c r="BL151" i="10"/>
  <c r="BQ151" i="10"/>
  <c r="BR151" i="10"/>
  <c r="BR152" i="10"/>
  <c r="BH152" i="10"/>
  <c r="BH81" i="10"/>
  <c r="BR11" i="3"/>
  <c r="BR10" i="10"/>
  <c r="BR27" i="10"/>
  <c r="BV138" i="10"/>
  <c r="BV150" i="10" s="1"/>
  <c r="BV75" i="10"/>
  <c r="BV71" i="10" s="1"/>
  <c r="BV11" i="10" s="1"/>
  <c r="BN19" i="10"/>
  <c r="BN24" i="10"/>
  <c r="BN20" i="10"/>
  <c r="BN22" i="10"/>
  <c r="BN206" i="10"/>
  <c r="BN41" i="10" s="1"/>
  <c r="BN23" i="10"/>
  <c r="BN21" i="10"/>
  <c r="BZ10" i="6"/>
  <c r="BN10" i="3"/>
  <c r="P151" i="10"/>
  <c r="BI35" i="10"/>
  <c r="BI34" i="10" s="1"/>
  <c r="BI58" i="10" s="1"/>
  <c r="BU25" i="6" s="1"/>
  <c r="BI80" i="10"/>
  <c r="BL79" i="10"/>
  <c r="BQ79" i="10"/>
  <c r="BO150" i="10"/>
  <c r="BR79" i="10"/>
  <c r="BR81" i="10" s="1"/>
  <c r="BG35" i="10"/>
  <c r="BG80" i="10"/>
  <c r="BS75" i="10"/>
  <c r="BS71" i="10" s="1"/>
  <c r="BS11" i="10" s="1"/>
  <c r="BS138" i="10"/>
  <c r="S121" i="10"/>
  <c r="P133" i="14" s="1"/>
  <c r="S115" i="10"/>
  <c r="P132" i="14" s="1"/>
  <c r="R73" i="10"/>
  <c r="BP138" i="10"/>
  <c r="BU150" i="10"/>
  <c r="BJ19" i="10"/>
  <c r="BJ22" i="10"/>
  <c r="BJ21" i="10"/>
  <c r="BJ23" i="10"/>
  <c r="BJ20" i="10"/>
  <c r="BJ24" i="10"/>
  <c r="BJ206" i="10"/>
  <c r="BJ41" i="10" s="1"/>
  <c r="BJ35" i="3"/>
  <c r="BJ10" i="3"/>
  <c r="BJ43" i="3"/>
  <c r="BJ61" i="10"/>
  <c r="BJ44" i="10"/>
  <c r="BN80" i="10"/>
  <c r="BN35" i="10"/>
  <c r="BL71" i="10"/>
  <c r="BL152" i="10" s="1"/>
  <c r="Q75" i="10"/>
  <c r="Q77" i="10" s="1"/>
  <c r="BN35" i="3"/>
  <c r="BV10" i="6"/>
  <c r="BX122" i="10"/>
  <c r="BW122" i="10"/>
  <c r="BW111" i="10"/>
  <c r="BW73" i="10" s="1"/>
  <c r="T120" i="10"/>
  <c r="BX111" i="10"/>
  <c r="BH11" i="10"/>
  <c r="P71" i="10"/>
  <c r="P152" i="10" s="1"/>
  <c r="BP75" i="10"/>
  <c r="BT73" i="10"/>
  <c r="BT138" i="10" s="1"/>
  <c r="BT150" i="10" s="1"/>
  <c r="S111" i="10"/>
  <c r="BI27" i="3"/>
  <c r="BU9" i="6"/>
  <c r="BI82" i="3"/>
  <c r="BI12" i="12"/>
  <c r="BI28" i="3"/>
  <c r="BI30" i="3"/>
  <c r="BI29" i="3"/>
  <c r="BI31" i="3"/>
  <c r="BI32" i="3"/>
  <c r="BQ71" i="10"/>
  <c r="BQ152" i="10" s="1"/>
  <c r="BS10" i="6"/>
  <c r="BG10" i="3"/>
  <c r="BG27" i="3" s="1"/>
  <c r="BG35" i="3"/>
  <c r="BG206" i="10"/>
  <c r="BG23" i="10"/>
  <c r="BG21" i="10"/>
  <c r="BG22" i="10"/>
  <c r="BG24" i="10"/>
  <c r="BG20" i="10"/>
  <c r="BG19" i="10"/>
  <c r="BO11" i="3"/>
  <c r="BO10" i="10"/>
  <c r="BO19" i="10" s="1"/>
  <c r="BK11" i="10"/>
  <c r="BO27" i="10" s="1"/>
  <c r="BU75" i="10"/>
  <c r="BM11" i="10"/>
  <c r="BI49" i="3"/>
  <c r="BI67" i="10"/>
  <c r="AC7" i="14" l="1"/>
  <c r="AD7" i="14" s="1"/>
  <c r="AD8" i="14"/>
  <c r="AI8" i="14" s="1"/>
  <c r="BL81" i="10"/>
  <c r="BQ81" i="10"/>
  <c r="BV151" i="10"/>
  <c r="BV152" i="10"/>
  <c r="BO151" i="10"/>
  <c r="BO152" i="10"/>
  <c r="BU151" i="10"/>
  <c r="BT151" i="10"/>
  <c r="BN27" i="3"/>
  <c r="BZ9" i="6"/>
  <c r="BN32" i="3"/>
  <c r="BN28" i="3"/>
  <c r="BN30" i="3"/>
  <c r="BN31" i="3"/>
  <c r="BN82" i="3"/>
  <c r="BN12" i="12"/>
  <c r="BN29" i="3"/>
  <c r="BN67" i="10"/>
  <c r="BR10" i="3"/>
  <c r="BR35" i="3"/>
  <c r="BR19" i="10"/>
  <c r="BR206" i="10"/>
  <c r="BR41" i="10" s="1"/>
  <c r="BR20" i="10"/>
  <c r="BR23" i="10"/>
  <c r="BR21" i="10"/>
  <c r="BR22" i="10"/>
  <c r="BR24" i="10"/>
  <c r="BV79" i="10"/>
  <c r="BV81" i="10" s="1"/>
  <c r="BN49" i="3"/>
  <c r="BP150" i="10"/>
  <c r="R138" i="10"/>
  <c r="BJ28" i="3"/>
  <c r="BJ82" i="3"/>
  <c r="BV9" i="6"/>
  <c r="BL11" i="10"/>
  <c r="Q71" i="10"/>
  <c r="Q152" i="10" s="1"/>
  <c r="BI61" i="10"/>
  <c r="BI44" i="10"/>
  <c r="BI43" i="3"/>
  <c r="BI42" i="3" s="1"/>
  <c r="BO79" i="10"/>
  <c r="BO81" i="10" s="1"/>
  <c r="S138" i="10"/>
  <c r="X148" i="14" s="1"/>
  <c r="BS150" i="10"/>
  <c r="BU79" i="10"/>
  <c r="BR80" i="10"/>
  <c r="BR35" i="10"/>
  <c r="BG61" i="10"/>
  <c r="BG43" i="3"/>
  <c r="BG44" i="10"/>
  <c r="BJ27" i="3"/>
  <c r="BJ29" i="3"/>
  <c r="BJ32" i="3"/>
  <c r="BJ12" i="12"/>
  <c r="BJ31" i="3"/>
  <c r="BJ30" i="3"/>
  <c r="BW75" i="10"/>
  <c r="BW71" i="10" s="1"/>
  <c r="BW11" i="10" s="1"/>
  <c r="BW138" i="10"/>
  <c r="T121" i="10"/>
  <c r="Q133" i="14" s="1"/>
  <c r="T115" i="10"/>
  <c r="Q132" i="14" s="1"/>
  <c r="BT79" i="10"/>
  <c r="BN44" i="10"/>
  <c r="BN61" i="10"/>
  <c r="BN34" i="10"/>
  <c r="BN43" i="3"/>
  <c r="BJ74" i="3"/>
  <c r="BJ60" i="3"/>
  <c r="BV27" i="10"/>
  <c r="BV11" i="3"/>
  <c r="BV10" i="10"/>
  <c r="R75" i="10"/>
  <c r="R77" i="10" s="1"/>
  <c r="BP71" i="10"/>
  <c r="BI272" i="3"/>
  <c r="BI286" i="3"/>
  <c r="BI309" i="3"/>
  <c r="BI167" i="3"/>
  <c r="BI169" i="3"/>
  <c r="BI133" i="3"/>
  <c r="BI168" i="3"/>
  <c r="BI271" i="3"/>
  <c r="BI106" i="3"/>
  <c r="BI287" i="3"/>
  <c r="BI148" i="3"/>
  <c r="BI295" i="3"/>
  <c r="T111" i="10"/>
  <c r="BX73" i="10"/>
  <c r="BX138" i="10" s="1"/>
  <c r="BX150" i="10" s="1"/>
  <c r="P11" i="10"/>
  <c r="P27" i="10" s="1"/>
  <c r="BH11" i="3"/>
  <c r="BH27" i="10"/>
  <c r="BH10" i="10"/>
  <c r="BH19" i="10" s="1"/>
  <c r="P79" i="10"/>
  <c r="BH80" i="10"/>
  <c r="BH35" i="10"/>
  <c r="BL80" i="10"/>
  <c r="BL35" i="10"/>
  <c r="S73" i="10"/>
  <c r="BT75" i="10"/>
  <c r="BQ11" i="10"/>
  <c r="BG82" i="3"/>
  <c r="BG31" i="3"/>
  <c r="BG28" i="3"/>
  <c r="BS9" i="6"/>
  <c r="BG12" i="12"/>
  <c r="BG30" i="3"/>
  <c r="BG29" i="3"/>
  <c r="BG32" i="3"/>
  <c r="BG41" i="10"/>
  <c r="BO10" i="3"/>
  <c r="BO23" i="10"/>
  <c r="BO206" i="10"/>
  <c r="BO41" i="10" s="1"/>
  <c r="BO21" i="10"/>
  <c r="BO22" i="10"/>
  <c r="BO20" i="10"/>
  <c r="BO24" i="10"/>
  <c r="BS27" i="10"/>
  <c r="BS11" i="3"/>
  <c r="BS10" i="10"/>
  <c r="Q79" i="10"/>
  <c r="BK35" i="10"/>
  <c r="BK80" i="10"/>
  <c r="BK10" i="10"/>
  <c r="BK11" i="3"/>
  <c r="BO35" i="3" s="1"/>
  <c r="BK27" i="10"/>
  <c r="BU71" i="10"/>
  <c r="BU152" i="10" s="1"/>
  <c r="BM27" i="10"/>
  <c r="BM11" i="3"/>
  <c r="BM10" i="10"/>
  <c r="BM19" i="10" s="1"/>
  <c r="BM35" i="10"/>
  <c r="BM80" i="10"/>
  <c r="BJ67" i="10"/>
  <c r="BJ49" i="3"/>
  <c r="BJ34" i="10"/>
  <c r="BJ58" i="10" s="1"/>
  <c r="BV25" i="6" s="1"/>
  <c r="BI43" i="10"/>
  <c r="BI57" i="10"/>
  <c r="BU24" i="6" s="1"/>
  <c r="BI56" i="10"/>
  <c r="BU23" i="6" s="1"/>
  <c r="BI53" i="10"/>
  <c r="BU20" i="6" s="1"/>
  <c r="BI54" i="10"/>
  <c r="BU21" i="6" s="1"/>
  <c r="BI55" i="10"/>
  <c r="BU22" i="6" s="1"/>
  <c r="BI52" i="10"/>
  <c r="BU19" i="6" s="1"/>
  <c r="BU35" i="6"/>
  <c r="BU45" i="6"/>
  <c r="AC9" i="14" l="1"/>
  <c r="W148" i="14"/>
  <c r="AF7" i="14"/>
  <c r="AI7" i="14"/>
  <c r="AD9" i="14"/>
  <c r="BU81" i="10"/>
  <c r="BP151" i="10"/>
  <c r="BP152" i="10"/>
  <c r="BS151" i="10"/>
  <c r="BS152" i="10"/>
  <c r="BX151" i="10"/>
  <c r="BN168" i="3"/>
  <c r="BN271" i="3"/>
  <c r="BN295" i="3"/>
  <c r="BN148" i="3"/>
  <c r="BN272" i="3"/>
  <c r="BN286" i="3"/>
  <c r="BN169" i="3"/>
  <c r="BN133" i="3"/>
  <c r="BN167" i="3"/>
  <c r="BN287" i="3"/>
  <c r="BN309" i="3"/>
  <c r="BJ295" i="3"/>
  <c r="BJ309" i="3"/>
  <c r="BJ271" i="3"/>
  <c r="BJ287" i="3"/>
  <c r="BJ133" i="3"/>
  <c r="BR27" i="3"/>
  <c r="BR29" i="3"/>
  <c r="BR12" i="12"/>
  <c r="BR82" i="3"/>
  <c r="BR28" i="3"/>
  <c r="BR30" i="3"/>
  <c r="BR31" i="3"/>
  <c r="BR32" i="3"/>
  <c r="BR67" i="10"/>
  <c r="BR49" i="3"/>
  <c r="BV80" i="10"/>
  <c r="BV35" i="10"/>
  <c r="BV44" i="10" s="1"/>
  <c r="R150" i="10"/>
  <c r="R151" i="10" s="1"/>
  <c r="BP79" i="10"/>
  <c r="BJ286" i="3"/>
  <c r="BJ167" i="3"/>
  <c r="BJ169" i="3"/>
  <c r="BJ106" i="3"/>
  <c r="BJ272" i="3"/>
  <c r="BJ148" i="3"/>
  <c r="BJ234" i="3" s="1"/>
  <c r="BJ168" i="3"/>
  <c r="BJ237" i="3" s="1"/>
  <c r="BL27" i="10"/>
  <c r="Q11" i="10"/>
  <c r="BJ121" i="3"/>
  <c r="BN106" i="3"/>
  <c r="BL10" i="10"/>
  <c r="Q10" i="10" s="1"/>
  <c r="BL11" i="3"/>
  <c r="BW11" i="3"/>
  <c r="BW27" i="10"/>
  <c r="BW10" i="10"/>
  <c r="BN52" i="10"/>
  <c r="BZ19" i="6" s="1"/>
  <c r="BN57" i="10"/>
  <c r="BZ24" i="6" s="1"/>
  <c r="BN43" i="10"/>
  <c r="BN56" i="10"/>
  <c r="BZ23" i="6" s="1"/>
  <c r="BN55" i="10"/>
  <c r="BZ22" i="6" s="1"/>
  <c r="BN54" i="10"/>
  <c r="BZ21" i="6" s="1"/>
  <c r="BN53" i="10"/>
  <c r="BZ20" i="6" s="1"/>
  <c r="BN58" i="10"/>
  <c r="BZ25" i="6" s="1"/>
  <c r="BN42" i="3"/>
  <c r="BN67" i="3" s="1"/>
  <c r="BN60" i="3"/>
  <c r="BN74" i="3"/>
  <c r="BI60" i="3"/>
  <c r="BI74" i="3"/>
  <c r="S150" i="10"/>
  <c r="BS79" i="10"/>
  <c r="BS81" i="10" s="1"/>
  <c r="T138" i="10"/>
  <c r="Y148" i="14" s="1"/>
  <c r="BW150" i="10"/>
  <c r="BR34" i="10"/>
  <c r="BR44" i="10"/>
  <c r="BR61" i="10"/>
  <c r="BR43" i="3"/>
  <c r="BG74" i="3"/>
  <c r="BG60" i="3"/>
  <c r="BX79" i="10"/>
  <c r="R71" i="10"/>
  <c r="BP11" i="10"/>
  <c r="BV10" i="3"/>
  <c r="BV35" i="3"/>
  <c r="BV24" i="10"/>
  <c r="BV20" i="10"/>
  <c r="BV21" i="10"/>
  <c r="BV23" i="10"/>
  <c r="BV22" i="10"/>
  <c r="BV206" i="10"/>
  <c r="BV41" i="10" s="1"/>
  <c r="BV19" i="10"/>
  <c r="BI134" i="3"/>
  <c r="BI85" i="3"/>
  <c r="BT71" i="10"/>
  <c r="BT152" i="10" s="1"/>
  <c r="S75" i="10"/>
  <c r="S77" i="10" s="1"/>
  <c r="BQ80" i="10"/>
  <c r="BQ35" i="10"/>
  <c r="BQ27" i="10"/>
  <c r="BQ10" i="10"/>
  <c r="BQ11" i="3"/>
  <c r="BU11" i="10"/>
  <c r="T73" i="10"/>
  <c r="BX75" i="10"/>
  <c r="P11" i="3"/>
  <c r="P35" i="3" s="1"/>
  <c r="BT10" i="6"/>
  <c r="BH35" i="3"/>
  <c r="BH10" i="3"/>
  <c r="BH27" i="3" s="1"/>
  <c r="P10" i="10"/>
  <c r="BH20" i="10"/>
  <c r="BH23" i="10"/>
  <c r="BH24" i="10"/>
  <c r="BH22" i="10"/>
  <c r="BH206" i="10"/>
  <c r="BH21" i="10"/>
  <c r="P80" i="10"/>
  <c r="P81" i="10"/>
  <c r="P35" i="10"/>
  <c r="BH61" i="10"/>
  <c r="BH44" i="10"/>
  <c r="BH43" i="3"/>
  <c r="BL43" i="3"/>
  <c r="BL61" i="10"/>
  <c r="BL44" i="10"/>
  <c r="BG272" i="3"/>
  <c r="BG121" i="3"/>
  <c r="BG286" i="3"/>
  <c r="BG295" i="3"/>
  <c r="BG148" i="3"/>
  <c r="BG271" i="3"/>
  <c r="BG309" i="3"/>
  <c r="BG167" i="3"/>
  <c r="BG168" i="3"/>
  <c r="BG133" i="3"/>
  <c r="BG169" i="3"/>
  <c r="BG106" i="3"/>
  <c r="BG287" i="3"/>
  <c r="BG67" i="10"/>
  <c r="BG49" i="3"/>
  <c r="BG34" i="10"/>
  <c r="BG58" i="10" s="1"/>
  <c r="BS25" i="6" s="1"/>
  <c r="BO31" i="3"/>
  <c r="BO32" i="3"/>
  <c r="BO30" i="3"/>
  <c r="BO12" i="12"/>
  <c r="BO28" i="3"/>
  <c r="BO29" i="3"/>
  <c r="BO82" i="3"/>
  <c r="BO27" i="3"/>
  <c r="BO49" i="3"/>
  <c r="BS35" i="3"/>
  <c r="BS10" i="3"/>
  <c r="BS27" i="3" s="1"/>
  <c r="BS206" i="10"/>
  <c r="BS41" i="10" s="1"/>
  <c r="BS21" i="10"/>
  <c r="BS22" i="10"/>
  <c r="BS20" i="10"/>
  <c r="BS24" i="10"/>
  <c r="BS23" i="10"/>
  <c r="BS19" i="10"/>
  <c r="BO80" i="10"/>
  <c r="BO35" i="10"/>
  <c r="Q80" i="10"/>
  <c r="Q81" i="10"/>
  <c r="BK44" i="10"/>
  <c r="BK61" i="10"/>
  <c r="BK43" i="3"/>
  <c r="Q35" i="10"/>
  <c r="BK20" i="10"/>
  <c r="BK206" i="10"/>
  <c r="BK23" i="10"/>
  <c r="BK24" i="10"/>
  <c r="BK22" i="10"/>
  <c r="BK21" i="10"/>
  <c r="BK19" i="10"/>
  <c r="BW10" i="6"/>
  <c r="BK10" i="3"/>
  <c r="BK27" i="3" s="1"/>
  <c r="BK35" i="3"/>
  <c r="BM35" i="3"/>
  <c r="BM10" i="3"/>
  <c r="BY10" i="6"/>
  <c r="BM206" i="10"/>
  <c r="BM22" i="10"/>
  <c r="BM21" i="10"/>
  <c r="BM20" i="10"/>
  <c r="BM24" i="10"/>
  <c r="BM23" i="10"/>
  <c r="BM61" i="10"/>
  <c r="BM44" i="10"/>
  <c r="BM43" i="3"/>
  <c r="BV35" i="6"/>
  <c r="BV45" i="6"/>
  <c r="BJ54" i="10"/>
  <c r="BV21" i="6" s="1"/>
  <c r="BJ53" i="10"/>
  <c r="BV20" i="6" s="1"/>
  <c r="BJ43" i="10"/>
  <c r="BJ56" i="10"/>
  <c r="BV23" i="6" s="1"/>
  <c r="BJ55" i="10"/>
  <c r="BV22" i="6" s="1"/>
  <c r="BJ57" i="10"/>
  <c r="BV24" i="6" s="1"/>
  <c r="BJ52" i="10"/>
  <c r="BV19" i="6" s="1"/>
  <c r="BJ42" i="3"/>
  <c r="BU34" i="6"/>
  <c r="BU44" i="6"/>
  <c r="BU33" i="6"/>
  <c r="BU43" i="6"/>
  <c r="BU30" i="6"/>
  <c r="BU40" i="6"/>
  <c r="BU41" i="6"/>
  <c r="BU31" i="6"/>
  <c r="BU42" i="6"/>
  <c r="BU32" i="6"/>
  <c r="BU29" i="6"/>
  <c r="BU39" i="6"/>
  <c r="BI71" i="3"/>
  <c r="BI69" i="3"/>
  <c r="BI59" i="3"/>
  <c r="BI87" i="3"/>
  <c r="BI70" i="3"/>
  <c r="BI68" i="3"/>
  <c r="BI67" i="3"/>
  <c r="AF8" i="14" l="1"/>
  <c r="AG8" i="14" s="1"/>
  <c r="AG7" i="14"/>
  <c r="AI9" i="14"/>
  <c r="AD17" i="14"/>
  <c r="AD19" i="14" s="1"/>
  <c r="BZ41" i="6"/>
  <c r="BZ31" i="6"/>
  <c r="BZ40" i="6"/>
  <c r="BZ30" i="6"/>
  <c r="BZ45" i="6"/>
  <c r="BZ35" i="6"/>
  <c r="R79" i="10"/>
  <c r="AC14" i="14" s="1"/>
  <c r="BP81" i="10"/>
  <c r="BT81" i="10"/>
  <c r="BW151" i="10"/>
  <c r="BW152" i="10"/>
  <c r="BV61" i="10"/>
  <c r="BV43" i="3"/>
  <c r="BZ44" i="6"/>
  <c r="BZ34" i="6"/>
  <c r="BZ43" i="6"/>
  <c r="BZ33" i="6"/>
  <c r="BZ32" i="6"/>
  <c r="BZ42" i="6"/>
  <c r="BN85" i="3"/>
  <c r="BN134" i="3"/>
  <c r="BJ85" i="3"/>
  <c r="BJ134" i="3"/>
  <c r="R152" i="10"/>
  <c r="BR106" i="3"/>
  <c r="BR133" i="3"/>
  <c r="BR167" i="3"/>
  <c r="BR309" i="3"/>
  <c r="BR169" i="3"/>
  <c r="BR148" i="3"/>
  <c r="BR295" i="3"/>
  <c r="BR287" i="3"/>
  <c r="BR271" i="3"/>
  <c r="BR286" i="3"/>
  <c r="BR168" i="3"/>
  <c r="BR272" i="3"/>
  <c r="BP35" i="10"/>
  <c r="BP80" i="10"/>
  <c r="BN59" i="3"/>
  <c r="BN69" i="3"/>
  <c r="BN87" i="3"/>
  <c r="BN70" i="3"/>
  <c r="Q87" i="17"/>
  <c r="Q27" i="10"/>
  <c r="BL35" i="3"/>
  <c r="Q11" i="3"/>
  <c r="Q35" i="3" s="1"/>
  <c r="BW35" i="3"/>
  <c r="BW10" i="3"/>
  <c r="BW19" i="10"/>
  <c r="BW206" i="10"/>
  <c r="BW41" i="10" s="1"/>
  <c r="BW24" i="10"/>
  <c r="BW22" i="10"/>
  <c r="BW23" i="10"/>
  <c r="BW21" i="10"/>
  <c r="BW20" i="10"/>
  <c r="BZ39" i="6"/>
  <c r="BZ29" i="6"/>
  <c r="BN68" i="3"/>
  <c r="BN71" i="3"/>
  <c r="BL19" i="10"/>
  <c r="BL24" i="10"/>
  <c r="BL20" i="10"/>
  <c r="BL22" i="10"/>
  <c r="BL23" i="10"/>
  <c r="BL21" i="10"/>
  <c r="BL206" i="10"/>
  <c r="BX10" i="6"/>
  <c r="BL10" i="3"/>
  <c r="Q10" i="3" s="1"/>
  <c r="S151" i="10"/>
  <c r="T150" i="10"/>
  <c r="BW79" i="10"/>
  <c r="BW81" i="10" s="1"/>
  <c r="BR56" i="10"/>
  <c r="BR54" i="10"/>
  <c r="BR55" i="10"/>
  <c r="BR57" i="10"/>
  <c r="BR52" i="10"/>
  <c r="BR43" i="10"/>
  <c r="BR53" i="10"/>
  <c r="BR58" i="10"/>
  <c r="BR42" i="3"/>
  <c r="BR74" i="3"/>
  <c r="BR60" i="3"/>
  <c r="R11" i="10"/>
  <c r="R27" i="10" s="1"/>
  <c r="BP27" i="10"/>
  <c r="BP10" i="10"/>
  <c r="BP11" i="3"/>
  <c r="S71" i="10"/>
  <c r="S152" i="10" s="1"/>
  <c r="BT11" i="10"/>
  <c r="S79" i="10"/>
  <c r="BU10" i="10"/>
  <c r="BU27" i="10"/>
  <c r="BU11" i="3"/>
  <c r="BU35" i="10"/>
  <c r="BU61" i="10" s="1"/>
  <c r="BU80" i="10"/>
  <c r="BV30" i="3"/>
  <c r="BV31" i="3"/>
  <c r="BV28" i="3"/>
  <c r="BV82" i="3"/>
  <c r="BV12" i="12"/>
  <c r="BV32" i="3"/>
  <c r="BV29" i="3"/>
  <c r="BV27" i="3"/>
  <c r="BV34" i="10"/>
  <c r="BV67" i="10"/>
  <c r="BV49" i="3"/>
  <c r="BQ44" i="10"/>
  <c r="BQ43" i="3"/>
  <c r="BQ61" i="10"/>
  <c r="BQ19" i="10"/>
  <c r="BQ206" i="10"/>
  <c r="BQ41" i="10" s="1"/>
  <c r="BQ21" i="10"/>
  <c r="BQ24" i="10"/>
  <c r="BQ22" i="10"/>
  <c r="BQ20" i="10"/>
  <c r="BQ23" i="10"/>
  <c r="BQ35" i="3"/>
  <c r="BQ10" i="3"/>
  <c r="T75" i="10"/>
  <c r="T77" i="10" s="1"/>
  <c r="BX71" i="10"/>
  <c r="P10" i="3"/>
  <c r="BT9" i="6"/>
  <c r="S6" i="6" s="1"/>
  <c r="N6" i="6" s="1"/>
  <c r="BH28" i="3"/>
  <c r="BH29" i="3"/>
  <c r="BH82" i="3"/>
  <c r="BH32" i="3"/>
  <c r="BH31" i="3"/>
  <c r="BH12" i="12"/>
  <c r="P12" i="12" s="1"/>
  <c r="P17" i="12" s="1"/>
  <c r="BH30" i="3"/>
  <c r="P19" i="10"/>
  <c r="P26" i="10"/>
  <c r="P24" i="10"/>
  <c r="P22" i="10"/>
  <c r="P23" i="10"/>
  <c r="P21" i="10"/>
  <c r="P20" i="10"/>
  <c r="P206" i="10"/>
  <c r="P207" i="10" s="1"/>
  <c r="BH41" i="10"/>
  <c r="P61" i="10"/>
  <c r="P44" i="10"/>
  <c r="P22" i="17"/>
  <c r="P43" i="3"/>
  <c r="BH60" i="3"/>
  <c r="BH74" i="3"/>
  <c r="BL60" i="3"/>
  <c r="BL74" i="3"/>
  <c r="BG234" i="3"/>
  <c r="BG237" i="3"/>
  <c r="BG134" i="3"/>
  <c r="BG85" i="3"/>
  <c r="BS35" i="6"/>
  <c r="BS45" i="6"/>
  <c r="BG42" i="3"/>
  <c r="BG52" i="10"/>
  <c r="BS19" i="6" s="1"/>
  <c r="BG43" i="10"/>
  <c r="BG56" i="10"/>
  <c r="BS23" i="6" s="1"/>
  <c r="BG54" i="10"/>
  <c r="BS21" i="6" s="1"/>
  <c r="BG55" i="10"/>
  <c r="BS22" i="6" s="1"/>
  <c r="BG57" i="10"/>
  <c r="BS24" i="6" s="1"/>
  <c r="BG53" i="10"/>
  <c r="BS20" i="6" s="1"/>
  <c r="BO309" i="3"/>
  <c r="BO271" i="3"/>
  <c r="BO169" i="3"/>
  <c r="BO167" i="3"/>
  <c r="BO287" i="3"/>
  <c r="BO295" i="3"/>
  <c r="BO272" i="3"/>
  <c r="BO148" i="3"/>
  <c r="BO133" i="3"/>
  <c r="BO168" i="3"/>
  <c r="BO286" i="3"/>
  <c r="BO121" i="3"/>
  <c r="BS32" i="3"/>
  <c r="BS31" i="3"/>
  <c r="BS28" i="3"/>
  <c r="BS29" i="3"/>
  <c r="BS30" i="3"/>
  <c r="BS82" i="3"/>
  <c r="BS12" i="12"/>
  <c r="BS67" i="10"/>
  <c r="BS49" i="3"/>
  <c r="BS35" i="10"/>
  <c r="BS80" i="10"/>
  <c r="BO44" i="10"/>
  <c r="BO61" i="10"/>
  <c r="BO43" i="3"/>
  <c r="BO34" i="10"/>
  <c r="BO52" i="10" s="1"/>
  <c r="Q43" i="3"/>
  <c r="BK74" i="3"/>
  <c r="BK60" i="3"/>
  <c r="Q44" i="10"/>
  <c r="Q61" i="10"/>
  <c r="Q22" i="17"/>
  <c r="O77" i="17" s="1"/>
  <c r="Q77" i="17" s="1"/>
  <c r="Q60" i="17" s="1"/>
  <c r="BK41" i="10"/>
  <c r="Q21" i="10"/>
  <c r="Q22" i="10"/>
  <c r="Q20" i="10"/>
  <c r="Q24" i="10"/>
  <c r="Q23" i="10"/>
  <c r="Q26" i="10"/>
  <c r="Q19" i="10"/>
  <c r="BK82" i="3"/>
  <c r="BO106" i="3" s="1"/>
  <c r="BK28" i="3"/>
  <c r="BK30" i="3"/>
  <c r="BK31" i="3"/>
  <c r="BW9" i="6"/>
  <c r="BK12" i="12"/>
  <c r="BK29" i="3"/>
  <c r="BK32" i="3"/>
  <c r="BM82" i="3"/>
  <c r="BM12" i="12"/>
  <c r="BM29" i="3"/>
  <c r="BM31" i="3"/>
  <c r="BM30" i="3"/>
  <c r="BM32" i="3"/>
  <c r="BM28" i="3"/>
  <c r="BY9" i="6"/>
  <c r="BM27" i="3"/>
  <c r="BM41" i="10"/>
  <c r="BM60" i="3"/>
  <c r="BM74" i="3"/>
  <c r="BV31" i="6"/>
  <c r="BV41" i="6"/>
  <c r="BV30" i="6"/>
  <c r="BV40" i="6"/>
  <c r="BV33" i="6"/>
  <c r="BV43" i="6"/>
  <c r="BV42" i="6"/>
  <c r="BV32" i="6"/>
  <c r="BV34" i="6"/>
  <c r="BV44" i="6"/>
  <c r="BV29" i="6"/>
  <c r="BV39" i="6"/>
  <c r="BJ71" i="3"/>
  <c r="BJ68" i="3"/>
  <c r="BJ87" i="3"/>
  <c r="BJ69" i="3"/>
  <c r="BJ59" i="3"/>
  <c r="BJ70" i="3"/>
  <c r="BJ67" i="3"/>
  <c r="BI103" i="3"/>
  <c r="BI84" i="3"/>
  <c r="BI116" i="3"/>
  <c r="BI101" i="3"/>
  <c r="BI108" i="3"/>
  <c r="BI115" i="3"/>
  <c r="Q59" i="17" l="1"/>
  <c r="R60" i="17"/>
  <c r="BR69" i="3"/>
  <c r="BR70" i="3"/>
  <c r="AF9" i="14"/>
  <c r="AC15" i="14"/>
  <c r="AD14" i="14"/>
  <c r="AF14" i="14" s="1"/>
  <c r="AH14" i="14" s="1"/>
  <c r="D7" i="14"/>
  <c r="D6" i="14" s="1"/>
  <c r="E7" i="14"/>
  <c r="E6" i="14" s="1"/>
  <c r="BR59" i="3"/>
  <c r="BR68" i="3"/>
  <c r="BR71" i="3"/>
  <c r="BR67" i="3"/>
  <c r="BR87" i="3"/>
  <c r="BV74" i="3"/>
  <c r="BV60" i="3"/>
  <c r="BV42" i="3"/>
  <c r="R81" i="10"/>
  <c r="R80" i="10"/>
  <c r="BX152" i="10"/>
  <c r="BX81" i="10"/>
  <c r="BR85" i="3"/>
  <c r="BR134" i="3"/>
  <c r="BP61" i="10"/>
  <c r="BP43" i="3"/>
  <c r="R43" i="3" s="1"/>
  <c r="BP44" i="10"/>
  <c r="R35" i="10"/>
  <c r="BN84" i="3"/>
  <c r="BN115" i="3"/>
  <c r="BN103" i="3"/>
  <c r="BZ28" i="6" s="1"/>
  <c r="BN101" i="3"/>
  <c r="R87" i="17"/>
  <c r="Q93" i="17" s="1"/>
  <c r="Q86" i="17"/>
  <c r="BW28" i="3"/>
  <c r="BW32" i="3"/>
  <c r="BW31" i="3"/>
  <c r="BW82" i="3"/>
  <c r="BW29" i="3"/>
  <c r="BW30" i="3"/>
  <c r="BW12" i="12"/>
  <c r="BW27" i="3"/>
  <c r="BW67" i="10"/>
  <c r="BW49" i="3"/>
  <c r="BL41" i="10"/>
  <c r="Q206" i="10"/>
  <c r="Q207" i="10" s="1"/>
  <c r="BL27" i="3"/>
  <c r="BL32" i="3"/>
  <c r="BL82" i="3"/>
  <c r="BL106" i="3" s="1"/>
  <c r="BL12" i="12"/>
  <c r="Q12" i="12" s="1"/>
  <c r="Q17" i="12" s="1"/>
  <c r="BL31" i="3"/>
  <c r="BL30" i="3"/>
  <c r="BL29" i="3"/>
  <c r="BL28" i="3"/>
  <c r="BX9" i="6"/>
  <c r="T6" i="6" s="1"/>
  <c r="O6" i="6" s="1"/>
  <c r="T151" i="10"/>
  <c r="R10" i="10"/>
  <c r="BP20" i="10"/>
  <c r="BP24" i="10"/>
  <c r="BP23" i="10"/>
  <c r="BP22" i="10"/>
  <c r="BP21" i="10"/>
  <c r="BP206" i="10"/>
  <c r="BP19" i="10"/>
  <c r="R11" i="3"/>
  <c r="R35" i="3" s="1"/>
  <c r="BP10" i="3"/>
  <c r="BP35" i="3"/>
  <c r="BT10" i="10"/>
  <c r="BT27" i="10"/>
  <c r="S11" i="10"/>
  <c r="S27" i="10" s="1"/>
  <c r="BT11" i="3"/>
  <c r="BT35" i="10"/>
  <c r="BT80" i="10"/>
  <c r="BU22" i="10"/>
  <c r="BU21" i="10"/>
  <c r="BU24" i="10"/>
  <c r="BU23" i="10"/>
  <c r="BU206" i="10"/>
  <c r="BU41" i="10" s="1"/>
  <c r="BU20" i="10"/>
  <c r="BU19" i="10"/>
  <c r="BU10" i="3"/>
  <c r="BU35" i="3"/>
  <c r="BU43" i="3"/>
  <c r="BU44" i="10"/>
  <c r="BV106" i="3"/>
  <c r="BV309" i="3"/>
  <c r="BV272" i="3"/>
  <c r="BV271" i="3"/>
  <c r="BV169" i="3"/>
  <c r="BV133" i="3"/>
  <c r="BV287" i="3"/>
  <c r="BV295" i="3"/>
  <c r="BV167" i="3"/>
  <c r="BV168" i="3"/>
  <c r="BV148" i="3"/>
  <c r="BV286" i="3"/>
  <c r="BV58" i="10"/>
  <c r="BV54" i="10"/>
  <c r="BV53" i="10"/>
  <c r="BV56" i="10"/>
  <c r="BV43" i="10"/>
  <c r="BV55" i="10"/>
  <c r="BV57" i="10"/>
  <c r="BV52" i="10"/>
  <c r="BQ60" i="3"/>
  <c r="BQ74" i="3"/>
  <c r="BQ27" i="3"/>
  <c r="BQ28" i="3"/>
  <c r="BQ29" i="3"/>
  <c r="BQ12" i="12"/>
  <c r="BQ31" i="3"/>
  <c r="BQ82" i="3"/>
  <c r="BQ30" i="3"/>
  <c r="BQ32" i="3"/>
  <c r="T71" i="10"/>
  <c r="BX11" i="10"/>
  <c r="T79" i="10"/>
  <c r="P27" i="3"/>
  <c r="P32" i="3"/>
  <c r="P31" i="3"/>
  <c r="P30" i="3"/>
  <c r="P29" i="3"/>
  <c r="P28" i="3"/>
  <c r="P34" i="3"/>
  <c r="BH121" i="3"/>
  <c r="P82" i="3"/>
  <c r="W14" i="14" s="1"/>
  <c r="BH106" i="3"/>
  <c r="BH287" i="3"/>
  <c r="BH133" i="3"/>
  <c r="BH148" i="3"/>
  <c r="BH169" i="3"/>
  <c r="P169" i="3" s="1"/>
  <c r="BH271" i="3"/>
  <c r="BH286" i="3"/>
  <c r="BH295" i="3"/>
  <c r="BH272" i="3"/>
  <c r="BI121" i="3"/>
  <c r="BH167" i="3"/>
  <c r="P167" i="3" s="1"/>
  <c r="BH309" i="3"/>
  <c r="BH168" i="3"/>
  <c r="BH34" i="10"/>
  <c r="BH58" i="10" s="1"/>
  <c r="BT25" i="6" s="1"/>
  <c r="P41" i="10"/>
  <c r="BH49" i="3"/>
  <c r="BH67" i="10"/>
  <c r="P74" i="3"/>
  <c r="P60" i="3"/>
  <c r="BG67" i="3"/>
  <c r="BG70" i="3"/>
  <c r="BG71" i="3"/>
  <c r="BG87" i="3"/>
  <c r="BG59" i="3"/>
  <c r="BG69" i="3"/>
  <c r="BG68" i="3"/>
  <c r="BS39" i="6"/>
  <c r="BS29" i="6"/>
  <c r="BS33" i="6"/>
  <c r="BS43" i="6"/>
  <c r="BS31" i="6"/>
  <c r="BS41" i="6"/>
  <c r="BS32" i="6"/>
  <c r="BS42" i="6"/>
  <c r="BS44" i="6"/>
  <c r="BS34" i="6"/>
  <c r="BS40" i="6"/>
  <c r="BS30" i="6"/>
  <c r="BO234" i="3"/>
  <c r="BO85" i="3"/>
  <c r="BO237" i="3"/>
  <c r="BS271" i="3"/>
  <c r="BS286" i="3"/>
  <c r="BS272" i="3"/>
  <c r="BS287" i="3"/>
  <c r="BS133" i="3"/>
  <c r="BS169" i="3"/>
  <c r="BS106" i="3"/>
  <c r="BS309" i="3"/>
  <c r="BS167" i="3"/>
  <c r="BS168" i="3"/>
  <c r="BS121" i="3"/>
  <c r="BS148" i="3"/>
  <c r="BS295" i="3"/>
  <c r="S81" i="10"/>
  <c r="S80" i="10"/>
  <c r="BS43" i="3"/>
  <c r="BS61" i="10"/>
  <c r="BS44" i="10"/>
  <c r="BS34" i="10"/>
  <c r="BS52" i="10" s="1"/>
  <c r="BW80" i="10"/>
  <c r="BW35" i="10"/>
  <c r="BO60" i="3"/>
  <c r="BO74" i="3"/>
  <c r="BO42" i="3"/>
  <c r="BO67" i="3" s="1"/>
  <c r="BO58" i="10"/>
  <c r="BO57" i="10"/>
  <c r="BO56" i="10"/>
  <c r="BO54" i="10"/>
  <c r="BO55" i="10"/>
  <c r="BO43" i="10"/>
  <c r="BO53" i="10"/>
  <c r="Q60" i="3"/>
  <c r="Q74" i="3"/>
  <c r="BK34" i="10"/>
  <c r="BK58" i="10" s="1"/>
  <c r="BW25" i="6" s="1"/>
  <c r="BK67" i="10"/>
  <c r="BK49" i="3"/>
  <c r="BO67" i="10"/>
  <c r="BK272" i="3"/>
  <c r="BK287" i="3"/>
  <c r="BK286" i="3"/>
  <c r="BK169" i="3"/>
  <c r="BK121" i="3"/>
  <c r="BK148" i="3"/>
  <c r="BK309" i="3"/>
  <c r="BK167" i="3"/>
  <c r="BK168" i="3"/>
  <c r="BK133" i="3"/>
  <c r="BO134" i="3" s="1"/>
  <c r="BK295" i="3"/>
  <c r="BK271" i="3"/>
  <c r="BK106" i="3"/>
  <c r="Q30" i="3"/>
  <c r="Q28" i="3"/>
  <c r="Q34" i="3"/>
  <c r="Q29" i="3"/>
  <c r="Q32" i="3"/>
  <c r="Q31" i="3"/>
  <c r="Q27" i="3"/>
  <c r="BQ34" i="10"/>
  <c r="BQ58" i="10" s="1"/>
  <c r="BQ49" i="3"/>
  <c r="BQ67" i="10"/>
  <c r="BM106" i="3"/>
  <c r="BM272" i="3"/>
  <c r="BM148" i="3"/>
  <c r="BM168" i="3"/>
  <c r="BM169" i="3"/>
  <c r="BM167" i="3"/>
  <c r="BM287" i="3"/>
  <c r="BM286" i="3"/>
  <c r="BM271" i="3"/>
  <c r="BM133" i="3"/>
  <c r="BM309" i="3"/>
  <c r="BM295" i="3"/>
  <c r="BN121" i="3"/>
  <c r="BM34" i="10"/>
  <c r="BM58" i="10" s="1"/>
  <c r="BY25" i="6" s="1"/>
  <c r="BM67" i="10"/>
  <c r="BM49" i="3"/>
  <c r="BN116" i="3"/>
  <c r="BN108" i="3"/>
  <c r="BJ115" i="3"/>
  <c r="BJ116" i="3"/>
  <c r="BJ108" i="3"/>
  <c r="BJ101" i="3"/>
  <c r="BJ84" i="3"/>
  <c r="BJ122" i="3" s="1"/>
  <c r="BJ103" i="3"/>
  <c r="BJ123" i="3"/>
  <c r="BU28" i="6"/>
  <c r="BI83" i="3"/>
  <c r="BI149" i="3"/>
  <c r="BI163" i="3"/>
  <c r="BI113" i="3"/>
  <c r="BI131" i="3" s="1"/>
  <c r="BI114" i="3"/>
  <c r="BI107" i="3"/>
  <c r="AF10" i="14" l="1"/>
  <c r="AG9" i="14"/>
  <c r="O66" i="17"/>
  <c r="V60" i="14" s="1"/>
  <c r="T152" i="10"/>
  <c r="W71" i="10"/>
  <c r="AF11" i="14"/>
  <c r="AG10" i="14"/>
  <c r="BR84" i="3"/>
  <c r="BR115" i="3"/>
  <c r="BR116" i="3"/>
  <c r="BR101" i="3"/>
  <c r="BR108" i="3"/>
  <c r="BR103" i="3"/>
  <c r="BL34" i="10"/>
  <c r="BL49" i="3"/>
  <c r="BV67" i="3"/>
  <c r="BV70" i="3"/>
  <c r="BV68" i="3"/>
  <c r="BV59" i="3"/>
  <c r="BV69" i="3"/>
  <c r="BV71" i="3"/>
  <c r="BV87" i="3"/>
  <c r="BP74" i="3"/>
  <c r="BP60" i="3"/>
  <c r="R44" i="10"/>
  <c r="R61" i="10"/>
  <c r="R22" i="17"/>
  <c r="BN113" i="3"/>
  <c r="BN131" i="3" s="1"/>
  <c r="BN149" i="3"/>
  <c r="BN163" i="3"/>
  <c r="BN83" i="3"/>
  <c r="BN129" i="3" s="1"/>
  <c r="Q41" i="10"/>
  <c r="Q66" i="17" s="1"/>
  <c r="BL67" i="10"/>
  <c r="BW309" i="3"/>
  <c r="BW167" i="3"/>
  <c r="BW168" i="3"/>
  <c r="BW286" i="3"/>
  <c r="BW295" i="3"/>
  <c r="BW148" i="3"/>
  <c r="BW234" i="3" s="1"/>
  <c r="BW133" i="3"/>
  <c r="BW287" i="3"/>
  <c r="BW272" i="3"/>
  <c r="BW271" i="3"/>
  <c r="BW169" i="3"/>
  <c r="BW106" i="3"/>
  <c r="BW121" i="3"/>
  <c r="BL272" i="3"/>
  <c r="BL148" i="3"/>
  <c r="BL169" i="3"/>
  <c r="Q169" i="3" s="1"/>
  <c r="BL168" i="3"/>
  <c r="BL133" i="3"/>
  <c r="BL271" i="3"/>
  <c r="BL286" i="3"/>
  <c r="BL309" i="3"/>
  <c r="BL295" i="3"/>
  <c r="BL287" i="3"/>
  <c r="BL167" i="3"/>
  <c r="Q167" i="3" s="1"/>
  <c r="Q82" i="3"/>
  <c r="X14" i="14" s="1"/>
  <c r="BL121" i="3"/>
  <c r="BM121" i="3"/>
  <c r="P308" i="3"/>
  <c r="BP41" i="10"/>
  <c r="R206" i="10"/>
  <c r="R207" i="10" s="1"/>
  <c r="R23" i="10"/>
  <c r="R24" i="10"/>
  <c r="R22" i="10"/>
  <c r="R20" i="10"/>
  <c r="R21" i="10"/>
  <c r="R26" i="10"/>
  <c r="R19" i="10"/>
  <c r="R10" i="3"/>
  <c r="BP32" i="3"/>
  <c r="BP28" i="3"/>
  <c r="BP12" i="12"/>
  <c r="R12" i="12" s="1"/>
  <c r="R17" i="12" s="1"/>
  <c r="BP31" i="3"/>
  <c r="BP29" i="3"/>
  <c r="BP82" i="3"/>
  <c r="BP30" i="3"/>
  <c r="BP27" i="3"/>
  <c r="BT19" i="10"/>
  <c r="BT24" i="10"/>
  <c r="BT22" i="10"/>
  <c r="BT23" i="10"/>
  <c r="BT21" i="10"/>
  <c r="BT206" i="10"/>
  <c r="BT20" i="10"/>
  <c r="S10" i="10"/>
  <c r="S11" i="3"/>
  <c r="S35" i="3" s="1"/>
  <c r="BT35" i="3"/>
  <c r="BT10" i="3"/>
  <c r="BT61" i="10"/>
  <c r="BT44" i="10"/>
  <c r="S35" i="10"/>
  <c r="BT43" i="3"/>
  <c r="P306" i="3"/>
  <c r="BU27" i="3"/>
  <c r="BU82" i="3"/>
  <c r="BU29" i="3"/>
  <c r="BU28" i="3"/>
  <c r="BU30" i="3"/>
  <c r="BU12" i="12"/>
  <c r="BU31" i="3"/>
  <c r="BU32" i="3"/>
  <c r="BU60" i="3"/>
  <c r="BU74" i="3"/>
  <c r="BV85" i="3"/>
  <c r="BV134" i="3"/>
  <c r="BR121" i="3"/>
  <c r="BQ106" i="3"/>
  <c r="BQ272" i="3"/>
  <c r="BQ167" i="3"/>
  <c r="BQ309" i="3"/>
  <c r="BQ169" i="3"/>
  <c r="BQ168" i="3"/>
  <c r="BR237" i="3" s="1"/>
  <c r="BQ133" i="3"/>
  <c r="BQ148" i="3"/>
  <c r="BR234" i="3" s="1"/>
  <c r="BQ295" i="3"/>
  <c r="BQ271" i="3"/>
  <c r="BQ287" i="3"/>
  <c r="BQ286" i="3"/>
  <c r="R74" i="3"/>
  <c r="R60" i="3"/>
  <c r="T11" i="10"/>
  <c r="BX11" i="3"/>
  <c r="BX27" i="10"/>
  <c r="BX10" i="10"/>
  <c r="BX80" i="10"/>
  <c r="BX35" i="10"/>
  <c r="T35" i="10" s="1"/>
  <c r="P271" i="3"/>
  <c r="P309" i="3"/>
  <c r="P295" i="3"/>
  <c r="P106" i="3"/>
  <c r="W15" i="14" s="1"/>
  <c r="P272" i="3"/>
  <c r="P286" i="3"/>
  <c r="P287" i="3"/>
  <c r="P133" i="3"/>
  <c r="BH85" i="3"/>
  <c r="P85" i="3" s="1"/>
  <c r="BH134" i="3"/>
  <c r="BH234" i="3"/>
  <c r="P234" i="3" s="1"/>
  <c r="BI234" i="3"/>
  <c r="P148" i="3"/>
  <c r="P222" i="3" s="1"/>
  <c r="BH237" i="3"/>
  <c r="P237" i="3" s="1"/>
  <c r="BI237" i="3"/>
  <c r="P168" i="3"/>
  <c r="P307" i="3" s="1"/>
  <c r="P34" i="10"/>
  <c r="BH43" i="10"/>
  <c r="BH57" i="10"/>
  <c r="BT24" i="6" s="1"/>
  <c r="BH56" i="10"/>
  <c r="BT23" i="6" s="1"/>
  <c r="BH53" i="10"/>
  <c r="BT20" i="6" s="1"/>
  <c r="BH55" i="10"/>
  <c r="BT22" i="6" s="1"/>
  <c r="BH54" i="10"/>
  <c r="BT21" i="6" s="1"/>
  <c r="BH52" i="10"/>
  <c r="BT19" i="6" s="1"/>
  <c r="P67" i="10"/>
  <c r="BH42" i="3"/>
  <c r="P49" i="3"/>
  <c r="BT35" i="6"/>
  <c r="BT45" i="6"/>
  <c r="BG84" i="3"/>
  <c r="BG116" i="3"/>
  <c r="BG123" i="3"/>
  <c r="BG101" i="3"/>
  <c r="BG108" i="3"/>
  <c r="BG115" i="3"/>
  <c r="BG91" i="3"/>
  <c r="BG103" i="3"/>
  <c r="BG213" i="3"/>
  <c r="BS85" i="3"/>
  <c r="BS134" i="3"/>
  <c r="BS237" i="3"/>
  <c r="BS234" i="3"/>
  <c r="BS74" i="3"/>
  <c r="BS60" i="3"/>
  <c r="BS42" i="3"/>
  <c r="BS58" i="10"/>
  <c r="BS57" i="10"/>
  <c r="BS56" i="10"/>
  <c r="BS54" i="10"/>
  <c r="BS53" i="10"/>
  <c r="BS55" i="10"/>
  <c r="BS43" i="10"/>
  <c r="T81" i="10"/>
  <c r="T80" i="10"/>
  <c r="BW44" i="10"/>
  <c r="BW61" i="10"/>
  <c r="BW34" i="10"/>
  <c r="BW52" i="10" s="1"/>
  <c r="BW43" i="3"/>
  <c r="BO68" i="3"/>
  <c r="BO69" i="3"/>
  <c r="BO70" i="3"/>
  <c r="BO59" i="3"/>
  <c r="BO71" i="3"/>
  <c r="BO87" i="3"/>
  <c r="BK57" i="10"/>
  <c r="BW24" i="6" s="1"/>
  <c r="BK55" i="10"/>
  <c r="BW22" i="6" s="1"/>
  <c r="BK54" i="10"/>
  <c r="BW21" i="6" s="1"/>
  <c r="BK56" i="10"/>
  <c r="BW23" i="6" s="1"/>
  <c r="BK43" i="10"/>
  <c r="BK53" i="10"/>
  <c r="BW20" i="6" s="1"/>
  <c r="BK52" i="10"/>
  <c r="BW19" i="6" s="1"/>
  <c r="BW35" i="6"/>
  <c r="BW45" i="6"/>
  <c r="BK42" i="3"/>
  <c r="BK234" i="3"/>
  <c r="BK237" i="3"/>
  <c r="BK134" i="3"/>
  <c r="BK85" i="3"/>
  <c r="BU34" i="10"/>
  <c r="BU58" i="10" s="1"/>
  <c r="BU67" i="10"/>
  <c r="BU49" i="3"/>
  <c r="BQ52" i="10"/>
  <c r="BQ54" i="10"/>
  <c r="BQ55" i="10"/>
  <c r="BQ57" i="10"/>
  <c r="BQ53" i="10"/>
  <c r="BQ43" i="10"/>
  <c r="BQ56" i="10"/>
  <c r="BQ42" i="3"/>
  <c r="BN234" i="3"/>
  <c r="BN237" i="3"/>
  <c r="BM134" i="3"/>
  <c r="BM85" i="3"/>
  <c r="BM52" i="10"/>
  <c r="BY19" i="6" s="1"/>
  <c r="BM43" i="10"/>
  <c r="BM54" i="10"/>
  <c r="BY21" i="6" s="1"/>
  <c r="BM56" i="10"/>
  <c r="BY23" i="6" s="1"/>
  <c r="BM53" i="10"/>
  <c r="BY20" i="6" s="1"/>
  <c r="BM55" i="10"/>
  <c r="BY22" i="6" s="1"/>
  <c r="BM57" i="10"/>
  <c r="BY24" i="6" s="1"/>
  <c r="BM42" i="3"/>
  <c r="BY35" i="6"/>
  <c r="BY45" i="6"/>
  <c r="BN114" i="3"/>
  <c r="BN107" i="3"/>
  <c r="BJ83" i="3"/>
  <c r="BJ149" i="3"/>
  <c r="BJ235" i="3" s="1"/>
  <c r="BJ163" i="3"/>
  <c r="BJ113" i="3"/>
  <c r="BJ131" i="3" s="1"/>
  <c r="BJ107" i="3"/>
  <c r="BJ114" i="3"/>
  <c r="BV28" i="6"/>
  <c r="BI129" i="3"/>
  <c r="BI206" i="3"/>
  <c r="R66" i="17" l="1"/>
  <c r="Q67" i="17" s="1"/>
  <c r="AF12" i="14"/>
  <c r="AG12" i="14" s="1"/>
  <c r="AG11" i="14"/>
  <c r="F7" i="14"/>
  <c r="F6" i="14" s="1"/>
  <c r="BL54" i="10"/>
  <c r="BX21" i="6" s="1"/>
  <c r="BL56" i="10"/>
  <c r="BX23" i="6" s="1"/>
  <c r="BL55" i="10"/>
  <c r="BX22" i="6" s="1"/>
  <c r="BL43" i="10"/>
  <c r="BL57" i="10"/>
  <c r="BX24" i="6" s="1"/>
  <c r="BL53" i="10"/>
  <c r="BX20" i="6" s="1"/>
  <c r="BL58" i="10"/>
  <c r="BX25" i="6" s="1"/>
  <c r="Q34" i="10"/>
  <c r="BL52" i="10"/>
  <c r="BX19" i="6" s="1"/>
  <c r="BR149" i="3"/>
  <c r="BR206" i="3" s="1"/>
  <c r="BR83" i="3"/>
  <c r="BR129" i="3" s="1"/>
  <c r="BR130" i="3" s="1"/>
  <c r="BR163" i="3"/>
  <c r="BR113" i="3"/>
  <c r="BR131" i="3" s="1"/>
  <c r="BR114" i="3"/>
  <c r="BR107" i="3"/>
  <c r="BL42" i="3"/>
  <c r="Q49" i="3"/>
  <c r="Q103" i="17" s="1"/>
  <c r="BV84" i="3"/>
  <c r="BV101" i="3"/>
  <c r="BV108" i="3"/>
  <c r="BV115" i="3"/>
  <c r="BV116" i="3"/>
  <c r="BV103" i="3"/>
  <c r="Q67" i="10"/>
  <c r="BW237" i="3"/>
  <c r="BW134" i="3"/>
  <c r="BW85" i="3"/>
  <c r="Q308" i="3"/>
  <c r="Q306" i="3"/>
  <c r="Q148" i="3"/>
  <c r="Q222" i="3" s="1"/>
  <c r="BM234" i="3"/>
  <c r="BL234" i="3"/>
  <c r="Q234" i="3" s="1"/>
  <c r="Q168" i="3"/>
  <c r="Q307" i="3" s="1"/>
  <c r="BM237" i="3"/>
  <c r="BL237" i="3"/>
  <c r="Q237" i="3" s="1"/>
  <c r="BL85" i="3"/>
  <c r="BL134" i="3"/>
  <c r="Q133" i="3"/>
  <c r="Q309" i="3"/>
  <c r="Q287" i="3"/>
  <c r="Q295" i="3"/>
  <c r="Q272" i="3"/>
  <c r="Q139" i="3"/>
  <c r="Q106" i="3"/>
  <c r="X15" i="14" s="1"/>
  <c r="Q271" i="3"/>
  <c r="Q286" i="3"/>
  <c r="BP67" i="10"/>
  <c r="BP49" i="3"/>
  <c r="BP34" i="10"/>
  <c r="R41" i="10"/>
  <c r="R34" i="3"/>
  <c r="R30" i="3"/>
  <c r="R31" i="3"/>
  <c r="R32" i="3"/>
  <c r="R29" i="3"/>
  <c r="R28" i="3"/>
  <c r="R27" i="3"/>
  <c r="BQ121" i="3"/>
  <c r="BP121" i="3"/>
  <c r="BP286" i="3"/>
  <c r="BP287" i="3"/>
  <c r="BP169" i="3"/>
  <c r="R169" i="3" s="1"/>
  <c r="BP309" i="3"/>
  <c r="BP167" i="3"/>
  <c r="R167" i="3" s="1"/>
  <c r="BP271" i="3"/>
  <c r="BP295" i="3"/>
  <c r="BP168" i="3"/>
  <c r="BP106" i="3"/>
  <c r="BP133" i="3"/>
  <c r="BP148" i="3"/>
  <c r="BQ234" i="3" s="1"/>
  <c r="BP272" i="3"/>
  <c r="R82" i="3"/>
  <c r="Y14" i="14" s="1"/>
  <c r="BT41" i="10"/>
  <c r="S206" i="10"/>
  <c r="S207" i="10" s="1"/>
  <c r="S22" i="10"/>
  <c r="S20" i="10"/>
  <c r="S21" i="10"/>
  <c r="S26" i="10"/>
  <c r="S23" i="10"/>
  <c r="S19" i="10"/>
  <c r="S24" i="10"/>
  <c r="S10" i="3"/>
  <c r="BT30" i="3"/>
  <c r="BT82" i="3"/>
  <c r="BU121" i="3" s="1"/>
  <c r="BT31" i="3"/>
  <c r="BT12" i="12"/>
  <c r="S12" i="12" s="1"/>
  <c r="S17" i="12" s="1"/>
  <c r="BT29" i="3"/>
  <c r="BT28" i="3"/>
  <c r="BT32" i="3"/>
  <c r="BT27" i="3"/>
  <c r="S44" i="10"/>
  <c r="S22" i="17"/>
  <c r="S61" i="10"/>
  <c r="BT74" i="3"/>
  <c r="BT60" i="3"/>
  <c r="S43" i="3"/>
  <c r="BU309" i="3"/>
  <c r="BU167" i="3"/>
  <c r="BU169" i="3"/>
  <c r="BU271" i="3"/>
  <c r="BU133" i="3"/>
  <c r="BU168" i="3"/>
  <c r="BU148" i="3"/>
  <c r="BV234" i="3" s="1"/>
  <c r="BU286" i="3"/>
  <c r="BU287" i="3"/>
  <c r="BU106" i="3"/>
  <c r="BU295" i="3"/>
  <c r="BU272" i="3"/>
  <c r="BV121" i="3"/>
  <c r="BQ134" i="3"/>
  <c r="BQ85" i="3"/>
  <c r="T27" i="10"/>
  <c r="T11" i="3"/>
  <c r="BX35" i="3"/>
  <c r="BX10" i="3"/>
  <c r="T10" i="10"/>
  <c r="BX24" i="10"/>
  <c r="BX206" i="10"/>
  <c r="BX21" i="10"/>
  <c r="BX23" i="10"/>
  <c r="BX22" i="10"/>
  <c r="BX20" i="10"/>
  <c r="BX19" i="10"/>
  <c r="BX44" i="10"/>
  <c r="BX43" i="3"/>
  <c r="T43" i="3" s="1"/>
  <c r="BX61" i="10"/>
  <c r="P134" i="3"/>
  <c r="P135" i="3"/>
  <c r="P56" i="10"/>
  <c r="P52" i="10"/>
  <c r="P54" i="10"/>
  <c r="P57" i="10"/>
  <c r="P55" i="10"/>
  <c r="P21" i="17"/>
  <c r="P53" i="10"/>
  <c r="P43" i="10"/>
  <c r="P60" i="10"/>
  <c r="P58" i="10"/>
  <c r="BT44" i="6"/>
  <c r="BT34" i="6"/>
  <c r="BT43" i="6"/>
  <c r="BT33" i="6"/>
  <c r="BT40" i="6"/>
  <c r="BT30" i="6"/>
  <c r="BT42" i="6"/>
  <c r="BT32" i="6"/>
  <c r="BT41" i="6"/>
  <c r="BT31" i="6"/>
  <c r="BT39" i="6"/>
  <c r="BT29" i="6"/>
  <c r="P42" i="3"/>
  <c r="BH59" i="3"/>
  <c r="BH71" i="3"/>
  <c r="BH70" i="3"/>
  <c r="BH69" i="3"/>
  <c r="BH87" i="3"/>
  <c r="BH68" i="3"/>
  <c r="BH67" i="3"/>
  <c r="BG113" i="3"/>
  <c r="BG131" i="3" s="1"/>
  <c r="BG122" i="3"/>
  <c r="BG149" i="3"/>
  <c r="BG114" i="3"/>
  <c r="BG107" i="3"/>
  <c r="BG163" i="3"/>
  <c r="BG83" i="3"/>
  <c r="BG142" i="3"/>
  <c r="BG92" i="3" s="1"/>
  <c r="BG229" i="3"/>
  <c r="BS28" i="6"/>
  <c r="BS68" i="3"/>
  <c r="BS71" i="3"/>
  <c r="BS59" i="3"/>
  <c r="BS69" i="3"/>
  <c r="BS70" i="3"/>
  <c r="BS87" i="3"/>
  <c r="BS67" i="3"/>
  <c r="T61" i="10"/>
  <c r="T44" i="10"/>
  <c r="H7" i="14" s="1"/>
  <c r="T22" i="17"/>
  <c r="BW58" i="10"/>
  <c r="BW57" i="10"/>
  <c r="BW55" i="10"/>
  <c r="BW54" i="10"/>
  <c r="BW53" i="10"/>
  <c r="BW56" i="10"/>
  <c r="BW43" i="10"/>
  <c r="BW74" i="3"/>
  <c r="BW42" i="3"/>
  <c r="BW67" i="3" s="1"/>
  <c r="BW60" i="3"/>
  <c r="BO123" i="3"/>
  <c r="BO101" i="3"/>
  <c r="BO103" i="3"/>
  <c r="BO115" i="3"/>
  <c r="BO84" i="3"/>
  <c r="BW44" i="6"/>
  <c r="BW34" i="6"/>
  <c r="BW32" i="6"/>
  <c r="BW42" i="6"/>
  <c r="BW31" i="6"/>
  <c r="BW41" i="6"/>
  <c r="BW33" i="6"/>
  <c r="BW43" i="6"/>
  <c r="BW30" i="6"/>
  <c r="BW40" i="6"/>
  <c r="BW29" i="6"/>
  <c r="BW39" i="6"/>
  <c r="BK71" i="3"/>
  <c r="BK59" i="3"/>
  <c r="BK70" i="3"/>
  <c r="BK87" i="3"/>
  <c r="BK84" i="3" s="1"/>
  <c r="BK69" i="3"/>
  <c r="BK68" i="3"/>
  <c r="BK67" i="3"/>
  <c r="BU57" i="10"/>
  <c r="BU53" i="10"/>
  <c r="BU56" i="10"/>
  <c r="BU43" i="10"/>
  <c r="BU54" i="10"/>
  <c r="BU55" i="10"/>
  <c r="BU52" i="10"/>
  <c r="BU42" i="3"/>
  <c r="BQ67" i="3"/>
  <c r="BQ69" i="3"/>
  <c r="BQ70" i="3"/>
  <c r="BQ71" i="3"/>
  <c r="BQ68" i="3"/>
  <c r="BQ59" i="3"/>
  <c r="BQ87" i="3"/>
  <c r="BY29" i="6"/>
  <c r="BY39" i="6"/>
  <c r="BY31" i="6"/>
  <c r="BY41" i="6"/>
  <c r="BY43" i="6"/>
  <c r="BY33" i="6"/>
  <c r="BY30" i="6"/>
  <c r="BY40" i="6"/>
  <c r="BY42" i="6"/>
  <c r="BY32" i="6"/>
  <c r="BY44" i="6"/>
  <c r="BY34" i="6"/>
  <c r="BM68" i="3"/>
  <c r="BM69" i="3"/>
  <c r="BM70" i="3"/>
  <c r="BM59" i="3"/>
  <c r="BM71" i="3"/>
  <c r="BM87" i="3"/>
  <c r="BM67" i="3"/>
  <c r="BN206" i="3"/>
  <c r="BJ206" i="3"/>
  <c r="BJ129" i="3"/>
  <c r="BJ236" i="3"/>
  <c r="BI130" i="3"/>
  <c r="T19" i="10" l="1"/>
  <c r="W10" i="10"/>
  <c r="AF13" i="14"/>
  <c r="AG13" i="14" s="1"/>
  <c r="G7" i="14"/>
  <c r="G6" i="14" s="1"/>
  <c r="BX41" i="6"/>
  <c r="BX31" i="6"/>
  <c r="BX33" i="6"/>
  <c r="BX43" i="6"/>
  <c r="BX32" i="6"/>
  <c r="BX42" i="6"/>
  <c r="BX44" i="6"/>
  <c r="BX34" i="6"/>
  <c r="BX30" i="6"/>
  <c r="BX40" i="6"/>
  <c r="BX45" i="6"/>
  <c r="BX35" i="6"/>
  <c r="BX39" i="6"/>
  <c r="BX29" i="6"/>
  <c r="Q43" i="10"/>
  <c r="Q54" i="10"/>
  <c r="Q52" i="10"/>
  <c r="Q56" i="10"/>
  <c r="Q53" i="10"/>
  <c r="Q55" i="10"/>
  <c r="Q57" i="10"/>
  <c r="Q21" i="17"/>
  <c r="Q60" i="10"/>
  <c r="Q58" i="10"/>
  <c r="Q42" i="3"/>
  <c r="BL68" i="3"/>
  <c r="BL70" i="3"/>
  <c r="BL59" i="3"/>
  <c r="BL71" i="3"/>
  <c r="BL87" i="3"/>
  <c r="BL84" i="3" s="1"/>
  <c r="BL149" i="3" s="1"/>
  <c r="Q149" i="3" s="1"/>
  <c r="BL67" i="3"/>
  <c r="BL69" i="3"/>
  <c r="BQ237" i="3"/>
  <c r="BV163" i="3"/>
  <c r="BV149" i="3"/>
  <c r="BV206" i="3" s="1"/>
  <c r="BV83" i="3"/>
  <c r="BV129" i="3" s="1"/>
  <c r="BV130" i="3" s="1"/>
  <c r="BV113" i="3"/>
  <c r="BV131" i="3" s="1"/>
  <c r="BV114" i="3"/>
  <c r="BV107" i="3"/>
  <c r="BV237" i="3"/>
  <c r="Q85" i="3"/>
  <c r="Q135" i="3"/>
  <c r="Q140" i="3"/>
  <c r="Q134" i="3"/>
  <c r="BP42" i="3"/>
  <c r="R49" i="3"/>
  <c r="R34" i="10"/>
  <c r="BP58" i="10"/>
  <c r="BP57" i="10"/>
  <c r="BP55" i="10"/>
  <c r="BP56" i="10"/>
  <c r="BP53" i="10"/>
  <c r="BP54" i="10"/>
  <c r="BP43" i="10"/>
  <c r="BP52" i="10"/>
  <c r="R67" i="10"/>
  <c r="R306" i="3"/>
  <c r="R308" i="3"/>
  <c r="BP237" i="3"/>
  <c r="R237" i="3" s="1"/>
  <c r="R168" i="3"/>
  <c r="R307" i="3" s="1"/>
  <c r="R133" i="3"/>
  <c r="R135" i="3" s="1"/>
  <c r="BP85" i="3"/>
  <c r="R85" i="3" s="1"/>
  <c r="BP134" i="3"/>
  <c r="R148" i="3"/>
  <c r="R222" i="3" s="1"/>
  <c r="BP234" i="3"/>
  <c r="R234" i="3" s="1"/>
  <c r="R286" i="3"/>
  <c r="R287" i="3"/>
  <c r="R271" i="3"/>
  <c r="R295" i="3"/>
  <c r="R139" i="3"/>
  <c r="R309" i="3"/>
  <c r="R272" i="3"/>
  <c r="R106" i="3"/>
  <c r="Y15" i="14" s="1"/>
  <c r="S41" i="10"/>
  <c r="BT49" i="3"/>
  <c r="BT67" i="10"/>
  <c r="BT34" i="10"/>
  <c r="S32" i="3"/>
  <c r="S28" i="3"/>
  <c r="S34" i="3"/>
  <c r="S31" i="3"/>
  <c r="S29" i="3"/>
  <c r="S30" i="3"/>
  <c r="S27" i="3"/>
  <c r="S82" i="3"/>
  <c r="Z14" i="14" s="1"/>
  <c r="BT121" i="3"/>
  <c r="BT272" i="3"/>
  <c r="BT169" i="3"/>
  <c r="S169" i="3" s="1"/>
  <c r="BT148" i="3"/>
  <c r="BU234" i="3" s="1"/>
  <c r="BT167" i="3"/>
  <c r="S167" i="3" s="1"/>
  <c r="BT286" i="3"/>
  <c r="BT287" i="3"/>
  <c r="BT106" i="3"/>
  <c r="BT133" i="3"/>
  <c r="BT295" i="3"/>
  <c r="BT168" i="3"/>
  <c r="BT309" i="3"/>
  <c r="BT271" i="3"/>
  <c r="S74" i="3"/>
  <c r="S60" i="3"/>
  <c r="BU134" i="3"/>
  <c r="BU85" i="3"/>
  <c r="T35" i="3"/>
  <c r="T10" i="3"/>
  <c r="T27" i="3" s="1"/>
  <c r="BX28" i="3"/>
  <c r="BX30" i="3"/>
  <c r="BX29" i="3"/>
  <c r="BX32" i="3"/>
  <c r="BX12" i="12"/>
  <c r="T12" i="12" s="1"/>
  <c r="T17" i="12" s="1"/>
  <c r="BX31" i="3"/>
  <c r="BX82" i="3"/>
  <c r="BX27" i="3"/>
  <c r="T23" i="10"/>
  <c r="T26" i="10"/>
  <c r="T22" i="10"/>
  <c r="T20" i="10"/>
  <c r="T24" i="10"/>
  <c r="T21" i="10"/>
  <c r="T206" i="10"/>
  <c r="T207" i="10" s="1"/>
  <c r="BX41" i="10"/>
  <c r="BX74" i="3"/>
  <c r="BX60" i="3"/>
  <c r="P67" i="3"/>
  <c r="P68" i="3"/>
  <c r="P71" i="3"/>
  <c r="P73" i="3"/>
  <c r="P69" i="3"/>
  <c r="P59" i="3"/>
  <c r="J16" i="14" s="1"/>
  <c r="P70" i="3"/>
  <c r="BH123" i="3"/>
  <c r="P87" i="3"/>
  <c r="BI123" i="3"/>
  <c r="BH116" i="3"/>
  <c r="BH108" i="3"/>
  <c r="BH115" i="3"/>
  <c r="BH101" i="3"/>
  <c r="BH84" i="3"/>
  <c r="BH103" i="3"/>
  <c r="BG235" i="3"/>
  <c r="BG206" i="3"/>
  <c r="BG236" i="3"/>
  <c r="BG129" i="3"/>
  <c r="BS101" i="3"/>
  <c r="BS123" i="3"/>
  <c r="BS108" i="3"/>
  <c r="BS103" i="3"/>
  <c r="BS115" i="3"/>
  <c r="BS84" i="3"/>
  <c r="BS116" i="3"/>
  <c r="T74" i="3"/>
  <c r="T60" i="3"/>
  <c r="BW87" i="3"/>
  <c r="BW70" i="3"/>
  <c r="BW69" i="3"/>
  <c r="BW68" i="3"/>
  <c r="BW71" i="3"/>
  <c r="BW59" i="3"/>
  <c r="BO113" i="3"/>
  <c r="BO131" i="3" s="1"/>
  <c r="BO114" i="3"/>
  <c r="BO122" i="3"/>
  <c r="BO107" i="3"/>
  <c r="BO149" i="3"/>
  <c r="BO163" i="3"/>
  <c r="BO83" i="3"/>
  <c r="BO129" i="3" s="1"/>
  <c r="BK123" i="3"/>
  <c r="BK116" i="3"/>
  <c r="BK108" i="3"/>
  <c r="BK103" i="3"/>
  <c r="BK101" i="3"/>
  <c r="BK115" i="3"/>
  <c r="BK122" i="3"/>
  <c r="BK114" i="3"/>
  <c r="BK107" i="3"/>
  <c r="BK83" i="3"/>
  <c r="BK149" i="3"/>
  <c r="BK163" i="3"/>
  <c r="BK113" i="3"/>
  <c r="BK131" i="3" s="1"/>
  <c r="BG93" i="3"/>
  <c r="BG241" i="3"/>
  <c r="BO116" i="3"/>
  <c r="BO108" i="3"/>
  <c r="BU67" i="3"/>
  <c r="BU59" i="3"/>
  <c r="BU71" i="3"/>
  <c r="BU69" i="3"/>
  <c r="BU68" i="3"/>
  <c r="BU70" i="3"/>
  <c r="BU87" i="3"/>
  <c r="BQ116" i="3"/>
  <c r="BQ115" i="3"/>
  <c r="BQ101" i="3"/>
  <c r="BQ108" i="3"/>
  <c r="BQ84" i="3"/>
  <c r="BQ103" i="3"/>
  <c r="BR123" i="3"/>
  <c r="BM108" i="3"/>
  <c r="BM116" i="3"/>
  <c r="BM115" i="3"/>
  <c r="BM101" i="3"/>
  <c r="BM103" i="3"/>
  <c r="BM84" i="3"/>
  <c r="BN123" i="3"/>
  <c r="BJ130" i="3"/>
  <c r="BN130" i="3"/>
  <c r="BL163" i="3" l="1"/>
  <c r="BL113" i="3"/>
  <c r="BL131" i="3" s="1"/>
  <c r="BL83" i="3"/>
  <c r="BL115" i="3"/>
  <c r="BL103" i="3"/>
  <c r="BL101" i="3"/>
  <c r="Q67" i="3"/>
  <c r="Q59" i="3"/>
  <c r="K16" i="14" s="1"/>
  <c r="Q70" i="3"/>
  <c r="Q73" i="3"/>
  <c r="Q71" i="3"/>
  <c r="Q68" i="3"/>
  <c r="Q69" i="3"/>
  <c r="BL116" i="3"/>
  <c r="BL108" i="3"/>
  <c r="Q87" i="3"/>
  <c r="BL123" i="3"/>
  <c r="BM123" i="3"/>
  <c r="BU237" i="3"/>
  <c r="Q84" i="3"/>
  <c r="Q113" i="3" s="1"/>
  <c r="Q131" i="3" s="1"/>
  <c r="BL122" i="3"/>
  <c r="BP87" i="3"/>
  <c r="BP70" i="3"/>
  <c r="BP68" i="3"/>
  <c r="BP71" i="3"/>
  <c r="BP67" i="3"/>
  <c r="R42" i="3"/>
  <c r="S308" i="3"/>
  <c r="S306" i="3"/>
  <c r="R21" i="17"/>
  <c r="R54" i="10"/>
  <c r="R53" i="10"/>
  <c r="R56" i="10"/>
  <c r="R57" i="10"/>
  <c r="R43" i="10"/>
  <c r="R52" i="10"/>
  <c r="R58" i="10"/>
  <c r="R60" i="10"/>
  <c r="R55" i="10"/>
  <c r="BP69" i="3"/>
  <c r="BP59" i="3"/>
  <c r="BT43" i="10"/>
  <c r="BT55" i="10"/>
  <c r="BT53" i="10"/>
  <c r="BT56" i="10"/>
  <c r="BT52" i="10"/>
  <c r="S295" i="3"/>
  <c r="S286" i="3"/>
  <c r="S309" i="3"/>
  <c r="BT234" i="3"/>
  <c r="S234" i="3" s="1"/>
  <c r="S148" i="3"/>
  <c r="S222" i="3" s="1"/>
  <c r="BT57" i="10"/>
  <c r="BT54" i="10"/>
  <c r="S67" i="10"/>
  <c r="BT42" i="3"/>
  <c r="S49" i="3"/>
  <c r="BT58" i="10"/>
  <c r="S34" i="10"/>
  <c r="BT237" i="3"/>
  <c r="S237" i="3" s="1"/>
  <c r="S168" i="3"/>
  <c r="S307" i="3" s="1"/>
  <c r="R134" i="3"/>
  <c r="R140" i="3"/>
  <c r="S139" i="3"/>
  <c r="S272" i="3"/>
  <c r="S287" i="3"/>
  <c r="S106" i="3"/>
  <c r="Z15" i="14" s="1"/>
  <c r="S271" i="3"/>
  <c r="S133" i="3"/>
  <c r="BT85" i="3"/>
  <c r="S85" i="3" s="1"/>
  <c r="BT134" i="3"/>
  <c r="T30" i="3"/>
  <c r="T32" i="3"/>
  <c r="T31" i="3"/>
  <c r="T28" i="3"/>
  <c r="T29" i="3"/>
  <c r="T34" i="3"/>
  <c r="T82" i="3"/>
  <c r="AA14" i="14" s="1"/>
  <c r="BX121" i="3"/>
  <c r="BX271" i="3"/>
  <c r="BX287" i="3"/>
  <c r="BX133" i="3"/>
  <c r="BX168" i="3"/>
  <c r="BX295" i="3"/>
  <c r="BX169" i="3"/>
  <c r="T169" i="3" s="1"/>
  <c r="BX286" i="3"/>
  <c r="BX167" i="3"/>
  <c r="T167" i="3" s="1"/>
  <c r="BX106" i="3"/>
  <c r="BX272" i="3"/>
  <c r="BX309" i="3"/>
  <c r="BX148" i="3"/>
  <c r="T41" i="10"/>
  <c r="BX67" i="10"/>
  <c r="BX49" i="3"/>
  <c r="BX34" i="10"/>
  <c r="BX58" i="10" s="1"/>
  <c r="P108" i="3"/>
  <c r="P115" i="3"/>
  <c r="P116" i="3"/>
  <c r="P101" i="3"/>
  <c r="P160" i="17"/>
  <c r="P84" i="3"/>
  <c r="BH122" i="3"/>
  <c r="BL114" i="3"/>
  <c r="BL107" i="3"/>
  <c r="BH83" i="3"/>
  <c r="BH163" i="3"/>
  <c r="BH149" i="3"/>
  <c r="BI122" i="3"/>
  <c r="BH114" i="3"/>
  <c r="BH113" i="3"/>
  <c r="BH131" i="3" s="1"/>
  <c r="BH107" i="3"/>
  <c r="P103" i="3"/>
  <c r="BT28" i="6"/>
  <c r="AC6" i="6" s="1"/>
  <c r="X6" i="6" s="1"/>
  <c r="BG238" i="3"/>
  <c r="BG242" i="3" s="1"/>
  <c r="BG130" i="3"/>
  <c r="BS114" i="3"/>
  <c r="BS113" i="3"/>
  <c r="BS131" i="3" s="1"/>
  <c r="BS149" i="3"/>
  <c r="BS83" i="3"/>
  <c r="BS129" i="3" s="1"/>
  <c r="BS130" i="3" s="1"/>
  <c r="BS107" i="3"/>
  <c r="BS122" i="3"/>
  <c r="BS163" i="3"/>
  <c r="BW115" i="3"/>
  <c r="BW123" i="3"/>
  <c r="BW108" i="3"/>
  <c r="BW84" i="3"/>
  <c r="BW101" i="3"/>
  <c r="BW103" i="3"/>
  <c r="BW116" i="3"/>
  <c r="BO206" i="3"/>
  <c r="BO235" i="3"/>
  <c r="BO236" i="3"/>
  <c r="BW28" i="6"/>
  <c r="BK129" i="3"/>
  <c r="BK235" i="3"/>
  <c r="BK206" i="3"/>
  <c r="BL235" i="3"/>
  <c r="BK236" i="3"/>
  <c r="BG120" i="13"/>
  <c r="BG117" i="3"/>
  <c r="BU101" i="3"/>
  <c r="BU108" i="3"/>
  <c r="BU84" i="3"/>
  <c r="BU115" i="3"/>
  <c r="BU116" i="3"/>
  <c r="BU103" i="3"/>
  <c r="BV123" i="3"/>
  <c r="BQ83" i="3"/>
  <c r="BR122" i="3"/>
  <c r="BQ107" i="3"/>
  <c r="BQ113" i="3"/>
  <c r="BQ131" i="3" s="1"/>
  <c r="BQ114" i="3"/>
  <c r="BQ149" i="3"/>
  <c r="BQ163" i="3"/>
  <c r="BY28" i="6"/>
  <c r="BM114" i="3"/>
  <c r="BM107" i="3"/>
  <c r="BM149" i="3"/>
  <c r="BM163" i="3"/>
  <c r="BM83" i="3"/>
  <c r="BM122" i="3"/>
  <c r="BM113" i="3"/>
  <c r="BM131" i="3" s="1"/>
  <c r="BN122" i="3"/>
  <c r="T54" i="14" l="1"/>
  <c r="X42" i="6"/>
  <c r="X60" i="6"/>
  <c r="X9" i="6"/>
  <c r="X78" i="6"/>
  <c r="X26" i="6"/>
  <c r="X93" i="6"/>
  <c r="Q163" i="3"/>
  <c r="BL236" i="3"/>
  <c r="BL129" i="3"/>
  <c r="Q129" i="3" s="1"/>
  <c r="Q83" i="3"/>
  <c r="BX28" i="6"/>
  <c r="AD6" i="6" s="1"/>
  <c r="Y6" i="6" s="1"/>
  <c r="Q103" i="3"/>
  <c r="Q160" i="17"/>
  <c r="Q108" i="3"/>
  <c r="Q101" i="3"/>
  <c r="Q116" i="3"/>
  <c r="Q115" i="3"/>
  <c r="BP103" i="3"/>
  <c r="R103" i="3" s="1"/>
  <c r="BP116" i="3"/>
  <c r="BP115" i="3"/>
  <c r="BP101" i="3"/>
  <c r="BP108" i="3"/>
  <c r="BP84" i="3"/>
  <c r="BP123" i="3"/>
  <c r="R87" i="3"/>
  <c r="BQ123" i="3"/>
  <c r="R67" i="3"/>
  <c r="R73" i="3"/>
  <c r="R68" i="3"/>
  <c r="R69" i="3"/>
  <c r="R70" i="3"/>
  <c r="R59" i="3"/>
  <c r="L16" i="14" s="1"/>
  <c r="R71" i="3"/>
  <c r="S42" i="3"/>
  <c r="BT71" i="3"/>
  <c r="BT69" i="3"/>
  <c r="BT59" i="3"/>
  <c r="BT68" i="3"/>
  <c r="BT70" i="3"/>
  <c r="BT87" i="3"/>
  <c r="BT123" i="3" s="1"/>
  <c r="BT67" i="3"/>
  <c r="S55" i="10"/>
  <c r="S57" i="10"/>
  <c r="S43" i="10"/>
  <c r="S56" i="10"/>
  <c r="S52" i="10"/>
  <c r="S21" i="17"/>
  <c r="S53" i="10"/>
  <c r="S60" i="10"/>
  <c r="S54" i="10"/>
  <c r="S58" i="10"/>
  <c r="S134" i="3"/>
  <c r="S135" i="3"/>
  <c r="S140" i="3"/>
  <c r="T308" i="3"/>
  <c r="T306" i="3"/>
  <c r="Q114" i="3"/>
  <c r="Q107" i="3"/>
  <c r="T272" i="3"/>
  <c r="T287" i="3"/>
  <c r="T309" i="3"/>
  <c r="T139" i="3"/>
  <c r="T286" i="3"/>
  <c r="T106" i="3"/>
  <c r="AA15" i="14" s="1"/>
  <c r="T271" i="3"/>
  <c r="T295" i="3"/>
  <c r="T133" i="3"/>
  <c r="BX134" i="3"/>
  <c r="BX85" i="3"/>
  <c r="BX237" i="3"/>
  <c r="T237" i="3" s="1"/>
  <c r="T168" i="3"/>
  <c r="T307" i="3" s="1"/>
  <c r="BX234" i="3"/>
  <c r="T234" i="3" s="1"/>
  <c r="T148" i="3"/>
  <c r="T222" i="3" s="1"/>
  <c r="T67" i="10"/>
  <c r="T49" i="3"/>
  <c r="BX42" i="3"/>
  <c r="BX52" i="10"/>
  <c r="T34" i="10"/>
  <c r="BX55" i="10"/>
  <c r="BX54" i="10"/>
  <c r="BX43" i="10"/>
  <c r="BX53" i="10"/>
  <c r="BX56" i="10"/>
  <c r="BX57" i="10"/>
  <c r="P107" i="3"/>
  <c r="P113" i="3"/>
  <c r="P131" i="3" s="1"/>
  <c r="P114" i="3"/>
  <c r="P83" i="3"/>
  <c r="BH129" i="3"/>
  <c r="BH236" i="3"/>
  <c r="P236" i="3" s="1"/>
  <c r="BI236" i="3"/>
  <c r="P163" i="3"/>
  <c r="BL206" i="3"/>
  <c r="BH235" i="3"/>
  <c r="P235" i="3" s="1"/>
  <c r="BI235" i="3"/>
  <c r="Q235" i="3" s="1"/>
  <c r="BH206" i="3"/>
  <c r="P149" i="3"/>
  <c r="BG94" i="3"/>
  <c r="BG95" i="3" s="1"/>
  <c r="BG122" i="13"/>
  <c r="BS206" i="3"/>
  <c r="BS235" i="3"/>
  <c r="BS236" i="3"/>
  <c r="BW113" i="3"/>
  <c r="BW131" i="3" s="1"/>
  <c r="BW107" i="3"/>
  <c r="BW122" i="3"/>
  <c r="BW114" i="3"/>
  <c r="BW83" i="3"/>
  <c r="BW129" i="3" s="1"/>
  <c r="BW130" i="3" s="1"/>
  <c r="BW149" i="3"/>
  <c r="BW163" i="3"/>
  <c r="BO130" i="3"/>
  <c r="BK130" i="3"/>
  <c r="BG260" i="3"/>
  <c r="BS38" i="6" s="1"/>
  <c r="BG28" i="13"/>
  <c r="BG34" i="13" s="1"/>
  <c r="BG36" i="13" s="1"/>
  <c r="BU163" i="3"/>
  <c r="BU113" i="3"/>
  <c r="BU131" i="3" s="1"/>
  <c r="BU107" i="3"/>
  <c r="BU83" i="3"/>
  <c r="BV122" i="3"/>
  <c r="BU114" i="3"/>
  <c r="BU149" i="3"/>
  <c r="BQ129" i="3"/>
  <c r="BR235" i="3"/>
  <c r="BQ206" i="3"/>
  <c r="BR236" i="3"/>
  <c r="BM206" i="3"/>
  <c r="BN235" i="3"/>
  <c r="BM235" i="3"/>
  <c r="BM236" i="3"/>
  <c r="BN236" i="3"/>
  <c r="BM129" i="3"/>
  <c r="T58" i="10" l="1"/>
  <c r="W34" i="10"/>
  <c r="Q236" i="3"/>
  <c r="Q166" i="17" s="1"/>
  <c r="Q224" i="3"/>
  <c r="Q223" i="3"/>
  <c r="R84" i="3"/>
  <c r="BP122" i="3"/>
  <c r="BQ122" i="3"/>
  <c r="BP83" i="3"/>
  <c r="BP163" i="3"/>
  <c r="R163" i="3" s="1"/>
  <c r="BP149" i="3"/>
  <c r="BQ235" i="3" s="1"/>
  <c r="BP114" i="3"/>
  <c r="BP113" i="3"/>
  <c r="BP131" i="3" s="1"/>
  <c r="BP107" i="3"/>
  <c r="R116" i="3"/>
  <c r="R101" i="3"/>
  <c r="R115" i="3"/>
  <c r="R160" i="17"/>
  <c r="R108" i="3"/>
  <c r="S67" i="3"/>
  <c r="S71" i="3"/>
  <c r="S73" i="3"/>
  <c r="S70" i="3"/>
  <c r="S69" i="3"/>
  <c r="S68" i="3"/>
  <c r="S59" i="3"/>
  <c r="M16" i="14" s="1"/>
  <c r="BU123" i="3"/>
  <c r="S87" i="3"/>
  <c r="BT116" i="3"/>
  <c r="BT101" i="3"/>
  <c r="BT108" i="3"/>
  <c r="BT103" i="3"/>
  <c r="S103" i="3" s="1"/>
  <c r="BT115" i="3"/>
  <c r="BT84" i="3"/>
  <c r="P224" i="3"/>
  <c r="P166" i="17"/>
  <c r="BG190" i="3"/>
  <c r="BH119" i="13"/>
  <c r="T140" i="3"/>
  <c r="T134" i="3"/>
  <c r="T135" i="3"/>
  <c r="T85" i="3"/>
  <c r="T42" i="3"/>
  <c r="BX59" i="3"/>
  <c r="BX70" i="3"/>
  <c r="BX69" i="3"/>
  <c r="BX87" i="3"/>
  <c r="BX84" i="3" s="1"/>
  <c r="BX68" i="3"/>
  <c r="BX71" i="3"/>
  <c r="BX67" i="3"/>
  <c r="T52" i="10"/>
  <c r="T57" i="10"/>
  <c r="T43" i="10"/>
  <c r="T56" i="10"/>
  <c r="T55" i="10"/>
  <c r="T54" i="10"/>
  <c r="T53" i="10"/>
  <c r="T60" i="10"/>
  <c r="T21" i="17"/>
  <c r="P129" i="3"/>
  <c r="BL130" i="3"/>
  <c r="BH130" i="3"/>
  <c r="P223" i="3"/>
  <c r="Q206" i="3"/>
  <c r="P206" i="3"/>
  <c r="BW206" i="3"/>
  <c r="BW235" i="3"/>
  <c r="BW236" i="3"/>
  <c r="BV236" i="3"/>
  <c r="BU129" i="3"/>
  <c r="BV235" i="3"/>
  <c r="BU206" i="3"/>
  <c r="BQ130" i="3"/>
  <c r="BM130" i="3"/>
  <c r="BG106" i="13"/>
  <c r="BG98" i="3"/>
  <c r="BG118" i="3"/>
  <c r="BG312" i="3"/>
  <c r="BG109" i="3"/>
  <c r="BG124" i="3"/>
  <c r="BG252" i="3"/>
  <c r="BG251" i="3"/>
  <c r="BG37" i="13"/>
  <c r="Q225" i="3" l="1"/>
  <c r="R83" i="3"/>
  <c r="R224" i="3" s="1"/>
  <c r="BP129" i="3"/>
  <c r="BP236" i="3"/>
  <c r="R236" i="3" s="1"/>
  <c r="BQ236" i="3"/>
  <c r="BP206" i="3"/>
  <c r="BP235" i="3"/>
  <c r="R235" i="3" s="1"/>
  <c r="R149" i="3"/>
  <c r="R113" i="3"/>
  <c r="R131" i="3" s="1"/>
  <c r="R114" i="3"/>
  <c r="R107" i="3"/>
  <c r="S108" i="3"/>
  <c r="S101" i="3"/>
  <c r="S115" i="3"/>
  <c r="S160" i="17"/>
  <c r="S116" i="3"/>
  <c r="BU122" i="3"/>
  <c r="S84" i="3"/>
  <c r="BT122" i="3"/>
  <c r="BT163" i="3"/>
  <c r="S163" i="3" s="1"/>
  <c r="BT149" i="3"/>
  <c r="S149" i="3" s="1"/>
  <c r="BT83" i="3"/>
  <c r="BT113" i="3"/>
  <c r="BT131" i="3" s="1"/>
  <c r="BT107" i="3"/>
  <c r="BT114" i="3"/>
  <c r="P225" i="3"/>
  <c r="T84" i="3"/>
  <c r="BX122" i="3"/>
  <c r="BX163" i="3"/>
  <c r="BX149" i="3"/>
  <c r="BX83" i="3"/>
  <c r="BX113" i="3"/>
  <c r="BX131" i="3" s="1"/>
  <c r="BX114" i="3"/>
  <c r="BX107" i="3"/>
  <c r="T59" i="3"/>
  <c r="T68" i="3"/>
  <c r="T70" i="3"/>
  <c r="T69" i="3"/>
  <c r="T73" i="3"/>
  <c r="T71" i="3"/>
  <c r="T67" i="3"/>
  <c r="T87" i="3"/>
  <c r="BX123" i="3"/>
  <c r="BX115" i="3"/>
  <c r="BX101" i="3"/>
  <c r="BX116" i="3"/>
  <c r="BX103" i="3"/>
  <c r="T103" i="3" s="1"/>
  <c r="BX108" i="3"/>
  <c r="Q130" i="3"/>
  <c r="P130" i="3"/>
  <c r="BU130" i="3"/>
  <c r="BG108" i="13"/>
  <c r="BG125" i="3"/>
  <c r="BG110" i="3"/>
  <c r="BS50" i="6"/>
  <c r="BG257" i="3"/>
  <c r="BG164" i="3"/>
  <c r="BG12" i="13"/>
  <c r="R166" i="17" l="1"/>
  <c r="BP130" i="3"/>
  <c r="R129" i="3"/>
  <c r="R130" i="3" s="1"/>
  <c r="R206" i="3"/>
  <c r="R223" i="3"/>
  <c r="R225" i="3" s="1"/>
  <c r="BT129" i="3"/>
  <c r="S83" i="3"/>
  <c r="S114" i="3"/>
  <c r="S107" i="3"/>
  <c r="S113" i="3"/>
  <c r="S131" i="3" s="1"/>
  <c r="BU236" i="3"/>
  <c r="BT236" i="3"/>
  <c r="S236" i="3" s="1"/>
  <c r="BU235" i="3"/>
  <c r="BT235" i="3"/>
  <c r="S235" i="3" s="1"/>
  <c r="BT206" i="3"/>
  <c r="T114" i="3"/>
  <c r="T113" i="3"/>
  <c r="T131" i="3" s="1"/>
  <c r="T107" i="3"/>
  <c r="BX236" i="3"/>
  <c r="T163" i="3"/>
  <c r="BX235" i="3"/>
  <c r="T149" i="3"/>
  <c r="BX206" i="3"/>
  <c r="T83" i="3"/>
  <c r="W83" i="3" s="1"/>
  <c r="BX129" i="3"/>
  <c r="T108" i="3"/>
  <c r="T115" i="3"/>
  <c r="T101" i="3"/>
  <c r="T116" i="3"/>
  <c r="T160" i="17"/>
  <c r="Q194" i="17" s="1"/>
  <c r="S206" i="3"/>
  <c r="BG186" i="3"/>
  <c r="BG189" i="3" s="1"/>
  <c r="BH105" i="13"/>
  <c r="BG259" i="3"/>
  <c r="BG170" i="3"/>
  <c r="BG182" i="3" s="1"/>
  <c r="BG209" i="3"/>
  <c r="BG16" i="13"/>
  <c r="BG19" i="13" s="1"/>
  <c r="BH35" i="13"/>
  <c r="BT130" i="3" l="1"/>
  <c r="S129" i="3"/>
  <c r="S130" i="3" s="1"/>
  <c r="S166" i="17"/>
  <c r="T235" i="3"/>
  <c r="T236" i="3"/>
  <c r="S223" i="3"/>
  <c r="S224" i="3"/>
  <c r="T223" i="3"/>
  <c r="T206" i="3"/>
  <c r="T129" i="3"/>
  <c r="BX130" i="3"/>
  <c r="T224" i="3"/>
  <c r="BG201" i="3"/>
  <c r="BG191" i="3"/>
  <c r="BG147" i="3"/>
  <c r="BG210" i="3" s="1"/>
  <c r="BG212" i="3" s="1"/>
  <c r="BH76" i="13"/>
  <c r="T130" i="3" l="1"/>
  <c r="T166" i="17"/>
  <c r="S225" i="3"/>
  <c r="T225" i="3"/>
  <c r="BG218" i="3"/>
  <c r="BG154" i="3"/>
  <c r="BG20" i="13"/>
  <c r="P76" i="13"/>
  <c r="BH89" i="3"/>
  <c r="BG193" i="3"/>
  <c r="BG211" i="3"/>
  <c r="BG203" i="3"/>
  <c r="BG202" i="3" s="1"/>
  <c r="BG216" i="3" l="1"/>
  <c r="BG217" i="3"/>
  <c r="BG161" i="3"/>
  <c r="BG21" i="13"/>
  <c r="BH27" i="13"/>
  <c r="BH91" i="3"/>
  <c r="BH213" i="3"/>
  <c r="P89" i="3"/>
  <c r="BH233" i="3"/>
  <c r="P233" i="3" s="1"/>
  <c r="BH240" i="3"/>
  <c r="P240" i="3" s="1"/>
  <c r="P213" i="3" l="1"/>
  <c r="Q142" i="17"/>
  <c r="BG200" i="3"/>
  <c r="BG196" i="3"/>
  <c r="BG195" i="3"/>
  <c r="P91" i="3"/>
  <c r="BH142" i="3"/>
  <c r="BH229" i="3"/>
  <c r="P142" i="3" l="1"/>
  <c r="P143" i="3" s="1"/>
  <c r="K158" i="14" s="1"/>
  <c r="BH92" i="3"/>
  <c r="P229" i="3"/>
  <c r="BH238" i="3"/>
  <c r="P29" i="17" l="1"/>
  <c r="P161" i="17"/>
  <c r="P162" i="17" s="1"/>
  <c r="P163" i="17" s="1"/>
  <c r="P167" i="17" s="1"/>
  <c r="BH93" i="3"/>
  <c r="P92" i="3"/>
  <c r="BH241" i="3"/>
  <c r="P238" i="3"/>
  <c r="P241" i="3" l="1"/>
  <c r="BH242" i="3"/>
  <c r="P242" i="3" s="1"/>
  <c r="BH120" i="13"/>
  <c r="BH117" i="3"/>
  <c r="P93" i="3"/>
  <c r="BH260" i="3" l="1"/>
  <c r="BH28" i="13"/>
  <c r="BH122" i="13"/>
  <c r="P120" i="13"/>
  <c r="BH94" i="3"/>
  <c r="P117" i="3"/>
  <c r="K84" i="14" s="1"/>
  <c r="K90" i="14" s="1"/>
  <c r="P118" i="3"/>
  <c r="BT38" i="6" l="1"/>
  <c r="P260" i="3"/>
  <c r="BH34" i="13"/>
  <c r="BH36" i="13" s="1"/>
  <c r="BH251" i="3" s="1"/>
  <c r="P28" i="13"/>
  <c r="BI119" i="13"/>
  <c r="P122" i="13"/>
  <c r="P119" i="13" s="1"/>
  <c r="BH190" i="3"/>
  <c r="P190" i="3" s="1"/>
  <c r="BH95" i="3"/>
  <c r="P94" i="3"/>
  <c r="Q95" i="17" l="1"/>
  <c r="Q69" i="17"/>
  <c r="BH252" i="3"/>
  <c r="P36" i="13"/>
  <c r="BH37" i="13"/>
  <c r="BH106" i="13"/>
  <c r="BH109" i="3"/>
  <c r="BH98" i="3"/>
  <c r="BH312" i="3"/>
  <c r="BH118" i="3"/>
  <c r="BH124" i="3"/>
  <c r="P95" i="3"/>
  <c r="P251" i="3"/>
  <c r="P252" i="3" l="1"/>
  <c r="P303" i="3" s="1"/>
  <c r="BH257" i="3"/>
  <c r="BH12" i="13"/>
  <c r="P12" i="13" s="1"/>
  <c r="BH164" i="3"/>
  <c r="P37" i="13"/>
  <c r="P35" i="13" s="1"/>
  <c r="BH108" i="13"/>
  <c r="P106" i="13"/>
  <c r="P98" i="3"/>
  <c r="P97" i="3" s="1"/>
  <c r="Q52" i="17" s="1"/>
  <c r="BH125" i="3"/>
  <c r="BH110" i="3"/>
  <c r="BT50" i="6"/>
  <c r="P312" i="3"/>
  <c r="P109" i="3"/>
  <c r="Q71" i="17" l="1"/>
  <c r="BF6" i="6"/>
  <c r="BA6" i="6" s="1"/>
  <c r="BH259" i="3"/>
  <c r="P257" i="3"/>
  <c r="BI35" i="13"/>
  <c r="BI76" i="13" s="1"/>
  <c r="BH16" i="13"/>
  <c r="BH170" i="3"/>
  <c r="BH209" i="3"/>
  <c r="P164" i="3"/>
  <c r="P209" i="3" s="1"/>
  <c r="BI105" i="13"/>
  <c r="BH186" i="3"/>
  <c r="P108" i="13"/>
  <c r="Q105" i="13" s="1"/>
  <c r="P95" i="13"/>
  <c r="P100" i="13" s="1"/>
  <c r="P110" i="3"/>
  <c r="Q182" i="17"/>
  <c r="Q200" i="17" s="1"/>
  <c r="Q43" i="17"/>
  <c r="Q97" i="17"/>
  <c r="P259" i="3" l="1"/>
  <c r="BH147" i="3"/>
  <c r="BH19" i="13"/>
  <c r="P19" i="13" s="1"/>
  <c r="P16" i="13"/>
  <c r="BH182" i="3"/>
  <c r="P182" i="3" s="1"/>
  <c r="P170" i="3"/>
  <c r="P186" i="3"/>
  <c r="BH189" i="3"/>
  <c r="BI89" i="3"/>
  <c r="BH210" i="3" l="1"/>
  <c r="BH212" i="3" s="1"/>
  <c r="BH20" i="13"/>
  <c r="BH218" i="3"/>
  <c r="BH154" i="3"/>
  <c r="P147" i="3"/>
  <c r="BH201" i="3"/>
  <c r="BH191" i="3"/>
  <c r="P189" i="3"/>
  <c r="P201" i="3" s="1"/>
  <c r="K80" i="14" s="1"/>
  <c r="K89" i="14" s="1"/>
  <c r="BI213" i="3"/>
  <c r="BI91" i="3"/>
  <c r="BI240" i="3"/>
  <c r="BI233" i="3"/>
  <c r="BH21" i="13" l="1"/>
  <c r="P21" i="13" s="1"/>
  <c r="P20" i="13"/>
  <c r="BI27" i="13"/>
  <c r="P154" i="3"/>
  <c r="BH161" i="3"/>
  <c r="P161" i="3" s="1"/>
  <c r="BH217" i="3"/>
  <c r="BH216" i="3"/>
  <c r="P210" i="3"/>
  <c r="Q68" i="17" s="1"/>
  <c r="P218" i="3"/>
  <c r="BH193" i="3"/>
  <c r="P193" i="3" s="1"/>
  <c r="BH211" i="3"/>
  <c r="BH203" i="3"/>
  <c r="BH202" i="3" s="1"/>
  <c r="P191" i="3"/>
  <c r="BI229" i="3"/>
  <c r="BI142" i="3"/>
  <c r="Q70" i="17" l="1"/>
  <c r="Q72" i="17" s="1"/>
  <c r="Q74" i="17" s="1"/>
  <c r="C215" i="14"/>
  <c r="I219" i="14" s="1"/>
  <c r="E215" i="14"/>
  <c r="P212" i="3"/>
  <c r="Q94" i="17"/>
  <c r="BH200" i="3"/>
  <c r="BH195" i="3"/>
  <c r="BH196" i="3"/>
  <c r="P217" i="3"/>
  <c r="P216" i="3"/>
  <c r="P211" i="3"/>
  <c r="P203" i="3"/>
  <c r="P200" i="3"/>
  <c r="K79" i="14" s="1"/>
  <c r="K85" i="14"/>
  <c r="K91" i="14" s="1"/>
  <c r="P196" i="3"/>
  <c r="K86" i="14"/>
  <c r="K92" i="14" s="1"/>
  <c r="P195" i="3"/>
  <c r="BI238" i="3"/>
  <c r="BI92" i="3"/>
  <c r="F215" i="14" l="1"/>
  <c r="J219" i="14" s="1"/>
  <c r="D215" i="14"/>
  <c r="Q13" i="17"/>
  <c r="Q96" i="17"/>
  <c r="Q98" i="17" s="1"/>
  <c r="C216" i="14"/>
  <c r="I220" i="14" s="1"/>
  <c r="E216" i="14"/>
  <c r="P202" i="3"/>
  <c r="K81" i="14" s="1"/>
  <c r="K159" i="14"/>
  <c r="K160" i="14"/>
  <c r="K161" i="14" s="1"/>
  <c r="BI93" i="3"/>
  <c r="BI241" i="3"/>
  <c r="BI242" i="3" s="1"/>
  <c r="D216" i="14" l="1"/>
  <c r="Q100" i="17"/>
  <c r="Q14" i="17"/>
  <c r="F216" i="14"/>
  <c r="J220" i="14" s="1"/>
  <c r="K165" i="14"/>
  <c r="K164" i="14"/>
  <c r="G176" i="14" s="1"/>
  <c r="G175" i="14"/>
  <c r="K170" i="14"/>
  <c r="BI28" i="13"/>
  <c r="BI260" i="3"/>
  <c r="BI120" i="13"/>
  <c r="BI117" i="3"/>
  <c r="BI34" i="13" l="1"/>
  <c r="BI36" i="13" s="1"/>
  <c r="BU38" i="6"/>
  <c r="BI122" i="13"/>
  <c r="BI94" i="3"/>
  <c r="BI252" i="3" l="1"/>
  <c r="BI251" i="3"/>
  <c r="BI37" i="13"/>
  <c r="BJ119" i="13"/>
  <c r="BI190" i="3"/>
  <c r="BI95" i="3"/>
  <c r="BI257" i="3" l="1"/>
  <c r="BI12" i="13"/>
  <c r="BI164" i="3"/>
  <c r="Q96" i="13"/>
  <c r="Q97" i="13" s="1"/>
  <c r="BI98" i="3"/>
  <c r="BI118" i="3"/>
  <c r="BI124" i="3"/>
  <c r="BI106" i="13"/>
  <c r="BI312" i="3"/>
  <c r="BI109" i="3"/>
  <c r="BI259" i="3" l="1"/>
  <c r="BJ35" i="13"/>
  <c r="BI16" i="13"/>
  <c r="BI19" i="13" s="1"/>
  <c r="BI170" i="3"/>
  <c r="BI182" i="3" s="1"/>
  <c r="BI209" i="3"/>
  <c r="BK101" i="13"/>
  <c r="BI125" i="3"/>
  <c r="BI110" i="3"/>
  <c r="BU50" i="6"/>
  <c r="BI108" i="13"/>
  <c r="BI147" i="3" l="1"/>
  <c r="BI210" i="3" s="1"/>
  <c r="BI212" i="3" s="1"/>
  <c r="BJ76" i="13"/>
  <c r="Q101" i="13"/>
  <c r="BK255" i="3"/>
  <c r="BK107" i="13"/>
  <c r="Q107" i="13" s="1"/>
  <c r="BJ105" i="13"/>
  <c r="BI186" i="3"/>
  <c r="BI189" i="3" s="1"/>
  <c r="BI20" i="13" l="1"/>
  <c r="BI154" i="3"/>
  <c r="BI218" i="3"/>
  <c r="BJ89" i="3"/>
  <c r="Q255" i="3"/>
  <c r="BI201" i="3"/>
  <c r="BI191" i="3"/>
  <c r="BI21" i="13" l="1"/>
  <c r="BJ27" i="13"/>
  <c r="BI216" i="3"/>
  <c r="BI161" i="3"/>
  <c r="BI217" i="3"/>
  <c r="BJ91" i="3"/>
  <c r="BJ213" i="3"/>
  <c r="BJ240" i="3"/>
  <c r="BJ233" i="3"/>
  <c r="BI203" i="3"/>
  <c r="BI202" i="3" s="1"/>
  <c r="BI211" i="3"/>
  <c r="BI193" i="3"/>
  <c r="BI200" i="3" l="1"/>
  <c r="BI195" i="3"/>
  <c r="BI196" i="3"/>
  <c r="BJ229" i="3"/>
  <c r="BJ142" i="3"/>
  <c r="BJ238" i="3" l="1"/>
  <c r="BJ92" i="3"/>
  <c r="BJ93" i="3" l="1"/>
  <c r="BJ241" i="3"/>
  <c r="BJ242" i="3" s="1"/>
  <c r="BJ28" i="13" l="1"/>
  <c r="BJ260" i="3"/>
  <c r="BJ120" i="13"/>
  <c r="BJ117" i="3"/>
  <c r="BJ34" i="13" l="1"/>
  <c r="BJ36" i="13" s="1"/>
  <c r="BV38" i="6"/>
  <c r="AM6" i="6" s="1"/>
  <c r="AH6" i="6" s="1"/>
  <c r="BJ122" i="13"/>
  <c r="BJ94" i="3"/>
  <c r="BJ252" i="3" l="1"/>
  <c r="BJ251" i="3"/>
  <c r="BJ37" i="13"/>
  <c r="BK119" i="13"/>
  <c r="BJ190" i="3"/>
  <c r="BJ95" i="3"/>
  <c r="BJ257" i="3" l="1"/>
  <c r="BJ12" i="13"/>
  <c r="BJ164" i="3"/>
  <c r="BJ106" i="13"/>
  <c r="BJ118" i="3"/>
  <c r="BJ312" i="3"/>
  <c r="BJ98" i="3"/>
  <c r="BJ109" i="3"/>
  <c r="BJ124" i="3"/>
  <c r="BJ259" i="3" l="1"/>
  <c r="BJ16" i="13"/>
  <c r="BJ19" i="13" s="1"/>
  <c r="BK35" i="13"/>
  <c r="BJ170" i="3"/>
  <c r="BJ182" i="3" s="1"/>
  <c r="BJ209" i="3"/>
  <c r="BJ108" i="13"/>
  <c r="BJ125" i="3"/>
  <c r="BJ110" i="3"/>
  <c r="BV50" i="6"/>
  <c r="AW6" i="6" s="1"/>
  <c r="AR6" i="6" s="1"/>
  <c r="BB93" i="6" l="1"/>
  <c r="BB78" i="6"/>
  <c r="BB42" i="6"/>
  <c r="BB60" i="6"/>
  <c r="U54" i="14"/>
  <c r="AR93" i="6"/>
  <c r="AR60" i="6"/>
  <c r="AR42" i="6"/>
  <c r="AR26" i="6"/>
  <c r="AR78" i="6"/>
  <c r="AR9" i="6"/>
  <c r="BJ147" i="3"/>
  <c r="BJ210" i="3" s="1"/>
  <c r="BJ212" i="3" s="1"/>
  <c r="BK76" i="13"/>
  <c r="BK105" i="13"/>
  <c r="BJ186" i="3"/>
  <c r="BJ189" i="3" s="1"/>
  <c r="BJ20" i="13" l="1"/>
  <c r="BJ218" i="3"/>
  <c r="BJ154" i="3"/>
  <c r="BK89" i="3"/>
  <c r="BJ201" i="3"/>
  <c r="BJ191" i="3"/>
  <c r="BJ21" i="13" l="1"/>
  <c r="BK27" i="13"/>
  <c r="BJ217" i="3"/>
  <c r="BJ216" i="3"/>
  <c r="BJ161" i="3"/>
  <c r="BK91" i="3"/>
  <c r="BK213" i="3"/>
  <c r="BK233" i="3"/>
  <c r="BK240" i="3"/>
  <c r="BJ203" i="3"/>
  <c r="BJ202" i="3" s="1"/>
  <c r="BJ211" i="3"/>
  <c r="BJ193" i="3"/>
  <c r="BJ200" i="3" l="1"/>
  <c r="BJ196" i="3"/>
  <c r="BJ195" i="3"/>
  <c r="BK142" i="3"/>
  <c r="BK229" i="3"/>
  <c r="BK92" i="3" l="1"/>
  <c r="BK238" i="3"/>
  <c r="BK93" i="3" l="1"/>
  <c r="BK241" i="3"/>
  <c r="BK242" i="3" s="1"/>
  <c r="BK120" i="13" l="1"/>
  <c r="BK117" i="3"/>
  <c r="BK28" i="13"/>
  <c r="BK260" i="3"/>
  <c r="BK122" i="13" l="1"/>
  <c r="BK94" i="3"/>
  <c r="BK34" i="13"/>
  <c r="BK36" i="13" s="1"/>
  <c r="BW38" i="6"/>
  <c r="BL119" i="13" l="1"/>
  <c r="BK190" i="3"/>
  <c r="BK95" i="3"/>
  <c r="BK251" i="3"/>
  <c r="BK252" i="3"/>
  <c r="BK37" i="13"/>
  <c r="BK118" i="3" l="1"/>
  <c r="BK109" i="3"/>
  <c r="BK98" i="3"/>
  <c r="BK124" i="3"/>
  <c r="BK106" i="13"/>
  <c r="BK312" i="3"/>
  <c r="BK257" i="3"/>
  <c r="BK12" i="13"/>
  <c r="BK164" i="3"/>
  <c r="BW50" i="6" l="1"/>
  <c r="BK110" i="3"/>
  <c r="BK125" i="3"/>
  <c r="BK108" i="13"/>
  <c r="BK259" i="3"/>
  <c r="BK16" i="13"/>
  <c r="BK19" i="13" s="1"/>
  <c r="BL35" i="13"/>
  <c r="BK170" i="3"/>
  <c r="BK182" i="3" s="1"/>
  <c r="BK209" i="3"/>
  <c r="BL105" i="13" l="1"/>
  <c r="BK186" i="3"/>
  <c r="BK189" i="3" s="1"/>
  <c r="BK147" i="3"/>
  <c r="BK210" i="3" s="1"/>
  <c r="BK212" i="3" s="1"/>
  <c r="BL76" i="13"/>
  <c r="BK201" i="3" l="1"/>
  <c r="BK191" i="3"/>
  <c r="BK20" i="13"/>
  <c r="BK218" i="3"/>
  <c r="BK154" i="3"/>
  <c r="Q76" i="13"/>
  <c r="BL89" i="3"/>
  <c r="BK211" i="3" l="1"/>
  <c r="BK203" i="3"/>
  <c r="BK202" i="3" s="1"/>
  <c r="BK193" i="3"/>
  <c r="BK21" i="13"/>
  <c r="BL27" i="13"/>
  <c r="BK161" i="3"/>
  <c r="BK216" i="3"/>
  <c r="BK217" i="3"/>
  <c r="Q89" i="3"/>
  <c r="BL91" i="3"/>
  <c r="BL213" i="3"/>
  <c r="BL233" i="3"/>
  <c r="Q233" i="3" s="1"/>
  <c r="BL240" i="3"/>
  <c r="Q240" i="3" s="1"/>
  <c r="BK200" i="3" l="1"/>
  <c r="BK195" i="3"/>
  <c r="BK196" i="3"/>
  <c r="Q105" i="17"/>
  <c r="Q213" i="3"/>
  <c r="Q91" i="3"/>
  <c r="BL142" i="3"/>
  <c r="BL229" i="3"/>
  <c r="Q142" i="3" l="1"/>
  <c r="Q143" i="3" s="1"/>
  <c r="L158" i="14" s="1"/>
  <c r="BL92" i="3"/>
  <c r="Q229" i="3"/>
  <c r="BL238" i="3"/>
  <c r="Q29" i="17" l="1"/>
  <c r="Q147" i="17"/>
  <c r="Q148" i="17" s="1"/>
  <c r="Q161" i="17"/>
  <c r="Q162" i="17" s="1"/>
  <c r="Q163" i="17" s="1"/>
  <c r="Q167" i="17" s="1"/>
  <c r="BL93" i="3"/>
  <c r="Q92" i="3"/>
  <c r="BL241" i="3"/>
  <c r="Q238" i="3"/>
  <c r="Q241" i="3" l="1"/>
  <c r="BL242" i="3"/>
  <c r="Q106" i="17"/>
  <c r="Q104" i="17"/>
  <c r="Q34" i="17"/>
  <c r="Q35" i="17"/>
  <c r="R35" i="17" s="1"/>
  <c r="Q38" i="17"/>
  <c r="R38" i="17" s="1"/>
  <c r="Q36" i="17"/>
  <c r="R36" i="17" s="1"/>
  <c r="Q39" i="17"/>
  <c r="Q37" i="17"/>
  <c r="R37" i="17" s="1"/>
  <c r="BL120" i="13"/>
  <c r="BL117" i="3"/>
  <c r="Q93" i="3"/>
  <c r="R39" i="17" l="1"/>
  <c r="BL28" i="13"/>
  <c r="BL260" i="3"/>
  <c r="Q242" i="3"/>
  <c r="R34" i="17"/>
  <c r="Q33" i="17"/>
  <c r="BL122" i="13"/>
  <c r="Q120" i="13"/>
  <c r="BL94" i="3"/>
  <c r="Q117" i="3"/>
  <c r="L84" i="14" s="1"/>
  <c r="L90" i="14" s="1"/>
  <c r="Q118" i="3"/>
  <c r="BL34" i="13" l="1"/>
  <c r="BL36" i="13" s="1"/>
  <c r="Q28" i="13"/>
  <c r="Q260" i="3"/>
  <c r="BX38" i="6"/>
  <c r="Q40" i="17"/>
  <c r="BM119" i="13"/>
  <c r="Q122" i="13"/>
  <c r="Q119" i="13" s="1"/>
  <c r="BL190" i="3"/>
  <c r="Q190" i="3" s="1"/>
  <c r="Q180" i="17" s="1"/>
  <c r="Q198" i="17" s="1"/>
  <c r="BL95" i="3"/>
  <c r="Q94" i="3"/>
  <c r="Q107" i="17" s="1"/>
  <c r="Q108" i="17" l="1"/>
  <c r="Q41" i="17"/>
  <c r="BL251" i="3"/>
  <c r="BL252" i="3"/>
  <c r="Q252" i="3" s="1"/>
  <c r="Q303" i="3" s="1"/>
  <c r="Q36" i="13"/>
  <c r="BL37" i="13"/>
  <c r="BL98" i="3"/>
  <c r="BL109" i="3"/>
  <c r="BL118" i="3"/>
  <c r="BL312" i="3"/>
  <c r="BL106" i="13"/>
  <c r="BL124" i="3"/>
  <c r="Q95" i="3"/>
  <c r="Q42" i="17" l="1"/>
  <c r="Q251" i="3"/>
  <c r="BL257" i="3"/>
  <c r="BL12" i="13"/>
  <c r="Q37" i="13"/>
  <c r="Q35" i="13" s="1"/>
  <c r="BL164" i="3"/>
  <c r="Q164" i="3" s="1"/>
  <c r="Q209" i="3" s="1"/>
  <c r="Q98" i="3"/>
  <c r="Q97" i="3" s="1"/>
  <c r="BG6" i="6" s="1"/>
  <c r="BB6" i="6" s="1"/>
  <c r="BL110" i="3"/>
  <c r="BL125" i="3"/>
  <c r="BX50" i="6"/>
  <c r="BL108" i="13"/>
  <c r="Q106" i="13"/>
  <c r="Q312" i="3"/>
  <c r="Q109" i="3"/>
  <c r="Q109" i="17"/>
  <c r="Q110" i="17" s="1"/>
  <c r="Q44" i="17" l="1"/>
  <c r="BL170" i="3"/>
  <c r="BL209" i="3"/>
  <c r="BL259" i="3"/>
  <c r="Q257" i="3"/>
  <c r="Q12" i="13"/>
  <c r="BM35" i="13"/>
  <c r="BM76" i="13" s="1"/>
  <c r="BL16" i="13"/>
  <c r="Q110" i="3"/>
  <c r="Q95" i="13"/>
  <c r="Q98" i="13" s="1"/>
  <c r="BL186" i="3"/>
  <c r="BM105" i="13"/>
  <c r="Q108" i="13"/>
  <c r="R105" i="13" s="1"/>
  <c r="Q151" i="17"/>
  <c r="C213" i="14" l="1"/>
  <c r="I217" i="14" s="1"/>
  <c r="D213" i="14"/>
  <c r="E213" i="14"/>
  <c r="Q46" i="17"/>
  <c r="Q11" i="17"/>
  <c r="BL182" i="3"/>
  <c r="Q182" i="3" s="1"/>
  <c r="Q170" i="3"/>
  <c r="BL19" i="13"/>
  <c r="Q19" i="13" s="1"/>
  <c r="Q16" i="13"/>
  <c r="Q259" i="3"/>
  <c r="BL147" i="3"/>
  <c r="Q99" i="13"/>
  <c r="Q100" i="13" s="1"/>
  <c r="BM101" i="13"/>
  <c r="Q186" i="3"/>
  <c r="BL189" i="3"/>
  <c r="BM89" i="3"/>
  <c r="F213" i="14" l="1"/>
  <c r="J217" i="14" s="1"/>
  <c r="BL210" i="3"/>
  <c r="BL212" i="3" s="1"/>
  <c r="BL20" i="13"/>
  <c r="Q20" i="13" s="1"/>
  <c r="BL218" i="3"/>
  <c r="Q147" i="3"/>
  <c r="BL154" i="3"/>
  <c r="BM107" i="13"/>
  <c r="BM255" i="3"/>
  <c r="BL201" i="3"/>
  <c r="Q189" i="3"/>
  <c r="BL191" i="3"/>
  <c r="BM91" i="3"/>
  <c r="BM213" i="3"/>
  <c r="BM233" i="3"/>
  <c r="BM240" i="3"/>
  <c r="Q201" i="3" l="1"/>
  <c r="L80" i="14" s="1"/>
  <c r="L89" i="14" s="1"/>
  <c r="Q50" i="17"/>
  <c r="Q51" i="17" s="1"/>
  <c r="Q53" i="17" s="1"/>
  <c r="BL216" i="3"/>
  <c r="Q154" i="3"/>
  <c r="BL21" i="13"/>
  <c r="Q21" i="13" s="1"/>
  <c r="BM27" i="13"/>
  <c r="Q210" i="3"/>
  <c r="Q218" i="3"/>
  <c r="BL217" i="3"/>
  <c r="BL161" i="3"/>
  <c r="BL193" i="3"/>
  <c r="Q193" i="3" s="1"/>
  <c r="BL211" i="3"/>
  <c r="BL203" i="3"/>
  <c r="BL202" i="3" s="1"/>
  <c r="Q191" i="3"/>
  <c r="BM229" i="3"/>
  <c r="BM142" i="3"/>
  <c r="C214" i="14" l="1"/>
  <c r="I218" i="14" s="1"/>
  <c r="D214" i="14"/>
  <c r="E214" i="14"/>
  <c r="Q12" i="17"/>
  <c r="Q55" i="17"/>
  <c r="Q216" i="3"/>
  <c r="Q217" i="3"/>
  <c r="Q212" i="3"/>
  <c r="Q179" i="17"/>
  <c r="Q197" i="17" s="1"/>
  <c r="BL200" i="3"/>
  <c r="BL196" i="3"/>
  <c r="BL195" i="3"/>
  <c r="Q161" i="3"/>
  <c r="L85" i="14" s="1"/>
  <c r="L91" i="14" s="1"/>
  <c r="Q203" i="3"/>
  <c r="Q211" i="3"/>
  <c r="Q150" i="17"/>
  <c r="BM238" i="3"/>
  <c r="BM92" i="3"/>
  <c r="F214" i="14" l="1"/>
  <c r="J218" i="14" s="1"/>
  <c r="Q202" i="3"/>
  <c r="L81" i="14" s="1"/>
  <c r="L159" i="14"/>
  <c r="L160" i="14"/>
  <c r="L161" i="14" s="1"/>
  <c r="L86" i="14"/>
  <c r="L92" i="14" s="1"/>
  <c r="Q196" i="3"/>
  <c r="Q200" i="3"/>
  <c r="L79" i="14" s="1"/>
  <c r="Q195" i="3"/>
  <c r="Q152" i="17"/>
  <c r="BM93" i="3"/>
  <c r="BM241" i="3"/>
  <c r="BM242" i="3" s="1"/>
  <c r="L165" i="14" l="1"/>
  <c r="L164" i="14"/>
  <c r="H176" i="14" s="1"/>
  <c r="L170" i="14"/>
  <c r="H175" i="14"/>
  <c r="Q154" i="17"/>
  <c r="Q153" i="17"/>
  <c r="BM28" i="13"/>
  <c r="BM260" i="3"/>
  <c r="BM120" i="13"/>
  <c r="BM117" i="3"/>
  <c r="Q155" i="17" l="1"/>
  <c r="BM34" i="13"/>
  <c r="BM36" i="13" s="1"/>
  <c r="BY38" i="6"/>
  <c r="BM122" i="13"/>
  <c r="BM94" i="3"/>
  <c r="F162" i="14" l="1"/>
  <c r="G162" i="14"/>
  <c r="H162" i="14"/>
  <c r="I162" i="14"/>
  <c r="J162" i="14"/>
  <c r="K162" i="14"/>
  <c r="L162" i="14"/>
  <c r="M162" i="14"/>
  <c r="N162" i="14"/>
  <c r="O162" i="14"/>
  <c r="E162" i="14"/>
  <c r="N213" i="17"/>
  <c r="N222" i="17"/>
  <c r="N221" i="17" s="1"/>
  <c r="N220" i="17" s="1"/>
  <c r="T170" i="17"/>
  <c r="Q195" i="17" s="1"/>
  <c r="R170" i="17"/>
  <c r="Q170" i="17"/>
  <c r="Q171" i="17" s="1"/>
  <c r="S170" i="17"/>
  <c r="BM252" i="3"/>
  <c r="BM251" i="3"/>
  <c r="BM37" i="13"/>
  <c r="BM190" i="3"/>
  <c r="BN119" i="13"/>
  <c r="BM95" i="3"/>
  <c r="F163" i="14" l="1"/>
  <c r="F169" i="14" s="1"/>
  <c r="F171" i="14"/>
  <c r="G163" i="14"/>
  <c r="G169" i="14" s="1"/>
  <c r="G171" i="14"/>
  <c r="H163" i="14"/>
  <c r="H169" i="14" s="1"/>
  <c r="H171" i="14"/>
  <c r="I163" i="14"/>
  <c r="I169" i="14" s="1"/>
  <c r="E177" i="14"/>
  <c r="I171" i="14"/>
  <c r="J163" i="14"/>
  <c r="J169" i="14" s="1"/>
  <c r="F177" i="14"/>
  <c r="J171" i="14"/>
  <c r="K163" i="14"/>
  <c r="K169" i="14" s="1"/>
  <c r="K171" i="14"/>
  <c r="G177" i="14"/>
  <c r="L163" i="14"/>
  <c r="L169" i="14" s="1"/>
  <c r="H177" i="14"/>
  <c r="L171" i="14"/>
  <c r="I177" i="14"/>
  <c r="M171" i="14"/>
  <c r="J177" i="14"/>
  <c r="N171" i="14"/>
  <c r="K177" i="14"/>
  <c r="O171" i="14"/>
  <c r="E163" i="14"/>
  <c r="E169" i="14" s="1"/>
  <c r="E171" i="14"/>
  <c r="N214" i="17"/>
  <c r="N215" i="17" s="1"/>
  <c r="N212" i="17"/>
  <c r="N211" i="17" s="1"/>
  <c r="N223" i="17"/>
  <c r="N224" i="17" s="1"/>
  <c r="BM257" i="3"/>
  <c r="BM12" i="13"/>
  <c r="BM164" i="3"/>
  <c r="BM98" i="3"/>
  <c r="R96" i="13"/>
  <c r="R97" i="13" s="1"/>
  <c r="BM109" i="3"/>
  <c r="BM106" i="13"/>
  <c r="BM118" i="3"/>
  <c r="BM124" i="3"/>
  <c r="BM312" i="3"/>
  <c r="BM259" i="3" l="1"/>
  <c r="BM16" i="13"/>
  <c r="BM19" i="13" s="1"/>
  <c r="BN35" i="13"/>
  <c r="BM170" i="3"/>
  <c r="BM182" i="3" s="1"/>
  <c r="BM209" i="3"/>
  <c r="BY50" i="6"/>
  <c r="BM110" i="3"/>
  <c r="BM125" i="3"/>
  <c r="BO101" i="13"/>
  <c r="BM108" i="13"/>
  <c r="BM147" i="3" l="1"/>
  <c r="BM210" i="3" s="1"/>
  <c r="BM212" i="3" s="1"/>
  <c r="BN76" i="13"/>
  <c r="R101" i="13"/>
  <c r="BO107" i="13"/>
  <c r="R107" i="13" s="1"/>
  <c r="BO255" i="3"/>
  <c r="BN105" i="13"/>
  <c r="BM186" i="3"/>
  <c r="BM189" i="3" s="1"/>
  <c r="BM20" i="13" l="1"/>
  <c r="BM154" i="3"/>
  <c r="BM218" i="3"/>
  <c r="BN89" i="3"/>
  <c r="R255" i="3"/>
  <c r="BM201" i="3"/>
  <c r="BM191" i="3"/>
  <c r="BM21" i="13" l="1"/>
  <c r="BN27" i="13"/>
  <c r="BM217" i="3"/>
  <c r="BM216" i="3"/>
  <c r="BM161" i="3"/>
  <c r="BN213" i="3"/>
  <c r="BN91" i="3"/>
  <c r="BN233" i="3"/>
  <c r="BN240" i="3"/>
  <c r="BM211" i="3"/>
  <c r="BM203" i="3"/>
  <c r="BM202" i="3" s="1"/>
  <c r="BM193" i="3"/>
  <c r="BM200" i="3" l="1"/>
  <c r="BM196" i="3"/>
  <c r="BM195" i="3"/>
  <c r="BN142" i="3"/>
  <c r="BN229" i="3"/>
  <c r="BN92" i="3" l="1"/>
  <c r="BN238" i="3"/>
  <c r="BN93" i="3" l="1"/>
  <c r="BN241" i="3"/>
  <c r="BN242" i="3" s="1"/>
  <c r="BN120" i="13" l="1"/>
  <c r="BN117" i="3"/>
  <c r="BN28" i="13"/>
  <c r="BN260" i="3"/>
  <c r="BN122" i="13" l="1"/>
  <c r="BN94" i="3"/>
  <c r="BN34" i="13"/>
  <c r="BN36" i="13" s="1"/>
  <c r="BZ38" i="6"/>
  <c r="AN6" i="6" s="1"/>
  <c r="AI6" i="6" s="1"/>
  <c r="BO119" i="13" l="1"/>
  <c r="BN190" i="3"/>
  <c r="BN95" i="3"/>
  <c r="BN252" i="3"/>
  <c r="BN251" i="3"/>
  <c r="BN37" i="13"/>
  <c r="BN106" i="13" l="1"/>
  <c r="BN118" i="3"/>
  <c r="BN312" i="3"/>
  <c r="BN124" i="3"/>
  <c r="BN109" i="3"/>
  <c r="BN98" i="3"/>
  <c r="BN257" i="3"/>
  <c r="BN12" i="13"/>
  <c r="BN164" i="3"/>
  <c r="BN108" i="13" l="1"/>
  <c r="BN125" i="3"/>
  <c r="BN110" i="3"/>
  <c r="BZ50" i="6"/>
  <c r="AX6" i="6" s="1"/>
  <c r="AS6" i="6" s="1"/>
  <c r="BN259" i="3"/>
  <c r="BN16" i="13"/>
  <c r="BN19" i="13" s="1"/>
  <c r="BO35" i="13"/>
  <c r="BN170" i="3"/>
  <c r="BN182" i="3" s="1"/>
  <c r="BN209" i="3"/>
  <c r="BO105" i="13" l="1"/>
  <c r="BN186" i="3"/>
  <c r="BN189" i="3" s="1"/>
  <c r="BN147" i="3"/>
  <c r="BN210" i="3" s="1"/>
  <c r="BN212" i="3" s="1"/>
  <c r="BO76" i="13"/>
  <c r="BN201" i="3" l="1"/>
  <c r="BN191" i="3"/>
  <c r="BN154" i="3"/>
  <c r="BN20" i="13"/>
  <c r="BN218" i="3"/>
  <c r="BO89" i="3"/>
  <c r="BN211" i="3" l="1"/>
  <c r="BN203" i="3"/>
  <c r="BN202" i="3" s="1"/>
  <c r="BN193" i="3"/>
  <c r="BN217" i="3"/>
  <c r="BN216" i="3"/>
  <c r="BN161" i="3"/>
  <c r="BN21" i="13"/>
  <c r="BO27" i="13"/>
  <c r="BO213" i="3"/>
  <c r="BO91" i="3"/>
  <c r="BO233" i="3"/>
  <c r="BO240" i="3"/>
  <c r="BN200" i="3" l="1"/>
  <c r="BN195" i="3"/>
  <c r="BN196" i="3"/>
  <c r="BO142" i="3"/>
  <c r="BO229" i="3"/>
  <c r="BO92" i="3" l="1"/>
  <c r="BO238" i="3"/>
  <c r="BO93" i="3" l="1"/>
  <c r="BO241" i="3"/>
  <c r="BO242" i="3" s="1"/>
  <c r="BO120" i="13" l="1"/>
  <c r="BO117" i="3"/>
  <c r="BO260" i="3"/>
  <c r="BO28" i="13"/>
  <c r="BO122" i="13" l="1"/>
  <c r="BO94" i="3"/>
  <c r="BO34" i="13"/>
  <c r="BO36" i="13" s="1"/>
  <c r="BP119" i="13" l="1"/>
  <c r="BO190" i="3"/>
  <c r="BO95" i="3"/>
  <c r="BO251" i="3"/>
  <c r="BO252" i="3"/>
  <c r="BO37" i="13"/>
  <c r="BO106" i="13" l="1"/>
  <c r="BO98" i="3"/>
  <c r="BO109" i="3"/>
  <c r="BO118" i="3"/>
  <c r="BO124" i="3"/>
  <c r="BO312" i="3"/>
  <c r="BO257" i="3"/>
  <c r="BO12" i="13"/>
  <c r="BO164" i="3"/>
  <c r="BO108" i="13" l="1"/>
  <c r="BO110" i="3"/>
  <c r="BO125" i="3"/>
  <c r="BO259" i="3"/>
  <c r="BO16" i="13"/>
  <c r="BO19" i="13" s="1"/>
  <c r="BP35" i="13"/>
  <c r="BO170" i="3"/>
  <c r="BO182" i="3" s="1"/>
  <c r="BO209" i="3"/>
  <c r="BP105" i="13" l="1"/>
  <c r="BO186" i="3"/>
  <c r="BO189" i="3" s="1"/>
  <c r="BO147" i="3"/>
  <c r="BO210" i="3" s="1"/>
  <c r="BO212" i="3" s="1"/>
  <c r="BP76" i="13"/>
  <c r="BO201" i="3" l="1"/>
  <c r="BO191" i="3"/>
  <c r="BO154" i="3"/>
  <c r="BO20" i="13"/>
  <c r="BO218" i="3"/>
  <c r="R76" i="13"/>
  <c r="BP89" i="3"/>
  <c r="BO211" i="3" l="1"/>
  <c r="BO203" i="3"/>
  <c r="BO202" i="3" s="1"/>
  <c r="BO193" i="3"/>
  <c r="BO217" i="3"/>
  <c r="BO216" i="3"/>
  <c r="BO161" i="3"/>
  <c r="BO21" i="13"/>
  <c r="BP27" i="13"/>
  <c r="R89" i="3"/>
  <c r="R213" i="3" s="1"/>
  <c r="BP91" i="3"/>
  <c r="BP213" i="3"/>
  <c r="BP233" i="3"/>
  <c r="R233" i="3" s="1"/>
  <c r="BP240" i="3"/>
  <c r="R240" i="3" s="1"/>
  <c r="BO200" i="3" l="1"/>
  <c r="BO195" i="3"/>
  <c r="BO196" i="3"/>
  <c r="R91" i="3"/>
  <c r="BP229" i="3"/>
  <c r="BP142" i="3"/>
  <c r="R229" i="3" l="1"/>
  <c r="BP238" i="3"/>
  <c r="R142" i="3"/>
  <c r="R143" i="3" s="1"/>
  <c r="M158" i="14" s="1"/>
  <c r="BP92" i="3"/>
  <c r="R238" i="3" l="1"/>
  <c r="R29" i="17"/>
  <c r="R161" i="17"/>
  <c r="R162" i="17" s="1"/>
  <c r="R163" i="17" s="1"/>
  <c r="R167" i="17" s="1"/>
  <c r="BP93" i="3"/>
  <c r="R92" i="3"/>
  <c r="BP241" i="3"/>
  <c r="R171" i="17" l="1"/>
  <c r="R241" i="3"/>
  <c r="BP242" i="3"/>
  <c r="BP120" i="13"/>
  <c r="BP117" i="3"/>
  <c r="R93" i="3"/>
  <c r="BP260" i="3" l="1"/>
  <c r="R260" i="3" s="1"/>
  <c r="R242" i="3"/>
  <c r="BP28" i="13"/>
  <c r="BP122" i="13"/>
  <c r="R120" i="13"/>
  <c r="BP94" i="3"/>
  <c r="R118" i="3"/>
  <c r="R117" i="3"/>
  <c r="M84" i="14" s="1"/>
  <c r="M90" i="14" s="1"/>
  <c r="BP34" i="13" l="1"/>
  <c r="BP36" i="13" s="1"/>
  <c r="R28" i="13"/>
  <c r="BQ119" i="13"/>
  <c r="R122" i="13"/>
  <c r="R119" i="13" s="1"/>
  <c r="BP190" i="3"/>
  <c r="R190" i="3" s="1"/>
  <c r="BP95" i="3"/>
  <c r="R94" i="3"/>
  <c r="BP252" i="3" l="1"/>
  <c r="R252" i="3" s="1"/>
  <c r="R303" i="3" s="1"/>
  <c r="R36" i="13"/>
  <c r="BP251" i="3"/>
  <c r="BP37" i="13"/>
  <c r="R37" i="13" s="1"/>
  <c r="BP106" i="13"/>
  <c r="BP124" i="3"/>
  <c r="BP109" i="3"/>
  <c r="BP118" i="3"/>
  <c r="BP98" i="3"/>
  <c r="BP312" i="3"/>
  <c r="R95" i="3"/>
  <c r="R35" i="13" l="1"/>
  <c r="BP257" i="3"/>
  <c r="R251" i="3"/>
  <c r="BP12" i="13"/>
  <c r="R12" i="13" s="1"/>
  <c r="BP164" i="3"/>
  <c r="R164" i="3" s="1"/>
  <c r="R209" i="3" s="1"/>
  <c r="BP108" i="13"/>
  <c r="R106" i="13"/>
  <c r="R98" i="3"/>
  <c r="R97" i="3" s="1"/>
  <c r="BH6" i="6" s="1"/>
  <c r="BC6" i="6" s="1"/>
  <c r="BP110" i="3"/>
  <c r="BP125" i="3"/>
  <c r="R312" i="3"/>
  <c r="R109" i="3"/>
  <c r="BP259" i="3" l="1"/>
  <c r="R257" i="3"/>
  <c r="BP16" i="13"/>
  <c r="BQ35" i="13"/>
  <c r="BQ76" i="13" s="1"/>
  <c r="BP170" i="3"/>
  <c r="BP209" i="3"/>
  <c r="BQ105" i="13"/>
  <c r="BP186" i="3"/>
  <c r="R108" i="13"/>
  <c r="S105" i="13" s="1"/>
  <c r="R95" i="13"/>
  <c r="R98" i="13" s="1"/>
  <c r="R110" i="3"/>
  <c r="BP182" i="3" l="1"/>
  <c r="R182" i="3" s="1"/>
  <c r="R170" i="3"/>
  <c r="BP147" i="3"/>
  <c r="R147" i="3" s="1"/>
  <c r="R259" i="3"/>
  <c r="BP19" i="13"/>
  <c r="R19" i="13" s="1"/>
  <c r="R16" i="13"/>
  <c r="BQ89" i="3"/>
  <c r="R186" i="3"/>
  <c r="BP189" i="3"/>
  <c r="R99" i="13"/>
  <c r="R100" i="13" s="1"/>
  <c r="BQ101" i="13"/>
  <c r="BP154" i="3" l="1"/>
  <c r="R154" i="3" s="1"/>
  <c r="BP20" i="13"/>
  <c r="R20" i="13" s="1"/>
  <c r="BP210" i="3"/>
  <c r="BP212" i="3" s="1"/>
  <c r="BP218" i="3"/>
  <c r="R210" i="3"/>
  <c r="R212" i="3" s="1"/>
  <c r="R218" i="3"/>
  <c r="BQ91" i="3"/>
  <c r="BQ213" i="3"/>
  <c r="BQ240" i="3"/>
  <c r="BQ233" i="3"/>
  <c r="BP201" i="3"/>
  <c r="BP191" i="3"/>
  <c r="R189" i="3"/>
  <c r="R201" i="3" s="1"/>
  <c r="M80" i="14" s="1"/>
  <c r="M89" i="14" s="1"/>
  <c r="BQ107" i="13"/>
  <c r="BQ255" i="3"/>
  <c r="BP21" i="13" l="1"/>
  <c r="R21" i="13" s="1"/>
  <c r="BQ27" i="13"/>
  <c r="BP217" i="3"/>
  <c r="BP161" i="3"/>
  <c r="BP216" i="3"/>
  <c r="R217" i="3"/>
  <c r="R216" i="3"/>
  <c r="BQ229" i="3"/>
  <c r="BQ142" i="3"/>
  <c r="BP193" i="3"/>
  <c r="R193" i="3" s="1"/>
  <c r="BP203" i="3"/>
  <c r="BP202" i="3" s="1"/>
  <c r="BP211" i="3"/>
  <c r="R191" i="3"/>
  <c r="BP200" i="3" l="1"/>
  <c r="BP196" i="3"/>
  <c r="BP195" i="3"/>
  <c r="R161" i="3"/>
  <c r="BQ238" i="3"/>
  <c r="BQ92" i="3"/>
  <c r="R211" i="3"/>
  <c r="R203" i="3"/>
  <c r="R202" i="3" l="1"/>
  <c r="M81" i="14" s="1"/>
  <c r="M159" i="14"/>
  <c r="M160" i="14"/>
  <c r="M161" i="14" s="1"/>
  <c r="R200" i="3"/>
  <c r="M79" i="14" s="1"/>
  <c r="M85" i="14"/>
  <c r="M91" i="14" s="1"/>
  <c r="R195" i="3"/>
  <c r="M86" i="14"/>
  <c r="M92" i="14" s="1"/>
  <c r="R196" i="3"/>
  <c r="BQ93" i="3"/>
  <c r="BQ241" i="3"/>
  <c r="BQ242" i="3" s="1"/>
  <c r="M164" i="14" l="1"/>
  <c r="I176" i="14" s="1"/>
  <c r="M165" i="14"/>
  <c r="M170" i="14"/>
  <c r="I175" i="14"/>
  <c r="M163" i="14"/>
  <c r="M169" i="14" s="1"/>
  <c r="BQ28" i="13"/>
  <c r="BQ260" i="3"/>
  <c r="BQ120" i="13"/>
  <c r="BQ117" i="3"/>
  <c r="BQ34" i="13" l="1"/>
  <c r="BQ36" i="13" s="1"/>
  <c r="BQ122" i="13"/>
  <c r="BQ94" i="3"/>
  <c r="BQ252" i="3" l="1"/>
  <c r="BQ251" i="3"/>
  <c r="BQ37" i="13"/>
  <c r="BQ190" i="3"/>
  <c r="BR119" i="13"/>
  <c r="BQ95" i="3"/>
  <c r="BQ257" i="3" l="1"/>
  <c r="BQ12" i="13"/>
  <c r="BQ164" i="3"/>
  <c r="BQ98" i="3"/>
  <c r="BQ118" i="3"/>
  <c r="BQ109" i="3"/>
  <c r="BQ124" i="3"/>
  <c r="BQ106" i="13"/>
  <c r="S96" i="13"/>
  <c r="S97" i="13" s="1"/>
  <c r="BQ312" i="3"/>
  <c r="BQ259" i="3" l="1"/>
  <c r="BQ16" i="13"/>
  <c r="BQ19" i="13" s="1"/>
  <c r="BR35" i="13"/>
  <c r="BQ170" i="3"/>
  <c r="BQ182" i="3" s="1"/>
  <c r="BQ209" i="3"/>
  <c r="BQ125" i="3"/>
  <c r="BQ110" i="3"/>
  <c r="BQ108" i="13"/>
  <c r="BS101" i="13"/>
  <c r="BQ147" i="3" l="1"/>
  <c r="BQ210" i="3" s="1"/>
  <c r="BQ212" i="3" s="1"/>
  <c r="BR76" i="13"/>
  <c r="BR105" i="13"/>
  <c r="BQ186" i="3"/>
  <c r="BQ189" i="3" s="1"/>
  <c r="S101" i="13"/>
  <c r="BS107" i="13"/>
  <c r="S107" i="13" s="1"/>
  <c r="BS255" i="3"/>
  <c r="BQ154" i="3" l="1"/>
  <c r="BQ20" i="13"/>
  <c r="BQ218" i="3"/>
  <c r="BR89" i="3"/>
  <c r="BQ201" i="3"/>
  <c r="BQ191" i="3"/>
  <c r="S255" i="3"/>
  <c r="BQ216" i="3" l="1"/>
  <c r="BQ217" i="3"/>
  <c r="BQ161" i="3"/>
  <c r="BQ21" i="13"/>
  <c r="BR27" i="13"/>
  <c r="BR213" i="3"/>
  <c r="BR91" i="3"/>
  <c r="BR240" i="3"/>
  <c r="BR233" i="3"/>
  <c r="BQ203" i="3"/>
  <c r="BQ202" i="3" s="1"/>
  <c r="BQ211" i="3"/>
  <c r="BQ193" i="3"/>
  <c r="BQ200" i="3" l="1"/>
  <c r="BQ196" i="3"/>
  <c r="BQ195" i="3"/>
  <c r="BR229" i="3"/>
  <c r="BR142" i="3"/>
  <c r="BR238" i="3" l="1"/>
  <c r="BR92" i="3"/>
  <c r="BR93" i="3" l="1"/>
  <c r="BR241" i="3"/>
  <c r="BR242" i="3" s="1"/>
  <c r="BR260" i="3" l="1"/>
  <c r="BR28" i="13"/>
  <c r="BR117" i="3"/>
  <c r="BR120" i="13"/>
  <c r="BR34" i="13" l="1"/>
  <c r="BR36" i="13" s="1"/>
  <c r="BR122" i="13"/>
  <c r="BR94" i="3"/>
  <c r="BR251" i="3" l="1"/>
  <c r="BR252" i="3"/>
  <c r="BR37" i="13"/>
  <c r="BS119" i="13"/>
  <c r="BR190" i="3"/>
  <c r="BR95" i="3"/>
  <c r="BR257" i="3" l="1"/>
  <c r="BR12" i="13"/>
  <c r="BR164" i="3"/>
  <c r="BR118" i="3"/>
  <c r="BR106" i="13"/>
  <c r="BR109" i="3"/>
  <c r="BR312" i="3"/>
  <c r="BR124" i="3"/>
  <c r="BR98" i="3"/>
  <c r="BR259" i="3" l="1"/>
  <c r="BR16" i="13"/>
  <c r="BR19" i="13" s="1"/>
  <c r="BS35" i="13"/>
  <c r="BR170" i="3"/>
  <c r="BR182" i="3" s="1"/>
  <c r="BR209" i="3"/>
  <c r="BR108" i="13"/>
  <c r="BR110" i="3"/>
  <c r="BR125" i="3"/>
  <c r="BR147" i="3" l="1"/>
  <c r="BR210" i="3" s="1"/>
  <c r="BR212" i="3" s="1"/>
  <c r="BS76" i="13"/>
  <c r="BS105" i="13"/>
  <c r="BR186" i="3"/>
  <c r="BR189" i="3" s="1"/>
  <c r="BR20" i="13" l="1"/>
  <c r="BR154" i="3"/>
  <c r="BR218" i="3"/>
  <c r="BS89" i="3"/>
  <c r="BR201" i="3"/>
  <c r="BR191" i="3"/>
  <c r="BR21" i="13" l="1"/>
  <c r="BS27" i="13"/>
  <c r="BR216" i="3"/>
  <c r="BR217" i="3"/>
  <c r="BR161" i="3"/>
  <c r="BS91" i="3"/>
  <c r="BS213" i="3"/>
  <c r="BS240" i="3"/>
  <c r="BS233" i="3"/>
  <c r="BR211" i="3"/>
  <c r="BR203" i="3"/>
  <c r="BR202" i="3" s="1"/>
  <c r="BR193" i="3"/>
  <c r="BR200" i="3" l="1"/>
  <c r="BR195" i="3"/>
  <c r="BR196" i="3"/>
  <c r="BS142" i="3"/>
  <c r="BS229" i="3"/>
  <c r="BS92" i="3" l="1"/>
  <c r="BS238" i="3"/>
  <c r="BS93" i="3" l="1"/>
  <c r="BS241" i="3"/>
  <c r="BS242" i="3" s="1"/>
  <c r="BS120" i="13" l="1"/>
  <c r="BS117" i="3"/>
  <c r="BS28" i="13"/>
  <c r="BS260" i="3"/>
  <c r="BS122" i="13" l="1"/>
  <c r="BS94" i="3"/>
  <c r="BS34" i="13"/>
  <c r="BS36" i="13" s="1"/>
  <c r="BT119" i="13" l="1"/>
  <c r="BS190" i="3"/>
  <c r="BS95" i="3"/>
  <c r="BS251" i="3"/>
  <c r="BS252" i="3"/>
  <c r="BS37" i="13"/>
  <c r="BS106" i="13" l="1"/>
  <c r="BS124" i="3"/>
  <c r="BS118" i="3"/>
  <c r="BS98" i="3"/>
  <c r="BS109" i="3"/>
  <c r="BS312" i="3"/>
  <c r="BS257" i="3"/>
  <c r="BS12" i="13"/>
  <c r="BS164" i="3"/>
  <c r="BS108" i="13" l="1"/>
  <c r="BS125" i="3"/>
  <c r="BS110" i="3"/>
  <c r="BS259" i="3"/>
  <c r="BS16" i="13"/>
  <c r="BS19" i="13" s="1"/>
  <c r="BT35" i="13"/>
  <c r="BS170" i="3"/>
  <c r="BS182" i="3" s="1"/>
  <c r="BS209" i="3"/>
  <c r="BT105" i="13" l="1"/>
  <c r="BS186" i="3"/>
  <c r="BS189" i="3" s="1"/>
  <c r="BS147" i="3"/>
  <c r="BS210" i="3" s="1"/>
  <c r="BS212" i="3" s="1"/>
  <c r="BT76" i="13"/>
  <c r="BS201" i="3" l="1"/>
  <c r="BS191" i="3"/>
  <c r="BS20" i="13"/>
  <c r="BS154" i="3"/>
  <c r="BS218" i="3"/>
  <c r="S76" i="13"/>
  <c r="BT89" i="3"/>
  <c r="BS211" i="3" l="1"/>
  <c r="BS203" i="3"/>
  <c r="BS202" i="3" s="1"/>
  <c r="BS193" i="3"/>
  <c r="BS21" i="13"/>
  <c r="BT27" i="13"/>
  <c r="BS217" i="3"/>
  <c r="BS216" i="3"/>
  <c r="BS161" i="3"/>
  <c r="S89" i="3"/>
  <c r="S213" i="3" s="1"/>
  <c r="BT91" i="3"/>
  <c r="BT213" i="3"/>
  <c r="BT240" i="3"/>
  <c r="S240" i="3" s="1"/>
  <c r="BT233" i="3"/>
  <c r="S233" i="3" s="1"/>
  <c r="BS200" i="3" l="1"/>
  <c r="BS196" i="3"/>
  <c r="BS195" i="3"/>
  <c r="S91" i="3"/>
  <c r="BT142" i="3"/>
  <c r="BT229" i="3"/>
  <c r="S142" i="3" l="1"/>
  <c r="S143" i="3" s="1"/>
  <c r="N158" i="14" s="1"/>
  <c r="BT92" i="3"/>
  <c r="S229" i="3"/>
  <c r="BT238" i="3"/>
  <c r="S29" i="17" l="1"/>
  <c r="S161" i="17"/>
  <c r="S162" i="17" s="1"/>
  <c r="S163" i="17" s="1"/>
  <c r="S167" i="17" s="1"/>
  <c r="BT93" i="3"/>
  <c r="S92" i="3"/>
  <c r="BT241" i="3"/>
  <c r="S238" i="3"/>
  <c r="S171" i="17" l="1"/>
  <c r="S241" i="3"/>
  <c r="BT242" i="3"/>
  <c r="S242" i="3" s="1"/>
  <c r="BT120" i="13"/>
  <c r="BT117" i="3"/>
  <c r="S93" i="3"/>
  <c r="BT28" i="13" l="1"/>
  <c r="BT260" i="3"/>
  <c r="S260" i="3" s="1"/>
  <c r="BT122" i="13"/>
  <c r="S120" i="13"/>
  <c r="BT94" i="3"/>
  <c r="S117" i="3"/>
  <c r="N84" i="14" s="1"/>
  <c r="N90" i="14" s="1"/>
  <c r="S118" i="3"/>
  <c r="BT34" i="13" l="1"/>
  <c r="BT36" i="13" s="1"/>
  <c r="S36" i="13" s="1"/>
  <c r="S28" i="13"/>
  <c r="BU119" i="13"/>
  <c r="BT190" i="3"/>
  <c r="S190" i="3" s="1"/>
  <c r="S122" i="13"/>
  <c r="S119" i="13" s="1"/>
  <c r="BT95" i="3"/>
  <c r="S94" i="3"/>
  <c r="BT252" i="3" l="1"/>
  <c r="S252" i="3" s="1"/>
  <c r="S303" i="3" s="1"/>
  <c r="BT251" i="3"/>
  <c r="S251" i="3" s="1"/>
  <c r="BT37" i="13"/>
  <c r="S37" i="13" s="1"/>
  <c r="S35" i="13" s="1"/>
  <c r="BT106" i="13"/>
  <c r="BT124" i="3"/>
  <c r="BT118" i="3"/>
  <c r="BT98" i="3"/>
  <c r="BT109" i="3"/>
  <c r="BT312" i="3"/>
  <c r="S95" i="3"/>
  <c r="BT257" i="3" l="1"/>
  <c r="BT12" i="13"/>
  <c r="S12" i="13" s="1"/>
  <c r="BT164" i="3"/>
  <c r="S164" i="3" s="1"/>
  <c r="S209" i="3" s="1"/>
  <c r="BT108" i="13"/>
  <c r="S106" i="13"/>
  <c r="S98" i="3"/>
  <c r="S97" i="3" s="1"/>
  <c r="BT110" i="3"/>
  <c r="BT125" i="3"/>
  <c r="S312" i="3"/>
  <c r="S109" i="3"/>
  <c r="BT170" i="3" l="1"/>
  <c r="BT209" i="3"/>
  <c r="BT259" i="3"/>
  <c r="S257" i="3"/>
  <c r="BT16" i="13"/>
  <c r="BU35" i="13"/>
  <c r="BU76" i="13" s="1"/>
  <c r="BU105" i="13"/>
  <c r="S108" i="13"/>
  <c r="T105" i="13" s="1"/>
  <c r="BT186" i="3"/>
  <c r="S95" i="13"/>
  <c r="S98" i="13" s="1"/>
  <c r="S110" i="3"/>
  <c r="S170" i="3" l="1"/>
  <c r="BT182" i="3"/>
  <c r="S182" i="3" s="1"/>
  <c r="BT147" i="3"/>
  <c r="S259" i="3"/>
  <c r="BT19" i="13"/>
  <c r="S19" i="13" s="1"/>
  <c r="S16" i="13"/>
  <c r="S186" i="3"/>
  <c r="BT189" i="3"/>
  <c r="S99" i="13"/>
  <c r="S100" i="13" s="1"/>
  <c r="BU101" i="13"/>
  <c r="BU89" i="3"/>
  <c r="BT154" i="3" l="1"/>
  <c r="BT218" i="3"/>
  <c r="BT210" i="3"/>
  <c r="BT212" i="3" s="1"/>
  <c r="S147" i="3"/>
  <c r="BT20" i="13"/>
  <c r="S20" i="13" s="1"/>
  <c r="BT201" i="3"/>
  <c r="S189" i="3"/>
  <c r="S201" i="3" s="1"/>
  <c r="N80" i="14" s="1"/>
  <c r="N89" i="14" s="1"/>
  <c r="BT191" i="3"/>
  <c r="BU255" i="3"/>
  <c r="BU107" i="13"/>
  <c r="BU91" i="3"/>
  <c r="BU213" i="3"/>
  <c r="BU240" i="3"/>
  <c r="BU233" i="3"/>
  <c r="BT21" i="13" l="1"/>
  <c r="S21" i="13" s="1"/>
  <c r="BU27" i="13"/>
  <c r="BT217" i="3"/>
  <c r="BT216" i="3"/>
  <c r="BT161" i="3"/>
  <c r="S154" i="3"/>
  <c r="S210" i="3"/>
  <c r="S212" i="3" s="1"/>
  <c r="S218" i="3"/>
  <c r="BT193" i="3"/>
  <c r="S193" i="3" s="1"/>
  <c r="BT203" i="3"/>
  <c r="BT202" i="3" s="1"/>
  <c r="BT211" i="3"/>
  <c r="S191" i="3"/>
  <c r="BU142" i="3"/>
  <c r="BU229" i="3"/>
  <c r="BT200" i="3" l="1"/>
  <c r="BT195" i="3"/>
  <c r="BT196" i="3"/>
  <c r="S161" i="3"/>
  <c r="S216" i="3"/>
  <c r="S217" i="3"/>
  <c r="S203" i="3"/>
  <c r="S211" i="3"/>
  <c r="BU92" i="3"/>
  <c r="BU238" i="3"/>
  <c r="S202" i="3" l="1"/>
  <c r="N81" i="14" s="1"/>
  <c r="N159" i="14"/>
  <c r="N160" i="14"/>
  <c r="N161" i="14" s="1"/>
  <c r="N85" i="14"/>
  <c r="N91" i="14" s="1"/>
  <c r="S196" i="3"/>
  <c r="N86" i="14"/>
  <c r="N92" i="14" s="1"/>
  <c r="S200" i="3"/>
  <c r="N79" i="14" s="1"/>
  <c r="S195" i="3"/>
  <c r="BU93" i="3"/>
  <c r="BU241" i="3"/>
  <c r="BU242" i="3" s="1"/>
  <c r="N165" i="14" l="1"/>
  <c r="N164" i="14"/>
  <c r="J176" i="14" s="1"/>
  <c r="J175" i="14"/>
  <c r="N170" i="14"/>
  <c r="N163" i="14"/>
  <c r="N169" i="14" s="1"/>
  <c r="BU117" i="3"/>
  <c r="BU120" i="13"/>
  <c r="BU28" i="13"/>
  <c r="BU260" i="3"/>
  <c r="BU122" i="13" l="1"/>
  <c r="BU94" i="3"/>
  <c r="BU34" i="13"/>
  <c r="BU36" i="13" s="1"/>
  <c r="BV119" i="13" l="1"/>
  <c r="BU190" i="3"/>
  <c r="BU95" i="3"/>
  <c r="BU252" i="3"/>
  <c r="BU251" i="3"/>
  <c r="BU37" i="13"/>
  <c r="BU98" i="3" l="1"/>
  <c r="T96" i="13"/>
  <c r="T97" i="13" s="1"/>
  <c r="BU109" i="3"/>
  <c r="BU118" i="3"/>
  <c r="BU106" i="13"/>
  <c r="BU124" i="3"/>
  <c r="BU312" i="3"/>
  <c r="BU257" i="3"/>
  <c r="BU12" i="13"/>
  <c r="BU164" i="3"/>
  <c r="BU125" i="3" l="1"/>
  <c r="BU110" i="3"/>
  <c r="BW101" i="13"/>
  <c r="BU108" i="13"/>
  <c r="BU259" i="3"/>
  <c r="BU16" i="13"/>
  <c r="BU19" i="13" s="1"/>
  <c r="BV35" i="13"/>
  <c r="BU170" i="3"/>
  <c r="BU182" i="3" s="1"/>
  <c r="BU209" i="3"/>
  <c r="T101" i="13" l="1"/>
  <c r="BW107" i="13"/>
  <c r="T107" i="13" s="1"/>
  <c r="BW255" i="3"/>
  <c r="BV105" i="13"/>
  <c r="BU186" i="3"/>
  <c r="BU189" i="3" s="1"/>
  <c r="BU147" i="3"/>
  <c r="BU210" i="3" s="1"/>
  <c r="BU212" i="3" s="1"/>
  <c r="BV76" i="13"/>
  <c r="T255" i="3" l="1"/>
  <c r="BU201" i="3"/>
  <c r="BU191" i="3"/>
  <c r="BU154" i="3"/>
  <c r="BU20" i="13"/>
  <c r="BU218" i="3"/>
  <c r="BV89" i="3"/>
  <c r="BU211" i="3" l="1"/>
  <c r="BU203" i="3"/>
  <c r="BU202" i="3" s="1"/>
  <c r="BU193" i="3"/>
  <c r="BU216" i="3"/>
  <c r="BU217" i="3"/>
  <c r="BU161" i="3"/>
  <c r="BU21" i="13"/>
  <c r="BV27" i="13"/>
  <c r="BV91" i="3"/>
  <c r="BV213" i="3"/>
  <c r="BV233" i="3"/>
  <c r="BV240" i="3"/>
  <c r="BU200" i="3" l="1"/>
  <c r="BU196" i="3"/>
  <c r="BU195" i="3"/>
  <c r="BV142" i="3"/>
  <c r="BV229" i="3"/>
  <c r="BV92" i="3" l="1"/>
  <c r="BV238" i="3"/>
  <c r="BV93" i="3" l="1"/>
  <c r="BV241" i="3"/>
  <c r="BV242" i="3" s="1"/>
  <c r="BV120" i="13" l="1"/>
  <c r="BV117" i="3"/>
  <c r="BV260" i="3"/>
  <c r="BV28" i="13"/>
  <c r="BV122" i="13" l="1"/>
  <c r="BV94" i="3"/>
  <c r="BV34" i="13"/>
  <c r="BV36" i="13" s="1"/>
  <c r="BW119" i="13" l="1"/>
  <c r="BV190" i="3"/>
  <c r="BV95" i="3"/>
  <c r="BV251" i="3"/>
  <c r="BV252" i="3"/>
  <c r="BV37" i="13"/>
  <c r="BV312" i="3" l="1"/>
  <c r="BV118" i="3"/>
  <c r="BV109" i="3"/>
  <c r="BV124" i="3"/>
  <c r="BV98" i="3"/>
  <c r="BV106" i="13"/>
  <c r="BV257" i="3"/>
  <c r="BV12" i="13"/>
  <c r="BV164" i="3"/>
  <c r="BV110" i="3" l="1"/>
  <c r="BV125" i="3"/>
  <c r="BV108" i="13"/>
  <c r="BV259" i="3"/>
  <c r="BV16" i="13"/>
  <c r="BV19" i="13" s="1"/>
  <c r="BW35" i="13"/>
  <c r="BV170" i="3"/>
  <c r="BV182" i="3" s="1"/>
  <c r="BV209" i="3"/>
  <c r="BW105" i="13" l="1"/>
  <c r="BV186" i="3"/>
  <c r="BV189" i="3" s="1"/>
  <c r="BV147" i="3"/>
  <c r="BV210" i="3" s="1"/>
  <c r="BV212" i="3" s="1"/>
  <c r="BW76" i="13"/>
  <c r="BV201" i="3" l="1"/>
  <c r="BV191" i="3"/>
  <c r="BV20" i="13"/>
  <c r="BV154" i="3"/>
  <c r="BV218" i="3"/>
  <c r="BW89" i="3"/>
  <c r="BV203" i="3" l="1"/>
  <c r="BV202" i="3" s="1"/>
  <c r="BV211" i="3"/>
  <c r="BV193" i="3"/>
  <c r="BV21" i="13"/>
  <c r="BW27" i="13"/>
  <c r="BV161" i="3"/>
  <c r="BV216" i="3"/>
  <c r="BV217" i="3"/>
  <c r="BW213" i="3"/>
  <c r="BW91" i="3"/>
  <c r="BW233" i="3"/>
  <c r="BW240" i="3"/>
  <c r="BV200" i="3" l="1"/>
  <c r="BV196" i="3"/>
  <c r="BV195" i="3"/>
  <c r="BW229" i="3"/>
  <c r="BW142" i="3"/>
  <c r="BW238" i="3" l="1"/>
  <c r="BW92" i="3"/>
  <c r="BW93" i="3" l="1"/>
  <c r="BW241" i="3"/>
  <c r="BW242" i="3" s="1"/>
  <c r="BW260" i="3" l="1"/>
  <c r="BW28" i="13"/>
  <c r="BW120" i="13"/>
  <c r="BW117" i="3"/>
  <c r="BW34" i="13" l="1"/>
  <c r="BW36" i="13" s="1"/>
  <c r="BW122" i="13"/>
  <c r="BW94" i="3"/>
  <c r="BW252" i="3" l="1"/>
  <c r="BW251" i="3"/>
  <c r="BW37" i="13"/>
  <c r="BX119" i="13"/>
  <c r="BW190" i="3"/>
  <c r="BW95" i="3"/>
  <c r="BW257" i="3" l="1"/>
  <c r="BW12" i="13"/>
  <c r="BW164" i="3"/>
  <c r="BW98" i="3"/>
  <c r="BW124" i="3"/>
  <c r="BW118" i="3"/>
  <c r="BW106" i="13"/>
  <c r="BW109" i="3"/>
  <c r="BW312" i="3"/>
  <c r="BW259" i="3" l="1"/>
  <c r="BW16" i="13"/>
  <c r="BW19" i="13" s="1"/>
  <c r="BX35" i="13"/>
  <c r="BW170" i="3"/>
  <c r="BW182" i="3" s="1"/>
  <c r="BW209" i="3"/>
  <c r="BW125" i="3"/>
  <c r="BW110" i="3"/>
  <c r="BW108" i="13"/>
  <c r="BW147" i="3" l="1"/>
  <c r="BW210" i="3" s="1"/>
  <c r="BW212" i="3" s="1"/>
  <c r="BX76" i="13"/>
  <c r="BX105" i="13"/>
  <c r="BW186" i="3"/>
  <c r="BW189" i="3" s="1"/>
  <c r="BW20" i="13" l="1"/>
  <c r="BW154" i="3"/>
  <c r="BW218" i="3"/>
  <c r="T76" i="13"/>
  <c r="BX89" i="3"/>
  <c r="BW201" i="3"/>
  <c r="BW191" i="3"/>
  <c r="BW21" i="13" l="1"/>
  <c r="BX27" i="13"/>
  <c r="BW217" i="3"/>
  <c r="BW216" i="3"/>
  <c r="BW161" i="3"/>
  <c r="T89" i="3"/>
  <c r="T213" i="3" s="1"/>
  <c r="BX91" i="3"/>
  <c r="BX213" i="3"/>
  <c r="BX233" i="3"/>
  <c r="T233" i="3" s="1"/>
  <c r="BX240" i="3"/>
  <c r="T240" i="3" s="1"/>
  <c r="BW211" i="3"/>
  <c r="BW203" i="3"/>
  <c r="BW202" i="3" s="1"/>
  <c r="BW193" i="3"/>
  <c r="BW200" i="3" l="1"/>
  <c r="BW195" i="3"/>
  <c r="BW196" i="3"/>
  <c r="T91" i="3"/>
  <c r="BX229" i="3"/>
  <c r="BX142" i="3"/>
  <c r="T229" i="3" l="1"/>
  <c r="BX238" i="3"/>
  <c r="T142" i="3"/>
  <c r="T143" i="3" s="1"/>
  <c r="O158" i="14" s="1"/>
  <c r="BX92" i="3"/>
  <c r="T238" i="3" l="1"/>
  <c r="T29" i="17"/>
  <c r="T161" i="17"/>
  <c r="T162" i="17" s="1"/>
  <c r="T163" i="17" s="1"/>
  <c r="T167" i="17" s="1"/>
  <c r="BX93" i="3"/>
  <c r="T92" i="3"/>
  <c r="BX241" i="3"/>
  <c r="C217" i="14" l="1" a="1"/>
  <c r="I221" i="14" s="1"/>
  <c r="C218" i="14" a="1"/>
  <c r="I222" i="14" s="1"/>
  <c r="E218" i="14" a="1"/>
  <c r="E217" i="14" a="1"/>
  <c r="T241" i="3"/>
  <c r="BX242" i="3"/>
  <c r="T242" i="3" s="1"/>
  <c r="Q176" i="17"/>
  <c r="Q177" i="17" s="1"/>
  <c r="T171" i="17"/>
  <c r="Q175" i="17" s="1"/>
  <c r="Q193" i="17" s="1"/>
  <c r="Q196" i="17" s="1"/>
  <c r="BX120" i="13"/>
  <c r="BX117" i="3"/>
  <c r="T93" i="3"/>
  <c r="C219" i="14" l="1"/>
  <c r="I223" i="14" s="1"/>
  <c r="F218" i="14"/>
  <c r="J222" i="14" s="1"/>
  <c r="F217" i="14"/>
  <c r="J221" i="14" s="1"/>
  <c r="E219" i="14"/>
  <c r="Q199" i="17"/>
  <c r="Q201" i="17" s="1"/>
  <c r="Q205" i="17"/>
  <c r="BX28" i="13"/>
  <c r="BX260" i="3"/>
  <c r="T260" i="3" s="1"/>
  <c r="BX122" i="13"/>
  <c r="T120" i="13"/>
  <c r="BX94" i="3"/>
  <c r="T117" i="3"/>
  <c r="O84" i="14" s="1"/>
  <c r="O90" i="14" s="1"/>
  <c r="T118" i="3"/>
  <c r="Q178" i="17"/>
  <c r="F219" i="14" l="1"/>
  <c r="J223" i="14" s="1"/>
  <c r="Q16" i="17"/>
  <c r="D218" i="14"/>
  <c r="BX34" i="13"/>
  <c r="BX36" i="13" s="1"/>
  <c r="T36" i="13" s="1"/>
  <c r="T28" i="13"/>
  <c r="Q203" i="17"/>
  <c r="N219" i="17"/>
  <c r="BX190" i="3"/>
  <c r="T190" i="3" s="1"/>
  <c r="T122" i="13"/>
  <c r="T119" i="13" s="1"/>
  <c r="BX95" i="3"/>
  <c r="T94" i="3"/>
  <c r="Q187" i="17"/>
  <c r="Q188" i="17"/>
  <c r="Q181" i="17"/>
  <c r="Q183" i="17" s="1"/>
  <c r="D217" i="14" l="1"/>
  <c r="N210" i="17"/>
  <c r="Q15" i="17"/>
  <c r="BX252" i="3"/>
  <c r="BX251" i="3"/>
  <c r="T251" i="3" s="1"/>
  <c r="BX37" i="13"/>
  <c r="T37" i="13" s="1"/>
  <c r="T35" i="13" s="1"/>
  <c r="BX98" i="3"/>
  <c r="BX312" i="3"/>
  <c r="BX124" i="3"/>
  <c r="BX109" i="3"/>
  <c r="BX106" i="13"/>
  <c r="BX118" i="3"/>
  <c r="T95" i="3"/>
  <c r="Q185" i="17"/>
  <c r="BX164" i="3" l="1"/>
  <c r="T164" i="3" s="1"/>
  <c r="T209" i="3" s="1"/>
  <c r="BX12" i="13"/>
  <c r="T252" i="3"/>
  <c r="T303" i="3" s="1"/>
  <c r="BX257" i="3"/>
  <c r="T98" i="3"/>
  <c r="T97" i="3" s="1"/>
  <c r="BX125" i="3"/>
  <c r="BX110" i="3"/>
  <c r="BX108" i="13"/>
  <c r="T106" i="13"/>
  <c r="T312" i="3"/>
  <c r="T109" i="3"/>
  <c r="BX170" i="3" l="1"/>
  <c r="BX209" i="3"/>
  <c r="BX16" i="13"/>
  <c r="T12" i="13"/>
  <c r="T257" i="3"/>
  <c r="BX259" i="3"/>
  <c r="T95" i="13"/>
  <c r="T98" i="13" s="1"/>
  <c r="T99" i="13" s="1"/>
  <c r="T100" i="13" s="1"/>
  <c r="T110" i="3"/>
  <c r="BX186" i="3"/>
  <c r="T108" i="13"/>
  <c r="BX19" i="13" l="1"/>
  <c r="T19" i="13" s="1"/>
  <c r="T16" i="13"/>
  <c r="T259" i="3"/>
  <c r="BX147" i="3"/>
  <c r="BX210" i="3" s="1"/>
  <c r="BX212" i="3" s="1"/>
  <c r="BX182" i="3"/>
  <c r="T182" i="3" s="1"/>
  <c r="T170" i="3"/>
  <c r="T186" i="3"/>
  <c r="BX189" i="3"/>
  <c r="BX154" i="3" l="1"/>
  <c r="T154" i="3" s="1"/>
  <c r="BX20" i="13"/>
  <c r="BX218" i="3"/>
  <c r="T147" i="3"/>
  <c r="BX201" i="3"/>
  <c r="T189" i="3"/>
  <c r="T201" i="3" s="1"/>
  <c r="O80" i="14" s="1"/>
  <c r="O89" i="14" s="1"/>
  <c r="BX191" i="3"/>
  <c r="BX217" i="3" l="1"/>
  <c r="BX216" i="3"/>
  <c r="BX161" i="3"/>
  <c r="T161" i="3" s="1"/>
  <c r="BX21" i="13"/>
  <c r="T21" i="13" s="1"/>
  <c r="T20" i="13"/>
  <c r="T210" i="3"/>
  <c r="T212" i="3" s="1"/>
  <c r="T218" i="3"/>
  <c r="T217" i="3"/>
  <c r="T216" i="3"/>
  <c r="BX193" i="3"/>
  <c r="T193" i="3" s="1"/>
  <c r="BX211" i="3"/>
  <c r="BX203" i="3"/>
  <c r="BX202" i="3" s="1"/>
  <c r="T191" i="3"/>
  <c r="BX200" i="3" l="1"/>
  <c r="BX195" i="3"/>
  <c r="BX196" i="3"/>
  <c r="T200" i="3"/>
  <c r="O79" i="14" s="1"/>
  <c r="O85" i="14"/>
  <c r="O91" i="14" s="1"/>
  <c r="T196" i="3"/>
  <c r="T195" i="3"/>
  <c r="O86" i="14"/>
  <c r="O92" i="14" s="1"/>
  <c r="T211" i="3"/>
  <c r="T203" i="3"/>
  <c r="P140" i="3"/>
  <c r="P139" i="3"/>
  <c r="Q138" i="3"/>
  <c r="P138" i="3"/>
  <c r="P17" i="17"/>
  <c r="Q17" i="17"/>
  <c r="D219" i="14" s="1"/>
  <c r="E6" i="2" l="1"/>
  <c r="C209" i="14"/>
  <c r="J215" i="14" s="1"/>
  <c r="T202" i="3"/>
  <c r="O81" i="14" s="1"/>
  <c r="O159" i="14"/>
  <c r="O160" i="14"/>
  <c r="O161" i="14" s="1"/>
  <c r="J213" i="14" l="1"/>
  <c r="J214" i="14"/>
  <c r="E7" i="2"/>
  <c r="C127" i="14"/>
  <c r="O164" i="14"/>
  <c r="K176" i="14" s="1"/>
  <c r="O165" i="14"/>
  <c r="K175" i="14"/>
  <c r="O170" i="14"/>
  <c r="O163" i="14"/>
  <c r="O169" i="1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tc={321C50BC-D0A8-2444-90F5-B90A65FA95F2}</author>
  </authors>
  <commentList>
    <comment ref="C9" authorId="0" shapeId="0" xr:uid="{321C50BC-D0A8-2444-90F5-B90A65FA95F2}">
      <text>
        <t>[Threaded comment]
Your version of Excel allows you to read this threaded comment; however, any edits to it will get removed if the file is opened in a newer version of Excel. Learn more: https://go.microsoft.com/fwlink/?linkid=870924
Comment:
    1: Bull, 2: Base, 3: Base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tc={A5959574-B3E6-F34D-A282-19D0B9747B11}</author>
    <author>tc={B1AE7361-9D0A-914B-A887-E797D0DE53C7}</author>
    <author>tc={151B0F36-502C-C342-A57A-D5BC577F9792}</author>
    <author>tc={B782526E-99E9-4C46-9F35-46F90C8DAA5B}</author>
    <author>tc={8CBF9198-5025-144A-8A5A-028B5A8C29AA}</author>
    <author>tc={7200D3B2-0AE5-584E-B1F8-183746C7DF81}</author>
    <author>tc={C9AD14DA-11CF-2343-894F-3983B4AFAF2F}</author>
    <author>tc={B7B2230D-B7B5-AB49-9FD0-894C1741169F}</author>
    <author>tc={D8E06A70-6CFD-C145-9EE6-9EA85BE3989E}</author>
  </authors>
  <commentList>
    <comment ref="AS43" authorId="0" shapeId="0" xr:uid="{A5959574-B3E6-F34D-A282-19D0B9747B11}">
      <text>
        <t>[Threaded comment]
Your version of Excel allows you to read this threaded comment; however, any edits to it will get removed if the file is opened in a newer version of Excel. Learn more: https://go.microsoft.com/fwlink/?linkid=870924
Comment:
    Restated actual</t>
      </text>
    </comment>
    <comment ref="P93" authorId="1" shapeId="0" xr:uid="{B1AE7361-9D0A-914B-A887-E797D0DE53C7}">
      <text>
        <t>[Threaded comment]
Your version of Excel allows you to read this threaded comment; however, any edits to it will get removed if the file is opened in a newer version of Excel. Learn more: https://go.microsoft.com/fwlink/?linkid=870924
Comment:
    Guided 20B. Consensus expects NI to decrease by 21B yen from the year before</t>
      </text>
    </comment>
    <comment ref="BC93" authorId="2" shapeId="0" xr:uid="{151B0F36-502C-C342-A57A-D5BC577F9792}">
      <text>
        <t>[Threaded comment]
Your version of Excel allows you to read this threaded comment; however, any edits to it will get removed if the file is opened in a newer version of Excel. Learn more: https://go.microsoft.com/fwlink/?linkid=870924
Comment:
    Gain on sales of fixed asset of 34.2B yen</t>
      </text>
    </comment>
    <comment ref="BE97" authorId="3" shapeId="0" xr:uid="{B782526E-99E9-4C46-9F35-46F90C8DAA5B}">
      <text>
        <t>[Threaded comment]
Your version of Excel allows you to read this threaded comment; however, any edits to it will get removed if the file is opened in a newer version of Excel. Learn more: https://go.microsoft.com/fwlink/?linkid=870924
Comment:
    5:1 stock split</t>
      </text>
    </comment>
    <comment ref="O98" authorId="4" shapeId="0" xr:uid="{8CBF9198-5025-144A-8A5A-028B5A8C29AA}">
      <text>
        <t>[Threaded comment]
Your version of Excel allows you to read this threaded comment; however, any edits to it will get removed if the file is opened in a newer version of Excel. Learn more: https://go.microsoft.com/fwlink/?linkid=870924
Comment:
    Due to one-off event in selling fixed asset (land)</t>
      </text>
    </comment>
    <comment ref="P102" authorId="5" shapeId="0" xr:uid="{7200D3B2-0AE5-584E-B1F8-183746C7DF81}">
      <text>
        <t>[Threaded comment]
Your version of Excel allows you to read this threaded comment; however, any edits to it will get removed if the file is opened in a newer version of Excel. Learn more: https://go.microsoft.com/fwlink/?linkid=870924
Comment:
    Guided 11.3B</t>
      </text>
    </comment>
    <comment ref="Q102" authorId="6" shapeId="0" xr:uid="{C9AD14DA-11CF-2343-894F-3983B4AFAF2F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Expecting 15B (FY28 target EBITDA 51B - OP 36B)</t>
      </text>
    </comment>
    <comment ref="P103" authorId="7" shapeId="0" xr:uid="{B7B2230D-B7B5-AB49-9FD0-894C1741169F}">
      <text>
        <t>[Threaded comment]
Your version of Excel allows you to read this threaded comment; however, any edits to it will get removed if the file is opened in a newer version of Excel. Learn more: https://go.microsoft.com/fwlink/?linkid=870924
Comment:
    Guided 45B</t>
      </text>
    </comment>
    <comment ref="P137" authorId="8" shapeId="0" xr:uid="{D8E06A70-6CFD-C145-9EE6-9EA85BE3989E}">
      <text>
        <t>[Threaded comment]
Your version of Excel allows you to read this threaded comment; however, any edits to it will get removed if the file is opened in a newer version of Excel. Learn more: https://go.microsoft.com/fwlink/?linkid=870924
Comment:
    Forecasted to be 4.6B
Reply:
    Guided 3.9B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tc={D4C8E1CF-8F8C-D747-8AE3-59EE4F9CADC6}</author>
    <author>tc={CD63DAD1-409B-BE4F-A9E7-17FA547C78A0}</author>
    <author>tc={B28FF15A-C848-A041-A981-D6DB41B6511D}</author>
    <author>tc={8EF32D83-53D2-444D-BC76-2CF56C37E2E6}</author>
    <author>tc={AF142180-3D68-EE41-91C2-E107B86B2746}</author>
    <author>tc={AE87F340-F4EE-F144-A80B-1A860A060779}</author>
    <author>tc={725A480A-F3B4-1F41-B1AF-7F5AC5E661FB}</author>
    <author>tc={DD0006C1-3E89-244D-8984-0BD806570CCA}</author>
    <author>tc={25932CD5-C56E-374E-9C45-FA3C8B6C5CA3}</author>
    <author>tc={4CAE8004-FF51-C143-8C5D-4CD5E86F9D1F}</author>
    <author>tc={8501F4FE-3070-BF4E-9D3A-881E0BB3ADD7}</author>
    <author>tc={7B2C49C3-5E9C-3549-8160-57DC8CFCF0DC}</author>
    <author>tc={80F3E422-A753-1442-A640-FBC2270A7732}</author>
    <author>tc={91D49E33-0D4C-6B46-B613-2015216EDDD8}</author>
    <author>tc={0200985D-E9DB-5440-A5E0-A0CC7C6178B5}</author>
    <author>tc={A474E068-4398-D749-B083-9A7FAE01FF06}</author>
  </authors>
  <commentList>
    <comment ref="P10" authorId="0" shapeId="0" xr:uid="{D4C8E1CF-8F8C-D747-8AE3-59EE4F9CADC6}">
      <text>
        <t>[Threaded comment]
Your version of Excel allows you to read this threaded comment; however, any edits to it will get removed if the file is opened in a newer version of Excel. Learn more: https://go.microsoft.com/fwlink/?linkid=870924
Comment:
    Guided 141.0 B</t>
      </text>
    </comment>
    <comment ref="BB28" authorId="1" shapeId="0" xr:uid="{CD63DAD1-409B-BE4F-A9E7-17FA547C78A0}">
      <text>
        <t>[Threaded comment]
Your version of Excel allows you to read this threaded comment; however, any edits to it will get removed if the file is opened in a newer version of Excel. Learn more: https://go.microsoft.com/fwlink/?linkid=870924
Comment:
    One off?</t>
      </text>
    </comment>
    <comment ref="P34" authorId="2" shapeId="0" xr:uid="{B28FF15A-C848-A041-A981-D6DB41B6511D}">
      <text>
        <t>[Threaded comment]
Your version of Excel allows you to read this threaded comment; however, any edits to it will get removed if the file is opened in a newer version of Excel. Learn more: https://go.microsoft.com/fwlink/?linkid=870924
Comment:
    Guided 30 B</t>
      </text>
    </comment>
    <comment ref="P71" authorId="3" shapeId="0" xr:uid="{8EF32D83-53D2-444D-BC76-2CF56C37E2E6}">
      <text>
        <t>[Threaded comment]
Your version of Excel allows you to read this threaded comment; however, any edits to it will get removed if the file is opened in a newer version of Excel. Learn more: https://go.microsoft.com/fwlink/?linkid=870924
Comment:
    Guided 77.8B including intersegment</t>
      </text>
    </comment>
    <comment ref="P79" authorId="4" shapeId="0" xr:uid="{AF142180-3D68-EE41-91C2-E107B86B2746}">
      <text>
        <t>[Threaded comment]
Your version of Excel allows you to read this threaded comment; however, any edits to it will get removed if the file is opened in a newer version of Excel. Learn more: https://go.microsoft.com/fwlink/?linkid=870924
Comment:
    Guided 28B</t>
      </text>
    </comment>
    <comment ref="B83" authorId="5" shapeId="0" xr:uid="{AE87F340-F4EE-F144-A80B-1A860A060779}">
      <text>
        <t>[Threaded comment]
Your version of Excel allows you to read this threaded comment; however, any edits to it will get removed if the file is opened in a newer version of Excel. Learn more: https://go.microsoft.com/fwlink/?linkid=870924
Comment:
    Estimated to be 40%</t>
      </text>
    </comment>
    <comment ref="O87" authorId="6" shapeId="0" xr:uid="{725A480A-F3B4-1F41-B1AF-7F5AC5E661FB}">
      <text>
        <t>[Threaded comment]
Your version of Excel allows you to read this threaded comment; however, any edits to it will get removed if the file is opened in a newer version of Excel. Learn more: https://go.microsoft.com/fwlink/?linkid=870924
Comment:
    JPM</t>
      </text>
    </comment>
    <comment ref="R87" authorId="7" shapeId="0" xr:uid="{DD0006C1-3E89-244D-8984-0BD806570CCA}">
      <text>
        <t>[Threaded comment]
Your version of Excel allows you to read this threaded comment; however, any edits to it will get removed if the file is opened in a newer version of Excel. Learn more: https://go.microsoft.com/fwlink/?linkid=870924
Comment:
    Trendforce expects 3x the FY26 level by FY29 end</t>
      </text>
    </comment>
    <comment ref="BI89" authorId="8" shapeId="0" xr:uid="{25932CD5-C56E-374E-9C45-FA3C8B6C5CA3}">
      <text>
        <t>[Threaded comment]
Your version of Excel allows you to read this threaded comment; however, any edits to it will get removed if the file is opened in a newer version of Excel. Learn more: https://go.microsoft.com/fwlink/?linkid=870924
Comment:
    Double vs start of MTP (Apr 2024) was mentioned -  2Q26 Q&amp;A</t>
      </text>
    </comment>
    <comment ref="BL89" authorId="9" shapeId="0" xr:uid="{4CAE8004-FF51-C143-8C5D-4CD5E86F9D1F}">
      <text>
        <t>[Threaded comment]
Your version of Excel allows you to read this threaded comment; however, any edits to it will get removed if the file is opened in a newer version of Excel. Learn more: https://go.microsoft.com/fwlink/?linkid=870924
Comment:
    Triple by end FY28 - JPM</t>
      </text>
    </comment>
    <comment ref="BP89" authorId="10" shapeId="0" xr:uid="{8501F4FE-3070-BF4E-9D3A-881E0BB3ADD7}">
      <text>
        <t>[Threaded comment]
Your version of Excel allows you to read this threaded comment; however, any edits to it will get removed if the file is opened in a newer version of Excel. Learn more: https://go.microsoft.com/fwlink/?linkid=870924
Comment:
    TrendForce assumption that it will triple from FY26 level</t>
      </text>
    </comment>
    <comment ref="P91" authorId="11" shapeId="0" xr:uid="{7B2C49C3-5E9C-3549-8160-57DC8CFCF0DC}">
      <text>
        <t>[Threaded comment]
Your version of Excel allows you to read this threaded comment; however, any edits to it will get removed if the file is opened in a newer version of Excel. Learn more: https://go.microsoft.com/fwlink/?linkid=870924
Comment:
    +10-20% mentioned in 2Q26 Q&amp;A</t>
      </text>
    </comment>
    <comment ref="BE105" authorId="12" shapeId="0" xr:uid="{80F3E422-A753-1442-A640-FBC2270A7732}">
      <text>
        <t>[Threaded comment]
Your version of Excel allows you to read this threaded comment; however, any edits to it will get removed if the file is opened in a newer version of Excel. Learn more: https://go.microsoft.com/fwlink/?linkid=870924
Comment:
    JPM assumes 27.7%, Mizuho assumes 30%</t>
      </text>
    </comment>
    <comment ref="P125" authorId="13" shapeId="0" xr:uid="{91D49E33-0D4C-6B46-B613-2015216EDDD8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Company claimed no change in price - 1Q27 Q&amp;A</t>
      </text>
    </comment>
    <comment ref="BE125" authorId="14" shapeId="0" xr:uid="{0200985D-E9DB-5440-A5E0-A0CC7C6178B5}">
      <text>
        <t>[Threaded comment]
Your version of Excel allows you to read this threaded comment; however, any edits to it will get removed if the file is opened in a newer version of Excel. Learn more: https://go.microsoft.com/fwlink/?linkid=870924
Comment:
    JPM assumes LSD</t>
      </text>
    </comment>
    <comment ref="BI144" authorId="15" shapeId="0" xr:uid="{A474E068-4398-D749-B083-9A7FAE01FF06}">
      <text>
        <t>[Threaded comment]
Your version of Excel allows you to read this threaded comment; however, any edits to it will get removed if the file is opened in a newer version of Excel. Learn more: https://go.microsoft.com/fwlink/?linkid=870924
Comment:
    Considering the ramp in capacity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tc={4D5B8EB5-15B9-1E4E-83AE-99EB200D1872}</author>
    <author>tc={5E5EA671-90CF-DC46-BA4C-A031816E6F83}</author>
    <author>tc={1CADB44A-DBA8-D04A-BAD1-6A1668982980}</author>
    <author>tc={8C9F8ECB-460F-964B-BFEC-E3750C1E508D}</author>
    <author>tc={15DDBB22-4104-430B-B0B2-AD0633B2D601}</author>
    <author>tc={EA5F3F27-3649-45DE-880C-38DD60D2A4CC}</author>
    <author>tc={D983F797-6094-4439-9BC4-774F44603182}</author>
    <author>tc={9FD27F54-12D3-4EE0-9DD0-0165F9DDE2A1}</author>
    <author>tc={448F948B-48D2-4967-ABDF-B60F0D2411E7}</author>
    <author>tc={309BC286-E084-4C26-89FA-65F257F42980}</author>
    <author>tc={1EFE9B19-2C1E-4026-B7CA-662806F7473D}</author>
    <author>tc={D4F2F30A-5F60-4BBB-8533-7745EE77AEDA}</author>
    <author>tc={9ED0F7CE-1AEE-4675-8CFF-35C2CE5FC293}</author>
    <author>tc={9DAA45DA-A2B0-4365-84BB-60885504CC9D}</author>
    <author>tc={FF81107B-D24C-4762-94BF-4617CD702A0C}</author>
    <author>tc={F2215402-B97D-4163-A041-ECE91B994FE5}</author>
    <author>tc={2C7E9B66-572A-47B4-89F7-9FD0A68E08B6}</author>
    <author>tc={748561AE-25DB-40DA-A1E5-A469D932CEFD}</author>
    <author>tc={BF3B5305-29C6-4153-A38F-056DB6767EF6}</author>
    <author>tc={F3D6EFAA-FD57-4D08-9A3B-487CCD18DC79}</author>
    <author>tc={2F75EDD8-EAD7-459D-9F65-4C4E50035BBE}</author>
    <author>tc={8D0D7927-059A-4931-9E04-B1F1B8DC8714}</author>
    <author>tc={4B484F1E-639E-429B-BBD4-2C6AEE490616}</author>
    <author>tc={E4B5FF18-F6B2-0C40-84CD-4E1E1643B6C2}</author>
    <author>tc={E20E49F6-5A4E-409F-AD43-56860057DA85}</author>
    <author>tc={C6093EA3-0EBD-413B-A6EC-ECDDFD6391B8}</author>
    <author>tc={019CA58F-BB0B-5F42-9DE8-01F7CE99428E}</author>
    <author>tc={71371E5D-41F7-2F40-B726-1083950CC1C3}</author>
  </authors>
  <commentList>
    <comment ref="B14" authorId="0" shapeId="0" xr:uid="{4D5B8EB5-15B9-1E4E-83AE-99EB200D1872}">
      <text>
        <t>[Threaded comment]
Your version of Excel allows you to read this threaded comment; however, any edits to it will get removed if the file is opened in a newer version of Excel. Learn more: https://go.microsoft.com/fwlink/?linkid=870924
Comment:
    Purchase of non-current assets (PP&amp;E + intangibles). H1 in the FQ2 column, H2 in the FQ4 column.</t>
      </text>
    </comment>
    <comment ref="O15" authorId="1" shapeId="0" xr:uid="{5E5EA671-90CF-DC46-BA4C-A031816E6F83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Nitto Boseki kessan tanshin, segment information note – capital investment (accrual), JPY M.</t>
      </text>
    </comment>
    <comment ref="B16" authorId="2" shapeId="0" xr:uid="{1CADB44A-DBA8-D04A-BAD1-6A1668982980}">
      <text>
        <t>[Threaded comment]
Your version of Excel allows you to read this threaded comment; however, any edits to it will get removed if the file is opened in a newer version of Excel. Learn more: https://go.microsoft.com/fwlink/?linkid=870924
Comment:
    History = implied additions (ΔPP&amp;E + ΔIntangibles + D&amp;A); quarterly capex is not disclosed (no 1Q/3Q cash flow). Forecast = plan spread evenly over the forecast quarters left in the FY.</t>
      </text>
    </comment>
    <comment ref="P21" authorId="3" shapeId="0" xr:uid="{8C9F8ECB-460F-964B-BFEC-E3750C1E508D}">
      <text>
        <t>[Threaded comment]
Your version of Excel allows you to read this threaded comment; however, any edits to it will get removed if the file is opened in a newer version of Excel. Learn more: https://go.microsoft.com/fwlink/?linkid=870924
Comment:
    Guided 45000, but Nittobo has tendency to under-guide Capex numbers</t>
      </text>
    </comment>
    <comment ref="P24" authorId="4" shapeId="0" xr:uid="{15DDBB22-4104-430B-B0B2-AD0633B2D601}">
      <text>
        <t>[Threaded comment]
Your version of Excel allows you to read this threaded comment; however, any edits to it will get removed if the file is opened in a newer version of Excel. Learn more: https://go.microsoft.com/fwlink/?linkid=870924
Comment:
    Placeholder: intangibles share of capex. Nittobo does not split capex between PP&amp;E and intangibles.</t>
      </text>
    </comment>
    <comment ref="BF27" authorId="5" shapeId="0" xr:uid="{EA5F3F27-3649-45DE-880C-38DD60D2A4CC}">
      <text>
        <t>[Threaded comment]
Your version of Excel allows you to read this threaded comment; however, any edits to it will get removed if the file is opened in a newer version of Excel. Learn more: https://go.microsoft.com/fwlink/?linkid=870924
Comment:
    Input: land purchases, JPY M (default 0).</t>
      </text>
    </comment>
    <comment ref="BF28" authorId="6" shapeId="0" xr:uid="{D983F797-6094-4439-9BC4-774F44603182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Assumed even quarterly capex, adjust the formulas if you need to, I used XLookup</t>
      </text>
    </comment>
    <comment ref="K33" authorId="7" shapeId="0" xr:uid="{9FD27F54-12D3-4EE0-9DD0-0165F9DDE2A1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Assumption (core). Buildings: new 30y (statutory 15–50y); existing-base remaining 15y.</t>
      </text>
    </comment>
    <comment ref="L33" authorId="8" shapeId="0" xr:uid="{448F948B-48D2-4967-ABDF-B60F0D2411E7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Assumption (core). Buildings: new 30y (statutory 15–50y); existing-base remaining 15y.</t>
      </text>
    </comment>
    <comment ref="K34" authorId="9" shapeId="0" xr:uid="{309BC286-E084-4C26-89FA-65F257F42980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Assumption (core). Machinery: new 7y (calibrated, bounds 7–12y); existing-base remaining 6y (bounds 4–8y).</t>
      </text>
    </comment>
    <comment ref="L34" authorId="10" shapeId="0" xr:uid="{1EFE9B19-2C1E-4026-B7CA-662806F7473D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Assumption (core). Machinery: new 7y (calibrated, bounds 7–12y); existing-base remaining 6y (bounds 4–8y).</t>
      </text>
    </comment>
    <comment ref="K35" authorId="11" shapeId="0" xr:uid="{D4F2F30A-5F60-4BBB-8533-7745EE77AEDA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Assumption (core). Other (tools, furniture &amp; fixtures): new 5y; existing-base remaining 3y.</t>
      </text>
    </comment>
    <comment ref="L35" authorId="12" shapeId="0" xr:uid="{9ED0F7CE-1AEE-4675-8CFF-35C2CE5FC293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Assumption (core). Other (tools, furniture &amp; fixtures): new 5y; existing-base remaining 3y.</t>
      </text>
    </comment>
    <comment ref="K36" authorId="13" shapeId="0" xr:uid="{9DAA45DA-A2B0-4365-84BB-60885504CC9D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Assumption (core). Leased assets (finance leases): new 5y (lease term); existing-base remaining 2y.</t>
      </text>
    </comment>
    <comment ref="L36" authorId="14" shapeId="0" xr:uid="{FF81107B-D24C-4762-94BF-4617CD702A0C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Assumption (core). Leased assets (finance leases): new 5y (lease term); existing-base remaining 2y.</t>
      </text>
    </comment>
    <comment ref="K38" authorId="15" shapeId="0" xr:uid="{F2215402-B97D-4163-A041-ECE91B994FE5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Assumption: share of BOP CIP placed in service each quarter. Calibrated to 70% (bounds 20–70%).</t>
      </text>
    </comment>
    <comment ref="K39" authorId="16" shapeId="0" xr:uid="{2C7E9B66-572A-47B4-89F7-9FD0A68E08B6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Assumption: transfer mix ≈ 1Q FY27 net-book mix of depreciable classes (Bldg 23,175 / Mach 41,665 / Other 2,176).</t>
      </text>
    </comment>
    <comment ref="K40" authorId="17" shapeId="0" xr:uid="{748561AE-25DB-40DA-A1E5-A469D932CEFD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Assumption: transfer mix ≈ 1Q FY27 net-book mix of depreciable classes (Bldg 23,175 / Mach 41,665 / Other 2,176).</t>
      </text>
    </comment>
    <comment ref="K41" authorId="18" shapeId="0" xr:uid="{BF3B5305-29C6-4153-A38F-056DB6767EF6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Assumption: transfer mix ≈ 1Q FY27 net-book mix of depreciable classes (Bldg 23,175 / Mach 41,665 / Other 2,176).</t>
      </text>
    </comment>
    <comment ref="BE51" authorId="19" shapeId="0" xr:uid="{F3D6EFAA-FD57-4D08-9A3B-487CCD18DC79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Nitto Boseki kessan tanshin, consolidated balance sheet – Construction in progress, net, quarter-end, JPY M.</t>
      </text>
    </comment>
    <comment ref="BE57" authorId="20" shapeId="0" xr:uid="{2F75EDD8-EAD7-459D-9F65-4C4E50035BBE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Nitto Boseki kessan tanshin, consolidated balance sheet – Buildings and structures, net, quarter-end, JPY M.</t>
      </text>
    </comment>
    <comment ref="BE63" authorId="21" shapeId="0" xr:uid="{8D0D7927-059A-4931-9E04-B1F1B8DC8714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Nitto Boseki kessan tanshin, consolidated balance sheet – Machinery, equipment and vehicles, net, quarter-end, JPY M.</t>
      </text>
    </comment>
    <comment ref="B65" authorId="22" shapeId="0" xr:uid="{4B484F1E-639E-429B-BBD4-2C6AEE490616}">
      <text>
        <t>[Threaded comment]
Your version of Excel allows you to read this threaded comment; however, any edits to it will get removed if the file is opened in a newer version of Excel. Learn more: https://go.microsoft.com/fwlink/?linkid=870924
Comment:
    History = 3FS PP&amp;E total − reported classes (absorbs rounding). Tools, furniture &amp; fixtures.</t>
      </text>
    </comment>
    <comment ref="B71" authorId="23" shapeId="0" xr:uid="{E4B5FF18-F6B2-0C40-84CD-4E1E1643B6C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depreciation</t>
      </text>
    </comment>
    <comment ref="BE75" authorId="24" shapeId="0" xr:uid="{E20E49F6-5A4E-409F-AD43-56860057DA85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Nitto Boseki kessan tanshin, consolidated balance sheet – Land, net, quarter-end, JPY M.</t>
      </text>
    </comment>
    <comment ref="BE81" authorId="25" shapeId="0" xr:uid="{C6093EA3-0EBD-413B-A6EC-ECDDFD6391B8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Nitto Boseki kessan tanshin, consolidated balance sheet – Leased assets (J-GAAP finance leases), net, quarter-end, JPY M.</t>
      </text>
    </comment>
    <comment ref="B93" authorId="26" shapeId="0" xr:uid="{019CA58F-BB0B-5F42-9DE8-01F7CE99428E}">
      <text>
        <t>[Threaded comment]
Your version of Excel allows you to read this threaded comment; however, any edits to it will get removed if the file is opened in a newer version of Excel. Learn more: https://go.microsoft.com/fwlink/?linkid=870924
Comment:
    Straight line</t>
      </text>
    </comment>
    <comment ref="L206" authorId="27" shapeId="0" xr:uid="{71371E5D-41F7-2F40-B726-1083950CC1C3}">
      <text>
        <t>[Threaded comment]
Your version of Excel allows you to read this threaded comment; however, any edits to it will get removed if the file is opened in a newer version of Excel. Learn more: https://go.microsoft.com/fwlink/?linkid=870924
Comment:
    Disclosed as 5 years - software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tc={FFDBA6F6-02E4-BF4E-B8BC-B05E495D422C}</author>
    <author>tc={B1CEFCF5-F7A1-E945-BAB1-B2C37B6167DC}</author>
    <author>tc={A7606698-7240-754A-A748-DDC743A49DE3}</author>
    <author>tc={9832B96E-DA0D-6543-B6EF-1B90865D77F2}</author>
    <author>tc={6CBF3136-7996-5943-9CAF-77251469A89B}</author>
    <author>tc={AFCB2AAA-68C1-5F42-B4F8-AAEF171C2D09}</author>
    <author>tc={50BD0B84-F337-CE4D-AB66-9190CEAFBDF4}</author>
    <author>tc={148E4E96-026C-534C-8673-42C803A37037}</author>
    <author>tc={0CE43281-BA1A-9A41-9F63-19852C89D296}</author>
    <author>tc={19452319-998E-6741-808C-93012F5862E4}</author>
    <author>tc={7EFE8263-9C79-BD49-978E-8FFA042A411C}</author>
    <author>tc={0D7DD1DD-ADF7-2746-9A42-B503D54BCD3F}</author>
    <author>tc={227D401D-4200-9648-A826-7A844404B6DA}</author>
    <author>tc={9A293018-929A-954B-AB4D-C52D3A3CFD34}</author>
    <author>tc={6A20A9F4-2500-CD4B-BDDD-E3929659432A}</author>
  </authors>
  <commentList>
    <comment ref="B26" authorId="0" shapeId="0" xr:uid="{FFDBA6F6-02E4-BF4E-B8BC-B05E495D422C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Assumed 20,000M JPY</t>
      </text>
    </comment>
    <comment ref="P41" authorId="1" shapeId="0" xr:uid="{B1CEFCF5-F7A1-E945-BAB1-B2C37B6167DC}">
      <text>
        <t>[Threaded comment]
Your version of Excel allows you to read this threaded comment; however, any edits to it will get removed if the file is opened in a newer version of Excel. Learn more: https://go.microsoft.com/fwlink/?linkid=870924
Comment:
    FY26 LT repayments 7,904 / BOP LT borrowings 31,647</t>
      </text>
    </comment>
    <comment ref="BF41" authorId="2" shapeId="0" xr:uid="{A7606698-7240-754A-A748-DDC743A49DE3}">
      <text>
        <t>[Threaded comment]
Your version of Excel allows you to read this threaded comment; however, any edits to it will get removed if the file is opened in a newer version of Excel. Learn more: https://go.microsoft.com/fwlink/?linkid=870924
Comment:
    FY26 LT repayments 7,904 / BOP LT borrowings 31,647</t>
      </text>
    </comment>
    <comment ref="P42" authorId="3" shapeId="0" xr:uid="{9832B96E-DA0D-6543-B6EF-1B90865D77F2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Assumption: bank loans rolled over 100% (FY24–26 LT proceeds 14,000/15,351/10,649 vs repayments 6,531/13,026/7,904)</t>
      </text>
    </comment>
    <comment ref="BF42" authorId="4" shapeId="0" xr:uid="{6CBF3136-7996-5943-9CAF-77251469A89B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Assumption: bank loans rolled over 100% (FY24–26 LT proceeds 14,000/15,351/10,649 vs repayments 6,531/13,026/7,904)</t>
      </text>
    </comment>
    <comment ref="B43" authorId="5" shapeId="0" xr:uid="{AFCB2AAA-68C1-5F42-B4F8-AAEF171C2D09}">
      <text>
        <t>[Threaded comment]
Your version of Excel allows you to read this threaded comment; however, any edits to it will get removed if the file is opened in a newer version of Excel. Learn more: https://go.microsoft.com/fwlink/?linkid=870924
Comment:
    Annual input.</t>
      </text>
    </comment>
    <comment ref="C49" authorId="6" shapeId="0" xr:uid="{50BD0B84-F337-CE4D-AB66-9190CEAFBDF4}">
      <text>
        <t>[Threaded comment]
Your version of Excel allows you to read this threaded comment; however, any edits to it will get removed if the file is opened in a newer version of Excel. Learn more: https://go.microsoft.com/fwlink/?linkid=870924
Comment:
    ≈ next-12-month repayments.</t>
      </text>
    </comment>
    <comment ref="BF75" authorId="7" shapeId="0" xr:uid="{148E4E96-026C-534C-8673-42C803A37037}">
      <text>
        <t>[Threaded comment]
Your version of Excel allows you to read this threaded comment; however, any edits to it will get removed if the file is opened in a newer version of Excel. Learn more: https://go.microsoft.com/fwlink/?linkid=870924
Comment:
    Calibrated: last 4Q interest expense ¥815m ÷ average borrowings &amp; bonds ≈ ¥50.7bn.</t>
      </text>
    </comment>
    <comment ref="BE82" authorId="8" shapeId="0" xr:uid="{0CE43281-BA1A-9A41-9F63-19852C89D296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Nitto Boseki 1Q FY27 (quarter ended 30-Jun-2026) kessan tanshin — issued shares 188,615,060 (post 5-for-1 split eff. 1-Jul-2026).</t>
      </text>
    </comment>
    <comment ref="BE83" authorId="9" shapeId="0" xr:uid="{19452319-998E-6741-808C-93012F5862E4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1Q FY27 tanshin — treasury shares 6,584,435 post-split, incl. Board Benefit Trust shares.</t>
      </text>
    </comment>
    <comment ref="BE85" authorId="10" shapeId="0" xr:uid="{7EFE8263-9C79-BD49-978E-8FFA042A411C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Board Benefit Trust holds 174,000 shares pre-split = 0.87m post-split; treasury for EPS but receives dividends.</t>
      </text>
    </comment>
    <comment ref="P92" authorId="11" shapeId="0" xr:uid="{0D7DD1DD-ADF7-2746-9A42-B503D54BCD3F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Management targets 30%</t>
      </text>
    </comment>
    <comment ref="P93" authorId="12" shapeId="0" xr:uid="{227D401D-4200-9648-A826-7A844404B6DA}">
      <text>
        <t>[Threaded comment]
Your version of Excel allows you to read this threaded comment; however, any edits to it will get removed if the file is opened in a newer version of Excel. Learn more: https://go.microsoft.com/fwlink/?linkid=870924
Comment:
    dividend policy floor ¥55 pre-split = ¥11.0 post-split</t>
      </text>
    </comment>
    <comment ref="BE93" authorId="13" shapeId="0" xr:uid="{9A293018-929A-954B-AB4D-C52D3A3CFD34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dividend policy floor ¥55 pre-split = ¥11.0 post-split.</t>
      </text>
    </comment>
    <comment ref="BF118" authorId="14" shapeId="0" xr:uid="{6A20A9F4-2500-CD4B-BDDD-E3929659432A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Assumption: NCI share of net profit, last 4Q excluding the land-sale quarter (3Q FY26).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tc={8250871E-98C4-44EB-8A3D-32F57137B4E3}</author>
  </authors>
  <commentList>
    <comment ref="H81" authorId="0" shapeId="0" xr:uid="{8250871E-98C4-44EB-8A3D-32F57137B4E3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Price was 186.5 DKK, I divided by 7.46 EUR to align with other metrics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<sst xmlns="http://schemas.openxmlformats.org/spreadsheetml/2006/main" count="1999" uniqueCount="762">
  <si>
    <t>Owner:</t>
  </si>
  <si>
    <t>Legend</t>
  </si>
  <si>
    <t>BLUE</t>
  </si>
  <si>
    <t>Hardcode / Historicals</t>
  </si>
  <si>
    <t>Assumptions</t>
  </si>
  <si>
    <t>RED</t>
  </si>
  <si>
    <t>Core assumptions</t>
  </si>
  <si>
    <t>GREEN</t>
  </si>
  <si>
    <t>Links to other sheet</t>
  </si>
  <si>
    <t>BLACK</t>
  </si>
  <si>
    <t>Formula</t>
  </si>
  <si>
    <t>PURPLE</t>
  </si>
  <si>
    <t>External data</t>
  </si>
  <si>
    <t>Name</t>
  </si>
  <si>
    <t>Nitto Boseki</t>
  </si>
  <si>
    <t>Ticker</t>
  </si>
  <si>
    <t>TYO: 3110</t>
  </si>
  <si>
    <t>Valuation Date</t>
  </si>
  <si>
    <t>Stock Price</t>
  </si>
  <si>
    <t>FY26 Ending</t>
  </si>
  <si>
    <t>Case</t>
  </si>
  <si>
    <t>Unit</t>
  </si>
  <si>
    <t>JPY M</t>
  </si>
  <si>
    <t>FQ</t>
  </si>
  <si>
    <t>A</t>
  </si>
  <si>
    <t>E</t>
  </si>
  <si>
    <t>FY</t>
  </si>
  <si>
    <t>FY End</t>
  </si>
  <si>
    <t>Units</t>
  </si>
  <si>
    <t>SUMMARY</t>
  </si>
  <si>
    <t>Revenue</t>
  </si>
  <si>
    <t>Electronic Materials</t>
  </si>
  <si>
    <t>Medical</t>
  </si>
  <si>
    <t>Composite Materials</t>
  </si>
  <si>
    <t>Materials Solution</t>
  </si>
  <si>
    <t>Insulation Materials</t>
  </si>
  <si>
    <t>Other Business</t>
  </si>
  <si>
    <t>Mix</t>
  </si>
  <si>
    <t>%</t>
  </si>
  <si>
    <t>Y/Y</t>
  </si>
  <si>
    <t>Operating profit</t>
  </si>
  <si>
    <t>Adjustments</t>
  </si>
  <si>
    <t>OPM</t>
  </si>
  <si>
    <t>x</t>
  </si>
  <si>
    <t>INCOME STATEMENT</t>
  </si>
  <si>
    <t>COGS</t>
  </si>
  <si>
    <t>Gross profit</t>
  </si>
  <si>
    <t>SG&amp;A</t>
  </si>
  <si>
    <t>Others</t>
  </si>
  <si>
    <t>EBIT</t>
  </si>
  <si>
    <t>Dividend income</t>
  </si>
  <si>
    <t>Interest expenses</t>
  </si>
  <si>
    <t>Profit before income tax</t>
  </si>
  <si>
    <t>Income tax</t>
  </si>
  <si>
    <t>Net profit</t>
  </si>
  <si>
    <t>NCI</t>
  </si>
  <si>
    <t>Net income to shareholders</t>
  </si>
  <si>
    <t>Shares outstanding</t>
  </si>
  <si>
    <t># M</t>
  </si>
  <si>
    <t>Diluted EPS</t>
  </si>
  <si>
    <t>JPY</t>
  </si>
  <si>
    <t>EBITDA Reconciliation</t>
  </si>
  <si>
    <t>D&amp;A</t>
  </si>
  <si>
    <t>EBITDA</t>
  </si>
  <si>
    <t>Margin</t>
  </si>
  <si>
    <t>GPM</t>
  </si>
  <si>
    <t>Incrementals</t>
  </si>
  <si>
    <t>NPM</t>
  </si>
  <si>
    <t xml:space="preserve"> </t>
  </si>
  <si>
    <t>Q/Q</t>
  </si>
  <si>
    <t>EXPENSE ASSUMPTIONS</t>
  </si>
  <si>
    <t>y/y</t>
  </si>
  <si>
    <t>% of revenue</t>
  </si>
  <si>
    <t>Taxes</t>
  </si>
  <si>
    <t>Tax rate</t>
  </si>
  <si>
    <t>BALANCE SHEET</t>
  </si>
  <si>
    <t>Cash and deposits</t>
  </si>
  <si>
    <t>Notes and accounts receivable - trade</t>
  </si>
  <si>
    <t>Merchandise and finished goods</t>
  </si>
  <si>
    <t>Work in process</t>
  </si>
  <si>
    <t>Raw materials and supplies</t>
  </si>
  <si>
    <t>Other current assets</t>
  </si>
  <si>
    <t>Allowance for doubtful accounts</t>
  </si>
  <si>
    <t>Total current assets</t>
  </si>
  <si>
    <t>Property, plant and equipment</t>
  </si>
  <si>
    <t>Intangible assets</t>
  </si>
  <si>
    <t>Investments and other assets</t>
  </si>
  <si>
    <t>Total non-current assets</t>
  </si>
  <si>
    <t>Total assets</t>
  </si>
  <si>
    <t>Notes and accounts payable - trade</t>
  </si>
  <si>
    <t>Short-term borrowings</t>
  </si>
  <si>
    <t>Current portion of long-term borrowings</t>
  </si>
  <si>
    <t>Lease liabilities</t>
  </si>
  <si>
    <t>Income tax payable</t>
  </si>
  <si>
    <t>Provision for bonuses</t>
  </si>
  <si>
    <t>Other</t>
  </si>
  <si>
    <t>Total current liabilities</t>
  </si>
  <si>
    <t>Bonds payable</t>
  </si>
  <si>
    <t>Long-term borrowings</t>
  </si>
  <si>
    <t>Deferred tax liabilities</t>
  </si>
  <si>
    <t>Provision for repairs</t>
  </si>
  <si>
    <t>Provision for share awards for directors</t>
  </si>
  <si>
    <t>Retirement benefit liability</t>
  </si>
  <si>
    <t>Other non-current liabilities</t>
  </si>
  <si>
    <t>Total non-current liabilities</t>
  </si>
  <si>
    <t>Total liabilities</t>
  </si>
  <si>
    <t>Share capital</t>
  </si>
  <si>
    <t>Capital surplus</t>
  </si>
  <si>
    <t>Retained earnings</t>
  </si>
  <si>
    <t>Treasury stock</t>
  </si>
  <si>
    <t>Accumulated other comprehensive income</t>
  </si>
  <si>
    <t>Total equity attributable to owners of the parent</t>
  </si>
  <si>
    <t>Non-controlling interests</t>
  </si>
  <si>
    <t>Total equity</t>
  </si>
  <si>
    <t>Total liabilities and equity</t>
  </si>
  <si>
    <t>Check</t>
  </si>
  <si>
    <t>-</t>
  </si>
  <si>
    <t>Difference</t>
  </si>
  <si>
    <t>Metrics</t>
  </si>
  <si>
    <t>Quality</t>
  </si>
  <si>
    <t>ROA</t>
  </si>
  <si>
    <t>ROE</t>
  </si>
  <si>
    <t>ROIC</t>
  </si>
  <si>
    <t>Invested Capital</t>
  </si>
  <si>
    <t>Working capital</t>
  </si>
  <si>
    <t>Inventory y/y</t>
  </si>
  <si>
    <t>Leverage</t>
  </si>
  <si>
    <t>Total debt</t>
  </si>
  <si>
    <t>Net debt</t>
  </si>
  <si>
    <t>D/E ratio</t>
  </si>
  <si>
    <t>Net debt/ EBITDA</t>
  </si>
  <si>
    <t>Interest coverage</t>
  </si>
  <si>
    <t>Liquidity</t>
  </si>
  <si>
    <t>Current ratio</t>
  </si>
  <si>
    <t>Quick ratio</t>
  </si>
  <si>
    <t>Cash ratio</t>
  </si>
  <si>
    <t>BALANCE SHEET ASSUMPTIONS</t>
  </si>
  <si>
    <t>DSO</t>
  </si>
  <si>
    <t>#</t>
  </si>
  <si>
    <t>DIO</t>
  </si>
  <si>
    <t>DPO</t>
  </si>
  <si>
    <t>CCC</t>
  </si>
  <si>
    <t>CASH FLOW STATEMENT</t>
  </si>
  <si>
    <t>Profit before income taxes</t>
  </si>
  <si>
    <t>Depreciation and amortisation</t>
  </si>
  <si>
    <t>Impairment losses</t>
  </si>
  <si>
    <t>Finance income</t>
  </si>
  <si>
    <t>Finance expenses</t>
  </si>
  <si>
    <t>Change in trade and other receivables</t>
  </si>
  <si>
    <t>Change in inventories</t>
  </si>
  <si>
    <t>Change in trade and other payables</t>
  </si>
  <si>
    <t>Others (operating)</t>
  </si>
  <si>
    <t>Subtotal</t>
  </si>
  <si>
    <t>Interest and dividends received</t>
  </si>
  <si>
    <t>Interest paid</t>
  </si>
  <si>
    <t>Income taxes paid, net of refunds</t>
  </si>
  <si>
    <t>Operating cash flow</t>
  </si>
  <si>
    <t>Purchase of property, plant and equipment</t>
  </si>
  <si>
    <t>Purchase of intangible assets</t>
  </si>
  <si>
    <t>Payments for lease and guarantee deposits</t>
  </si>
  <si>
    <t>Net time deposits placed / withdrawn</t>
  </si>
  <si>
    <t>Others (investing)</t>
  </si>
  <si>
    <t>Investing cash flow</t>
  </si>
  <si>
    <t>Proceeds from borrowings and bonds</t>
  </si>
  <si>
    <t>Repayments of borrowings and bonds</t>
  </si>
  <si>
    <t>Repayments of lease liabilities</t>
  </si>
  <si>
    <t>Purchase of treasury shares</t>
  </si>
  <si>
    <t>Cash dividends paid</t>
  </si>
  <si>
    <t>Others (financing)</t>
  </si>
  <si>
    <t>Financing cash flow</t>
  </si>
  <si>
    <t>Net increase (decrease) in cash</t>
  </si>
  <si>
    <t>Free cash flow</t>
  </si>
  <si>
    <t>CAPEX ASSUMPTIONS</t>
  </si>
  <si>
    <t>Fixed assets</t>
  </si>
  <si>
    <t>BOP PPE</t>
  </si>
  <si>
    <t>(+) Capex</t>
  </si>
  <si>
    <t>(-) D&amp;A</t>
  </si>
  <si>
    <t>(+/-) Adjustments (new ROU assets)</t>
  </si>
  <si>
    <t>EOP PPE</t>
  </si>
  <si>
    <t>Capex % of revenue</t>
  </si>
  <si>
    <t>D&amp;A % of revenue</t>
  </si>
  <si>
    <t>Capex</t>
  </si>
  <si>
    <t>MORE B/S Assumptions</t>
  </si>
  <si>
    <t>BOP intangibles</t>
  </si>
  <si>
    <t>(+) Purchases</t>
  </si>
  <si>
    <t>(-) Amortisation</t>
  </si>
  <si>
    <t>EOP intangibles</t>
  </si>
  <si>
    <t>Purchases % of revenue</t>
  </si>
  <si>
    <t>Amortisation % of revenue</t>
  </si>
  <si>
    <t>BOP lease liabilities (total)</t>
  </si>
  <si>
    <t>(+) New lease additions (ROU)</t>
  </si>
  <si>
    <t>(-) Principal repayments</t>
  </si>
  <si>
    <t>EOP lease liabilities (total)</t>
  </si>
  <si>
    <t>New lease additions % of revenue</t>
  </si>
  <si>
    <t>Principal repayment % of BOP</t>
  </si>
  <si>
    <t>Current portion % of total</t>
  </si>
  <si>
    <t>Lease liabilities (current)</t>
  </si>
  <si>
    <t>Lease liabilities (non-current)</t>
  </si>
  <si>
    <t>Debt</t>
  </si>
  <si>
    <t>Scheduled repayments</t>
  </si>
  <si>
    <t>Other balance sheet drivers (% of revenue)</t>
  </si>
  <si>
    <t>Provisions (current)</t>
  </si>
  <si>
    <t>Other current liabilities</t>
  </si>
  <si>
    <t>Dividend payout ratio</t>
  </si>
  <si>
    <t>END OF MODEL</t>
  </si>
  <si>
    <t>PPE</t>
  </si>
  <si>
    <t>A. Capex</t>
  </si>
  <si>
    <t>Capex – cash (reported)</t>
  </si>
  <si>
    <t>Capital investment – accrual</t>
  </si>
  <si>
    <t>Total capex</t>
  </si>
  <si>
    <t>Intangibles share of capex</t>
  </si>
  <si>
    <t>Capex – intangibles</t>
  </si>
  <si>
    <t>Capex – PP&amp;E</t>
  </si>
  <si>
    <t>of which Land purchases</t>
  </si>
  <si>
    <t>of which into CIP</t>
  </si>
  <si>
    <t>B. Assumptions</t>
  </si>
  <si>
    <t>Useful lives</t>
  </si>
  <si>
    <t>Buildings and structures</t>
  </si>
  <si>
    <t>yrs</t>
  </si>
  <si>
    <t>Machinery and equipment</t>
  </si>
  <si>
    <t>Leased assets</t>
  </si>
  <si>
    <t>CIP transfer rate per quarter</t>
  </si>
  <si>
    <t>Transfer mix – Buildings</t>
  </si>
  <si>
    <t>Transfer mix – Machinery</t>
  </si>
  <si>
    <t>Transfer mix – Other</t>
  </si>
  <si>
    <t>Land disposals at NBV</t>
  </si>
  <si>
    <t>C. PP&amp;E roll-forward</t>
  </si>
  <si>
    <t>Construction in progress</t>
  </si>
  <si>
    <t>BOP</t>
  </si>
  <si>
    <t>(+) Capex into CIP</t>
  </si>
  <si>
    <t>(−) Transfers to service</t>
  </si>
  <si>
    <t>EOP</t>
  </si>
  <si>
    <t>(+) Transfers in</t>
  </si>
  <si>
    <t>(−) Depreciation</t>
  </si>
  <si>
    <t>Land</t>
  </si>
  <si>
    <t>(−) Disposals at NBV</t>
  </si>
  <si>
    <t>(+) New leases (non-cash)</t>
  </si>
  <si>
    <t>Total PP&amp;E</t>
  </si>
  <si>
    <t>(+) Capex – PP&amp;E</t>
  </si>
  <si>
    <t>(+) New leased assets</t>
  </si>
  <si>
    <t>Check: EOP − sum of classes</t>
  </si>
  <si>
    <t>Check: EOP − 3FS PP&amp;E</t>
  </si>
  <si>
    <t>D. Depreciation waterfalls</t>
  </si>
  <si>
    <t>Start</t>
  </si>
  <si>
    <t>Amount</t>
  </si>
  <si>
    <t>Life (qtrs)</t>
  </si>
  <si>
    <t>End</t>
  </si>
  <si>
    <t>Existing base</t>
  </si>
  <si>
    <t>Vintage 1</t>
  </si>
  <si>
    <t>Vintage 2</t>
  </si>
  <si>
    <t>Vintage 3</t>
  </si>
  <si>
    <t>Vintage 4</t>
  </si>
  <si>
    <t>Vintage 5</t>
  </si>
  <si>
    <t>Vintage 6</t>
  </si>
  <si>
    <t>Vintage 7</t>
  </si>
  <si>
    <t>Vintage 8</t>
  </si>
  <si>
    <t>Vintage 9</t>
  </si>
  <si>
    <t>Vintage 10</t>
  </si>
  <si>
    <t>Vintage 11</t>
  </si>
  <si>
    <t>Vintage 12</t>
  </si>
  <si>
    <t>Vintage 13</t>
  </si>
  <si>
    <t>Vintage 14</t>
  </si>
  <si>
    <t>Vintage 15</t>
  </si>
  <si>
    <t>Total depreciation</t>
  </si>
  <si>
    <t>E. Outputs to 3FS &amp; checks</t>
  </si>
  <si>
    <t>Depreciation – PP&amp;E (positive)</t>
  </si>
  <si>
    <t>New leased assets</t>
  </si>
  <si>
    <t>Disposal proceeds (at NBV)</t>
  </si>
  <si>
    <t>EOP PP&amp;E</t>
  </si>
  <si>
    <t>(−) Amortization</t>
  </si>
  <si>
    <t>(+) Additions</t>
  </si>
  <si>
    <t>Life (yrs)</t>
  </si>
  <si>
    <t>New intangibles</t>
  </si>
  <si>
    <t>Existing base (remaining)</t>
  </si>
  <si>
    <t>Total amortization</t>
  </si>
  <si>
    <t>DEBT SCHEDULE</t>
  </si>
  <si>
    <t>Total borrowings &amp; bonds</t>
  </si>
  <si>
    <t>Leases – current</t>
  </si>
  <si>
    <t>Leases – non-current</t>
  </si>
  <si>
    <t>Total interest-bearing debt</t>
  </si>
  <si>
    <t>Net debt / (net cash)</t>
  </si>
  <si>
    <t>B. ST borrowings &amp; min. cash</t>
  </si>
  <si>
    <t>Minimum cash balance</t>
  </si>
  <si>
    <t>BOP cash</t>
  </si>
  <si>
    <t>(+) Operating cash flow</t>
  </si>
  <si>
    <t>(+) Investing cash flow</t>
  </si>
  <si>
    <t>(+/−) LT debt &amp; bonds, net</t>
  </si>
  <si>
    <t>(−) Lease repayments</t>
  </si>
  <si>
    <t>(−) Dividends &amp; buybacks</t>
  </si>
  <si>
    <t>(−) Minimum cash</t>
  </si>
  <si>
    <t>Surplus / (shortfall)</t>
  </si>
  <si>
    <t>BOP short-term borrowings</t>
  </si>
  <si>
    <t>Net draw / (repayment)</t>
  </si>
  <si>
    <t>EOP short-term borrowings</t>
  </si>
  <si>
    <t>C. Long-term borrowings</t>
  </si>
  <si>
    <t>LT repayment rate (annual)</t>
  </si>
  <si>
    <t>Refinancing ratio</t>
  </si>
  <si>
    <t>Additional new borrowings</t>
  </si>
  <si>
    <t>BOP total LT borrowings</t>
  </si>
  <si>
    <t>(−) Scheduled repayments</t>
  </si>
  <si>
    <t>(+) Refinancing</t>
  </si>
  <si>
    <t>(+) Additional borrowings</t>
  </si>
  <si>
    <t>EOP total LT borrowings</t>
  </si>
  <si>
    <t>Current portion</t>
  </si>
  <si>
    <t>Non-current</t>
  </si>
  <si>
    <t>D. Bonds payable</t>
  </si>
  <si>
    <t>(+) Issuance</t>
  </si>
  <si>
    <t>(−) Redemption</t>
  </si>
  <si>
    <t>E. Lease liabilities</t>
  </si>
  <si>
    <t>New leases per quarter</t>
  </si>
  <si>
    <t>Lease repayment rate / qtr</t>
  </si>
  <si>
    <t>Lease standard gross-up</t>
  </si>
  <si>
    <t>BOP total</t>
  </si>
  <si>
    <t>(+) New leases</t>
  </si>
  <si>
    <t>(−) Principal repayments</t>
  </si>
  <si>
    <t>EOP total</t>
  </si>
  <si>
    <t>Current</t>
  </si>
  <si>
    <t>F. Interest expense</t>
  </si>
  <si>
    <t>Blended interest rate</t>
  </si>
  <si>
    <t>Interest expense</t>
  </si>
  <si>
    <t>EQUITY SCHEDULE</t>
  </si>
  <si>
    <t>Issued shares</t>
  </si>
  <si>
    <t>Treasury shares</t>
  </si>
  <si>
    <t>Board Benefit Trust shares</t>
  </si>
  <si>
    <t>Dividend-bearing shares</t>
  </si>
  <si>
    <t>Share buybacks</t>
  </si>
  <si>
    <t>Shares repurchased</t>
  </si>
  <si>
    <t>Target payout ratio</t>
  </si>
  <si>
    <t>DPS floor</t>
  </si>
  <si>
    <t>Interim share of floor</t>
  </si>
  <si>
    <t>EPS – full year</t>
  </si>
  <si>
    <t>EPS – H1</t>
  </si>
  <si>
    <t>Interim DPS</t>
  </si>
  <si>
    <t>Year-end DPS</t>
  </si>
  <si>
    <t>Annual DPS</t>
  </si>
  <si>
    <t>Payout ratio</t>
  </si>
  <si>
    <t>Dividends paid to owners</t>
  </si>
  <si>
    <t>(+) Net income to owners</t>
  </si>
  <si>
    <t>(−) Dividends</t>
  </si>
  <si>
    <t>(−) Buybacks</t>
  </si>
  <si>
    <t>NCI share of profit</t>
  </si>
  <si>
    <t>(+) NCI profit</t>
  </si>
  <si>
    <t>(−) Dividends to NCI</t>
  </si>
  <si>
    <t>EV/Rev</t>
  </si>
  <si>
    <t>EV/EBITDA</t>
  </si>
  <si>
    <t>EV/FCF</t>
  </si>
  <si>
    <t>FCF</t>
  </si>
  <si>
    <t>P/E</t>
  </si>
  <si>
    <t>EPS</t>
  </si>
  <si>
    <t>Company Name</t>
  </si>
  <si>
    <t>Notes</t>
  </si>
  <si>
    <t>Currency</t>
  </si>
  <si>
    <t>Market cap ($M)</t>
  </si>
  <si>
    <t>EV ($M)</t>
  </si>
  <si>
    <t>Price (loc)</t>
  </si>
  <si>
    <t>Exchange</t>
  </si>
  <si>
    <t>Price ($)</t>
  </si>
  <si>
    <t>CY25</t>
  </si>
  <si>
    <t>CY26</t>
  </si>
  <si>
    <t>CY27</t>
  </si>
  <si>
    <t>CY28</t>
  </si>
  <si>
    <t>Our estimates</t>
  </si>
  <si>
    <t>Median</t>
  </si>
  <si>
    <t>T-glass</t>
  </si>
  <si>
    <t>Composite Material</t>
  </si>
  <si>
    <t>Adjustment</t>
  </si>
  <si>
    <t>Textile</t>
  </si>
  <si>
    <t>Glass Fiber Yarn</t>
  </si>
  <si>
    <t>Glass Fiber Cloth</t>
  </si>
  <si>
    <t>Glass Fiber for Industrial Materials</t>
  </si>
  <si>
    <t>Life Science</t>
  </si>
  <si>
    <t>Operating profit (before)</t>
  </si>
  <si>
    <t>R&amp;D</t>
  </si>
  <si>
    <t>Capex plan</t>
  </si>
  <si>
    <t>A. Debt</t>
  </si>
  <si>
    <t>ST borrowing</t>
  </si>
  <si>
    <t>LT borrowing - current</t>
  </si>
  <si>
    <t>LT borrowing - noncurrent</t>
  </si>
  <si>
    <t>Revolver</t>
  </si>
  <si>
    <t>F. Intangible assets</t>
  </si>
  <si>
    <t>G. Assumptions</t>
  </si>
  <si>
    <t>H. Amortization waterfall</t>
  </si>
  <si>
    <t>Vintage 16</t>
  </si>
  <si>
    <t>Vintage 17</t>
  </si>
  <si>
    <t>Vintage 18</t>
  </si>
  <si>
    <t>Vintage 19</t>
  </si>
  <si>
    <t>A. Share count</t>
  </si>
  <si>
    <t>M</t>
  </si>
  <si>
    <t>B. Dividends</t>
  </si>
  <si>
    <t>C. Retained earnings</t>
  </si>
  <si>
    <t>D. Treasury shares</t>
  </si>
  <si>
    <t>Amortization – intangibles (positive)</t>
  </si>
  <si>
    <t>Chart data (JPY bn)</t>
  </si>
  <si>
    <t>Annual</t>
  </si>
  <si>
    <t>Revenue y/y</t>
  </si>
  <si>
    <t>Segment revenue</t>
  </si>
  <si>
    <t>Segment revenue mix</t>
  </si>
  <si>
    <t>Segment operating profit (before adjustments)</t>
  </si>
  <si>
    <t>Quarterly</t>
  </si>
  <si>
    <t>1Q22</t>
  </si>
  <si>
    <t>2Q22</t>
  </si>
  <si>
    <t>3Q22</t>
  </si>
  <si>
    <t>4Q22</t>
  </si>
  <si>
    <t>1Q23</t>
  </si>
  <si>
    <t>2Q23</t>
  </si>
  <si>
    <t>3Q23</t>
  </si>
  <si>
    <t>4Q23</t>
  </si>
  <si>
    <t>1Q24</t>
  </si>
  <si>
    <t>2Q24</t>
  </si>
  <si>
    <t>3Q24</t>
  </si>
  <si>
    <t>4Q24</t>
  </si>
  <si>
    <t>1Q25</t>
  </si>
  <si>
    <t>2Q25</t>
  </si>
  <si>
    <t>3Q25</t>
  </si>
  <si>
    <t>4Q25</t>
  </si>
  <si>
    <t>1Q26</t>
  </si>
  <si>
    <t>2Q26</t>
  </si>
  <si>
    <t>3Q26</t>
  </si>
  <si>
    <t>4Q26</t>
  </si>
  <si>
    <t>1Q27</t>
  </si>
  <si>
    <t>TYO: 3103</t>
  </si>
  <si>
    <t>3110 JT Equity</t>
  </si>
  <si>
    <t>E-glass</t>
  </si>
  <si>
    <t>Low-dk (NE, NER)</t>
  </si>
  <si>
    <t>Taiwan Glass Industry Corp</t>
  </si>
  <si>
    <t>Owens Corning</t>
  </si>
  <si>
    <t>Asahi Kasei</t>
  </si>
  <si>
    <t>Nippon Electric Glass</t>
  </si>
  <si>
    <t>China Jushi</t>
  </si>
  <si>
    <t xml:space="preserve">Toray </t>
  </si>
  <si>
    <t>Teijin</t>
  </si>
  <si>
    <t>Hexcel</t>
  </si>
  <si>
    <t>Denka</t>
  </si>
  <si>
    <t>Sekisui Chemical</t>
  </si>
  <si>
    <t>Tosoh</t>
  </si>
  <si>
    <t>Eiken Chemical</t>
  </si>
  <si>
    <t>H.U. Group</t>
  </si>
  <si>
    <t>Sysmex</t>
  </si>
  <si>
    <t>Sinoma S&amp;T</t>
  </si>
  <si>
    <t>Chongqing Polycomp</t>
  </si>
  <si>
    <t>Saint-Gobain</t>
  </si>
  <si>
    <t>Rockwool</t>
  </si>
  <si>
    <t>Kingspan</t>
  </si>
  <si>
    <t>Nichias</t>
  </si>
  <si>
    <t>Osaka Soda</t>
  </si>
  <si>
    <t>Nippon Shokubai</t>
  </si>
  <si>
    <t>Toagosei</t>
  </si>
  <si>
    <t>Sumitomo Seika Chemicals</t>
  </si>
  <si>
    <t>Sanyo Chemical Industries</t>
  </si>
  <si>
    <t>Daicel</t>
  </si>
  <si>
    <t>Kaneka</t>
  </si>
  <si>
    <t>Kuraray</t>
  </si>
  <si>
    <t>Unitika</t>
  </si>
  <si>
    <t>Nagase &amp; Co.</t>
  </si>
  <si>
    <t>Hakuto</t>
  </si>
  <si>
    <t>Yuasa Trading</t>
  </si>
  <si>
    <t>Chugai Ro</t>
  </si>
  <si>
    <t>Tsukishima Holdings</t>
  </si>
  <si>
    <t>Sanki Engineering</t>
  </si>
  <si>
    <t>Kurimoto</t>
  </si>
  <si>
    <t>Glass Fibre Manufacturers</t>
  </si>
  <si>
    <t>USDJPY</t>
  </si>
  <si>
    <t>USDCNY</t>
  </si>
  <si>
    <t>USDTWD</t>
  </si>
  <si>
    <t>TWD</t>
  </si>
  <si>
    <t>% of SG&amp;A</t>
  </si>
  <si>
    <t>CNY</t>
  </si>
  <si>
    <t>Capacity</t>
  </si>
  <si>
    <t>Intrinsic Valuation</t>
  </si>
  <si>
    <t>Relative Valuation</t>
  </si>
  <si>
    <t>WACC</t>
  </si>
  <si>
    <t>Source</t>
  </si>
  <si>
    <t>Low-Dk</t>
  </si>
  <si>
    <t>E-glass / others</t>
  </si>
  <si>
    <t>Mizuho</t>
  </si>
  <si>
    <t>Intersegment (plug)</t>
  </si>
  <si>
    <t>Price index</t>
  </si>
  <si>
    <t>FY24 = 100</t>
  </si>
  <si>
    <t>q/q</t>
  </si>
  <si>
    <t>Intersegment % of total</t>
  </si>
  <si>
    <t>Derived</t>
  </si>
  <si>
    <t>Incremental</t>
  </si>
  <si>
    <t>Equity risk premium</t>
  </si>
  <si>
    <t>Risk-free rate (JGB 10Y)</t>
  </si>
  <si>
    <t>Levered beta</t>
  </si>
  <si>
    <t>Cost of equity (CAPM)</t>
  </si>
  <si>
    <t>Pre-tax cost of debt</t>
  </si>
  <si>
    <t>After-tax cost of debt</t>
  </si>
  <si>
    <t>Total capital</t>
  </si>
  <si>
    <t>Equity weight</t>
  </si>
  <si>
    <t>Debt weight</t>
  </si>
  <si>
    <t>Terminal growth rate</t>
  </si>
  <si>
    <t>(-) Taxes on EBIT</t>
  </si>
  <si>
    <t>NOPAT</t>
  </si>
  <si>
    <t>(+) D&amp;A</t>
  </si>
  <si>
    <t>(-) Capex (PP&amp;E + intangibles)</t>
  </si>
  <si>
    <t>(-) Change in NWC</t>
  </si>
  <si>
    <t>Unlevered FCF</t>
  </si>
  <si>
    <t>Discount factor</t>
  </si>
  <si>
    <t>PV of FCF</t>
  </si>
  <si>
    <t>Terminal value (Gordon growth)</t>
  </si>
  <si>
    <t>PV of terminal value</t>
  </si>
  <si>
    <t>Enterprise value</t>
  </si>
  <si>
    <t>Equity value</t>
  </si>
  <si>
    <t>Shares outstanding (post-split)</t>
  </si>
  <si>
    <t>Implied share price</t>
  </si>
  <si>
    <t>Current share price</t>
  </si>
  <si>
    <t>Upside / (downside)</t>
  </si>
  <si>
    <t>TV as % of EV</t>
  </si>
  <si>
    <t>(-) Net debt (FY2027E)</t>
  </si>
  <si>
    <t>Net income by segment</t>
  </si>
  <si>
    <t>Adjustments (corporate cost) OP</t>
  </si>
  <si>
    <t>Adjustments after tax</t>
  </si>
  <si>
    <t>Net interest after tax</t>
  </si>
  <si>
    <t>(-) Non-controlling interests</t>
  </si>
  <si>
    <t>Normalised net income to shareholders</t>
  </si>
  <si>
    <t>Reported net income to shareholders</t>
  </si>
  <si>
    <t>Difference (one-offs, dividend inc., other)</t>
  </si>
  <si>
    <t>TYO: 4061</t>
  </si>
  <si>
    <t>TYO: 4204</t>
  </si>
  <si>
    <t>TYO: 4042</t>
  </si>
  <si>
    <t>TYO: 4549</t>
  </si>
  <si>
    <t>TYO: 4544</t>
  </si>
  <si>
    <t>TYO: 6869</t>
  </si>
  <si>
    <t>SHA: 600176</t>
  </si>
  <si>
    <t>TYO: 5214</t>
  </si>
  <si>
    <t>SHA: 603256</t>
  </si>
  <si>
    <t>Honghe Technology (Grace Fabric Technology)</t>
  </si>
  <si>
    <t>TPE: 1802</t>
  </si>
  <si>
    <t>TYO: 3407</t>
  </si>
  <si>
    <t>TYO: 3402</t>
  </si>
  <si>
    <t>TYO: 3401</t>
  </si>
  <si>
    <t>USD</t>
  </si>
  <si>
    <t>NYSE: HXL</t>
  </si>
  <si>
    <t>SZSE: 002080</t>
  </si>
  <si>
    <t>SZSE: 301526</t>
  </si>
  <si>
    <t>TYO: 4046</t>
  </si>
  <si>
    <t>TYO: 4114</t>
  </si>
  <si>
    <t>TYO: 4045</t>
  </si>
  <si>
    <t>TYO: 4008</t>
  </si>
  <si>
    <t>TYO: 4471</t>
  </si>
  <si>
    <t>TYO: 4202</t>
  </si>
  <si>
    <t>TYO: 4118</t>
  </si>
  <si>
    <t>TYO: 3405</t>
  </si>
  <si>
    <t>EPA: SGO</t>
  </si>
  <si>
    <t>EUR</t>
  </si>
  <si>
    <t>USDEUR</t>
  </si>
  <si>
    <t>NYSE: OC</t>
  </si>
  <si>
    <t>CPH: ROCK-B</t>
  </si>
  <si>
    <t>ISE: KRX</t>
  </si>
  <si>
    <t>TYO: 5393</t>
  </si>
  <si>
    <t>TYO: 8012</t>
  </si>
  <si>
    <t>TYO: 7433</t>
  </si>
  <si>
    <t>TYO: 8074</t>
  </si>
  <si>
    <t>TYO: 1964</t>
  </si>
  <si>
    <t>TYO: 6332</t>
  </si>
  <si>
    <t>TYO: 1961</t>
  </si>
  <si>
    <t>TYO: 5602</t>
  </si>
  <si>
    <t>1st Quartile</t>
  </si>
  <si>
    <t>3rd Quartile</t>
  </si>
  <si>
    <t>NA</t>
  </si>
  <si>
    <t>Mean</t>
  </si>
  <si>
    <t>Minimum</t>
  </si>
  <si>
    <t>Maximum</t>
  </si>
  <si>
    <t>Revenue by segment</t>
  </si>
  <si>
    <t>EV/REV</t>
  </si>
  <si>
    <t>CY27 Multiple</t>
  </si>
  <si>
    <t> </t>
  </si>
  <si>
    <t>CY</t>
  </si>
  <si>
    <t>Net Income</t>
  </si>
  <si>
    <t>Beta</t>
  </si>
  <si>
    <t>Equity</t>
  </si>
  <si>
    <t>Average Tax Rate</t>
  </si>
  <si>
    <t>Debt/Equity</t>
  </si>
  <si>
    <t>Levered Beta</t>
  </si>
  <si>
    <t>Unlevered Beta</t>
  </si>
  <si>
    <t>Region</t>
  </si>
  <si>
    <t>Japan</t>
  </si>
  <si>
    <t>DuPont</t>
  </si>
  <si>
    <t>Net Income Margin</t>
  </si>
  <si>
    <t>Asset Turnover Ratio</t>
  </si>
  <si>
    <t>Taiwan</t>
  </si>
  <si>
    <t>China</t>
  </si>
  <si>
    <t>Adjusted equity value</t>
  </si>
  <si>
    <t>Discount period (from FY27E end)</t>
  </si>
  <si>
    <t>Sum of PV of FCF (FY28E–31E)</t>
  </si>
  <si>
    <t>(-) Net debt (FY27E)</t>
  </si>
  <si>
    <t>(-) Non-controlling interests (FY27E)</t>
  </si>
  <si>
    <t>Implied EV / FY28E EBITDA</t>
  </si>
  <si>
    <t>Total equity (book, FY28E)</t>
  </si>
  <si>
    <t>Total debt (book, FY28E)</t>
  </si>
  <si>
    <t>Tax rate (FY28E)</t>
  </si>
  <si>
    <t>Valuation</t>
  </si>
  <si>
    <t>Terminal Growth Rate</t>
  </si>
  <si>
    <t>Weightage</t>
  </si>
  <si>
    <t>DCF - Perpetuity Growth</t>
  </si>
  <si>
    <t>Target Price</t>
  </si>
  <si>
    <t>Terminal EV/EBITDA Multiple</t>
  </si>
  <si>
    <t>Terminal Value</t>
  </si>
  <si>
    <t>Last quarter-end</t>
  </si>
  <si>
    <t>Existing</t>
  </si>
  <si>
    <t>New</t>
  </si>
  <si>
    <t>DCF - Terminal Multiple Method</t>
  </si>
  <si>
    <t>Terminal Multiple</t>
  </si>
  <si>
    <t>Volume index</t>
  </si>
  <si>
    <t>Capacity index</t>
  </si>
  <si>
    <t>Utilisation</t>
  </si>
  <si>
    <t>FY26 = 100</t>
  </si>
  <si>
    <t>Gross revenue (before intersegment)</t>
  </si>
  <si>
    <t>Revenue at FY26 prices</t>
  </si>
  <si>
    <t>Variable cost ratio</t>
  </si>
  <si>
    <t>Input cost index</t>
  </si>
  <si>
    <t>Variable cost</t>
  </si>
  <si>
    <t>New-site fixed cost</t>
  </si>
  <si>
    <t>Start-up / ramp cost</t>
  </si>
  <si>
    <t>EM share of group D&amp;A</t>
  </si>
  <si>
    <t>EM D&amp;A</t>
  </si>
  <si>
    <t>OPM (gross revenue)</t>
  </si>
  <si>
    <t>OPM (external revenue)</t>
  </si>
  <si>
    <t>JPM - Only historicals</t>
  </si>
  <si>
    <t>Fixed cash cost (plug)</t>
  </si>
  <si>
    <t>Thesis</t>
  </si>
  <si>
    <t>Odyssey Capital - In Gyu Song</t>
  </si>
  <si>
    <t>Thesis 1: OPM</t>
  </si>
  <si>
    <t>Team Analysis</t>
  </si>
  <si>
    <t>JPM</t>
  </si>
  <si>
    <t>Guidance</t>
  </si>
  <si>
    <t>FY27E</t>
  </si>
  <si>
    <t>FY28E</t>
  </si>
  <si>
    <t>FY29E</t>
  </si>
  <si>
    <t>FY30E</t>
  </si>
  <si>
    <t>FY31E</t>
  </si>
  <si>
    <t>FY26A</t>
  </si>
  <si>
    <t>FY22A</t>
  </si>
  <si>
    <t>FY23A</t>
  </si>
  <si>
    <t>FY24A</t>
  </si>
  <si>
    <t>FY25A</t>
  </si>
  <si>
    <t>FY20A</t>
  </si>
  <si>
    <t>FY21A</t>
  </si>
  <si>
    <t>Thesis 1</t>
  </si>
  <si>
    <t>Capex/Dep</t>
  </si>
  <si>
    <t>Labour &amp; R&amp;D</t>
  </si>
  <si>
    <t>Depreciation</t>
  </si>
  <si>
    <t>Total Drag</t>
  </si>
  <si>
    <t>Sensitivity</t>
  </si>
  <si>
    <t>Revenue (Previous Disclosure)</t>
  </si>
  <si>
    <t>Average Interest Coverage Ratio</t>
  </si>
  <si>
    <t>Synthetic Credit Rating</t>
  </si>
  <si>
    <t>Aaa/AAA</t>
  </si>
  <si>
    <t>Actual Credit Rating by R&amp;I</t>
  </si>
  <si>
    <t>A-</t>
  </si>
  <si>
    <t>Default Risk Spread</t>
  </si>
  <si>
    <t>Cost build</t>
  </si>
  <si>
    <t>waterfall</t>
  </si>
  <si>
    <t>EM operating profit bridge, FY26A → FY29E</t>
  </si>
  <si>
    <t>Bar</t>
  </si>
  <si>
    <t>¥M</t>
  </si>
  <si>
    <t>¥B</t>
  </si>
  <si>
    <t>Type</t>
  </si>
  <si>
    <t>Cumulative (¥B)</t>
  </si>
  <si>
    <t>Base</t>
  </si>
  <si>
    <t>Total</t>
  </si>
  <si>
    <t>Revenue build</t>
  </si>
  <si>
    <t>FY26A EM OP</t>
  </si>
  <si>
    <t>Price</t>
  </si>
  <si>
    <t>Cost</t>
  </si>
  <si>
    <t>Fixed cost</t>
  </si>
  <si>
    <t>New-site &amp; start-up</t>
  </si>
  <si>
    <t>FY29E EM OP</t>
  </si>
  <si>
    <t>Check (start + steps − end)</t>
  </si>
  <si>
    <t>Revenue-driven gain (¥B)</t>
  </si>
  <si>
    <t>Absorbed by costs (¥B)</t>
  </si>
  <si>
    <t>% of revenue gain absorbed</t>
  </si>
  <si>
    <t>D&amp;A + new-site/start-up (¥B)</t>
  </si>
  <si>
    <t>Odyssey Capital</t>
  </si>
  <si>
    <t>Target price</t>
  </si>
  <si>
    <t>Citi</t>
  </si>
  <si>
    <t>Morgan Stanley</t>
  </si>
  <si>
    <t>JP Morgan</t>
  </si>
  <si>
    <t>Goldman Sachs</t>
  </si>
  <si>
    <t>Mizuho Securities</t>
  </si>
  <si>
    <t>Daiwa Securities</t>
  </si>
  <si>
    <t>Tokai Tokyo Intelligence</t>
  </si>
  <si>
    <t>Nittobo</t>
  </si>
  <si>
    <t>Time Horizon</t>
  </si>
  <si>
    <t>IRR</t>
  </si>
  <si>
    <t>EBITDA by segment</t>
  </si>
  <si>
    <t>(+) Corporate adjustments (unallocated OP)</t>
  </si>
  <si>
    <t>Segment EBITDA build (FY28E)</t>
  </si>
  <si>
    <t>Utilisation %</t>
  </si>
  <si>
    <t>FY19A</t>
  </si>
  <si>
    <t>FX table</t>
  </si>
  <si>
    <t>CAGR</t>
  </si>
  <si>
    <t>FY21-26</t>
  </si>
  <si>
    <t>FY26-31</t>
  </si>
  <si>
    <t>PE</t>
  </si>
  <si>
    <t>Rev</t>
  </si>
  <si>
    <t>Utilisation Rate</t>
  </si>
  <si>
    <t>Upside</t>
  </si>
  <si>
    <t>Recommendation</t>
  </si>
  <si>
    <t>SELL</t>
  </si>
  <si>
    <t>1 year</t>
  </si>
  <si>
    <t>Rev build</t>
  </si>
  <si>
    <t>Utilisation rate</t>
  </si>
  <si>
    <t>Volume y/y</t>
  </si>
  <si>
    <t>Price y/y</t>
  </si>
  <si>
    <t>Low-dk</t>
  </si>
  <si>
    <t>Variable Cost</t>
  </si>
  <si>
    <t>Fixed Cost</t>
  </si>
  <si>
    <t>EM</t>
  </si>
  <si>
    <t>index</t>
  </si>
  <si>
    <t>P/B</t>
  </si>
  <si>
    <t>Book Value</t>
  </si>
  <si>
    <t>Industry Relevered Beta</t>
  </si>
  <si>
    <t>ROIC vs WACC</t>
  </si>
  <si>
    <t>Last actual fiscal year</t>
  </si>
  <si>
    <t>ROIIC min. |ΔIC| (JPY M)</t>
  </si>
  <si>
    <t>Fiscal year</t>
  </si>
  <si>
    <t>Label</t>
  </si>
  <si>
    <t>Invested capital</t>
  </si>
  <si>
    <t>ROIC − WACC spread</t>
  </si>
  <si>
    <t>ROIIC (3-yr rolling)</t>
  </si>
  <si>
    <t>Table 1: ROIC / ROIIC build (JPY M)</t>
  </si>
  <si>
    <t>Avg. invested capital</t>
  </si>
  <si>
    <t>ROIIC annual (ref. only)</t>
  </si>
  <si>
    <t>Table 2: Figure X data – ROIC – WACC spread</t>
  </si>
  <si>
    <t>Table 3: Figure Y data – ROIC vs ROIIC (forecast)</t>
  </si>
  <si>
    <t>Team EV/EBITDA</t>
  </si>
  <si>
    <t>Team P/E</t>
  </si>
  <si>
    <t>Book value (equity attrib. to owners, FY28E)</t>
  </si>
  <si>
    <t>Football field</t>
  </si>
  <si>
    <t>WACC sensitivity (±)</t>
  </si>
  <si>
    <t>Terminal growth sensitivity (±)</t>
  </si>
  <si>
    <t>Exit multiple sensitivity (±, x)</t>
  </si>
  <si>
    <t>Relative multiple sensitivity (±)</t>
  </si>
  <si>
    <t>52-week high (JPY)</t>
  </si>
  <si>
    <t>52-week low (JPY)</t>
  </si>
  <si>
    <t>Current share price (JPY)</t>
  </si>
  <si>
    <t>Target price – blended (JPY)</t>
  </si>
  <si>
    <t>Table: Football field (JPY per share)</t>
  </si>
  <si>
    <t>Method</t>
  </si>
  <si>
    <t>Low</t>
  </si>
  <si>
    <t>High</t>
  </si>
  <si>
    <t>Spread (High − Low)</t>
  </si>
  <si>
    <t>EV/Revenue</t>
  </si>
  <si>
    <t>DCF - Exit Multiple</t>
  </si>
  <si>
    <t>Blended Valuation</t>
  </si>
  <si>
    <t>52W H&amp;L</t>
  </si>
  <si>
    <t>Current (x)</t>
  </si>
  <si>
    <t>y</t>
  </si>
  <si>
    <t>Target (x)</t>
  </si>
  <si>
    <t>Chart helper – price lines</t>
  </si>
  <si>
    <t>Chart helper – bars</t>
  </si>
  <si>
    <t>Spread</t>
  </si>
  <si>
    <t>Figure: Football Field Analysis (JPY per share)</t>
  </si>
  <si>
    <t>Risk</t>
  </si>
  <si>
    <t>Sensitivity: Target price (JPY) vs FY28E T-glass utilisation &amp; price increase</t>
  </si>
  <si>
    <t>FY28E T-glass price index y/y</t>
  </si>
  <si>
    <t>FY28E T-glass UTR</t>
  </si>
  <si>
    <t>Values captured by flexing Revenue!BI95:BL95 (UTR) and BI105:BL105 (price y/y), base case; static — re-run if model changes. Centre = base case (92% / 5.0%).</t>
  </si>
  <si>
    <t xml:space="preserve">¥ </t>
  </si>
  <si>
    <t>TP (¥)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</si>
</sst>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1" formatCode="_(* #,##0_);_(* \(#,##0\);_(* &quot;-&quot;_);_(@_)"/>
    <numFmt numFmtId="164" formatCode="dd\-mmm\-yy"/>
    <numFmt numFmtId="165" formatCode="0.0%_);\(0.0%\);0.0%_);@_)"/>
    <numFmt numFmtId="166" formatCode="0.00\x_);\(0.00\x\)"/>
    <numFmt numFmtId="167" formatCode="_(* #,##0.0_);_(* \(#,##0.0\);_(* &quot;-&quot;_);_(@_)"/>
    <numFmt numFmtId="168" formatCode="_(* #,##0.00_);_(* \(#,##0.00\);_(* &quot;-&quot;_);_(@_)"/>
    <numFmt numFmtId="169" formatCode="[$JPY]\ #,##0"/>
    <numFmt numFmtId="170" formatCode="#,##0.0"/>
    <numFmt numFmtId="171" formatCode="0.0"/>
    <numFmt numFmtId="172" formatCode="0.0%"/>
    <numFmt numFmtId="173" formatCode="0.000"/>
    <numFmt numFmtId="174" formatCode="0.0%;\(0.0%\)"/>
    <numFmt numFmtId="175" formatCode="0.0\x"/>
    <numFmt numFmtId="176" formatCode="_(* #,##0.0\x_);_(* \(#,##0.0\x\);_(* &quot;-&quot;_);_(@_)"/>
    <numFmt numFmtId="177" formatCode="_(* #,##0.0\x_);_(* \(#,##0.0\);_(* &quot;-&quot;_);_(@_)"/>
    <numFmt numFmtId="178" formatCode="0.00\x_);\(0.00\x\);0.00\x_);@_)"/>
    <numFmt numFmtId="179" formatCode="#,##0.0\x_);\(#,##0.0\x\)"/>
    <numFmt numFmtId="180" formatCode="0.00%_);\(0.00%\);0.00%_);@_)"/>
    <numFmt numFmtId="181" formatCode="#,##0;\(#,##0\);\-"/>
    <numFmt numFmtId="182" formatCode="0.0;\(0.0\);\-"/>
    <numFmt numFmtId="183" formatCode="_(* 0.00\x_);_(* \(0.00\x\);_(* &quot;-&quot;_);_(@_)"/>
    <numFmt numFmtId="184" formatCode="0.0%;\(0.0%\);\-"/>
    <numFmt numFmtId="188" formatCode="#,##0;\(#,##0\)"/>
    <numFmt numFmtId="189" formatCode="\¥#,##0"/>
  </numFmts>
  <fonts count="34" x14ac:knownFonts="1"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rgb="FFFF0000"/>
      <name val="Arial"/>
      <family val="2"/>
    </font>
    <font>
      <b/>
      <sz val="9"/>
      <color theme="1"/>
      <name val="Arial"/>
      <family val="2"/>
    </font>
    <font>
      <sz val="9"/>
      <color rgb="FF0000FF"/>
      <name val="Arial"/>
      <family val="2"/>
    </font>
    <font>
      <b/>
      <u/>
      <sz val="9"/>
      <color theme="1"/>
      <name val="Arial"/>
      <family val="2"/>
    </font>
    <font>
      <sz val="9"/>
      <color rgb="FF008000"/>
      <name val="Arial"/>
      <family val="2"/>
    </font>
    <font>
      <b/>
      <sz val="9"/>
      <color rgb="FF008000"/>
      <name val="Arial"/>
      <family val="2"/>
    </font>
    <font>
      <b/>
      <sz val="9"/>
      <color rgb="FF0000FF"/>
      <name val="Arial"/>
      <family val="2"/>
    </font>
    <font>
      <b/>
      <sz val="9"/>
      <color rgb="FFE90000"/>
      <name val="Arial"/>
      <family val="2"/>
    </font>
    <font>
      <b/>
      <sz val="9"/>
      <color rgb="FF7030A0"/>
      <name val="Arial"/>
      <family val="2"/>
    </font>
    <font>
      <sz val="9"/>
      <color rgb="FF00B050"/>
      <name val="Arial"/>
      <family val="2"/>
    </font>
    <font>
      <b/>
      <sz val="9"/>
      <color theme="0"/>
      <name val="Arial"/>
      <family val="2"/>
    </font>
    <font>
      <u/>
      <sz val="9"/>
      <color theme="1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theme="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u/>
      <sz val="9"/>
      <name val="Arial"/>
      <family val="2"/>
    </font>
    <font>
      <sz val="9"/>
      <color rgb="FF0000FF"/>
      <name val="Arial"/>
      <family val="2"/>
    </font>
    <font>
      <b/>
      <sz val="9"/>
      <color rgb="FFFFFFFF"/>
      <name val="Arial"/>
      <family val="2"/>
    </font>
    <font>
      <b/>
      <sz val="9"/>
      <color rgb="FF00B050"/>
      <name val="Arial"/>
      <family val="2"/>
    </font>
    <font>
      <u/>
      <sz val="9"/>
      <color rgb="FF000000"/>
      <name val="Arial"/>
      <family val="2"/>
    </font>
    <font>
      <i/>
      <sz val="9"/>
      <color theme="1"/>
      <name val="Arial"/>
      <family val="2"/>
    </font>
    <font>
      <b/>
      <sz val="9"/>
      <color rgb="FFFF0000"/>
      <name val="Arial"/>
      <family val="2"/>
    </font>
    <font>
      <i/>
      <sz val="9"/>
      <color rgb="FF00B050"/>
      <name val="Arial"/>
      <family val="2"/>
    </font>
    <font>
      <sz val="9"/>
      <color theme="1"/>
      <name val="Cambria"/>
      <family val="1"/>
    </font>
    <font>
      <b/>
      <sz val="11"/>
      <color theme="1"/>
      <name val="Arial"/>
      <family val="2"/>
    </font>
    <font>
      <i/>
      <sz val="8"/>
      <color theme="1"/>
      <name val="Cambria"/>
      <family val="1"/>
    </font>
    <font>
      <sz val="8"/>
      <color theme="1"/>
      <name val="Cambria"/>
      <family val="1"/>
    </font>
    <font>
      <b/>
      <sz val="8"/>
      <color theme="1"/>
      <name val="Cambria"/>
      <family val="1"/>
    </font>
    <font>
      <b/>
      <sz val="8"/>
      <color theme="0"/>
      <name val="Cambria"/>
      <family val="1"/>
    </font>
    <font>
      <b/>
      <i/>
      <sz val="8"/>
      <color theme="0"/>
      <name val="Cambria"/>
      <family val="1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lightTrellis">
        <fgColor theme="0" tint="-4.9989318521683403E-2"/>
        <bgColor theme="1"/>
      </patternFill>
    </fill>
    <fill>
      <patternFill patternType="solid">
        <fgColor rgb="FF183A5A"/>
        <bgColor indexed="64"/>
      </patternFill>
    </fill>
    <fill>
      <patternFill patternType="solid">
        <fgColor rgb="FF005EAE"/>
        <bgColor indexed="64"/>
      </patternFill>
    </fill>
  </fills>
  <borders count="2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indexed="64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/>
      <right/>
      <top style="thin">
        <color indexed="64"/>
      </top>
      <bottom style="thin">
        <color rgb="FFB2B2B2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indexed="64"/>
      </top>
      <bottom style="thin">
        <color rgb="FFB2B2B2"/>
      </bottom>
      <diagonal/>
    </border>
    <border>
      <left style="thin">
        <color indexed="64"/>
      </left>
      <right style="thin">
        <color rgb="FFB2B2B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1" fillId="2" borderId="1"/>
    <xf numFmtId="41" fontId="1" fillId="0" borderId="0"/>
    <xf numFmtId="165" fontId="1" fillId="0" borderId="0">
      <alignment horizontal="right"/>
    </xf>
    <xf numFmtId="165" fontId="20" fillId="2" borderId="1"/>
    <xf numFmtId="165" fontId="2" fillId="2" borderId="1"/>
    <xf numFmtId="41" fontId="20" fillId="0" borderId="0"/>
    <xf numFmtId="165" fontId="20" fillId="0" borderId="0">
      <alignment horizontal="right"/>
    </xf>
    <xf numFmtId="41" fontId="20" fillId="2" borderId="1"/>
    <xf numFmtId="41" fontId="2" fillId="2" borderId="1"/>
    <xf numFmtId="164" fontId="1" fillId="0" borderId="0"/>
    <xf numFmtId="41" fontId="11" fillId="0" borderId="0"/>
    <xf numFmtId="0" fontId="16" fillId="8" borderId="0"/>
    <xf numFmtId="9" fontId="1" fillId="0" borderId="0" applyFont="0" applyFill="0" applyBorder="0" applyAlignment="0" applyProtection="0"/>
  </cellStyleXfs>
  <cellXfs count="324">
    <xf numFmtId="0" fontId="0" fillId="0" borderId="0" xfId="0"/>
    <xf numFmtId="0" fontId="0" fillId="0" borderId="2" xfId="0" applyBorder="1"/>
    <xf numFmtId="0" fontId="3" fillId="0" borderId="2" xfId="0" applyFont="1" applyBorder="1"/>
    <xf numFmtId="0" fontId="3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5" fillId="0" borderId="2" xfId="0" applyFont="1" applyBorder="1"/>
    <xf numFmtId="0" fontId="8" fillId="0" borderId="2" xfId="0" applyFont="1" applyBorder="1"/>
    <xf numFmtId="0" fontId="8" fillId="2" borderId="9" xfId="1" applyFont="1" applyBorder="1"/>
    <xf numFmtId="0" fontId="9" fillId="2" borderId="9" xfId="1" applyFont="1" applyBorder="1"/>
    <xf numFmtId="0" fontId="7" fillId="0" borderId="2" xfId="0" applyFont="1" applyBorder="1"/>
    <xf numFmtId="41" fontId="6" fillId="0" borderId="0" xfId="0" applyNumberFormat="1" applyFont="1"/>
    <xf numFmtId="0" fontId="10" fillId="0" borderId="6" xfId="0" applyFont="1" applyBorder="1"/>
    <xf numFmtId="41" fontId="4" fillId="2" borderId="1" xfId="8" applyFont="1"/>
    <xf numFmtId="0" fontId="4" fillId="0" borderId="0" xfId="0" applyFont="1" applyAlignment="1">
      <alignment horizontal="center"/>
    </xf>
    <xf numFmtId="0" fontId="4" fillId="0" borderId="0" xfId="0" applyFont="1"/>
    <xf numFmtId="0" fontId="12" fillId="0" borderId="0" xfId="0" applyFont="1"/>
    <xf numFmtId="0" fontId="12" fillId="3" borderId="0" xfId="0" applyFont="1" applyFill="1"/>
    <xf numFmtId="164" fontId="12" fillId="3" borderId="0" xfId="0" applyNumberFormat="1" applyFont="1" applyFill="1"/>
    <xf numFmtId="0" fontId="3" fillId="0" borderId="0" xfId="0" applyFont="1"/>
    <xf numFmtId="0" fontId="13" fillId="0" borderId="0" xfId="0" applyFont="1"/>
    <xf numFmtId="41" fontId="1" fillId="0" borderId="0" xfId="2"/>
    <xf numFmtId="165" fontId="1" fillId="0" borderId="0" xfId="3">
      <alignment horizontal="right"/>
    </xf>
    <xf numFmtId="41" fontId="0" fillId="0" borderId="0" xfId="0" applyNumberFormat="1"/>
    <xf numFmtId="41" fontId="14" fillId="0" borderId="0" xfId="2" applyFont="1"/>
    <xf numFmtId="0" fontId="14" fillId="0" borderId="0" xfId="0" applyFont="1"/>
    <xf numFmtId="41" fontId="15" fillId="0" borderId="0" xfId="2" applyFont="1"/>
    <xf numFmtId="41" fontId="14" fillId="0" borderId="0" xfId="0" applyNumberFormat="1" applyFont="1"/>
    <xf numFmtId="41" fontId="4" fillId="0" borderId="0" xfId="0" applyNumberFormat="1" applyFont="1"/>
    <xf numFmtId="41" fontId="8" fillId="0" borderId="0" xfId="0" applyNumberFormat="1" applyFont="1"/>
    <xf numFmtId="41" fontId="15" fillId="0" borderId="0" xfId="0" applyNumberFormat="1" applyFont="1"/>
    <xf numFmtId="41" fontId="4" fillId="0" borderId="0" xfId="6" applyFont="1"/>
    <xf numFmtId="41" fontId="8" fillId="0" borderId="0" xfId="6" applyFont="1"/>
    <xf numFmtId="41" fontId="3" fillId="0" borderId="0" xfId="2" applyFont="1"/>
    <xf numFmtId="0" fontId="0" fillId="0" borderId="0" xfId="0" applyAlignment="1">
      <alignment horizontal="center"/>
    </xf>
    <xf numFmtId="0" fontId="12" fillId="0" borderId="4" xfId="0" applyFont="1" applyBorder="1"/>
    <xf numFmtId="165" fontId="14" fillId="0" borderId="0" xfId="3" applyFont="1">
      <alignment horizontal="right"/>
    </xf>
    <xf numFmtId="165" fontId="4" fillId="2" borderId="1" xfId="4" applyFont="1"/>
    <xf numFmtId="0" fontId="3" fillId="4" borderId="0" xfId="0" applyFont="1" applyFill="1"/>
    <xf numFmtId="164" fontId="3" fillId="4" borderId="0" xfId="0" applyNumberFormat="1" applyFont="1" applyFill="1"/>
    <xf numFmtId="0" fontId="12" fillId="3" borderId="0" xfId="0" applyFont="1" applyFill="1" applyAlignment="1">
      <alignment horizontal="right"/>
    </xf>
    <xf numFmtId="0" fontId="3" fillId="4" borderId="0" xfId="0" applyFont="1" applyFill="1" applyAlignment="1">
      <alignment horizontal="right"/>
    </xf>
    <xf numFmtId="0" fontId="15" fillId="0" borderId="0" xfId="0" applyFont="1"/>
    <xf numFmtId="0" fontId="15" fillId="0" borderId="0" xfId="2" applyNumberFormat="1" applyFont="1"/>
    <xf numFmtId="0" fontId="3" fillId="5" borderId="0" xfId="0" applyFont="1" applyFill="1"/>
    <xf numFmtId="0" fontId="0" fillId="5" borderId="0" xfId="0" applyFill="1"/>
    <xf numFmtId="0" fontId="15" fillId="5" borderId="0" xfId="2" applyNumberFormat="1" applyFont="1" applyFill="1"/>
    <xf numFmtId="0" fontId="15" fillId="5" borderId="0" xfId="0" applyFont="1" applyFill="1"/>
    <xf numFmtId="0" fontId="15" fillId="0" borderId="0" xfId="2" applyNumberFormat="1" applyFont="1" applyAlignment="1">
      <alignment horizontal="right"/>
    </xf>
    <xf numFmtId="0" fontId="0" fillId="0" borderId="0" xfId="0" applyAlignment="1">
      <alignment horizontal="right"/>
    </xf>
    <xf numFmtId="0" fontId="15" fillId="0" borderId="0" xfId="0" applyFont="1" applyAlignment="1">
      <alignment horizontal="right"/>
    </xf>
    <xf numFmtId="0" fontId="3" fillId="0" borderId="4" xfId="0" applyFont="1" applyBorder="1"/>
    <xf numFmtId="0" fontId="0" fillId="0" borderId="4" xfId="0" applyBorder="1" applyAlignment="1">
      <alignment horizontal="right"/>
    </xf>
    <xf numFmtId="165" fontId="14" fillId="0" borderId="0" xfId="2" applyNumberFormat="1" applyFont="1" applyAlignment="1">
      <alignment horizontal="right"/>
    </xf>
    <xf numFmtId="165" fontId="14" fillId="0" borderId="0" xfId="0" applyNumberFormat="1" applyFont="1" applyAlignment="1">
      <alignment horizontal="right"/>
    </xf>
    <xf numFmtId="41" fontId="14" fillId="0" borderId="0" xfId="2" applyFont="1" applyAlignment="1">
      <alignment horizontal="right"/>
    </xf>
    <xf numFmtId="41" fontId="14" fillId="0" borderId="0" xfId="0" applyNumberFormat="1" applyFont="1" applyAlignment="1">
      <alignment horizontal="right"/>
    </xf>
    <xf numFmtId="0" fontId="14" fillId="0" borderId="0" xfId="2" applyNumberFormat="1" applyFont="1" applyAlignment="1">
      <alignment horizontal="right"/>
    </xf>
    <xf numFmtId="0" fontId="14" fillId="0" borderId="0" xfId="0" applyFont="1" applyAlignment="1">
      <alignment horizontal="right"/>
    </xf>
    <xf numFmtId="166" fontId="14" fillId="0" borderId="0" xfId="2" applyNumberFormat="1" applyFont="1" applyAlignment="1">
      <alignment horizontal="right"/>
    </xf>
    <xf numFmtId="166" fontId="14" fillId="0" borderId="0" xfId="0" applyNumberFormat="1" applyFont="1" applyAlignment="1">
      <alignment horizontal="right"/>
    </xf>
    <xf numFmtId="167" fontId="1" fillId="0" borderId="0" xfId="2" applyNumberFormat="1"/>
    <xf numFmtId="41" fontId="1" fillId="0" borderId="0" xfId="2" applyAlignment="1">
      <alignment horizontal="right"/>
    </xf>
    <xf numFmtId="0" fontId="3" fillId="0" borderId="10" xfId="0" applyFont="1" applyBorder="1" applyAlignment="1">
      <alignment horizontal="center"/>
    </xf>
    <xf numFmtId="0" fontId="0" fillId="0" borderId="0" xfId="0" applyAlignment="1">
      <alignment horizontal="left" indent="1"/>
    </xf>
    <xf numFmtId="0" fontId="13" fillId="0" borderId="0" xfId="0" applyFont="1" applyAlignment="1">
      <alignment horizontal="left"/>
    </xf>
    <xf numFmtId="0" fontId="5" fillId="0" borderId="0" xfId="0" applyFont="1"/>
    <xf numFmtId="41" fontId="3" fillId="0" borderId="0" xfId="0" applyNumberFormat="1" applyFont="1"/>
    <xf numFmtId="0" fontId="0" fillId="0" borderId="11" xfId="0" applyBorder="1" applyAlignment="1">
      <alignment horizontal="center"/>
    </xf>
    <xf numFmtId="0" fontId="16" fillId="3" borderId="0" xfId="0" applyFont="1" applyFill="1"/>
    <xf numFmtId="0" fontId="16" fillId="3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168" fontId="8" fillId="0" borderId="0" xfId="0" applyNumberFormat="1" applyFont="1"/>
    <xf numFmtId="0" fontId="0" fillId="0" borderId="3" xfId="0" applyBorder="1"/>
    <xf numFmtId="41" fontId="4" fillId="2" borderId="12" xfId="8" applyFont="1" applyBorder="1"/>
    <xf numFmtId="0" fontId="0" fillId="0" borderId="6" xfId="0" applyBorder="1"/>
    <xf numFmtId="41" fontId="11" fillId="0" borderId="0" xfId="11"/>
    <xf numFmtId="41" fontId="11" fillId="0" borderId="0" xfId="11" applyAlignment="1">
      <alignment horizontal="center"/>
    </xf>
    <xf numFmtId="41" fontId="17" fillId="0" borderId="0" xfId="0" applyNumberFormat="1" applyFont="1"/>
    <xf numFmtId="41" fontId="4" fillId="2" borderId="13" xfId="8" applyFont="1" applyBorder="1"/>
    <xf numFmtId="41" fontId="3" fillId="0" borderId="14" xfId="2" applyFont="1" applyBorder="1"/>
    <xf numFmtId="41" fontId="18" fillId="0" borderId="0" xfId="0" applyNumberFormat="1" applyFont="1"/>
    <xf numFmtId="41" fontId="18" fillId="0" borderId="0" xfId="6" applyFont="1"/>
    <xf numFmtId="41" fontId="18" fillId="0" borderId="0" xfId="2" applyFont="1"/>
    <xf numFmtId="0" fontId="18" fillId="0" borderId="0" xfId="0" applyFont="1"/>
    <xf numFmtId="41" fontId="17" fillId="0" borderId="0" xfId="6" applyFont="1"/>
    <xf numFmtId="0" fontId="19" fillId="0" borderId="0" xfId="0" applyFont="1"/>
    <xf numFmtId="0" fontId="0" fillId="0" borderId="7" xfId="0" applyBorder="1" applyAlignment="1">
      <alignment horizontal="center"/>
    </xf>
    <xf numFmtId="0" fontId="0" fillId="0" borderId="15" xfId="0" applyBorder="1"/>
    <xf numFmtId="0" fontId="0" fillId="0" borderId="15" xfId="0" applyBorder="1" applyAlignment="1">
      <alignment horizontal="center"/>
    </xf>
    <xf numFmtId="168" fontId="3" fillId="0" borderId="0" xfId="0" applyNumberFormat="1" applyFont="1" applyAlignment="1">
      <alignment horizontal="right"/>
    </xf>
    <xf numFmtId="0" fontId="12" fillId="6" borderId="0" xfId="0" applyFont="1" applyFill="1"/>
    <xf numFmtId="0" fontId="0" fillId="6" borderId="0" xfId="0" applyFill="1"/>
    <xf numFmtId="0" fontId="0" fillId="7" borderId="0" xfId="0" applyFill="1"/>
    <xf numFmtId="0" fontId="12" fillId="7" borderId="0" xfId="0" applyFont="1" applyFill="1"/>
    <xf numFmtId="0" fontId="16" fillId="7" borderId="0" xfId="0" applyFont="1" applyFill="1"/>
    <xf numFmtId="167" fontId="1" fillId="0" borderId="0" xfId="2" applyNumberFormat="1" applyAlignment="1">
      <alignment horizontal="right"/>
    </xf>
    <xf numFmtId="0" fontId="4" fillId="0" borderId="15" xfId="0" applyFont="1" applyBorder="1"/>
    <xf numFmtId="0" fontId="3" fillId="0" borderId="15" xfId="0" applyFont="1" applyBorder="1"/>
    <xf numFmtId="41" fontId="3" fillId="0" borderId="15" xfId="2" applyFont="1" applyBorder="1"/>
    <xf numFmtId="41" fontId="8" fillId="0" borderId="15" xfId="0" applyNumberFormat="1" applyFont="1" applyBorder="1"/>
    <xf numFmtId="41" fontId="3" fillId="0" borderId="15" xfId="0" applyNumberFormat="1" applyFont="1" applyBorder="1"/>
    <xf numFmtId="41" fontId="1" fillId="0" borderId="15" xfId="2" applyBorder="1"/>
    <xf numFmtId="41" fontId="4" fillId="0" borderId="15" xfId="0" applyNumberFormat="1" applyFont="1" applyBorder="1"/>
    <xf numFmtId="41" fontId="15" fillId="0" borderId="15" xfId="0" applyNumberFormat="1" applyFont="1" applyBorder="1"/>
    <xf numFmtId="41" fontId="17" fillId="0" borderId="15" xfId="0" applyNumberFormat="1" applyFont="1" applyBorder="1"/>
    <xf numFmtId="41" fontId="15" fillId="0" borderId="15" xfId="2" applyFont="1" applyBorder="1"/>
    <xf numFmtId="41" fontId="8" fillId="0" borderId="15" xfId="6" applyFont="1" applyBorder="1"/>
    <xf numFmtId="41" fontId="17" fillId="0" borderId="15" xfId="6" applyFont="1" applyBorder="1"/>
    <xf numFmtId="0" fontId="17" fillId="0" borderId="0" xfId="0" applyFont="1"/>
    <xf numFmtId="41" fontId="4" fillId="0" borderId="0" xfId="2" applyFont="1"/>
    <xf numFmtId="41" fontId="0" fillId="0" borderId="0" xfId="0" applyNumberFormat="1" applyAlignment="1">
      <alignment horizontal="center"/>
    </xf>
    <xf numFmtId="41" fontId="11" fillId="0" borderId="7" xfId="11" applyBorder="1"/>
    <xf numFmtId="168" fontId="11" fillId="0" borderId="0" xfId="11" applyNumberFormat="1"/>
    <xf numFmtId="0" fontId="3" fillId="0" borderId="0" xfId="0" applyFont="1" applyAlignment="1">
      <alignment horizontal="center"/>
    </xf>
    <xf numFmtId="0" fontId="12" fillId="3" borderId="0" xfId="0" applyFont="1" applyFill="1" applyAlignment="1">
      <alignment horizontal="center"/>
    </xf>
    <xf numFmtId="41" fontId="0" fillId="5" borderId="0" xfId="0" applyNumberFormat="1" applyFill="1" applyAlignment="1">
      <alignment horizontal="center"/>
    </xf>
    <xf numFmtId="168" fontId="0" fillId="5" borderId="0" xfId="0" applyNumberFormat="1" applyFill="1" applyAlignment="1">
      <alignment horizontal="center"/>
    </xf>
    <xf numFmtId="164" fontId="4" fillId="0" borderId="0" xfId="10" applyFont="1"/>
    <xf numFmtId="41" fontId="14" fillId="0" borderId="0" xfId="6" applyFont="1"/>
    <xf numFmtId="41" fontId="15" fillId="0" borderId="0" xfId="0" applyNumberFormat="1" applyFont="1" applyAlignment="1">
      <alignment horizontal="right"/>
    </xf>
    <xf numFmtId="41" fontId="15" fillId="0" borderId="0" xfId="2" applyFont="1" applyAlignment="1">
      <alignment horizontal="right"/>
    </xf>
    <xf numFmtId="0" fontId="14" fillId="0" borderId="0" xfId="0" applyFont="1" applyAlignment="1">
      <alignment horizontal="center"/>
    </xf>
    <xf numFmtId="41" fontId="14" fillId="0" borderId="4" xfId="0" applyNumberFormat="1" applyFont="1" applyBorder="1" applyAlignment="1">
      <alignment horizontal="right"/>
    </xf>
    <xf numFmtId="41" fontId="11" fillId="0" borderId="1" xfId="8" applyFont="1" applyFill="1"/>
    <xf numFmtId="41" fontId="11" fillId="0" borderId="0" xfId="0" applyNumberFormat="1" applyFont="1"/>
    <xf numFmtId="41" fontId="11" fillId="0" borderId="0" xfId="6" applyFont="1"/>
    <xf numFmtId="165" fontId="14" fillId="0" borderId="0" xfId="0" applyNumberFormat="1" applyFont="1"/>
    <xf numFmtId="1" fontId="14" fillId="0" borderId="0" xfId="0" applyNumberFormat="1" applyFont="1"/>
    <xf numFmtId="170" fontId="14" fillId="0" borderId="0" xfId="0" applyNumberFormat="1" applyFont="1"/>
    <xf numFmtId="164" fontId="14" fillId="0" borderId="0" xfId="0" applyNumberFormat="1" applyFont="1"/>
    <xf numFmtId="0" fontId="15" fillId="0" borderId="16" xfId="0" applyFont="1" applyBorder="1"/>
    <xf numFmtId="0" fontId="14" fillId="0" borderId="16" xfId="0" applyFont="1" applyBorder="1"/>
    <xf numFmtId="0" fontId="21" fillId="7" borderId="0" xfId="0" applyFont="1" applyFill="1"/>
    <xf numFmtId="41" fontId="21" fillId="7" borderId="0" xfId="0" applyNumberFormat="1" applyFont="1" applyFill="1"/>
    <xf numFmtId="41" fontId="21" fillId="7" borderId="0" xfId="0" applyNumberFormat="1" applyFont="1" applyFill="1" applyAlignment="1">
      <alignment horizontal="right"/>
    </xf>
    <xf numFmtId="41" fontId="22" fillId="0" borderId="0" xfId="11" applyFont="1" applyAlignment="1">
      <alignment horizontal="center"/>
    </xf>
    <xf numFmtId="41" fontId="22" fillId="0" borderId="0" xfId="11" applyFont="1"/>
    <xf numFmtId="167" fontId="0" fillId="0" borderId="0" xfId="2" applyNumberFormat="1" applyFont="1" applyAlignment="1">
      <alignment horizontal="right"/>
    </xf>
    <xf numFmtId="165" fontId="0" fillId="0" borderId="0" xfId="3" applyFont="1">
      <alignment horizontal="right"/>
    </xf>
    <xf numFmtId="0" fontId="3" fillId="0" borderId="0" xfId="0" applyFont="1" applyAlignment="1">
      <alignment horizontal="left"/>
    </xf>
    <xf numFmtId="41" fontId="20" fillId="0" borderId="0" xfId="6"/>
    <xf numFmtId="41" fontId="0" fillId="0" borderId="0" xfId="2" applyFont="1"/>
    <xf numFmtId="165" fontId="20" fillId="2" borderId="1" xfId="4"/>
    <xf numFmtId="0" fontId="21" fillId="7" borderId="0" xfId="0" applyFont="1" applyFill="1" applyAlignment="1">
      <alignment horizontal="center"/>
    </xf>
    <xf numFmtId="41" fontId="14" fillId="0" borderId="0" xfId="0" applyNumberFormat="1" applyFont="1" applyAlignment="1">
      <alignment horizontal="center"/>
    </xf>
    <xf numFmtId="41" fontId="14" fillId="0" borderId="7" xfId="0" applyNumberFormat="1" applyFont="1" applyBorder="1" applyAlignment="1">
      <alignment horizontal="center"/>
    </xf>
    <xf numFmtId="41" fontId="20" fillId="2" borderId="1" xfId="8"/>
    <xf numFmtId="0" fontId="15" fillId="0" borderId="15" xfId="0" applyFont="1" applyBorder="1"/>
    <xf numFmtId="41" fontId="0" fillId="0" borderId="15" xfId="0" applyNumberFormat="1" applyBorder="1" applyAlignment="1">
      <alignment horizontal="center"/>
    </xf>
    <xf numFmtId="41" fontId="20" fillId="2" borderId="13" xfId="8" applyBorder="1"/>
    <xf numFmtId="41" fontId="22" fillId="0" borderId="15" xfId="11" applyFont="1" applyBorder="1"/>
    <xf numFmtId="0" fontId="14" fillId="0" borderId="15" xfId="0" applyFont="1" applyBorder="1"/>
    <xf numFmtId="0" fontId="15" fillId="0" borderId="15" xfId="2" applyNumberFormat="1" applyFont="1" applyBorder="1"/>
    <xf numFmtId="0" fontId="14" fillId="0" borderId="10" xfId="0" applyFont="1" applyBorder="1"/>
    <xf numFmtId="0" fontId="14" fillId="0" borderId="11" xfId="0" applyFont="1" applyBorder="1" applyAlignment="1">
      <alignment horizontal="center"/>
    </xf>
    <xf numFmtId="0" fontId="23" fillId="0" borderId="0" xfId="0" applyFont="1"/>
    <xf numFmtId="41" fontId="2" fillId="2" borderId="1" xfId="9"/>
    <xf numFmtId="41" fontId="14" fillId="0" borderId="16" xfId="0" applyNumberFormat="1" applyFont="1" applyBorder="1" applyAlignment="1">
      <alignment horizontal="center"/>
    </xf>
    <xf numFmtId="41" fontId="15" fillId="0" borderId="0" xfId="0" applyNumberFormat="1" applyFont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167" fontId="6" fillId="0" borderId="0" xfId="0" applyNumberFormat="1" applyFont="1"/>
    <xf numFmtId="165" fontId="6" fillId="0" borderId="0" xfId="0" applyNumberFormat="1" applyFont="1"/>
    <xf numFmtId="0" fontId="3" fillId="0" borderId="0" xfId="0" applyFont="1" applyAlignment="1">
      <alignment horizontal="right"/>
    </xf>
    <xf numFmtId="3" fontId="0" fillId="0" borderId="0" xfId="0" applyNumberFormat="1" applyAlignment="1">
      <alignment horizontal="center"/>
    </xf>
    <xf numFmtId="168" fontId="0" fillId="0" borderId="0" xfId="2" applyNumberFormat="1" applyFont="1" applyAlignment="1">
      <alignment horizontal="right"/>
    </xf>
    <xf numFmtId="168" fontId="4" fillId="0" borderId="0" xfId="6" applyNumberFormat="1" applyFont="1"/>
    <xf numFmtId="168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65" fontId="2" fillId="2" borderId="1" xfId="5"/>
    <xf numFmtId="172" fontId="0" fillId="0" borderId="0" xfId="0" applyNumberFormat="1"/>
    <xf numFmtId="41" fontId="0" fillId="0" borderId="0" xfId="3" applyNumberFormat="1" applyFont="1">
      <alignment horizontal="right"/>
    </xf>
    <xf numFmtId="172" fontId="3" fillId="0" borderId="15" xfId="3" applyNumberFormat="1" applyFont="1" applyBorder="1">
      <alignment horizontal="right"/>
    </xf>
    <xf numFmtId="172" fontId="4" fillId="0" borderId="0" xfId="0" applyNumberFormat="1" applyFont="1"/>
    <xf numFmtId="171" fontId="0" fillId="0" borderId="0" xfId="0" applyNumberFormat="1"/>
    <xf numFmtId="173" fontId="0" fillId="0" borderId="0" xfId="0" applyNumberFormat="1"/>
    <xf numFmtId="175" fontId="0" fillId="0" borderId="0" xfId="0" applyNumberFormat="1"/>
    <xf numFmtId="41" fontId="0" fillId="0" borderId="15" xfId="2" applyFont="1" applyBorder="1"/>
    <xf numFmtId="174" fontId="3" fillId="0" borderId="0" xfId="0" applyNumberFormat="1" applyFont="1"/>
    <xf numFmtId="172" fontId="11" fillId="0" borderId="0" xfId="0" applyNumberFormat="1" applyFont="1"/>
    <xf numFmtId="41" fontId="3" fillId="0" borderId="0" xfId="3" applyNumberFormat="1" applyFont="1">
      <alignment horizontal="right"/>
    </xf>
    <xf numFmtId="41" fontId="1" fillId="0" borderId="0" xfId="3" applyNumberFormat="1">
      <alignment horizontal="right"/>
    </xf>
    <xf numFmtId="41" fontId="11" fillId="0" borderId="0" xfId="3" applyNumberFormat="1" applyFont="1">
      <alignment horizontal="right"/>
    </xf>
    <xf numFmtId="41" fontId="24" fillId="0" borderId="0" xfId="0" applyNumberFormat="1" applyFont="1"/>
    <xf numFmtId="0" fontId="5" fillId="0" borderId="0" xfId="0" applyFont="1" applyAlignment="1">
      <alignment horizontal="left"/>
    </xf>
    <xf numFmtId="165" fontId="5" fillId="0" borderId="0" xfId="3" applyFont="1" applyAlignment="1"/>
    <xf numFmtId="41" fontId="1" fillId="0" borderId="0" xfId="3" applyNumberFormat="1" applyAlignment="1">
      <alignment horizontal="center"/>
    </xf>
    <xf numFmtId="0" fontId="3" fillId="0" borderId="15" xfId="0" applyFont="1" applyBorder="1" applyAlignment="1">
      <alignment horizontal="left"/>
    </xf>
    <xf numFmtId="41" fontId="1" fillId="0" borderId="15" xfId="3" applyNumberFormat="1" applyBorder="1">
      <alignment horizontal="right"/>
    </xf>
    <xf numFmtId="165" fontId="5" fillId="0" borderId="0" xfId="3" applyFont="1" applyAlignment="1">
      <alignment horizontal="center"/>
    </xf>
    <xf numFmtId="41" fontId="3" fillId="0" borderId="15" xfId="3" applyNumberFormat="1" applyFont="1" applyBorder="1">
      <alignment horizontal="right"/>
    </xf>
    <xf numFmtId="9" fontId="11" fillId="0" borderId="0" xfId="11" applyNumberFormat="1"/>
    <xf numFmtId="41" fontId="4" fillId="0" borderId="0" xfId="6" applyFont="1" applyAlignment="1">
      <alignment horizontal="right"/>
    </xf>
    <xf numFmtId="176" fontId="1" fillId="0" borderId="0" xfId="2" applyNumberFormat="1" applyAlignment="1">
      <alignment horizontal="right"/>
    </xf>
    <xf numFmtId="176" fontId="0" fillId="5" borderId="0" xfId="0" applyNumberFormat="1" applyFill="1" applyAlignment="1">
      <alignment horizontal="right"/>
    </xf>
    <xf numFmtId="0" fontId="3" fillId="5" borderId="0" xfId="0" applyFont="1" applyFill="1" applyAlignment="1">
      <alignment horizontal="center"/>
    </xf>
    <xf numFmtId="176" fontId="3" fillId="5" borderId="0" xfId="0" applyNumberFormat="1" applyFont="1" applyFill="1" applyAlignment="1">
      <alignment horizontal="right"/>
    </xf>
    <xf numFmtId="41" fontId="3" fillId="5" borderId="0" xfId="0" applyNumberFormat="1" applyFont="1" applyFill="1" applyAlignment="1">
      <alignment horizontal="center"/>
    </xf>
    <xf numFmtId="168" fontId="3" fillId="5" borderId="0" xfId="0" applyNumberFormat="1" applyFont="1" applyFill="1" applyAlignment="1">
      <alignment horizontal="center"/>
    </xf>
    <xf numFmtId="176" fontId="0" fillId="0" borderId="0" xfId="0" applyNumberFormat="1" applyAlignment="1">
      <alignment horizontal="right"/>
    </xf>
    <xf numFmtId="176" fontId="2" fillId="2" borderId="1" xfId="9" applyNumberFormat="1"/>
    <xf numFmtId="176" fontId="2" fillId="2" borderId="13" xfId="9" applyNumberFormat="1" applyBorder="1"/>
    <xf numFmtId="41" fontId="1" fillId="0" borderId="0" xfId="3" applyNumberFormat="1" applyAlignment="1">
      <alignment horizontal="left"/>
    </xf>
    <xf numFmtId="41" fontId="0" fillId="0" borderId="0" xfId="3" applyNumberFormat="1" applyFont="1" applyAlignment="1">
      <alignment horizontal="left"/>
    </xf>
    <xf numFmtId="41" fontId="25" fillId="0" borderId="0" xfId="3" applyNumberFormat="1" applyFont="1">
      <alignment horizontal="right"/>
    </xf>
    <xf numFmtId="0" fontId="0" fillId="0" borderId="2" xfId="0" applyBorder="1" applyAlignment="1">
      <alignment horizontal="center"/>
    </xf>
    <xf numFmtId="0" fontId="0" fillId="0" borderId="0" xfId="0" applyAlignment="1">
      <alignment horizontal="left" indent="2"/>
    </xf>
    <xf numFmtId="172" fontId="11" fillId="0" borderId="0" xfId="13" applyNumberFormat="1" applyFont="1" applyAlignment="1">
      <alignment horizontal="center"/>
    </xf>
    <xf numFmtId="41" fontId="0" fillId="0" borderId="7" xfId="0" applyNumberFormat="1" applyBorder="1" applyAlignment="1">
      <alignment horizontal="center"/>
    </xf>
    <xf numFmtId="176" fontId="0" fillId="0" borderId="0" xfId="2" applyNumberFormat="1" applyFont="1" applyAlignment="1">
      <alignment horizontal="right"/>
    </xf>
    <xf numFmtId="176" fontId="0" fillId="0" borderId="7" xfId="2" applyNumberFormat="1" applyFont="1" applyBorder="1" applyAlignment="1">
      <alignment horizontal="right"/>
    </xf>
    <xf numFmtId="165" fontId="3" fillId="0" borderId="0" xfId="3" applyFont="1">
      <alignment horizontal="right"/>
    </xf>
    <xf numFmtId="172" fontId="11" fillId="0" borderId="0" xfId="11" applyNumberFormat="1"/>
    <xf numFmtId="2" fontId="0" fillId="0" borderId="0" xfId="0" applyNumberFormat="1"/>
    <xf numFmtId="10" fontId="0" fillId="0" borderId="0" xfId="0" applyNumberFormat="1"/>
    <xf numFmtId="0" fontId="3" fillId="0" borderId="17" xfId="0" applyFont="1" applyBorder="1"/>
    <xf numFmtId="0" fontId="0" fillId="0" borderId="17" xfId="0" applyBorder="1"/>
    <xf numFmtId="0" fontId="0" fillId="0" borderId="17" xfId="0" applyBorder="1" applyAlignment="1">
      <alignment horizontal="center"/>
    </xf>
    <xf numFmtId="41" fontId="1" fillId="0" borderId="17" xfId="3" applyNumberFormat="1" applyBorder="1">
      <alignment horizontal="right"/>
    </xf>
    <xf numFmtId="10" fontId="0" fillId="0" borderId="17" xfId="0" applyNumberFormat="1" applyBorder="1"/>
    <xf numFmtId="2" fontId="0" fillId="0" borderId="17" xfId="0" applyNumberFormat="1" applyBorder="1"/>
    <xf numFmtId="2" fontId="0" fillId="5" borderId="0" xfId="0" applyNumberFormat="1" applyFill="1" applyAlignment="1">
      <alignment horizontal="right"/>
    </xf>
    <xf numFmtId="2" fontId="3" fillId="5" borderId="0" xfId="0" applyNumberFormat="1" applyFont="1" applyFill="1" applyAlignment="1">
      <alignment horizontal="right"/>
    </xf>
    <xf numFmtId="10" fontId="0" fillId="0" borderId="0" xfId="0" applyNumberFormat="1" applyAlignment="1">
      <alignment horizontal="right"/>
    </xf>
    <xf numFmtId="10" fontId="0" fillId="0" borderId="0" xfId="13" applyNumberFormat="1" applyFont="1" applyAlignment="1">
      <alignment horizontal="right"/>
    </xf>
    <xf numFmtId="2" fontId="0" fillId="0" borderId="0" xfId="0" applyNumberFormat="1" applyAlignment="1">
      <alignment horizontal="right"/>
    </xf>
    <xf numFmtId="0" fontId="3" fillId="5" borderId="0" xfId="0" applyFont="1" applyFill="1" applyAlignment="1">
      <alignment horizontal="right"/>
    </xf>
    <xf numFmtId="0" fontId="0" fillId="5" borderId="0" xfId="0" applyFill="1" applyAlignment="1">
      <alignment horizontal="right"/>
    </xf>
    <xf numFmtId="165" fontId="20" fillId="2" borderId="13" xfId="4" applyBorder="1"/>
    <xf numFmtId="169" fontId="11" fillId="0" borderId="4" xfId="11" applyNumberFormat="1" applyBorder="1"/>
    <xf numFmtId="176" fontId="4" fillId="2" borderId="1" xfId="4" applyNumberFormat="1" applyFont="1"/>
    <xf numFmtId="164" fontId="1" fillId="0" borderId="0" xfId="10"/>
    <xf numFmtId="176" fontId="0" fillId="0" borderId="0" xfId="0" applyNumberFormat="1"/>
    <xf numFmtId="0" fontId="12" fillId="9" borderId="0" xfId="0" applyFont="1" applyFill="1"/>
    <xf numFmtId="3" fontId="16" fillId="0" borderId="0" xfId="0" applyNumberFormat="1" applyFont="1"/>
    <xf numFmtId="41" fontId="4" fillId="0" borderId="0" xfId="2" applyFont="1" applyAlignment="1">
      <alignment horizontal="right"/>
    </xf>
    <xf numFmtId="165" fontId="2" fillId="2" borderId="1" xfId="4" applyFont="1"/>
    <xf numFmtId="165" fontId="4" fillId="0" borderId="0" xfId="3" applyFont="1">
      <alignment horizontal="right"/>
    </xf>
    <xf numFmtId="41" fontId="11" fillId="0" borderId="0" xfId="2" applyFont="1" applyAlignment="1">
      <alignment horizontal="right"/>
    </xf>
    <xf numFmtId="41" fontId="11" fillId="0" borderId="0" xfId="2" applyFont="1"/>
    <xf numFmtId="165" fontId="20" fillId="0" borderId="0" xfId="7">
      <alignment horizontal="right"/>
    </xf>
    <xf numFmtId="165" fontId="11" fillId="0" borderId="0" xfId="11" applyNumberFormat="1"/>
    <xf numFmtId="177" fontId="1" fillId="0" borderId="0" xfId="2" applyNumberFormat="1"/>
    <xf numFmtId="167" fontId="20" fillId="0" borderId="0" xfId="6" applyNumberFormat="1"/>
    <xf numFmtId="167" fontId="0" fillId="0" borderId="0" xfId="0" applyNumberFormat="1"/>
    <xf numFmtId="169" fontId="4" fillId="0" borderId="4" xfId="0" applyNumberFormat="1" applyFont="1" applyBorder="1"/>
    <xf numFmtId="41" fontId="25" fillId="2" borderId="18" xfId="9" applyFont="1" applyBorder="1"/>
    <xf numFmtId="178" fontId="20" fillId="2" borderId="1" xfId="4" applyNumberFormat="1"/>
    <xf numFmtId="179" fontId="0" fillId="0" borderId="0" xfId="0" applyNumberFormat="1"/>
    <xf numFmtId="180" fontId="20" fillId="2" borderId="1" xfId="4" applyNumberFormat="1"/>
    <xf numFmtId="165" fontId="20" fillId="2" borderId="1" xfId="4" applyAlignment="1">
      <alignment horizontal="right"/>
    </xf>
    <xf numFmtId="180" fontId="1" fillId="0" borderId="0" xfId="3" applyNumberFormat="1">
      <alignment horizontal="right"/>
    </xf>
    <xf numFmtId="180" fontId="3" fillId="0" borderId="0" xfId="3" applyNumberFormat="1" applyFont="1">
      <alignment horizontal="right"/>
    </xf>
    <xf numFmtId="165" fontId="0" fillId="0" borderId="0" xfId="0" applyNumberFormat="1"/>
    <xf numFmtId="9" fontId="0" fillId="0" borderId="0" xfId="13" applyFont="1"/>
    <xf numFmtId="0" fontId="24" fillId="0" borderId="0" xfId="0" applyFont="1"/>
    <xf numFmtId="181" fontId="0" fillId="0" borderId="0" xfId="0" applyNumberFormat="1"/>
    <xf numFmtId="182" fontId="0" fillId="0" borderId="0" xfId="0" applyNumberFormat="1"/>
    <xf numFmtId="181" fontId="6" fillId="0" borderId="0" xfId="0" applyNumberFormat="1" applyFont="1"/>
    <xf numFmtId="182" fontId="14" fillId="0" borderId="0" xfId="0" applyNumberFormat="1" applyFont="1"/>
    <xf numFmtId="0" fontId="3" fillId="0" borderId="7" xfId="0" applyFont="1" applyBorder="1"/>
    <xf numFmtId="0" fontId="3" fillId="0" borderId="7" xfId="0" applyFont="1" applyBorder="1" applyAlignment="1">
      <alignment horizontal="right"/>
    </xf>
    <xf numFmtId="181" fontId="6" fillId="0" borderId="15" xfId="0" applyNumberFormat="1" applyFont="1" applyBorder="1"/>
    <xf numFmtId="182" fontId="14" fillId="0" borderId="15" xfId="0" applyNumberFormat="1" applyFont="1" applyBorder="1"/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76" fontId="6" fillId="0" borderId="0" xfId="0" applyNumberFormat="1" applyFont="1"/>
    <xf numFmtId="176" fontId="6" fillId="0" borderId="0" xfId="0" applyNumberFormat="1" applyFont="1" applyAlignment="1">
      <alignment horizontal="right"/>
    </xf>
    <xf numFmtId="0" fontId="4" fillId="0" borderId="4" xfId="0" applyFont="1" applyBorder="1" applyAlignment="1">
      <alignment horizontal="center"/>
    </xf>
    <xf numFmtId="165" fontId="1" fillId="0" borderId="4" xfId="3" applyBorder="1">
      <alignment horizontal="right"/>
    </xf>
    <xf numFmtId="0" fontId="0" fillId="0" borderId="19" xfId="0" applyBorder="1"/>
    <xf numFmtId="41" fontId="4" fillId="0" borderId="4" xfId="6" applyFont="1" applyBorder="1" applyAlignment="1">
      <alignment horizontal="center"/>
    </xf>
    <xf numFmtId="183" fontId="4" fillId="0" borderId="0" xfId="3" applyNumberFormat="1" applyFont="1">
      <alignment horizontal="right"/>
    </xf>
    <xf numFmtId="41" fontId="14" fillId="0" borderId="0" xfId="3" applyNumberFormat="1" applyFont="1">
      <alignment horizontal="right"/>
    </xf>
    <xf numFmtId="41" fontId="14" fillId="0" borderId="0" xfId="11" applyFont="1"/>
    <xf numFmtId="0" fontId="24" fillId="0" borderId="0" xfId="0" applyFont="1" applyAlignment="1">
      <alignment horizontal="left" indent="1"/>
    </xf>
    <xf numFmtId="0" fontId="24" fillId="0" borderId="0" xfId="0" applyFont="1" applyAlignment="1">
      <alignment horizontal="center"/>
    </xf>
    <xf numFmtId="41" fontId="24" fillId="0" borderId="0" xfId="3" applyNumberFormat="1" applyFont="1">
      <alignment horizontal="right"/>
    </xf>
    <xf numFmtId="41" fontId="26" fillId="0" borderId="0" xfId="11" applyFont="1"/>
    <xf numFmtId="165" fontId="5" fillId="0" borderId="0" xfId="3" applyFont="1">
      <alignment horizontal="right"/>
    </xf>
    <xf numFmtId="177" fontId="2" fillId="2" borderId="1" xfId="9" applyNumberFormat="1"/>
    <xf numFmtId="165" fontId="5" fillId="0" borderId="0" xfId="3" applyFont="1" applyAlignment="1">
      <alignment horizontal="left"/>
    </xf>
    <xf numFmtId="165" fontId="0" fillId="0" borderId="15" xfId="0" applyNumberFormat="1" applyBorder="1"/>
    <xf numFmtId="9" fontId="0" fillId="0" borderId="0" xfId="0" applyNumberFormat="1"/>
    <xf numFmtId="0" fontId="3" fillId="0" borderId="4" xfId="0" applyFont="1" applyBorder="1" applyAlignment="1">
      <alignment horizontal="center"/>
    </xf>
    <xf numFmtId="0" fontId="0" fillId="0" borderId="20" xfId="0" applyBorder="1"/>
    <xf numFmtId="165" fontId="0" fillId="0" borderId="4" xfId="3" applyFont="1" applyBorder="1">
      <alignment horizontal="right"/>
    </xf>
    <xf numFmtId="41" fontId="20" fillId="0" borderId="0" xfId="6" applyAlignment="1">
      <alignment horizontal="center"/>
    </xf>
    <xf numFmtId="41" fontId="4" fillId="0" borderId="0" xfId="6" applyFont="1" applyAlignment="1">
      <alignment horizontal="center"/>
    </xf>
    <xf numFmtId="167" fontId="20" fillId="0" borderId="4" xfId="6" applyNumberFormat="1" applyBorder="1" applyAlignment="1">
      <alignment horizontal="center"/>
    </xf>
    <xf numFmtId="167" fontId="20" fillId="0" borderId="8" xfId="6" applyNumberFormat="1" applyBorder="1" applyAlignment="1">
      <alignment horizontal="center"/>
    </xf>
    <xf numFmtId="0" fontId="12" fillId="3" borderId="0" xfId="0" applyFont="1" applyFill="1" applyAlignment="1">
      <alignment horizontal="center"/>
    </xf>
    <xf numFmtId="168" fontId="20" fillId="0" borderId="0" xfId="6" applyNumberFormat="1"/>
    <xf numFmtId="168" fontId="8" fillId="0" borderId="0" xfId="6" applyNumberFormat="1" applyFont="1"/>
    <xf numFmtId="2" fontId="3" fillId="0" borderId="17" xfId="0" applyNumberFormat="1" applyFont="1" applyBorder="1"/>
    <xf numFmtId="0" fontId="27" fillId="0" borderId="0" xfId="0" applyFont="1"/>
    <xf numFmtId="1" fontId="0" fillId="0" borderId="0" xfId="0" applyNumberFormat="1"/>
    <xf numFmtId="3" fontId="0" fillId="0" borderId="0" xfId="0" applyNumberFormat="1"/>
    <xf numFmtId="181" fontId="14" fillId="0" borderId="0" xfId="0" applyNumberFormat="1" applyFont="1"/>
    <xf numFmtId="184" fontId="14" fillId="0" borderId="0" xfId="0" applyNumberFormat="1" applyFont="1"/>
    <xf numFmtId="1" fontId="4" fillId="0" borderId="0" xfId="0" applyNumberFormat="1" applyFont="1"/>
    <xf numFmtId="3" fontId="4" fillId="0" borderId="0" xfId="0" applyNumberFormat="1" applyFont="1"/>
    <xf numFmtId="0" fontId="15" fillId="0" borderId="7" xfId="0" applyFont="1" applyBorder="1"/>
    <xf numFmtId="1" fontId="14" fillId="0" borderId="0" xfId="0" applyNumberFormat="1" applyFont="1" applyAlignment="1">
      <alignment horizontal="right"/>
    </xf>
    <xf numFmtId="0" fontId="15" fillId="0" borderId="7" xfId="0" applyFont="1" applyBorder="1" applyAlignment="1">
      <alignment horizontal="right"/>
    </xf>
    <xf numFmtId="168" fontId="4" fillId="0" borderId="0" xfId="6" applyNumberFormat="1" applyFont="1" applyAlignment="1">
      <alignment horizontal="right"/>
    </xf>
    <xf numFmtId="175" fontId="4" fillId="0" borderId="0" xfId="0" applyNumberFormat="1" applyFont="1"/>
    <xf numFmtId="3" fontId="11" fillId="0" borderId="0" xfId="0" applyNumberFormat="1" applyFont="1"/>
    <xf numFmtId="188" fontId="11" fillId="0" borderId="0" xfId="0" applyNumberFormat="1" applyFont="1"/>
    <xf numFmtId="188" fontId="14" fillId="0" borderId="0" xfId="0" applyNumberFormat="1" applyFont="1"/>
    <xf numFmtId="188" fontId="14" fillId="0" borderId="15" xfId="0" applyNumberFormat="1" applyFont="1" applyBorder="1"/>
    <xf numFmtId="0" fontId="28" fillId="0" borderId="0" xfId="0" applyFont="1"/>
    <xf numFmtId="0" fontId="29" fillId="0" borderId="0" xfId="0" applyFont="1"/>
    <xf numFmtId="0" fontId="30" fillId="0" borderId="0" xfId="0" applyFont="1" applyBorder="1"/>
    <xf numFmtId="0" fontId="31" fillId="0" borderId="0" xfId="0" applyFont="1" applyFill="1" applyBorder="1" applyAlignment="1">
      <alignment horizontal="center"/>
    </xf>
    <xf numFmtId="0" fontId="32" fillId="10" borderId="0" xfId="0" applyFont="1" applyFill="1" applyBorder="1" applyAlignment="1">
      <alignment horizontal="center"/>
    </xf>
    <xf numFmtId="172" fontId="33" fillId="10" borderId="0" xfId="0" applyNumberFormat="1" applyFont="1" applyFill="1" applyBorder="1" applyAlignment="1">
      <alignment horizontal="center"/>
    </xf>
    <xf numFmtId="0" fontId="31" fillId="0" borderId="0" xfId="0" applyFont="1" applyFill="1" applyBorder="1" applyAlignment="1">
      <alignment horizontal="center" vertical="center" wrapText="1"/>
    </xf>
    <xf numFmtId="189" fontId="30" fillId="0" borderId="0" xfId="0" applyNumberFormat="1" applyFont="1" applyBorder="1" applyAlignment="1">
      <alignment horizontal="center"/>
    </xf>
    <xf numFmtId="189" fontId="31" fillId="0" borderId="0" xfId="0" applyNumberFormat="1" applyFont="1" applyBorder="1" applyAlignment="1">
      <alignment horizontal="center"/>
    </xf>
  </cellXfs>
  <cellStyles count="14">
    <cellStyle name="# Formula" xfId="2" xr:uid="{00000000-0005-0000-0000-000002000000}"/>
    <cellStyle name="% Formula" xfId="3" xr:uid="{00000000-0005-0000-0000-000003000000}"/>
    <cellStyle name="Assumption #" xfId="8" xr:uid="{00000000-0005-0000-0000-000008000000}"/>
    <cellStyle name="Assumptions %" xfId="4" xr:uid="{00000000-0005-0000-0000-000004000000}"/>
    <cellStyle name="Core #" xfId="9" xr:uid="{00000000-0005-0000-0000-000009000000}"/>
    <cellStyle name="Core %" xfId="5" xr:uid="{00000000-0005-0000-0000-000005000000}"/>
    <cellStyle name="Date" xfId="10" xr:uid="{00000000-0005-0000-0000-00000A000000}"/>
    <cellStyle name="Historical %" xfId="7" xr:uid="{00000000-0005-0000-0000-000007000000}"/>
    <cellStyle name="Historicals" xfId="6" xr:uid="{00000000-0005-0000-0000-000006000000}"/>
    <cellStyle name="Links #" xfId="11" xr:uid="{00000000-0005-0000-0000-00000B000000}"/>
    <cellStyle name="Normal" xfId="0" builtinId="0"/>
    <cellStyle name="Note" xfId="1" builtinId="10"/>
    <cellStyle name="Percent" xfId="13" builtinId="5"/>
    <cellStyle name="Zblock" xfId="12" xr:uid="{FF35E91B-52AD-3F41-BA9A-F17DE9369191}"/>
  </cellStyles>
  <dxfs count="38"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colors>
    <mruColors>
      <color rgb="FF005EAE"/>
      <color rgb="FFDFDFE2"/>
      <color rgb="FF063C5E"/>
      <color rgb="FF80ABA1"/>
      <color rgb="FF183A5A"/>
      <color rgb="FF0000FF"/>
      <color rgb="FF4513CF"/>
      <color rgb="FF4F5963"/>
      <color rgb="FF4094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b="1" u="sng"/>
            </a:pPr>
            <a:r>
              <a:rPr lang="en-US" b="1" u="sng"/>
              <a:t>Revenue (JPY bn) and y/y growth – annual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Charts!$P$14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183A5A"/>
            </a:solidFill>
            <a:ln>
              <a:noFill/>
            </a:ln>
          </c:spPr>
          <c:invertIfNegative val="0"/>
          <c:dLbls>
            <c:numFmt formatCode="#,##0.0" sourceLinked="0"/>
            <c:spPr>
              <a:noFill/>
              <a:ln>
                <a:noFill/>
              </a:ln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Charts!$Q$13:$V$13</c:f>
              <c:strCache>
                <c:ptCount val="6"/>
                <c:pt idx="0">
                  <c:v>FY21A</c:v>
                </c:pt>
                <c:pt idx="1">
                  <c:v>FY22A</c:v>
                </c:pt>
                <c:pt idx="2">
                  <c:v>FY23A</c:v>
                </c:pt>
                <c:pt idx="3">
                  <c:v>FY24A</c:v>
                </c:pt>
                <c:pt idx="4">
                  <c:v>FY25A</c:v>
                </c:pt>
                <c:pt idx="5">
                  <c:v>FY26A</c:v>
                </c:pt>
              </c:strCache>
            </c:strRef>
          </c:cat>
          <c:val>
            <c:numRef>
              <c:f>Charts!$Q$14:$V$14</c:f>
              <c:numCache>
                <c:formatCode>_(* #,##0_);_(* \(#,##0\);_(* "-"_);_(@_)</c:formatCode>
                <c:ptCount val="6"/>
                <c:pt idx="0">
                  <c:v>78.727000000000004</c:v>
                </c:pt>
                <c:pt idx="1">
                  <c:v>84.051000000000002</c:v>
                </c:pt>
                <c:pt idx="2">
                  <c:v>87.528999999999996</c:v>
                </c:pt>
                <c:pt idx="3">
                  <c:v>93.253</c:v>
                </c:pt>
                <c:pt idx="4">
                  <c:v>109.035</c:v>
                </c:pt>
                <c:pt idx="5">
                  <c:v>118.229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52-5B42-9ED8-BDCB96F31C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1"/>
        <c:axId val="102"/>
      </c:barChart>
      <c:lineChart>
        <c:grouping val="standard"/>
        <c:varyColors val="0"/>
        <c:ser>
          <c:idx val="1"/>
          <c:order val="1"/>
          <c:tx>
            <c:strRef>
              <c:f>Charts!$P$15</c:f>
              <c:strCache>
                <c:ptCount val="1"/>
                <c:pt idx="0">
                  <c:v>y/y</c:v>
                </c:pt>
              </c:strCache>
            </c:strRef>
          </c:tx>
          <c:spPr>
            <a:ln w="22225">
              <a:solidFill>
                <a:srgbClr val="000000"/>
              </a:solidFill>
            </a:ln>
          </c:spPr>
          <c:marker>
            <c:symbol val="circle"/>
            <c:size val="5"/>
            <c:spPr>
              <a:solidFill>
                <a:srgbClr val="000000"/>
              </a:solidFill>
              <a:ln w="9525">
                <a:solidFill>
                  <a:srgbClr val="000000"/>
                </a:solidFill>
              </a:ln>
            </c:spPr>
          </c:marker>
          <c:dLbls>
            <c:numFmt formatCode="0%" sourceLinked="0"/>
            <c:spPr>
              <a:noFill/>
              <a:ln>
                <a:noFill/>
              </a:ln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Charts!$Q$13:$V$13</c:f>
              <c:strCache>
                <c:ptCount val="6"/>
                <c:pt idx="0">
                  <c:v>FY21A</c:v>
                </c:pt>
                <c:pt idx="1">
                  <c:v>FY22A</c:v>
                </c:pt>
                <c:pt idx="2">
                  <c:v>FY23A</c:v>
                </c:pt>
                <c:pt idx="3">
                  <c:v>FY24A</c:v>
                </c:pt>
                <c:pt idx="4">
                  <c:v>FY25A</c:v>
                </c:pt>
                <c:pt idx="5">
                  <c:v>FY26A</c:v>
                </c:pt>
              </c:strCache>
            </c:strRef>
          </c:cat>
          <c:val>
            <c:numRef>
              <c:f>Charts!$Q$15:$V$15</c:f>
              <c:numCache>
                <c:formatCode>0.0%_);\(0.0%\);0.0%_);@_)</c:formatCode>
                <c:ptCount val="6"/>
                <c:pt idx="0">
                  <c:v>-8.160098924430137E-2</c:v>
                </c:pt>
                <c:pt idx="1">
                  <c:v>6.7626100321363625E-2</c:v>
                </c:pt>
                <c:pt idx="2">
                  <c:v>4.1379638552783371E-2</c:v>
                </c:pt>
                <c:pt idx="3">
                  <c:v>6.5395468930297351E-2</c:v>
                </c:pt>
                <c:pt idx="4">
                  <c:v>0.16923852315743204</c:v>
                </c:pt>
                <c:pt idx="5">
                  <c:v>8.4321548126748302E-2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52-5B42-9ED8-BDCB96F31C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"/>
        <c:axId val="104"/>
      </c:lineChart>
      <c:catAx>
        <c:axId val="10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noFill/>
          <a:ln w="9525">
            <a:solidFill>
              <a:srgbClr val="000000"/>
            </a:solidFill>
          </a:ln>
        </c:spPr>
        <c:crossAx val="102"/>
        <c:crosses val="autoZero"/>
        <c:auto val="1"/>
        <c:lblAlgn val="ctr"/>
        <c:lblOffset val="100"/>
        <c:noMultiLvlLbl val="0"/>
      </c:catAx>
      <c:valAx>
        <c:axId val="102"/>
        <c:scaling>
          <c:orientation val="minMax"/>
          <c:max val="16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crossAx val="101"/>
        <c:crosses val="autoZero"/>
        <c:crossBetween val="between"/>
      </c:valAx>
      <c:catAx>
        <c:axId val="103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low"/>
        <c:crossAx val="104"/>
        <c:crosses val="autoZero"/>
        <c:auto val="1"/>
        <c:lblAlgn val="ctr"/>
        <c:lblOffset val="100"/>
        <c:noMultiLvlLbl val="0"/>
      </c:catAx>
      <c:valAx>
        <c:axId val="104"/>
        <c:scaling>
          <c:orientation val="minMax"/>
          <c:max val="0.2"/>
          <c:min val="-0.6"/>
        </c:scaling>
        <c:delete val="0"/>
        <c:axPos val="r"/>
        <c:numFmt formatCode="0%" sourceLinked="0"/>
        <c:majorTickMark val="none"/>
        <c:minorTickMark val="none"/>
        <c:tickLblPos val="nextTo"/>
        <c:spPr>
          <a:noFill/>
          <a:ln>
            <a:noFill/>
          </a:ln>
        </c:spPr>
        <c:crossAx val="103"/>
        <c:crosses val="max"/>
        <c:crossBetween val="between"/>
      </c:valAx>
    </c:plotArea>
    <c:legend>
      <c:legendPos val="b"/>
      <c:overlay val="0"/>
    </c:legend>
    <c:plotVisOnly val="1"/>
    <c:dispBlanksAs val="gap"/>
    <c:showDLblsOverMax val="1"/>
  </c:chart>
  <c:spPr>
    <a:solidFill>
      <a:srgbClr val="FFFFFF"/>
    </a:solidFill>
    <a:ln>
      <a:noFill/>
    </a:ln>
  </c:spPr>
  <c:txPr>
    <a:bodyPr/>
    <a:lstStyle/>
    <a:p>
      <a:pPr>
        <a:defRPr sz="600" b="0">
          <a:solidFill>
            <a:srgbClr val="000000"/>
          </a:solidFill>
          <a:latin typeface="Cambria" panose="02040503050406030204" pitchFamily="18" charset="0"/>
          <a:ea typeface="Cambria" panose="02040503050406030204" pitchFamily="18" charset="0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800" b="1" u="sng"/>
            </a:pPr>
            <a:r>
              <a:rPr lang="en-US" sz="800" b="1" u="sng"/>
              <a:t>Operating profit (JPY bn) and OPM – quarterly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Charts!$P$46</c:f>
              <c:strCache>
                <c:ptCount val="1"/>
                <c:pt idx="0">
                  <c:v>Operating profit</c:v>
                </c:pt>
              </c:strCache>
            </c:strRef>
          </c:tx>
          <c:spPr>
            <a:solidFill>
              <a:srgbClr val="5691BB"/>
            </a:solidFill>
            <a:ln>
              <a:noFill/>
            </a:ln>
          </c:spPr>
          <c:invertIfNegative val="0"/>
          <c:cat>
            <c:strRef>
              <c:f>Charts!$Q$43:$AL$43</c:f>
              <c:strCache>
                <c:ptCount val="22"/>
                <c:pt idx="0">
                  <c:v>1Q22</c:v>
                </c:pt>
                <c:pt idx="1">
                  <c:v>2Q22</c:v>
                </c:pt>
                <c:pt idx="2">
                  <c:v>3Q22</c:v>
                </c:pt>
                <c:pt idx="3">
                  <c:v>4Q22</c:v>
                </c:pt>
                <c:pt idx="4">
                  <c:v>1Q23</c:v>
                </c:pt>
                <c:pt idx="5">
                  <c:v>2Q23</c:v>
                </c:pt>
                <c:pt idx="6">
                  <c:v>3Q23</c:v>
                </c:pt>
                <c:pt idx="7">
                  <c:v>4Q23</c:v>
                </c:pt>
                <c:pt idx="8">
                  <c:v>1Q24</c:v>
                </c:pt>
                <c:pt idx="9">
                  <c:v>2Q24</c:v>
                </c:pt>
                <c:pt idx="11">
                  <c:v>3Q24</c:v>
                </c:pt>
                <c:pt idx="12">
                  <c:v>4Q24</c:v>
                </c:pt>
                <c:pt idx="13">
                  <c:v>1Q25</c:v>
                </c:pt>
                <c:pt idx="14">
                  <c:v>2Q25</c:v>
                </c:pt>
                <c:pt idx="15">
                  <c:v>3Q25</c:v>
                </c:pt>
                <c:pt idx="16">
                  <c:v>4Q25</c:v>
                </c:pt>
                <c:pt idx="17">
                  <c:v>1Q26</c:v>
                </c:pt>
                <c:pt idx="18">
                  <c:v>2Q26</c:v>
                </c:pt>
                <c:pt idx="19">
                  <c:v>3Q26</c:v>
                </c:pt>
                <c:pt idx="20">
                  <c:v>4Q26</c:v>
                </c:pt>
                <c:pt idx="21">
                  <c:v>1Q27</c:v>
                </c:pt>
              </c:strCache>
            </c:strRef>
          </c:cat>
          <c:val>
            <c:numRef>
              <c:f>Charts!$Q$46:$AL$46</c:f>
              <c:numCache>
                <c:formatCode>_(* #,##0.0_);_(* \(#,##0.0\);_(* "-"_);_(@_)</c:formatCode>
                <c:ptCount val="22"/>
                <c:pt idx="0">
                  <c:v>1.6930000000000001</c:v>
                </c:pt>
                <c:pt idx="1">
                  <c:v>2.2389999999999999</c:v>
                </c:pt>
                <c:pt idx="2">
                  <c:v>1.7230000000000001</c:v>
                </c:pt>
                <c:pt idx="3">
                  <c:v>1.613</c:v>
                </c:pt>
                <c:pt idx="4">
                  <c:v>2.613</c:v>
                </c:pt>
                <c:pt idx="5">
                  <c:v>1.984</c:v>
                </c:pt>
                <c:pt idx="6">
                  <c:v>1.248</c:v>
                </c:pt>
                <c:pt idx="7">
                  <c:v>-0.96499999999999997</c:v>
                </c:pt>
                <c:pt idx="8">
                  <c:v>0.88500000000000001</c:v>
                </c:pt>
                <c:pt idx="9">
                  <c:v>2.2330000000000001</c:v>
                </c:pt>
                <c:pt idx="11">
                  <c:v>2.5859999999999999</c:v>
                </c:pt>
                <c:pt idx="12">
                  <c:v>2.6829999999999998</c:v>
                </c:pt>
                <c:pt idx="13">
                  <c:v>3.907</c:v>
                </c:pt>
                <c:pt idx="14">
                  <c:v>3.4380000000000002</c:v>
                </c:pt>
                <c:pt idx="15">
                  <c:v>4.4660000000000002</c:v>
                </c:pt>
                <c:pt idx="16">
                  <c:v>4.6340000000000003</c:v>
                </c:pt>
                <c:pt idx="17">
                  <c:v>4.298</c:v>
                </c:pt>
                <c:pt idx="18">
                  <c:v>5.1559999999999997</c:v>
                </c:pt>
                <c:pt idx="19">
                  <c:v>5.4790000000000001</c:v>
                </c:pt>
                <c:pt idx="20">
                  <c:v>5.8860000000000001</c:v>
                </c:pt>
                <c:pt idx="21">
                  <c:v>7.9429999999999996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BD-4448-872D-B5F5D94143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1"/>
        <c:axId val="102"/>
      </c:barChart>
      <c:lineChart>
        <c:grouping val="standard"/>
        <c:varyColors val="0"/>
        <c:ser>
          <c:idx val="1"/>
          <c:order val="1"/>
          <c:tx>
            <c:strRef>
              <c:f>Charts!$P$47</c:f>
              <c:strCache>
                <c:ptCount val="1"/>
                <c:pt idx="0">
                  <c:v>OPM</c:v>
                </c:pt>
              </c:strCache>
            </c:strRef>
          </c:tx>
          <c:spPr>
            <a:ln w="22225">
              <a:solidFill>
                <a:srgbClr val="000000"/>
              </a:solidFill>
            </a:ln>
          </c:spPr>
          <c:marker>
            <c:symbol val="circle"/>
            <c:size val="5"/>
            <c:spPr>
              <a:solidFill>
                <a:srgbClr val="000000"/>
              </a:solidFill>
              <a:ln w="9525">
                <a:solidFill>
                  <a:srgbClr val="000000"/>
                </a:solidFill>
              </a:ln>
            </c:spPr>
          </c:marker>
          <c:cat>
            <c:strRef>
              <c:f>Charts!$Q$43:$AL$43</c:f>
              <c:strCache>
                <c:ptCount val="22"/>
                <c:pt idx="0">
                  <c:v>1Q22</c:v>
                </c:pt>
                <c:pt idx="1">
                  <c:v>2Q22</c:v>
                </c:pt>
                <c:pt idx="2">
                  <c:v>3Q22</c:v>
                </c:pt>
                <c:pt idx="3">
                  <c:v>4Q22</c:v>
                </c:pt>
                <c:pt idx="4">
                  <c:v>1Q23</c:v>
                </c:pt>
                <c:pt idx="5">
                  <c:v>2Q23</c:v>
                </c:pt>
                <c:pt idx="6">
                  <c:v>3Q23</c:v>
                </c:pt>
                <c:pt idx="7">
                  <c:v>4Q23</c:v>
                </c:pt>
                <c:pt idx="8">
                  <c:v>1Q24</c:v>
                </c:pt>
                <c:pt idx="9">
                  <c:v>2Q24</c:v>
                </c:pt>
                <c:pt idx="11">
                  <c:v>3Q24</c:v>
                </c:pt>
                <c:pt idx="12">
                  <c:v>4Q24</c:v>
                </c:pt>
                <c:pt idx="13">
                  <c:v>1Q25</c:v>
                </c:pt>
                <c:pt idx="14">
                  <c:v>2Q25</c:v>
                </c:pt>
                <c:pt idx="15">
                  <c:v>3Q25</c:v>
                </c:pt>
                <c:pt idx="16">
                  <c:v>4Q25</c:v>
                </c:pt>
                <c:pt idx="17">
                  <c:v>1Q26</c:v>
                </c:pt>
                <c:pt idx="18">
                  <c:v>2Q26</c:v>
                </c:pt>
                <c:pt idx="19">
                  <c:v>3Q26</c:v>
                </c:pt>
                <c:pt idx="20">
                  <c:v>4Q26</c:v>
                </c:pt>
                <c:pt idx="21">
                  <c:v>1Q27</c:v>
                </c:pt>
              </c:strCache>
            </c:strRef>
          </c:cat>
          <c:val>
            <c:numRef>
              <c:f>Charts!$Q$47:$AL$47</c:f>
              <c:numCache>
                <c:formatCode>0.0%_);\(0.0%\);0.0%_);@_)</c:formatCode>
                <c:ptCount val="22"/>
                <c:pt idx="0">
                  <c:v>8.2512915488839073E-2</c:v>
                </c:pt>
                <c:pt idx="1">
                  <c:v>0.10885842084791909</c:v>
                </c:pt>
                <c:pt idx="2">
                  <c:v>8.1914994770371785E-2</c:v>
                </c:pt>
                <c:pt idx="3">
                  <c:v>7.3548857781222929E-2</c:v>
                </c:pt>
                <c:pt idx="4">
                  <c:v>0.10966550551894909</c:v>
                </c:pt>
                <c:pt idx="5">
                  <c:v>8.5480396380870308E-2</c:v>
                </c:pt>
                <c:pt idx="6">
                  <c:v>5.7445339470655929E-2</c:v>
                </c:pt>
                <c:pt idx="7">
                  <c:v>-5.1420045825118561E-2</c:v>
                </c:pt>
                <c:pt idx="8">
                  <c:v>4.3602502832930976E-2</c:v>
                </c:pt>
                <c:pt idx="9">
                  <c:v>9.9523109150064626E-2</c:v>
                </c:pt>
                <c:pt idx="11">
                  <c:v>0.10218516615956059</c:v>
                </c:pt>
                <c:pt idx="12">
                  <c:v>0.10641757893066793</c:v>
                </c:pt>
                <c:pt idx="13">
                  <c:v>0.14960750526517327</c:v>
                </c:pt>
                <c:pt idx="14">
                  <c:v>0.12763587763587764</c:v>
                </c:pt>
                <c:pt idx="15">
                  <c:v>0.15687238750922056</c:v>
                </c:pt>
                <c:pt idx="16">
                  <c:v>0.16841722696710884</c:v>
                </c:pt>
                <c:pt idx="17">
                  <c:v>0.15224398710637244</c:v>
                </c:pt>
                <c:pt idx="18">
                  <c:v>0.17669031218943834</c:v>
                </c:pt>
                <c:pt idx="19">
                  <c:v>0.18153203896362069</c:v>
                </c:pt>
                <c:pt idx="20">
                  <c:v>0.19213318100212176</c:v>
                </c:pt>
                <c:pt idx="21">
                  <c:v>0.23339112038315751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BD-4448-872D-B5F5D94143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"/>
        <c:axId val="104"/>
      </c:lineChart>
      <c:catAx>
        <c:axId val="10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noFill/>
          <a:ln w="9525">
            <a:solidFill>
              <a:srgbClr val="000000"/>
            </a:solidFill>
          </a:ln>
        </c:spPr>
        <c:txPr>
          <a:bodyPr rot="-2700000" vert="horz"/>
          <a:lstStyle/>
          <a:p>
            <a:pPr>
              <a:defRPr/>
            </a:pPr>
            <a:endParaRPr lang="en-US"/>
          </a:p>
        </c:txPr>
        <c:crossAx val="102"/>
        <c:crosses val="autoZero"/>
        <c:auto val="1"/>
        <c:lblAlgn val="ctr"/>
        <c:lblOffset val="100"/>
        <c:noMultiLvlLbl val="0"/>
      </c:catAx>
      <c:valAx>
        <c:axId val="102"/>
        <c:scaling>
          <c:orientation val="minMax"/>
          <c:max val="12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crossAx val="101"/>
        <c:crosses val="autoZero"/>
        <c:crossBetween val="between"/>
      </c:valAx>
      <c:catAx>
        <c:axId val="103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low"/>
        <c:crossAx val="104"/>
        <c:crosses val="autoZero"/>
        <c:auto val="1"/>
        <c:lblAlgn val="ctr"/>
        <c:lblOffset val="100"/>
        <c:noMultiLvlLbl val="0"/>
      </c:catAx>
      <c:valAx>
        <c:axId val="104"/>
        <c:scaling>
          <c:orientation val="minMax"/>
          <c:max val="0.25"/>
          <c:min val="-0.3"/>
        </c:scaling>
        <c:delete val="0"/>
        <c:axPos val="r"/>
        <c:numFmt formatCode="0%" sourceLinked="0"/>
        <c:majorTickMark val="none"/>
        <c:minorTickMark val="none"/>
        <c:tickLblPos val="nextTo"/>
        <c:spPr>
          <a:noFill/>
          <a:ln>
            <a:noFill/>
          </a:ln>
        </c:spPr>
        <c:crossAx val="103"/>
        <c:crosses val="max"/>
        <c:crossBetween val="between"/>
      </c:valAx>
    </c:plotArea>
    <c:legend>
      <c:legendPos val="b"/>
      <c:overlay val="0"/>
    </c:legend>
    <c:plotVisOnly val="1"/>
    <c:dispBlanksAs val="gap"/>
    <c:showDLblsOverMax val="1"/>
  </c:chart>
  <c:spPr>
    <a:solidFill>
      <a:srgbClr val="FFFFFF"/>
    </a:solidFill>
    <a:ln>
      <a:noFill/>
    </a:ln>
  </c:spPr>
  <c:txPr>
    <a:bodyPr/>
    <a:lstStyle/>
    <a:p>
      <a:pPr>
        <a:defRPr sz="600" b="0">
          <a:solidFill>
            <a:srgbClr val="000000"/>
          </a:solidFill>
          <a:latin typeface="Cambria" panose="02040503050406030204" pitchFamily="18" charset="0"/>
          <a:ea typeface="Cambria" panose="02040503050406030204" pitchFamily="18" charset="0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800" b="1" u="sng"/>
            </a:pPr>
            <a:r>
              <a:rPr lang="en-US" sz="800" b="1" u="sng"/>
              <a:t>Revenue mix by segment – annual</a:t>
            </a:r>
          </a:p>
        </c:rich>
      </c:tx>
      <c:overlay val="0"/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Charts!$P$28</c:f>
              <c:strCache>
                <c:ptCount val="1"/>
                <c:pt idx="0">
                  <c:v>Electronic Materials</c:v>
                </c:pt>
              </c:strCache>
            </c:strRef>
          </c:tx>
          <c:spPr>
            <a:solidFill>
              <a:srgbClr val="183A5A"/>
            </a:solidFill>
            <a:ln>
              <a:noFill/>
            </a:ln>
          </c:spPr>
          <c:invertIfNegative val="0"/>
          <c:cat>
            <c:strRef>
              <c:f>Charts!$Q$13:$V$13</c:f>
              <c:strCache>
                <c:ptCount val="6"/>
                <c:pt idx="0">
                  <c:v>FY21A</c:v>
                </c:pt>
                <c:pt idx="1">
                  <c:v>FY22A</c:v>
                </c:pt>
                <c:pt idx="2">
                  <c:v>FY23A</c:v>
                </c:pt>
                <c:pt idx="3">
                  <c:v>FY24A</c:v>
                </c:pt>
                <c:pt idx="4">
                  <c:v>FY25A</c:v>
                </c:pt>
                <c:pt idx="5">
                  <c:v>FY26A</c:v>
                </c:pt>
              </c:strCache>
            </c:strRef>
          </c:cat>
          <c:val>
            <c:numRef>
              <c:f>Charts!$Q$28:$V$28</c:f>
              <c:numCache>
                <c:formatCode>0.0%_);\(0.0%\);0.0%_);@_)</c:formatCode>
                <c:ptCount val="6"/>
                <c:pt idx="0">
                  <c:v>0.29687710384248966</c:v>
                </c:pt>
                <c:pt idx="1">
                  <c:v>0.30198753108305865</c:v>
                </c:pt>
                <c:pt idx="2">
                  <c:v>0.29177291838040392</c:v>
                </c:pt>
                <c:pt idx="3">
                  <c:v>0.31970884718498654</c:v>
                </c:pt>
                <c:pt idx="4">
                  <c:v>0.37521667751965004</c:v>
                </c:pt>
                <c:pt idx="5">
                  <c:v>0.41670190990137534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B1-5344-A708-42D47C4C35EF}"/>
            </c:ext>
          </c:extLst>
        </c:ser>
        <c:ser>
          <c:idx val="1"/>
          <c:order val="1"/>
          <c:tx>
            <c:strRef>
              <c:f>Charts!$P$29</c:f>
              <c:strCache>
                <c:ptCount val="1"/>
                <c:pt idx="0">
                  <c:v>Medical</c:v>
                </c:pt>
              </c:strCache>
            </c:strRef>
          </c:tx>
          <c:spPr>
            <a:solidFill>
              <a:srgbClr val="5691BB"/>
            </a:solidFill>
            <a:ln>
              <a:noFill/>
            </a:ln>
          </c:spPr>
          <c:invertIfNegative val="0"/>
          <c:cat>
            <c:strRef>
              <c:f>Charts!$Q$13:$V$13</c:f>
              <c:strCache>
                <c:ptCount val="6"/>
                <c:pt idx="0">
                  <c:v>FY21A</c:v>
                </c:pt>
                <c:pt idx="1">
                  <c:v>FY22A</c:v>
                </c:pt>
                <c:pt idx="2">
                  <c:v>FY23A</c:v>
                </c:pt>
                <c:pt idx="3">
                  <c:v>FY24A</c:v>
                </c:pt>
                <c:pt idx="4">
                  <c:v>FY25A</c:v>
                </c:pt>
                <c:pt idx="5">
                  <c:v>FY26A</c:v>
                </c:pt>
              </c:strCache>
            </c:strRef>
          </c:cat>
          <c:val>
            <c:numRef>
              <c:f>Charts!$Q$29:$V$29</c:f>
              <c:numCache>
                <c:formatCode>0.0%_);\(0.0%\);0.0%_);@_)</c:formatCode>
                <c:ptCount val="6"/>
                <c:pt idx="0">
                  <c:v>0.15090504922197523</c:v>
                </c:pt>
                <c:pt idx="1">
                  <c:v>0.16636961772299491</c:v>
                </c:pt>
                <c:pt idx="2">
                  <c:v>0.16849373914633026</c:v>
                </c:pt>
                <c:pt idx="3">
                  <c:v>0.13623249329758713</c:v>
                </c:pt>
                <c:pt idx="4">
                  <c:v>0.12476039364229179</c:v>
                </c:pt>
                <c:pt idx="5">
                  <c:v>0.11714851217160353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B1-5344-A708-42D47C4C35EF}"/>
            </c:ext>
          </c:extLst>
        </c:ser>
        <c:ser>
          <c:idx val="2"/>
          <c:order val="2"/>
          <c:tx>
            <c:strRef>
              <c:f>Charts!$P$30</c:f>
              <c:strCache>
                <c:ptCount val="1"/>
                <c:pt idx="0">
                  <c:v>Composite Materials</c:v>
                </c:pt>
              </c:strCache>
            </c:strRef>
          </c:tx>
          <c:spPr>
            <a:solidFill>
              <a:srgbClr val="88A9A0"/>
            </a:solidFill>
            <a:ln>
              <a:noFill/>
            </a:ln>
          </c:spPr>
          <c:invertIfNegative val="0"/>
          <c:cat>
            <c:strRef>
              <c:f>Charts!$Q$13:$V$13</c:f>
              <c:strCache>
                <c:ptCount val="6"/>
                <c:pt idx="0">
                  <c:v>FY21A</c:v>
                </c:pt>
                <c:pt idx="1">
                  <c:v>FY22A</c:v>
                </c:pt>
                <c:pt idx="2">
                  <c:v>FY23A</c:v>
                </c:pt>
                <c:pt idx="3">
                  <c:v>FY24A</c:v>
                </c:pt>
                <c:pt idx="4">
                  <c:v>FY25A</c:v>
                </c:pt>
                <c:pt idx="5">
                  <c:v>FY26A</c:v>
                </c:pt>
              </c:strCache>
            </c:strRef>
          </c:cat>
          <c:val>
            <c:numRef>
              <c:f>Charts!$Q$30:$V$30</c:f>
              <c:numCache>
                <c:formatCode>0.0%_);\(0.0%\);0.0%_);@_)</c:formatCode>
                <c:ptCount val="6"/>
                <c:pt idx="0">
                  <c:v>0.1409910447761194</c:v>
                </c:pt>
                <c:pt idx="1">
                  <c:v>0.13332222869992502</c:v>
                </c:pt>
                <c:pt idx="2">
                  <c:v>0.13143953934740879</c:v>
                </c:pt>
                <c:pt idx="3">
                  <c:v>0.13481694369973191</c:v>
                </c:pt>
                <c:pt idx="4">
                  <c:v>0.12357726559848853</c:v>
                </c:pt>
                <c:pt idx="5">
                  <c:v>0.11335070119939776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B1-5344-A708-42D47C4C35EF}"/>
            </c:ext>
          </c:extLst>
        </c:ser>
        <c:ser>
          <c:idx val="3"/>
          <c:order val="3"/>
          <c:tx>
            <c:strRef>
              <c:f>Charts!$P$31</c:f>
              <c:strCache>
                <c:ptCount val="1"/>
                <c:pt idx="0">
                  <c:v>Materials Solution</c:v>
                </c:pt>
              </c:strCache>
            </c:strRef>
          </c:tx>
          <c:spPr>
            <a:solidFill>
              <a:srgbClr val="505862"/>
            </a:solidFill>
            <a:ln>
              <a:noFill/>
            </a:ln>
          </c:spPr>
          <c:invertIfNegative val="0"/>
          <c:cat>
            <c:strRef>
              <c:f>Charts!$Q$13:$V$13</c:f>
              <c:strCache>
                <c:ptCount val="6"/>
                <c:pt idx="0">
                  <c:v>FY21A</c:v>
                </c:pt>
                <c:pt idx="1">
                  <c:v>FY22A</c:v>
                </c:pt>
                <c:pt idx="2">
                  <c:v>FY23A</c:v>
                </c:pt>
                <c:pt idx="3">
                  <c:v>FY24A</c:v>
                </c:pt>
                <c:pt idx="4">
                  <c:v>FY25A</c:v>
                </c:pt>
                <c:pt idx="5">
                  <c:v>FY26A</c:v>
                </c:pt>
              </c:strCache>
            </c:strRef>
          </c:cat>
          <c:val>
            <c:numRef>
              <c:f>Charts!$Q$31:$V$31</c:f>
              <c:numCache>
                <c:formatCode>0.0%_);\(0.0%\);0.0%_);@_)</c:formatCode>
                <c:ptCount val="6"/>
                <c:pt idx="0">
                  <c:v>0.10343054938075577</c:v>
                </c:pt>
                <c:pt idx="1">
                  <c:v>0.10301693060000712</c:v>
                </c:pt>
                <c:pt idx="2">
                  <c:v>0.10339651311580293</c:v>
                </c:pt>
                <c:pt idx="3">
                  <c:v>9.7531689008042891E-2</c:v>
                </c:pt>
                <c:pt idx="4">
                  <c:v>8.6496748690763334E-2</c:v>
                </c:pt>
                <c:pt idx="5">
                  <c:v>8.0481450780708147E-2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6B1-5344-A708-42D47C4C35EF}"/>
            </c:ext>
          </c:extLst>
        </c:ser>
        <c:ser>
          <c:idx val="4"/>
          <c:order val="4"/>
          <c:tx>
            <c:strRef>
              <c:f>Charts!$P$32</c:f>
              <c:strCache>
                <c:ptCount val="1"/>
                <c:pt idx="0">
                  <c:v>Insulation Materials</c:v>
                </c:pt>
              </c:strCache>
            </c:strRef>
          </c:tx>
          <c:spPr>
            <a:solidFill>
              <a:srgbClr val="A9C8DE"/>
            </a:solidFill>
            <a:ln>
              <a:noFill/>
            </a:ln>
          </c:spPr>
          <c:invertIfNegative val="0"/>
          <c:cat>
            <c:strRef>
              <c:f>Charts!$Q$13:$V$13</c:f>
              <c:strCache>
                <c:ptCount val="6"/>
                <c:pt idx="0">
                  <c:v>FY21A</c:v>
                </c:pt>
                <c:pt idx="1">
                  <c:v>FY22A</c:v>
                </c:pt>
                <c:pt idx="2">
                  <c:v>FY23A</c:v>
                </c:pt>
                <c:pt idx="3">
                  <c:v>FY24A</c:v>
                </c:pt>
                <c:pt idx="4">
                  <c:v>FY25A</c:v>
                </c:pt>
                <c:pt idx="5">
                  <c:v>FY26A</c:v>
                </c:pt>
              </c:strCache>
            </c:strRef>
          </c:cat>
          <c:val>
            <c:numRef>
              <c:f>Charts!$Q$32:$V$32</c:f>
              <c:numCache>
                <c:formatCode>0.0%_);\(0.0%\);0.0%_);@_)</c:formatCode>
                <c:ptCount val="6"/>
                <c:pt idx="0">
                  <c:v>0.16030638297872338</c:v>
                </c:pt>
                <c:pt idx="1">
                  <c:v>0.14910016775928328</c:v>
                </c:pt>
                <c:pt idx="2">
                  <c:v>0.1591623251987935</c:v>
                </c:pt>
                <c:pt idx="3">
                  <c:v>0.15778187667560323</c:v>
                </c:pt>
                <c:pt idx="4">
                  <c:v>0.14050791962066531</c:v>
                </c:pt>
                <c:pt idx="5">
                  <c:v>0.12802598413208599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6B1-5344-A708-42D47C4C35EF}"/>
            </c:ext>
          </c:extLst>
        </c:ser>
        <c:ser>
          <c:idx val="5"/>
          <c:order val="5"/>
          <c:tx>
            <c:strRef>
              <c:f>Charts!$P$33</c:f>
              <c:strCache>
                <c:ptCount val="1"/>
                <c:pt idx="0">
                  <c:v>Other Business</c:v>
                </c:pt>
              </c:strCache>
            </c:strRef>
          </c:tx>
          <c:spPr>
            <a:solidFill>
              <a:srgbClr val="DFDFE0"/>
            </a:solidFill>
            <a:ln>
              <a:noFill/>
            </a:ln>
          </c:spPr>
          <c:invertIfNegative val="0"/>
          <c:cat>
            <c:strRef>
              <c:f>Charts!$Q$13:$V$13</c:f>
              <c:strCache>
                <c:ptCount val="6"/>
                <c:pt idx="0">
                  <c:v>FY21A</c:v>
                </c:pt>
                <c:pt idx="1">
                  <c:v>FY22A</c:v>
                </c:pt>
                <c:pt idx="2">
                  <c:v>FY23A</c:v>
                </c:pt>
                <c:pt idx="3">
                  <c:v>FY24A</c:v>
                </c:pt>
                <c:pt idx="4">
                  <c:v>FY25A</c:v>
                </c:pt>
                <c:pt idx="5">
                  <c:v>FY26A</c:v>
                </c:pt>
              </c:strCache>
            </c:strRef>
          </c:cat>
          <c:val>
            <c:numRef>
              <c:f>Charts!$Q$33:$V$33</c:f>
              <c:numCache>
                <c:formatCode>0.0%_);\(0.0%\);0.0%_);@_)</c:formatCode>
                <c:ptCount val="6"/>
                <c:pt idx="0">
                  <c:v>0.14748986979993647</c:v>
                </c:pt>
                <c:pt idx="1">
                  <c:v>0.14620352413473092</c:v>
                </c:pt>
                <c:pt idx="2">
                  <c:v>0.14573496481126039</c:v>
                </c:pt>
                <c:pt idx="3">
                  <c:v>0.15392815013404826</c:v>
                </c:pt>
                <c:pt idx="4">
                  <c:v>0.14944099492814103</c:v>
                </c:pt>
                <c:pt idx="5">
                  <c:v>0.14429144181482922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6B1-5344-A708-42D47C4C35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201"/>
        <c:axId val="202"/>
      </c:barChart>
      <c:catAx>
        <c:axId val="20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noFill/>
          <a:ln w="9525">
            <a:solidFill>
              <a:srgbClr val="000000"/>
            </a:solidFill>
          </a:ln>
        </c:spPr>
        <c:crossAx val="202"/>
        <c:crosses val="autoZero"/>
        <c:auto val="1"/>
        <c:lblAlgn val="ctr"/>
        <c:lblOffset val="100"/>
        <c:noMultiLvlLbl val="0"/>
      </c:catAx>
      <c:valAx>
        <c:axId val="202"/>
        <c:scaling>
          <c:orientation val="minMax"/>
          <c:max val="1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</c:spPr>
        <c:crossAx val="2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spPr>
    <a:solidFill>
      <a:srgbClr val="FFFFFF"/>
    </a:solidFill>
    <a:ln>
      <a:noFill/>
    </a:ln>
  </c:spPr>
  <c:txPr>
    <a:bodyPr/>
    <a:lstStyle/>
    <a:p>
      <a:pPr>
        <a:defRPr sz="600" b="0">
          <a:solidFill>
            <a:srgbClr val="000000"/>
          </a:solidFill>
          <a:latin typeface="Cambria" panose="02040503050406030204" pitchFamily="18" charset="0"/>
          <a:ea typeface="Cambria" panose="02040503050406030204" pitchFamily="18" charset="0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800" b="1" u="sng"/>
            </a:pPr>
            <a:r>
              <a:rPr lang="en-US" sz="800" b="1" u="sng"/>
              <a:t>Operating Profit by Segment (JPY B)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Charts!$P$36</c:f>
              <c:strCache>
                <c:ptCount val="1"/>
                <c:pt idx="0">
                  <c:v>Electronic Materials</c:v>
                </c:pt>
              </c:strCache>
            </c:strRef>
          </c:tx>
          <c:spPr>
            <a:solidFill>
              <a:srgbClr val="005EAE"/>
            </a:solidFill>
            <a:ln>
              <a:noFill/>
            </a:ln>
          </c:spPr>
          <c:invertIfNegative val="0"/>
          <c:cat>
            <c:strRef>
              <c:f>Charts!$Q$13:$V$13</c:f>
              <c:strCache>
                <c:ptCount val="6"/>
                <c:pt idx="0">
                  <c:v>FY21A</c:v>
                </c:pt>
                <c:pt idx="1">
                  <c:v>FY22A</c:v>
                </c:pt>
                <c:pt idx="2">
                  <c:v>FY23A</c:v>
                </c:pt>
                <c:pt idx="3">
                  <c:v>FY24A</c:v>
                </c:pt>
                <c:pt idx="4">
                  <c:v>FY25A</c:v>
                </c:pt>
                <c:pt idx="5">
                  <c:v>FY26A</c:v>
                </c:pt>
              </c:strCache>
            </c:strRef>
          </c:cat>
          <c:val>
            <c:numRef>
              <c:f>Charts!$Q$36:$V$36</c:f>
              <c:numCache>
                <c:formatCode>_(* #,##0.0_);_(* \(#,##0.0\);_(* "-"_);_(@_)</c:formatCode>
                <c:ptCount val="6"/>
                <c:pt idx="0">
                  <c:v>2.5472199999999998</c:v>
                </c:pt>
                <c:pt idx="1">
                  <c:v>2.9730500000000002</c:v>
                </c:pt>
                <c:pt idx="2">
                  <c:v>3.3736599999999997</c:v>
                </c:pt>
                <c:pt idx="3">
                  <c:v>5.3819999999999997</c:v>
                </c:pt>
                <c:pt idx="4">
                  <c:v>13.88</c:v>
                </c:pt>
                <c:pt idx="5">
                  <c:v>19.390999999999998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4-354C-A155-D8B215C85125}"/>
            </c:ext>
          </c:extLst>
        </c:ser>
        <c:ser>
          <c:idx val="1"/>
          <c:order val="1"/>
          <c:tx>
            <c:strRef>
              <c:f>Charts!$P$37</c:f>
              <c:strCache>
                <c:ptCount val="1"/>
                <c:pt idx="0">
                  <c:v>Medical</c:v>
                </c:pt>
              </c:strCache>
            </c:strRef>
          </c:tx>
          <c:spPr>
            <a:solidFill>
              <a:srgbClr val="063C5E"/>
            </a:solidFill>
            <a:ln>
              <a:noFill/>
            </a:ln>
          </c:spPr>
          <c:invertIfNegative val="0"/>
          <c:cat>
            <c:strRef>
              <c:f>Charts!$Q$13:$V$13</c:f>
              <c:strCache>
                <c:ptCount val="6"/>
                <c:pt idx="0">
                  <c:v>FY21A</c:v>
                </c:pt>
                <c:pt idx="1">
                  <c:v>FY22A</c:v>
                </c:pt>
                <c:pt idx="2">
                  <c:v>FY23A</c:v>
                </c:pt>
                <c:pt idx="3">
                  <c:v>FY24A</c:v>
                </c:pt>
                <c:pt idx="4">
                  <c:v>FY25A</c:v>
                </c:pt>
                <c:pt idx="5">
                  <c:v>FY26A</c:v>
                </c:pt>
              </c:strCache>
            </c:strRef>
          </c:cat>
          <c:val>
            <c:numRef>
              <c:f>Charts!$Q$37:$V$37</c:f>
              <c:numCache>
                <c:formatCode>_(* #,##0.0_);_(* \(#,##0.0\);_(* "-"_);_(@_)</c:formatCode>
                <c:ptCount val="6"/>
                <c:pt idx="0">
                  <c:v>0.27016000000000001</c:v>
                </c:pt>
                <c:pt idx="1">
                  <c:v>0.22440000000000002</c:v>
                </c:pt>
                <c:pt idx="2">
                  <c:v>9.7679999999999989E-2</c:v>
                </c:pt>
                <c:pt idx="3">
                  <c:v>2.3889999999999998</c:v>
                </c:pt>
                <c:pt idx="4">
                  <c:v>2.3809999999999998</c:v>
                </c:pt>
                <c:pt idx="5">
                  <c:v>2.431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4-354C-A155-D8B215C85125}"/>
            </c:ext>
          </c:extLst>
        </c:ser>
        <c:ser>
          <c:idx val="2"/>
          <c:order val="2"/>
          <c:tx>
            <c:strRef>
              <c:f>Charts!$P$38</c:f>
              <c:strCache>
                <c:ptCount val="1"/>
                <c:pt idx="0">
                  <c:v>Composite Materials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</c:spPr>
          <c:invertIfNegative val="0"/>
          <c:cat>
            <c:strRef>
              <c:f>Charts!$Q$13:$V$13</c:f>
              <c:strCache>
                <c:ptCount val="6"/>
                <c:pt idx="0">
                  <c:v>FY21A</c:v>
                </c:pt>
                <c:pt idx="1">
                  <c:v>FY22A</c:v>
                </c:pt>
                <c:pt idx="2">
                  <c:v>FY23A</c:v>
                </c:pt>
                <c:pt idx="3">
                  <c:v>FY24A</c:v>
                </c:pt>
                <c:pt idx="4">
                  <c:v>FY25A</c:v>
                </c:pt>
                <c:pt idx="5">
                  <c:v>FY26A</c:v>
                </c:pt>
              </c:strCache>
            </c:strRef>
          </c:cat>
          <c:val>
            <c:numRef>
              <c:f>Charts!$Q$38:$V$38</c:f>
              <c:numCache>
                <c:formatCode>_(* #,##0.0_);_(* \(#,##0.0\);_(* "-"_);_(@_)</c:formatCode>
                <c:ptCount val="6"/>
                <c:pt idx="0">
                  <c:v>2.3679999999999999</c:v>
                </c:pt>
                <c:pt idx="1">
                  <c:v>1.7330000000000001</c:v>
                </c:pt>
                <c:pt idx="2">
                  <c:v>-1.68</c:v>
                </c:pt>
                <c:pt idx="3">
                  <c:v>-0.73099999999999998</c:v>
                </c:pt>
                <c:pt idx="4">
                  <c:v>-0.9</c:v>
                </c:pt>
                <c:pt idx="5">
                  <c:v>-0.122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A4-354C-A155-D8B215C85125}"/>
            </c:ext>
          </c:extLst>
        </c:ser>
        <c:ser>
          <c:idx val="3"/>
          <c:order val="3"/>
          <c:tx>
            <c:strRef>
              <c:f>Charts!$P$39</c:f>
              <c:strCache>
                <c:ptCount val="1"/>
                <c:pt idx="0">
                  <c:v>Materials Solution</c:v>
                </c:pt>
              </c:strCache>
            </c:strRef>
          </c:tx>
          <c:spPr>
            <a:solidFill>
              <a:srgbClr val="80ABA1"/>
            </a:solidFill>
            <a:ln>
              <a:noFill/>
            </a:ln>
          </c:spPr>
          <c:invertIfNegative val="0"/>
          <c:cat>
            <c:strRef>
              <c:f>Charts!$Q$13:$V$13</c:f>
              <c:strCache>
                <c:ptCount val="6"/>
                <c:pt idx="0">
                  <c:v>FY21A</c:v>
                </c:pt>
                <c:pt idx="1">
                  <c:v>FY22A</c:v>
                </c:pt>
                <c:pt idx="2">
                  <c:v>FY23A</c:v>
                </c:pt>
                <c:pt idx="3">
                  <c:v>FY24A</c:v>
                </c:pt>
                <c:pt idx="4">
                  <c:v>FY25A</c:v>
                </c:pt>
                <c:pt idx="5">
                  <c:v>FY26A</c:v>
                </c:pt>
              </c:strCache>
            </c:strRef>
          </c:cat>
          <c:val>
            <c:numRef>
              <c:f>Charts!$Q$39:$V$39</c:f>
              <c:numCache>
                <c:formatCode>_(* #,##0.0_);_(* \(#,##0.0\);_(* "-"_);_(@_)</c:formatCode>
                <c:ptCount val="6"/>
                <c:pt idx="0">
                  <c:v>0.64082000000000006</c:v>
                </c:pt>
                <c:pt idx="1">
                  <c:v>0.73554999999999993</c:v>
                </c:pt>
                <c:pt idx="2">
                  <c:v>0.81326000000000009</c:v>
                </c:pt>
                <c:pt idx="3">
                  <c:v>0.82399999999999995</c:v>
                </c:pt>
                <c:pt idx="4">
                  <c:v>0.83899999999999997</c:v>
                </c:pt>
                <c:pt idx="5">
                  <c:v>0.58799999999999997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3A4-354C-A155-D8B215C85125}"/>
            </c:ext>
          </c:extLst>
        </c:ser>
        <c:ser>
          <c:idx val="4"/>
          <c:order val="4"/>
          <c:tx>
            <c:strRef>
              <c:f>Charts!$P$40</c:f>
              <c:strCache>
                <c:ptCount val="1"/>
                <c:pt idx="0">
                  <c:v>Insulation Materials</c:v>
                </c:pt>
              </c:strCache>
            </c:strRef>
          </c:tx>
          <c:spPr>
            <a:solidFill>
              <a:srgbClr val="A9C8DE"/>
            </a:solidFill>
            <a:ln>
              <a:noFill/>
            </a:ln>
          </c:spPr>
          <c:invertIfNegative val="0"/>
          <c:cat>
            <c:strRef>
              <c:f>Charts!$Q$13:$V$13</c:f>
              <c:strCache>
                <c:ptCount val="6"/>
                <c:pt idx="0">
                  <c:v>FY21A</c:v>
                </c:pt>
                <c:pt idx="1">
                  <c:v>FY22A</c:v>
                </c:pt>
                <c:pt idx="2">
                  <c:v>FY23A</c:v>
                </c:pt>
                <c:pt idx="3">
                  <c:v>FY24A</c:v>
                </c:pt>
                <c:pt idx="4">
                  <c:v>FY25A</c:v>
                </c:pt>
                <c:pt idx="5">
                  <c:v>FY26A</c:v>
                </c:pt>
              </c:strCache>
            </c:strRef>
          </c:cat>
          <c:val>
            <c:numRef>
              <c:f>Charts!$Q$40:$V$40</c:f>
              <c:numCache>
                <c:formatCode>_(* #,##0.0_);_(* \(#,##0.0\);_(* "-"_);_(@_)</c:formatCode>
                <c:ptCount val="6"/>
                <c:pt idx="0">
                  <c:v>1.7856800000000004</c:v>
                </c:pt>
                <c:pt idx="1">
                  <c:v>2.0841999999999996</c:v>
                </c:pt>
                <c:pt idx="2">
                  <c:v>2.3650400000000005</c:v>
                </c:pt>
                <c:pt idx="3">
                  <c:v>0.91400000000000003</c:v>
                </c:pt>
                <c:pt idx="4">
                  <c:v>0.69299999999999995</c:v>
                </c:pt>
                <c:pt idx="5">
                  <c:v>0.20200000000000001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3A4-354C-A155-D8B215C85125}"/>
            </c:ext>
          </c:extLst>
        </c:ser>
        <c:ser>
          <c:idx val="5"/>
          <c:order val="5"/>
          <c:tx>
            <c:strRef>
              <c:f>Charts!$P$41</c:f>
              <c:strCache>
                <c:ptCount val="1"/>
                <c:pt idx="0">
                  <c:v>Other Business</c:v>
                </c:pt>
              </c:strCache>
            </c:strRef>
          </c:tx>
          <c:spPr>
            <a:solidFill>
              <a:srgbClr val="DFDFE0"/>
            </a:solidFill>
            <a:ln>
              <a:noFill/>
            </a:ln>
          </c:spPr>
          <c:invertIfNegative val="0"/>
          <c:cat>
            <c:strRef>
              <c:f>Charts!$Q$13:$V$13</c:f>
              <c:strCache>
                <c:ptCount val="6"/>
                <c:pt idx="0">
                  <c:v>FY21A</c:v>
                </c:pt>
                <c:pt idx="1">
                  <c:v>FY22A</c:v>
                </c:pt>
                <c:pt idx="2">
                  <c:v>FY23A</c:v>
                </c:pt>
                <c:pt idx="3">
                  <c:v>FY24A</c:v>
                </c:pt>
                <c:pt idx="4">
                  <c:v>FY25A</c:v>
                </c:pt>
                <c:pt idx="5">
                  <c:v>FY26A</c:v>
                </c:pt>
              </c:strCache>
            </c:strRef>
          </c:cat>
          <c:val>
            <c:numRef>
              <c:f>Charts!$Q$41:$V$41</c:f>
              <c:numCache>
                <c:formatCode>_(* #,##0.0_);_(* \(#,##0.0\);_(* "-"_);_(@_)</c:formatCode>
                <c:ptCount val="6"/>
                <c:pt idx="0">
                  <c:v>0.40040999999999999</c:v>
                </c:pt>
                <c:pt idx="1">
                  <c:v>0.57089999999999996</c:v>
                </c:pt>
                <c:pt idx="2">
                  <c:v>0.24432999999999999</c:v>
                </c:pt>
                <c:pt idx="3">
                  <c:v>0.44700000000000001</c:v>
                </c:pt>
                <c:pt idx="4">
                  <c:v>0.40899999999999997</c:v>
                </c:pt>
                <c:pt idx="5">
                  <c:v>0.48799999999999999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3A4-354C-A155-D8B215C851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201"/>
        <c:axId val="202"/>
      </c:barChart>
      <c:catAx>
        <c:axId val="20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noFill/>
          <a:ln w="9525">
            <a:solidFill>
              <a:srgbClr val="000000"/>
            </a:solidFill>
          </a:ln>
        </c:spPr>
        <c:crossAx val="202"/>
        <c:crosses val="autoZero"/>
        <c:auto val="1"/>
        <c:lblAlgn val="ctr"/>
        <c:lblOffset val="100"/>
        <c:noMultiLvlLbl val="0"/>
      </c:catAx>
      <c:valAx>
        <c:axId val="202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crossAx val="2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spPr>
    <a:solidFill>
      <a:srgbClr val="FFFFFF"/>
    </a:solidFill>
    <a:ln>
      <a:noFill/>
    </a:ln>
  </c:spPr>
  <c:txPr>
    <a:bodyPr/>
    <a:lstStyle/>
    <a:p>
      <a:pPr>
        <a:defRPr sz="600" b="0">
          <a:solidFill>
            <a:srgbClr val="000000"/>
          </a:solidFill>
          <a:latin typeface="Cambria" panose="02040503050406030204" pitchFamily="18" charset="0"/>
          <a:ea typeface="Cambria" panose="02040503050406030204" pitchFamily="18" charset="0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00" b="1" i="0" u="sng" strike="noStrike" kern="1200" spc="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Arial" panose="020B0604020202020204" pitchFamily="34" charset="0"/>
              </a:defRPr>
            </a:pPr>
            <a:r>
              <a:rPr lang="en-US" sz="800" b="1" u="sng"/>
              <a:t>Revenue Mix (FY26)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sng" strike="noStrike" kern="1200" spc="0" baseline="0">
              <a:solidFill>
                <a:schemeClr val="tx1"/>
              </a:solidFill>
              <a:latin typeface="Cambria" panose="02040503050406030204" pitchFamily="18" charset="0"/>
              <a:ea typeface="Cambria" panose="02040503050406030204" pitchFamily="18" charset="0"/>
              <a:cs typeface="Arial" panose="020B0604020202020204" pitchFamily="34" charset="0"/>
            </a:defRPr>
          </a:pPr>
          <a:endParaRPr lang="en-K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63C5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A8C-4C72-93F2-59B5624E10E7}"/>
              </c:ext>
            </c:extLst>
          </c:dPt>
          <c:dPt>
            <c:idx val="1"/>
            <c:bubble3D val="0"/>
            <c:spPr>
              <a:solidFill>
                <a:srgbClr val="4094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A8C-4C72-93F2-59B5624E10E7}"/>
              </c:ext>
            </c:extLst>
          </c:dPt>
          <c:dPt>
            <c:idx val="2"/>
            <c:bubble3D val="0"/>
            <c:spPr>
              <a:solidFill>
                <a:srgbClr val="DFDFE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A8C-4C72-93F2-59B5624E10E7}"/>
              </c:ext>
            </c:extLst>
          </c:dPt>
          <c:dPt>
            <c:idx val="3"/>
            <c:bubble3D val="0"/>
            <c:spPr>
              <a:solidFill>
                <a:srgbClr val="80ABA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A8C-4C72-93F2-59B5624E10E7}"/>
              </c:ext>
            </c:extLst>
          </c:dPt>
          <c:dPt>
            <c:idx val="4"/>
            <c:bubble3D val="0"/>
            <c:spPr>
              <a:solidFill>
                <a:srgbClr val="4F596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A8C-4C72-93F2-59B5624E10E7}"/>
              </c:ext>
            </c:extLst>
          </c:dPt>
          <c:dPt>
            <c:idx val="5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A8C-4C72-93F2-59B5624E10E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chemeClr val="tx1"/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Arial" panose="020B0604020202020204" pitchFamily="34" charset="0"/>
                  </a:defRPr>
                </a:pPr>
                <a:endParaRPr lang="en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Charts!$P$28:$P$33</c:f>
              <c:strCache>
                <c:ptCount val="6"/>
                <c:pt idx="0">
                  <c:v>Electronic Materials</c:v>
                </c:pt>
                <c:pt idx="1">
                  <c:v>Medical</c:v>
                </c:pt>
                <c:pt idx="2">
                  <c:v>Composite Materials</c:v>
                </c:pt>
                <c:pt idx="3">
                  <c:v>Materials Solution</c:v>
                </c:pt>
                <c:pt idx="4">
                  <c:v>Insulation Materials</c:v>
                </c:pt>
                <c:pt idx="5">
                  <c:v>Other Business</c:v>
                </c:pt>
              </c:strCache>
            </c:strRef>
          </c:cat>
          <c:val>
            <c:numRef>
              <c:f>Charts!$V$28:$V$33</c:f>
              <c:numCache>
                <c:formatCode>0.0%_);\(0.0%\);0.0%_);@_)</c:formatCode>
                <c:ptCount val="6"/>
                <c:pt idx="0">
                  <c:v>0.41670190990137534</c:v>
                </c:pt>
                <c:pt idx="1">
                  <c:v>0.11714851217160353</c:v>
                </c:pt>
                <c:pt idx="2">
                  <c:v>0.11335070119939776</c:v>
                </c:pt>
                <c:pt idx="3">
                  <c:v>8.0481450780708147E-2</c:v>
                </c:pt>
                <c:pt idx="4">
                  <c:v>0.12802598413208599</c:v>
                </c:pt>
                <c:pt idx="5">
                  <c:v>0.14429144181482922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4F-D946-ABB2-22BC92F7368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/>
              </a:solidFill>
              <a:latin typeface="Cambria" panose="02040503050406030204" pitchFamily="18" charset="0"/>
              <a:ea typeface="Cambria" panose="02040503050406030204" pitchFamily="18" charset="0"/>
              <a:cs typeface="Arial" panose="020B0604020202020204" pitchFamily="34" charset="0"/>
            </a:defRPr>
          </a:pPr>
          <a:endParaRPr lang="en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600">
          <a:solidFill>
            <a:schemeClr val="tx1"/>
          </a:solidFill>
          <a:latin typeface="Cambria" panose="02040503050406030204" pitchFamily="18" charset="0"/>
          <a:ea typeface="Cambria" panose="02040503050406030204" pitchFamily="18" charset="0"/>
          <a:cs typeface="Arial" panose="020B0604020202020204" pitchFamily="34" charset="0"/>
        </a:defRPr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en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Charts!$C$84</c:f>
              <c:strCache>
                <c:ptCount val="1"/>
                <c:pt idx="0">
                  <c:v>Net Income Margin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Charts!$D$83:$O$83</c:f>
              <c:strCache>
                <c:ptCount val="12"/>
                <c:pt idx="0">
                  <c:v>FY20A</c:v>
                </c:pt>
                <c:pt idx="1">
                  <c:v>FY21A</c:v>
                </c:pt>
                <c:pt idx="2">
                  <c:v>FY22A</c:v>
                </c:pt>
                <c:pt idx="3">
                  <c:v>FY23A</c:v>
                </c:pt>
                <c:pt idx="4">
                  <c:v>FY24A</c:v>
                </c:pt>
                <c:pt idx="5">
                  <c:v>FY25A</c:v>
                </c:pt>
                <c:pt idx="6">
                  <c:v>FY26A</c:v>
                </c:pt>
                <c:pt idx="7">
                  <c:v>FY27E</c:v>
                </c:pt>
                <c:pt idx="8">
                  <c:v>FY28E</c:v>
                </c:pt>
                <c:pt idx="9">
                  <c:v>FY29E</c:v>
                </c:pt>
                <c:pt idx="10">
                  <c:v>FY30E</c:v>
                </c:pt>
                <c:pt idx="11">
                  <c:v>FY31E</c:v>
                </c:pt>
              </c:strCache>
            </c:strRef>
          </c:cat>
          <c:val>
            <c:numRef>
              <c:f>Charts!$D$84:$O$84</c:f>
              <c:numCache>
                <c:formatCode>0.0%_);\(0.0%\);0.0%_);@_)</c:formatCode>
                <c:ptCount val="12"/>
                <c:pt idx="0">
                  <c:v>6.930542917804064E-2</c:v>
                </c:pt>
                <c:pt idx="1">
                  <c:v>0.10514817025925031</c:v>
                </c:pt>
                <c:pt idx="2">
                  <c:v>7.9487454045757938E-2</c:v>
                </c:pt>
                <c:pt idx="3">
                  <c:v>3.3394646345782542E-2</c:v>
                </c:pt>
                <c:pt idx="4">
                  <c:v>7.8367451985458914E-2</c:v>
                </c:pt>
                <c:pt idx="5">
                  <c:v>0.12074104645297382</c:v>
                </c:pt>
                <c:pt idx="6">
                  <c:v>0.35802552673202004</c:v>
                </c:pt>
                <c:pt idx="7">
                  <c:v>0.16013492250996184</c:v>
                </c:pt>
                <c:pt idx="8">
                  <c:v>0.1567732888432459</c:v>
                </c:pt>
                <c:pt idx="9">
                  <c:v>0.15366064507160462</c:v>
                </c:pt>
                <c:pt idx="10">
                  <c:v>0.14943497458556995</c:v>
                </c:pt>
                <c:pt idx="11">
                  <c:v>0.14643536199268817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81-CC47-82FF-6A26799008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2261695"/>
        <c:axId val="572262591"/>
      </c:barChart>
      <c:catAx>
        <c:axId val="572261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KR"/>
          </a:p>
        </c:txPr>
        <c:crossAx val="572262591"/>
        <c:crosses val="autoZero"/>
        <c:auto val="1"/>
        <c:lblAlgn val="ctr"/>
        <c:lblOffset val="100"/>
        <c:noMultiLvlLbl val="0"/>
      </c:catAx>
      <c:valAx>
        <c:axId val="572262591"/>
        <c:scaling>
          <c:orientation val="minMax"/>
        </c:scaling>
        <c:delete val="0"/>
        <c:axPos val="l"/>
        <c:numFmt formatCode="0.0%_);\(0.0%\);0.0%_);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KR"/>
          </a:p>
        </c:txPr>
        <c:crossAx val="572261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600">
          <a:latin typeface="Cambria" panose="02040503050406030204" pitchFamily="18" charset="0"/>
          <a:ea typeface="Cambria" panose="02040503050406030204" pitchFamily="18" charset="0"/>
        </a:defRPr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en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Charts!$C$85</c:f>
              <c:strCache>
                <c:ptCount val="1"/>
                <c:pt idx="0">
                  <c:v>Asset Turnover Ratio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Charts!$D$83:$O$83</c:f>
              <c:strCache>
                <c:ptCount val="12"/>
                <c:pt idx="0">
                  <c:v>FY20A</c:v>
                </c:pt>
                <c:pt idx="1">
                  <c:v>FY21A</c:v>
                </c:pt>
                <c:pt idx="2">
                  <c:v>FY22A</c:v>
                </c:pt>
                <c:pt idx="3">
                  <c:v>FY23A</c:v>
                </c:pt>
                <c:pt idx="4">
                  <c:v>FY24A</c:v>
                </c:pt>
                <c:pt idx="5">
                  <c:v>FY25A</c:v>
                </c:pt>
                <c:pt idx="6">
                  <c:v>FY26A</c:v>
                </c:pt>
                <c:pt idx="7">
                  <c:v>FY27E</c:v>
                </c:pt>
                <c:pt idx="8">
                  <c:v>FY28E</c:v>
                </c:pt>
                <c:pt idx="9">
                  <c:v>FY29E</c:v>
                </c:pt>
                <c:pt idx="10">
                  <c:v>FY30E</c:v>
                </c:pt>
                <c:pt idx="11">
                  <c:v>FY31E</c:v>
                </c:pt>
              </c:strCache>
            </c:strRef>
          </c:cat>
          <c:val>
            <c:numRef>
              <c:f>Charts!$D$85:$O$85</c:f>
              <c:numCache>
                <c:formatCode>0.0%_);\(0.0%\);0.0%_);@_)</c:formatCode>
                <c:ptCount val="12"/>
                <c:pt idx="0">
                  <c:v>0.49600749895847801</c:v>
                </c:pt>
                <c:pt idx="1">
                  <c:v>0.42635335658427748</c:v>
                </c:pt>
                <c:pt idx="2">
                  <c:v>0.44877702374405332</c:v>
                </c:pt>
                <c:pt idx="3">
                  <c:v>0.47163833283939971</c:v>
                </c:pt>
                <c:pt idx="4">
                  <c:v>0.43964037866787359</c:v>
                </c:pt>
                <c:pt idx="5">
                  <c:v>0.48871607539051121</c:v>
                </c:pt>
                <c:pt idx="6">
                  <c:v>0.4177142291847738</c:v>
                </c:pt>
                <c:pt idx="7">
                  <c:v>0.46584862194688814</c:v>
                </c:pt>
                <c:pt idx="8">
                  <c:v>0.4878130566070461</c:v>
                </c:pt>
                <c:pt idx="9">
                  <c:v>0.49760706557480283</c:v>
                </c:pt>
                <c:pt idx="10">
                  <c:v>0.49783739995327853</c:v>
                </c:pt>
                <c:pt idx="11">
                  <c:v>0.49816710732600072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D4-094B-BFE7-3EA73FE75F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4696383"/>
        <c:axId val="574692351"/>
      </c:barChart>
      <c:catAx>
        <c:axId val="574696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KR"/>
          </a:p>
        </c:txPr>
        <c:crossAx val="574692351"/>
        <c:crosses val="autoZero"/>
        <c:auto val="1"/>
        <c:lblAlgn val="ctr"/>
        <c:lblOffset val="100"/>
        <c:noMultiLvlLbl val="0"/>
      </c:catAx>
      <c:valAx>
        <c:axId val="574692351"/>
        <c:scaling>
          <c:orientation val="minMax"/>
        </c:scaling>
        <c:delete val="0"/>
        <c:axPos val="l"/>
        <c:numFmt formatCode="0.0%_);\(0.0%\);0.0%_);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KR"/>
          </a:p>
        </c:txPr>
        <c:crossAx val="574696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600">
          <a:latin typeface="Cambria" panose="02040503050406030204" pitchFamily="18" charset="0"/>
          <a:ea typeface="Cambria" panose="02040503050406030204" pitchFamily="18" charset="0"/>
        </a:defRPr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r>
              <a:rPr lang="en-SG" sz="800" b="1" u="sng"/>
              <a:t>Figure 2: 3Y Share Price Performance Against SPX (Rebased to Dec 2022)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433360115699821"/>
          <c:y val="3.4764449696852988E-2"/>
          <c:w val="0.87232174103237092"/>
          <c:h val="0.76052510762887315"/>
        </c:manualLayout>
      </c:layout>
      <c:lineChart>
        <c:grouping val="standard"/>
        <c:varyColors val="0"/>
        <c:ser>
          <c:idx val="1"/>
          <c:order val="0"/>
          <c:tx>
            <c:v>SPX</c:v>
          </c:tx>
          <c:spPr>
            <a:ln w="28575" cap="rnd">
              <a:solidFill>
                <a:srgbClr val="80ABA1"/>
              </a:solidFill>
              <a:round/>
            </a:ln>
            <a:effectLst/>
          </c:spPr>
          <c:marker>
            <c:symbol val="none"/>
          </c:marker>
          <c:cat>
            <c:numRef>
              <c:f>[2]Sheet1!$I$4:$I$1222</c:f>
              <c:numCache>
                <c:formatCode>General</c:formatCode>
                <c:ptCount val="12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</c:numCache>
            </c:numRef>
          </c:cat>
          <c:val>
            <c:numRef>
              <c:f>[2]Sheet1!$G$5:$G$1254</c:f>
              <c:numCache>
                <c:formatCode>General</c:formatCode>
                <c:ptCount val="12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19-4A1F-B1F5-324704F95E69}"/>
            </c:ext>
          </c:extLst>
        </c:ser>
        <c:ser>
          <c:idx val="0"/>
          <c:order val="1"/>
          <c:tx>
            <c:v>Nittobo</c:v>
          </c:tx>
          <c:spPr>
            <a:ln w="28575" cap="rnd">
              <a:solidFill>
                <a:srgbClr val="4F5963"/>
              </a:solidFill>
              <a:round/>
            </a:ln>
            <a:effectLst/>
          </c:spPr>
          <c:marker>
            <c:symbol val="none"/>
          </c:marker>
          <c:cat>
            <c:numRef>
              <c:f>[2]Sheet1!$I$4:$I$1222</c:f>
              <c:numCache>
                <c:formatCode>General</c:formatCode>
                <c:ptCount val="12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</c:numCache>
            </c:numRef>
          </c:cat>
          <c:val>
            <c:numRef>
              <c:f>[2]Sheet1!$O$5:$O$1222</c:f>
              <c:numCache>
                <c:formatCode>General</c:formatCode>
                <c:ptCount val="12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19-4A1F-B1F5-324704F95E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2699520"/>
        <c:axId val="1725314288"/>
      </c:lineChart>
      <c:catAx>
        <c:axId val="532699520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1725314288"/>
        <c:crosses val="autoZero"/>
        <c:auto val="1"/>
        <c:lblAlgn val="ctr"/>
        <c:lblOffset val="100"/>
        <c:tickLblSkip val="365"/>
        <c:noMultiLvlLbl val="0"/>
      </c:catAx>
      <c:valAx>
        <c:axId val="17253142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532699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600">
          <a:latin typeface="Cambria" panose="02040503050406030204" pitchFamily="18" charset="0"/>
          <a:ea typeface="Cambria" panose="020405030504060302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1" i="0" u="sng" strike="noStrike" kern="1200" spc="0" baseline="0">
                <a:solidFill>
                  <a:schemeClr val="tx1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r>
              <a:rPr lang="en-US" b="1" u="sng"/>
              <a:t>Figure X: Street vs Team Analysis OPM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1" i="0" u="sng" strike="noStrike" kern="1200" spc="0" baseline="0">
              <a:solidFill>
                <a:schemeClr val="tx1"/>
              </a:solidFill>
              <a:latin typeface="Cambria" panose="02040503050406030204" pitchFamily="18" charset="0"/>
              <a:ea typeface="+mn-ea"/>
              <a:cs typeface="+mn-cs"/>
            </a:defRPr>
          </a:pPr>
          <a:endParaRPr lang="en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Charts!$B$7</c:f>
              <c:strCache>
                <c:ptCount val="1"/>
                <c:pt idx="0">
                  <c:v>Team Analysis</c:v>
                </c:pt>
              </c:strCache>
            </c:strRef>
          </c:tx>
          <c:spPr>
            <a:solidFill>
              <a:srgbClr val="005EA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Charts!$C$3:$F$3</c:f>
              <c:strCache>
                <c:ptCount val="4"/>
                <c:pt idx="0">
                  <c:v>FY26A</c:v>
                </c:pt>
                <c:pt idx="1">
                  <c:v>FY27E</c:v>
                </c:pt>
                <c:pt idx="2">
                  <c:v>FY28E</c:v>
                </c:pt>
                <c:pt idx="3">
                  <c:v>FY29E</c:v>
                </c:pt>
              </c:strCache>
            </c:strRef>
          </c:cat>
          <c:val>
            <c:numRef>
              <c:f>Charts!$C$7:$F$7</c:f>
              <c:numCache>
                <c:formatCode>0.0%_);\(0.0%\);0.0%_);@_)</c:formatCode>
                <c:ptCount val="4"/>
                <c:pt idx="0">
                  <c:v>0.39360600832233839</c:v>
                </c:pt>
                <c:pt idx="1">
                  <c:v>0.45721281405318565</c:v>
                </c:pt>
                <c:pt idx="2">
                  <c:v>0.42544852113912573</c:v>
                </c:pt>
                <c:pt idx="3">
                  <c:v>0.40667073955305016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EB-824C-A52D-7C21CA8643A0}"/>
            </c:ext>
          </c:extLst>
        </c:ser>
        <c:ser>
          <c:idx val="1"/>
          <c:order val="1"/>
          <c:tx>
            <c:strRef>
              <c:f>Charts!$B$8</c:f>
              <c:strCache>
                <c:ptCount val="1"/>
                <c:pt idx="0">
                  <c:v>Mizuho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Charts!$C$3:$F$3</c:f>
              <c:strCache>
                <c:ptCount val="4"/>
                <c:pt idx="0">
                  <c:v>FY26A</c:v>
                </c:pt>
                <c:pt idx="1">
                  <c:v>FY27E</c:v>
                </c:pt>
                <c:pt idx="2">
                  <c:v>FY28E</c:v>
                </c:pt>
                <c:pt idx="3">
                  <c:v>FY29E</c:v>
                </c:pt>
              </c:strCache>
            </c:strRef>
          </c:cat>
          <c:val>
            <c:numRef>
              <c:f>Charts!$C$8:$F$8</c:f>
              <c:numCache>
                <c:formatCode>0.0%_);\(0.0%\);0.0%_);@_)</c:formatCode>
                <c:ptCount val="4"/>
                <c:pt idx="0">
                  <c:v>0.39400000000000002</c:v>
                </c:pt>
                <c:pt idx="1">
                  <c:v>0.45800000000000002</c:v>
                </c:pt>
                <c:pt idx="2">
                  <c:v>0.45800000000000002</c:v>
                </c:pt>
                <c:pt idx="3">
                  <c:v>0.46800000000000003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EB-824C-A52D-7C21CA8643A0}"/>
            </c:ext>
          </c:extLst>
        </c:ser>
        <c:ser>
          <c:idx val="2"/>
          <c:order val="2"/>
          <c:tx>
            <c:strRef>
              <c:f>Charts!$B$9</c:f>
              <c:strCache>
                <c:ptCount val="1"/>
                <c:pt idx="0">
                  <c:v>JPM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Charts!$C$3:$F$3</c:f>
              <c:strCache>
                <c:ptCount val="4"/>
                <c:pt idx="0">
                  <c:v>FY26A</c:v>
                </c:pt>
                <c:pt idx="1">
                  <c:v>FY27E</c:v>
                </c:pt>
                <c:pt idx="2">
                  <c:v>FY28E</c:v>
                </c:pt>
                <c:pt idx="3">
                  <c:v>FY29E</c:v>
                </c:pt>
              </c:strCache>
            </c:strRef>
          </c:cat>
          <c:val>
            <c:numRef>
              <c:f>Charts!$C$9:$F$9</c:f>
              <c:numCache>
                <c:formatCode>0.0%_);\(0.0%\);0.0%_);@_)</c:formatCode>
                <c:ptCount val="4"/>
                <c:pt idx="0">
                  <c:v>0.39400000000000002</c:v>
                </c:pt>
                <c:pt idx="1">
                  <c:v>0.42399999999999999</c:v>
                </c:pt>
                <c:pt idx="2">
                  <c:v>0.40799999999999997</c:v>
                </c:pt>
                <c:pt idx="3">
                  <c:v>0.42199999999999999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EB-824C-A52D-7C21CA8643A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9238847"/>
        <c:axId val="213588991"/>
      </c:barChart>
      <c:catAx>
        <c:axId val="109238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KR"/>
          </a:p>
        </c:txPr>
        <c:crossAx val="213588991"/>
        <c:crosses val="autoZero"/>
        <c:auto val="1"/>
        <c:lblAlgn val="ctr"/>
        <c:lblOffset val="100"/>
        <c:noMultiLvlLbl val="0"/>
      </c:catAx>
      <c:valAx>
        <c:axId val="213588991"/>
        <c:scaling>
          <c:orientation val="minMax"/>
        </c:scaling>
        <c:delete val="0"/>
        <c:axPos val="l"/>
        <c:numFmt formatCode="0.0%_);\(0.0%\);0.0%_);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KR"/>
          </a:p>
        </c:txPr>
        <c:crossAx val="109238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/>
              </a:solidFill>
              <a:latin typeface="Cambria" panose="02040503050406030204" pitchFamily="18" charset="0"/>
              <a:ea typeface="+mn-ea"/>
              <a:cs typeface="+mn-cs"/>
            </a:defRPr>
          </a:pPr>
          <a:endParaRPr lang="en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solidFill>
            <a:schemeClr val="tx1"/>
          </a:solidFill>
          <a:latin typeface="Cambria" panose="02040503050406030204" pitchFamily="18" charset="0"/>
        </a:defRPr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0" i="0" u="none" strike="noStrike" kern="1200" spc="0" baseline="0">
              <a:solidFill>
                <a:schemeClr val="tx1"/>
              </a:solidFill>
              <a:latin typeface="Cambria" panose="02040503050406030204" pitchFamily="18" charset="0"/>
              <a:ea typeface="+mn-ea"/>
              <a:cs typeface="+mn-cs"/>
            </a:defRPr>
          </a:pPr>
          <a:endParaRPr lang="en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Charts!$B$13</c:f>
              <c:strCache>
                <c:ptCount val="1"/>
                <c:pt idx="0">
                  <c:v>D&amp;A</c:v>
                </c:pt>
              </c:strCache>
            </c:strRef>
          </c:tx>
          <c:spPr>
            <a:solidFill>
              <a:srgbClr val="063C5E"/>
            </a:solidFill>
            <a:ln>
              <a:noFill/>
            </a:ln>
            <a:effectLst/>
          </c:spPr>
          <c:invertIfNegative val="0"/>
          <c:cat>
            <c:strRef>
              <c:f>Charts!$C$12:$M$12</c:f>
              <c:strCache>
                <c:ptCount val="11"/>
                <c:pt idx="0">
                  <c:v>FY20A</c:v>
                </c:pt>
                <c:pt idx="1">
                  <c:v>FY21A</c:v>
                </c:pt>
                <c:pt idx="2">
                  <c:v>FY22A</c:v>
                </c:pt>
                <c:pt idx="3">
                  <c:v>FY23A</c:v>
                </c:pt>
                <c:pt idx="4">
                  <c:v>FY24A</c:v>
                </c:pt>
                <c:pt idx="5">
                  <c:v>FY25A</c:v>
                </c:pt>
                <c:pt idx="6">
                  <c:v>FY26A</c:v>
                </c:pt>
                <c:pt idx="7">
                  <c:v>FY27E</c:v>
                </c:pt>
                <c:pt idx="8">
                  <c:v>FY28E</c:v>
                </c:pt>
                <c:pt idx="9">
                  <c:v>FY29E</c:v>
                </c:pt>
                <c:pt idx="10">
                  <c:v>FY30E</c:v>
                </c:pt>
              </c:strCache>
            </c:strRef>
          </c:cat>
          <c:val>
            <c:numRef>
              <c:f>Charts!$C$13:$M$13</c:f>
              <c:numCache>
                <c:formatCode>_(* #,##0_);_(* \(#,##0\);_(* "-"_);_(@_)</c:formatCode>
                <c:ptCount val="11"/>
                <c:pt idx="0">
                  <c:v>6332</c:v>
                </c:pt>
                <c:pt idx="1">
                  <c:v>7082</c:v>
                </c:pt>
                <c:pt idx="2">
                  <c:v>8208</c:v>
                </c:pt>
                <c:pt idx="3">
                  <c:v>7166</c:v>
                </c:pt>
                <c:pt idx="4">
                  <c:v>7941</c:v>
                </c:pt>
                <c:pt idx="5">
                  <c:v>9301</c:v>
                </c:pt>
                <c:pt idx="6">
                  <c:v>10755.910488333333</c:v>
                </c:pt>
                <c:pt idx="7">
                  <c:v>15422.832898997167</c:v>
                </c:pt>
                <c:pt idx="8">
                  <c:v>19648.786370131878</c:v>
                </c:pt>
                <c:pt idx="9">
                  <c:v>22872.706805539732</c:v>
                </c:pt>
                <c:pt idx="10">
                  <c:v>25815.449288941541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49-A74F-B99E-9B2CBE9BAE20}"/>
            </c:ext>
          </c:extLst>
        </c:ser>
        <c:ser>
          <c:idx val="1"/>
          <c:order val="1"/>
          <c:tx>
            <c:strRef>
              <c:f>Charts!$B$14</c:f>
              <c:strCache>
                <c:ptCount val="1"/>
                <c:pt idx="0">
                  <c:v>Capex</c:v>
                </c:pt>
              </c:strCache>
            </c:strRef>
          </c:tx>
          <c:spPr>
            <a:solidFill>
              <a:srgbClr val="80ABA1"/>
            </a:solidFill>
            <a:ln>
              <a:noFill/>
            </a:ln>
            <a:effectLst/>
          </c:spPr>
          <c:invertIfNegative val="0"/>
          <c:cat>
            <c:strRef>
              <c:f>Charts!$C$12:$M$12</c:f>
              <c:strCache>
                <c:ptCount val="11"/>
                <c:pt idx="0">
                  <c:v>FY20A</c:v>
                </c:pt>
                <c:pt idx="1">
                  <c:v>FY21A</c:v>
                </c:pt>
                <c:pt idx="2">
                  <c:v>FY22A</c:v>
                </c:pt>
                <c:pt idx="3">
                  <c:v>FY23A</c:v>
                </c:pt>
                <c:pt idx="4">
                  <c:v>FY24A</c:v>
                </c:pt>
                <c:pt idx="5">
                  <c:v>FY25A</c:v>
                </c:pt>
                <c:pt idx="6">
                  <c:v>FY26A</c:v>
                </c:pt>
                <c:pt idx="7">
                  <c:v>FY27E</c:v>
                </c:pt>
                <c:pt idx="8">
                  <c:v>FY28E</c:v>
                </c:pt>
                <c:pt idx="9">
                  <c:v>FY29E</c:v>
                </c:pt>
                <c:pt idx="10">
                  <c:v>FY30E</c:v>
                </c:pt>
              </c:strCache>
            </c:strRef>
          </c:cat>
          <c:val>
            <c:numRef>
              <c:f>Charts!$C$14:$M$14</c:f>
              <c:numCache>
                <c:formatCode>_(* #,##0_);_(* \(#,##0\);_(* "-"_);_(@_)</c:formatCode>
                <c:ptCount val="11"/>
                <c:pt idx="0">
                  <c:v>16700</c:v>
                </c:pt>
                <c:pt idx="1">
                  <c:v>16200</c:v>
                </c:pt>
                <c:pt idx="2">
                  <c:v>15800</c:v>
                </c:pt>
                <c:pt idx="3">
                  <c:v>5900</c:v>
                </c:pt>
                <c:pt idx="4">
                  <c:v>7800</c:v>
                </c:pt>
                <c:pt idx="5">
                  <c:v>13617</c:v>
                </c:pt>
                <c:pt idx="6">
                  <c:v>21702</c:v>
                </c:pt>
                <c:pt idx="7">
                  <c:v>45000</c:v>
                </c:pt>
                <c:pt idx="8">
                  <c:v>40000</c:v>
                </c:pt>
                <c:pt idx="9">
                  <c:v>35000</c:v>
                </c:pt>
                <c:pt idx="10">
                  <c:v>32000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49-A74F-B99E-9B2CBE9BAE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119551"/>
        <c:axId val="27116863"/>
      </c:barChart>
      <c:lineChart>
        <c:grouping val="standard"/>
        <c:varyColors val="0"/>
        <c:ser>
          <c:idx val="2"/>
          <c:order val="2"/>
          <c:tx>
            <c:strRef>
              <c:f>Charts!$B$16</c:f>
              <c:strCache>
                <c:ptCount val="1"/>
                <c:pt idx="0">
                  <c:v>OPM</c:v>
                </c:pt>
              </c:strCache>
            </c:strRef>
          </c:tx>
          <c:spPr>
            <a:ln w="28575" cap="rnd">
              <a:solidFill>
                <a:srgbClr val="005EAE"/>
              </a:solidFill>
              <a:round/>
            </a:ln>
            <a:effectLst/>
          </c:spPr>
          <c:marker>
            <c:symbol val="none"/>
          </c:marker>
          <c:cat>
            <c:strRef>
              <c:f>Charts!$C$12:$M$12</c:f>
              <c:strCache>
                <c:ptCount val="11"/>
                <c:pt idx="0">
                  <c:v>FY20A</c:v>
                </c:pt>
                <c:pt idx="1">
                  <c:v>FY21A</c:v>
                </c:pt>
                <c:pt idx="2">
                  <c:v>FY22A</c:v>
                </c:pt>
                <c:pt idx="3">
                  <c:v>FY23A</c:v>
                </c:pt>
                <c:pt idx="4">
                  <c:v>FY24A</c:v>
                </c:pt>
                <c:pt idx="5">
                  <c:v>FY25A</c:v>
                </c:pt>
                <c:pt idx="6">
                  <c:v>FY26A</c:v>
                </c:pt>
                <c:pt idx="7">
                  <c:v>FY27E</c:v>
                </c:pt>
                <c:pt idx="8">
                  <c:v>FY28E</c:v>
                </c:pt>
                <c:pt idx="9">
                  <c:v>FY29E</c:v>
                </c:pt>
                <c:pt idx="10">
                  <c:v>FY30E</c:v>
                </c:pt>
              </c:strCache>
            </c:strRef>
          </c:cat>
          <c:val>
            <c:numRef>
              <c:f>Charts!$C$16:$M$16</c:f>
              <c:numCache>
                <c:formatCode>0.0%_);\(0.0%\);0.0%_);@_)</c:formatCode>
                <c:ptCount val="11"/>
                <c:pt idx="0">
                  <c:v>9.5191432771050605E-2</c:v>
                </c:pt>
                <c:pt idx="1">
                  <c:v>7.5755458737154974E-2</c:v>
                </c:pt>
                <c:pt idx="2">
                  <c:v>8.6471309086150069E-2</c:v>
                </c:pt>
                <c:pt idx="3">
                  <c:v>5.5752950450707765E-2</c:v>
                </c:pt>
                <c:pt idx="4">
                  <c:v>8.9938125315003267E-2</c:v>
                </c:pt>
                <c:pt idx="5">
                  <c:v>0.15082313018755444</c:v>
                </c:pt>
                <c:pt idx="6">
                  <c:v>0.17609046849757673</c:v>
                </c:pt>
                <c:pt idx="7">
                  <c:v>0.22321716448700896</c:v>
                </c:pt>
                <c:pt idx="8">
                  <c:v>0.22112930260504127</c:v>
                </c:pt>
                <c:pt idx="9">
                  <c:v>0.21676634620795737</c:v>
                </c:pt>
                <c:pt idx="10">
                  <c:v>0.21071090571912693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149-A74F-B99E-9B2CBE9BAE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899839"/>
        <c:axId val="27211775"/>
      </c:lineChart>
      <c:catAx>
        <c:axId val="27119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KR"/>
          </a:p>
        </c:txPr>
        <c:crossAx val="27116863"/>
        <c:crosses val="autoZero"/>
        <c:auto val="1"/>
        <c:lblAlgn val="ctr"/>
        <c:lblOffset val="100"/>
        <c:noMultiLvlLbl val="0"/>
      </c:catAx>
      <c:valAx>
        <c:axId val="27116863"/>
        <c:scaling>
          <c:orientation val="minMax"/>
        </c:scaling>
        <c:delete val="0"/>
        <c:axPos val="l"/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KR"/>
          </a:p>
        </c:txPr>
        <c:crossAx val="27119551"/>
        <c:crosses val="autoZero"/>
        <c:crossBetween val="between"/>
      </c:valAx>
      <c:valAx>
        <c:axId val="27211775"/>
        <c:scaling>
          <c:orientation val="minMax"/>
        </c:scaling>
        <c:delete val="0"/>
        <c:axPos val="r"/>
        <c:numFmt formatCode="0.0%_);\(0.0%\);0.0%_);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KR"/>
          </a:p>
        </c:txPr>
        <c:crossAx val="213899839"/>
        <c:crosses val="max"/>
        <c:crossBetween val="between"/>
      </c:valAx>
      <c:catAx>
        <c:axId val="2138998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721177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/>
              </a:solidFill>
              <a:latin typeface="Cambria" panose="02040503050406030204" pitchFamily="18" charset="0"/>
              <a:ea typeface="+mn-ea"/>
              <a:cs typeface="+mn-cs"/>
            </a:defRPr>
          </a:pPr>
          <a:endParaRPr lang="en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600">
          <a:solidFill>
            <a:schemeClr val="tx1"/>
          </a:solidFill>
          <a:latin typeface="Cambria" panose="02040503050406030204" pitchFamily="18" charset="0"/>
        </a:defRPr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0" i="0" u="none" strike="noStrike" kern="1200" spc="0" baseline="0">
              <a:solidFill>
                <a:schemeClr val="tx1"/>
              </a:solidFill>
              <a:latin typeface="Cambria" panose="02040503050406030204" pitchFamily="18" charset="0"/>
              <a:ea typeface="+mn-ea"/>
              <a:cs typeface="+mn-cs"/>
            </a:defRPr>
          </a:pPr>
          <a:endParaRPr lang="en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Charts!$D$20</c:f>
              <c:strCache>
                <c:ptCount val="1"/>
                <c:pt idx="0">
                  <c:v>Labour &amp; R&amp;D</c:v>
                </c:pt>
              </c:strCache>
            </c:strRef>
          </c:tx>
          <c:spPr>
            <a:solidFill>
              <a:srgbClr val="80ABA1"/>
            </a:solidFill>
            <a:ln>
              <a:noFill/>
            </a:ln>
            <a:effectLst/>
          </c:spPr>
          <c:invertIfNegative val="0"/>
          <c:cat>
            <c:strRef>
              <c:f>Charts!$E$19:$J$19</c:f>
              <c:strCache>
                <c:ptCount val="6"/>
                <c:pt idx="0">
                  <c:v>FY22A</c:v>
                </c:pt>
                <c:pt idx="1">
                  <c:v>FY23A</c:v>
                </c:pt>
                <c:pt idx="2">
                  <c:v>FY24A</c:v>
                </c:pt>
                <c:pt idx="3">
                  <c:v>FY25A</c:v>
                </c:pt>
                <c:pt idx="4">
                  <c:v>FY26A</c:v>
                </c:pt>
                <c:pt idx="5">
                  <c:v>FY27E</c:v>
                </c:pt>
              </c:strCache>
            </c:strRef>
          </c:cat>
          <c:val>
            <c:numRef>
              <c:f>Charts!$E$20:$J$20</c:f>
              <c:numCache>
                <c:formatCode>_(* #,##0.0_);_(* \(#,##0.0\);_(* "-"_);_(@_)</c:formatCode>
                <c:ptCount val="6"/>
                <c:pt idx="0">
                  <c:v>-1</c:v>
                </c:pt>
                <c:pt idx="1">
                  <c:v>-0.9</c:v>
                </c:pt>
                <c:pt idx="2">
                  <c:v>-0.4</c:v>
                </c:pt>
                <c:pt idx="3">
                  <c:v>-3</c:v>
                </c:pt>
                <c:pt idx="4">
                  <c:v>-3.3</c:v>
                </c:pt>
                <c:pt idx="5">
                  <c:v>-3.9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54-E64F-938D-F46A35A59BB7}"/>
            </c:ext>
          </c:extLst>
        </c:ser>
        <c:ser>
          <c:idx val="1"/>
          <c:order val="1"/>
          <c:tx>
            <c:strRef>
              <c:f>Charts!$D$21</c:f>
              <c:strCache>
                <c:ptCount val="1"/>
                <c:pt idx="0">
                  <c:v>Depreciation</c:v>
                </c:pt>
              </c:strCache>
            </c:strRef>
          </c:tx>
          <c:spPr>
            <a:solidFill>
              <a:srgbClr val="063C5E"/>
            </a:solidFill>
            <a:ln>
              <a:noFill/>
            </a:ln>
            <a:effectLst/>
          </c:spPr>
          <c:invertIfNegative val="0"/>
          <c:cat>
            <c:strRef>
              <c:f>Charts!$E$19:$J$19</c:f>
              <c:strCache>
                <c:ptCount val="6"/>
                <c:pt idx="0">
                  <c:v>FY22A</c:v>
                </c:pt>
                <c:pt idx="1">
                  <c:v>FY23A</c:v>
                </c:pt>
                <c:pt idx="2">
                  <c:v>FY24A</c:v>
                </c:pt>
                <c:pt idx="3">
                  <c:v>FY25A</c:v>
                </c:pt>
                <c:pt idx="4">
                  <c:v>FY26A</c:v>
                </c:pt>
                <c:pt idx="5">
                  <c:v>FY27E</c:v>
                </c:pt>
              </c:strCache>
            </c:strRef>
          </c:cat>
          <c:val>
            <c:numRef>
              <c:f>Charts!$E$21:$J$21</c:f>
              <c:numCache>
                <c:formatCode>_(* #,##0.0_);_(* \(#,##0.0\);_(* "-"_);_(@_)</c:formatCode>
                <c:ptCount val="6"/>
                <c:pt idx="0">
                  <c:v>-0.8</c:v>
                </c:pt>
                <c:pt idx="1">
                  <c:v>-1.1000000000000001</c:v>
                </c:pt>
                <c:pt idx="2">
                  <c:v>1</c:v>
                </c:pt>
                <c:pt idx="3">
                  <c:v>-0.8</c:v>
                </c:pt>
                <c:pt idx="4">
                  <c:v>-1.4</c:v>
                </c:pt>
                <c:pt idx="5">
                  <c:v>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54-E64F-938D-F46A35A59B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21823"/>
        <c:axId val="15430335"/>
      </c:barChart>
      <c:lineChart>
        <c:grouping val="standard"/>
        <c:varyColors val="0"/>
        <c:ser>
          <c:idx val="2"/>
          <c:order val="2"/>
          <c:tx>
            <c:strRef>
              <c:f>Charts!$D$22</c:f>
              <c:strCache>
                <c:ptCount val="1"/>
                <c:pt idx="0">
                  <c:v>Total Drag</c:v>
                </c:pt>
              </c:strCache>
            </c:strRef>
          </c:tx>
          <c:spPr>
            <a:ln w="28575" cap="rnd">
              <a:solidFill>
                <a:srgbClr val="005EAE"/>
              </a:solidFill>
              <a:round/>
            </a:ln>
            <a:effectLst/>
          </c:spPr>
          <c:marker>
            <c:symbol val="none"/>
          </c:marker>
          <c:dLbls>
            <c:dLbl>
              <c:idx val="2"/>
              <c:layout>
                <c:manualLayout>
                  <c:x val="-4.4708442694663217E-2"/>
                  <c:y val="-4.85414843977836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354-E64F-938D-F46A35A59BB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K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Charts!$E$19:$J$19</c:f>
              <c:strCache>
                <c:ptCount val="6"/>
                <c:pt idx="0">
                  <c:v>FY22A</c:v>
                </c:pt>
                <c:pt idx="1">
                  <c:v>FY23A</c:v>
                </c:pt>
                <c:pt idx="2">
                  <c:v>FY24A</c:v>
                </c:pt>
                <c:pt idx="3">
                  <c:v>FY25A</c:v>
                </c:pt>
                <c:pt idx="4">
                  <c:v>FY26A</c:v>
                </c:pt>
                <c:pt idx="5">
                  <c:v>FY27E</c:v>
                </c:pt>
              </c:strCache>
            </c:strRef>
          </c:cat>
          <c:val>
            <c:numRef>
              <c:f>Charts!$E$22:$J$22</c:f>
              <c:numCache>
                <c:formatCode>_(* #,##0.0_);_(* \(#,##0.0\);_(* "-"_);_(@_)</c:formatCode>
                <c:ptCount val="6"/>
                <c:pt idx="0">
                  <c:v>-1.8</c:v>
                </c:pt>
                <c:pt idx="1">
                  <c:v>-2</c:v>
                </c:pt>
                <c:pt idx="2">
                  <c:v>0.6</c:v>
                </c:pt>
                <c:pt idx="3">
                  <c:v>-3.8</c:v>
                </c:pt>
                <c:pt idx="4">
                  <c:v>-4.6999999999999993</c:v>
                </c:pt>
                <c:pt idx="5">
                  <c:v>-5.9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354-E64F-938D-F46A35A59B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21823"/>
        <c:axId val="15430335"/>
      </c:lineChart>
      <c:catAx>
        <c:axId val="15421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rgbClr val="80ABA1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bg1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KR"/>
          </a:p>
        </c:txPr>
        <c:crossAx val="15430335"/>
        <c:crosses val="autoZero"/>
        <c:auto val="1"/>
        <c:lblAlgn val="ctr"/>
        <c:lblOffset val="100"/>
        <c:noMultiLvlLbl val="0"/>
      </c:catAx>
      <c:valAx>
        <c:axId val="15430335"/>
        <c:scaling>
          <c:orientation val="minMax"/>
        </c:scaling>
        <c:delete val="0"/>
        <c:axPos val="l"/>
        <c:numFmt formatCode="_(* #,##0.0_);_(* \(#,##0.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KR"/>
          </a:p>
        </c:txPr>
        <c:crossAx val="15421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/>
              </a:solidFill>
              <a:latin typeface="Cambria" panose="02040503050406030204" pitchFamily="18" charset="0"/>
              <a:ea typeface="+mn-ea"/>
              <a:cs typeface="+mn-cs"/>
            </a:defRPr>
          </a:pPr>
          <a:endParaRPr lang="en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600">
          <a:solidFill>
            <a:schemeClr val="tx1"/>
          </a:solidFill>
          <a:latin typeface="Cambria" panose="02040503050406030204" pitchFamily="18" charset="0"/>
        </a:defRPr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00" b="1" i="0" u="none" strike="noStrike" kern="1200" spc="0" baseline="0">
                <a:solidFill>
                  <a:sysClr val="windowText" lastClr="000000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r>
              <a:rPr lang="en-SG" sz="800" b="1">
                <a:solidFill>
                  <a:sysClr val="windowText" lastClr="000000"/>
                </a:solidFill>
              </a:rPr>
              <a:t>FIgure W. Revenues</a:t>
            </a:r>
            <a:r>
              <a:rPr lang="en-SG" sz="800" b="1" baseline="0">
                <a:solidFill>
                  <a:sysClr val="windowText" lastClr="000000"/>
                </a:solidFill>
              </a:rPr>
              <a:t> (Yearly)</a:t>
            </a:r>
            <a:endParaRPr lang="en-SG" sz="8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spc="0" baseline="0">
              <a:solidFill>
                <a:sysClr val="windowText" lastClr="000000"/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en-S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'3FS'!$N$5:$T$5</c:f>
              <c:numCache>
                <c:formatCode>General</c:formatCode>
                <c:ptCount val="7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</c:numCache>
            </c:numRef>
          </c:cat>
          <c:val>
            <c:numRef>
              <c:f>'3FS'!$N$82:$T$82</c:f>
              <c:numCache>
                <c:formatCode>_(* #,##0_);_(* \(#,##0\);_(* "-"_);_(@_)</c:formatCode>
                <c:ptCount val="7"/>
                <c:pt idx="0">
                  <c:v>109035</c:v>
                </c:pt>
                <c:pt idx="1">
                  <c:v>118229</c:v>
                </c:pt>
                <c:pt idx="2">
                  <c:v>138628.64357704303</c:v>
                </c:pt>
                <c:pt idx="3">
                  <c:v>157005.99453636265</c:v>
                </c:pt>
                <c:pt idx="4">
                  <c:v>170966.12777361856</c:v>
                </c:pt>
                <c:pt idx="5">
                  <c:v>181886.74478652026</c:v>
                </c:pt>
                <c:pt idx="6">
                  <c:v>193564.0831978861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6C-4CBB-90EB-F008C89D59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0953135"/>
        <c:axId val="1039239855"/>
      </c:barChart>
      <c:catAx>
        <c:axId val="1340953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1039239855"/>
        <c:crosses val="autoZero"/>
        <c:auto val="1"/>
        <c:lblAlgn val="ctr"/>
        <c:lblOffset val="100"/>
        <c:noMultiLvlLbl val="0"/>
      </c:catAx>
      <c:valAx>
        <c:axId val="1039239855"/>
        <c:scaling>
          <c:orientation val="minMax"/>
        </c:scaling>
        <c:delete val="0"/>
        <c:axPos val="l"/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1340953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600">
          <a:latin typeface="Cambria" panose="02040503050406030204" pitchFamily="18" charset="0"/>
          <a:ea typeface="Cambria" panose="020405030504060302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00" b="1" i="0" u="none" strike="noStrike" kern="1200" spc="0" baseline="0">
                <a:solidFill>
                  <a:sysClr val="windowText" lastClr="000000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r>
              <a:rPr lang="en-SG" sz="800" b="1">
                <a:solidFill>
                  <a:sysClr val="windowText" lastClr="000000"/>
                </a:solidFill>
              </a:rPr>
              <a:t>Figure X:</a:t>
            </a:r>
            <a:r>
              <a:rPr lang="en-SG" sz="800" b="1" baseline="0">
                <a:solidFill>
                  <a:sysClr val="windowText" lastClr="000000"/>
                </a:solidFill>
              </a:rPr>
              <a:t> Margins and Profitability</a:t>
            </a:r>
            <a:endParaRPr lang="en-SG" sz="8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spc="0" baseline="0">
              <a:solidFill>
                <a:sysClr val="windowText" lastClr="000000"/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en-SG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Gross Profit Margin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'3FS'!$N$5:$T$5</c:f>
              <c:numCache>
                <c:formatCode>General</c:formatCode>
                <c:ptCount val="7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</c:numCache>
            </c:numRef>
          </c:cat>
          <c:val>
            <c:numRef>
              <c:f>'3FS'!$N$113:$T$113</c:f>
            </c:numRef>
          </c:val>
          <c:smooth val="0"/>
          <c:extLst>
            <c:ext xmlns:c16="http://schemas.microsoft.com/office/drawing/2014/chart" uri="{C3380CC4-5D6E-409C-BE32-E72D297353CC}">
              <c16:uniqueId val="{00000000-F2FA-4103-859F-960D5699278B}"/>
            </c:ext>
          </c:extLst>
        </c:ser>
        <c:ser>
          <c:idx val="1"/>
          <c:order val="1"/>
          <c:tx>
            <c:v>Operating Profit Margin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'3FS'!$N$5:$T$5</c:f>
              <c:numCache>
                <c:formatCode>General</c:formatCode>
                <c:ptCount val="7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</c:numCache>
            </c:numRef>
          </c:cat>
          <c:val>
            <c:numRef>
              <c:f>'3FS'!$N$115:$T$115</c:f>
            </c:numRef>
          </c:val>
          <c:smooth val="0"/>
          <c:extLst>
            <c:ext xmlns:c16="http://schemas.microsoft.com/office/drawing/2014/chart" uri="{C3380CC4-5D6E-409C-BE32-E72D297353CC}">
              <c16:uniqueId val="{00000001-F2FA-4103-859F-960D5699278B}"/>
            </c:ext>
          </c:extLst>
        </c:ser>
        <c:ser>
          <c:idx val="2"/>
          <c:order val="2"/>
          <c:tx>
            <c:v>Net Profit Margin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'3FS'!$N$5:$T$5</c:f>
              <c:numCache>
                <c:formatCode>General</c:formatCode>
                <c:ptCount val="7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</c:numCache>
            </c:numRef>
          </c:cat>
          <c:val>
            <c:numRef>
              <c:f>'3FS'!$N$117:$T$117</c:f>
            </c:numRef>
          </c:val>
          <c:smooth val="0"/>
          <c:extLst>
            <c:ext xmlns:c16="http://schemas.microsoft.com/office/drawing/2014/chart" uri="{C3380CC4-5D6E-409C-BE32-E72D297353CC}">
              <c16:uniqueId val="{00000002-F2FA-4103-859F-960D5699278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58170575"/>
        <c:axId val="1398644367"/>
      </c:lineChart>
      <c:catAx>
        <c:axId val="1358170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1398644367"/>
        <c:crosses val="autoZero"/>
        <c:auto val="1"/>
        <c:lblAlgn val="ctr"/>
        <c:lblOffset val="100"/>
        <c:noMultiLvlLbl val="0"/>
      </c:catAx>
      <c:valAx>
        <c:axId val="1398644367"/>
        <c:scaling>
          <c:orientation val="minMax"/>
        </c:scaling>
        <c:delete val="1"/>
        <c:axPos val="l"/>
        <c:numFmt formatCode="0.0%_);\(0.0%\);0.0%_);@_)" sourceLinked="1"/>
        <c:majorTickMark val="none"/>
        <c:minorTickMark val="none"/>
        <c:tickLblPos val="nextTo"/>
        <c:crossAx val="1358170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600">
          <a:latin typeface="Cambria" panose="02040503050406030204" pitchFamily="18" charset="0"/>
          <a:ea typeface="Cambria" panose="020405030504060302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Return On Equity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Charts!$I$88:$O$88</c:f>
              <c:strCache>
                <c:ptCount val="7"/>
                <c:pt idx="0">
                  <c:v>FY25A</c:v>
                </c:pt>
                <c:pt idx="1">
                  <c:v>FY26A</c:v>
                </c:pt>
                <c:pt idx="2">
                  <c:v>FY27E</c:v>
                </c:pt>
                <c:pt idx="3">
                  <c:v>FY28E</c:v>
                </c:pt>
                <c:pt idx="4">
                  <c:v>FY29E</c:v>
                </c:pt>
                <c:pt idx="5">
                  <c:v>FY30E</c:v>
                </c:pt>
                <c:pt idx="6">
                  <c:v>FY31E</c:v>
                </c:pt>
              </c:strCache>
            </c:strRef>
          </c:cat>
          <c:val>
            <c:numRef>
              <c:f>Charts!$I$89:$O$89</c:f>
              <c:numCache>
                <c:formatCode>0.0%_);\(0.0%\);0.0%_);@_)</c:formatCode>
                <c:ptCount val="7"/>
                <c:pt idx="0">
                  <c:v>9.8948617941326103E-2</c:v>
                </c:pt>
                <c:pt idx="1">
                  <c:v>0.24061752930671967</c:v>
                </c:pt>
                <c:pt idx="2">
                  <c:v>0.11296226797710457</c:v>
                </c:pt>
                <c:pt idx="3">
                  <c:v>0.11405925997371347</c:v>
                </c:pt>
                <c:pt idx="4">
                  <c:v>0.112057856671373</c:v>
                </c:pt>
                <c:pt idx="5">
                  <c:v>0.10719299834028327</c:v>
                </c:pt>
                <c:pt idx="6">
                  <c:v>0.10359188538722958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C1-41A1-A3E1-A062979771CA}"/>
            </c:ext>
          </c:extLst>
        </c:ser>
        <c:ser>
          <c:idx val="1"/>
          <c:order val="1"/>
          <c:tx>
            <c:v>Net Profit Margin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Charts!$I$88:$O$88</c:f>
              <c:strCache>
                <c:ptCount val="7"/>
                <c:pt idx="0">
                  <c:v>FY25A</c:v>
                </c:pt>
                <c:pt idx="1">
                  <c:v>FY26A</c:v>
                </c:pt>
                <c:pt idx="2">
                  <c:v>FY27E</c:v>
                </c:pt>
                <c:pt idx="3">
                  <c:v>FY28E</c:v>
                </c:pt>
                <c:pt idx="4">
                  <c:v>FY29E</c:v>
                </c:pt>
                <c:pt idx="5">
                  <c:v>FY30E</c:v>
                </c:pt>
                <c:pt idx="6">
                  <c:v>FY31E</c:v>
                </c:pt>
              </c:strCache>
            </c:strRef>
          </c:cat>
          <c:val>
            <c:numRef>
              <c:f>Charts!$I$90:$O$90</c:f>
              <c:numCache>
                <c:formatCode>0.0%_);\(0.0%\);0.0%_);@_)</c:formatCode>
                <c:ptCount val="7"/>
                <c:pt idx="0">
                  <c:v>0.12074104645297382</c:v>
                </c:pt>
                <c:pt idx="1">
                  <c:v>0.35802552673202004</c:v>
                </c:pt>
                <c:pt idx="2">
                  <c:v>0.16013492250996184</c:v>
                </c:pt>
                <c:pt idx="3">
                  <c:v>0.1567732888432459</c:v>
                </c:pt>
                <c:pt idx="4">
                  <c:v>0.15366064507160462</c:v>
                </c:pt>
                <c:pt idx="5">
                  <c:v>0.14943497458556995</c:v>
                </c:pt>
                <c:pt idx="6">
                  <c:v>0.14643536199268817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C1-41A1-A3E1-A062979771CA}"/>
            </c:ext>
          </c:extLst>
        </c:ser>
        <c:ser>
          <c:idx val="2"/>
          <c:order val="2"/>
          <c:tx>
            <c:v>Total Asset Turnover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Charts!$I$88:$O$88</c:f>
              <c:strCache>
                <c:ptCount val="7"/>
                <c:pt idx="0">
                  <c:v>FY25A</c:v>
                </c:pt>
                <c:pt idx="1">
                  <c:v>FY26A</c:v>
                </c:pt>
                <c:pt idx="2">
                  <c:v>FY27E</c:v>
                </c:pt>
                <c:pt idx="3">
                  <c:v>FY28E</c:v>
                </c:pt>
                <c:pt idx="4">
                  <c:v>FY29E</c:v>
                </c:pt>
                <c:pt idx="5">
                  <c:v>FY30E</c:v>
                </c:pt>
                <c:pt idx="6">
                  <c:v>FY31E</c:v>
                </c:pt>
              </c:strCache>
            </c:strRef>
          </c:cat>
          <c:val>
            <c:numRef>
              <c:f>Charts!$I$91:$O$91</c:f>
              <c:numCache>
                <c:formatCode>0.0%_);\(0.0%\);0.0%_);@_)</c:formatCode>
                <c:ptCount val="7"/>
                <c:pt idx="0">
                  <c:v>0.48871607539051121</c:v>
                </c:pt>
                <c:pt idx="1">
                  <c:v>0.4177142291847738</c:v>
                </c:pt>
                <c:pt idx="2">
                  <c:v>0.46584862194688814</c:v>
                </c:pt>
                <c:pt idx="3">
                  <c:v>0.4878130566070461</c:v>
                </c:pt>
                <c:pt idx="4">
                  <c:v>0.49760706557480283</c:v>
                </c:pt>
                <c:pt idx="5">
                  <c:v>0.49783739995327853</c:v>
                </c:pt>
                <c:pt idx="6">
                  <c:v>0.49816710732600072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C1-41A1-A3E1-A062979771CA}"/>
            </c:ext>
          </c:extLst>
        </c:ser>
        <c:ser>
          <c:idx val="3"/>
          <c:order val="3"/>
          <c:tx>
            <c:v>Equity Multiplier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Charts!$I$88:$O$88</c:f>
              <c:strCache>
                <c:ptCount val="7"/>
                <c:pt idx="0">
                  <c:v>FY25A</c:v>
                </c:pt>
                <c:pt idx="1">
                  <c:v>FY26A</c:v>
                </c:pt>
                <c:pt idx="2">
                  <c:v>FY27E</c:v>
                </c:pt>
                <c:pt idx="3">
                  <c:v>FY28E</c:v>
                </c:pt>
                <c:pt idx="4">
                  <c:v>FY29E</c:v>
                </c:pt>
                <c:pt idx="5">
                  <c:v>FY30E</c:v>
                </c:pt>
                <c:pt idx="6">
                  <c:v>FY31E</c:v>
                </c:pt>
              </c:strCache>
            </c:strRef>
          </c:cat>
          <c:val>
            <c:numRef>
              <c:f>Charts!$I$92:$O$92</c:f>
              <c:numCache>
                <c:formatCode>0.0%_);\(0.0%\);0.0%_);@_)</c:formatCode>
                <c:ptCount val="7"/>
                <c:pt idx="0">
                  <c:v>1.6425431976971046</c:v>
                </c:pt>
                <c:pt idx="1">
                  <c:v>1.5690946486087936</c:v>
                </c:pt>
                <c:pt idx="2">
                  <c:v>1.5035560357832716</c:v>
                </c:pt>
                <c:pt idx="3">
                  <c:v>1.4768219235912572</c:v>
                </c:pt>
                <c:pt idx="4">
                  <c:v>1.4510767859242004</c:v>
                </c:pt>
                <c:pt idx="5">
                  <c:v>1.426565207659128</c:v>
                </c:pt>
                <c:pt idx="6">
                  <c:v>1.4058764130638155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AC1-41A1-A3E1-A062979771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0679791"/>
        <c:axId val="1398613167"/>
      </c:lineChart>
      <c:catAx>
        <c:axId val="1680679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8613167"/>
        <c:crosses val="autoZero"/>
        <c:auto val="1"/>
        <c:lblAlgn val="ctr"/>
        <c:lblOffset val="100"/>
        <c:noMultiLvlLbl val="0"/>
      </c:catAx>
      <c:valAx>
        <c:axId val="1398613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_);\(0.0%\);0.0%_);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0679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5.0210808738980449E-2"/>
          <c:y val="7.3333333333333334E-2"/>
          <c:w val="0.92870831736297432"/>
          <c:h val="0.9266666666666666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Charts!$AG$5</c:f>
              <c:strCache>
                <c:ptCount val="1"/>
                <c:pt idx="0">
                  <c:v>Base</c:v>
                </c:pt>
              </c:strCache>
            </c:strRef>
          </c:tx>
          <c:spPr>
            <a:noFill/>
            <a:ln w="25400">
              <a:noFill/>
            </a:ln>
            <a:effectLst/>
          </c:spPr>
          <c:invertIfNegative val="0"/>
          <c:cat>
            <c:strRef>
              <c:f>Charts!$AB$6:$AB$14</c:f>
              <c:strCache>
                <c:ptCount val="9"/>
                <c:pt idx="0">
                  <c:v>FY26A EM OP</c:v>
                </c:pt>
                <c:pt idx="1">
                  <c:v>Capacity</c:v>
                </c:pt>
                <c:pt idx="2">
                  <c:v>Utilisation</c:v>
                </c:pt>
                <c:pt idx="3">
                  <c:v>Price</c:v>
                </c:pt>
                <c:pt idx="4">
                  <c:v>Variable cost</c:v>
                </c:pt>
                <c:pt idx="5">
                  <c:v>Fixed cost</c:v>
                </c:pt>
                <c:pt idx="6">
                  <c:v>New-site &amp; start-up</c:v>
                </c:pt>
                <c:pt idx="7">
                  <c:v>D&amp;A</c:v>
                </c:pt>
                <c:pt idx="8">
                  <c:v>FY29E EM OP</c:v>
                </c:pt>
              </c:strCache>
            </c:strRef>
          </c:cat>
          <c:val>
            <c:numRef>
              <c:f>Charts!$AG$6:$AG$14</c:f>
              <c:numCache>
                <c:formatCode>0.0;\(0.0\);\-</c:formatCode>
                <c:ptCount val="9"/>
                <c:pt idx="0">
                  <c:v>0</c:v>
                </c:pt>
                <c:pt idx="1">
                  <c:v>19.390999999999998</c:v>
                </c:pt>
                <c:pt idx="2">
                  <c:v>50.097465343996063</c:v>
                </c:pt>
                <c:pt idx="3">
                  <c:v>50.097465343996063</c:v>
                </c:pt>
                <c:pt idx="4">
                  <c:v>53.0075403272062</c:v>
                </c:pt>
                <c:pt idx="5">
                  <c:v>48.973309049663889</c:v>
                </c:pt>
                <c:pt idx="6">
                  <c:v>43.573309049663891</c:v>
                </c:pt>
                <c:pt idx="7">
                  <c:v>34.098717635051798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96-034F-9B3D-AB05B688DD5F}"/>
            </c:ext>
          </c:extLst>
        </c:ser>
        <c:ser>
          <c:idx val="1"/>
          <c:order val="1"/>
          <c:tx>
            <c:strRef>
              <c:f>Charts!$AH$5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  <a:effectLst/>
          </c:spPr>
          <c:invertIfNegative val="0"/>
          <c:dLbls>
            <c:numFmt formatCode="0.0;0.0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600" b="1" i="0" u="none" strike="noStrike" kern="1200" baseline="0">
                    <a:solidFill>
                      <a:schemeClr val="tx1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Charts!$AB$6:$AB$14</c:f>
              <c:strCache>
                <c:ptCount val="9"/>
                <c:pt idx="0">
                  <c:v>FY26A EM OP</c:v>
                </c:pt>
                <c:pt idx="1">
                  <c:v>Capacity</c:v>
                </c:pt>
                <c:pt idx="2">
                  <c:v>Utilisation</c:v>
                </c:pt>
                <c:pt idx="3">
                  <c:v>Price</c:v>
                </c:pt>
                <c:pt idx="4">
                  <c:v>Variable cost</c:v>
                </c:pt>
                <c:pt idx="5">
                  <c:v>Fixed cost</c:v>
                </c:pt>
                <c:pt idx="6">
                  <c:v>New-site &amp; start-up</c:v>
                </c:pt>
                <c:pt idx="7">
                  <c:v>D&amp;A</c:v>
                </c:pt>
                <c:pt idx="8">
                  <c:v>FY29E EM OP</c:v>
                </c:pt>
              </c:strCache>
            </c:strRef>
          </c:cat>
          <c:val>
            <c:numRef>
              <c:f>Charts!$AH$6:$AH$14</c:f>
              <c:numCache>
                <c:formatCode>0.0;\(0.0\);\-</c:formatCode>
                <c:ptCount val="9"/>
                <c:pt idx="0">
                  <c:v>19.390999999999998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34.098717635051784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96-034F-9B3D-AB05B688DD5F}"/>
            </c:ext>
          </c:extLst>
        </c:ser>
        <c:ser>
          <c:idx val="2"/>
          <c:order val="2"/>
          <c:tx>
            <c:strRef>
              <c:f>Charts!$AI$5</c:f>
              <c:strCache>
                <c:ptCount val="1"/>
                <c:pt idx="0">
                  <c:v>Revenue build</c:v>
                </c:pt>
              </c:strCache>
            </c:strRef>
          </c:tx>
          <c:spPr>
            <a:solidFill>
              <a:srgbClr val="005EAE"/>
            </a:solidFill>
            <a:ln>
              <a:noFill/>
            </a:ln>
            <a:effectLst/>
          </c:spPr>
          <c:invertIfNegative val="0"/>
          <c:dLbls>
            <c:dLbl>
              <c:idx val="2"/>
              <c:numFmt formatCode="\(0.0\);0.0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600" b="1" i="0" u="none" strike="noStrike" kern="1200" baseline="0">
                      <a:solidFill>
                        <a:schemeClr val="bg1"/>
                      </a:solidFill>
                      <a:latin typeface="Cambria" panose="02040503050406030204" pitchFamily="18" charset="0"/>
                      <a:ea typeface="+mn-ea"/>
                      <a:cs typeface="+mn-cs"/>
                    </a:defRPr>
                  </a:pPr>
                  <a:endParaRPr lang="en-K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E996-034F-9B3D-AB05B688DD5F}"/>
                </c:ext>
              </c:extLst>
            </c:dLbl>
            <c:numFmt formatCode="\+0.0;0.0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600" b="1" i="0" u="none" strike="noStrike" kern="1200" baseline="0">
                    <a:solidFill>
                      <a:schemeClr val="bg1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Charts!$AB$6:$AB$14</c:f>
              <c:strCache>
                <c:ptCount val="9"/>
                <c:pt idx="0">
                  <c:v>FY26A EM OP</c:v>
                </c:pt>
                <c:pt idx="1">
                  <c:v>Capacity</c:v>
                </c:pt>
                <c:pt idx="2">
                  <c:v>Utilisation</c:v>
                </c:pt>
                <c:pt idx="3">
                  <c:v>Price</c:v>
                </c:pt>
                <c:pt idx="4">
                  <c:v>Variable cost</c:v>
                </c:pt>
                <c:pt idx="5">
                  <c:v>Fixed cost</c:v>
                </c:pt>
                <c:pt idx="6">
                  <c:v>New-site &amp; start-up</c:v>
                </c:pt>
                <c:pt idx="7">
                  <c:v>D&amp;A</c:v>
                </c:pt>
                <c:pt idx="8">
                  <c:v>FY29E EM OP</c:v>
                </c:pt>
              </c:strCache>
            </c:strRef>
          </c:cat>
          <c:val>
            <c:numRef>
              <c:f>Charts!$AI$6:$AI$14</c:f>
              <c:numCache>
                <c:formatCode>0.0;\(0.0\);\-</c:formatCode>
                <c:ptCount val="9"/>
                <c:pt idx="0">
                  <c:v>0</c:v>
                </c:pt>
                <c:pt idx="1">
                  <c:v>40.196022386318901</c:v>
                </c:pt>
                <c:pt idx="2">
                  <c:v>9.4895570423228346</c:v>
                </c:pt>
                <c:pt idx="3">
                  <c:v>12.705117022121064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96-034F-9B3D-AB05B688DD5F}"/>
            </c:ext>
          </c:extLst>
        </c:ser>
        <c:ser>
          <c:idx val="3"/>
          <c:order val="3"/>
          <c:tx>
            <c:strRef>
              <c:f>Charts!$AJ$5</c:f>
              <c:strCache>
                <c:ptCount val="1"/>
                <c:pt idx="0">
                  <c:v>Cost build</c:v>
                </c:pt>
              </c:strCache>
            </c:strRef>
          </c:tx>
          <c:spPr>
            <a:solidFill>
              <a:srgbClr val="80ABA1"/>
            </a:solidFill>
            <a:ln>
              <a:noFill/>
            </a:ln>
            <a:effectLst/>
          </c:spPr>
          <c:invertIfNegative val="0"/>
          <c:dLbls>
            <c:numFmt formatCode="\(0.0\);0.0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600" b="1" i="0" u="none" strike="noStrike" kern="1200" baseline="0">
                    <a:solidFill>
                      <a:schemeClr val="tx1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Charts!$AB$6:$AB$14</c:f>
              <c:strCache>
                <c:ptCount val="9"/>
                <c:pt idx="0">
                  <c:v>FY26A EM OP</c:v>
                </c:pt>
                <c:pt idx="1">
                  <c:v>Capacity</c:v>
                </c:pt>
                <c:pt idx="2">
                  <c:v>Utilisation</c:v>
                </c:pt>
                <c:pt idx="3">
                  <c:v>Price</c:v>
                </c:pt>
                <c:pt idx="4">
                  <c:v>Variable cost</c:v>
                </c:pt>
                <c:pt idx="5">
                  <c:v>Fixed cost</c:v>
                </c:pt>
                <c:pt idx="6">
                  <c:v>New-site &amp; start-up</c:v>
                </c:pt>
                <c:pt idx="7">
                  <c:v>D&amp;A</c:v>
                </c:pt>
                <c:pt idx="8">
                  <c:v>FY29E EM OP</c:v>
                </c:pt>
              </c:strCache>
            </c:strRef>
          </c:cat>
          <c:val>
            <c:numRef>
              <c:f>Charts!$AJ$6:$AJ$14</c:f>
              <c:numCache>
                <c:formatCode>0.0;\(0.0\);\-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9.7950420389109283</c:v>
                </c:pt>
                <c:pt idx="5">
                  <c:v>4.0342312775423128</c:v>
                </c:pt>
                <c:pt idx="6">
                  <c:v>5.4</c:v>
                </c:pt>
                <c:pt idx="7">
                  <c:v>9.474591414612096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996-034F-9B3D-AB05B688DD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62055487"/>
        <c:axId val="136358847"/>
      </c:barChart>
      <c:catAx>
        <c:axId val="162055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KR"/>
          </a:p>
        </c:txPr>
        <c:crossAx val="136358847"/>
        <c:crosses val="autoZero"/>
        <c:auto val="1"/>
        <c:lblAlgn val="ctr"/>
        <c:lblOffset val="100"/>
        <c:noMultiLvlLbl val="0"/>
      </c:catAx>
      <c:valAx>
        <c:axId val="13635884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chemeClr val="tx1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r>
                  <a:rPr lang="en-US"/>
                  <a:t>¥B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chemeClr val="tx1"/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KR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KR"/>
          </a:p>
        </c:txPr>
        <c:crossAx val="162055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600">
          <a:solidFill>
            <a:schemeClr val="tx1"/>
          </a:solidFill>
          <a:latin typeface="Cambria" panose="02040503050406030204" pitchFamily="18" charset="0"/>
        </a:defRPr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720" b="0" i="0" u="none" strike="noStrike" kern="1200" spc="0" baseline="0">
                <a:solidFill>
                  <a:schemeClr val="tx1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r>
              <a:rPr lang="en-US" sz="800" b="1" u="sng"/>
              <a:t>Figure X: Consensus Target Price (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0" i="0" u="none" strike="noStrike" kern="1200" spc="0" baseline="0">
              <a:solidFill>
                <a:schemeClr val="tx1"/>
              </a:solidFill>
              <a:latin typeface="Cambria" panose="02040503050406030204" pitchFamily="18" charset="0"/>
              <a:ea typeface="+mn-ea"/>
              <a:cs typeface="+mn-cs"/>
            </a:defRPr>
          </a:pPr>
          <a:endParaRPr lang="en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80ABA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5EA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297-0A4D-B45B-143A6F491F3E}"/>
              </c:ext>
            </c:extLst>
          </c:dPt>
          <c:dPt>
            <c:idx val="1"/>
            <c:invertIfNegative val="0"/>
            <c:bubble3D val="0"/>
            <c:spPr>
              <a:solidFill>
                <a:srgbClr val="063C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F297-0A4D-B45B-143A6F491F3E}"/>
              </c:ext>
            </c:extLst>
          </c:dPt>
          <c:dPt>
            <c:idx val="3"/>
            <c:invertIfNegative val="0"/>
            <c:bubble3D val="0"/>
            <c:spPr>
              <a:solidFill>
                <a:srgbClr val="063C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297-0A4D-B45B-143A6F491F3E}"/>
              </c:ext>
            </c:extLst>
          </c:dPt>
          <c:cat>
            <c:strRef>
              <c:f>Charts!$B$127:$B$134</c:f>
              <c:strCache>
                <c:ptCount val="8"/>
                <c:pt idx="0">
                  <c:v>Odyssey Capital</c:v>
                </c:pt>
                <c:pt idx="1">
                  <c:v>Citi</c:v>
                </c:pt>
                <c:pt idx="2">
                  <c:v>Morgan Stanley</c:v>
                </c:pt>
                <c:pt idx="3">
                  <c:v>JP Morgan</c:v>
                </c:pt>
                <c:pt idx="4">
                  <c:v>Goldman Sachs</c:v>
                </c:pt>
                <c:pt idx="5">
                  <c:v>Mizuho Securities</c:v>
                </c:pt>
                <c:pt idx="6">
                  <c:v>Daiwa Securities</c:v>
                </c:pt>
                <c:pt idx="7">
                  <c:v>Tokai Tokyo Intelligence</c:v>
                </c:pt>
              </c:strCache>
            </c:strRef>
          </c:cat>
          <c:val>
            <c:numRef>
              <c:f>Charts!$C$127:$C$134</c:f>
              <c:numCache>
                <c:formatCode>_(* #,##0_);_(* \(#,##0\);_(* "-"_);_(@_)</c:formatCode>
                <c:ptCount val="8"/>
                <c:pt idx="0">
                  <c:v>2391.6397896613553</c:v>
                </c:pt>
                <c:pt idx="1">
                  <c:v>5200</c:v>
                </c:pt>
                <c:pt idx="2">
                  <c:v>4600</c:v>
                </c:pt>
                <c:pt idx="3">
                  <c:v>5500</c:v>
                </c:pt>
                <c:pt idx="4">
                  <c:v>4890</c:v>
                </c:pt>
                <c:pt idx="5">
                  <c:v>3300</c:v>
                </c:pt>
                <c:pt idx="6">
                  <c:v>3300</c:v>
                </c:pt>
                <c:pt idx="7">
                  <c:v>4100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97-0A4D-B45B-143A6F491F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24063"/>
        <c:axId val="15420031"/>
      </c:barChart>
      <c:catAx>
        <c:axId val="15424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KR"/>
          </a:p>
        </c:txPr>
        <c:crossAx val="15420031"/>
        <c:crosses val="autoZero"/>
        <c:auto val="1"/>
        <c:lblAlgn val="ctr"/>
        <c:lblOffset val="100"/>
        <c:noMultiLvlLbl val="0"/>
      </c:catAx>
      <c:valAx>
        <c:axId val="15420031"/>
        <c:scaling>
          <c:orientation val="minMax"/>
        </c:scaling>
        <c:delete val="0"/>
        <c:axPos val="l"/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KR"/>
          </a:p>
        </c:txPr>
        <c:crossAx val="15424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600">
          <a:solidFill>
            <a:schemeClr val="tx1"/>
          </a:solidFill>
          <a:latin typeface="Cambria" panose="02040503050406030204" pitchFamily="18" charset="0"/>
        </a:defRPr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 b="1">
                <a:solidFill>
                  <a:sysClr val="windowText" lastClr="000000"/>
                </a:solidFill>
              </a:rPr>
              <a:t>Premium Valuation to</a:t>
            </a:r>
            <a:r>
              <a:rPr lang="en-SG" b="1" baseline="0">
                <a:solidFill>
                  <a:sysClr val="windowText" lastClr="000000"/>
                </a:solidFill>
              </a:rPr>
              <a:t> Segment Peers</a:t>
            </a:r>
            <a:endParaRPr lang="en-SG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Charts!$T$53</c:f>
              <c:strCache>
                <c:ptCount val="1"/>
                <c:pt idx="0">
                  <c:v>EV/EBITDA</c:v>
                </c:pt>
              </c:strCache>
            </c:strRef>
          </c:tx>
          <c:spPr>
            <a:solidFill>
              <a:srgbClr val="053B5D"/>
            </a:solidFill>
            <a:ln>
              <a:noFill/>
            </a:ln>
            <a:effectLst/>
          </c:spPr>
          <c:invertIfNegative val="0"/>
          <c:cat>
            <c:strRef>
              <c:f>Charts!$S$54:$S$60</c:f>
              <c:strCache>
                <c:ptCount val="7"/>
                <c:pt idx="0">
                  <c:v>Nittobo</c:v>
                </c:pt>
                <c:pt idx="1">
                  <c:v>Electronic Materials</c:v>
                </c:pt>
                <c:pt idx="2">
                  <c:v>Medical</c:v>
                </c:pt>
                <c:pt idx="3">
                  <c:v>Composite Material</c:v>
                </c:pt>
                <c:pt idx="4">
                  <c:v>Materials Solution</c:v>
                </c:pt>
                <c:pt idx="5">
                  <c:v>Insulation Materials</c:v>
                </c:pt>
                <c:pt idx="6">
                  <c:v>Other Business</c:v>
                </c:pt>
              </c:strCache>
            </c:strRef>
          </c:cat>
          <c:val>
            <c:numRef>
              <c:f>Charts!$T$54:$T$59</c:f>
              <c:numCache>
                <c:formatCode>_(* #,##0.0\x_);_(* \(#,##0.0\x\);_(* "-"_);_(@_)</c:formatCode>
                <c:ptCount val="6"/>
                <c:pt idx="0">
                  <c:v>14.334328122140787</c:v>
                </c:pt>
                <c:pt idx="1">
                  <c:v>9.6</c:v>
                </c:pt>
                <c:pt idx="2">
                  <c:v>7.2</c:v>
                </c:pt>
                <c:pt idx="3">
                  <c:v>9.1</c:v>
                </c:pt>
                <c:pt idx="4">
                  <c:v>6.9</c:v>
                </c:pt>
                <c:pt idx="5">
                  <c:v>6.9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24-4942-9B0C-F88BB13A77C1}"/>
            </c:ext>
          </c:extLst>
        </c:ser>
        <c:ser>
          <c:idx val="1"/>
          <c:order val="1"/>
          <c:tx>
            <c:strRef>
              <c:f>Charts!$U$53</c:f>
              <c:strCache>
                <c:ptCount val="1"/>
                <c:pt idx="0">
                  <c:v>P/E</c:v>
                </c:pt>
              </c:strCache>
            </c:strRef>
          </c:tx>
          <c:spPr>
            <a:solidFill>
              <a:srgbClr val="005EAE"/>
            </a:solidFill>
            <a:ln>
              <a:noFill/>
            </a:ln>
            <a:effectLst/>
          </c:spPr>
          <c:invertIfNegative val="0"/>
          <c:cat>
            <c:strRef>
              <c:f>Charts!$S$54:$S$60</c:f>
              <c:strCache>
                <c:ptCount val="7"/>
                <c:pt idx="0">
                  <c:v>Nittobo</c:v>
                </c:pt>
                <c:pt idx="1">
                  <c:v>Electronic Materials</c:v>
                </c:pt>
                <c:pt idx="2">
                  <c:v>Medical</c:v>
                </c:pt>
                <c:pt idx="3">
                  <c:v>Composite Material</c:v>
                </c:pt>
                <c:pt idx="4">
                  <c:v>Materials Solution</c:v>
                </c:pt>
                <c:pt idx="5">
                  <c:v>Insulation Materials</c:v>
                </c:pt>
                <c:pt idx="6">
                  <c:v>Other Business</c:v>
                </c:pt>
              </c:strCache>
            </c:strRef>
          </c:cat>
          <c:val>
            <c:numRef>
              <c:f>Charts!$U$54:$U$59</c:f>
              <c:numCache>
                <c:formatCode>_(* #,##0.0\x_);_(* \(#,##0.0\x\);_(* "-"_);_(@_)</c:formatCode>
                <c:ptCount val="6"/>
                <c:pt idx="0">
                  <c:v>25.197325206283523</c:v>
                </c:pt>
                <c:pt idx="1">
                  <c:v>15.5</c:v>
                </c:pt>
                <c:pt idx="2">
                  <c:v>14.8</c:v>
                </c:pt>
                <c:pt idx="3">
                  <c:v>18</c:v>
                </c:pt>
                <c:pt idx="4">
                  <c:v>14.4</c:v>
                </c:pt>
                <c:pt idx="5">
                  <c:v>12.6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A24-4942-9B0C-F88BB13A77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88614992"/>
        <c:axId val="1186504112"/>
      </c:barChart>
      <c:catAx>
        <c:axId val="8861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504112"/>
        <c:crosses val="autoZero"/>
        <c:auto val="1"/>
        <c:lblAlgn val="ctr"/>
        <c:lblOffset val="100"/>
        <c:noMultiLvlLbl val="0"/>
      </c:catAx>
      <c:valAx>
        <c:axId val="1186504112"/>
        <c:scaling>
          <c:orientation val="minMax"/>
        </c:scaling>
        <c:delete val="0"/>
        <c:axPos val="l"/>
        <c:numFmt formatCode="_(* #,##0.0\x_);_(* \(#,##0.0\x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14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720" b="0" i="0" u="none" strike="noStrike" kern="1200" spc="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r>
              <a:rPr lang="en-SG"/>
              <a:t>Underutilisation of Furnaces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0" i="0" u="none" strike="noStrike" kern="1200" spc="0" baseline="0">
              <a:solidFill>
                <a:schemeClr val="tx1"/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chemeClr val="tx1"/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Charts!$S$63:$S$67</c:f>
              <c:strCache>
                <c:ptCount val="5"/>
                <c:pt idx="0">
                  <c:v>FY27E</c:v>
                </c:pt>
                <c:pt idx="1">
                  <c:v>FY28E</c:v>
                </c:pt>
                <c:pt idx="2">
                  <c:v>FY29E</c:v>
                </c:pt>
                <c:pt idx="3">
                  <c:v>FY30E</c:v>
                </c:pt>
                <c:pt idx="4">
                  <c:v>FY31E</c:v>
                </c:pt>
              </c:strCache>
            </c:strRef>
          </c:cat>
          <c:val>
            <c:numRef>
              <c:f>Charts!$T$63:$T$67</c:f>
              <c:numCache>
                <c:formatCode>0%</c:formatCode>
                <c:ptCount val="5"/>
                <c:pt idx="0">
                  <c:v>1</c:v>
                </c:pt>
                <c:pt idx="1">
                  <c:v>0.92</c:v>
                </c:pt>
                <c:pt idx="2">
                  <c:v>0.85</c:v>
                </c:pt>
                <c:pt idx="3">
                  <c:v>0.82</c:v>
                </c:pt>
                <c:pt idx="4">
                  <c:v>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E7-4AE8-88FB-2BE668E98C4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9100816"/>
        <c:axId val="1721113136"/>
      </c:lineChart>
      <c:catAx>
        <c:axId val="189100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1721113136"/>
        <c:crosses val="autoZero"/>
        <c:auto val="1"/>
        <c:lblAlgn val="ctr"/>
        <c:lblOffset val="100"/>
        <c:noMultiLvlLbl val="0"/>
      </c:catAx>
      <c:valAx>
        <c:axId val="1721113136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89100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600">
          <a:solidFill>
            <a:schemeClr val="tx1"/>
          </a:solidFill>
          <a:latin typeface="Cambria" panose="02040503050406030204" pitchFamily="18" charset="0"/>
          <a:ea typeface="Cambria" panose="020405030504060302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Forecast of T-Glass</a:t>
            </a:r>
            <a:r>
              <a:rPr lang="en-SG" baseline="0"/>
              <a:t> </a:t>
            </a:r>
            <a:r>
              <a:rPr lang="en-SG"/>
              <a:t>Pricing</a:t>
            </a:r>
            <a:r>
              <a:rPr lang="en-SG" baseline="0"/>
              <a:t> Increases</a:t>
            </a:r>
            <a:endParaRPr lang="en-S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G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Revenue!$B$83</c:f>
              <c:strCache>
                <c:ptCount val="1"/>
                <c:pt idx="0">
                  <c:v>T-glass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Revenue!$N$5:$T$5</c:f>
              <c:numCache>
                <c:formatCode>General</c:formatCode>
                <c:ptCount val="7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</c:numCache>
            </c:numRef>
          </c:cat>
          <c:val>
            <c:numRef>
              <c:f>Revenue!$N$103:$T$103</c:f>
              <c:numCache>
                <c:formatCode>0.0%_);\(0.0%\);0.0%_);@_)</c:formatCode>
                <c:ptCount val="7"/>
                <c:pt idx="0">
                  <c:v>0</c:v>
                </c:pt>
                <c:pt idx="1">
                  <c:v>4.9000000000000155E-2</c:v>
                </c:pt>
                <c:pt idx="2">
                  <c:v>0.30000000000000004</c:v>
                </c:pt>
                <c:pt idx="3">
                  <c:v>5.0000000000000044E-2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32-4207-83F7-9D98F355A02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58054480"/>
        <c:axId val="1186543952"/>
      </c:lineChart>
      <c:catAx>
        <c:axId val="358054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543952"/>
        <c:crosses val="autoZero"/>
        <c:auto val="1"/>
        <c:lblAlgn val="ctr"/>
        <c:lblOffset val="100"/>
        <c:noMultiLvlLbl val="0"/>
      </c:catAx>
      <c:valAx>
        <c:axId val="1186543952"/>
        <c:scaling>
          <c:orientation val="minMax"/>
        </c:scaling>
        <c:delete val="1"/>
        <c:axPos val="l"/>
        <c:numFmt formatCode="0.0%_);\(0.0%\);0.0%_);@_)" sourceLinked="1"/>
        <c:majorTickMark val="none"/>
        <c:minorTickMark val="none"/>
        <c:tickLblPos val="nextTo"/>
        <c:crossAx val="358054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720" b="0" i="0" u="none" strike="noStrike" kern="1200" spc="0" baseline="0">
                <a:solidFill>
                  <a:schemeClr val="tx1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r>
              <a:rPr lang="en-US" b="1" u="sng"/>
              <a:t>Chart Title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0" i="0" u="none" strike="noStrike" kern="1200" spc="0" baseline="0">
              <a:solidFill>
                <a:schemeClr val="tx1"/>
              </a:solidFill>
              <a:latin typeface="Cambria" panose="02040503050406030204" pitchFamily="18" charset="0"/>
              <a:ea typeface="+mn-ea"/>
              <a:cs typeface="+mn-cs"/>
            </a:defRPr>
          </a:pPr>
          <a:endParaRPr lang="en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Charts!$B$13</c:f>
              <c:strCache>
                <c:ptCount val="1"/>
                <c:pt idx="0">
                  <c:v>D&amp;A</c:v>
                </c:pt>
              </c:strCache>
            </c:strRef>
          </c:tx>
          <c:spPr>
            <a:solidFill>
              <a:srgbClr val="183A5A"/>
            </a:solidFill>
            <a:ln>
              <a:noFill/>
            </a:ln>
            <a:effectLst/>
          </c:spPr>
          <c:invertIfNegative val="0"/>
          <c:cat>
            <c:strRef>
              <c:f>Charts!$C$12:$M$12</c:f>
              <c:strCache>
                <c:ptCount val="11"/>
                <c:pt idx="0">
                  <c:v>FY20A</c:v>
                </c:pt>
                <c:pt idx="1">
                  <c:v>FY21A</c:v>
                </c:pt>
                <c:pt idx="2">
                  <c:v>FY22A</c:v>
                </c:pt>
                <c:pt idx="3">
                  <c:v>FY23A</c:v>
                </c:pt>
                <c:pt idx="4">
                  <c:v>FY24A</c:v>
                </c:pt>
                <c:pt idx="5">
                  <c:v>FY25A</c:v>
                </c:pt>
                <c:pt idx="6">
                  <c:v>FY26A</c:v>
                </c:pt>
                <c:pt idx="7">
                  <c:v>FY27E</c:v>
                </c:pt>
                <c:pt idx="8">
                  <c:v>FY28E</c:v>
                </c:pt>
                <c:pt idx="9">
                  <c:v>FY29E</c:v>
                </c:pt>
                <c:pt idx="10">
                  <c:v>FY30E</c:v>
                </c:pt>
              </c:strCache>
            </c:strRef>
          </c:cat>
          <c:val>
            <c:numRef>
              <c:f>Charts!$C$13:$M$13</c:f>
              <c:numCache>
                <c:formatCode>_(* #,##0_);_(* \(#,##0\);_(* "-"_);_(@_)</c:formatCode>
                <c:ptCount val="11"/>
                <c:pt idx="0">
                  <c:v>6332</c:v>
                </c:pt>
                <c:pt idx="1">
                  <c:v>7082</c:v>
                </c:pt>
                <c:pt idx="2">
                  <c:v>8208</c:v>
                </c:pt>
                <c:pt idx="3">
                  <c:v>7166</c:v>
                </c:pt>
                <c:pt idx="4">
                  <c:v>7941</c:v>
                </c:pt>
                <c:pt idx="5">
                  <c:v>9301</c:v>
                </c:pt>
                <c:pt idx="6">
                  <c:v>10755.910488333333</c:v>
                </c:pt>
                <c:pt idx="7">
                  <c:v>15422.832898997167</c:v>
                </c:pt>
                <c:pt idx="8">
                  <c:v>19648.786370131878</c:v>
                </c:pt>
                <c:pt idx="9">
                  <c:v>22872.706805539732</c:v>
                </c:pt>
                <c:pt idx="10">
                  <c:v>25815.449288941541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92-8940-B35D-56A82A2CE670}"/>
            </c:ext>
          </c:extLst>
        </c:ser>
        <c:ser>
          <c:idx val="1"/>
          <c:order val="1"/>
          <c:tx>
            <c:strRef>
              <c:f>Charts!$B$14</c:f>
              <c:strCache>
                <c:ptCount val="1"/>
                <c:pt idx="0">
                  <c:v>Capex</c:v>
                </c:pt>
              </c:strCache>
            </c:strRef>
          </c:tx>
          <c:spPr>
            <a:solidFill>
              <a:srgbClr val="80ABA1"/>
            </a:solidFill>
            <a:ln>
              <a:noFill/>
            </a:ln>
            <a:effectLst/>
          </c:spPr>
          <c:invertIfNegative val="0"/>
          <c:cat>
            <c:strRef>
              <c:f>Charts!$C$12:$M$12</c:f>
              <c:strCache>
                <c:ptCount val="11"/>
                <c:pt idx="0">
                  <c:v>FY20A</c:v>
                </c:pt>
                <c:pt idx="1">
                  <c:v>FY21A</c:v>
                </c:pt>
                <c:pt idx="2">
                  <c:v>FY22A</c:v>
                </c:pt>
                <c:pt idx="3">
                  <c:v>FY23A</c:v>
                </c:pt>
                <c:pt idx="4">
                  <c:v>FY24A</c:v>
                </c:pt>
                <c:pt idx="5">
                  <c:v>FY25A</c:v>
                </c:pt>
                <c:pt idx="6">
                  <c:v>FY26A</c:v>
                </c:pt>
                <c:pt idx="7">
                  <c:v>FY27E</c:v>
                </c:pt>
                <c:pt idx="8">
                  <c:v>FY28E</c:v>
                </c:pt>
                <c:pt idx="9">
                  <c:v>FY29E</c:v>
                </c:pt>
                <c:pt idx="10">
                  <c:v>FY30E</c:v>
                </c:pt>
              </c:strCache>
            </c:strRef>
          </c:cat>
          <c:val>
            <c:numRef>
              <c:f>Charts!$C$14:$M$14</c:f>
              <c:numCache>
                <c:formatCode>_(* #,##0_);_(* \(#,##0\);_(* "-"_);_(@_)</c:formatCode>
                <c:ptCount val="11"/>
                <c:pt idx="0">
                  <c:v>16700</c:v>
                </c:pt>
                <c:pt idx="1">
                  <c:v>16200</c:v>
                </c:pt>
                <c:pt idx="2">
                  <c:v>15800</c:v>
                </c:pt>
                <c:pt idx="3">
                  <c:v>5900</c:v>
                </c:pt>
                <c:pt idx="4">
                  <c:v>7800</c:v>
                </c:pt>
                <c:pt idx="5">
                  <c:v>13617</c:v>
                </c:pt>
                <c:pt idx="6">
                  <c:v>21702</c:v>
                </c:pt>
                <c:pt idx="7">
                  <c:v>45000</c:v>
                </c:pt>
                <c:pt idx="8">
                  <c:v>40000</c:v>
                </c:pt>
                <c:pt idx="9">
                  <c:v>35000</c:v>
                </c:pt>
                <c:pt idx="10">
                  <c:v>32000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92-8940-B35D-56A82A2CE6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379071"/>
        <c:axId val="210734143"/>
      </c:barChart>
      <c:lineChart>
        <c:grouping val="standard"/>
        <c:varyColors val="0"/>
        <c:ser>
          <c:idx val="2"/>
          <c:order val="2"/>
          <c:tx>
            <c:strRef>
              <c:f>Charts!$B$15</c:f>
              <c:strCache>
                <c:ptCount val="1"/>
                <c:pt idx="0">
                  <c:v>Capex/Dep</c:v>
                </c:pt>
              </c:strCache>
            </c:strRef>
          </c:tx>
          <c:spPr>
            <a:ln w="28575" cap="rnd">
              <a:solidFill>
                <a:srgbClr val="005EAE"/>
              </a:solidFill>
              <a:round/>
            </a:ln>
            <a:effectLst/>
          </c:spPr>
          <c:marker>
            <c:symbol val="none"/>
          </c:marker>
          <c:cat>
            <c:strRef>
              <c:f>Charts!$C$12:$M$12</c:f>
              <c:strCache>
                <c:ptCount val="11"/>
                <c:pt idx="0">
                  <c:v>FY20A</c:v>
                </c:pt>
                <c:pt idx="1">
                  <c:v>FY21A</c:v>
                </c:pt>
                <c:pt idx="2">
                  <c:v>FY22A</c:v>
                </c:pt>
                <c:pt idx="3">
                  <c:v>FY23A</c:v>
                </c:pt>
                <c:pt idx="4">
                  <c:v>FY24A</c:v>
                </c:pt>
                <c:pt idx="5">
                  <c:v>FY25A</c:v>
                </c:pt>
                <c:pt idx="6">
                  <c:v>FY26A</c:v>
                </c:pt>
                <c:pt idx="7">
                  <c:v>FY27E</c:v>
                </c:pt>
                <c:pt idx="8">
                  <c:v>FY28E</c:v>
                </c:pt>
                <c:pt idx="9">
                  <c:v>FY29E</c:v>
                </c:pt>
                <c:pt idx="10">
                  <c:v>FY30E</c:v>
                </c:pt>
              </c:strCache>
            </c:strRef>
          </c:cat>
          <c:val>
            <c:numRef>
              <c:f>Charts!$C$15:$M$15</c:f>
              <c:numCache>
                <c:formatCode>_(* #,##0.0\x_);_(* \(#,##0.0\);_(* "-"_);_(@_)</c:formatCode>
                <c:ptCount val="11"/>
                <c:pt idx="0">
                  <c:v>2.6373973468098546</c:v>
                </c:pt>
                <c:pt idx="1">
                  <c:v>2.287489409771251</c:v>
                </c:pt>
                <c:pt idx="2">
                  <c:v>1.9249512670565303</c:v>
                </c:pt>
                <c:pt idx="3">
                  <c:v>0.82333240301423383</c:v>
                </c:pt>
                <c:pt idx="4">
                  <c:v>0.9822440498677748</c:v>
                </c:pt>
                <c:pt idx="5">
                  <c:v>1.4640361251478335</c:v>
                </c:pt>
                <c:pt idx="6">
                  <c:v>2.0176813505039499</c:v>
                </c:pt>
                <c:pt idx="7">
                  <c:v>2.9177519003610559</c:v>
                </c:pt>
                <c:pt idx="8">
                  <c:v>2.0357491422881977</c:v>
                </c:pt>
                <c:pt idx="9">
                  <c:v>1.5302080465405632</c:v>
                </c:pt>
                <c:pt idx="10">
                  <c:v>1.2395678123528808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92-8940-B35D-56A82A2CE6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78559"/>
        <c:axId val="14979007"/>
      </c:lineChart>
      <c:catAx>
        <c:axId val="14379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KR"/>
          </a:p>
        </c:txPr>
        <c:crossAx val="210734143"/>
        <c:crosses val="autoZero"/>
        <c:auto val="1"/>
        <c:lblAlgn val="ctr"/>
        <c:lblOffset val="100"/>
        <c:noMultiLvlLbl val="0"/>
      </c:catAx>
      <c:valAx>
        <c:axId val="210734143"/>
        <c:scaling>
          <c:orientation val="minMax"/>
        </c:scaling>
        <c:delete val="0"/>
        <c:axPos val="l"/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KR"/>
          </a:p>
        </c:txPr>
        <c:crossAx val="14379071"/>
        <c:crosses val="autoZero"/>
        <c:crossBetween val="between"/>
      </c:valAx>
      <c:valAx>
        <c:axId val="14979007"/>
        <c:scaling>
          <c:orientation val="minMax"/>
        </c:scaling>
        <c:delete val="0"/>
        <c:axPos val="r"/>
        <c:numFmt formatCode="_(* #,##0.0\x_);_(* \(#,##0.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KR"/>
          </a:p>
        </c:txPr>
        <c:crossAx val="14978559"/>
        <c:crosses val="max"/>
        <c:crossBetween val="between"/>
      </c:valAx>
      <c:catAx>
        <c:axId val="1497855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97900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/>
              </a:solidFill>
              <a:latin typeface="Cambria" panose="02040503050406030204" pitchFamily="18" charset="0"/>
              <a:ea typeface="+mn-ea"/>
              <a:cs typeface="+mn-cs"/>
            </a:defRPr>
          </a:pPr>
          <a:endParaRPr lang="en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600">
          <a:solidFill>
            <a:schemeClr val="tx1"/>
          </a:solidFill>
          <a:latin typeface="Cambria" panose="02040503050406030204" pitchFamily="18" charset="0"/>
        </a:defRPr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0" i="0" u="none" strike="noStrike" kern="1200" spc="0" baseline="0">
              <a:solidFill>
                <a:schemeClr val="tx1"/>
              </a:solidFill>
              <a:latin typeface="Cambria" panose="02040503050406030204" pitchFamily="18" charset="0"/>
              <a:ea typeface="+mn-ea"/>
              <a:cs typeface="+mn-cs"/>
            </a:defRPr>
          </a:pPr>
          <a:endParaRPr lang="en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Charts!$B$15</c:f>
              <c:strCache>
                <c:ptCount val="1"/>
                <c:pt idx="0">
                  <c:v>Capex/Dep</c:v>
                </c:pt>
              </c:strCache>
            </c:strRef>
          </c:tx>
          <c:spPr>
            <a:solidFill>
              <a:srgbClr val="80ABA1"/>
            </a:solidFill>
            <a:ln>
              <a:noFill/>
            </a:ln>
            <a:effectLst/>
          </c:spPr>
          <c:invertIfNegative val="0"/>
          <c:cat>
            <c:strRef>
              <c:f>Charts!$C$12:$M$12</c:f>
              <c:strCache>
                <c:ptCount val="11"/>
                <c:pt idx="0">
                  <c:v>FY20A</c:v>
                </c:pt>
                <c:pt idx="1">
                  <c:v>FY21A</c:v>
                </c:pt>
                <c:pt idx="2">
                  <c:v>FY22A</c:v>
                </c:pt>
                <c:pt idx="3">
                  <c:v>FY23A</c:v>
                </c:pt>
                <c:pt idx="4">
                  <c:v>FY24A</c:v>
                </c:pt>
                <c:pt idx="5">
                  <c:v>FY25A</c:v>
                </c:pt>
                <c:pt idx="6">
                  <c:v>FY26A</c:v>
                </c:pt>
                <c:pt idx="7">
                  <c:v>FY27E</c:v>
                </c:pt>
                <c:pt idx="8">
                  <c:v>FY28E</c:v>
                </c:pt>
                <c:pt idx="9">
                  <c:v>FY29E</c:v>
                </c:pt>
                <c:pt idx="10">
                  <c:v>FY30E</c:v>
                </c:pt>
              </c:strCache>
            </c:strRef>
          </c:cat>
          <c:val>
            <c:numRef>
              <c:f>Charts!$C$15:$M$15</c:f>
              <c:numCache>
                <c:formatCode>_(* #,##0.0\x_);_(* \(#,##0.0\);_(* "-"_);_(@_)</c:formatCode>
                <c:ptCount val="11"/>
                <c:pt idx="0">
                  <c:v>2.6373973468098546</c:v>
                </c:pt>
                <c:pt idx="1">
                  <c:v>2.287489409771251</c:v>
                </c:pt>
                <c:pt idx="2">
                  <c:v>1.9249512670565303</c:v>
                </c:pt>
                <c:pt idx="3">
                  <c:v>0.82333240301423383</c:v>
                </c:pt>
                <c:pt idx="4">
                  <c:v>0.9822440498677748</c:v>
                </c:pt>
                <c:pt idx="5">
                  <c:v>1.4640361251478335</c:v>
                </c:pt>
                <c:pt idx="6">
                  <c:v>2.0176813505039499</c:v>
                </c:pt>
                <c:pt idx="7">
                  <c:v>2.9177519003610559</c:v>
                </c:pt>
                <c:pt idx="8">
                  <c:v>2.0357491422881977</c:v>
                </c:pt>
                <c:pt idx="9">
                  <c:v>1.5302080465405632</c:v>
                </c:pt>
                <c:pt idx="10">
                  <c:v>1.2395678123528808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B2-A64D-97B2-F057356207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631871"/>
        <c:axId val="131142463"/>
      </c:barChart>
      <c:lineChart>
        <c:grouping val="standard"/>
        <c:varyColors val="0"/>
        <c:ser>
          <c:idx val="1"/>
          <c:order val="1"/>
          <c:tx>
            <c:strRef>
              <c:f>Charts!$B$16</c:f>
              <c:strCache>
                <c:ptCount val="1"/>
                <c:pt idx="0">
                  <c:v>OPM</c:v>
                </c:pt>
              </c:strCache>
            </c:strRef>
          </c:tx>
          <c:spPr>
            <a:ln w="28575" cap="rnd">
              <a:solidFill>
                <a:srgbClr val="005EAE"/>
              </a:solidFill>
              <a:round/>
            </a:ln>
            <a:effectLst/>
          </c:spPr>
          <c:marker>
            <c:symbol val="none"/>
          </c:marker>
          <c:cat>
            <c:strRef>
              <c:f>Charts!$C$12:$M$12</c:f>
              <c:strCache>
                <c:ptCount val="11"/>
                <c:pt idx="0">
                  <c:v>FY20A</c:v>
                </c:pt>
                <c:pt idx="1">
                  <c:v>FY21A</c:v>
                </c:pt>
                <c:pt idx="2">
                  <c:v>FY22A</c:v>
                </c:pt>
                <c:pt idx="3">
                  <c:v>FY23A</c:v>
                </c:pt>
                <c:pt idx="4">
                  <c:v>FY24A</c:v>
                </c:pt>
                <c:pt idx="5">
                  <c:v>FY25A</c:v>
                </c:pt>
                <c:pt idx="6">
                  <c:v>FY26A</c:v>
                </c:pt>
                <c:pt idx="7">
                  <c:v>FY27E</c:v>
                </c:pt>
                <c:pt idx="8">
                  <c:v>FY28E</c:v>
                </c:pt>
                <c:pt idx="9">
                  <c:v>FY29E</c:v>
                </c:pt>
                <c:pt idx="10">
                  <c:v>FY30E</c:v>
                </c:pt>
              </c:strCache>
            </c:strRef>
          </c:cat>
          <c:val>
            <c:numRef>
              <c:f>Charts!$C$16:$M$16</c:f>
              <c:numCache>
                <c:formatCode>0.0%_);\(0.0%\);0.0%_);@_)</c:formatCode>
                <c:ptCount val="11"/>
                <c:pt idx="0">
                  <c:v>9.5191432771050605E-2</c:v>
                </c:pt>
                <c:pt idx="1">
                  <c:v>7.5755458737154974E-2</c:v>
                </c:pt>
                <c:pt idx="2">
                  <c:v>8.6471309086150069E-2</c:v>
                </c:pt>
                <c:pt idx="3">
                  <c:v>5.5752950450707765E-2</c:v>
                </c:pt>
                <c:pt idx="4">
                  <c:v>8.9938125315003267E-2</c:v>
                </c:pt>
                <c:pt idx="5">
                  <c:v>0.15082313018755444</c:v>
                </c:pt>
                <c:pt idx="6">
                  <c:v>0.17609046849757673</c:v>
                </c:pt>
                <c:pt idx="7">
                  <c:v>0.22321716448700896</c:v>
                </c:pt>
                <c:pt idx="8">
                  <c:v>0.22112930260504127</c:v>
                </c:pt>
                <c:pt idx="9">
                  <c:v>0.21676634620795737</c:v>
                </c:pt>
                <c:pt idx="10">
                  <c:v>0.21071090571912693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B2-A64D-97B2-F057356207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021375"/>
        <c:axId val="162028991"/>
      </c:lineChart>
      <c:catAx>
        <c:axId val="213631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KR"/>
          </a:p>
        </c:txPr>
        <c:crossAx val="131142463"/>
        <c:crosses val="autoZero"/>
        <c:auto val="1"/>
        <c:lblAlgn val="ctr"/>
        <c:lblOffset val="100"/>
        <c:noMultiLvlLbl val="0"/>
      </c:catAx>
      <c:valAx>
        <c:axId val="131142463"/>
        <c:scaling>
          <c:orientation val="minMax"/>
        </c:scaling>
        <c:delete val="0"/>
        <c:axPos val="l"/>
        <c:numFmt formatCode="_(* #,##0.0\x_);_(* \(#,##0.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KR"/>
          </a:p>
        </c:txPr>
        <c:crossAx val="213631871"/>
        <c:crosses val="autoZero"/>
        <c:crossBetween val="between"/>
      </c:valAx>
      <c:valAx>
        <c:axId val="162028991"/>
        <c:scaling>
          <c:orientation val="minMax"/>
        </c:scaling>
        <c:delete val="0"/>
        <c:axPos val="r"/>
        <c:numFmt formatCode="0.0%_);\(0.0%\);0.0%_);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KR"/>
          </a:p>
        </c:txPr>
        <c:crossAx val="162021375"/>
        <c:crosses val="max"/>
        <c:crossBetween val="between"/>
      </c:valAx>
      <c:catAx>
        <c:axId val="16202137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202899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/>
              </a:solidFill>
              <a:latin typeface="Cambria" panose="02040503050406030204" pitchFamily="18" charset="0"/>
              <a:ea typeface="+mn-ea"/>
              <a:cs typeface="+mn-cs"/>
            </a:defRPr>
          </a:pPr>
          <a:endParaRPr lang="en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600">
          <a:solidFill>
            <a:schemeClr val="tx1"/>
          </a:solidFill>
          <a:latin typeface="Cambria" panose="02040503050406030204" pitchFamily="18" charset="0"/>
        </a:defRPr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0" i="0" u="none" strike="noStrike" kern="1200" spc="0" baseline="0">
              <a:solidFill>
                <a:schemeClr val="tx1"/>
              </a:solidFill>
              <a:latin typeface="Cambria" panose="02040503050406030204" pitchFamily="18" charset="0"/>
              <a:ea typeface="+mn-ea"/>
              <a:cs typeface="+mn-cs"/>
            </a:defRPr>
          </a:pPr>
          <a:endParaRPr lang="en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Charts!$P$14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05EAE"/>
            </a:solidFill>
            <a:ln>
              <a:noFill/>
            </a:ln>
            <a:effectLst/>
          </c:spPr>
          <c:invertIfNegative val="0"/>
          <c:cat>
            <c:strRef>
              <c:f>Charts!$Q$13:$AA$13</c:f>
              <c:strCache>
                <c:ptCount val="11"/>
                <c:pt idx="0">
                  <c:v>FY21A</c:v>
                </c:pt>
                <c:pt idx="1">
                  <c:v>FY22A</c:v>
                </c:pt>
                <c:pt idx="2">
                  <c:v>FY23A</c:v>
                </c:pt>
                <c:pt idx="3">
                  <c:v>FY24A</c:v>
                </c:pt>
                <c:pt idx="4">
                  <c:v>FY25A</c:v>
                </c:pt>
                <c:pt idx="5">
                  <c:v>FY26A</c:v>
                </c:pt>
                <c:pt idx="6">
                  <c:v>FY27E</c:v>
                </c:pt>
                <c:pt idx="7">
                  <c:v>FY28E</c:v>
                </c:pt>
                <c:pt idx="8">
                  <c:v>FY29E</c:v>
                </c:pt>
                <c:pt idx="9">
                  <c:v>FY30E</c:v>
                </c:pt>
                <c:pt idx="10">
                  <c:v>FY31E</c:v>
                </c:pt>
              </c:strCache>
            </c:strRef>
          </c:cat>
          <c:val>
            <c:numRef>
              <c:f>Charts!$Q$14:$AA$14</c:f>
              <c:numCache>
                <c:formatCode>_(* #,##0_);_(* \(#,##0\);_(* "-"_);_(@_)</c:formatCode>
                <c:ptCount val="11"/>
                <c:pt idx="0">
                  <c:v>78.727000000000004</c:v>
                </c:pt>
                <c:pt idx="1">
                  <c:v>84.051000000000002</c:v>
                </c:pt>
                <c:pt idx="2">
                  <c:v>87.528999999999996</c:v>
                </c:pt>
                <c:pt idx="3">
                  <c:v>93.253</c:v>
                </c:pt>
                <c:pt idx="4">
                  <c:v>109.035</c:v>
                </c:pt>
                <c:pt idx="5">
                  <c:v>118.229</c:v>
                </c:pt>
                <c:pt idx="6">
                  <c:v>138.62864357704302</c:v>
                </c:pt>
                <c:pt idx="7">
                  <c:v>157.00599453636264</c:v>
                </c:pt>
                <c:pt idx="8">
                  <c:v>170.96612777361855</c:v>
                </c:pt>
                <c:pt idx="9">
                  <c:v>181.88674478652027</c:v>
                </c:pt>
                <c:pt idx="10">
                  <c:v>193.56408319788611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8D-D94D-84EB-9EC568B6A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3576192"/>
        <c:axId val="20144447"/>
      </c:barChart>
      <c:lineChart>
        <c:grouping val="standard"/>
        <c:varyColors val="0"/>
        <c:ser>
          <c:idx val="1"/>
          <c:order val="1"/>
          <c:tx>
            <c:strRef>
              <c:f>Charts!$P$15</c:f>
              <c:strCache>
                <c:ptCount val="1"/>
                <c:pt idx="0">
                  <c:v>y/y</c:v>
                </c:pt>
              </c:strCache>
            </c:strRef>
          </c:tx>
          <c:spPr>
            <a:ln w="28575" cap="rnd">
              <a:solidFill>
                <a:srgbClr val="80ABA1"/>
              </a:solidFill>
              <a:round/>
            </a:ln>
            <a:effectLst/>
          </c:spPr>
          <c:marker>
            <c:symbol val="none"/>
          </c:marker>
          <c:cat>
            <c:strRef>
              <c:f>Charts!$Q$13:$AA$13</c:f>
              <c:strCache>
                <c:ptCount val="11"/>
                <c:pt idx="0">
                  <c:v>FY21A</c:v>
                </c:pt>
                <c:pt idx="1">
                  <c:v>FY22A</c:v>
                </c:pt>
                <c:pt idx="2">
                  <c:v>FY23A</c:v>
                </c:pt>
                <c:pt idx="3">
                  <c:v>FY24A</c:v>
                </c:pt>
                <c:pt idx="4">
                  <c:v>FY25A</c:v>
                </c:pt>
                <c:pt idx="5">
                  <c:v>FY26A</c:v>
                </c:pt>
                <c:pt idx="6">
                  <c:v>FY27E</c:v>
                </c:pt>
                <c:pt idx="7">
                  <c:v>FY28E</c:v>
                </c:pt>
                <c:pt idx="8">
                  <c:v>FY29E</c:v>
                </c:pt>
                <c:pt idx="9">
                  <c:v>FY30E</c:v>
                </c:pt>
                <c:pt idx="10">
                  <c:v>FY31E</c:v>
                </c:pt>
              </c:strCache>
            </c:strRef>
          </c:cat>
          <c:val>
            <c:numRef>
              <c:f>Charts!$Q$15:$AA$15</c:f>
              <c:numCache>
                <c:formatCode>0.0%_);\(0.0%\);0.0%_);@_)</c:formatCode>
                <c:ptCount val="11"/>
                <c:pt idx="0">
                  <c:v>-8.160098924430137E-2</c:v>
                </c:pt>
                <c:pt idx="1">
                  <c:v>6.7626100321363625E-2</c:v>
                </c:pt>
                <c:pt idx="2">
                  <c:v>4.1379638552783371E-2</c:v>
                </c:pt>
                <c:pt idx="3">
                  <c:v>6.5395468930297351E-2</c:v>
                </c:pt>
                <c:pt idx="4">
                  <c:v>0.16923852315743204</c:v>
                </c:pt>
                <c:pt idx="5">
                  <c:v>8.4321548126748302E-2</c:v>
                </c:pt>
                <c:pt idx="6">
                  <c:v>0.1725434840609581</c:v>
                </c:pt>
                <c:pt idx="7">
                  <c:v>0.13256532333526283</c:v>
                </c:pt>
                <c:pt idx="8">
                  <c:v>8.891465117927555E-2</c:v>
                </c:pt>
                <c:pt idx="9">
                  <c:v>6.3875910129765678E-2</c:v>
                </c:pt>
                <c:pt idx="10">
                  <c:v>6.4201151244261734E-2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8D-D94D-84EB-9EC568B6A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3279488"/>
        <c:axId val="20139967"/>
      </c:lineChart>
      <c:catAx>
        <c:axId val="1583576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KR"/>
          </a:p>
        </c:txPr>
        <c:crossAx val="20144447"/>
        <c:crosses val="autoZero"/>
        <c:auto val="1"/>
        <c:lblAlgn val="ctr"/>
        <c:lblOffset val="100"/>
        <c:noMultiLvlLbl val="0"/>
      </c:catAx>
      <c:valAx>
        <c:axId val="20144447"/>
        <c:scaling>
          <c:orientation val="minMax"/>
        </c:scaling>
        <c:delete val="0"/>
        <c:axPos val="l"/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KR"/>
          </a:p>
        </c:txPr>
        <c:crossAx val="1583576192"/>
        <c:crosses val="autoZero"/>
        <c:crossBetween val="between"/>
      </c:valAx>
      <c:valAx>
        <c:axId val="20139967"/>
        <c:scaling>
          <c:orientation val="minMax"/>
        </c:scaling>
        <c:delete val="0"/>
        <c:axPos val="r"/>
        <c:numFmt formatCode="0.0%_);\(0.0%\);0.0%_);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KR"/>
          </a:p>
        </c:txPr>
        <c:crossAx val="1583279488"/>
        <c:crosses val="max"/>
        <c:crossBetween val="between"/>
      </c:valAx>
      <c:catAx>
        <c:axId val="158327948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13996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/>
              </a:solidFill>
              <a:latin typeface="Cambria" panose="02040503050406030204" pitchFamily="18" charset="0"/>
              <a:ea typeface="+mn-ea"/>
              <a:cs typeface="+mn-cs"/>
            </a:defRPr>
          </a:pPr>
          <a:endParaRPr lang="en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600">
          <a:solidFill>
            <a:schemeClr val="tx1"/>
          </a:solidFill>
          <a:latin typeface="Cambria" panose="02040503050406030204" pitchFamily="18" charset="0"/>
        </a:defRPr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720" b="0" i="0" u="none" strike="noStrike" kern="1200" spc="0" baseline="0">
                <a:solidFill>
                  <a:schemeClr val="tx1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r>
              <a:rPr lang="en-US"/>
              <a:t>Low-dk glass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0" i="0" u="none" strike="noStrike" kern="1200" spc="0" baseline="0">
              <a:solidFill>
                <a:schemeClr val="tx1"/>
              </a:solidFill>
              <a:latin typeface="Cambria" panose="02040503050406030204" pitchFamily="18" charset="0"/>
              <a:ea typeface="+mn-ea"/>
              <a:cs typeface="+mn-cs"/>
            </a:defRPr>
          </a:pPr>
          <a:endParaRPr lang="en-K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Charts!$K$133</c:f>
              <c:strCache>
                <c:ptCount val="1"/>
                <c:pt idx="0">
                  <c:v>Volume y/y</c:v>
                </c:pt>
              </c:strCache>
            </c:strRef>
          </c:tx>
          <c:spPr>
            <a:solidFill>
              <a:srgbClr val="063C5E"/>
            </a:solidFill>
            <a:ln>
              <a:noFill/>
            </a:ln>
            <a:effectLst/>
          </c:spPr>
          <c:invertIfNegative val="0"/>
          <c:cat>
            <c:strRef>
              <c:f>Charts!$L$131:$Q$131</c:f>
              <c:strCache>
                <c:ptCount val="6"/>
                <c:pt idx="0">
                  <c:v>FY26A</c:v>
                </c:pt>
                <c:pt idx="1">
                  <c:v>FY27E</c:v>
                </c:pt>
                <c:pt idx="2">
                  <c:v>FY28E</c:v>
                </c:pt>
                <c:pt idx="3">
                  <c:v>FY29E</c:v>
                </c:pt>
                <c:pt idx="4">
                  <c:v>FY30E</c:v>
                </c:pt>
                <c:pt idx="5">
                  <c:v>FY31E</c:v>
                </c:pt>
              </c:strCache>
            </c:strRef>
          </c:cat>
          <c:val>
            <c:numRef>
              <c:f>Charts!$L$133:$Q$133</c:f>
              <c:numCache>
                <c:formatCode>0.0%_);\(0.0%\);0.0%_);@_)</c:formatCode>
                <c:ptCount val="6"/>
                <c:pt idx="0">
                  <c:v>0.30209925199066978</c:v>
                </c:pt>
                <c:pt idx="1">
                  <c:v>0.20354038139322994</c:v>
                </c:pt>
                <c:pt idx="2">
                  <c:v>0.12393014261316826</c:v>
                </c:pt>
                <c:pt idx="3">
                  <c:v>5.4722920095873429E-2</c:v>
                </c:pt>
                <c:pt idx="4">
                  <c:v>4.7256598401051342E-2</c:v>
                </c:pt>
                <c:pt idx="5">
                  <c:v>5.647058823529405E-2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F4-474B-9654-A2FFADD6AC7F}"/>
            </c:ext>
          </c:extLst>
        </c:ser>
        <c:ser>
          <c:idx val="2"/>
          <c:order val="2"/>
          <c:tx>
            <c:strRef>
              <c:f>Charts!$K$134</c:f>
              <c:strCache>
                <c:ptCount val="1"/>
                <c:pt idx="0">
                  <c:v>Price y/y</c:v>
                </c:pt>
              </c:strCache>
            </c:strRef>
          </c:tx>
          <c:spPr>
            <a:solidFill>
              <a:srgbClr val="005EAE"/>
            </a:solidFill>
            <a:ln>
              <a:noFill/>
            </a:ln>
            <a:effectLst/>
          </c:spPr>
          <c:invertIfNegative val="0"/>
          <c:cat>
            <c:strRef>
              <c:f>Charts!$L$131:$Q$131</c:f>
              <c:strCache>
                <c:ptCount val="6"/>
                <c:pt idx="0">
                  <c:v>FY26A</c:v>
                </c:pt>
                <c:pt idx="1">
                  <c:v>FY27E</c:v>
                </c:pt>
                <c:pt idx="2">
                  <c:v>FY28E</c:v>
                </c:pt>
                <c:pt idx="3">
                  <c:v>FY29E</c:v>
                </c:pt>
                <c:pt idx="4">
                  <c:v>FY30E</c:v>
                </c:pt>
                <c:pt idx="5">
                  <c:v>FY31E</c:v>
                </c:pt>
              </c:strCache>
            </c:strRef>
          </c:cat>
          <c:val>
            <c:numRef>
              <c:f>Charts!$L$134:$Q$134</c:f>
              <c:numCache>
                <c:formatCode>0.0%_);\(0.0%\);0.0%_);@_)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3.0000000000000027E-2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F4-474B-9654-A2FFADD6AC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97879423"/>
        <c:axId val="1545434688"/>
      </c:barChart>
      <c:lineChart>
        <c:grouping val="standard"/>
        <c:varyColors val="0"/>
        <c:ser>
          <c:idx val="0"/>
          <c:order val="0"/>
          <c:tx>
            <c:strRef>
              <c:f>Charts!$K$132</c:f>
              <c:strCache>
                <c:ptCount val="1"/>
                <c:pt idx="0">
                  <c:v>Utilisation rate</c:v>
                </c:pt>
              </c:strCache>
            </c:strRef>
          </c:tx>
          <c:spPr>
            <a:ln w="28575" cap="rnd" cmpd="sng" algn="ctr">
              <a:solidFill>
                <a:srgbClr val="80ABA1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circle"/>
            <c:size val="5"/>
            <c:spPr>
              <a:solidFill>
                <a:srgbClr val="80ABA1"/>
              </a:solidFill>
              <a:ln w="9525">
                <a:solidFill>
                  <a:srgbClr val="80ABA1"/>
                </a:solidFill>
                <a:prstDash val="solid"/>
              </a:ln>
              <a:effectLst/>
            </c:spPr>
          </c:marker>
          <c:cat>
            <c:strRef>
              <c:f>Charts!$L$131:$Q$131</c:f>
              <c:strCache>
                <c:ptCount val="6"/>
                <c:pt idx="0">
                  <c:v>FY26A</c:v>
                </c:pt>
                <c:pt idx="1">
                  <c:v>FY27E</c:v>
                </c:pt>
                <c:pt idx="2">
                  <c:v>FY28E</c:v>
                </c:pt>
                <c:pt idx="3">
                  <c:v>FY29E</c:v>
                </c:pt>
                <c:pt idx="4">
                  <c:v>FY30E</c:v>
                </c:pt>
                <c:pt idx="5">
                  <c:v>FY31E</c:v>
                </c:pt>
              </c:strCache>
            </c:strRef>
          </c:cat>
          <c:val>
            <c:numRef>
              <c:f>Charts!$L$132:$Q$132</c:f>
              <c:numCache>
                <c:formatCode>0.0%_);\(0.0%\);0.0%_);@_)</c:formatCode>
                <c:ptCount val="6"/>
                <c:pt idx="0">
                  <c:v>1</c:v>
                </c:pt>
                <c:pt idx="1">
                  <c:v>1.0003452520671003</c:v>
                </c:pt>
                <c:pt idx="2">
                  <c:v>0.97000000000000008</c:v>
                </c:pt>
                <c:pt idx="3">
                  <c:v>0.92</c:v>
                </c:pt>
                <c:pt idx="4">
                  <c:v>0.89999999999999991</c:v>
                </c:pt>
                <c:pt idx="5">
                  <c:v>0.90000000000000013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4-474B-9654-A2FFADD6AC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06079"/>
        <c:axId val="130644863"/>
      </c:lineChart>
      <c:catAx>
        <c:axId val="197879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KR"/>
          </a:p>
        </c:txPr>
        <c:crossAx val="1545434688"/>
        <c:crosses val="autoZero"/>
        <c:auto val="1"/>
        <c:lblAlgn val="ctr"/>
        <c:lblOffset val="100"/>
        <c:noMultiLvlLbl val="0"/>
      </c:catAx>
      <c:valAx>
        <c:axId val="1545434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_);\(0.0%\);0.0%_);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KR"/>
          </a:p>
        </c:txPr>
        <c:crossAx val="197879423"/>
        <c:crosses val="autoZero"/>
        <c:crossBetween val="between"/>
      </c:valAx>
      <c:valAx>
        <c:axId val="130644863"/>
        <c:scaling>
          <c:orientation val="minMax"/>
        </c:scaling>
        <c:delete val="0"/>
        <c:axPos val="r"/>
        <c:numFmt formatCode="0.0%_);\(0.0%\);0.0%_);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KR"/>
          </a:p>
        </c:txPr>
        <c:crossAx val="21006079"/>
        <c:crosses val="max"/>
        <c:crossBetween val="between"/>
      </c:valAx>
      <c:catAx>
        <c:axId val="2100607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064486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/>
              </a:solidFill>
              <a:latin typeface="Cambria" panose="02040503050406030204" pitchFamily="18" charset="0"/>
              <a:ea typeface="+mn-ea"/>
              <a:cs typeface="+mn-cs"/>
            </a:defRPr>
          </a:pPr>
          <a:endParaRPr lang="en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600">
          <a:solidFill>
            <a:schemeClr val="tx1"/>
          </a:solidFill>
          <a:latin typeface="Cambria" panose="02040503050406030204" pitchFamily="18" charset="0"/>
        </a:defRPr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720" b="0" i="0" u="none" strike="noStrike" kern="1200" spc="0" baseline="0">
                <a:solidFill>
                  <a:schemeClr val="tx1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r>
              <a:rPr lang="en-US"/>
              <a:t>T-glass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0" i="0" u="none" strike="noStrike" kern="1200" spc="0" baseline="0">
              <a:solidFill>
                <a:schemeClr val="tx1"/>
              </a:solidFill>
              <a:latin typeface="Cambria" panose="02040503050406030204" pitchFamily="18" charset="0"/>
              <a:ea typeface="+mn-ea"/>
              <a:cs typeface="+mn-cs"/>
            </a:defRPr>
          </a:pPr>
          <a:endParaRPr lang="en-K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Charts!$K$128</c:f>
              <c:strCache>
                <c:ptCount val="1"/>
                <c:pt idx="0">
                  <c:v>Volume y/y</c:v>
                </c:pt>
              </c:strCache>
            </c:strRef>
          </c:tx>
          <c:spPr>
            <a:solidFill>
              <a:srgbClr val="063C5E"/>
            </a:solidFill>
            <a:ln>
              <a:noFill/>
            </a:ln>
            <a:effectLst/>
          </c:spPr>
          <c:invertIfNegative val="0"/>
          <c:cat>
            <c:strRef>
              <c:f>Charts!$L$126:$Q$126</c:f>
              <c:strCache>
                <c:ptCount val="6"/>
                <c:pt idx="0">
                  <c:v>FY26A</c:v>
                </c:pt>
                <c:pt idx="1">
                  <c:v>FY27E</c:v>
                </c:pt>
                <c:pt idx="2">
                  <c:v>FY28E</c:v>
                </c:pt>
                <c:pt idx="3">
                  <c:v>FY29E</c:v>
                </c:pt>
                <c:pt idx="4">
                  <c:v>FY30E</c:v>
                </c:pt>
                <c:pt idx="5">
                  <c:v>FY31E</c:v>
                </c:pt>
              </c:strCache>
            </c:strRef>
          </c:cat>
          <c:val>
            <c:numRef>
              <c:f>Charts!$L$128:$Q$128</c:f>
              <c:numCache>
                <c:formatCode>0.0%_);\(0.0%\);0.0%_);@_)</c:formatCode>
                <c:ptCount val="6"/>
                <c:pt idx="0">
                  <c:v>0.13185401641238159</c:v>
                </c:pt>
                <c:pt idx="1">
                  <c:v>0.20388631415315706</c:v>
                </c:pt>
                <c:pt idx="2">
                  <c:v>0.47422819641798064</c:v>
                </c:pt>
                <c:pt idx="3">
                  <c:v>0.2821650399290152</c:v>
                </c:pt>
                <c:pt idx="4">
                  <c:v>0.12076124567474045</c:v>
                </c:pt>
                <c:pt idx="5">
                  <c:v>0.10126582278481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AC-EE4F-804F-3F07EFDF6CBC}"/>
            </c:ext>
          </c:extLst>
        </c:ser>
        <c:ser>
          <c:idx val="2"/>
          <c:order val="2"/>
          <c:tx>
            <c:strRef>
              <c:f>Charts!$K$129</c:f>
              <c:strCache>
                <c:ptCount val="1"/>
                <c:pt idx="0">
                  <c:v>Price y/y</c:v>
                </c:pt>
              </c:strCache>
            </c:strRef>
          </c:tx>
          <c:spPr>
            <a:solidFill>
              <a:srgbClr val="005EAE"/>
            </a:solidFill>
            <a:ln>
              <a:noFill/>
            </a:ln>
            <a:effectLst/>
          </c:spPr>
          <c:invertIfNegative val="0"/>
          <c:cat>
            <c:strRef>
              <c:f>Charts!$L$126:$Q$126</c:f>
              <c:strCache>
                <c:ptCount val="6"/>
                <c:pt idx="0">
                  <c:v>FY26A</c:v>
                </c:pt>
                <c:pt idx="1">
                  <c:v>FY27E</c:v>
                </c:pt>
                <c:pt idx="2">
                  <c:v>FY28E</c:v>
                </c:pt>
                <c:pt idx="3">
                  <c:v>FY29E</c:v>
                </c:pt>
                <c:pt idx="4">
                  <c:v>FY30E</c:v>
                </c:pt>
                <c:pt idx="5">
                  <c:v>FY31E</c:v>
                </c:pt>
              </c:strCache>
            </c:strRef>
          </c:cat>
          <c:val>
            <c:numRef>
              <c:f>Charts!$L$129:$Q$129</c:f>
              <c:numCache>
                <c:formatCode>0.0%_);\(0.0%\);0.0%_);@_)</c:formatCode>
                <c:ptCount val="6"/>
                <c:pt idx="0">
                  <c:v>4.9000000000000155E-2</c:v>
                </c:pt>
                <c:pt idx="1">
                  <c:v>0.30000000000000004</c:v>
                </c:pt>
                <c:pt idx="2">
                  <c:v>5.0000000000000044E-2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AC-EE4F-804F-3F07EFDF6C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567854080"/>
        <c:axId val="1567858560"/>
      </c:barChart>
      <c:lineChart>
        <c:grouping val="standard"/>
        <c:varyColors val="0"/>
        <c:ser>
          <c:idx val="0"/>
          <c:order val="0"/>
          <c:tx>
            <c:strRef>
              <c:f>Charts!$K$127</c:f>
              <c:strCache>
                <c:ptCount val="1"/>
                <c:pt idx="0">
                  <c:v>Utilisation rate</c:v>
                </c:pt>
              </c:strCache>
            </c:strRef>
          </c:tx>
          <c:spPr>
            <a:ln w="28575" cap="rnd" cmpd="sng" algn="ctr">
              <a:solidFill>
                <a:srgbClr val="80ABA1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circle"/>
            <c:size val="5"/>
            <c:spPr>
              <a:solidFill>
                <a:srgbClr val="80ABA1"/>
              </a:solidFill>
              <a:ln w="9525">
                <a:solidFill>
                  <a:srgbClr val="80ABA1"/>
                </a:solidFill>
                <a:prstDash val="solid"/>
              </a:ln>
              <a:effectLst/>
            </c:spPr>
          </c:marker>
          <c:cat>
            <c:strRef>
              <c:f>Charts!$L$126:$Q$126</c:f>
              <c:strCache>
                <c:ptCount val="6"/>
                <c:pt idx="0">
                  <c:v>FY26A</c:v>
                </c:pt>
                <c:pt idx="1">
                  <c:v>FY27E</c:v>
                </c:pt>
                <c:pt idx="2">
                  <c:v>FY28E</c:v>
                </c:pt>
                <c:pt idx="3">
                  <c:v>FY29E</c:v>
                </c:pt>
                <c:pt idx="4">
                  <c:v>FY30E</c:v>
                </c:pt>
                <c:pt idx="5">
                  <c:v>FY31E</c:v>
                </c:pt>
              </c:strCache>
            </c:strRef>
          </c:cat>
          <c:val>
            <c:numRef>
              <c:f>Charts!$L$127:$Q$127</c:f>
              <c:numCache>
                <c:formatCode>0.0%_);\(0.0%\);0.0%_);@_)</c:formatCode>
                <c:ptCount val="6"/>
                <c:pt idx="0">
                  <c:v>1</c:v>
                </c:pt>
                <c:pt idx="1">
                  <c:v>1.0025807337537769</c:v>
                </c:pt>
                <c:pt idx="2">
                  <c:v>0.92</c:v>
                </c:pt>
                <c:pt idx="3">
                  <c:v>0.85</c:v>
                </c:pt>
                <c:pt idx="4">
                  <c:v>0.82</c:v>
                </c:pt>
                <c:pt idx="5">
                  <c:v>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AC-EE4F-804F-3F07EFDF6C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596287"/>
        <c:axId val="21010111"/>
      </c:lineChart>
      <c:catAx>
        <c:axId val="1567854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KR"/>
          </a:p>
        </c:txPr>
        <c:crossAx val="1567858560"/>
        <c:crosses val="autoZero"/>
        <c:auto val="1"/>
        <c:lblAlgn val="ctr"/>
        <c:lblOffset val="100"/>
        <c:noMultiLvlLbl val="0"/>
      </c:catAx>
      <c:valAx>
        <c:axId val="156785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_);\(0.0%\);0.0%_);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KR"/>
          </a:p>
        </c:txPr>
        <c:crossAx val="1567854080"/>
        <c:crosses val="autoZero"/>
        <c:crossBetween val="between"/>
      </c:valAx>
      <c:valAx>
        <c:axId val="21010111"/>
        <c:scaling>
          <c:orientation val="minMax"/>
        </c:scaling>
        <c:delete val="0"/>
        <c:axPos val="r"/>
        <c:numFmt formatCode="0.0%_);\(0.0%\);0.0%_);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KR"/>
          </a:p>
        </c:txPr>
        <c:crossAx val="131596287"/>
        <c:crosses val="max"/>
        <c:crossBetween val="between"/>
      </c:valAx>
      <c:catAx>
        <c:axId val="13159628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01011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/>
              </a:solidFill>
              <a:latin typeface="Cambria" panose="02040503050406030204" pitchFamily="18" charset="0"/>
              <a:ea typeface="+mn-ea"/>
              <a:cs typeface="+mn-cs"/>
            </a:defRPr>
          </a:pPr>
          <a:endParaRPr lang="en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600">
          <a:solidFill>
            <a:schemeClr val="tx1"/>
          </a:solidFill>
          <a:latin typeface="Cambria" panose="02040503050406030204" pitchFamily="18" charset="0"/>
        </a:defRPr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720" b="0" i="0" u="none" strike="noStrike" kern="1200" spc="0" baseline="0">
                <a:solidFill>
                  <a:schemeClr val="tx1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r>
              <a:rPr lang="en-US"/>
              <a:t>Electronic Materials Cost Build (JPY 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0" i="0" u="none" strike="noStrike" kern="1200" spc="0" baseline="0">
              <a:solidFill>
                <a:schemeClr val="tx1"/>
              </a:solidFill>
              <a:latin typeface="Cambria" panose="02040503050406030204" pitchFamily="18" charset="0"/>
              <a:ea typeface="+mn-ea"/>
              <a:cs typeface="+mn-cs"/>
            </a:defRPr>
          </a:pPr>
          <a:endParaRPr lang="en-K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Variable Cost</c:v>
          </c:tx>
          <c:spPr>
            <a:solidFill>
              <a:srgbClr val="063C5E"/>
            </a:solidFill>
            <a:ln>
              <a:noFill/>
            </a:ln>
            <a:effectLst/>
          </c:spPr>
          <c:invertIfNegative val="0"/>
          <c:cat>
            <c:strRef>
              <c:f>Charts!$T$147:$Y$147</c:f>
              <c:strCache>
                <c:ptCount val="6"/>
                <c:pt idx="0">
                  <c:v>FY26A</c:v>
                </c:pt>
                <c:pt idx="1">
                  <c:v>FY27E</c:v>
                </c:pt>
                <c:pt idx="2">
                  <c:v>FY28E</c:v>
                </c:pt>
                <c:pt idx="3">
                  <c:v>FY29E</c:v>
                </c:pt>
                <c:pt idx="4">
                  <c:v>FY30E</c:v>
                </c:pt>
                <c:pt idx="5">
                  <c:v>FY31E</c:v>
                </c:pt>
              </c:strCache>
            </c:strRef>
          </c:cat>
          <c:val>
            <c:numRef>
              <c:f>Charts!$T$149:$Y$149</c:f>
              <c:numCache>
                <c:formatCode>#,##0;\(#,##0\);\-</c:formatCode>
                <c:ptCount val="6"/>
                <c:pt idx="0">
                  <c:v>15349.75</c:v>
                </c:pt>
                <c:pt idx="1">
                  <c:v>18886.621087136467</c:v>
                </c:pt>
                <c:pt idx="2">
                  <c:v>22402.156172544444</c:v>
                </c:pt>
                <c:pt idx="3">
                  <c:v>25144.792038910928</c:v>
                </c:pt>
                <c:pt idx="4">
                  <c:v>27094.846485331102</c:v>
                </c:pt>
                <c:pt idx="5">
                  <c:v>29204.384874697014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B2-1545-9C7D-9EA0835852DA}"/>
            </c:ext>
          </c:extLst>
        </c:ser>
        <c:ser>
          <c:idx val="1"/>
          <c:order val="1"/>
          <c:tx>
            <c:v>Fixed Cost</c:v>
          </c:tx>
          <c:spPr>
            <a:solidFill>
              <a:srgbClr val="80ABA1"/>
            </a:solidFill>
            <a:ln>
              <a:noFill/>
            </a:ln>
            <a:effectLst/>
          </c:spPr>
          <c:invertIfNegative val="0"/>
          <c:cat>
            <c:strRef>
              <c:f>Charts!$T$147:$Y$147</c:f>
              <c:strCache>
                <c:ptCount val="6"/>
                <c:pt idx="0">
                  <c:v>FY26A</c:v>
                </c:pt>
                <c:pt idx="1">
                  <c:v>FY27E</c:v>
                </c:pt>
                <c:pt idx="2">
                  <c:v>FY28E</c:v>
                </c:pt>
                <c:pt idx="3">
                  <c:v>FY29E</c:v>
                </c:pt>
                <c:pt idx="4">
                  <c:v>FY30E</c:v>
                </c:pt>
                <c:pt idx="5">
                  <c:v>FY31E</c:v>
                </c:pt>
              </c:strCache>
            </c:strRef>
          </c:cat>
          <c:val>
            <c:numRef>
              <c:f>Charts!$T$150:$Y$150</c:f>
              <c:numCache>
                <c:formatCode>#,##0;\(#,##0\);\-</c:formatCode>
                <c:ptCount val="6"/>
                <c:pt idx="0">
                  <c:v>19431.373</c:v>
                </c:pt>
                <c:pt idx="1">
                  <c:v>19570.979380769229</c:v>
                </c:pt>
                <c:pt idx="2">
                  <c:v>21528.077318846157</c:v>
                </c:pt>
                <c:pt idx="3">
                  <c:v>23465.604277542312</c:v>
                </c:pt>
                <c:pt idx="4">
                  <c:v>24169.572405868577</c:v>
                </c:pt>
                <c:pt idx="5">
                  <c:v>24894.659578044637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B2-1545-9C7D-9EA0835852DA}"/>
            </c:ext>
          </c:extLst>
        </c:ser>
        <c:ser>
          <c:idx val="2"/>
          <c:order val="2"/>
          <c:tx>
            <c:v>New-site fixed cost</c:v>
          </c:tx>
          <c:spPr>
            <a:solidFill>
              <a:srgbClr val="005EAE"/>
            </a:solidFill>
            <a:ln>
              <a:noFill/>
            </a:ln>
            <a:effectLst/>
          </c:spPr>
          <c:invertIfNegative val="0"/>
          <c:cat>
            <c:strRef>
              <c:f>Charts!$T$147:$Y$147</c:f>
              <c:strCache>
                <c:ptCount val="6"/>
                <c:pt idx="0">
                  <c:v>FY26A</c:v>
                </c:pt>
                <c:pt idx="1">
                  <c:v>FY27E</c:v>
                </c:pt>
                <c:pt idx="2">
                  <c:v>FY28E</c:v>
                </c:pt>
                <c:pt idx="3">
                  <c:v>FY29E</c:v>
                </c:pt>
                <c:pt idx="4">
                  <c:v>FY30E</c:v>
                </c:pt>
                <c:pt idx="5">
                  <c:v>FY31E</c:v>
                </c:pt>
              </c:strCache>
            </c:strRef>
          </c:cat>
          <c:val>
            <c:numRef>
              <c:f>Charts!$T$151:$Y$151</c:f>
              <c:numCache>
                <c:formatCode>#,##0;\(#,##0\);\-</c:formatCode>
                <c:ptCount val="6"/>
                <c:pt idx="0">
                  <c:v>0</c:v>
                </c:pt>
                <c:pt idx="1">
                  <c:v>1000</c:v>
                </c:pt>
                <c:pt idx="2">
                  <c:v>3650</c:v>
                </c:pt>
                <c:pt idx="3">
                  <c:v>4600</c:v>
                </c:pt>
                <c:pt idx="4">
                  <c:v>4800</c:v>
                </c:pt>
                <c:pt idx="5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B2-1545-9C7D-9EA0835852DA}"/>
            </c:ext>
          </c:extLst>
        </c:ser>
        <c:ser>
          <c:idx val="3"/>
          <c:order val="3"/>
          <c:tx>
            <c:v>Start-up / ramp cost</c:v>
          </c:tx>
          <c:spPr>
            <a:solidFill>
              <a:srgbClr val="A9C8DE"/>
            </a:solidFill>
            <a:ln>
              <a:noFill/>
            </a:ln>
            <a:effectLst/>
          </c:spPr>
          <c:invertIfNegative val="0"/>
          <c:cat>
            <c:strRef>
              <c:f>Charts!$T$147:$Y$147</c:f>
              <c:strCache>
                <c:ptCount val="6"/>
                <c:pt idx="0">
                  <c:v>FY26A</c:v>
                </c:pt>
                <c:pt idx="1">
                  <c:v>FY27E</c:v>
                </c:pt>
                <c:pt idx="2">
                  <c:v>FY28E</c:v>
                </c:pt>
                <c:pt idx="3">
                  <c:v>FY29E</c:v>
                </c:pt>
                <c:pt idx="4">
                  <c:v>FY30E</c:v>
                </c:pt>
                <c:pt idx="5">
                  <c:v>FY31E</c:v>
                </c:pt>
              </c:strCache>
            </c:strRef>
          </c:cat>
          <c:val>
            <c:numRef>
              <c:f>Charts!$T$152:$Y$152</c:f>
              <c:numCache>
                <c:formatCode>#,##0;\(#,##0\);\-</c:formatCode>
                <c:ptCount val="6"/>
                <c:pt idx="0">
                  <c:v>0</c:v>
                </c:pt>
                <c:pt idx="1">
                  <c:v>600</c:v>
                </c:pt>
                <c:pt idx="2">
                  <c:v>1500</c:v>
                </c:pt>
                <c:pt idx="3">
                  <c:v>800</c:v>
                </c:pt>
                <c:pt idx="4">
                  <c:v>800</c:v>
                </c:pt>
                <c:pt idx="5">
                  <c:v>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1B2-1545-9C7D-9EA0835852DA}"/>
            </c:ext>
          </c:extLst>
        </c:ser>
        <c:ser>
          <c:idx val="4"/>
          <c:order val="4"/>
          <c:tx>
            <c:v>EM D&amp;A</c:v>
          </c:tx>
          <c:spPr>
            <a:solidFill>
              <a:srgbClr val="505862"/>
            </a:solidFill>
            <a:ln>
              <a:noFill/>
            </a:ln>
            <a:effectLst/>
          </c:spPr>
          <c:invertIfNegative val="0"/>
          <c:cat>
            <c:strRef>
              <c:f>Charts!$T$147:$Y$147</c:f>
              <c:strCache>
                <c:ptCount val="6"/>
                <c:pt idx="0">
                  <c:v>FY26A</c:v>
                </c:pt>
                <c:pt idx="1">
                  <c:v>FY27E</c:v>
                </c:pt>
                <c:pt idx="2">
                  <c:v>FY28E</c:v>
                </c:pt>
                <c:pt idx="3">
                  <c:v>FY29E</c:v>
                </c:pt>
                <c:pt idx="4">
                  <c:v>FY30E</c:v>
                </c:pt>
                <c:pt idx="5">
                  <c:v>FY31E</c:v>
                </c:pt>
              </c:strCache>
            </c:strRef>
          </c:cat>
          <c:val>
            <c:numRef>
              <c:f>Charts!$T$153:$Y$153</c:f>
              <c:numCache>
                <c:formatCode>#,##0;\(#,##0\);\-</c:formatCode>
                <c:ptCount val="6"/>
                <c:pt idx="0">
                  <c:v>7226.8770000000004</c:v>
                </c:pt>
                <c:pt idx="1">
                  <c:v>8604.7283906666671</c:v>
                </c:pt>
                <c:pt idx="2">
                  <c:v>12800.951306167648</c:v>
                </c:pt>
                <c:pt idx="3">
                  <c:v>16701.468414612096</c:v>
                </c:pt>
                <c:pt idx="4">
                  <c:v>19441.800784708772</c:v>
                </c:pt>
                <c:pt idx="5">
                  <c:v>21943.131895600309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1B2-1545-9C7D-9EA0835852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455414272"/>
        <c:axId val="1455420992"/>
      </c:barChart>
      <c:catAx>
        <c:axId val="1455414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KR"/>
          </a:p>
        </c:txPr>
        <c:crossAx val="1455420992"/>
        <c:crosses val="autoZero"/>
        <c:auto val="1"/>
        <c:lblAlgn val="ctr"/>
        <c:lblOffset val="100"/>
        <c:noMultiLvlLbl val="0"/>
      </c:catAx>
      <c:valAx>
        <c:axId val="1455420992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KR"/>
          </a:p>
        </c:txPr>
        <c:crossAx val="1455414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/>
              </a:solidFill>
              <a:latin typeface="Cambria" panose="02040503050406030204" pitchFamily="18" charset="0"/>
              <a:ea typeface="+mn-ea"/>
              <a:cs typeface="+mn-cs"/>
            </a:defRPr>
          </a:pPr>
          <a:endParaRPr lang="en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600">
          <a:solidFill>
            <a:schemeClr val="tx1"/>
          </a:solidFill>
          <a:latin typeface="Cambria" panose="02040503050406030204" pitchFamily="18" charset="0"/>
        </a:defRPr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00" b="1" i="0" u="none" strike="noStrike" kern="1200" spc="0" baseline="0">
                <a:solidFill>
                  <a:srgbClr val="000000"/>
                </a:solidFill>
                <a:latin typeface="Cambria"/>
                <a:ea typeface="Cambria"/>
                <a:cs typeface="Cambria"/>
              </a:defRPr>
            </a:pPr>
            <a:r>
              <a:rPr lang="en-US"/>
              <a:t>Figure X: ROIC – WACC Spread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spc="0" baseline="0">
              <a:solidFill>
                <a:srgbClr val="000000"/>
              </a:solidFill>
              <a:latin typeface="Cambria"/>
              <a:ea typeface="Cambria"/>
              <a:cs typeface="Cambria"/>
            </a:defRPr>
          </a:pPr>
          <a:endParaRPr lang="en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ROIC − WACC spread</c:v>
          </c:tx>
          <c:spPr>
            <a:solidFill>
              <a:srgbClr val="183A5A"/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rgbClr val="A9C8D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CF0-3749-AA95-41E2EB529F9B}"/>
              </c:ext>
            </c:extLst>
          </c:dPt>
          <c:dPt>
            <c:idx val="7"/>
            <c:invertIfNegative val="0"/>
            <c:bubble3D val="0"/>
            <c:spPr>
              <a:solidFill>
                <a:srgbClr val="A9C8D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DCF0-3749-AA95-41E2EB529F9B}"/>
              </c:ext>
            </c:extLst>
          </c:dPt>
          <c:dPt>
            <c:idx val="8"/>
            <c:invertIfNegative val="0"/>
            <c:bubble3D val="0"/>
            <c:spPr>
              <a:solidFill>
                <a:srgbClr val="A9C8D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CF0-3749-AA95-41E2EB529F9B}"/>
              </c:ext>
            </c:extLst>
          </c:dPt>
          <c:dPt>
            <c:idx val="9"/>
            <c:invertIfNegative val="0"/>
            <c:bubble3D val="0"/>
            <c:spPr>
              <a:solidFill>
                <a:srgbClr val="A9C8D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DCF0-3749-AA95-41E2EB529F9B}"/>
              </c:ext>
            </c:extLst>
          </c:dPt>
          <c:dPt>
            <c:idx val="10"/>
            <c:invertIfNegative val="0"/>
            <c:bubble3D val="0"/>
            <c:spPr>
              <a:solidFill>
                <a:srgbClr val="A9C8D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CF0-3749-AA95-41E2EB529F9B}"/>
              </c:ext>
            </c:extLst>
          </c:dPt>
          <c:dLbls>
            <c:numFmt formatCode="0.0%;\(0.0%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rgbClr val="000000"/>
                    </a:solidFill>
                    <a:latin typeface="Cambria"/>
                    <a:ea typeface="Cambria"/>
                    <a:cs typeface="Cambria"/>
                  </a:defRPr>
                </a:pPr>
                <a:endParaRPr lang="en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Charts!$E$168:$O$168</c:f>
              <c:strCache>
                <c:ptCount val="11"/>
                <c:pt idx="0">
                  <c:v>FY21A</c:v>
                </c:pt>
                <c:pt idx="1">
                  <c:v>FY22A</c:v>
                </c:pt>
                <c:pt idx="2">
                  <c:v>FY23A</c:v>
                </c:pt>
                <c:pt idx="3">
                  <c:v>FY24A</c:v>
                </c:pt>
                <c:pt idx="4">
                  <c:v>FY25A</c:v>
                </c:pt>
                <c:pt idx="5">
                  <c:v>FY26A</c:v>
                </c:pt>
                <c:pt idx="6">
                  <c:v>FY27E</c:v>
                </c:pt>
                <c:pt idx="7">
                  <c:v>FY28E</c:v>
                </c:pt>
                <c:pt idx="8">
                  <c:v>FY29E</c:v>
                </c:pt>
                <c:pt idx="9">
                  <c:v>FY30E</c:v>
                </c:pt>
                <c:pt idx="10">
                  <c:v>FY31E</c:v>
                </c:pt>
              </c:strCache>
            </c:strRef>
          </c:cat>
          <c:val>
            <c:numRef>
              <c:f>Charts!$E$169:$O$169</c:f>
              <c:numCache>
                <c:formatCode>0.0%;\(0.0%\);\-</c:formatCode>
                <c:ptCount val="11"/>
                <c:pt idx="0">
                  <c:v>-4.0687963806046813E-2</c:v>
                </c:pt>
                <c:pt idx="1">
                  <c:v>-3.4707564585010182E-2</c:v>
                </c:pt>
                <c:pt idx="2">
                  <c:v>-5.6192714902090685E-2</c:v>
                </c:pt>
                <c:pt idx="3">
                  <c:v>-3.1441503775014902E-2</c:v>
                </c:pt>
                <c:pt idx="4">
                  <c:v>5.2677572891079993E-4</c:v>
                </c:pt>
                <c:pt idx="5">
                  <c:v>1.3031687108180146E-2</c:v>
                </c:pt>
                <c:pt idx="6">
                  <c:v>3.6384420562293365E-2</c:v>
                </c:pt>
                <c:pt idx="7">
                  <c:v>2.8812338755152433E-2</c:v>
                </c:pt>
                <c:pt idx="8">
                  <c:v>2.5586469572085491E-2</c:v>
                </c:pt>
                <c:pt idx="9">
                  <c:v>2.3327829228931382E-2</c:v>
                </c:pt>
                <c:pt idx="10">
                  <c:v>2.4528006751429451E-2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F0-3749-AA95-41E2EB529F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27"/>
        <c:axId val="527428544"/>
        <c:axId val="527430336"/>
      </c:barChart>
      <c:lineChart>
        <c:grouping val="standard"/>
        <c:varyColors val="0"/>
        <c:ser>
          <c:idx val="1"/>
          <c:order val="1"/>
          <c:tx>
            <c:v>ROIC</c:v>
          </c:tx>
          <c:spPr>
            <a:ln w="22225" cap="rnd" cmpd="sng" algn="ctr">
              <a:solidFill>
                <a:srgbClr val="80ABA1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strRef>
              <c:f>Charts!$E$168:$O$168</c:f>
              <c:strCache>
                <c:ptCount val="11"/>
                <c:pt idx="0">
                  <c:v>FY21A</c:v>
                </c:pt>
                <c:pt idx="1">
                  <c:v>FY22A</c:v>
                </c:pt>
                <c:pt idx="2">
                  <c:v>FY23A</c:v>
                </c:pt>
                <c:pt idx="3">
                  <c:v>FY24A</c:v>
                </c:pt>
                <c:pt idx="4">
                  <c:v>FY25A</c:v>
                </c:pt>
                <c:pt idx="5">
                  <c:v>FY26A</c:v>
                </c:pt>
                <c:pt idx="6">
                  <c:v>FY27E</c:v>
                </c:pt>
                <c:pt idx="7">
                  <c:v>FY28E</c:v>
                </c:pt>
                <c:pt idx="8">
                  <c:v>FY29E</c:v>
                </c:pt>
                <c:pt idx="9">
                  <c:v>FY30E</c:v>
                </c:pt>
                <c:pt idx="10">
                  <c:v>FY31E</c:v>
                </c:pt>
              </c:strCache>
            </c:strRef>
          </c:cat>
          <c:val>
            <c:numRef>
              <c:f>Charts!$E$170:$O$170</c:f>
              <c:numCache>
                <c:formatCode>0.0%;\(0.0%\);\-</c:formatCode>
                <c:ptCount val="11"/>
                <c:pt idx="0">
                  <c:v>3.8316119612021964E-2</c:v>
                </c:pt>
                <c:pt idx="1">
                  <c:v>4.4296518833058594E-2</c:v>
                </c:pt>
                <c:pt idx="2">
                  <c:v>2.2811368515978096E-2</c:v>
                </c:pt>
                <c:pt idx="3">
                  <c:v>4.7562579643053875E-2</c:v>
                </c:pt>
                <c:pt idx="4">
                  <c:v>7.9530859146979577E-2</c:v>
                </c:pt>
                <c:pt idx="5">
                  <c:v>9.2035770526248922E-2</c:v>
                </c:pt>
                <c:pt idx="6">
                  <c:v>0.11538850398036214</c:v>
                </c:pt>
                <c:pt idx="7">
                  <c:v>0.10781642217322121</c:v>
                </c:pt>
                <c:pt idx="8">
                  <c:v>0.10459055299015427</c:v>
                </c:pt>
                <c:pt idx="9">
                  <c:v>0.10233191264700016</c:v>
                </c:pt>
                <c:pt idx="10">
                  <c:v>0.10353209016949823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F0-3749-AA95-41E2EB529F9B}"/>
            </c:ext>
          </c:extLst>
        </c:ser>
        <c:ser>
          <c:idx val="2"/>
          <c:order val="2"/>
          <c:tx>
            <c:v>WACC</c:v>
          </c:tx>
          <c:spPr>
            <a:ln w="15875" cap="rnd">
              <a:solidFill>
                <a:srgbClr val="505862"/>
              </a:solidFill>
              <a:prstDash val="lgDash"/>
              <a:round/>
            </a:ln>
            <a:effectLst/>
          </c:spPr>
          <c:marker>
            <c:symbol val="none"/>
          </c:marker>
          <c:cat>
            <c:strRef>
              <c:f>Charts!$E$168:$O$168</c:f>
              <c:strCache>
                <c:ptCount val="11"/>
                <c:pt idx="0">
                  <c:v>FY21A</c:v>
                </c:pt>
                <c:pt idx="1">
                  <c:v>FY22A</c:v>
                </c:pt>
                <c:pt idx="2">
                  <c:v>FY23A</c:v>
                </c:pt>
                <c:pt idx="3">
                  <c:v>FY24A</c:v>
                </c:pt>
                <c:pt idx="4">
                  <c:v>FY25A</c:v>
                </c:pt>
                <c:pt idx="5">
                  <c:v>FY26A</c:v>
                </c:pt>
                <c:pt idx="6">
                  <c:v>FY27E</c:v>
                </c:pt>
                <c:pt idx="7">
                  <c:v>FY28E</c:v>
                </c:pt>
                <c:pt idx="8">
                  <c:v>FY29E</c:v>
                </c:pt>
                <c:pt idx="9">
                  <c:v>FY30E</c:v>
                </c:pt>
                <c:pt idx="10">
                  <c:v>FY31E</c:v>
                </c:pt>
              </c:strCache>
            </c:strRef>
          </c:cat>
          <c:val>
            <c:numRef>
              <c:f>Charts!$E$171:$O$171</c:f>
              <c:numCache>
                <c:formatCode>0.0%;\(0.0%\);\-</c:formatCode>
                <c:ptCount val="11"/>
                <c:pt idx="0">
                  <c:v>7.9004083418068777E-2</c:v>
                </c:pt>
                <c:pt idx="1">
                  <c:v>7.9004083418068777E-2</c:v>
                </c:pt>
                <c:pt idx="2">
                  <c:v>7.9004083418068777E-2</c:v>
                </c:pt>
                <c:pt idx="3">
                  <c:v>7.9004083418068777E-2</c:v>
                </c:pt>
                <c:pt idx="4">
                  <c:v>7.9004083418068777E-2</c:v>
                </c:pt>
                <c:pt idx="5">
                  <c:v>7.9004083418068777E-2</c:v>
                </c:pt>
                <c:pt idx="6">
                  <c:v>7.9004083418068777E-2</c:v>
                </c:pt>
                <c:pt idx="7">
                  <c:v>7.9004083418068777E-2</c:v>
                </c:pt>
                <c:pt idx="8">
                  <c:v>7.9004083418068777E-2</c:v>
                </c:pt>
                <c:pt idx="9">
                  <c:v>7.9004083418068777E-2</c:v>
                </c:pt>
                <c:pt idx="10">
                  <c:v>7.9004083418068777E-2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F0-3749-AA95-41E2EB529F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7428544"/>
        <c:axId val="527430336"/>
      </c:lineChart>
      <c:catAx>
        <c:axId val="527428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rgbClr val="000000"/>
                </a:solidFill>
                <a:latin typeface="Cambria"/>
                <a:ea typeface="Cambria"/>
                <a:cs typeface="Cambria"/>
              </a:defRPr>
            </a:pPr>
            <a:endParaRPr lang="en-KR"/>
          </a:p>
        </c:txPr>
        <c:crossAx val="527430336"/>
        <c:crosses val="autoZero"/>
        <c:auto val="1"/>
        <c:lblAlgn val="ctr"/>
        <c:lblOffset val="100"/>
        <c:noMultiLvlLbl val="0"/>
      </c:catAx>
      <c:valAx>
        <c:axId val="527430336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rgbClr val="000000"/>
                </a:solidFill>
                <a:latin typeface="Cambria"/>
                <a:ea typeface="Cambria"/>
                <a:cs typeface="Cambria"/>
              </a:defRPr>
            </a:pPr>
            <a:endParaRPr lang="en-KR"/>
          </a:p>
        </c:txPr>
        <c:crossAx val="527428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rgbClr val="000000"/>
              </a:solidFill>
              <a:latin typeface="Cambria"/>
              <a:ea typeface="Cambria"/>
              <a:cs typeface="Cambria"/>
            </a:defRPr>
          </a:pPr>
          <a:endParaRPr lang="en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FFFFFF"/>
      </a:solidFill>
      <a:prstDash val="solid"/>
      <a:round/>
      <a:headEnd type="none" w="med" len="med"/>
      <a:tailEnd type="none" w="med" len="med"/>
    </a:ln>
    <a:effectLst/>
  </c:spPr>
  <c:txPr>
    <a:bodyPr/>
    <a:lstStyle/>
    <a:p>
      <a:pPr>
        <a:defRPr/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720" b="0" i="0" u="none" strike="noStrike" kern="1200" spc="0" baseline="0">
                <a:solidFill>
                  <a:schemeClr val="tx1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r>
              <a:rPr lang="en-US"/>
              <a:t>Figure Y: ROIC vs ROIIC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0" i="0" u="none" strike="noStrike" kern="1200" spc="0" baseline="0">
              <a:solidFill>
                <a:schemeClr val="tx1"/>
              </a:solidFill>
              <a:latin typeface="Cambria" panose="02040503050406030204" pitchFamily="18" charset="0"/>
              <a:ea typeface="+mn-ea"/>
              <a:cs typeface="+mn-cs"/>
            </a:defRPr>
          </a:pPr>
          <a:endParaRPr lang="en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Charts!$B$175</c:f>
              <c:strCache>
                <c:ptCount val="1"/>
                <c:pt idx="0">
                  <c:v>ROIC</c:v>
                </c:pt>
              </c:strCache>
            </c:strRef>
          </c:tx>
          <c:spPr>
            <a:solidFill>
              <a:srgbClr val="183A5A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chemeClr val="tx1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Charts!$E$174:$K$174</c:f>
              <c:strCache>
                <c:ptCount val="7"/>
                <c:pt idx="0">
                  <c:v>FY25A</c:v>
                </c:pt>
                <c:pt idx="1">
                  <c:v>FY26A</c:v>
                </c:pt>
                <c:pt idx="2">
                  <c:v>FY27E</c:v>
                </c:pt>
                <c:pt idx="3">
                  <c:v>FY28E</c:v>
                </c:pt>
                <c:pt idx="4">
                  <c:v>FY29E</c:v>
                </c:pt>
                <c:pt idx="5">
                  <c:v>FY30E</c:v>
                </c:pt>
                <c:pt idx="6">
                  <c:v>FY31E</c:v>
                </c:pt>
              </c:strCache>
            </c:strRef>
          </c:cat>
          <c:val>
            <c:numRef>
              <c:f>Charts!$E$175:$K$175</c:f>
              <c:numCache>
                <c:formatCode>0.0%;\(0.0%\);\-</c:formatCode>
                <c:ptCount val="7"/>
                <c:pt idx="0">
                  <c:v>7.9530859146979577E-2</c:v>
                </c:pt>
                <c:pt idx="1">
                  <c:v>9.2035770526248922E-2</c:v>
                </c:pt>
                <c:pt idx="2">
                  <c:v>0.11538850398036214</c:v>
                </c:pt>
                <c:pt idx="3">
                  <c:v>0.10781642217322121</c:v>
                </c:pt>
                <c:pt idx="4">
                  <c:v>0.10459055299015427</c:v>
                </c:pt>
                <c:pt idx="5">
                  <c:v>0.10233191264700016</c:v>
                </c:pt>
                <c:pt idx="6">
                  <c:v>0.10353209016949823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12-2144-8C79-08920039AB7F}"/>
            </c:ext>
          </c:extLst>
        </c:ser>
        <c:ser>
          <c:idx val="1"/>
          <c:order val="1"/>
          <c:tx>
            <c:strRef>
              <c:f>Charts!$B$176</c:f>
              <c:strCache>
                <c:ptCount val="1"/>
                <c:pt idx="0">
                  <c:v>ROIIC (3-yr rolling)</c:v>
                </c:pt>
              </c:strCache>
            </c:strRef>
          </c:tx>
          <c:spPr>
            <a:solidFill>
              <a:srgbClr val="80ABA1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chemeClr val="tx1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Charts!$E$174:$K$174</c:f>
              <c:strCache>
                <c:ptCount val="7"/>
                <c:pt idx="0">
                  <c:v>FY25A</c:v>
                </c:pt>
                <c:pt idx="1">
                  <c:v>FY26A</c:v>
                </c:pt>
                <c:pt idx="2">
                  <c:v>FY27E</c:v>
                </c:pt>
                <c:pt idx="3">
                  <c:v>FY28E</c:v>
                </c:pt>
                <c:pt idx="4">
                  <c:v>FY29E</c:v>
                </c:pt>
                <c:pt idx="5">
                  <c:v>FY30E</c:v>
                </c:pt>
                <c:pt idx="6">
                  <c:v>FY31E</c:v>
                </c:pt>
              </c:strCache>
            </c:strRef>
          </c:cat>
          <c:val>
            <c:numRef>
              <c:f>Charts!$E$176:$K$176</c:f>
              <c:numCache>
                <c:formatCode>0.0%;\(0.0%\);\-</c:formatCode>
                <c:ptCount val="7"/>
                <c:pt idx="0">
                  <c:v>0.30179349448014803</c:v>
                </c:pt>
                <c:pt idx="1">
                  <c:v>0.33334934325296633</c:v>
                </c:pt>
                <c:pt idx="2">
                  <c:v>0.24439006442091338</c:v>
                </c:pt>
                <c:pt idx="3">
                  <c:v>0.14655006770517423</c:v>
                </c:pt>
                <c:pt idx="4">
                  <c:v>0.12178950596461482</c:v>
                </c:pt>
                <c:pt idx="5">
                  <c:v>9.0608751513689648E-2</c:v>
                </c:pt>
                <c:pt idx="6">
                  <c:v>0.10961403639934565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12-2144-8C79-08920039AB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27"/>
        <c:axId val="558659136"/>
        <c:axId val="558654656"/>
      </c:barChart>
      <c:lineChart>
        <c:grouping val="standard"/>
        <c:varyColors val="0"/>
        <c:ser>
          <c:idx val="2"/>
          <c:order val="2"/>
          <c:tx>
            <c:strRef>
              <c:f>Charts!$B$177</c:f>
              <c:strCache>
                <c:ptCount val="1"/>
                <c:pt idx="0">
                  <c:v>WACC</c:v>
                </c:pt>
              </c:strCache>
            </c:strRef>
          </c:tx>
          <c:spPr>
            <a:ln w="15875" cap="rnd">
              <a:solidFill>
                <a:srgbClr val="505862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Charts!$E$174:$K$174</c:f>
              <c:strCache>
                <c:ptCount val="7"/>
                <c:pt idx="0">
                  <c:v>FY25A</c:v>
                </c:pt>
                <c:pt idx="1">
                  <c:v>FY26A</c:v>
                </c:pt>
                <c:pt idx="2">
                  <c:v>FY27E</c:v>
                </c:pt>
                <c:pt idx="3">
                  <c:v>FY28E</c:v>
                </c:pt>
                <c:pt idx="4">
                  <c:v>FY29E</c:v>
                </c:pt>
                <c:pt idx="5">
                  <c:v>FY30E</c:v>
                </c:pt>
                <c:pt idx="6">
                  <c:v>FY31E</c:v>
                </c:pt>
              </c:strCache>
            </c:strRef>
          </c:cat>
          <c:val>
            <c:numRef>
              <c:f>Charts!$E$177:$K$177</c:f>
              <c:numCache>
                <c:formatCode>0.0%;\(0.0%\);\-</c:formatCode>
                <c:ptCount val="7"/>
                <c:pt idx="0">
                  <c:v>7.9004083418068777E-2</c:v>
                </c:pt>
                <c:pt idx="1">
                  <c:v>7.9004083418068777E-2</c:v>
                </c:pt>
                <c:pt idx="2">
                  <c:v>7.9004083418068777E-2</c:v>
                </c:pt>
                <c:pt idx="3">
                  <c:v>7.9004083418068777E-2</c:v>
                </c:pt>
                <c:pt idx="4">
                  <c:v>7.9004083418068777E-2</c:v>
                </c:pt>
                <c:pt idx="5">
                  <c:v>7.9004083418068777E-2</c:v>
                </c:pt>
                <c:pt idx="6">
                  <c:v>7.9004083418068777E-2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C12-2144-8C79-08920039AB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8659136"/>
        <c:axId val="558654656"/>
      </c:lineChart>
      <c:catAx>
        <c:axId val="558659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KR"/>
          </a:p>
        </c:txPr>
        <c:crossAx val="558654656"/>
        <c:crosses val="autoZero"/>
        <c:auto val="1"/>
        <c:lblAlgn val="ctr"/>
        <c:lblOffset val="100"/>
        <c:noMultiLvlLbl val="0"/>
      </c:catAx>
      <c:valAx>
        <c:axId val="558654656"/>
        <c:scaling>
          <c:orientation val="minMax"/>
          <c:min val="0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KR"/>
          </a:p>
        </c:txPr>
        <c:crossAx val="558659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/>
              </a:solidFill>
              <a:latin typeface="Cambria" panose="02040503050406030204" pitchFamily="18" charset="0"/>
              <a:ea typeface="+mn-ea"/>
              <a:cs typeface="+mn-cs"/>
            </a:defRPr>
          </a:pPr>
          <a:endParaRPr lang="en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FFFFFF"/>
      </a:solidFill>
      <a:prstDash val="solid"/>
      <a:round/>
      <a:headEnd type="none" w="med" len="med"/>
      <a:tailEnd type="none" w="med" len="med"/>
    </a:ln>
    <a:effectLst/>
  </c:spPr>
  <c:txPr>
    <a:bodyPr/>
    <a:lstStyle/>
    <a:p>
      <a:pPr>
        <a:defRPr sz="600">
          <a:solidFill>
            <a:schemeClr val="tx1"/>
          </a:solidFill>
          <a:latin typeface="Cambria" panose="02040503050406030204" pitchFamily="18" charset="0"/>
        </a:defRPr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spc="0" baseline="0">
              <a:solidFill>
                <a:sysClr val="windowText" lastClr="000000"/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0"/>
          <c:tx>
            <c:strRef>
              <c:f>Charts!$T$53</c:f>
              <c:strCache>
                <c:ptCount val="1"/>
                <c:pt idx="0">
                  <c:v>EV/EBITDA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Charts!$S$55:$S$60</c:f>
              <c:strCache>
                <c:ptCount val="6"/>
                <c:pt idx="0">
                  <c:v>Electronic Materials</c:v>
                </c:pt>
                <c:pt idx="1">
                  <c:v>Medical</c:v>
                </c:pt>
                <c:pt idx="2">
                  <c:v>Composite Material</c:v>
                </c:pt>
                <c:pt idx="3">
                  <c:v>Materials Solution</c:v>
                </c:pt>
                <c:pt idx="4">
                  <c:v>Insulation Materials</c:v>
                </c:pt>
                <c:pt idx="5">
                  <c:v>Other Business</c:v>
                </c:pt>
              </c:strCache>
            </c:strRef>
          </c:cat>
          <c:val>
            <c:numRef>
              <c:f>Charts!$T$55:$T$59</c:f>
              <c:numCache>
                <c:formatCode>_(* #,##0.0\x_);_(* \(#,##0.0\x\);_(* "-"_);_(@_)</c:formatCode>
                <c:ptCount val="5"/>
                <c:pt idx="0">
                  <c:v>9.6</c:v>
                </c:pt>
                <c:pt idx="1">
                  <c:v>7.2</c:v>
                </c:pt>
                <c:pt idx="2">
                  <c:v>9.1</c:v>
                </c:pt>
                <c:pt idx="3">
                  <c:v>6.9</c:v>
                </c:pt>
                <c:pt idx="4">
                  <c:v>6.9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CB9-42A5-AF1F-3932F4EFD3AC}"/>
            </c:ext>
          </c:extLst>
        </c:ser>
        <c:ser>
          <c:idx val="1"/>
          <c:order val="1"/>
          <c:tx>
            <c:strRef>
              <c:f>Charts!$V$53</c:f>
              <c:strCache>
                <c:ptCount val="1"/>
                <c:pt idx="0">
                  <c:v>Team EV/EBITDA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Charts!$S$55:$S$60</c:f>
              <c:strCache>
                <c:ptCount val="6"/>
                <c:pt idx="0">
                  <c:v>Electronic Materials</c:v>
                </c:pt>
                <c:pt idx="1">
                  <c:v>Medical</c:v>
                </c:pt>
                <c:pt idx="2">
                  <c:v>Composite Material</c:v>
                </c:pt>
                <c:pt idx="3">
                  <c:v>Materials Solution</c:v>
                </c:pt>
                <c:pt idx="4">
                  <c:v>Insulation Materials</c:v>
                </c:pt>
                <c:pt idx="5">
                  <c:v>Other Business</c:v>
                </c:pt>
              </c:strCache>
            </c:strRef>
          </c:cat>
          <c:val>
            <c:numRef>
              <c:f>Charts!$V$55:$V$59</c:f>
              <c:numCache>
                <c:formatCode>_(* #,##0.0\x_);_(* \(#,##0.0\x\);_(* "-"_);_(@_)</c:formatCode>
                <c:ptCount val="5"/>
                <c:pt idx="0">
                  <c:v>7.2</c:v>
                </c:pt>
                <c:pt idx="1">
                  <c:v>9.1</c:v>
                </c:pt>
                <c:pt idx="2">
                  <c:v>6.9</c:v>
                </c:pt>
                <c:pt idx="3">
                  <c:v>6.9</c:v>
                </c:pt>
                <c:pt idx="4">
                  <c:v>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B9-42A5-AF1F-3932F4EFD3AC}"/>
            </c:ext>
          </c:extLst>
        </c:ser>
        <c:ser>
          <c:idx val="0"/>
          <c:order val="2"/>
          <c:tx>
            <c:strRef>
              <c:f>Charts!$U$53</c:f>
              <c:strCache>
                <c:ptCount val="1"/>
                <c:pt idx="0">
                  <c:v>P/E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Charts!$S$55:$S$60</c:f>
              <c:strCache>
                <c:ptCount val="6"/>
                <c:pt idx="0">
                  <c:v>Electronic Materials</c:v>
                </c:pt>
                <c:pt idx="1">
                  <c:v>Medical</c:v>
                </c:pt>
                <c:pt idx="2">
                  <c:v>Composite Material</c:v>
                </c:pt>
                <c:pt idx="3">
                  <c:v>Materials Solution</c:v>
                </c:pt>
                <c:pt idx="4">
                  <c:v>Insulation Materials</c:v>
                </c:pt>
                <c:pt idx="5">
                  <c:v>Other Business</c:v>
                </c:pt>
              </c:strCache>
            </c:strRef>
          </c:cat>
          <c:val>
            <c:numRef>
              <c:f>Charts!$U$55:$U$59</c:f>
              <c:numCache>
                <c:formatCode>_(* #,##0.0\x_);_(* \(#,##0.0\x\);_(* "-"_);_(@_)</c:formatCode>
                <c:ptCount val="5"/>
                <c:pt idx="0">
                  <c:v>15.5</c:v>
                </c:pt>
                <c:pt idx="1">
                  <c:v>14.8</c:v>
                </c:pt>
                <c:pt idx="2">
                  <c:v>18</c:v>
                </c:pt>
                <c:pt idx="3">
                  <c:v>14.4</c:v>
                </c:pt>
                <c:pt idx="4">
                  <c:v>12.6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B9-42A5-AF1F-3932F4EFD3AC}"/>
            </c:ext>
          </c:extLst>
        </c:ser>
        <c:ser>
          <c:idx val="2"/>
          <c:order val="3"/>
          <c:tx>
            <c:strRef>
              <c:f>Charts!$W$53</c:f>
              <c:strCache>
                <c:ptCount val="1"/>
                <c:pt idx="0">
                  <c:v>Team P/E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Charts!$S$55:$S$60</c:f>
              <c:strCache>
                <c:ptCount val="6"/>
                <c:pt idx="0">
                  <c:v>Electronic Materials</c:v>
                </c:pt>
                <c:pt idx="1">
                  <c:v>Medical</c:v>
                </c:pt>
                <c:pt idx="2">
                  <c:v>Composite Material</c:v>
                </c:pt>
                <c:pt idx="3">
                  <c:v>Materials Solution</c:v>
                </c:pt>
                <c:pt idx="4">
                  <c:v>Insulation Materials</c:v>
                </c:pt>
                <c:pt idx="5">
                  <c:v>Other Business</c:v>
                </c:pt>
              </c:strCache>
            </c:strRef>
          </c:cat>
          <c:val>
            <c:numRef>
              <c:f>Charts!$W$55:$W$59</c:f>
              <c:numCache>
                <c:formatCode>_(* #,##0.0\x_);_(* \(#,##0.0\x\);_(* "-"_);_(@_)</c:formatCode>
                <c:ptCount val="5"/>
                <c:pt idx="0">
                  <c:v>14.8</c:v>
                </c:pt>
                <c:pt idx="1">
                  <c:v>18</c:v>
                </c:pt>
                <c:pt idx="2">
                  <c:v>14.4</c:v>
                </c:pt>
                <c:pt idx="3">
                  <c:v>12.6</c:v>
                </c:pt>
                <c:pt idx="4">
                  <c:v>12.3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B9-42A5-AF1F-3932F4EFD3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8343088"/>
        <c:axId val="937626512"/>
      </c:barChart>
      <c:catAx>
        <c:axId val="1568343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937626512"/>
        <c:crosses val="autoZero"/>
        <c:auto val="1"/>
        <c:lblAlgn val="ctr"/>
        <c:lblOffset val="100"/>
        <c:noMultiLvlLbl val="0"/>
      </c:catAx>
      <c:valAx>
        <c:axId val="937626512"/>
        <c:scaling>
          <c:orientation val="minMax"/>
        </c:scaling>
        <c:delete val="0"/>
        <c:axPos val="l"/>
        <c:numFmt formatCode="_(* #,##0.0\x_);_(* \(#,##0.0\x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1568343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600">
          <a:latin typeface="Cambria" panose="02040503050406030204" pitchFamily="18" charset="0"/>
          <a:ea typeface="Cambria" panose="020405030504060302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Charts!$I$216</c:f>
              <c:strCache>
                <c:ptCount val="1"/>
                <c:pt idx="0">
                  <c:v>Low</c:v>
                </c:pt>
              </c:strCache>
            </c:strRef>
          </c:tx>
          <c:spPr>
            <a:noFill/>
            <a:ln w="25400">
              <a:noFill/>
            </a:ln>
            <a:effectLst/>
          </c:spPr>
          <c:invertIfNegative val="0"/>
          <c:cat>
            <c:strRef>
              <c:f>Charts!$H$217:$H$224</c:f>
              <c:strCache>
                <c:ptCount val="8"/>
                <c:pt idx="0">
                  <c:v>P/E</c:v>
                </c:pt>
                <c:pt idx="1">
                  <c:v>P/B</c:v>
                </c:pt>
                <c:pt idx="2">
                  <c:v>EV/EBITDA</c:v>
                </c:pt>
                <c:pt idx="3">
                  <c:v>EV/Revenue</c:v>
                </c:pt>
                <c:pt idx="4">
                  <c:v>DCF - Perpetuity Growth</c:v>
                </c:pt>
                <c:pt idx="5">
                  <c:v>DCF - Exit Multiple</c:v>
                </c:pt>
                <c:pt idx="6">
                  <c:v>Blended Valuation</c:v>
                </c:pt>
                <c:pt idx="7">
                  <c:v>52W H&amp;L</c:v>
                </c:pt>
              </c:strCache>
            </c:strRef>
          </c:cat>
          <c:val>
            <c:numRef>
              <c:f>Charts!$I$217:$I$224</c:f>
              <c:numCache>
                <c:formatCode>#,##0</c:formatCode>
                <c:ptCount val="8"/>
                <c:pt idx="0">
                  <c:v>2085.7152652398236</c:v>
                </c:pt>
                <c:pt idx="1">
                  <c:v>2494.2478695418572</c:v>
                </c:pt>
                <c:pt idx="2">
                  <c:v>2567.9036849954209</c:v>
                </c:pt>
                <c:pt idx="3">
                  <c:v>1435.9844051385614</c:v>
                </c:pt>
                <c:pt idx="4">
                  <c:v>1093.9747013658639</c:v>
                </c:pt>
                <c:pt idx="5">
                  <c:v>1633.7952367510347</c:v>
                </c:pt>
                <c:pt idx="6">
                  <c:v>2145.9628062289157</c:v>
                </c:pt>
                <c:pt idx="7">
                  <c:v>1412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74-3946-AE49-4DFB9205D3B4}"/>
            </c:ext>
          </c:extLst>
        </c:ser>
        <c:ser>
          <c:idx val="1"/>
          <c:order val="1"/>
          <c:tx>
            <c:strRef>
              <c:f>Charts!$J$216</c:f>
              <c:strCache>
                <c:ptCount val="1"/>
                <c:pt idx="0">
                  <c:v>Spread</c:v>
                </c:pt>
              </c:strCache>
            </c:strRef>
          </c:tx>
          <c:spPr>
            <a:solidFill>
              <a:srgbClr val="005EAE"/>
            </a:solidFill>
            <a:ln>
              <a:noFill/>
            </a:ln>
            <a:effectLst/>
          </c:spPr>
          <c:invertIfNegative val="0"/>
          <c:cat>
            <c:strRef>
              <c:f>Charts!$H$217:$H$224</c:f>
              <c:strCache>
                <c:ptCount val="8"/>
                <c:pt idx="0">
                  <c:v>P/E</c:v>
                </c:pt>
                <c:pt idx="1">
                  <c:v>P/B</c:v>
                </c:pt>
                <c:pt idx="2">
                  <c:v>EV/EBITDA</c:v>
                </c:pt>
                <c:pt idx="3">
                  <c:v>EV/Revenue</c:v>
                </c:pt>
                <c:pt idx="4">
                  <c:v>DCF - Perpetuity Growth</c:v>
                </c:pt>
                <c:pt idx="5">
                  <c:v>DCF - Exit Multiple</c:v>
                </c:pt>
                <c:pt idx="6">
                  <c:v>Blended Valuation</c:v>
                </c:pt>
                <c:pt idx="7">
                  <c:v>52W H&amp;L</c:v>
                </c:pt>
              </c:strCache>
            </c:strRef>
          </c:cat>
          <c:val>
            <c:numRef>
              <c:f>Charts!$J$217:$J$224</c:f>
              <c:numCache>
                <c:formatCode>#,##0</c:formatCode>
                <c:ptCount val="8"/>
                <c:pt idx="0">
                  <c:v>463.49228116440554</c:v>
                </c:pt>
                <c:pt idx="1">
                  <c:v>554.27730434263503</c:v>
                </c:pt>
                <c:pt idx="2">
                  <c:v>599.59194984922124</c:v>
                </c:pt>
                <c:pt idx="3">
                  <c:v>348.05433210325305</c:v>
                </c:pt>
                <c:pt idx="4">
                  <c:v>947.54433749735585</c:v>
                </c:pt>
                <c:pt idx="5">
                  <c:v>415.73491067419127</c:v>
                </c:pt>
                <c:pt idx="6">
                  <c:v>491.35396686487911</c:v>
                </c:pt>
                <c:pt idx="7">
                  <c:v>5168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74-3946-AE49-4DFB9205D3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866154496"/>
        <c:axId val="866153152"/>
      </c:barChart>
      <c:scatterChart>
        <c:scatterStyle val="lineMarker"/>
        <c:varyColors val="0"/>
        <c:ser>
          <c:idx val="2"/>
          <c:order val="2"/>
          <c:tx>
            <c:v>Current price</c:v>
          </c:tx>
          <c:spPr>
            <a:ln w="31750" cap="flat" cmpd="sng" algn="ctr">
              <a:solidFill>
                <a:srgbClr val="DFDFE2"/>
              </a:solidFill>
              <a:prstDash val="lgDash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dLbls>
            <c:dLbl>
              <c:idx val="1"/>
              <c:tx>
                <c:strRef>
                  <c:f>Charts!$H$215</c:f>
                  <c:strCache>
                    <c:ptCount val="1"/>
                    <c:pt idx="0">
                      <c:v>Current: ¥2,989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{CB15CF91-1DEB-B340-82F7-D56495378977}</c15:txfldGUID>
                      <c15:f>Charts!$H$215</c15:f>
                      <c15:dlblFieldTableCache>
                        <c:ptCount val="1"/>
                        <c:pt idx="0">
                          <c:v>Current: ¥2,989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A374-3946-AE49-4DFB9205D3B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rgbClr val="404040"/>
                    </a:solidFill>
                    <a:latin typeface="Cambria" panose="02040503050406030204" pitchFamily="18" charset="0"/>
                    <a:ea typeface="Arial"/>
                    <a:cs typeface="Arial"/>
                  </a:defRPr>
                </a:pPr>
                <a:endParaRPr lang="en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Charts!$H$213:$H$214</c:f>
              <c:numCache>
                <c:formatCode>#,##0</c:formatCode>
                <c:ptCount val="2"/>
                <c:pt idx="0">
                  <c:v>2989</c:v>
                </c:pt>
                <c:pt idx="1">
                  <c:v>2989</c:v>
                </c:pt>
              </c:numCache>
            </c:numRef>
          </c:xVal>
          <c:yVal>
            <c:numRef>
              <c:f>Charts!$I$213:$I$214</c:f>
              <c:numCache>
                <c:formatCode>0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374-3946-AE49-4DFB9205D3B4}"/>
            </c:ext>
          </c:extLst>
        </c:ser>
        <c:ser>
          <c:idx val="3"/>
          <c:order val="3"/>
          <c:tx>
            <c:v>Target price</c:v>
          </c:tx>
          <c:spPr>
            <a:ln w="31750" cap="flat" cmpd="sng" algn="ctr">
              <a:solidFill>
                <a:srgbClr val="80ABA1"/>
              </a:solidFill>
              <a:prstDash val="lgDash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dLbls>
            <c:dLbl>
              <c:idx val="1"/>
              <c:tx>
                <c:strRef>
                  <c:f>Charts!$J$215</c:f>
                  <c:strCache>
                    <c:ptCount val="1"/>
                    <c:pt idx="0">
                      <c:v>Target: ¥2,392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{75455FBC-322F-7447-8689-51A73A71B16F}</c15:txfldGUID>
                      <c15:f>Charts!$J$215</c15:f>
                      <c15:dlblFieldTableCache>
                        <c:ptCount val="1"/>
                        <c:pt idx="0">
                          <c:v>Target: ¥2,392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A374-3946-AE49-4DFB9205D3B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rgbClr val="404040"/>
                    </a:solidFill>
                    <a:latin typeface="Cambria" panose="02040503050406030204" pitchFamily="18" charset="0"/>
                    <a:ea typeface="Arial"/>
                    <a:cs typeface="Arial"/>
                  </a:defRPr>
                </a:pPr>
                <a:endParaRPr lang="en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Charts!$J$213:$J$214</c:f>
              <c:numCache>
                <c:formatCode>#,##0</c:formatCode>
                <c:ptCount val="2"/>
                <c:pt idx="0">
                  <c:v>2391.6397896613553</c:v>
                </c:pt>
                <c:pt idx="1">
                  <c:v>2391.6397896613553</c:v>
                </c:pt>
              </c:numCache>
            </c:numRef>
          </c:xVal>
          <c:yVal>
            <c:numRef>
              <c:f>Charts!$K$213:$K$214</c:f>
              <c:numCache>
                <c:formatCode>0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374-3946-AE49-4DFB9205D3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9232000"/>
        <c:axId val="749226176"/>
      </c:scatterChart>
      <c:catAx>
        <c:axId val="86615449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BFBFBF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rgbClr val="404040"/>
                </a:solidFill>
                <a:latin typeface="Cambria" panose="02040503050406030204" pitchFamily="18" charset="0"/>
                <a:ea typeface="Arial"/>
                <a:cs typeface="Arial"/>
              </a:defRPr>
            </a:pPr>
            <a:endParaRPr lang="en-KR"/>
          </a:p>
        </c:txPr>
        <c:crossAx val="866153152"/>
        <c:crosses val="autoZero"/>
        <c:auto val="1"/>
        <c:lblAlgn val="ctr"/>
        <c:lblOffset val="100"/>
        <c:noMultiLvlLbl val="0"/>
      </c:catAx>
      <c:valAx>
        <c:axId val="866153152"/>
        <c:scaling>
          <c:orientation val="minMax"/>
          <c:max val="7000"/>
          <c:min val="0"/>
        </c:scaling>
        <c:delete val="0"/>
        <c:axPos val="b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rgbClr val="404040"/>
                </a:solidFill>
                <a:latin typeface="Cambria" panose="02040503050406030204" pitchFamily="18" charset="0"/>
                <a:ea typeface="Arial"/>
                <a:cs typeface="Arial"/>
              </a:defRPr>
            </a:pPr>
            <a:endParaRPr lang="en-KR"/>
          </a:p>
        </c:txPr>
        <c:crossAx val="866154496"/>
        <c:crosses val="max"/>
        <c:crossBetween val="between"/>
        <c:majorUnit val="1000"/>
      </c:valAx>
      <c:valAx>
        <c:axId val="749226176"/>
        <c:scaling>
          <c:orientation val="minMax"/>
          <c:max val="1"/>
          <c:min val="0"/>
        </c:scaling>
        <c:delete val="1"/>
        <c:axPos val="r"/>
        <c:numFmt formatCode="0" sourceLinked="1"/>
        <c:majorTickMark val="out"/>
        <c:minorTickMark val="none"/>
        <c:tickLblPos val="nextTo"/>
        <c:crossAx val="749232000"/>
        <c:crosses val="max"/>
        <c:crossBetween val="midCat"/>
      </c:valAx>
      <c:valAx>
        <c:axId val="749232000"/>
        <c:scaling>
          <c:orientation val="minMax"/>
          <c:max val="7000"/>
          <c:min val="0"/>
        </c:scaling>
        <c:delete val="1"/>
        <c:axPos val="b"/>
        <c:numFmt formatCode="#,##0" sourceLinked="1"/>
        <c:majorTickMark val="out"/>
        <c:minorTickMark val="none"/>
        <c:tickLblPos val="nextTo"/>
        <c:crossAx val="749226176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600">
          <a:solidFill>
            <a:srgbClr val="404040"/>
          </a:solidFill>
          <a:latin typeface="Cambria" panose="02040503050406030204" pitchFamily="18" charset="0"/>
          <a:ea typeface="Arial"/>
          <a:cs typeface="Arial"/>
        </a:defRPr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00" b="1" i="0" u="none" strike="noStrike" kern="1200" spc="0" baseline="0">
                <a:solidFill>
                  <a:sysClr val="windowText" lastClr="000000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r>
              <a:rPr lang="en-SG" sz="800" b="1">
                <a:solidFill>
                  <a:sysClr val="windowText" lastClr="000000"/>
                </a:solidFill>
              </a:rPr>
              <a:t>Capital</a:t>
            </a:r>
            <a:r>
              <a:rPr lang="en-SG" sz="800" b="1" baseline="0">
                <a:solidFill>
                  <a:sysClr val="windowText" lastClr="000000"/>
                </a:solidFill>
              </a:rPr>
              <a:t> Structure</a:t>
            </a:r>
            <a:endParaRPr lang="en-SG" sz="8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spc="0" baseline="0">
              <a:solidFill>
                <a:sysClr val="windowText" lastClr="000000"/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en-SG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'3FS'!$C$211</c:f>
              <c:strCache>
                <c:ptCount val="1"/>
                <c:pt idx="0">
                  <c:v>D/E ratio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'3FS'!$P$5:$T$5</c:f>
              <c:numCache>
                <c:formatCode>General</c:formatCode>
                <c:ptCount val="5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</c:numCache>
            </c:numRef>
          </c:cat>
          <c:val>
            <c:numRef>
              <c:f>'3FS'!$P$211:$T$211</c:f>
              <c:numCache>
                <c:formatCode>0.00\x_);\(0.00\x\)</c:formatCode>
                <c:ptCount val="5"/>
                <c:pt idx="0">
                  <c:v>0.22617783803382502</c:v>
                </c:pt>
                <c:pt idx="1">
                  <c:v>0.2055649946252642</c:v>
                </c:pt>
                <c:pt idx="2">
                  <c:v>0.18906252167045914</c:v>
                </c:pt>
                <c:pt idx="3">
                  <c:v>0.17479004170742574</c:v>
                </c:pt>
                <c:pt idx="4">
                  <c:v>0.16197053153798471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0F-4A7D-B826-8BC66B5FA695}"/>
            </c:ext>
          </c:extLst>
        </c:ser>
        <c:ser>
          <c:idx val="1"/>
          <c:order val="1"/>
          <c:tx>
            <c:strRef>
              <c:f>'3FS'!$C$212</c:f>
              <c:strCache>
                <c:ptCount val="1"/>
                <c:pt idx="0">
                  <c:v>Net debt/ EBITDA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'3FS'!$P$5:$T$5</c:f>
              <c:numCache>
                <c:formatCode>General</c:formatCode>
                <c:ptCount val="5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</c:numCache>
            </c:numRef>
          </c:cat>
          <c:val>
            <c:numRef>
              <c:f>'3FS'!$P$212:$T$212</c:f>
              <c:numCache>
                <c:formatCode>0.00\x_);\(0.00\x\)</c:formatCode>
                <c:ptCount val="5"/>
                <c:pt idx="0">
                  <c:v>0.39817424767193244</c:v>
                </c:pt>
                <c:pt idx="1">
                  <c:v>0.49461268056000895</c:v>
                </c:pt>
                <c:pt idx="2">
                  <c:v>0.41682300251442905</c:v>
                </c:pt>
                <c:pt idx="3">
                  <c:v>0.25004974101029831</c:v>
                </c:pt>
                <c:pt idx="4">
                  <c:v>5.0888898718864676E-3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0F-4A7D-B826-8BC66B5FA6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5348480"/>
        <c:axId val="1489640368"/>
      </c:lineChart>
      <c:lineChart>
        <c:grouping val="standard"/>
        <c:varyColors val="0"/>
        <c:ser>
          <c:idx val="2"/>
          <c:order val="2"/>
          <c:tx>
            <c:strRef>
              <c:f>'3FS'!$C$213</c:f>
              <c:strCache>
                <c:ptCount val="1"/>
                <c:pt idx="0">
                  <c:v>Interest coverage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'3FS'!$P$5:$T$5</c:f>
              <c:numCache>
                <c:formatCode>General</c:formatCode>
                <c:ptCount val="5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</c:numCache>
            </c:numRef>
          </c:cat>
          <c:val>
            <c:numRef>
              <c:f>'3FS'!$P$213:$T$213</c:f>
              <c:numCache>
                <c:formatCode>0.00\x_);\(0.00\x\)</c:formatCode>
                <c:ptCount val="5"/>
                <c:pt idx="0">
                  <c:v>40.825065781981102</c:v>
                </c:pt>
                <c:pt idx="1">
                  <c:v>47.590210775352119</c:v>
                </c:pt>
                <c:pt idx="2">
                  <c:v>50.241949164109201</c:v>
                </c:pt>
                <c:pt idx="3">
                  <c:v>53.046361605890269</c:v>
                </c:pt>
                <c:pt idx="4">
                  <c:v>55.464341525491825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0F-4A7D-B826-8BC66B5FA6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0262848"/>
        <c:axId val="1489645648"/>
      </c:lineChart>
      <c:catAx>
        <c:axId val="163534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1489640368"/>
        <c:crosses val="autoZero"/>
        <c:auto val="1"/>
        <c:lblAlgn val="ctr"/>
        <c:lblOffset val="100"/>
        <c:noMultiLvlLbl val="0"/>
      </c:catAx>
      <c:valAx>
        <c:axId val="1489640368"/>
        <c:scaling>
          <c:orientation val="minMax"/>
        </c:scaling>
        <c:delete val="0"/>
        <c:axPos val="l"/>
        <c:numFmt formatCode="0.00\x_);\(0.00\x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1635348480"/>
        <c:crosses val="autoZero"/>
        <c:crossBetween val="between"/>
      </c:valAx>
      <c:valAx>
        <c:axId val="1489645648"/>
        <c:scaling>
          <c:orientation val="minMax"/>
        </c:scaling>
        <c:delete val="0"/>
        <c:axPos val="r"/>
        <c:numFmt formatCode="0.00\x_);\(0.00\x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1490262848"/>
        <c:crosses val="max"/>
        <c:crossBetween val="between"/>
      </c:valAx>
      <c:catAx>
        <c:axId val="14902628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896456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600">
          <a:latin typeface="Cambria" panose="02040503050406030204" pitchFamily="18" charset="0"/>
          <a:ea typeface="Cambria" panose="020405030504060302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2.xml"/><Relationship Id="rId18" Type="http://schemas.openxmlformats.org/officeDocument/2006/relationships/chart" Target="../charts/chart17.xml"/><Relationship Id="rId26" Type="http://schemas.openxmlformats.org/officeDocument/2006/relationships/chart" Target="../charts/chart25.xml"/><Relationship Id="rId3" Type="http://schemas.openxmlformats.org/officeDocument/2006/relationships/chart" Target="../charts/chart3.xml"/><Relationship Id="rId21" Type="http://schemas.openxmlformats.org/officeDocument/2006/relationships/chart" Target="../charts/chart20.xml"/><Relationship Id="rId7" Type="http://schemas.openxmlformats.org/officeDocument/2006/relationships/chart" Target="../charts/chart7.xml"/><Relationship Id="rId12" Type="http://schemas.openxmlformats.org/officeDocument/2006/relationships/chart" Target="../charts/chart11.xml"/><Relationship Id="rId17" Type="http://schemas.openxmlformats.org/officeDocument/2006/relationships/chart" Target="../charts/chart16.xml"/><Relationship Id="rId25" Type="http://schemas.openxmlformats.org/officeDocument/2006/relationships/chart" Target="../charts/chart24.xml"/><Relationship Id="rId2" Type="http://schemas.openxmlformats.org/officeDocument/2006/relationships/chart" Target="../charts/chart2.xml"/><Relationship Id="rId16" Type="http://schemas.openxmlformats.org/officeDocument/2006/relationships/chart" Target="../charts/chart15.xml"/><Relationship Id="rId20" Type="http://schemas.openxmlformats.org/officeDocument/2006/relationships/chart" Target="../charts/chart19.xml"/><Relationship Id="rId29" Type="http://schemas.openxmlformats.org/officeDocument/2006/relationships/chart" Target="../charts/chart28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0.xml"/><Relationship Id="rId24" Type="http://schemas.openxmlformats.org/officeDocument/2006/relationships/chart" Target="../charts/chart23.xml"/><Relationship Id="rId5" Type="http://schemas.openxmlformats.org/officeDocument/2006/relationships/chart" Target="../charts/chart5.xml"/><Relationship Id="rId15" Type="http://schemas.openxmlformats.org/officeDocument/2006/relationships/chart" Target="../charts/chart14.xml"/><Relationship Id="rId23" Type="http://schemas.openxmlformats.org/officeDocument/2006/relationships/chart" Target="../charts/chart22.xml"/><Relationship Id="rId28" Type="http://schemas.openxmlformats.org/officeDocument/2006/relationships/chart" Target="../charts/chart27.xml"/><Relationship Id="rId10" Type="http://schemas.openxmlformats.org/officeDocument/2006/relationships/chart" Target="../charts/chart9.xml"/><Relationship Id="rId19" Type="http://schemas.openxmlformats.org/officeDocument/2006/relationships/chart" Target="../charts/chart18.xml"/><Relationship Id="rId31" Type="http://schemas.openxmlformats.org/officeDocument/2006/relationships/chart" Target="../charts/chart30.xml"/><Relationship Id="rId4" Type="http://schemas.openxmlformats.org/officeDocument/2006/relationships/chart" Target="../charts/chart4.xml"/><Relationship Id="rId9" Type="http://schemas.openxmlformats.org/officeDocument/2006/relationships/image" Target="../media/image1.png"/><Relationship Id="rId14" Type="http://schemas.openxmlformats.org/officeDocument/2006/relationships/chart" Target="../charts/chart13.xml"/><Relationship Id="rId22" Type="http://schemas.openxmlformats.org/officeDocument/2006/relationships/chart" Target="../charts/chart21.xml"/><Relationship Id="rId27" Type="http://schemas.openxmlformats.org/officeDocument/2006/relationships/chart" Target="../charts/chart26.xml"/><Relationship Id="rId30" Type="http://schemas.openxmlformats.org/officeDocument/2006/relationships/chart" Target="../charts/chart2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36</xdr:row>
      <xdr:rowOff>12700</xdr:rowOff>
    </xdr:from>
    <xdr:to>
      <xdr:col>6</xdr:col>
      <xdr:colOff>307487</xdr:colOff>
      <xdr:row>45</xdr:row>
      <xdr:rowOff>78741</xdr:rowOff>
    </xdr:to>
    <xdr:graphicFrame macro="">
      <xdr:nvGraphicFramePr>
        <xdr:cNvPr id="35" name="Chart 1">
          <a:extLst>
            <a:ext uri="{FF2B5EF4-FFF2-40B4-BE49-F238E27FC236}">
              <a16:creationId xmlns:a16="http://schemas.microsoft.com/office/drawing/2014/main" id="{00000000-0008-0000-0700-00006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571500</xdr:colOff>
      <xdr:row>45</xdr:row>
      <xdr:rowOff>25400</xdr:rowOff>
    </xdr:from>
    <xdr:to>
      <xdr:col>6</xdr:col>
      <xdr:colOff>227684</xdr:colOff>
      <xdr:row>58</xdr:row>
      <xdr:rowOff>10158</xdr:rowOff>
    </xdr:to>
    <xdr:graphicFrame macro="">
      <xdr:nvGraphicFramePr>
        <xdr:cNvPr id="64" name="Chart 3">
          <a:extLst>
            <a:ext uri="{FF2B5EF4-FFF2-40B4-BE49-F238E27FC236}">
              <a16:creationId xmlns:a16="http://schemas.microsoft.com/office/drawing/2014/main" id="{00000000-0008-0000-0700-00006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259717</xdr:colOff>
      <xdr:row>36</xdr:row>
      <xdr:rowOff>3170</xdr:rowOff>
    </xdr:from>
    <xdr:to>
      <xdr:col>12</xdr:col>
      <xdr:colOff>654410</xdr:colOff>
      <xdr:row>56</xdr:row>
      <xdr:rowOff>63823</xdr:rowOff>
    </xdr:to>
    <xdr:graphicFrame macro="">
      <xdr:nvGraphicFramePr>
        <xdr:cNvPr id="66" name="Chart 4">
          <a:extLst>
            <a:ext uri="{FF2B5EF4-FFF2-40B4-BE49-F238E27FC236}">
              <a16:creationId xmlns:a16="http://schemas.microsoft.com/office/drawing/2014/main" id="{00000000-0008-0000-0700-00006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652780</xdr:colOff>
      <xdr:row>57</xdr:row>
      <xdr:rowOff>114300</xdr:rowOff>
    </xdr:from>
    <xdr:to>
      <xdr:col>6</xdr:col>
      <xdr:colOff>66033</xdr:colOff>
      <xdr:row>73</xdr:row>
      <xdr:rowOff>113933</xdr:rowOff>
    </xdr:to>
    <xdr:graphicFrame macro="">
      <xdr:nvGraphicFramePr>
        <xdr:cNvPr id="78" name="Chart 5">
          <a:extLst>
            <a:ext uri="{FF2B5EF4-FFF2-40B4-BE49-F238E27FC236}">
              <a16:creationId xmlns:a16="http://schemas.microsoft.com/office/drawing/2014/main" id="{00000000-0008-0000-0700-00006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114640</xdr:colOff>
      <xdr:row>54</xdr:row>
      <xdr:rowOff>131991</xdr:rowOff>
    </xdr:from>
    <xdr:to>
      <xdr:col>15</xdr:col>
      <xdr:colOff>516151</xdr:colOff>
      <xdr:row>72</xdr:row>
      <xdr:rowOff>131991</xdr:rowOff>
    </xdr:to>
    <xdr:graphicFrame macro="">
      <xdr:nvGraphicFramePr>
        <xdr:cNvPr id="99" name="Chart 2">
          <a:extLst>
            <a:ext uri="{FF2B5EF4-FFF2-40B4-BE49-F238E27FC236}">
              <a16:creationId xmlns:a16="http://schemas.microsoft.com/office/drawing/2014/main" id="{BE9DE435-27D0-1805-50E9-FDB9F10DF5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281437</xdr:colOff>
      <xdr:row>92</xdr:row>
      <xdr:rowOff>93462</xdr:rowOff>
    </xdr:from>
    <xdr:to>
      <xdr:col>4</xdr:col>
      <xdr:colOff>651297</xdr:colOff>
      <xdr:row>106</xdr:row>
      <xdr:rowOff>72517</xdr:rowOff>
    </xdr:to>
    <xdr:graphicFrame macro="">
      <xdr:nvGraphicFramePr>
        <xdr:cNvPr id="88" name="Chart 4">
          <a:extLst>
            <a:ext uri="{FF2B5EF4-FFF2-40B4-BE49-F238E27FC236}">
              <a16:creationId xmlns:a16="http://schemas.microsoft.com/office/drawing/2014/main" id="{A73D2514-DCB5-4FE7-F183-A61E3CCCE9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532953</xdr:colOff>
      <xdr:row>102</xdr:row>
      <xdr:rowOff>43759</xdr:rowOff>
    </xdr:from>
    <xdr:to>
      <xdr:col>20</xdr:col>
      <xdr:colOff>144175</xdr:colOff>
      <xdr:row>119</xdr:row>
      <xdr:rowOff>47413</xdr:rowOff>
    </xdr:to>
    <xdr:graphicFrame macro="">
      <xdr:nvGraphicFramePr>
        <xdr:cNvPr id="98" name="Chart 5">
          <a:extLst>
            <a:ext uri="{FF2B5EF4-FFF2-40B4-BE49-F238E27FC236}">
              <a16:creationId xmlns:a16="http://schemas.microsoft.com/office/drawing/2014/main" id="{18F615D2-9658-5830-D1B2-B49110EB89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23</xdr:col>
      <xdr:colOff>35718</xdr:colOff>
      <xdr:row>55</xdr:row>
      <xdr:rowOff>71438</xdr:rowOff>
    </xdr:from>
    <xdr:to>
      <xdr:col>31</xdr:col>
      <xdr:colOff>35718</xdr:colOff>
      <xdr:row>72</xdr:row>
      <xdr:rowOff>0</xdr:rowOff>
    </xdr:to>
    <xdr:graphicFrame macro="">
      <xdr:nvGraphicFramePr>
        <xdr:cNvPr id="30" name="Chart 37">
          <a:extLst>
            <a:ext uri="{FF2B5EF4-FFF2-40B4-BE49-F238E27FC236}">
              <a16:creationId xmlns:a16="http://schemas.microsoft.com/office/drawing/2014/main" id="{FD7EFACD-94B2-4500-A0EA-7A22E4DD40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16</xdr:col>
      <xdr:colOff>155223</xdr:colOff>
      <xdr:row>52</xdr:row>
      <xdr:rowOff>98778</xdr:rowOff>
    </xdr:from>
    <xdr:to>
      <xdr:col>17</xdr:col>
      <xdr:colOff>33868</xdr:colOff>
      <xdr:row>72</xdr:row>
      <xdr:rowOff>105834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3082EE8-271F-CBB6-7D12-13342E2957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720667" y="7083778"/>
          <a:ext cx="584200" cy="3111500"/>
        </a:xfrm>
        <a:prstGeom prst="rect">
          <a:avLst/>
        </a:prstGeom>
      </xdr:spPr>
    </xdr:pic>
    <xdr:clientData/>
  </xdr:twoCellAnchor>
  <xdr:twoCellAnchor>
    <xdr:from>
      <xdr:col>8</xdr:col>
      <xdr:colOff>133261</xdr:colOff>
      <xdr:row>0</xdr:row>
      <xdr:rowOff>108577</xdr:rowOff>
    </xdr:from>
    <xdr:to>
      <xdr:col>15</xdr:col>
      <xdr:colOff>778099</xdr:colOff>
      <xdr:row>10</xdr:row>
      <xdr:rowOff>62605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D5119D-06EA-F6C5-ED95-78891E69B6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84666</xdr:colOff>
      <xdr:row>20</xdr:row>
      <xdr:rowOff>106526</xdr:rowOff>
    </xdr:from>
    <xdr:to>
      <xdr:col>15</xdr:col>
      <xdr:colOff>450425</xdr:colOff>
      <xdr:row>38</xdr:row>
      <xdr:rowOff>106526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6F368C2-DAB4-B5A5-A16C-45D2C9D36D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688879</xdr:colOff>
      <xdr:row>21</xdr:row>
      <xdr:rowOff>144704</xdr:rowOff>
    </xdr:from>
    <xdr:to>
      <xdr:col>7</xdr:col>
      <xdr:colOff>357909</xdr:colOff>
      <xdr:row>39</xdr:row>
      <xdr:rowOff>116995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B9C7C42-C6B4-CB06-5B2B-BFFBE92CD1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20</xdr:col>
      <xdr:colOff>423334</xdr:colOff>
      <xdr:row>78</xdr:row>
      <xdr:rowOff>84666</xdr:rowOff>
    </xdr:from>
    <xdr:to>
      <xdr:col>28</xdr:col>
      <xdr:colOff>305837</xdr:colOff>
      <xdr:row>98</xdr:row>
      <xdr:rowOff>27530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D9C0209-9369-475C-95D3-BA625BC099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</xdr:col>
      <xdr:colOff>0</xdr:colOff>
      <xdr:row>106</xdr:row>
      <xdr:rowOff>0</xdr:rowOff>
    </xdr:from>
    <xdr:to>
      <xdr:col>7</xdr:col>
      <xdr:colOff>554181</xdr:colOff>
      <xdr:row>124</xdr:row>
      <xdr:rowOff>41563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286E512-CA27-4F5C-9ED5-55EEE82D50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14</xdr:col>
      <xdr:colOff>557540</xdr:colOff>
      <xdr:row>86</xdr:row>
      <xdr:rowOff>92954</xdr:rowOff>
    </xdr:from>
    <xdr:to>
      <xdr:col>21</xdr:col>
      <xdr:colOff>326701</xdr:colOff>
      <xdr:row>105</xdr:row>
      <xdr:rowOff>78439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3B21943-18CF-3A5F-AD92-2C7C416C63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37</xdr:col>
      <xdr:colOff>127000</xdr:colOff>
      <xdr:row>4</xdr:row>
      <xdr:rowOff>101600</xdr:rowOff>
    </xdr:from>
    <xdr:to>
      <xdr:col>46</xdr:col>
      <xdr:colOff>444500</xdr:colOff>
      <xdr:row>29</xdr:row>
      <xdr:rowOff>101600</xdr:rowOff>
    </xdr:to>
    <xdr:graphicFrame macro="">
      <xdr:nvGraphicFramePr>
        <xdr:cNvPr id="10" name="EM OP Bridge">
          <a:extLst>
            <a:ext uri="{FF2B5EF4-FFF2-40B4-BE49-F238E27FC236}">
              <a16:creationId xmlns:a16="http://schemas.microsoft.com/office/drawing/2014/main" id="{6B8B7F6D-4A68-35B3-1E75-8BDCD1F3E7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38</xdr:col>
      <xdr:colOff>595886</xdr:colOff>
      <xdr:row>5</xdr:row>
      <xdr:rowOff>25400</xdr:rowOff>
    </xdr:from>
    <xdr:to>
      <xdr:col>41</xdr:col>
      <xdr:colOff>369576</xdr:colOff>
      <xdr:row>6</xdr:row>
      <xdr:rowOff>84442</xdr:rowOff>
    </xdr:to>
    <xdr:sp macro="" textlink="">
      <xdr:nvSpPr>
        <xdr:cNvPr id="11" name="TB Revenue build">
          <a:extLst>
            <a:ext uri="{FF2B5EF4-FFF2-40B4-BE49-F238E27FC236}">
              <a16:creationId xmlns:a16="http://schemas.microsoft.com/office/drawing/2014/main" id="{106BB29E-034B-84F1-A53B-3F3833C940D6}"/>
            </a:ext>
          </a:extLst>
        </xdr:cNvPr>
        <xdr:cNvSpPr txBox="1"/>
      </xdr:nvSpPr>
      <xdr:spPr>
        <a:xfrm>
          <a:off x="27342644" y="792982"/>
          <a:ext cx="1867097" cy="212559"/>
        </a:xfrm>
        <a:prstGeom prst="rect">
          <a:avLst/>
        </a:prstGeom>
        <a:noFill/>
        <a:ln>
          <a:noFill/>
        </a:ln>
      </xdr:spPr>
      <xdr:txBody>
        <a:bodyPr vertOverflow="overflow" vert="horz" wrap="square" rtlCol="0" anchor="t">
          <a:spAutoFit/>
        </a:bodyPr>
        <a:lstStyle/>
        <a:p>
          <a:pPr algn="ctr"/>
          <a:r>
            <a:rPr kumimoji="0" lang="en-US" sz="800" b="1" i="0" u="none" strike="noStrike" kern="0" cap="none" spc="0" normalizeH="0" baseline="0" noProof="0">
              <a:ln>
                <a:noFill/>
              </a:ln>
              <a:solidFill>
                <a:srgbClr val="005EAE"/>
              </a:solidFill>
              <a:effectLst/>
              <a:uLnTx/>
              <a:uFillTx/>
              <a:latin typeface="Cambria" panose="02040503050406030204" pitchFamily="18" charset="0"/>
              <a:cs typeface="Arial"/>
            </a:rPr>
            <a:t>Revenue build (Figure X)</a:t>
          </a:r>
        </a:p>
      </xdr:txBody>
    </xdr:sp>
    <xdr:clientData/>
  </xdr:twoCellAnchor>
  <xdr:twoCellAnchor>
    <xdr:from>
      <xdr:col>41</xdr:col>
      <xdr:colOff>471177</xdr:colOff>
      <xdr:row>5</xdr:row>
      <xdr:rowOff>25400</xdr:rowOff>
    </xdr:from>
    <xdr:to>
      <xdr:col>45</xdr:col>
      <xdr:colOff>203298</xdr:colOff>
      <xdr:row>6</xdr:row>
      <xdr:rowOff>84442</xdr:rowOff>
    </xdr:to>
    <xdr:sp macro="" textlink="">
      <xdr:nvSpPr>
        <xdr:cNvPr id="12" name="TB Cost build">
          <a:extLst>
            <a:ext uri="{FF2B5EF4-FFF2-40B4-BE49-F238E27FC236}">
              <a16:creationId xmlns:a16="http://schemas.microsoft.com/office/drawing/2014/main" id="{19111CE3-AA63-5907-D2F5-5227D1ED6BD1}"/>
            </a:ext>
          </a:extLst>
        </xdr:cNvPr>
        <xdr:cNvSpPr txBox="1"/>
      </xdr:nvSpPr>
      <xdr:spPr>
        <a:xfrm>
          <a:off x="29311342" y="792982"/>
          <a:ext cx="2523330" cy="212559"/>
        </a:xfrm>
        <a:prstGeom prst="rect">
          <a:avLst/>
        </a:prstGeom>
        <a:noFill/>
        <a:ln>
          <a:noFill/>
        </a:ln>
      </xdr:spPr>
      <xdr:txBody>
        <a:bodyPr vertOverflow="overflow" vert="horz" wrap="square" rtlCol="0" anchor="t">
          <a:spAutoFit/>
        </a:bodyPr>
        <a:lstStyle/>
        <a:p>
          <a:pPr algn="ctr"/>
          <a:r>
            <a:rPr kumimoji="0" lang="en-US" sz="800" b="1" i="0" u="none" strike="noStrike" kern="0" cap="none" spc="0" normalizeH="0" baseline="0" noProof="0">
              <a:ln>
                <a:noFill/>
              </a:ln>
              <a:solidFill>
                <a:srgbClr val="80ABA1"/>
              </a:solidFill>
              <a:effectLst/>
              <a:uLnTx/>
              <a:uFillTx/>
              <a:latin typeface="Cambria" panose="02040503050406030204" pitchFamily="18" charset="0"/>
              <a:cs typeface="Arial"/>
            </a:rPr>
            <a:t>Cost build (Figure Y)</a:t>
          </a:r>
        </a:p>
      </xdr:txBody>
    </xdr:sp>
    <xdr:clientData/>
  </xdr:twoCellAnchor>
  <xdr:twoCellAnchor>
    <xdr:from>
      <xdr:col>3</xdr:col>
      <xdr:colOff>70632</xdr:colOff>
      <xdr:row>126</xdr:row>
      <xdr:rowOff>108663</xdr:rowOff>
    </xdr:from>
    <xdr:to>
      <xdr:col>7</xdr:col>
      <xdr:colOff>183369</xdr:colOff>
      <xdr:row>139</xdr:row>
      <xdr:rowOff>57456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BAE67E61-7913-0262-A286-B8C1236482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21</xdr:col>
      <xdr:colOff>325464</xdr:colOff>
      <xdr:row>67</xdr:row>
      <xdr:rowOff>33558</xdr:rowOff>
    </xdr:from>
    <xdr:to>
      <xdr:col>30</xdr:col>
      <xdr:colOff>657801</xdr:colOff>
      <xdr:row>91</xdr:row>
      <xdr:rowOff>8158</xdr:rowOff>
    </xdr:to>
    <xdr:graphicFrame macro="">
      <xdr:nvGraphicFramePr>
        <xdr:cNvPr id="152" name="Chart 172">
          <a:extLst>
            <a:ext uri="{FF2B5EF4-FFF2-40B4-BE49-F238E27FC236}">
              <a16:creationId xmlns:a16="http://schemas.microsoft.com/office/drawing/2014/main" id="{74E4540E-DFB3-3960-02B5-E428DD1C3B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31</xdr:col>
      <xdr:colOff>400843</xdr:colOff>
      <xdr:row>60</xdr:row>
      <xdr:rowOff>124619</xdr:rowOff>
    </xdr:from>
    <xdr:to>
      <xdr:col>38</xdr:col>
      <xdr:colOff>305593</xdr:colOff>
      <xdr:row>80</xdr:row>
      <xdr:rowOff>2381</xdr:rowOff>
    </xdr:to>
    <xdr:graphicFrame macro="">
      <xdr:nvGraphicFramePr>
        <xdr:cNvPr id="243" name="Chart 175">
          <a:extLst>
            <a:ext uri="{FF2B5EF4-FFF2-40B4-BE49-F238E27FC236}">
              <a16:creationId xmlns:a16="http://schemas.microsoft.com/office/drawing/2014/main" id="{C9450153-A4EB-497F-3EA5-D1C9A238E9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29</xdr:col>
      <xdr:colOff>233265</xdr:colOff>
      <xdr:row>80</xdr:row>
      <xdr:rowOff>108857</xdr:rowOff>
    </xdr:from>
    <xdr:to>
      <xdr:col>36</xdr:col>
      <xdr:colOff>136072</xdr:colOff>
      <xdr:row>99</xdr:row>
      <xdr:rowOff>113944</xdr:rowOff>
    </xdr:to>
    <xdr:graphicFrame macro="">
      <xdr:nvGraphicFramePr>
        <xdr:cNvPr id="265" name="Chart 176">
          <a:extLst>
            <a:ext uri="{FF2B5EF4-FFF2-40B4-BE49-F238E27FC236}">
              <a16:creationId xmlns:a16="http://schemas.microsoft.com/office/drawing/2014/main" id="{95CE9ED6-BBA3-4F60-B6E4-42E98C4A2C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10</xdr:col>
      <xdr:colOff>258233</xdr:colOff>
      <xdr:row>32</xdr:row>
      <xdr:rowOff>88900</xdr:rowOff>
    </xdr:from>
    <xdr:to>
      <xdr:col>16</xdr:col>
      <xdr:colOff>503765</xdr:colOff>
      <xdr:row>50</xdr:row>
      <xdr:rowOff>88900</xdr:rowOff>
    </xdr:to>
    <xdr:graphicFrame macro="">
      <xdr:nvGraphicFramePr>
        <xdr:cNvPr id="266" name="Chart 265">
          <a:extLst>
            <a:ext uri="{FF2B5EF4-FFF2-40B4-BE49-F238E27FC236}">
              <a16:creationId xmlns:a16="http://schemas.microsoft.com/office/drawing/2014/main" id="{72B33348-55E9-641B-123B-CA7B099C79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</xdr:col>
      <xdr:colOff>486835</xdr:colOff>
      <xdr:row>16</xdr:row>
      <xdr:rowOff>105833</xdr:rowOff>
    </xdr:from>
    <xdr:to>
      <xdr:col>8</xdr:col>
      <xdr:colOff>139701</xdr:colOff>
      <xdr:row>34</xdr:row>
      <xdr:rowOff>105833</xdr:rowOff>
    </xdr:to>
    <xdr:graphicFrame macro="">
      <xdr:nvGraphicFramePr>
        <xdr:cNvPr id="267" name="Chart 266">
          <a:extLst>
            <a:ext uri="{FF2B5EF4-FFF2-40B4-BE49-F238E27FC236}">
              <a16:creationId xmlns:a16="http://schemas.microsoft.com/office/drawing/2014/main" id="{2E77451F-AEF8-2D56-6B30-34727085F2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20</xdr:col>
      <xdr:colOff>223520</xdr:colOff>
      <xdr:row>15</xdr:row>
      <xdr:rowOff>30480</xdr:rowOff>
    </xdr:from>
    <xdr:to>
      <xdr:col>26</xdr:col>
      <xdr:colOff>589280</xdr:colOff>
      <xdr:row>33</xdr:row>
      <xdr:rowOff>30480</xdr:rowOff>
    </xdr:to>
    <xdr:graphicFrame macro="">
      <xdr:nvGraphicFramePr>
        <xdr:cNvPr id="268" name="Chart 267">
          <a:extLst>
            <a:ext uri="{FF2B5EF4-FFF2-40B4-BE49-F238E27FC236}">
              <a16:creationId xmlns:a16="http://schemas.microsoft.com/office/drawing/2014/main" id="{8FBED18B-85F3-2498-FBA1-AC0CD7A415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9</xdr:col>
      <xdr:colOff>474365</xdr:colOff>
      <xdr:row>134</xdr:row>
      <xdr:rowOff>66574</xdr:rowOff>
    </xdr:from>
    <xdr:to>
      <xdr:col>16</xdr:col>
      <xdr:colOff>70749</xdr:colOff>
      <xdr:row>152</xdr:row>
      <xdr:rowOff>95801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F832764-96C4-EA67-0475-FBBEF1944B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17</xdr:col>
      <xdr:colOff>55034</xdr:colOff>
      <xdr:row>123</xdr:row>
      <xdr:rowOff>148166</xdr:rowOff>
    </xdr:from>
    <xdr:to>
      <xdr:col>23</xdr:col>
      <xdr:colOff>410634</xdr:colOff>
      <xdr:row>141</xdr:row>
      <xdr:rowOff>148166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2F8F9193-9721-C72D-2AB0-E53A3C5443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 editAs="oneCell">
    <xdr:from>
      <xdr:col>16</xdr:col>
      <xdr:colOff>228600</xdr:colOff>
      <xdr:row>144</xdr:row>
      <xdr:rowOff>25400</xdr:rowOff>
    </xdr:from>
    <xdr:to>
      <xdr:col>17</xdr:col>
      <xdr:colOff>107245</xdr:colOff>
      <xdr:row>164</xdr:row>
      <xdr:rowOff>32456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C45C52DB-823D-054C-8F56-80AAEEBE39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573933" y="21971000"/>
          <a:ext cx="581379" cy="3055056"/>
        </a:xfrm>
        <a:prstGeom prst="rect">
          <a:avLst/>
        </a:prstGeom>
      </xdr:spPr>
    </xdr:pic>
    <xdr:clientData/>
  </xdr:twoCellAnchor>
  <xdr:twoCellAnchor>
    <xdr:from>
      <xdr:col>24</xdr:col>
      <xdr:colOff>694267</xdr:colOff>
      <xdr:row>145</xdr:row>
      <xdr:rowOff>76200</xdr:rowOff>
    </xdr:from>
    <xdr:to>
      <xdr:col>32</xdr:col>
      <xdr:colOff>694267</xdr:colOff>
      <xdr:row>166</xdr:row>
      <xdr:rowOff>76200</xdr:rowOff>
    </xdr:to>
    <xdr:graphicFrame macro="">
      <xdr:nvGraphicFramePr>
        <xdr:cNvPr id="17" name="EM Cost Build">
          <a:extLst>
            <a:ext uri="{FF2B5EF4-FFF2-40B4-BE49-F238E27FC236}">
              <a16:creationId xmlns:a16="http://schemas.microsoft.com/office/drawing/2014/main" id="{5252651C-E410-E6E2-DAC0-99881DF831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</xdr:col>
      <xdr:colOff>0</xdr:colOff>
      <xdr:row>178</xdr:row>
      <xdr:rowOff>50800</xdr:rowOff>
    </xdr:from>
    <xdr:to>
      <xdr:col>5</xdr:col>
      <xdr:colOff>444500</xdr:colOff>
      <xdr:row>195</xdr:row>
      <xdr:rowOff>0</xdr:rowOff>
    </xdr:to>
    <xdr:graphicFrame macro="">
      <xdr:nvGraphicFramePr>
        <xdr:cNvPr id="21" name="ROIC WACC Spread">
          <a:extLst>
            <a:ext uri="{FF2B5EF4-FFF2-40B4-BE49-F238E27FC236}">
              <a16:creationId xmlns:a16="http://schemas.microsoft.com/office/drawing/2014/main" id="{FA9AFDF1-7E5D-9876-D44D-6771292FEA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5</xdr:col>
      <xdr:colOff>635000</xdr:colOff>
      <xdr:row>178</xdr:row>
      <xdr:rowOff>50800</xdr:rowOff>
    </xdr:from>
    <xdr:to>
      <xdr:col>10</xdr:col>
      <xdr:colOff>381000</xdr:colOff>
      <xdr:row>195</xdr:row>
      <xdr:rowOff>0</xdr:rowOff>
    </xdr:to>
    <xdr:graphicFrame macro="">
      <xdr:nvGraphicFramePr>
        <xdr:cNvPr id="22" name="ROIC vs ROIIC">
          <a:extLst>
            <a:ext uri="{FF2B5EF4-FFF2-40B4-BE49-F238E27FC236}">
              <a16:creationId xmlns:a16="http://schemas.microsoft.com/office/drawing/2014/main" id="{85684C5D-88AB-9E10-0E32-A58DB2149A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</xdr:col>
      <xdr:colOff>0</xdr:colOff>
      <xdr:row>195</xdr:row>
      <xdr:rowOff>12700</xdr:rowOff>
    </xdr:from>
    <xdr:to>
      <xdr:col>5</xdr:col>
      <xdr:colOff>444500</xdr:colOff>
      <xdr:row>196</xdr:row>
      <xdr:rowOff>38100</xdr:rowOff>
    </xdr:to>
    <xdr:sp macro="" textlink="">
      <xdr:nvSpPr>
        <xdr:cNvPr id="23" name="Src ROIC WACC Spread">
          <a:extLst>
            <a:ext uri="{FF2B5EF4-FFF2-40B4-BE49-F238E27FC236}">
              <a16:creationId xmlns:a16="http://schemas.microsoft.com/office/drawing/2014/main" id="{D033CC38-3A8D-3D43-E3B6-216DB6BE701F}"/>
            </a:ext>
          </a:extLst>
        </xdr:cNvPr>
        <xdr:cNvSpPr txBox="1"/>
      </xdr:nvSpPr>
      <xdr:spPr>
        <a:xfrm>
          <a:off x="698500" y="29730700"/>
          <a:ext cx="3238500" cy="177800"/>
        </a:xfrm>
        <a:prstGeom prst="rect">
          <a:avLst/>
        </a:prstGeom>
        <a:noFill/>
        <a:ln>
          <a:noFill/>
        </a:ln>
      </xdr:spPr>
      <xdr:txBody>
        <a:bodyPr vertOverflow="overflow" vert="horz" wrap="square" lIns="25400" tIns="12700" rtlCol="0" anchor="t">
          <a:spAutoFit/>
        </a:bodyPr>
        <a:lstStyle/>
        <a:p>
          <a:pPr algn="l"/>
          <a:r>
            <a:rPr kumimoji="0" lang="en-US" sz="600" b="0" i="1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mbria"/>
            </a:rPr>
            <a:t>Source: Company filings, Team Analysis</a:t>
          </a:r>
        </a:p>
      </xdr:txBody>
    </xdr:sp>
    <xdr:clientData/>
  </xdr:twoCellAnchor>
  <xdr:twoCellAnchor>
    <xdr:from>
      <xdr:col>5</xdr:col>
      <xdr:colOff>635000</xdr:colOff>
      <xdr:row>195</xdr:row>
      <xdr:rowOff>12700</xdr:rowOff>
    </xdr:from>
    <xdr:to>
      <xdr:col>10</xdr:col>
      <xdr:colOff>381000</xdr:colOff>
      <xdr:row>196</xdr:row>
      <xdr:rowOff>38100</xdr:rowOff>
    </xdr:to>
    <xdr:sp macro="" textlink="">
      <xdr:nvSpPr>
        <xdr:cNvPr id="24" name="Src ROIC vs ROIIC">
          <a:extLst>
            <a:ext uri="{FF2B5EF4-FFF2-40B4-BE49-F238E27FC236}">
              <a16:creationId xmlns:a16="http://schemas.microsoft.com/office/drawing/2014/main" id="{C83311CC-112C-DF37-63FE-757C7A09DEA3}"/>
            </a:ext>
          </a:extLst>
        </xdr:cNvPr>
        <xdr:cNvSpPr txBox="1"/>
      </xdr:nvSpPr>
      <xdr:spPr>
        <a:xfrm>
          <a:off x="4127500" y="29730700"/>
          <a:ext cx="3238500" cy="177800"/>
        </a:xfrm>
        <a:prstGeom prst="rect">
          <a:avLst/>
        </a:prstGeom>
        <a:noFill/>
        <a:ln>
          <a:noFill/>
        </a:ln>
      </xdr:spPr>
      <xdr:txBody>
        <a:bodyPr vertOverflow="overflow" vert="horz" wrap="square" lIns="25400" tIns="12700" rtlCol="0" anchor="t">
          <a:spAutoFit/>
        </a:bodyPr>
        <a:lstStyle/>
        <a:p>
          <a:pPr algn="l"/>
          <a:r>
            <a:rPr kumimoji="0" lang="en-US" sz="600" b="0" i="1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mbria"/>
            </a:rPr>
            <a:t>Source: Company filings, Team Analysis</a:t>
          </a:r>
        </a:p>
      </xdr:txBody>
    </xdr:sp>
    <xdr:clientData/>
  </xdr:twoCellAnchor>
  <xdr:twoCellAnchor>
    <xdr:from>
      <xdr:col>17</xdr:col>
      <xdr:colOff>329046</xdr:colOff>
      <xdr:row>61</xdr:row>
      <xdr:rowOff>117763</xdr:rowOff>
    </xdr:from>
    <xdr:to>
      <xdr:col>24</xdr:col>
      <xdr:colOff>233796</xdr:colOff>
      <xdr:row>80</xdr:row>
      <xdr:rowOff>55418</xdr:rowOff>
    </xdr:to>
    <xdr:graphicFrame macro="">
      <xdr:nvGraphicFramePr>
        <xdr:cNvPr id="38" name="Chart 315">
          <a:extLst>
            <a:ext uri="{FF2B5EF4-FFF2-40B4-BE49-F238E27FC236}">
              <a16:creationId xmlns:a16="http://schemas.microsoft.com/office/drawing/2014/main" id="{4F82EB64-2B97-CC70-53BC-65AFF84131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0</xdr:col>
      <xdr:colOff>0</xdr:colOff>
      <xdr:row>225</xdr:row>
      <xdr:rowOff>156633</xdr:rowOff>
    </xdr:from>
    <xdr:to>
      <xdr:col>8</xdr:col>
      <xdr:colOff>220486</xdr:colOff>
      <xdr:row>254</xdr:row>
      <xdr:rowOff>56444</xdr:rowOff>
    </xdr:to>
    <xdr:graphicFrame macro="">
      <xdr:nvGraphicFramePr>
        <xdr:cNvPr id="42" name="Football Field">
          <a:extLst>
            <a:ext uri="{FF2B5EF4-FFF2-40B4-BE49-F238E27FC236}">
              <a16:creationId xmlns:a16="http://schemas.microsoft.com/office/drawing/2014/main" id="{27823D4B-BDF9-747F-E873-29FAACB7BD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5</xdr:col>
      <xdr:colOff>311727</xdr:colOff>
      <xdr:row>91</xdr:row>
      <xdr:rowOff>51955</xdr:rowOff>
    </xdr:from>
    <xdr:to>
      <xdr:col>12</xdr:col>
      <xdr:colOff>216477</xdr:colOff>
      <xdr:row>109</xdr:row>
      <xdr:rowOff>145473</xdr:rowOff>
    </xdr:to>
    <xdr:graphicFrame macro="">
      <xdr:nvGraphicFramePr>
        <xdr:cNvPr id="79" name="Chart 443">
          <a:extLst>
            <a:ext uri="{FF2B5EF4-FFF2-40B4-BE49-F238E27FC236}">
              <a16:creationId xmlns:a16="http://schemas.microsoft.com/office/drawing/2014/main" id="{4121AA53-E9F6-4D64-85E9-B992BD32BC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usu.sharepoint.com/Users/andysong1616/Downloads/C:/Users/ohong/Downloads/spx_benchmark_5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Sheet"/>
      <sheetName val="Assumptions"/>
      <sheetName val="Cheil Model"/>
      <sheetName val=" Cheil Revenue"/>
      <sheetName val="ECM"/>
      <sheetName val="Chemicals"/>
      <sheetName val="Cheil Cost"/>
      <sheetName val="Cheil IFRS IS"/>
      <sheetName val="Earnings summary"/>
      <sheetName val="Earnings revision"/>
      <sheetName val="001300.KS_Live_Sheet"/>
      <sheetName val="001300.KS_Validation_Sheet"/>
      <sheetName val="001300.KS_Annotation_Sheet"/>
      <sheetName val="Valuations"/>
      <sheetName val="Ratios"/>
      <sheetName val="Cheil - quantiwise"/>
      <sheetName val="Fashion &amp; Others"/>
      <sheetName val="001300.KS_Exchange_Sheet"/>
      <sheetName val="Sheet5"/>
      <sheetName val="Sheet4"/>
      <sheetName val="MigrationOutput_QP_001300.KS"/>
      <sheetName val="QP_001300.KS_migrated"/>
      <sheetName val="Graph"/>
      <sheetName val="RDS-Cons"/>
      <sheetName val="RDS-Cons-IFRS"/>
      <sheetName val="RDS-Cons-DQ"/>
      <sheetName val="Sensitivity"/>
      <sheetName val="Table"/>
      <sheetName val="RDS-PT"/>
      <sheetName val="RDS-PD-DQ"/>
      <sheetName val="Val-Summary"/>
      <sheetName val="Capital change"/>
      <sheetName val="_QP_006400.KS"/>
      <sheetName val="Market Data_c"/>
      <sheetName val="Market Data"/>
      <sheetName val="Sheet1"/>
      <sheetName val="Sheet2"/>
      <sheetName val="Sheet3"/>
      <sheetName val="iQ ML_Model_Info2"/>
      <sheetName val="iQ ML_Model_Info"/>
      <sheetName val="Company Overview"/>
      <sheetName val="COSmodel"/>
      <sheetName val="Report Format"/>
      <sheetName val="Estimates"/>
      <sheetName val="Consolidated"/>
      <sheetName val="Report Quarterl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In Gyu Song" id="{58656A30-9733-A64D-AB68-F5CB414BD03E}" userId="In Gyu Song" providerId="None"/>
  <person displayName="Song In Gyu" id="{653A623C-61CC-4AA1-BC88-B7E1653A982F}" userId="S::e1095624@u.nus.edu::70fa7048-54aa-4271-9041-6a59cc2fee07" providerId="AD"/>
  <person displayName="Ong Hong Yeow" id="{0D86FFDF-E21C-8041-B794-BC938442E8C5}" userId="S::e1526024@u.nus.edu::3872abab-534c-444b-8953-34407bbfc88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9" dT="2026-10-17T13:10:53.35" personId="{653A623C-61CC-4AA1-BC88-B7E1653A982F}" id="{321C50BC-D0A8-2444-90F5-B90A65FA95F2}">
    <text>1: Bull, 2: Base, 3: Base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S43" dT="2026-10-16T10:27:20.37" personId="{653A623C-61CC-4AA1-BC88-B7E1653A982F}" id="{A5959574-B3E6-F34D-A282-19D0B9747B11}">
    <text>Restated actual</text>
  </threadedComment>
  <threadedComment ref="P93" dT="2026-10-13T08:14:10.23" personId="{653A623C-61CC-4AA1-BC88-B7E1653A982F}" id="{B1AE7361-9D0A-914B-A887-E797D0DE53C7}">
    <text>Guided 20B. Consensus expects NI to decrease by 21B yen from the year before</text>
  </threadedComment>
  <threadedComment ref="BC93" dT="2026-10-13T08:12:40.09" personId="{653A623C-61CC-4AA1-BC88-B7E1653A982F}" id="{151B0F36-502C-C342-A57A-D5BC577F9792}">
    <text>Gain on sales of fixed asset of 34.2B yen</text>
  </threadedComment>
  <threadedComment ref="BE97" dT="2026-10-08T15:36:16.52" personId="{58656A30-9733-A64D-AB68-F5CB414BD03E}" id="{B782526E-99E9-4C46-9F35-46F90C8DAA5B}">
    <text>5:1 stock split</text>
  </threadedComment>
  <threadedComment ref="O98" dT="2026-10-16T15:09:52.18" personId="{653A623C-61CC-4AA1-BC88-B7E1653A982F}" id="{8CBF9198-5025-144A-8A5A-028B5A8C29AA}">
    <text>Due to one-off event in selling fixed asset (land)</text>
  </threadedComment>
  <threadedComment ref="P102" dT="2026-10-16T15:07:29.26" personId="{653A623C-61CC-4AA1-BC88-B7E1653A982F}" id="{7200D3B2-0AE5-584E-B1F8-183746C7DF81}">
    <text>Guided 11.3B</text>
  </threadedComment>
  <threadedComment ref="Q102" dT="2026-10-16T15:07:46.87" personId="{653A623C-61CC-4AA1-BC88-B7E1653A982F}" id="{C9AD14DA-11CF-2343-894F-3983B4AFAF2F}">
    <text>Expecting 15B (FY28 target EBITDA 51B - OP 36B)</text>
  </threadedComment>
  <threadedComment ref="P103" dT="2026-10-14T14:36:39.89" personId="{653A623C-61CC-4AA1-BC88-B7E1653A982F}" id="{B7B2230D-B7B5-AB49-9FD0-894C1741169F}">
    <text>Guided 45B</text>
  </threadedComment>
  <threadedComment ref="P137" dT="2026-10-11T13:15:47.21" personId="{653A623C-61CC-4AA1-BC88-B7E1653A982F}" id="{D8E06A70-6CFD-C145-9EE6-9EA85BE3989E}">
    <text>Forecasted to be 4.6B</text>
  </threadedComment>
  <threadedComment ref="P137" dT="2026-10-16T14:11:43.06" personId="{653A623C-61CC-4AA1-BC88-B7E1653A982F}" id="{8F73FDAC-D68A-8847-8EBB-92409F710CAD}" parentId="{D8E06A70-6CFD-C145-9EE6-9EA85BE3989E}">
    <text>Guided 3.9B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P10" dT="2026-10-14T14:29:03.68" personId="{653A623C-61CC-4AA1-BC88-B7E1653A982F}" id="{D4C8E1CF-8F8C-D747-8AE3-59EE4F9CADC6}">
    <text>Guided 141.0 B</text>
  </threadedComment>
  <threadedComment ref="BB28" dT="2026-10-11T12:15:05.04" personId="{653A623C-61CC-4AA1-BC88-B7E1653A982F}" id="{CD63DAD1-409B-BE4F-A9E7-17FA547C78A0}">
    <text>One off?</text>
  </threadedComment>
  <threadedComment ref="P34" dT="2026-10-14T14:36:22.88" personId="{653A623C-61CC-4AA1-BC88-B7E1653A982F}" id="{B28FF15A-C848-A041-A981-D6DB41B6511D}">
    <text>Guided 30 B</text>
  </threadedComment>
  <threadedComment ref="P71" dT="2026-10-14T15:05:43.17" personId="{653A623C-61CC-4AA1-BC88-B7E1653A982F}" id="{8EF32D83-53D2-444D-BC76-2CF56C37E2E6}">
    <text>Guided 77.8B including intersegment</text>
  </threadedComment>
  <threadedComment ref="P79" dT="2026-10-14T15:05:57.00" personId="{653A623C-61CC-4AA1-BC88-B7E1653A982F}" id="{AF142180-3D68-EE41-91C2-E107B86B2746}">
    <text>Guided 28B</text>
  </threadedComment>
  <threadedComment ref="B83" dT="2026-10-13T08:01:09.43" personId="{653A623C-61CC-4AA1-BC88-B7E1653A982F}" id="{AE87F340-F4EE-F144-A80B-1A860A060779}">
    <text>Estimated to be 40%</text>
  </threadedComment>
  <threadedComment ref="O87" dT="2026-10-16T11:39:34.59" personId="{653A623C-61CC-4AA1-BC88-B7E1653A982F}" id="{725A480A-F3B4-1F41-B1AF-7F5AC5E661FB}">
    <text>JPM</text>
  </threadedComment>
  <threadedComment ref="R87" dT="2026-10-16T11:02:00.35" personId="{653A623C-61CC-4AA1-BC88-B7E1653A982F}" id="{DD0006C1-3E89-244D-8984-0BD806570CCA}">
    <text>Trendforce expects 3x the FY26 level by FY29 end</text>
  </threadedComment>
  <threadedComment ref="BI89" dT="2026-10-16T11:00:43.18" personId="{653A623C-61CC-4AA1-BC88-B7E1653A982F}" id="{25932CD5-C56E-374E-9C45-FA3C8B6C5CA3}">
    <text>Double vs start of MTP (Apr 2024) was mentioned -  2Q26 Q&amp;A</text>
  </threadedComment>
  <threadedComment ref="BL89" dT="2026-10-16T11:01:12.47" personId="{653A623C-61CC-4AA1-BC88-B7E1653A982F}" id="{4CAE8004-FF51-C143-8C5D-4CD5E86F9D1F}">
    <text>Triple by end FY28 - JPM</text>
  </threadedComment>
  <threadedComment ref="BP89" dT="2026-10-16T11:02:32.89" personId="{653A623C-61CC-4AA1-BC88-B7E1653A982F}" id="{8501F4FE-3070-BF4E-9D3A-881E0BB3ADD7}">
    <text>TrendForce assumption that it will triple from FY26 level</text>
  </threadedComment>
  <threadedComment ref="P91" dT="2026-10-16T11:00:04.66" personId="{653A623C-61CC-4AA1-BC88-B7E1653A982F}" id="{7B2C49C3-5E9C-3549-8160-57DC8CFCF0DC}">
    <text>+10-20% mentioned in 2Q26 Q&amp;A</text>
  </threadedComment>
  <threadedComment ref="BE105" dT="2026-10-13T19:34:13.49" personId="{653A623C-61CC-4AA1-BC88-B7E1653A982F}" id="{80F3E422-A753-1442-A640-FBC2270A7732}">
    <text>JPM assumes 27.7%, Mizuho assumes 30%</text>
  </threadedComment>
  <threadedComment ref="P125" dT="2026-10-16T11:41:46.27" personId="{653A623C-61CC-4AA1-BC88-B7E1653A982F}" id="{91D49E33-0D4C-6B46-B613-2015216EDDD8}">
    <text>Company claimed no change in price - 1Q27 Q&amp;A</text>
  </threadedComment>
  <threadedComment ref="BE125" dT="2026-10-13T19:34:13.49" personId="{653A623C-61CC-4AA1-BC88-B7E1653A982F}" id="{0200985D-E9DB-5440-A5E0-A0CC7C6178B5}">
    <text>JPM assumes LSD</text>
  </threadedComment>
  <threadedComment ref="BI144" dT="2026-10-16T15:00:25.66" personId="{653A623C-61CC-4AA1-BC88-B7E1653A982F}" id="{A474E068-4398-D749-B083-9A7FAE01FF06}">
    <text>Considering the ramp in capacity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B14" personId="{58656A30-9733-A64D-AB68-F5CB414BD03E}" id="{4D5B8EB5-15B9-1E4E-83AE-99EB200D1872}">
    <text>Purchase of non-current assets (PP&amp;E + intangibles). H1 in the FQ2 column, H2 in the FQ4 column.</text>
  </threadedComment>
  <threadedComment ref="O15" personId="{58656A30-9733-A64D-AB68-F5CB414BD03E}" id="{5E5EA671-90CF-DC46-BA4C-A031816E6F83}">
    <text>Source: Nitto Boseki kessan tanshin, segment information note – capital investment (accrual), JPY M.</text>
  </threadedComment>
  <threadedComment ref="B16" personId="{58656A30-9733-A64D-AB68-F5CB414BD03E}" id="{1CADB44A-DBA8-D04A-BAD1-6A1668982980}">
    <text>History = implied additions (ΔPP&amp;E + ΔIntangibles + D&amp;A); quarterly capex is not disclosed (no 1Q/3Q cash flow). Forecast = plan spread evenly over the forecast quarters left in the FY.</text>
  </threadedComment>
  <threadedComment ref="P21" dT="2026-10-16T11:43:36.49" personId="{653A623C-61CC-4AA1-BC88-B7E1653A982F}" id="{8C9F8ECB-460F-964B-BFEC-E3750C1E508D}">
    <text>Guided 45000, but Nittobo has tendency to under-guide Capex numbers</text>
  </threadedComment>
  <threadedComment ref="P24" personId="{58656A30-9733-A64D-AB68-F5CB414BD03E}" id="{15DDBB22-4104-430B-B0B2-AD0633B2D601}">
    <text>Placeholder: intangibles share of capex. Nittobo does not split capex between PP&amp;E and intangibles.</text>
  </threadedComment>
  <threadedComment ref="BF27" personId="{58656A30-9733-A64D-AB68-F5CB414BD03E}" id="{EA5F3F27-3649-45DE-880C-38DD60D2A4CC}">
    <text>Input: land purchases, JPY M (default 0).</text>
  </threadedComment>
  <threadedComment ref="BF28" dT="2026-10-11T15:17:09.63" personId="{0D86FFDF-E21C-8041-B794-BC938442E8C5}" id="{D983F797-6094-4439-9BC4-774F44603182}">
    <text>Assumed even quarterly capex, adjust the formulas if you need to, I used XLookup</text>
  </threadedComment>
  <threadedComment ref="K33" personId="{58656A30-9733-A64D-AB68-F5CB414BD03E}" id="{9FD27F54-12D3-4EE0-9DD0-0165F9DDE2A1}">
    <text>Assumption (core). Buildings: new 30y (statutory 15–50y); existing-base remaining 15y.</text>
  </threadedComment>
  <threadedComment ref="L33" personId="{58656A30-9733-A64D-AB68-F5CB414BD03E}" id="{448F948B-48D2-4967-ABDF-B60F0D2411E7}">
    <text>Assumption (core). Buildings: new 30y (statutory 15–50y); existing-base remaining 15y.</text>
  </threadedComment>
  <threadedComment ref="K34" personId="{58656A30-9733-A64D-AB68-F5CB414BD03E}" id="{309BC286-E084-4C26-89FA-65F257F42980}">
    <text>Assumption (core). Machinery: new 7y (calibrated, bounds 7–12y); existing-base remaining 6y (bounds 4–8y).</text>
  </threadedComment>
  <threadedComment ref="L34" personId="{58656A30-9733-A64D-AB68-F5CB414BD03E}" id="{1EFE9B19-2C1E-4026-B7CA-662806F7473D}">
    <text>Assumption (core). Machinery: new 7y (calibrated, bounds 7–12y); existing-base remaining 6y (bounds 4–8y).</text>
  </threadedComment>
  <threadedComment ref="K35" personId="{58656A30-9733-A64D-AB68-F5CB414BD03E}" id="{D4F2F30A-5F60-4BBB-8533-7745EE77AEDA}">
    <text>Assumption (core). Other (tools, furniture &amp; fixtures): new 5y; existing-base remaining 3y.</text>
  </threadedComment>
  <threadedComment ref="L35" personId="{58656A30-9733-A64D-AB68-F5CB414BD03E}" id="{9ED0F7CE-1AEE-4675-8CFF-35C2CE5FC293}">
    <text>Assumption (core). Other (tools, furniture &amp; fixtures): new 5y; existing-base remaining 3y.</text>
  </threadedComment>
  <threadedComment ref="K36" personId="{58656A30-9733-A64D-AB68-F5CB414BD03E}" id="{9DAA45DA-A2B0-4365-84BB-60885504CC9D}">
    <text>Assumption (core). Leased assets (finance leases): new 5y (lease term); existing-base remaining 2y.</text>
  </threadedComment>
  <threadedComment ref="L36" personId="{58656A30-9733-A64D-AB68-F5CB414BD03E}" id="{FF81107B-D24C-4762-94BF-4617CD702A0C}">
    <text>Assumption (core). Leased assets (finance leases): new 5y (lease term); existing-base remaining 2y.</text>
  </threadedComment>
  <threadedComment ref="K38" personId="{58656A30-9733-A64D-AB68-F5CB414BD03E}" id="{F2215402-B97D-4163-A041-ECE91B994FE5}">
    <text>Assumption: share of BOP CIP placed in service each quarter. Calibrated to 70% (bounds 20–70%).</text>
  </threadedComment>
  <threadedComment ref="K39" personId="{58656A30-9733-A64D-AB68-F5CB414BD03E}" id="{2C7E9B66-572A-47B4-89F7-9FD0A68E08B6}">
    <text>Assumption: transfer mix ≈ 1Q FY27 net-book mix of depreciable classes (Bldg 23,175 / Mach 41,665 / Other 2,176).</text>
  </threadedComment>
  <threadedComment ref="K40" personId="{58656A30-9733-A64D-AB68-F5CB414BD03E}" id="{748561AE-25DB-40DA-A1E5-A469D932CEFD}">
    <text>Assumption: transfer mix ≈ 1Q FY27 net-book mix of depreciable classes (Bldg 23,175 / Mach 41,665 / Other 2,176).</text>
  </threadedComment>
  <threadedComment ref="K41" personId="{58656A30-9733-A64D-AB68-F5CB414BD03E}" id="{BF3B5305-29C6-4153-A38F-056DB6767EF6}">
    <text>Assumption: transfer mix ≈ 1Q FY27 net-book mix of depreciable classes (Bldg 23,175 / Mach 41,665 / Other 2,176).</text>
  </threadedComment>
  <threadedComment ref="BE51" personId="{58656A30-9733-A64D-AB68-F5CB414BD03E}" id="{F3D6EFAA-FD57-4D08-9A3B-487CCD18DC79}">
    <text>Source: Nitto Boseki kessan tanshin, consolidated balance sheet – Construction in progress, net, quarter-end, JPY M.</text>
  </threadedComment>
  <threadedComment ref="BE57" personId="{58656A30-9733-A64D-AB68-F5CB414BD03E}" id="{2F75EDD8-EAD7-459D-9F65-4C4E50035BBE}">
    <text>Source: Nitto Boseki kessan tanshin, consolidated balance sheet – Buildings and structures, net, quarter-end, JPY M.</text>
  </threadedComment>
  <threadedComment ref="BE63" personId="{58656A30-9733-A64D-AB68-F5CB414BD03E}" id="{8D0D7927-059A-4931-9E04-B1F1B8DC8714}">
    <text>Source: Nitto Boseki kessan tanshin, consolidated balance sheet – Machinery, equipment and vehicles, net, quarter-end, JPY M.</text>
  </threadedComment>
  <threadedComment ref="B65" personId="{58656A30-9733-A64D-AB68-F5CB414BD03E}" id="{4B484F1E-639E-429B-BBD4-2C6AEE490616}">
    <text>History = 3FS PP&amp;E total − reported classes (absorbs rounding). Tools, furniture &amp; fixtures.</text>
  </threadedComment>
  <threadedComment ref="B71" dT="2026-10-11T17:57:08.02" personId="{653A623C-61CC-4AA1-BC88-B7E1653A982F}" id="{E4B5FF18-F6B2-0C40-84CD-4E1E1643B6C2}">
    <text>No depreciation</text>
  </threadedComment>
  <threadedComment ref="BE75" personId="{58656A30-9733-A64D-AB68-F5CB414BD03E}" id="{E20E49F6-5A4E-409F-AD43-56860057DA85}">
    <text>Source: Nitto Boseki kessan tanshin, consolidated balance sheet – Land, net, quarter-end, JPY M.</text>
  </threadedComment>
  <threadedComment ref="BE81" personId="{58656A30-9733-A64D-AB68-F5CB414BD03E}" id="{C6093EA3-0EBD-413B-A6EC-ECDDFD6391B8}">
    <text>Source: Nitto Boseki kessan tanshin, consolidated balance sheet – Leased assets (J-GAAP finance leases), net, quarter-end, JPY M.</text>
  </threadedComment>
  <threadedComment ref="B93" dT="2026-10-11T17:58:01.84" personId="{653A623C-61CC-4AA1-BC88-B7E1653A982F}" id="{019CA58F-BB0B-5F42-9DE8-01F7CE99428E}">
    <text>Straight line</text>
  </threadedComment>
  <threadedComment ref="L206" dT="2026-10-16T11:44:15.32" personId="{653A623C-61CC-4AA1-BC88-B7E1653A982F}" id="{71371E5D-41F7-2F40-B726-1083950CC1C3}">
    <text>Disclosed as 5 years - software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B26" dT="2026-10-11T14:40:04.83" personId="{653A623C-61CC-4AA1-BC88-B7E1653A982F}" id="{FFDBA6F6-02E4-BF4E-B8BC-B05E495D422C}">
    <text>Assumed 20,000M JPY</text>
  </threadedComment>
  <threadedComment ref="P41" dT="2026-10-11T14:44:27.25" personId="{653A623C-61CC-4AA1-BC88-B7E1653A982F}" id="{B1CEFCF5-F7A1-E945-BAB1-B2C37B6167DC}">
    <text>FY26 LT repayments 7,904 / BOP LT borrowings 31,647</text>
  </threadedComment>
  <threadedComment ref="BF41" dT="2026-10-11T14:44:27.25" personId="{653A623C-61CC-4AA1-BC88-B7E1653A982F}" id="{A7606698-7240-754A-A748-DDC743A49DE3}">
    <text>FY26 LT repayments 7,904 / BOP LT borrowings 31,647</text>
  </threadedComment>
  <threadedComment ref="P42" dT="2026-10-11T14:45:21.15" personId="{653A623C-61CC-4AA1-BC88-B7E1653A982F}" id="{9832B96E-DA0D-6543-B6EF-1B90865D77F2}">
    <text>Assumption: bank loans rolled over 100% (FY24–26 LT proceeds 14,000/15,351/10,649 vs repayments 6,531/13,026/7,904)</text>
  </threadedComment>
  <threadedComment ref="BF42" dT="2026-10-11T14:45:21.15" personId="{653A623C-61CC-4AA1-BC88-B7E1653A982F}" id="{6CBF3136-7996-5943-9CAF-77251469A89B}">
    <text>Assumption: bank loans rolled over 100% (FY24–26 LT proceeds 14,000/15,351/10,649 vs repayments 6,531/13,026/7,904)</text>
  </threadedComment>
  <threadedComment ref="B43" personId="{58656A30-9733-A64D-AB68-F5CB414BD03E}" id="{AFCB2AAA-68C1-5F42-B4F8-AAEF171C2D09}">
    <text>Annual input.</text>
  </threadedComment>
  <threadedComment ref="C49" personId="{58656A30-9733-A64D-AB68-F5CB414BD03E}" id="{50BD0B84-F337-CE4D-AB66-9190CEAFBDF4}">
    <text>≈ next-12-month repayments.</text>
  </threadedComment>
  <threadedComment ref="BF75" dT="2026-10-11T15:00:45.54" personId="{653A623C-61CC-4AA1-BC88-B7E1653A982F}" id="{148E4E96-026C-534C-8673-42C803A37037}">
    <text>Calibrated: last 4Q interest expense ¥815m ÷ average borrowings &amp; bonds ≈ ¥50.7bn.</text>
  </threadedComment>
  <threadedComment ref="BE82" dT="2026-10-11T16:02:08.13" personId="{653A623C-61CC-4AA1-BC88-B7E1653A982F}" id="{0CE43281-BA1A-9A41-9F63-19852C89D296}">
    <text>Source: Nitto Boseki 1Q FY27 (quarter ended 30-Jun-2026) kessan tanshin — issued shares 188,615,060 (post 5-for-1 split eff. 1-Jul-2026).</text>
  </threadedComment>
  <threadedComment ref="BE83" dT="2026-10-11T16:02:15.59" personId="{653A623C-61CC-4AA1-BC88-B7E1653A982F}" id="{19452319-998E-6741-808C-93012F5862E4}">
    <text>Source: 1Q FY27 tanshin — treasury shares 6,584,435 post-split, incl. Board Benefit Trust shares.</text>
  </threadedComment>
  <threadedComment ref="BE85" dT="2026-10-11T16:03:24.17" personId="{653A623C-61CC-4AA1-BC88-B7E1653A982F}" id="{7EFE8263-9C79-BD49-978E-8FFA042A411C}">
    <text>Source: Board Benefit Trust holds 174,000 shares pre-split = 0.87m post-split; treasury for EPS but receives dividends.</text>
  </threadedComment>
  <threadedComment ref="P92" dT="2026-10-16T11:45:16.68" personId="{653A623C-61CC-4AA1-BC88-B7E1653A982F}" id="{0D7DD1DD-ADF7-2746-9A42-B503D54BCD3F}">
    <text>Management targets 30%</text>
  </threadedComment>
  <threadedComment ref="P93" dT="2026-10-11T16:56:03.70" personId="{653A623C-61CC-4AA1-BC88-B7E1653A982F}" id="{227D401D-4200-9648-A826-7A844404B6DA}">
    <text>dividend policy floor ¥55 pre-split = ¥11.0 post-split</text>
  </threadedComment>
  <threadedComment ref="BE93" dT="2026-10-11T16:08:29.30" personId="{653A623C-61CC-4AA1-BC88-B7E1653A982F}" id="{9A293018-929A-954B-AB4D-C52D3A3CFD34}">
    <text>Source: dividend policy floor ¥55 pre-split = ¥11.0 post-split.</text>
  </threadedComment>
  <threadedComment ref="BF118" dT="2026-10-11T16:46:14.84" personId="{653A623C-61CC-4AA1-BC88-B7E1653A982F}" id="{6A20A9F4-2500-CD4B-BDDD-E3929659432A}">
    <text>Assumption: NCI share of net profit, last 4Q excluding the land-sale quarter (3Q FY26).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H81" dT="2026-10-14T02:56:31.81" personId="{0D86FFDF-E21C-8041-B794-BC938442E8C5}" id="{8250871E-98C4-44EB-8A3D-32F57137B4E3}">
    <text>Price was 186.5 DKK, I divided by 7.46 EUR to align with other metrics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4C66168D-7DB8-D847-9832-A5E1502C5EF9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e4e5b11c-cc43-46f5-a2d7-512224147c07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B8AD0F0C-0305-904F-9999-97BFC5C48E47}">
  <we:reference id="11d7cf85-ae5a-43b8-bc58-1e1a151cce24" version="1.0.0.1" store="EXCatalog" storeType="EXCatalog"/>
  <we:alternateReferences>
    <we:reference id="WA200010725" version="1.0.0.1" store="en-GB" storeType="OMEX"/>
  </we:alternateReferences>
  <we:properties>
    <we:property name="claude.fileId" value="&quot;7ab797f9-397c-40eb-bce1-af8031af9167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0"/>
  <sheetViews>
    <sheetView showGridLines="0" zoomScale="289" workbookViewId="0">
      <selection activeCell="E9" sqref="E9"/>
    </sheetView>
  </sheetViews>
  <sheetFormatPr baseColWidth="10" defaultColWidth="9" defaultRowHeight="12" customHeight="1" x14ac:dyDescent="0.15"/>
  <cols>
    <col min="3" max="3" width="3.796875" customWidth="1"/>
    <col min="4" max="4" width="19.796875" bestFit="1" customWidth="1"/>
  </cols>
  <sheetData>
    <row r="2" spans="2:6" ht="12" customHeight="1" x14ac:dyDescent="0.15">
      <c r="B2" s="3" t="s">
        <v>0</v>
      </c>
      <c r="C2" s="90"/>
      <c r="D2" s="5" t="s">
        <v>622</v>
      </c>
    </row>
    <row r="3" spans="2:6" ht="12" customHeight="1" x14ac:dyDescent="0.15">
      <c r="B3" s="1"/>
      <c r="D3" s="4"/>
    </row>
    <row r="4" spans="2:6" ht="12" customHeight="1" x14ac:dyDescent="0.15">
      <c r="B4" s="8" t="s">
        <v>1</v>
      </c>
      <c r="D4" s="4"/>
    </row>
    <row r="5" spans="2:6" ht="12" customHeight="1" x14ac:dyDescent="0.15">
      <c r="B5" s="9" t="s">
        <v>2</v>
      </c>
      <c r="D5" s="4" t="s">
        <v>3</v>
      </c>
    </row>
    <row r="6" spans="2:6" ht="12" customHeight="1" x14ac:dyDescent="0.15">
      <c r="B6" s="10" t="s">
        <v>2</v>
      </c>
      <c r="D6" s="4" t="s">
        <v>4</v>
      </c>
    </row>
    <row r="7" spans="2:6" ht="12" customHeight="1" x14ac:dyDescent="0.15">
      <c r="B7" s="11" t="s">
        <v>5</v>
      </c>
      <c r="D7" s="4" t="s">
        <v>6</v>
      </c>
    </row>
    <row r="8" spans="2:6" ht="12" customHeight="1" x14ac:dyDescent="0.15">
      <c r="B8" s="12" t="s">
        <v>7</v>
      </c>
      <c r="C8" s="13"/>
      <c r="D8" s="4" t="s">
        <v>8</v>
      </c>
    </row>
    <row r="9" spans="2:6" ht="12" customHeight="1" x14ac:dyDescent="0.15">
      <c r="B9" s="2" t="s">
        <v>9</v>
      </c>
      <c r="D9" s="4" t="s">
        <v>10</v>
      </c>
    </row>
    <row r="10" spans="2:6" ht="12" customHeight="1" x14ac:dyDescent="0.15">
      <c r="B10" s="14" t="s">
        <v>11</v>
      </c>
      <c r="C10" s="6"/>
      <c r="D10" s="7" t="s">
        <v>12</v>
      </c>
      <c r="F10" s="2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20"/>
  <sheetViews>
    <sheetView showGridLines="0" zoomScale="209" zoomScaleNormal="145" workbookViewId="0">
      <selection activeCell="E7" sqref="E7"/>
    </sheetView>
  </sheetViews>
  <sheetFormatPr baseColWidth="10" defaultColWidth="11.3984375" defaultRowHeight="12" x14ac:dyDescent="0.15"/>
  <cols>
    <col min="1" max="1" width="2" customWidth="1"/>
    <col min="2" max="2" width="15" bestFit="1" customWidth="1"/>
    <col min="4" max="4" width="13" customWidth="1"/>
    <col min="5" max="5" width="13.796875" bestFit="1" customWidth="1"/>
    <col min="6" max="6" width="11" customWidth="1"/>
  </cols>
  <sheetData>
    <row r="2" spans="2:5" x14ac:dyDescent="0.15">
      <c r="B2" s="75" t="s">
        <v>13</v>
      </c>
      <c r="C2" s="99" t="s">
        <v>14</v>
      </c>
      <c r="D2" s="90" t="s">
        <v>699</v>
      </c>
      <c r="E2" s="5"/>
    </row>
    <row r="3" spans="2:5" x14ac:dyDescent="0.15">
      <c r="B3" s="1" t="s">
        <v>15</v>
      </c>
      <c r="C3" s="17" t="s">
        <v>16</v>
      </c>
      <c r="D3" s="289" t="s">
        <v>700</v>
      </c>
      <c r="E3" s="4"/>
    </row>
    <row r="4" spans="2:5" x14ac:dyDescent="0.15">
      <c r="B4" s="1"/>
      <c r="C4" s="17"/>
      <c r="E4" s="4"/>
    </row>
    <row r="5" spans="2:5" x14ac:dyDescent="0.15">
      <c r="B5" s="1" t="s">
        <v>17</v>
      </c>
      <c r="C5" s="234">
        <f ca="1">TODAY()</f>
        <v>46313</v>
      </c>
      <c r="D5" t="s">
        <v>18</v>
      </c>
      <c r="E5" s="248">
        <v>2989</v>
      </c>
    </row>
    <row r="6" spans="2:5" x14ac:dyDescent="0.15">
      <c r="B6" s="1" t="s">
        <v>19</v>
      </c>
      <c r="C6" s="120">
        <v>46112</v>
      </c>
      <c r="D6" t="s">
        <v>596</v>
      </c>
      <c r="E6" s="232">
        <f>Valuation!Q17</f>
        <v>2391.6397896613553</v>
      </c>
    </row>
    <row r="7" spans="2:5" x14ac:dyDescent="0.15">
      <c r="B7" s="1" t="s">
        <v>599</v>
      </c>
      <c r="C7" s="120">
        <v>46203</v>
      </c>
      <c r="D7" t="s">
        <v>698</v>
      </c>
      <c r="E7" s="273">
        <f>(E6-E5)/E5</f>
        <v>-0.19985286394735521</v>
      </c>
    </row>
    <row r="8" spans="2:5" x14ac:dyDescent="0.15">
      <c r="B8" s="1" t="s">
        <v>21</v>
      </c>
      <c r="C8" s="16" t="s">
        <v>22</v>
      </c>
      <c r="D8" t="s">
        <v>684</v>
      </c>
      <c r="E8" s="275" t="s">
        <v>701</v>
      </c>
    </row>
    <row r="9" spans="2:5" x14ac:dyDescent="0.15">
      <c r="B9" s="274" t="s">
        <v>20</v>
      </c>
      <c r="C9" s="76">
        <v>2</v>
      </c>
      <c r="D9" t="s">
        <v>685</v>
      </c>
      <c r="E9" s="273"/>
    </row>
    <row r="10" spans="2:5" x14ac:dyDescent="0.15">
      <c r="B10" s="1"/>
      <c r="C10" s="16"/>
      <c r="E10" s="272"/>
    </row>
    <row r="11" spans="2:5" x14ac:dyDescent="0.15">
      <c r="B11" s="1"/>
      <c r="C11" s="16"/>
      <c r="E11" s="4"/>
    </row>
    <row r="12" spans="2:5" x14ac:dyDescent="0.15">
      <c r="B12" s="1"/>
      <c r="C12" s="16"/>
      <c r="E12" s="4"/>
    </row>
    <row r="13" spans="2:5" x14ac:dyDescent="0.15">
      <c r="B13" s="1" t="s">
        <v>621</v>
      </c>
      <c r="C13" s="16"/>
      <c r="E13" s="4"/>
    </row>
    <row r="14" spans="2:5" x14ac:dyDescent="0.15">
      <c r="B14" s="1"/>
      <c r="C14" s="16"/>
      <c r="E14" s="4"/>
    </row>
    <row r="15" spans="2:5" x14ac:dyDescent="0.15">
      <c r="B15" s="1"/>
      <c r="C15" s="16"/>
      <c r="E15" s="4"/>
    </row>
    <row r="16" spans="2:5" x14ac:dyDescent="0.15">
      <c r="B16" s="1"/>
      <c r="C16" s="16"/>
      <c r="E16" s="4"/>
    </row>
    <row r="17" spans="2:5" x14ac:dyDescent="0.15">
      <c r="B17" s="1"/>
      <c r="C17" s="16"/>
      <c r="E17" s="4"/>
    </row>
    <row r="18" spans="2:5" x14ac:dyDescent="0.15">
      <c r="B18" s="1"/>
      <c r="C18" s="16"/>
      <c r="E18" s="4"/>
    </row>
    <row r="19" spans="2:5" x14ac:dyDescent="0.15">
      <c r="B19" s="1"/>
      <c r="C19" s="16"/>
      <c r="E19" s="4"/>
    </row>
    <row r="20" spans="2:5" x14ac:dyDescent="0.15">
      <c r="B20" s="77"/>
      <c r="C20" s="6"/>
      <c r="D20" s="6"/>
      <c r="E20" s="7"/>
    </row>
  </sheetData>
  <dataValidations count="1">
    <dataValidation type="list" allowBlank="1" showInputMessage="1" showErrorMessage="1" sqref="C9" xr:uid="{00000000-0002-0000-0100-000000000000}">
      <formula1>"1,2,3"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BX314"/>
  <sheetViews>
    <sheetView showGridLines="0" zoomScale="150" zoomScaleNormal="162" workbookViewId="0">
      <pane xSplit="7" ySplit="6" topLeftCell="M167" activePane="bottomRight" state="frozen"/>
      <selection pane="topRight" activeCell="G1" sqref="G1"/>
      <selection pane="bottomLeft" activeCell="A7" sqref="A7"/>
      <selection pane="bottomRight" activeCell="Q189" sqref="Q189"/>
    </sheetView>
  </sheetViews>
  <sheetFormatPr baseColWidth="10" defaultColWidth="11.3984375" defaultRowHeight="12" outlineLevelRow="2" outlineLevelCol="1" x14ac:dyDescent="0.15"/>
  <cols>
    <col min="1" max="4" width="2" customWidth="1"/>
    <col min="5" max="6" width="11" customWidth="1"/>
    <col min="8" max="8" width="11" hidden="1" customWidth="1" outlineLevel="1"/>
    <col min="9" max="12" width="11.3984375" hidden="1" customWidth="1" outlineLevel="1"/>
    <col min="13" max="13" width="11.3984375" collapsed="1"/>
    <col min="21" max="21" width="2" style="4" customWidth="1"/>
    <col min="23" max="23" width="11" style="4" customWidth="1"/>
    <col min="24" max="24" width="2" customWidth="1"/>
    <col min="25" max="25" width="11" customWidth="1" outlineLevel="1"/>
    <col min="26" max="44" width="11.3984375" customWidth="1" outlineLevel="1"/>
  </cols>
  <sheetData>
    <row r="1" spans="1:76" x14ac:dyDescent="0.15">
      <c r="A1" s="21" t="str">
        <f>Summary!C2</f>
        <v>Nitto Boseki</v>
      </c>
      <c r="B1" s="21"/>
    </row>
    <row r="2" spans="1:76" x14ac:dyDescent="0.15">
      <c r="A2" s="21" t="str">
        <f>Summary!C3</f>
        <v>TYO: 3110</v>
      </c>
      <c r="B2" s="21"/>
      <c r="F2" s="65" t="s">
        <v>20</v>
      </c>
      <c r="G2" s="70">
        <f>Summary!C9</f>
        <v>2</v>
      </c>
    </row>
    <row r="4" spans="1:76" s="18" customFormat="1" x14ac:dyDescent="0.15">
      <c r="B4" s="19" t="s">
        <v>23</v>
      </c>
      <c r="C4" s="19"/>
      <c r="D4" s="19"/>
      <c r="E4" s="19"/>
      <c r="F4" s="19"/>
      <c r="G4" s="71"/>
      <c r="H4" s="42" t="s">
        <v>24</v>
      </c>
      <c r="I4" s="42" t="s">
        <v>24</v>
      </c>
      <c r="J4" s="42" t="s">
        <v>24</v>
      </c>
      <c r="K4" s="42" t="s">
        <v>24</v>
      </c>
      <c r="L4" s="42" t="s">
        <v>24</v>
      </c>
      <c r="M4" s="42" t="s">
        <v>24</v>
      </c>
      <c r="N4" s="42" t="s">
        <v>24</v>
      </c>
      <c r="O4" s="42" t="s">
        <v>24</v>
      </c>
      <c r="P4" s="43" t="s">
        <v>25</v>
      </c>
      <c r="Q4" s="43" t="s">
        <v>25</v>
      </c>
      <c r="R4" s="43" t="s">
        <v>25</v>
      </c>
      <c r="S4" s="43" t="s">
        <v>25</v>
      </c>
      <c r="T4" s="43" t="s">
        <v>25</v>
      </c>
      <c r="U4" s="37"/>
      <c r="W4" s="37"/>
      <c r="Y4" s="19">
        <v>1</v>
      </c>
      <c r="Z4" s="19">
        <v>2</v>
      </c>
      <c r="AA4" s="19">
        <v>3</v>
      </c>
      <c r="AB4" s="19">
        <v>4</v>
      </c>
      <c r="AC4" s="19">
        <f t="shared" ref="AC4:AV4" si="0">Y4</f>
        <v>1</v>
      </c>
      <c r="AD4" s="19">
        <f t="shared" si="0"/>
        <v>2</v>
      </c>
      <c r="AE4" s="19">
        <f t="shared" si="0"/>
        <v>3</v>
      </c>
      <c r="AF4" s="19">
        <f t="shared" si="0"/>
        <v>4</v>
      </c>
      <c r="AG4" s="19">
        <f t="shared" si="0"/>
        <v>1</v>
      </c>
      <c r="AH4" s="19">
        <f t="shared" si="0"/>
        <v>2</v>
      </c>
      <c r="AI4" s="19">
        <f t="shared" si="0"/>
        <v>3</v>
      </c>
      <c r="AJ4" s="19">
        <f t="shared" si="0"/>
        <v>4</v>
      </c>
      <c r="AK4" s="19">
        <f t="shared" si="0"/>
        <v>1</v>
      </c>
      <c r="AL4" s="19">
        <f t="shared" si="0"/>
        <v>2</v>
      </c>
      <c r="AM4" s="19">
        <f t="shared" si="0"/>
        <v>3</v>
      </c>
      <c r="AN4" s="19">
        <f t="shared" si="0"/>
        <v>4</v>
      </c>
      <c r="AO4" s="19">
        <f t="shared" si="0"/>
        <v>1</v>
      </c>
      <c r="AP4" s="19">
        <f t="shared" si="0"/>
        <v>2</v>
      </c>
      <c r="AQ4" s="19">
        <f t="shared" si="0"/>
        <v>3</v>
      </c>
      <c r="AR4" s="19">
        <f t="shared" si="0"/>
        <v>4</v>
      </c>
      <c r="AS4" s="19">
        <f t="shared" si="0"/>
        <v>1</v>
      </c>
      <c r="AT4" s="19">
        <f t="shared" si="0"/>
        <v>2</v>
      </c>
      <c r="AU4" s="19">
        <f t="shared" si="0"/>
        <v>3</v>
      </c>
      <c r="AV4" s="19">
        <f t="shared" si="0"/>
        <v>4</v>
      </c>
      <c r="AW4" s="19">
        <f t="shared" ref="AW4:BT4" si="1">AS4</f>
        <v>1</v>
      </c>
      <c r="AX4" s="19">
        <f t="shared" si="1"/>
        <v>2</v>
      </c>
      <c r="AY4" s="19">
        <f t="shared" si="1"/>
        <v>3</v>
      </c>
      <c r="AZ4" s="19">
        <f t="shared" si="1"/>
        <v>4</v>
      </c>
      <c r="BA4" s="19">
        <f t="shared" si="1"/>
        <v>1</v>
      </c>
      <c r="BB4" s="19">
        <f t="shared" si="1"/>
        <v>2</v>
      </c>
      <c r="BC4" s="19">
        <f t="shared" si="1"/>
        <v>3</v>
      </c>
      <c r="BD4" s="19">
        <f t="shared" ref="BD4" si="2">AZ4</f>
        <v>4</v>
      </c>
      <c r="BE4" s="19">
        <f t="shared" ref="BE4" si="3">BA4</f>
        <v>1</v>
      </c>
      <c r="BF4" s="40">
        <f t="shared" si="1"/>
        <v>2</v>
      </c>
      <c r="BG4" s="40">
        <f t="shared" si="1"/>
        <v>3</v>
      </c>
      <c r="BH4" s="40">
        <f t="shared" si="1"/>
        <v>4</v>
      </c>
      <c r="BI4" s="40">
        <f t="shared" si="1"/>
        <v>1</v>
      </c>
      <c r="BJ4" s="40">
        <f t="shared" si="1"/>
        <v>2</v>
      </c>
      <c r="BK4" s="40">
        <f t="shared" si="1"/>
        <v>3</v>
      </c>
      <c r="BL4" s="40">
        <f t="shared" si="1"/>
        <v>4</v>
      </c>
      <c r="BM4" s="40">
        <f t="shared" si="1"/>
        <v>1</v>
      </c>
      <c r="BN4" s="40">
        <f t="shared" si="1"/>
        <v>2</v>
      </c>
      <c r="BO4" s="40">
        <f t="shared" si="1"/>
        <v>3</v>
      </c>
      <c r="BP4" s="40">
        <f t="shared" si="1"/>
        <v>4</v>
      </c>
      <c r="BQ4" s="40">
        <f t="shared" si="1"/>
        <v>1</v>
      </c>
      <c r="BR4" s="40">
        <f t="shared" si="1"/>
        <v>2</v>
      </c>
      <c r="BS4" s="40">
        <f t="shared" si="1"/>
        <v>3</v>
      </c>
      <c r="BT4" s="40">
        <f t="shared" si="1"/>
        <v>4</v>
      </c>
      <c r="BU4" s="40">
        <f t="shared" ref="BU4" si="4">BQ4</f>
        <v>1</v>
      </c>
      <c r="BV4" s="40">
        <f t="shared" ref="BV4" si="5">BR4</f>
        <v>2</v>
      </c>
      <c r="BW4" s="40">
        <f t="shared" ref="BW4" si="6">BS4</f>
        <v>3</v>
      </c>
      <c r="BX4" s="40">
        <f t="shared" ref="BX4" si="7">BT4</f>
        <v>4</v>
      </c>
    </row>
    <row r="5" spans="1:76" s="18" customFormat="1" x14ac:dyDescent="0.15">
      <c r="B5" s="19" t="s">
        <v>26</v>
      </c>
      <c r="C5" s="19"/>
      <c r="D5" s="19"/>
      <c r="E5" s="19"/>
      <c r="F5" s="19"/>
      <c r="G5" s="71"/>
      <c r="H5" s="19">
        <v>2019</v>
      </c>
      <c r="I5" s="19">
        <f t="shared" ref="I5:T5" si="8">H5+1</f>
        <v>2020</v>
      </c>
      <c r="J5" s="19">
        <f t="shared" si="8"/>
        <v>2021</v>
      </c>
      <c r="K5" s="19">
        <f t="shared" si="8"/>
        <v>2022</v>
      </c>
      <c r="L5" s="19">
        <f t="shared" si="8"/>
        <v>2023</v>
      </c>
      <c r="M5" s="19">
        <f t="shared" si="8"/>
        <v>2024</v>
      </c>
      <c r="N5" s="19">
        <f t="shared" si="8"/>
        <v>2025</v>
      </c>
      <c r="O5" s="19">
        <f t="shared" si="8"/>
        <v>2026</v>
      </c>
      <c r="P5" s="40">
        <f t="shared" si="8"/>
        <v>2027</v>
      </c>
      <c r="Q5" s="40">
        <f t="shared" si="8"/>
        <v>2028</v>
      </c>
      <c r="R5" s="40">
        <f t="shared" si="8"/>
        <v>2029</v>
      </c>
      <c r="S5" s="40">
        <f t="shared" si="8"/>
        <v>2030</v>
      </c>
      <c r="T5" s="40">
        <f t="shared" si="8"/>
        <v>2031</v>
      </c>
      <c r="U5" s="37"/>
      <c r="W5" s="37"/>
      <c r="Y5" s="19">
        <v>2019</v>
      </c>
      <c r="Z5" s="19">
        <v>2019</v>
      </c>
      <c r="AA5" s="19">
        <v>2019</v>
      </c>
      <c r="AB5" s="19">
        <v>2019</v>
      </c>
      <c r="AC5" s="19">
        <f t="shared" ref="AC5:AV5" si="9">Y5+1</f>
        <v>2020</v>
      </c>
      <c r="AD5" s="19">
        <f t="shared" si="9"/>
        <v>2020</v>
      </c>
      <c r="AE5" s="19">
        <f t="shared" si="9"/>
        <v>2020</v>
      </c>
      <c r="AF5" s="19">
        <f t="shared" si="9"/>
        <v>2020</v>
      </c>
      <c r="AG5" s="19">
        <f t="shared" si="9"/>
        <v>2021</v>
      </c>
      <c r="AH5" s="19">
        <f t="shared" si="9"/>
        <v>2021</v>
      </c>
      <c r="AI5" s="19">
        <f t="shared" si="9"/>
        <v>2021</v>
      </c>
      <c r="AJ5" s="19">
        <f t="shared" si="9"/>
        <v>2021</v>
      </c>
      <c r="AK5" s="19">
        <f t="shared" si="9"/>
        <v>2022</v>
      </c>
      <c r="AL5" s="19">
        <f t="shared" si="9"/>
        <v>2022</v>
      </c>
      <c r="AM5" s="19">
        <f t="shared" si="9"/>
        <v>2022</v>
      </c>
      <c r="AN5" s="19">
        <f t="shared" si="9"/>
        <v>2022</v>
      </c>
      <c r="AO5" s="19">
        <f t="shared" si="9"/>
        <v>2023</v>
      </c>
      <c r="AP5" s="19">
        <f t="shared" si="9"/>
        <v>2023</v>
      </c>
      <c r="AQ5" s="19">
        <f t="shared" si="9"/>
        <v>2023</v>
      </c>
      <c r="AR5" s="19">
        <f t="shared" si="9"/>
        <v>2023</v>
      </c>
      <c r="AS5" s="19">
        <f t="shared" si="9"/>
        <v>2024</v>
      </c>
      <c r="AT5" s="19">
        <f t="shared" si="9"/>
        <v>2024</v>
      </c>
      <c r="AU5" s="19">
        <f t="shared" si="9"/>
        <v>2024</v>
      </c>
      <c r="AV5" s="19">
        <f t="shared" si="9"/>
        <v>2024</v>
      </c>
      <c r="AW5" s="19">
        <f t="shared" ref="AW5:BT5" si="10">AS5+1</f>
        <v>2025</v>
      </c>
      <c r="AX5" s="19">
        <f t="shared" si="10"/>
        <v>2025</v>
      </c>
      <c r="AY5" s="19">
        <f t="shared" si="10"/>
        <v>2025</v>
      </c>
      <c r="AZ5" s="19">
        <f t="shared" si="10"/>
        <v>2025</v>
      </c>
      <c r="BA5" s="19">
        <f t="shared" si="10"/>
        <v>2026</v>
      </c>
      <c r="BB5" s="19">
        <f t="shared" si="10"/>
        <v>2026</v>
      </c>
      <c r="BC5" s="19">
        <f t="shared" si="10"/>
        <v>2026</v>
      </c>
      <c r="BD5" s="19">
        <f t="shared" ref="BD5" si="11">AZ5+1</f>
        <v>2026</v>
      </c>
      <c r="BE5" s="19">
        <f t="shared" ref="BE5" si="12">BA5+1</f>
        <v>2027</v>
      </c>
      <c r="BF5" s="40">
        <f t="shared" si="10"/>
        <v>2027</v>
      </c>
      <c r="BG5" s="40">
        <f t="shared" si="10"/>
        <v>2027</v>
      </c>
      <c r="BH5" s="40">
        <f t="shared" si="10"/>
        <v>2027</v>
      </c>
      <c r="BI5" s="40">
        <f t="shared" si="10"/>
        <v>2028</v>
      </c>
      <c r="BJ5" s="40">
        <f t="shared" si="10"/>
        <v>2028</v>
      </c>
      <c r="BK5" s="40">
        <f t="shared" si="10"/>
        <v>2028</v>
      </c>
      <c r="BL5" s="40">
        <f t="shared" si="10"/>
        <v>2028</v>
      </c>
      <c r="BM5" s="40">
        <f t="shared" si="10"/>
        <v>2029</v>
      </c>
      <c r="BN5" s="40">
        <f t="shared" si="10"/>
        <v>2029</v>
      </c>
      <c r="BO5" s="40">
        <f t="shared" si="10"/>
        <v>2029</v>
      </c>
      <c r="BP5" s="40">
        <f t="shared" si="10"/>
        <v>2029</v>
      </c>
      <c r="BQ5" s="40">
        <f t="shared" si="10"/>
        <v>2030</v>
      </c>
      <c r="BR5" s="40">
        <f t="shared" si="10"/>
        <v>2030</v>
      </c>
      <c r="BS5" s="40">
        <f t="shared" si="10"/>
        <v>2030</v>
      </c>
      <c r="BT5" s="40">
        <f t="shared" si="10"/>
        <v>2030</v>
      </c>
      <c r="BU5" s="40">
        <f t="shared" ref="BU5" si="13">BQ5+1</f>
        <v>2031</v>
      </c>
      <c r="BV5" s="40">
        <f t="shared" ref="BV5" si="14">BR5+1</f>
        <v>2031</v>
      </c>
      <c r="BW5" s="40">
        <f t="shared" ref="BW5" si="15">BS5+1</f>
        <v>2031</v>
      </c>
      <c r="BX5" s="40">
        <f t="shared" ref="BX5" si="16">BT5+1</f>
        <v>2031</v>
      </c>
    </row>
    <row r="6" spans="1:76" s="18" customFormat="1" x14ac:dyDescent="0.15">
      <c r="B6" s="19" t="s">
        <v>27</v>
      </c>
      <c r="C6" s="19"/>
      <c r="D6" s="19"/>
      <c r="E6" s="19"/>
      <c r="F6" s="19"/>
      <c r="G6" s="72" t="s">
        <v>28</v>
      </c>
      <c r="H6" s="20">
        <v>43555</v>
      </c>
      <c r="I6" s="20">
        <f t="shared" ref="I6:N6" si="17">EOMONTH(J6,-12)</f>
        <v>43921</v>
      </c>
      <c r="J6" s="20">
        <f t="shared" si="17"/>
        <v>44286</v>
      </c>
      <c r="K6" s="20">
        <f t="shared" si="17"/>
        <v>44651</v>
      </c>
      <c r="L6" s="20">
        <f t="shared" si="17"/>
        <v>45016</v>
      </c>
      <c r="M6" s="20">
        <f t="shared" si="17"/>
        <v>45382</v>
      </c>
      <c r="N6" s="20">
        <f t="shared" si="17"/>
        <v>45747</v>
      </c>
      <c r="O6" s="20">
        <f>Summary!$C$6</f>
        <v>46112</v>
      </c>
      <c r="P6" s="41">
        <f>EOMONTH(O6,12)</f>
        <v>46477</v>
      </c>
      <c r="Q6" s="41">
        <f>EOMONTH(P6,12)</f>
        <v>46843</v>
      </c>
      <c r="R6" s="41">
        <f>EOMONTH(Q6,12)</f>
        <v>47208</v>
      </c>
      <c r="S6" s="41">
        <f>EOMONTH(R6,12)</f>
        <v>47573</v>
      </c>
      <c r="T6" s="41">
        <f>EOMONTH(S6,12)</f>
        <v>47938</v>
      </c>
      <c r="U6" s="37"/>
      <c r="W6" s="37"/>
      <c r="Y6" s="20">
        <v>43281</v>
      </c>
      <c r="Z6" s="20">
        <v>43373</v>
      </c>
      <c r="AA6" s="20">
        <v>43465</v>
      </c>
      <c r="AB6" s="20">
        <v>43555</v>
      </c>
      <c r="AC6" s="20">
        <f t="shared" ref="AC6:AR6" si="18">EOMONTH(AD6,-3)</f>
        <v>43646</v>
      </c>
      <c r="AD6" s="20">
        <f t="shared" si="18"/>
        <v>43738</v>
      </c>
      <c r="AE6" s="20">
        <f t="shared" si="18"/>
        <v>43830</v>
      </c>
      <c r="AF6" s="20">
        <f t="shared" si="18"/>
        <v>43921</v>
      </c>
      <c r="AG6" s="20">
        <f t="shared" si="18"/>
        <v>44012</v>
      </c>
      <c r="AH6" s="20">
        <f t="shared" si="18"/>
        <v>44104</v>
      </c>
      <c r="AI6" s="20">
        <f t="shared" si="18"/>
        <v>44196</v>
      </c>
      <c r="AJ6" s="20">
        <f t="shared" si="18"/>
        <v>44286</v>
      </c>
      <c r="AK6" s="20">
        <f t="shared" si="18"/>
        <v>44377</v>
      </c>
      <c r="AL6" s="20">
        <f t="shared" si="18"/>
        <v>44469</v>
      </c>
      <c r="AM6" s="20">
        <f t="shared" si="18"/>
        <v>44561</v>
      </c>
      <c r="AN6" s="20">
        <f t="shared" si="18"/>
        <v>44651</v>
      </c>
      <c r="AO6" s="20">
        <f t="shared" si="18"/>
        <v>44742</v>
      </c>
      <c r="AP6" s="20">
        <f t="shared" si="18"/>
        <v>44834</v>
      </c>
      <c r="AQ6" s="20">
        <f t="shared" si="18"/>
        <v>44926</v>
      </c>
      <c r="AR6" s="20">
        <f t="shared" si="18"/>
        <v>45016</v>
      </c>
      <c r="AS6" s="20">
        <f t="shared" ref="AS6:BC6" si="19">EOMONTH(AT6,-3)</f>
        <v>45107</v>
      </c>
      <c r="AT6" s="20">
        <f t="shared" si="19"/>
        <v>45199</v>
      </c>
      <c r="AU6" s="20">
        <f t="shared" si="19"/>
        <v>45291</v>
      </c>
      <c r="AV6" s="20">
        <f t="shared" si="19"/>
        <v>45382</v>
      </c>
      <c r="AW6" s="20">
        <f t="shared" si="19"/>
        <v>45473</v>
      </c>
      <c r="AX6" s="20">
        <f t="shared" si="19"/>
        <v>45565</v>
      </c>
      <c r="AY6" s="20">
        <f t="shared" si="19"/>
        <v>45657</v>
      </c>
      <c r="AZ6" s="20">
        <f t="shared" si="19"/>
        <v>45747</v>
      </c>
      <c r="BA6" s="20">
        <f t="shared" si="19"/>
        <v>45838</v>
      </c>
      <c r="BB6" s="20">
        <f t="shared" si="19"/>
        <v>45930</v>
      </c>
      <c r="BC6" s="20">
        <f t="shared" si="19"/>
        <v>46022</v>
      </c>
      <c r="BD6" s="20">
        <f>Summary!C6</f>
        <v>46112</v>
      </c>
      <c r="BE6" s="20">
        <f t="shared" ref="BE6:BT6" si="20">EOMONTH(BD6,3)</f>
        <v>46203</v>
      </c>
      <c r="BF6" s="41">
        <f t="shared" si="20"/>
        <v>46295</v>
      </c>
      <c r="BG6" s="41">
        <f t="shared" si="20"/>
        <v>46387</v>
      </c>
      <c r="BH6" s="41">
        <f t="shared" si="20"/>
        <v>46477</v>
      </c>
      <c r="BI6" s="41">
        <f t="shared" si="20"/>
        <v>46568</v>
      </c>
      <c r="BJ6" s="41">
        <f t="shared" si="20"/>
        <v>46660</v>
      </c>
      <c r="BK6" s="41">
        <f t="shared" si="20"/>
        <v>46752</v>
      </c>
      <c r="BL6" s="41">
        <f t="shared" si="20"/>
        <v>46843</v>
      </c>
      <c r="BM6" s="41">
        <f t="shared" si="20"/>
        <v>46934</v>
      </c>
      <c r="BN6" s="41">
        <f t="shared" si="20"/>
        <v>47026</v>
      </c>
      <c r="BO6" s="41">
        <f t="shared" si="20"/>
        <v>47118</v>
      </c>
      <c r="BP6" s="41">
        <f t="shared" si="20"/>
        <v>47208</v>
      </c>
      <c r="BQ6" s="41">
        <f t="shared" si="20"/>
        <v>47299</v>
      </c>
      <c r="BR6" s="41">
        <f t="shared" si="20"/>
        <v>47391</v>
      </c>
      <c r="BS6" s="41">
        <f t="shared" si="20"/>
        <v>47483</v>
      </c>
      <c r="BT6" s="41">
        <f t="shared" si="20"/>
        <v>47573</v>
      </c>
      <c r="BU6" s="41">
        <f t="shared" ref="BU6" si="21">EOMONTH(BT6,3)</f>
        <v>47664</v>
      </c>
      <c r="BV6" s="41">
        <f t="shared" ref="BV6" si="22">EOMONTH(BU6,3)</f>
        <v>47756</v>
      </c>
      <c r="BW6" s="41">
        <f t="shared" ref="BW6" si="23">EOMONTH(BV6,3)</f>
        <v>47848</v>
      </c>
      <c r="BX6" s="41">
        <f t="shared" ref="BX6" si="24">EOMONTH(BW6,3)</f>
        <v>47938</v>
      </c>
    </row>
    <row r="8" spans="1:76" x14ac:dyDescent="0.15">
      <c r="A8" t="s">
        <v>43</v>
      </c>
      <c r="B8" s="93" t="s">
        <v>29</v>
      </c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Y8" s="94"/>
      <c r="Z8" s="94"/>
      <c r="AA8" s="94"/>
      <c r="AB8" s="94"/>
      <c r="AC8" s="94"/>
      <c r="AD8" s="94"/>
      <c r="AE8" s="94"/>
      <c r="AF8" s="94"/>
      <c r="AG8" s="94"/>
      <c r="AH8" s="94"/>
      <c r="AI8" s="94"/>
      <c r="AJ8" s="94"/>
      <c r="AK8" s="94"/>
      <c r="AL8" s="94"/>
      <c r="AM8" s="94"/>
      <c r="AN8" s="94"/>
      <c r="AO8" s="94"/>
      <c r="AP8" s="94"/>
      <c r="AQ8" s="94"/>
      <c r="AR8" s="94"/>
      <c r="AS8" s="94"/>
      <c r="AT8" s="94"/>
      <c r="AU8" s="94"/>
      <c r="AV8" s="94"/>
      <c r="AW8" s="94"/>
      <c r="AX8" s="94"/>
      <c r="AY8" s="94"/>
      <c r="AZ8" s="94"/>
      <c r="BA8" s="94"/>
      <c r="BB8" s="94"/>
      <c r="BC8" s="94"/>
      <c r="BD8" s="94"/>
      <c r="BE8" s="94"/>
      <c r="BF8" s="94"/>
      <c r="BG8" s="94"/>
      <c r="BH8" s="94"/>
      <c r="BI8" s="94"/>
      <c r="BJ8" s="94"/>
      <c r="BK8" s="94"/>
      <c r="BL8" s="94"/>
      <c r="BM8" s="94"/>
      <c r="BN8" s="94"/>
      <c r="BO8" s="94"/>
      <c r="BP8" s="94"/>
      <c r="BQ8" s="94"/>
      <c r="BR8" s="94"/>
      <c r="BS8" s="94"/>
      <c r="BT8" s="94"/>
      <c r="BU8" s="94"/>
      <c r="BV8" s="94"/>
      <c r="BW8" s="94"/>
      <c r="BX8" s="94"/>
    </row>
    <row r="9" spans="1:76" x14ac:dyDescent="0.15">
      <c r="BC9" s="25"/>
    </row>
    <row r="10" spans="1:76" s="21" customFormat="1" x14ac:dyDescent="0.15">
      <c r="B10" s="68" t="s">
        <v>30</v>
      </c>
      <c r="G10" s="79" t="str">
        <f>Summary!C8</f>
        <v>JPY M</v>
      </c>
      <c r="H10" s="35">
        <f t="shared" ref="H10:T16" si="25">+SUMIF($X$5:$BY$5,H$5,$X10:$BY10)</f>
        <v>82292</v>
      </c>
      <c r="I10" s="35">
        <f t="shared" si="25"/>
        <v>85722</v>
      </c>
      <c r="J10" s="35">
        <f t="shared" si="25"/>
        <v>78727</v>
      </c>
      <c r="K10" s="35">
        <f t="shared" si="25"/>
        <v>84051</v>
      </c>
      <c r="L10" s="35">
        <f t="shared" si="25"/>
        <v>87529</v>
      </c>
      <c r="M10" s="35">
        <f t="shared" si="25"/>
        <v>93253</v>
      </c>
      <c r="N10" s="35">
        <f t="shared" si="25"/>
        <v>109035</v>
      </c>
      <c r="O10" s="35">
        <f t="shared" si="25"/>
        <v>118229</v>
      </c>
      <c r="P10" s="35">
        <f t="shared" si="25"/>
        <v>138628.64357704303</v>
      </c>
      <c r="Q10" s="35">
        <f t="shared" si="25"/>
        <v>157005.99453636265</v>
      </c>
      <c r="R10" s="35">
        <f t="shared" si="25"/>
        <v>170966.12777361856</v>
      </c>
      <c r="S10" s="35">
        <f t="shared" si="25"/>
        <v>181886.74478652026</v>
      </c>
      <c r="T10" s="35">
        <f t="shared" si="25"/>
        <v>193564.0831978861</v>
      </c>
      <c r="U10" s="53"/>
      <c r="W10" s="53"/>
      <c r="Y10" s="69">
        <f t="shared" ref="Y10:BC10" si="26">Y82</f>
        <v>20450</v>
      </c>
      <c r="Z10" s="69">
        <f t="shared" si="26"/>
        <v>21052</v>
      </c>
      <c r="AA10" s="69">
        <f t="shared" si="26"/>
        <v>21679</v>
      </c>
      <c r="AB10" s="69">
        <f t="shared" si="26"/>
        <v>19111</v>
      </c>
      <c r="AC10" s="69">
        <f t="shared" si="26"/>
        <v>20621</v>
      </c>
      <c r="AD10" s="69">
        <f t="shared" si="26"/>
        <v>22141</v>
      </c>
      <c r="AE10" s="69">
        <f t="shared" si="26"/>
        <v>21299</v>
      </c>
      <c r="AF10" s="69">
        <f t="shared" si="26"/>
        <v>21661</v>
      </c>
      <c r="AG10" s="69">
        <f t="shared" si="26"/>
        <v>19584</v>
      </c>
      <c r="AH10" s="69">
        <f t="shared" si="26"/>
        <v>18696</v>
      </c>
      <c r="AI10" s="69">
        <f t="shared" si="26"/>
        <v>20097</v>
      </c>
      <c r="AJ10" s="69">
        <f t="shared" si="26"/>
        <v>20350</v>
      </c>
      <c r="AK10" s="69">
        <f t="shared" si="26"/>
        <v>20518</v>
      </c>
      <c r="AL10" s="69">
        <f t="shared" si="26"/>
        <v>20568</v>
      </c>
      <c r="AM10" s="69">
        <f t="shared" si="26"/>
        <v>21034</v>
      </c>
      <c r="AN10" s="69">
        <f t="shared" si="26"/>
        <v>21931</v>
      </c>
      <c r="AO10" s="69">
        <f t="shared" si="26"/>
        <v>23827</v>
      </c>
      <c r="AP10" s="69">
        <f t="shared" si="26"/>
        <v>23210</v>
      </c>
      <c r="AQ10" s="69">
        <f t="shared" si="26"/>
        <v>21725</v>
      </c>
      <c r="AR10" s="69">
        <f t="shared" si="26"/>
        <v>18767</v>
      </c>
      <c r="AS10" s="69">
        <f t="shared" si="26"/>
        <v>20297</v>
      </c>
      <c r="AT10" s="69">
        <f t="shared" si="26"/>
        <v>22437</v>
      </c>
      <c r="AU10" s="69">
        <f t="shared" si="26"/>
        <v>25307</v>
      </c>
      <c r="AV10" s="69">
        <f t="shared" si="26"/>
        <v>25212</v>
      </c>
      <c r="AW10" s="69">
        <f t="shared" si="26"/>
        <v>26115</v>
      </c>
      <c r="AX10" s="69">
        <f t="shared" si="26"/>
        <v>26936</v>
      </c>
      <c r="AY10" s="69">
        <f t="shared" si="26"/>
        <v>28469</v>
      </c>
      <c r="AZ10" s="69">
        <f t="shared" si="26"/>
        <v>27515</v>
      </c>
      <c r="BA10" s="69">
        <f t="shared" si="26"/>
        <v>28231</v>
      </c>
      <c r="BB10" s="69">
        <f t="shared" si="26"/>
        <v>29181</v>
      </c>
      <c r="BC10" s="69">
        <f t="shared" si="26"/>
        <v>30182</v>
      </c>
      <c r="BD10" s="69">
        <f t="shared" ref="BD10:BE10" si="27">BD82</f>
        <v>30635</v>
      </c>
      <c r="BE10" s="69">
        <f t="shared" si="27"/>
        <v>34033</v>
      </c>
      <c r="BF10" s="35">
        <f>SUM(BF11:BF16)</f>
        <v>34065.465489116017</v>
      </c>
      <c r="BG10" s="35">
        <f t="shared" ref="BG10:BT10" si="28">SUM(BG11:BG16)</f>
        <v>34825.504714194627</v>
      </c>
      <c r="BH10" s="35">
        <f t="shared" si="28"/>
        <v>35704.673373732367</v>
      </c>
      <c r="BI10" s="35">
        <f t="shared" si="28"/>
        <v>37806.795459178153</v>
      </c>
      <c r="BJ10" s="35">
        <f t="shared" si="28"/>
        <v>38507.806265035892</v>
      </c>
      <c r="BK10" s="35">
        <f t="shared" si="28"/>
        <v>39750.777129882197</v>
      </c>
      <c r="BL10" s="35">
        <f t="shared" si="28"/>
        <v>40940.615682266434</v>
      </c>
      <c r="BM10" s="35">
        <f t="shared" si="28"/>
        <v>41906.918607258856</v>
      </c>
      <c r="BN10" s="35">
        <f t="shared" si="28"/>
        <v>42207.971730807498</v>
      </c>
      <c r="BO10" s="35">
        <f t="shared" si="28"/>
        <v>43061.237308184747</v>
      </c>
      <c r="BP10" s="35">
        <f t="shared" si="28"/>
        <v>43790.000127367442</v>
      </c>
      <c r="BQ10" s="35">
        <f t="shared" si="28"/>
        <v>45079.053720903052</v>
      </c>
      <c r="BR10" s="35">
        <f t="shared" si="28"/>
        <v>45066.51463610091</v>
      </c>
      <c r="BS10" s="35">
        <f t="shared" si="28"/>
        <v>45641.122342771327</v>
      </c>
      <c r="BT10" s="35">
        <f t="shared" si="28"/>
        <v>46100.054086744953</v>
      </c>
      <c r="BU10" s="35">
        <f t="shared" ref="BU10:BX10" si="29">SUM(BU11:BU16)</f>
        <v>48023.752368868503</v>
      </c>
      <c r="BV10" s="35">
        <f t="shared" si="29"/>
        <v>47959.949319748208</v>
      </c>
      <c r="BW10" s="35">
        <f t="shared" si="29"/>
        <v>48562.326215613961</v>
      </c>
      <c r="BX10" s="35">
        <f t="shared" si="29"/>
        <v>49018.055293655423</v>
      </c>
    </row>
    <row r="11" spans="1:76" x14ac:dyDescent="0.15">
      <c r="B11" s="66" t="s">
        <v>31</v>
      </c>
      <c r="G11" s="36" t="str">
        <f t="shared" ref="G11:G16" si="30">G$10</f>
        <v>JPY M</v>
      </c>
      <c r="H11" s="23">
        <f t="shared" si="25"/>
        <v>19786.949999999997</v>
      </c>
      <c r="I11" s="23">
        <f t="shared" si="25"/>
        <v>23638.2</v>
      </c>
      <c r="J11" s="23">
        <f t="shared" si="25"/>
        <v>23371.65</v>
      </c>
      <c r="K11" s="23">
        <f t="shared" si="25"/>
        <v>25381.75</v>
      </c>
      <c r="L11" s="23">
        <f t="shared" si="25"/>
        <v>25538.3</v>
      </c>
      <c r="M11" s="23">
        <f t="shared" si="25"/>
        <v>29812.85</v>
      </c>
      <c r="N11" s="23">
        <f t="shared" si="25"/>
        <v>40911</v>
      </c>
      <c r="O11" s="23">
        <f t="shared" si="25"/>
        <v>49265</v>
      </c>
      <c r="P11" s="23">
        <f t="shared" si="25"/>
        <v>61554.449571850389</v>
      </c>
      <c r="Q11" s="23">
        <f t="shared" si="25"/>
        <v>75048.297630910412</v>
      </c>
      <c r="R11" s="23">
        <f t="shared" si="25"/>
        <v>83848.465892893699</v>
      </c>
      <c r="S11" s="23">
        <f t="shared" si="25"/>
        <v>89140.828130679147</v>
      </c>
      <c r="T11" s="23">
        <f t="shared" si="25"/>
        <v>94669.213016440946</v>
      </c>
      <c r="Y11" s="143">
        <f t="shared" ref="Y11:AE11" si="31">0.35*Y20+0.75*Y21</f>
        <v>4915.3999999999996</v>
      </c>
      <c r="Z11" s="143">
        <f t="shared" si="31"/>
        <v>4969.2999999999993</v>
      </c>
      <c r="AA11" s="143">
        <f t="shared" si="31"/>
        <v>5242.25</v>
      </c>
      <c r="AB11" s="143">
        <f t="shared" si="31"/>
        <v>4660</v>
      </c>
      <c r="AC11" s="143">
        <f t="shared" si="31"/>
        <v>5033.1000000000004</v>
      </c>
      <c r="AD11" s="143">
        <f t="shared" si="31"/>
        <v>6130.35</v>
      </c>
      <c r="AE11" s="143">
        <f t="shared" si="31"/>
        <v>6084.75</v>
      </c>
      <c r="AF11" s="23">
        <f t="shared" ref="AF11:AV11" si="32">0.35*AF20+0.75*AF21</f>
        <v>6390</v>
      </c>
      <c r="AG11" s="23">
        <f t="shared" si="32"/>
        <v>6143.6</v>
      </c>
      <c r="AH11" s="23">
        <f t="shared" si="32"/>
        <v>5179.75</v>
      </c>
      <c r="AI11" s="23">
        <f t="shared" si="32"/>
        <v>5784.85</v>
      </c>
      <c r="AJ11" s="23">
        <f t="shared" si="32"/>
        <v>6263.45</v>
      </c>
      <c r="AK11" s="23">
        <f t="shared" si="32"/>
        <v>6206.9</v>
      </c>
      <c r="AL11" s="23">
        <f t="shared" si="32"/>
        <v>6040.3</v>
      </c>
      <c r="AM11" s="23">
        <f t="shared" si="32"/>
        <v>6125.9</v>
      </c>
      <c r="AN11" s="23">
        <f t="shared" si="32"/>
        <v>7008.65</v>
      </c>
      <c r="AO11" s="23">
        <f t="shared" si="32"/>
        <v>7645.0499999999993</v>
      </c>
      <c r="AP11" s="23">
        <f t="shared" si="32"/>
        <v>6995.45</v>
      </c>
      <c r="AQ11" s="23">
        <f t="shared" si="32"/>
        <v>5882.05</v>
      </c>
      <c r="AR11" s="23">
        <f t="shared" si="32"/>
        <v>5015.75</v>
      </c>
      <c r="AS11" s="23">
        <f t="shared" si="32"/>
        <v>6079.05</v>
      </c>
      <c r="AT11" s="23">
        <f t="shared" si="32"/>
        <v>7035.7</v>
      </c>
      <c r="AU11" s="23">
        <f t="shared" si="32"/>
        <v>8100.1</v>
      </c>
      <c r="AV11" s="23">
        <f t="shared" si="32"/>
        <v>8598</v>
      </c>
      <c r="AW11" s="30">
        <v>9627</v>
      </c>
      <c r="AX11" s="30">
        <v>10004</v>
      </c>
      <c r="AY11" s="30">
        <v>10568</v>
      </c>
      <c r="AZ11" s="30">
        <v>10712</v>
      </c>
      <c r="BA11" s="30">
        <v>11265</v>
      </c>
      <c r="BB11" s="30">
        <v>12153</v>
      </c>
      <c r="BC11" s="30">
        <v>12669</v>
      </c>
      <c r="BD11" s="30">
        <v>13178</v>
      </c>
      <c r="BE11" s="30">
        <v>14589</v>
      </c>
      <c r="BF11" s="78">
        <f>Revenue!BF11</f>
        <v>15134.710915354328</v>
      </c>
      <c r="BG11" s="78">
        <f>Revenue!BG11</f>
        <v>15438.299028051182</v>
      </c>
      <c r="BH11" s="78">
        <f>Revenue!BH11</f>
        <v>16392.439628444881</v>
      </c>
      <c r="BI11" s="78">
        <f>Revenue!BI11</f>
        <v>17139.195459178147</v>
      </c>
      <c r="BJ11" s="78">
        <f>Revenue!BJ11</f>
        <v>18369.786362586117</v>
      </c>
      <c r="BK11" s="78">
        <f>Revenue!BK11</f>
        <v>19144.496359431596</v>
      </c>
      <c r="BL11" s="78">
        <f>Revenue!BL11</f>
        <v>20394.819449714567</v>
      </c>
      <c r="BM11" s="78">
        <f>Revenue!BM11</f>
        <v>19946.042607258856</v>
      </c>
      <c r="BN11" s="78">
        <f>Revenue!BN11</f>
        <v>20796.675101235236</v>
      </c>
      <c r="BO11" s="78">
        <f>Revenue!BO11</f>
        <v>21166.202895211612</v>
      </c>
      <c r="BP11" s="78">
        <f>Revenue!BP11</f>
        <v>21939.54528918799</v>
      </c>
      <c r="BQ11" s="78">
        <f>Revenue!BQ11</f>
        <v>21708.046370903052</v>
      </c>
      <c r="BR11" s="78">
        <f>Revenue!BR11</f>
        <v>22265.223817810042</v>
      </c>
      <c r="BS11" s="78">
        <f>Revenue!BS11</f>
        <v>22341.903045029529</v>
      </c>
      <c r="BT11" s="78">
        <f>Revenue!BT11</f>
        <v>22825.654896936518</v>
      </c>
      <c r="BU11" s="78">
        <f>Revenue!BU11</f>
        <v>23112.708679468502</v>
      </c>
      <c r="BV11" s="78">
        <f>Revenue!BV11</f>
        <v>23638.796445687993</v>
      </c>
      <c r="BW11" s="78">
        <f>Revenue!BW11</f>
        <v>23730.687220157481</v>
      </c>
      <c r="BX11" s="78">
        <f>Revenue!BX11</f>
        <v>24187.020671126967</v>
      </c>
    </row>
    <row r="12" spans="1:76" x14ac:dyDescent="0.15">
      <c r="B12" s="66" t="s">
        <v>32</v>
      </c>
      <c r="G12" s="36" t="str">
        <f t="shared" si="30"/>
        <v>JPY M</v>
      </c>
      <c r="H12" s="23">
        <f t="shared" si="25"/>
        <v>12048.960000000001</v>
      </c>
      <c r="I12" s="23">
        <f t="shared" si="25"/>
        <v>13245.76</v>
      </c>
      <c r="J12" s="23">
        <f t="shared" si="25"/>
        <v>11880</v>
      </c>
      <c r="K12" s="23">
        <f t="shared" si="25"/>
        <v>13983.2</v>
      </c>
      <c r="L12" s="23">
        <f t="shared" si="25"/>
        <v>14747.919999999998</v>
      </c>
      <c r="M12" s="23">
        <f t="shared" si="25"/>
        <v>12703.68</v>
      </c>
      <c r="N12" s="23">
        <f t="shared" si="25"/>
        <v>13603</v>
      </c>
      <c r="O12" s="23">
        <f t="shared" si="25"/>
        <v>13850</v>
      </c>
      <c r="P12" s="23">
        <f t="shared" si="25"/>
        <v>14811.954005192616</v>
      </c>
      <c r="Q12" s="23">
        <f t="shared" si="25"/>
        <v>15552.551705452246</v>
      </c>
      <c r="R12" s="23">
        <f t="shared" si="25"/>
        <v>16330.17929072486</v>
      </c>
      <c r="S12" s="23">
        <f t="shared" si="25"/>
        <v>17146.688255261106</v>
      </c>
      <c r="T12" s="23">
        <f t="shared" si="25"/>
        <v>18004.022668024158</v>
      </c>
      <c r="Y12" s="143">
        <f t="shared" ref="Y12:AE12" si="33">Y23*0.88</f>
        <v>3166.2400000000002</v>
      </c>
      <c r="Z12" s="143">
        <f t="shared" si="33"/>
        <v>3158.32</v>
      </c>
      <c r="AA12" s="143">
        <f t="shared" si="33"/>
        <v>2966.48</v>
      </c>
      <c r="AB12" s="143">
        <f t="shared" si="33"/>
        <v>2757.92</v>
      </c>
      <c r="AC12" s="143">
        <f t="shared" si="33"/>
        <v>3387.12</v>
      </c>
      <c r="AD12" s="143">
        <f t="shared" si="33"/>
        <v>3511.2</v>
      </c>
      <c r="AE12" s="143">
        <f t="shared" si="33"/>
        <v>3119.6</v>
      </c>
      <c r="AF12" s="25">
        <f t="shared" ref="AF12:AV12" si="34">AF23*0.88</f>
        <v>3227.84</v>
      </c>
      <c r="AG12" s="25">
        <f t="shared" si="34"/>
        <v>2841.52</v>
      </c>
      <c r="AH12" s="25">
        <f t="shared" si="34"/>
        <v>3190</v>
      </c>
      <c r="AI12" s="25">
        <f t="shared" si="34"/>
        <v>2831.84</v>
      </c>
      <c r="AJ12" s="25">
        <f t="shared" si="34"/>
        <v>3016.64</v>
      </c>
      <c r="AK12" s="25">
        <f t="shared" si="34"/>
        <v>3655.52</v>
      </c>
      <c r="AL12" s="25">
        <f t="shared" si="34"/>
        <v>3663.44</v>
      </c>
      <c r="AM12" s="25">
        <f t="shared" si="34"/>
        <v>3285.92</v>
      </c>
      <c r="AN12" s="25">
        <f t="shared" si="34"/>
        <v>3378.32</v>
      </c>
      <c r="AO12" s="25">
        <f t="shared" si="34"/>
        <v>3923.92</v>
      </c>
      <c r="AP12" s="25">
        <f t="shared" si="34"/>
        <v>4084.08</v>
      </c>
      <c r="AQ12" s="25">
        <f t="shared" si="34"/>
        <v>3849.12</v>
      </c>
      <c r="AR12" s="25">
        <f t="shared" si="34"/>
        <v>2890.8</v>
      </c>
      <c r="AS12" s="25">
        <f t="shared" si="34"/>
        <v>2851.2</v>
      </c>
      <c r="AT12" s="25">
        <f t="shared" si="34"/>
        <v>3181.2</v>
      </c>
      <c r="AU12" s="25">
        <f t="shared" si="34"/>
        <v>3395.92</v>
      </c>
      <c r="AV12" s="25">
        <f t="shared" si="34"/>
        <v>3275.36</v>
      </c>
      <c r="AW12" s="30">
        <v>3399</v>
      </c>
      <c r="AX12" s="30">
        <v>3588</v>
      </c>
      <c r="AY12" s="30">
        <v>3326</v>
      </c>
      <c r="AZ12" s="30">
        <v>3290</v>
      </c>
      <c r="BA12" s="30">
        <v>3573</v>
      </c>
      <c r="BB12" s="30">
        <v>3187</v>
      </c>
      <c r="BC12" s="30">
        <v>3562</v>
      </c>
      <c r="BD12" s="30">
        <v>3528</v>
      </c>
      <c r="BE12" s="30">
        <v>3818</v>
      </c>
      <c r="BF12" s="78">
        <f>Revenue!BF12</f>
        <v>3409.3345737616878</v>
      </c>
      <c r="BG12" s="78">
        <f>Revenue!BG12</f>
        <v>3810.4956861434366</v>
      </c>
      <c r="BH12" s="78">
        <f>Revenue!BH12</f>
        <v>3774.1237452874911</v>
      </c>
      <c r="BI12" s="78">
        <f>Revenue!BI12</f>
        <v>4008.9</v>
      </c>
      <c r="BJ12" s="78">
        <f>Revenue!BJ12</f>
        <v>3579.8013024497723</v>
      </c>
      <c r="BK12" s="78">
        <f>Revenue!BK12</f>
        <v>4001.0204704506086</v>
      </c>
      <c r="BL12" s="78">
        <f>Revenue!BL12</f>
        <v>3962.829932551866</v>
      </c>
      <c r="BM12" s="78">
        <f>Revenue!BM12</f>
        <v>4209.3450000000003</v>
      </c>
      <c r="BN12" s="78">
        <f>Revenue!BN12</f>
        <v>3758.7913675722612</v>
      </c>
      <c r="BO12" s="78">
        <f>Revenue!BO12</f>
        <v>4201.0714939731388</v>
      </c>
      <c r="BP12" s="78">
        <f>Revenue!BP12</f>
        <v>4160.9714291794598</v>
      </c>
      <c r="BQ12" s="78">
        <f>Revenue!BQ12</f>
        <v>4419.8122500000009</v>
      </c>
      <c r="BR12" s="78">
        <f>Revenue!BR12</f>
        <v>3946.7309359508745</v>
      </c>
      <c r="BS12" s="78">
        <f>Revenue!BS12</f>
        <v>4411.1250686717958</v>
      </c>
      <c r="BT12" s="78">
        <f>Revenue!BT12</f>
        <v>4369.020000638433</v>
      </c>
      <c r="BU12" s="78">
        <f>Revenue!BU12</f>
        <v>4640.8028625000015</v>
      </c>
      <c r="BV12" s="78">
        <f>Revenue!BV12</f>
        <v>4144.0674827484181</v>
      </c>
      <c r="BW12" s="78">
        <f>Revenue!BW12</f>
        <v>4631.6813221053862</v>
      </c>
      <c r="BX12" s="78">
        <f>Revenue!BX12</f>
        <v>4587.4710006703544</v>
      </c>
    </row>
    <row r="13" spans="1:76" x14ac:dyDescent="0.15">
      <c r="B13" s="66" t="s">
        <v>33</v>
      </c>
      <c r="G13" s="36" t="str">
        <f t="shared" si="30"/>
        <v>JPY M</v>
      </c>
      <c r="H13" s="23">
        <f t="shared" si="25"/>
        <v>12692.16</v>
      </c>
      <c r="I13" s="23">
        <f t="shared" si="25"/>
        <v>12008.159999999998</v>
      </c>
      <c r="J13" s="23">
        <f t="shared" si="25"/>
        <v>11099.52</v>
      </c>
      <c r="K13" s="23">
        <f t="shared" si="25"/>
        <v>11205.599999999999</v>
      </c>
      <c r="L13" s="23">
        <f t="shared" si="25"/>
        <v>11504.64</v>
      </c>
      <c r="M13" s="23">
        <f t="shared" si="25"/>
        <v>12571.68</v>
      </c>
      <c r="N13" s="23">
        <f t="shared" si="25"/>
        <v>13474</v>
      </c>
      <c r="O13" s="23">
        <f t="shared" si="25"/>
        <v>13401</v>
      </c>
      <c r="P13" s="23">
        <f t="shared" si="25"/>
        <v>15006.62</v>
      </c>
      <c r="Q13" s="23">
        <f t="shared" si="25"/>
        <v>15456.818600000001</v>
      </c>
      <c r="R13" s="23">
        <f t="shared" si="25"/>
        <v>15765.954972000003</v>
      </c>
      <c r="S13" s="23">
        <f t="shared" si="25"/>
        <v>16081.274071440004</v>
      </c>
      <c r="T13" s="23">
        <f t="shared" si="25"/>
        <v>16402.899552868803</v>
      </c>
      <c r="Y13" s="143">
        <f t="shared" ref="Y13:AE13" si="35">Y20*0.48</f>
        <v>3249.12</v>
      </c>
      <c r="Z13" s="143">
        <f t="shared" si="35"/>
        <v>3287.04</v>
      </c>
      <c r="AA13" s="143">
        <f t="shared" si="35"/>
        <v>3316.7999999999997</v>
      </c>
      <c r="AB13" s="143">
        <f t="shared" si="35"/>
        <v>2839.2</v>
      </c>
      <c r="AC13" s="143">
        <f t="shared" si="35"/>
        <v>3156.48</v>
      </c>
      <c r="AD13" s="143">
        <f t="shared" si="35"/>
        <v>3142.08</v>
      </c>
      <c r="AE13" s="143">
        <f t="shared" si="35"/>
        <v>2779.2</v>
      </c>
      <c r="AF13" s="23">
        <f t="shared" ref="AF13:AV13" si="36">AF20*0.48</f>
        <v>2930.4</v>
      </c>
      <c r="AG13" s="23">
        <f t="shared" si="36"/>
        <v>2729.2799999999997</v>
      </c>
      <c r="AH13" s="23">
        <f t="shared" si="36"/>
        <v>2457.6</v>
      </c>
      <c r="AI13" s="23">
        <f t="shared" si="36"/>
        <v>3007.68</v>
      </c>
      <c r="AJ13" s="23">
        <f t="shared" si="36"/>
        <v>2904.96</v>
      </c>
      <c r="AK13" s="23">
        <f t="shared" si="36"/>
        <v>2752.3199999999997</v>
      </c>
      <c r="AL13" s="23">
        <f t="shared" si="36"/>
        <v>2624.64</v>
      </c>
      <c r="AM13" s="23">
        <f t="shared" si="36"/>
        <v>2874.72</v>
      </c>
      <c r="AN13" s="23">
        <f t="shared" si="36"/>
        <v>2953.92</v>
      </c>
      <c r="AO13" s="23">
        <f t="shared" si="36"/>
        <v>3306.24</v>
      </c>
      <c r="AP13" s="23">
        <f t="shared" si="36"/>
        <v>2904.96</v>
      </c>
      <c r="AQ13" s="23">
        <f t="shared" si="36"/>
        <v>2783.04</v>
      </c>
      <c r="AR13" s="23">
        <f t="shared" si="36"/>
        <v>2510.4</v>
      </c>
      <c r="AS13" s="23">
        <f t="shared" si="36"/>
        <v>2759.04</v>
      </c>
      <c r="AT13" s="23">
        <f t="shared" si="36"/>
        <v>2916.96</v>
      </c>
      <c r="AU13" s="23">
        <f t="shared" si="36"/>
        <v>3418.08</v>
      </c>
      <c r="AV13" s="23">
        <f t="shared" si="36"/>
        <v>3477.6</v>
      </c>
      <c r="AW13" s="30">
        <v>3289</v>
      </c>
      <c r="AX13" s="30">
        <v>3238</v>
      </c>
      <c r="AY13" s="30">
        <v>3492</v>
      </c>
      <c r="AZ13" s="30">
        <v>3455</v>
      </c>
      <c r="BA13" s="30">
        <v>3305</v>
      </c>
      <c r="BB13" s="30">
        <v>3551</v>
      </c>
      <c r="BC13" s="30">
        <v>3184</v>
      </c>
      <c r="BD13" s="30">
        <v>3361</v>
      </c>
      <c r="BE13" s="30">
        <v>3830</v>
      </c>
      <c r="BF13" s="78">
        <f>Revenue!BF13</f>
        <v>3977.1200000000003</v>
      </c>
      <c r="BG13" s="78">
        <f>Revenue!BG13</f>
        <v>3502.4</v>
      </c>
      <c r="BH13" s="78">
        <f>Revenue!BH13</f>
        <v>3697.1000000000004</v>
      </c>
      <c r="BI13" s="78">
        <f>Revenue!BI13</f>
        <v>3944.9</v>
      </c>
      <c r="BJ13" s="78">
        <f>Revenue!BJ13</f>
        <v>4096.4336000000003</v>
      </c>
      <c r="BK13" s="78">
        <f>Revenue!BK13</f>
        <v>3607.4720000000002</v>
      </c>
      <c r="BL13" s="78">
        <f>Revenue!BL13</f>
        <v>3808.0130000000004</v>
      </c>
      <c r="BM13" s="78">
        <f>Revenue!BM13</f>
        <v>4023.7980000000002</v>
      </c>
      <c r="BN13" s="78">
        <f>Revenue!BN13</f>
        <v>4178.3622720000003</v>
      </c>
      <c r="BO13" s="78">
        <f>Revenue!BO13</f>
        <v>3679.6214400000003</v>
      </c>
      <c r="BP13" s="78">
        <f>Revenue!BP13</f>
        <v>3884.1732600000005</v>
      </c>
      <c r="BQ13" s="78">
        <f>Revenue!BQ13</f>
        <v>4104.2739600000004</v>
      </c>
      <c r="BR13" s="78">
        <f>Revenue!BR13</f>
        <v>4261.9295174400004</v>
      </c>
      <c r="BS13" s="78">
        <f>Revenue!BS13</f>
        <v>3753.2138688000005</v>
      </c>
      <c r="BT13" s="78">
        <f>Revenue!BT13</f>
        <v>3961.8567252000007</v>
      </c>
      <c r="BU13" s="78">
        <f>Revenue!BU13</f>
        <v>4186.3594392000005</v>
      </c>
      <c r="BV13" s="78">
        <f>Revenue!BV13</f>
        <v>4347.1681077888006</v>
      </c>
      <c r="BW13" s="78">
        <f>Revenue!BW13</f>
        <v>3828.2781461760005</v>
      </c>
      <c r="BX13" s="78">
        <f>Revenue!BX13</f>
        <v>4041.0938597040008</v>
      </c>
    </row>
    <row r="14" spans="1:76" x14ac:dyDescent="0.15">
      <c r="B14" s="66" t="s">
        <v>34</v>
      </c>
      <c r="G14" s="36" t="str">
        <f t="shared" si="30"/>
        <v>JPY M</v>
      </c>
      <c r="H14" s="23">
        <f t="shared" si="25"/>
        <v>11515.59</v>
      </c>
      <c r="I14" s="23">
        <f t="shared" si="25"/>
        <v>10343.32</v>
      </c>
      <c r="J14" s="23">
        <f t="shared" si="25"/>
        <v>8142.57</v>
      </c>
      <c r="K14" s="23">
        <f t="shared" si="25"/>
        <v>8658.4699999999993</v>
      </c>
      <c r="L14" s="23">
        <f t="shared" si="25"/>
        <v>9050.09</v>
      </c>
      <c r="M14" s="23">
        <f t="shared" si="25"/>
        <v>9094.83</v>
      </c>
      <c r="N14" s="23">
        <f t="shared" si="25"/>
        <v>9431</v>
      </c>
      <c r="O14" s="23">
        <f t="shared" si="25"/>
        <v>9515</v>
      </c>
      <c r="P14" s="23">
        <f t="shared" si="25"/>
        <v>10297.879999999999</v>
      </c>
      <c r="Q14" s="23">
        <f t="shared" si="25"/>
        <v>10606.8164</v>
      </c>
      <c r="R14" s="23">
        <f t="shared" si="25"/>
        <v>10925.020892</v>
      </c>
      <c r="S14" s="23">
        <f t="shared" si="25"/>
        <v>11252.771518760001</v>
      </c>
      <c r="T14" s="23">
        <f t="shared" si="25"/>
        <v>11590.354664322802</v>
      </c>
      <c r="Y14" s="143">
        <f t="shared" ref="Y14:AE14" si="37">Y23*0.12+Y22*0.23+Y19</f>
        <v>2894.2200000000003</v>
      </c>
      <c r="Z14" s="143">
        <f t="shared" si="37"/>
        <v>2901.21</v>
      </c>
      <c r="AA14" s="143">
        <f t="shared" si="37"/>
        <v>3080.24</v>
      </c>
      <c r="AB14" s="143">
        <f t="shared" si="37"/>
        <v>2639.92</v>
      </c>
      <c r="AC14" s="143">
        <f t="shared" si="37"/>
        <v>2799.48</v>
      </c>
      <c r="AD14" s="143">
        <f t="shared" si="37"/>
        <v>2598.08</v>
      </c>
      <c r="AE14" s="143">
        <f t="shared" si="37"/>
        <v>2603.62</v>
      </c>
      <c r="AF14" s="25">
        <f>AF23*0.12+AF22*0.23+AF19</f>
        <v>2342.14</v>
      </c>
      <c r="AG14" s="25">
        <f t="shared" ref="AG14:AV14" si="38">AG23*0.12+AG22*0.23+AG19</f>
        <v>1950.79</v>
      </c>
      <c r="AH14" s="25">
        <f t="shared" si="38"/>
        <v>2015.97</v>
      </c>
      <c r="AI14" s="25">
        <f t="shared" si="38"/>
        <v>2166.46</v>
      </c>
      <c r="AJ14" s="25">
        <f t="shared" si="38"/>
        <v>2009.35</v>
      </c>
      <c r="AK14" s="25">
        <f t="shared" si="38"/>
        <v>2127.65</v>
      </c>
      <c r="AL14" s="25">
        <f t="shared" si="38"/>
        <v>2148.1</v>
      </c>
      <c r="AM14" s="25">
        <f t="shared" si="38"/>
        <v>2337.4899999999998</v>
      </c>
      <c r="AN14" s="25">
        <f t="shared" si="38"/>
        <v>2045.23</v>
      </c>
      <c r="AO14" s="25">
        <f t="shared" si="38"/>
        <v>2196.3199999999997</v>
      </c>
      <c r="AP14" s="25">
        <f t="shared" si="38"/>
        <v>2313.9699999999998</v>
      </c>
      <c r="AQ14" s="25">
        <f t="shared" si="38"/>
        <v>2461.35</v>
      </c>
      <c r="AR14" s="25">
        <f t="shared" si="38"/>
        <v>2078.4499999999998</v>
      </c>
      <c r="AS14" s="25">
        <f t="shared" si="38"/>
        <v>2163.08</v>
      </c>
      <c r="AT14" s="25">
        <f t="shared" si="38"/>
        <v>2253.58</v>
      </c>
      <c r="AU14" s="25">
        <f t="shared" si="38"/>
        <v>2491.7399999999998</v>
      </c>
      <c r="AV14" s="25">
        <f t="shared" si="38"/>
        <v>2186.4299999999998</v>
      </c>
      <c r="AW14" s="30">
        <v>2211</v>
      </c>
      <c r="AX14" s="30">
        <v>2338</v>
      </c>
      <c r="AY14" s="30">
        <v>2614</v>
      </c>
      <c r="AZ14" s="30">
        <v>2268</v>
      </c>
      <c r="BA14" s="30">
        <v>2267</v>
      </c>
      <c r="BB14" s="30">
        <v>2247</v>
      </c>
      <c r="BC14" s="30">
        <v>2515</v>
      </c>
      <c r="BD14" s="30">
        <v>2486</v>
      </c>
      <c r="BE14" s="30">
        <v>2615</v>
      </c>
      <c r="BF14" s="78">
        <f>Revenue!BF14</f>
        <v>2381.8200000000002</v>
      </c>
      <c r="BG14" s="78">
        <f>Revenue!BG14</f>
        <v>2665.9</v>
      </c>
      <c r="BH14" s="78">
        <f>Revenue!BH14</f>
        <v>2635.1600000000003</v>
      </c>
      <c r="BI14" s="78">
        <f>Revenue!BI14</f>
        <v>2693.4500000000003</v>
      </c>
      <c r="BJ14" s="78">
        <f>Revenue!BJ14</f>
        <v>2453.2746000000002</v>
      </c>
      <c r="BK14" s="78">
        <f>Revenue!BK14</f>
        <v>2745.877</v>
      </c>
      <c r="BL14" s="78">
        <f>Revenue!BL14</f>
        <v>2714.2148000000002</v>
      </c>
      <c r="BM14" s="78">
        <f>Revenue!BM14</f>
        <v>2774.2535000000003</v>
      </c>
      <c r="BN14" s="78">
        <f>Revenue!BN14</f>
        <v>2526.8728380000002</v>
      </c>
      <c r="BO14" s="78">
        <f>Revenue!BO14</f>
        <v>2828.2533100000001</v>
      </c>
      <c r="BP14" s="78">
        <f>Revenue!BP14</f>
        <v>2795.6412440000004</v>
      </c>
      <c r="BQ14" s="78">
        <f>Revenue!BQ14</f>
        <v>2857.4811050000003</v>
      </c>
      <c r="BR14" s="78">
        <f>Revenue!BR14</f>
        <v>2602.6790231400005</v>
      </c>
      <c r="BS14" s="78">
        <f>Revenue!BS14</f>
        <v>2913.1009093000002</v>
      </c>
      <c r="BT14" s="78">
        <f>Revenue!BT14</f>
        <v>2879.5104813200005</v>
      </c>
      <c r="BU14" s="78">
        <f>Revenue!BU14</f>
        <v>2943.2055381500004</v>
      </c>
      <c r="BV14" s="78">
        <f>Revenue!BV14</f>
        <v>2680.7593938342006</v>
      </c>
      <c r="BW14" s="78">
        <f>Revenue!BW14</f>
        <v>3000.4939365790005</v>
      </c>
      <c r="BX14" s="78">
        <f>Revenue!BX14</f>
        <v>2965.8957957596008</v>
      </c>
    </row>
    <row r="15" spans="1:76" x14ac:dyDescent="0.15">
      <c r="B15" s="66" t="s">
        <v>35</v>
      </c>
      <c r="G15" s="36" t="str">
        <f t="shared" si="30"/>
        <v>JPY M</v>
      </c>
      <c r="H15" s="23">
        <f t="shared" si="25"/>
        <v>14813.800000000001</v>
      </c>
      <c r="I15" s="23">
        <f t="shared" si="25"/>
        <v>14549.280000000002</v>
      </c>
      <c r="J15" s="23">
        <f t="shared" si="25"/>
        <v>12620.12</v>
      </c>
      <c r="K15" s="23">
        <f t="shared" si="25"/>
        <v>12531.720000000001</v>
      </c>
      <c r="L15" s="23">
        <f t="shared" si="25"/>
        <v>13931.16</v>
      </c>
      <c r="M15" s="23">
        <f t="shared" si="25"/>
        <v>14713.16</v>
      </c>
      <c r="N15" s="23">
        <f t="shared" si="25"/>
        <v>15320</v>
      </c>
      <c r="O15" s="23">
        <f t="shared" si="25"/>
        <v>15136</v>
      </c>
      <c r="P15" s="23">
        <f t="shared" si="25"/>
        <v>17730.949999999997</v>
      </c>
      <c r="Q15" s="23">
        <f t="shared" si="25"/>
        <v>18617.497499999998</v>
      </c>
      <c r="R15" s="23">
        <f t="shared" si="25"/>
        <v>19548.372374999999</v>
      </c>
      <c r="S15" s="23">
        <f t="shared" si="25"/>
        <v>20525.790993750001</v>
      </c>
      <c r="T15" s="23">
        <f t="shared" si="25"/>
        <v>21552.0805434375</v>
      </c>
      <c r="Y15" s="143">
        <f t="shared" ref="Y15:AE15" si="39">Y22*0.68</f>
        <v>3469.36</v>
      </c>
      <c r="Z15" s="143">
        <f t="shared" si="39"/>
        <v>3679.4800000000005</v>
      </c>
      <c r="AA15" s="143">
        <f t="shared" si="39"/>
        <v>4055.5200000000004</v>
      </c>
      <c r="AB15" s="143">
        <f t="shared" si="39"/>
        <v>3609.44</v>
      </c>
      <c r="AC15" s="143">
        <f t="shared" si="39"/>
        <v>3549.6000000000004</v>
      </c>
      <c r="AD15" s="143">
        <f t="shared" si="39"/>
        <v>3696.4800000000005</v>
      </c>
      <c r="AE15" s="143">
        <f t="shared" si="39"/>
        <v>3681.5200000000004</v>
      </c>
      <c r="AF15" s="23">
        <f t="shared" ref="AF15:AV15" si="40">AF22*0.68</f>
        <v>3621.6800000000003</v>
      </c>
      <c r="AG15" s="23">
        <f t="shared" si="40"/>
        <v>2989.96</v>
      </c>
      <c r="AH15" s="23">
        <f t="shared" si="40"/>
        <v>3154.5200000000004</v>
      </c>
      <c r="AI15" s="23">
        <f t="shared" si="40"/>
        <v>3338.8</v>
      </c>
      <c r="AJ15" s="23">
        <f t="shared" si="40"/>
        <v>3136.84</v>
      </c>
      <c r="AK15" s="23">
        <f t="shared" si="40"/>
        <v>2841.7200000000003</v>
      </c>
      <c r="AL15" s="23">
        <f t="shared" si="40"/>
        <v>3126.6400000000003</v>
      </c>
      <c r="AM15" s="23">
        <f t="shared" si="40"/>
        <v>3377.5600000000004</v>
      </c>
      <c r="AN15" s="23">
        <f t="shared" si="40"/>
        <v>3185.8</v>
      </c>
      <c r="AO15" s="23">
        <f t="shared" si="40"/>
        <v>3119.84</v>
      </c>
      <c r="AP15" s="23">
        <f t="shared" si="40"/>
        <v>3559.8</v>
      </c>
      <c r="AQ15" s="23">
        <f t="shared" si="40"/>
        <v>3732.5200000000004</v>
      </c>
      <c r="AR15" s="23">
        <f t="shared" si="40"/>
        <v>3519.0000000000005</v>
      </c>
      <c r="AS15" s="23">
        <f t="shared" si="40"/>
        <v>3356.48</v>
      </c>
      <c r="AT15" s="23">
        <f t="shared" si="40"/>
        <v>3662.4800000000005</v>
      </c>
      <c r="AU15" s="23">
        <f t="shared" si="40"/>
        <v>4040.5600000000004</v>
      </c>
      <c r="AV15" s="23">
        <f t="shared" si="40"/>
        <v>3653.6400000000003</v>
      </c>
      <c r="AW15" s="112">
        <v>3736</v>
      </c>
      <c r="AX15" s="112">
        <v>3807</v>
      </c>
      <c r="AY15" s="112">
        <v>4190</v>
      </c>
      <c r="AZ15" s="112">
        <v>3587</v>
      </c>
      <c r="BA15" s="112">
        <v>3543</v>
      </c>
      <c r="BB15" s="112">
        <v>3751</v>
      </c>
      <c r="BC15" s="112">
        <v>4126</v>
      </c>
      <c r="BD15" s="112">
        <v>3716</v>
      </c>
      <c r="BE15" s="112">
        <v>4399</v>
      </c>
      <c r="BF15" s="78">
        <f>Revenue!BF15</f>
        <v>4313.6499999999996</v>
      </c>
      <c r="BG15" s="78">
        <f>Revenue!BG15</f>
        <v>4744.8999999999996</v>
      </c>
      <c r="BH15" s="78">
        <f>Revenue!BH15</f>
        <v>4273.3999999999996</v>
      </c>
      <c r="BI15" s="78">
        <f>Revenue!BI15</f>
        <v>4618.95</v>
      </c>
      <c r="BJ15" s="78">
        <f>Revenue!BJ15</f>
        <v>4529.3324999999995</v>
      </c>
      <c r="BK15" s="78">
        <f>Revenue!BK15</f>
        <v>4982.1449999999995</v>
      </c>
      <c r="BL15" s="78">
        <f>Revenue!BL15</f>
        <v>4487.07</v>
      </c>
      <c r="BM15" s="78">
        <f>Revenue!BM15</f>
        <v>4849.8975</v>
      </c>
      <c r="BN15" s="78">
        <f>Revenue!BN15</f>
        <v>4755.7991249999995</v>
      </c>
      <c r="BO15" s="78">
        <f>Revenue!BO15</f>
        <v>5231.2522499999995</v>
      </c>
      <c r="BP15" s="78">
        <f>Revenue!BP15</f>
        <v>4711.4234999999999</v>
      </c>
      <c r="BQ15" s="78">
        <f>Revenue!BQ15</f>
        <v>5092.3923750000004</v>
      </c>
      <c r="BR15" s="78">
        <f>Revenue!BR15</f>
        <v>4993.5890812500002</v>
      </c>
      <c r="BS15" s="78">
        <f>Revenue!BS15</f>
        <v>5492.8148624999994</v>
      </c>
      <c r="BT15" s="78">
        <f>Revenue!BT15</f>
        <v>4946.9946749999999</v>
      </c>
      <c r="BU15" s="78">
        <f>Revenue!BU15</f>
        <v>5347.0119937500003</v>
      </c>
      <c r="BV15" s="78">
        <f>Revenue!BV15</f>
        <v>5243.2685353125007</v>
      </c>
      <c r="BW15" s="78">
        <f>Revenue!BW15</f>
        <v>5767.4556056249994</v>
      </c>
      <c r="BX15" s="78">
        <f>Revenue!BX15</f>
        <v>5194.3444087500002</v>
      </c>
    </row>
    <row r="16" spans="1:76" x14ac:dyDescent="0.15">
      <c r="B16" s="66" t="s">
        <v>36</v>
      </c>
      <c r="G16" s="36" t="str">
        <f t="shared" si="30"/>
        <v>JPY M</v>
      </c>
      <c r="H16" s="23">
        <f t="shared" si="25"/>
        <v>11432.54</v>
      </c>
      <c r="I16" s="23">
        <f t="shared" si="25"/>
        <v>11935.28</v>
      </c>
      <c r="J16" s="23">
        <f t="shared" si="25"/>
        <v>11611.140000000001</v>
      </c>
      <c r="K16" s="23">
        <f t="shared" si="25"/>
        <v>12288.26</v>
      </c>
      <c r="L16" s="23">
        <f t="shared" si="25"/>
        <v>12755.890000000001</v>
      </c>
      <c r="M16" s="23">
        <f t="shared" si="25"/>
        <v>14353.8</v>
      </c>
      <c r="N16" s="23">
        <f t="shared" si="25"/>
        <v>16294</v>
      </c>
      <c r="O16" s="23">
        <f t="shared" si="25"/>
        <v>17059</v>
      </c>
      <c r="P16" s="23">
        <f t="shared" si="25"/>
        <v>19224.79</v>
      </c>
      <c r="Q16" s="23">
        <f t="shared" si="25"/>
        <v>21724.012699999999</v>
      </c>
      <c r="R16" s="23">
        <f t="shared" si="25"/>
        <v>24548.134350999993</v>
      </c>
      <c r="S16" s="23">
        <f t="shared" si="25"/>
        <v>27739.391816629988</v>
      </c>
      <c r="T16" s="23">
        <f t="shared" si="25"/>
        <v>31345.512752791885</v>
      </c>
      <c r="Y16" s="143">
        <f t="shared" ref="Y16:AE16" si="41">0.17*Y20+0.25*Y21+0.09*Y22+Y24</f>
        <v>2752.66</v>
      </c>
      <c r="Z16" s="143">
        <f t="shared" si="41"/>
        <v>3058.65</v>
      </c>
      <c r="AA16" s="143">
        <f t="shared" si="41"/>
        <v>3015.71</v>
      </c>
      <c r="AB16" s="143">
        <f t="shared" si="41"/>
        <v>2605.52</v>
      </c>
      <c r="AC16" s="143">
        <f t="shared" si="41"/>
        <v>2694.2200000000003</v>
      </c>
      <c r="AD16" s="143">
        <f t="shared" si="41"/>
        <v>3061.8100000000004</v>
      </c>
      <c r="AE16" s="143">
        <f t="shared" si="41"/>
        <v>3028.3100000000004</v>
      </c>
      <c r="AF16" s="23">
        <f>0.17*AF20+0.25*AF21+0.09*AF22+AF24</f>
        <v>3150.9400000000005</v>
      </c>
      <c r="AG16" s="23">
        <f t="shared" ref="AG16:AV16" si="42">0.17*AG20+0.25*AG21+0.09*AG22+AG24</f>
        <v>2925.85</v>
      </c>
      <c r="AH16" s="23">
        <f t="shared" si="42"/>
        <v>2699.16</v>
      </c>
      <c r="AI16" s="23">
        <f t="shared" si="42"/>
        <v>2966.3700000000003</v>
      </c>
      <c r="AJ16" s="23">
        <f t="shared" si="42"/>
        <v>3019.76</v>
      </c>
      <c r="AK16" s="23">
        <f t="shared" si="42"/>
        <v>2931.8900000000003</v>
      </c>
      <c r="AL16" s="23">
        <f t="shared" si="42"/>
        <v>2964.88</v>
      </c>
      <c r="AM16" s="23">
        <f t="shared" si="42"/>
        <v>3031.41</v>
      </c>
      <c r="AN16" s="23">
        <f t="shared" si="42"/>
        <v>3360.0800000000004</v>
      </c>
      <c r="AO16" s="23">
        <f t="shared" si="42"/>
        <v>3632.63</v>
      </c>
      <c r="AP16" s="23">
        <f t="shared" si="42"/>
        <v>3351.7400000000002</v>
      </c>
      <c r="AQ16" s="23">
        <f t="shared" si="42"/>
        <v>3016.92</v>
      </c>
      <c r="AR16" s="23">
        <f t="shared" si="42"/>
        <v>2754.6</v>
      </c>
      <c r="AS16" s="23">
        <f t="shared" si="42"/>
        <v>3086.1499999999996</v>
      </c>
      <c r="AT16" s="23">
        <f t="shared" si="42"/>
        <v>3386.08</v>
      </c>
      <c r="AU16" s="23">
        <f t="shared" si="42"/>
        <v>3860.6000000000004</v>
      </c>
      <c r="AV16" s="23">
        <f t="shared" si="42"/>
        <v>4020.9700000000003</v>
      </c>
      <c r="AW16" s="112">
        <v>3851</v>
      </c>
      <c r="AX16" s="112">
        <v>3961</v>
      </c>
      <c r="AY16" s="112">
        <v>4278</v>
      </c>
      <c r="AZ16" s="112">
        <v>4204</v>
      </c>
      <c r="BA16" s="112">
        <v>4276</v>
      </c>
      <c r="BB16" s="112">
        <v>4291</v>
      </c>
      <c r="BC16" s="112">
        <v>4127</v>
      </c>
      <c r="BD16" s="112">
        <v>4365</v>
      </c>
      <c r="BE16" s="112">
        <v>4780</v>
      </c>
      <c r="BF16" s="78">
        <f>Revenue!BF16</f>
        <v>4848.83</v>
      </c>
      <c r="BG16" s="78">
        <f>Revenue!BG16</f>
        <v>4663.5099999999993</v>
      </c>
      <c r="BH16" s="78">
        <f>Revenue!BH16</f>
        <v>4932.45</v>
      </c>
      <c r="BI16" s="78">
        <f>Revenue!BI16</f>
        <v>5401.4</v>
      </c>
      <c r="BJ16" s="78">
        <f>Revenue!BJ16</f>
        <v>5479.1778999999997</v>
      </c>
      <c r="BK16" s="78">
        <f>Revenue!BK16</f>
        <v>5269.7662999999984</v>
      </c>
      <c r="BL16" s="78">
        <f>Revenue!BL16</f>
        <v>5573.6684999999989</v>
      </c>
      <c r="BM16" s="78">
        <f>Revenue!BM16</f>
        <v>6103.5819999999994</v>
      </c>
      <c r="BN16" s="78">
        <f>Revenue!BN16</f>
        <v>6191.4710269999987</v>
      </c>
      <c r="BO16" s="78">
        <f>Revenue!BO16</f>
        <v>5954.8359189999974</v>
      </c>
      <c r="BP16" s="78">
        <f>Revenue!BP16</f>
        <v>6298.2454049999978</v>
      </c>
      <c r="BQ16" s="78">
        <f>Revenue!BQ16</f>
        <v>6897.0476599999984</v>
      </c>
      <c r="BR16" s="78">
        <f>Revenue!BR16</f>
        <v>6996.3622605099981</v>
      </c>
      <c r="BS16" s="78">
        <f>Revenue!BS16</f>
        <v>6728.9645884699967</v>
      </c>
      <c r="BT16" s="78">
        <f>Revenue!BT16</f>
        <v>7117.0173076499968</v>
      </c>
      <c r="BU16" s="78">
        <f>Revenue!BU16</f>
        <v>7793.6638557999977</v>
      </c>
      <c r="BV16" s="78">
        <f>Revenue!BV16</f>
        <v>7905.889354376297</v>
      </c>
      <c r="BW16" s="78">
        <f>Revenue!BW16</f>
        <v>7603.7299849710953</v>
      </c>
      <c r="BX16" s="78">
        <f>Revenue!BX16</f>
        <v>8042.2295576444958</v>
      </c>
    </row>
    <row r="17" spans="2:76" hidden="1" outlineLevel="1" x14ac:dyDescent="0.15">
      <c r="B17" s="66"/>
      <c r="G17" s="36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112"/>
      <c r="AX17" s="112"/>
      <c r="AY17" s="112"/>
      <c r="AZ17" s="112"/>
      <c r="BA17" s="112"/>
      <c r="BB17" s="112"/>
      <c r="BC17" s="112"/>
      <c r="BD17" s="112"/>
      <c r="BE17" s="112"/>
      <c r="BF17" s="78"/>
      <c r="BG17" s="78"/>
      <c r="BH17" s="78"/>
      <c r="BI17" s="78"/>
      <c r="BJ17" s="78"/>
      <c r="BK17" s="78"/>
      <c r="BL17" s="78"/>
      <c r="BM17" s="78"/>
      <c r="BN17" s="78"/>
      <c r="BO17" s="78"/>
      <c r="BP17" s="78"/>
      <c r="BQ17" s="78"/>
      <c r="BR17" s="78"/>
      <c r="BS17" s="78"/>
      <c r="BT17" s="78"/>
      <c r="BU17" s="78"/>
      <c r="BV17" s="78"/>
      <c r="BW17" s="78"/>
      <c r="BX17" s="78"/>
    </row>
    <row r="18" spans="2:76" hidden="1" outlineLevel="1" x14ac:dyDescent="0.15">
      <c r="B18" s="142" t="s">
        <v>645</v>
      </c>
      <c r="G18" s="36" t="str">
        <f t="shared" ref="G18:G24" si="43">G$10</f>
        <v>JPY M</v>
      </c>
      <c r="H18" s="23">
        <f t="shared" ref="H18:T24" si="44">+SUMIF($X$5:$BY$5,H$5,$X18:$BY18)</f>
        <v>82290</v>
      </c>
      <c r="I18" s="23">
        <f t="shared" si="44"/>
        <v>85720</v>
      </c>
      <c r="J18" s="23">
        <f t="shared" si="44"/>
        <v>78725</v>
      </c>
      <c r="K18" s="23">
        <f t="shared" si="44"/>
        <v>84049</v>
      </c>
      <c r="L18" s="23">
        <f t="shared" si="44"/>
        <v>87528</v>
      </c>
      <c r="M18" s="23">
        <f t="shared" si="44"/>
        <v>93250</v>
      </c>
      <c r="N18" s="23">
        <f t="shared" si="44"/>
        <v>0</v>
      </c>
      <c r="O18" s="23">
        <f t="shared" si="44"/>
        <v>0</v>
      </c>
      <c r="P18" s="23">
        <f t="shared" si="44"/>
        <v>0</v>
      </c>
      <c r="Q18" s="23">
        <f t="shared" si="44"/>
        <v>0</v>
      </c>
      <c r="R18" s="23">
        <f t="shared" si="44"/>
        <v>0</v>
      </c>
      <c r="S18" s="23">
        <f t="shared" si="44"/>
        <v>0</v>
      </c>
      <c r="T18" s="23">
        <f t="shared" si="44"/>
        <v>0</v>
      </c>
      <c r="Y18" s="35">
        <f t="shared" ref="Y18:AE18" si="45">SUM(Y19:Y24)</f>
        <v>20447</v>
      </c>
      <c r="Z18" s="35">
        <f t="shared" si="45"/>
        <v>21054</v>
      </c>
      <c r="AA18" s="35">
        <f t="shared" si="45"/>
        <v>21677</v>
      </c>
      <c r="AB18" s="35">
        <f t="shared" si="45"/>
        <v>19112</v>
      </c>
      <c r="AC18" s="35">
        <f t="shared" si="45"/>
        <v>20620</v>
      </c>
      <c r="AD18" s="35">
        <f t="shared" si="45"/>
        <v>22140</v>
      </c>
      <c r="AE18" s="35">
        <f t="shared" si="45"/>
        <v>21297</v>
      </c>
      <c r="AF18" s="35">
        <f>SUM(AF19:AF24)</f>
        <v>21663</v>
      </c>
      <c r="AG18" s="35">
        <f t="shared" ref="AG18:AV18" si="46">SUM(AG19:AG24)</f>
        <v>19581</v>
      </c>
      <c r="AH18" s="35">
        <f t="shared" si="46"/>
        <v>18697</v>
      </c>
      <c r="AI18" s="35">
        <f t="shared" si="46"/>
        <v>20096</v>
      </c>
      <c r="AJ18" s="35">
        <f t="shared" si="46"/>
        <v>20351</v>
      </c>
      <c r="AK18" s="35">
        <f t="shared" si="46"/>
        <v>20516</v>
      </c>
      <c r="AL18" s="35">
        <f t="shared" si="46"/>
        <v>20568</v>
      </c>
      <c r="AM18" s="35">
        <f t="shared" si="46"/>
        <v>21033</v>
      </c>
      <c r="AN18" s="35">
        <f t="shared" si="46"/>
        <v>21932</v>
      </c>
      <c r="AO18" s="35">
        <f t="shared" si="46"/>
        <v>23824</v>
      </c>
      <c r="AP18" s="35">
        <f t="shared" si="46"/>
        <v>23210</v>
      </c>
      <c r="AQ18" s="35">
        <f t="shared" si="46"/>
        <v>21725</v>
      </c>
      <c r="AR18" s="35">
        <f t="shared" si="46"/>
        <v>18769</v>
      </c>
      <c r="AS18" s="35">
        <f t="shared" si="46"/>
        <v>20295</v>
      </c>
      <c r="AT18" s="35">
        <f t="shared" si="46"/>
        <v>22436</v>
      </c>
      <c r="AU18" s="35">
        <f t="shared" si="46"/>
        <v>25307</v>
      </c>
      <c r="AV18" s="35">
        <f t="shared" si="46"/>
        <v>25212</v>
      </c>
      <c r="AW18" s="112"/>
      <c r="AX18" s="112"/>
      <c r="AY18" s="112"/>
      <c r="AZ18" s="112"/>
      <c r="BA18" s="112"/>
      <c r="BB18" s="112"/>
      <c r="BC18" s="112"/>
      <c r="BD18" s="112"/>
      <c r="BE18" s="112"/>
      <c r="BF18" s="78"/>
      <c r="BG18" s="78"/>
      <c r="BH18" s="78"/>
      <c r="BI18" s="78"/>
      <c r="BJ18" s="78"/>
      <c r="BK18" s="78"/>
      <c r="BL18" s="78"/>
      <c r="BM18" s="78"/>
      <c r="BN18" s="78"/>
      <c r="BO18" s="78"/>
      <c r="BP18" s="78"/>
      <c r="BQ18" s="78"/>
      <c r="BR18" s="78"/>
      <c r="BS18" s="78"/>
      <c r="BT18" s="78"/>
      <c r="BU18" s="78"/>
      <c r="BV18" s="78"/>
      <c r="BW18" s="78"/>
      <c r="BX18" s="78"/>
    </row>
    <row r="19" spans="2:76" hidden="1" outlineLevel="1" x14ac:dyDescent="0.15">
      <c r="B19" s="66" t="s">
        <v>366</v>
      </c>
      <c r="G19" s="36" t="str">
        <f t="shared" si="43"/>
        <v>JPY M</v>
      </c>
      <c r="H19" s="23">
        <f t="shared" si="44"/>
        <v>4862</v>
      </c>
      <c r="I19" s="23">
        <f t="shared" si="44"/>
        <v>3616</v>
      </c>
      <c r="J19" s="23">
        <f t="shared" si="44"/>
        <v>2254</v>
      </c>
      <c r="K19" s="23">
        <f t="shared" si="44"/>
        <v>2513</v>
      </c>
      <c r="L19" s="23">
        <f t="shared" si="44"/>
        <v>2327</v>
      </c>
      <c r="M19" s="23">
        <f t="shared" si="44"/>
        <v>2386</v>
      </c>
      <c r="N19" s="23">
        <f t="shared" si="44"/>
        <v>0</v>
      </c>
      <c r="O19" s="23">
        <f t="shared" si="44"/>
        <v>0</v>
      </c>
      <c r="P19" s="23">
        <f t="shared" si="44"/>
        <v>0</v>
      </c>
      <c r="Q19" s="23">
        <f t="shared" si="44"/>
        <v>0</v>
      </c>
      <c r="R19" s="23">
        <f t="shared" si="44"/>
        <v>0</v>
      </c>
      <c r="S19" s="23">
        <f t="shared" si="44"/>
        <v>0</v>
      </c>
      <c r="T19" s="23">
        <f t="shared" si="44"/>
        <v>0</v>
      </c>
      <c r="Y19" s="143">
        <v>1289</v>
      </c>
      <c r="Z19" s="143">
        <v>1226</v>
      </c>
      <c r="AA19" s="143">
        <v>1304</v>
      </c>
      <c r="AB19" s="143">
        <v>1043</v>
      </c>
      <c r="AC19" s="143">
        <v>1137</v>
      </c>
      <c r="AD19" s="143">
        <v>869</v>
      </c>
      <c r="AE19" s="143">
        <v>933</v>
      </c>
      <c r="AF19" s="143">
        <v>677</v>
      </c>
      <c r="AG19" s="143">
        <v>552</v>
      </c>
      <c r="AH19" s="143">
        <v>514</v>
      </c>
      <c r="AI19" s="143">
        <v>651</v>
      </c>
      <c r="AJ19" s="143">
        <v>537</v>
      </c>
      <c r="AK19" s="143">
        <v>668</v>
      </c>
      <c r="AL19" s="143">
        <v>591</v>
      </c>
      <c r="AM19" s="143">
        <v>747</v>
      </c>
      <c r="AN19" s="143">
        <v>507</v>
      </c>
      <c r="AO19" s="143">
        <v>606</v>
      </c>
      <c r="AP19" s="143">
        <v>553</v>
      </c>
      <c r="AQ19" s="143">
        <v>674</v>
      </c>
      <c r="AR19" s="143">
        <v>494</v>
      </c>
      <c r="AS19" s="143">
        <v>639</v>
      </c>
      <c r="AT19" s="143">
        <v>581</v>
      </c>
      <c r="AU19" s="143">
        <v>662</v>
      </c>
      <c r="AV19" s="143">
        <v>504</v>
      </c>
      <c r="AW19" s="112"/>
      <c r="AX19" s="112"/>
      <c r="AY19" s="112"/>
      <c r="AZ19" s="112"/>
      <c r="BA19" s="112"/>
      <c r="BB19" s="112"/>
      <c r="BC19" s="112"/>
      <c r="BD19" s="112"/>
      <c r="BE19" s="112"/>
      <c r="BF19" s="78"/>
      <c r="BG19" s="78"/>
      <c r="BH19" s="78"/>
      <c r="BI19" s="78"/>
      <c r="BJ19" s="78"/>
      <c r="BK19" s="78"/>
      <c r="BL19" s="78"/>
      <c r="BM19" s="78"/>
      <c r="BN19" s="78"/>
      <c r="BO19" s="78"/>
      <c r="BP19" s="78"/>
      <c r="BQ19" s="78"/>
      <c r="BR19" s="78"/>
      <c r="BS19" s="78"/>
      <c r="BT19" s="78"/>
      <c r="BU19" s="78"/>
      <c r="BV19" s="78"/>
      <c r="BW19" s="78"/>
      <c r="BX19" s="78"/>
    </row>
    <row r="20" spans="2:76" hidden="1" outlineLevel="1" x14ac:dyDescent="0.15">
      <c r="B20" s="66" t="s">
        <v>367</v>
      </c>
      <c r="G20" s="36" t="str">
        <f t="shared" si="43"/>
        <v>JPY M</v>
      </c>
      <c r="H20" s="23">
        <f t="shared" si="44"/>
        <v>26442</v>
      </c>
      <c r="I20" s="23">
        <f t="shared" si="44"/>
        <v>25017</v>
      </c>
      <c r="J20" s="23">
        <f t="shared" si="44"/>
        <v>23124</v>
      </c>
      <c r="K20" s="23">
        <f t="shared" si="44"/>
        <v>23345</v>
      </c>
      <c r="L20" s="23">
        <f t="shared" si="44"/>
        <v>23968</v>
      </c>
      <c r="M20" s="23">
        <f t="shared" si="44"/>
        <v>26191</v>
      </c>
      <c r="N20" s="23">
        <f t="shared" si="44"/>
        <v>0</v>
      </c>
      <c r="O20" s="23">
        <f t="shared" si="44"/>
        <v>0</v>
      </c>
      <c r="P20" s="23">
        <f t="shared" si="44"/>
        <v>0</v>
      </c>
      <c r="Q20" s="23">
        <f t="shared" si="44"/>
        <v>0</v>
      </c>
      <c r="R20" s="23">
        <f t="shared" si="44"/>
        <v>0</v>
      </c>
      <c r="S20" s="23">
        <f t="shared" si="44"/>
        <v>0</v>
      </c>
      <c r="T20" s="23">
        <f t="shared" si="44"/>
        <v>0</v>
      </c>
      <c r="Y20" s="143">
        <v>6769</v>
      </c>
      <c r="Z20" s="143">
        <v>6848</v>
      </c>
      <c r="AA20" s="143">
        <v>6910</v>
      </c>
      <c r="AB20" s="143">
        <v>5915</v>
      </c>
      <c r="AC20" s="143">
        <v>6576</v>
      </c>
      <c r="AD20" s="143">
        <v>6546</v>
      </c>
      <c r="AE20" s="143">
        <v>5790</v>
      </c>
      <c r="AF20" s="143">
        <v>6105</v>
      </c>
      <c r="AG20" s="143">
        <v>5686</v>
      </c>
      <c r="AH20" s="143">
        <v>5120</v>
      </c>
      <c r="AI20" s="143">
        <v>6266</v>
      </c>
      <c r="AJ20" s="143">
        <v>6052</v>
      </c>
      <c r="AK20" s="143">
        <v>5734</v>
      </c>
      <c r="AL20" s="143">
        <v>5468</v>
      </c>
      <c r="AM20" s="143">
        <v>5989</v>
      </c>
      <c r="AN20" s="143">
        <v>6154</v>
      </c>
      <c r="AO20" s="143">
        <v>6888</v>
      </c>
      <c r="AP20" s="143">
        <v>6052</v>
      </c>
      <c r="AQ20" s="143">
        <v>5798</v>
      </c>
      <c r="AR20" s="143">
        <v>5230</v>
      </c>
      <c r="AS20" s="143">
        <v>5748</v>
      </c>
      <c r="AT20" s="143">
        <v>6077</v>
      </c>
      <c r="AU20" s="143">
        <v>7121</v>
      </c>
      <c r="AV20" s="143">
        <v>7245</v>
      </c>
      <c r="AW20" s="112"/>
      <c r="AX20" s="112"/>
      <c r="AY20" s="112"/>
      <c r="AZ20" s="112"/>
      <c r="BA20" s="112"/>
      <c r="BB20" s="112"/>
      <c r="BC20" s="112"/>
      <c r="BD20" s="112"/>
      <c r="BE20" s="112"/>
      <c r="BF20" s="78"/>
      <c r="BG20" s="78"/>
      <c r="BH20" s="78"/>
      <c r="BI20" s="78"/>
      <c r="BJ20" s="78"/>
      <c r="BK20" s="78"/>
      <c r="BL20" s="78"/>
      <c r="BM20" s="78"/>
      <c r="BN20" s="78"/>
      <c r="BO20" s="78"/>
      <c r="BP20" s="78"/>
      <c r="BQ20" s="78"/>
      <c r="BR20" s="78"/>
      <c r="BS20" s="78"/>
      <c r="BT20" s="78"/>
      <c r="BU20" s="78"/>
      <c r="BV20" s="78"/>
      <c r="BW20" s="78"/>
      <c r="BX20" s="78"/>
    </row>
    <row r="21" spans="2:76" hidden="1" outlineLevel="1" x14ac:dyDescent="0.15">
      <c r="B21" s="66" t="s">
        <v>368</v>
      </c>
      <c r="G21" s="36" t="str">
        <f t="shared" si="43"/>
        <v>JPY M</v>
      </c>
      <c r="H21" s="23">
        <f t="shared" si="44"/>
        <v>14043</v>
      </c>
      <c r="I21" s="23">
        <f t="shared" si="44"/>
        <v>19843</v>
      </c>
      <c r="J21" s="23">
        <f t="shared" si="44"/>
        <v>20371</v>
      </c>
      <c r="K21" s="23">
        <f t="shared" si="44"/>
        <v>22948</v>
      </c>
      <c r="L21" s="23">
        <f t="shared" si="44"/>
        <v>22866</v>
      </c>
      <c r="M21" s="23">
        <f t="shared" si="44"/>
        <v>27528</v>
      </c>
      <c r="N21" s="23">
        <f t="shared" si="44"/>
        <v>0</v>
      </c>
      <c r="O21" s="23">
        <f t="shared" si="44"/>
        <v>0</v>
      </c>
      <c r="P21" s="23">
        <f t="shared" si="44"/>
        <v>0</v>
      </c>
      <c r="Q21" s="23">
        <f t="shared" si="44"/>
        <v>0</v>
      </c>
      <c r="R21" s="23">
        <f t="shared" si="44"/>
        <v>0</v>
      </c>
      <c r="S21" s="23">
        <f t="shared" si="44"/>
        <v>0</v>
      </c>
      <c r="T21" s="23">
        <f t="shared" si="44"/>
        <v>0</v>
      </c>
      <c r="Y21" s="143">
        <v>3395</v>
      </c>
      <c r="Z21" s="143">
        <v>3430</v>
      </c>
      <c r="AA21" s="143">
        <v>3765</v>
      </c>
      <c r="AB21" s="143">
        <v>3453</v>
      </c>
      <c r="AC21" s="143">
        <v>3642</v>
      </c>
      <c r="AD21" s="143">
        <v>5119</v>
      </c>
      <c r="AE21" s="143">
        <v>5411</v>
      </c>
      <c r="AF21" s="143">
        <v>5671</v>
      </c>
      <c r="AG21" s="143">
        <v>5538</v>
      </c>
      <c r="AH21" s="143">
        <v>4517</v>
      </c>
      <c r="AI21" s="143">
        <v>4789</v>
      </c>
      <c r="AJ21" s="143">
        <v>5527</v>
      </c>
      <c r="AK21" s="143">
        <v>5600</v>
      </c>
      <c r="AL21" s="143">
        <v>5502</v>
      </c>
      <c r="AM21" s="143">
        <v>5373</v>
      </c>
      <c r="AN21" s="143">
        <v>6473</v>
      </c>
      <c r="AO21" s="143">
        <v>6979</v>
      </c>
      <c r="AP21" s="143">
        <v>6503</v>
      </c>
      <c r="AQ21" s="143">
        <v>5137</v>
      </c>
      <c r="AR21" s="143">
        <v>4247</v>
      </c>
      <c r="AS21" s="143">
        <v>5423</v>
      </c>
      <c r="AT21" s="143">
        <v>6545</v>
      </c>
      <c r="AU21" s="143">
        <v>7477</v>
      </c>
      <c r="AV21" s="143">
        <v>8083</v>
      </c>
      <c r="AW21" s="112"/>
      <c r="AX21" s="112"/>
      <c r="AY21" s="112"/>
      <c r="AZ21" s="112"/>
      <c r="BA21" s="112"/>
      <c r="BB21" s="112"/>
      <c r="BC21" s="112"/>
      <c r="BD21" s="112"/>
      <c r="BE21" s="112"/>
      <c r="BF21" s="78"/>
      <c r="BG21" s="78"/>
      <c r="BH21" s="78"/>
      <c r="BI21" s="78"/>
      <c r="BJ21" s="78"/>
      <c r="BK21" s="78"/>
      <c r="BL21" s="78"/>
      <c r="BM21" s="78"/>
      <c r="BN21" s="78"/>
      <c r="BO21" s="78"/>
      <c r="BP21" s="78"/>
      <c r="BQ21" s="78"/>
      <c r="BR21" s="78"/>
      <c r="BS21" s="78"/>
      <c r="BT21" s="78"/>
      <c r="BU21" s="78"/>
      <c r="BV21" s="78"/>
      <c r="BW21" s="78"/>
      <c r="BX21" s="78"/>
    </row>
    <row r="22" spans="2:76" hidden="1" outlineLevel="1" x14ac:dyDescent="0.15">
      <c r="B22" s="66" t="s">
        <v>369</v>
      </c>
      <c r="G22" s="36" t="str">
        <f t="shared" si="43"/>
        <v>JPY M</v>
      </c>
      <c r="H22" s="23">
        <f t="shared" si="44"/>
        <v>21785</v>
      </c>
      <c r="I22" s="23">
        <f t="shared" si="44"/>
        <v>21396</v>
      </c>
      <c r="J22" s="23">
        <f t="shared" si="44"/>
        <v>18559</v>
      </c>
      <c r="K22" s="23">
        <f t="shared" si="44"/>
        <v>18429</v>
      </c>
      <c r="L22" s="23">
        <f t="shared" si="44"/>
        <v>20487</v>
      </c>
      <c r="M22" s="23">
        <f t="shared" si="44"/>
        <v>21637</v>
      </c>
      <c r="N22" s="23">
        <f t="shared" si="44"/>
        <v>0</v>
      </c>
      <c r="O22" s="23">
        <f t="shared" si="44"/>
        <v>0</v>
      </c>
      <c r="P22" s="23">
        <f t="shared" si="44"/>
        <v>0</v>
      </c>
      <c r="Q22" s="23">
        <f t="shared" si="44"/>
        <v>0</v>
      </c>
      <c r="R22" s="23">
        <f t="shared" si="44"/>
        <v>0</v>
      </c>
      <c r="S22" s="23">
        <f t="shared" si="44"/>
        <v>0</v>
      </c>
      <c r="T22" s="23">
        <f t="shared" si="44"/>
        <v>0</v>
      </c>
      <c r="Y22" s="143">
        <v>5102</v>
      </c>
      <c r="Z22" s="143">
        <v>5411</v>
      </c>
      <c r="AA22" s="143">
        <v>5964</v>
      </c>
      <c r="AB22" s="143">
        <v>5308</v>
      </c>
      <c r="AC22" s="143">
        <v>5220</v>
      </c>
      <c r="AD22" s="143">
        <v>5436</v>
      </c>
      <c r="AE22" s="143">
        <v>5414</v>
      </c>
      <c r="AF22" s="143">
        <v>5326</v>
      </c>
      <c r="AG22" s="143">
        <v>4397</v>
      </c>
      <c r="AH22" s="143">
        <v>4639</v>
      </c>
      <c r="AI22" s="143">
        <v>4910</v>
      </c>
      <c r="AJ22" s="143">
        <v>4613</v>
      </c>
      <c r="AK22" s="143">
        <v>4179</v>
      </c>
      <c r="AL22" s="143">
        <v>4598</v>
      </c>
      <c r="AM22" s="143">
        <v>4967</v>
      </c>
      <c r="AN22" s="143">
        <v>4685</v>
      </c>
      <c r="AO22" s="143">
        <v>4588</v>
      </c>
      <c r="AP22" s="143">
        <v>5235</v>
      </c>
      <c r="AQ22" s="143">
        <v>5489</v>
      </c>
      <c r="AR22" s="143">
        <v>5175</v>
      </c>
      <c r="AS22" s="143">
        <v>4936</v>
      </c>
      <c r="AT22" s="143">
        <v>5386</v>
      </c>
      <c r="AU22" s="143">
        <v>5942</v>
      </c>
      <c r="AV22" s="143">
        <v>5373</v>
      </c>
      <c r="AW22" s="112"/>
      <c r="AX22" s="112"/>
      <c r="AY22" s="112"/>
      <c r="AZ22" s="112"/>
      <c r="BA22" s="112"/>
      <c r="BB22" s="112"/>
      <c r="BC22" s="112"/>
      <c r="BD22" s="112"/>
      <c r="BE22" s="112"/>
      <c r="BF22" s="78"/>
      <c r="BG22" s="78"/>
      <c r="BH22" s="78"/>
      <c r="BI22" s="78"/>
      <c r="BJ22" s="78"/>
      <c r="BK22" s="78"/>
      <c r="BL22" s="78"/>
      <c r="BM22" s="78"/>
      <c r="BN22" s="78"/>
      <c r="BO22" s="78"/>
      <c r="BP22" s="78"/>
      <c r="BQ22" s="78"/>
      <c r="BR22" s="78"/>
      <c r="BS22" s="78"/>
      <c r="BT22" s="78"/>
      <c r="BU22" s="78"/>
      <c r="BV22" s="78"/>
      <c r="BW22" s="78"/>
      <c r="BX22" s="78"/>
    </row>
    <row r="23" spans="2:76" hidden="1" outlineLevel="1" x14ac:dyDescent="0.15">
      <c r="B23" s="66" t="s">
        <v>370</v>
      </c>
      <c r="G23" s="36" t="str">
        <f t="shared" si="43"/>
        <v>JPY M</v>
      </c>
      <c r="H23" s="23">
        <f t="shared" si="44"/>
        <v>13692</v>
      </c>
      <c r="I23" s="23">
        <f t="shared" si="44"/>
        <v>15052</v>
      </c>
      <c r="J23" s="23">
        <f t="shared" si="44"/>
        <v>13500</v>
      </c>
      <c r="K23" s="23">
        <f t="shared" si="44"/>
        <v>15890</v>
      </c>
      <c r="L23" s="23">
        <f t="shared" si="44"/>
        <v>16759</v>
      </c>
      <c r="M23" s="23">
        <f t="shared" si="44"/>
        <v>14436</v>
      </c>
      <c r="N23" s="23">
        <f t="shared" si="44"/>
        <v>0</v>
      </c>
      <c r="O23" s="23">
        <f t="shared" si="44"/>
        <v>0</v>
      </c>
      <c r="P23" s="23">
        <f t="shared" si="44"/>
        <v>0</v>
      </c>
      <c r="Q23" s="23">
        <f t="shared" si="44"/>
        <v>0</v>
      </c>
      <c r="R23" s="23">
        <f t="shared" si="44"/>
        <v>0</v>
      </c>
      <c r="S23" s="23">
        <f t="shared" si="44"/>
        <v>0</v>
      </c>
      <c r="T23" s="23">
        <f t="shared" si="44"/>
        <v>0</v>
      </c>
      <c r="Y23" s="143">
        <v>3598</v>
      </c>
      <c r="Z23" s="143">
        <v>3589</v>
      </c>
      <c r="AA23" s="143">
        <v>3371</v>
      </c>
      <c r="AB23" s="143">
        <v>3134</v>
      </c>
      <c r="AC23" s="143">
        <v>3849</v>
      </c>
      <c r="AD23" s="143">
        <v>3990</v>
      </c>
      <c r="AE23" s="143">
        <v>3545</v>
      </c>
      <c r="AF23" s="143">
        <v>3668</v>
      </c>
      <c r="AG23" s="143">
        <v>3229</v>
      </c>
      <c r="AH23" s="143">
        <v>3625</v>
      </c>
      <c r="AI23" s="143">
        <v>3218</v>
      </c>
      <c r="AJ23" s="143">
        <v>3428</v>
      </c>
      <c r="AK23" s="143">
        <v>4154</v>
      </c>
      <c r="AL23" s="143">
        <v>4163</v>
      </c>
      <c r="AM23" s="143">
        <v>3734</v>
      </c>
      <c r="AN23" s="143">
        <v>3839</v>
      </c>
      <c r="AO23" s="143">
        <v>4459</v>
      </c>
      <c r="AP23" s="143">
        <v>4641</v>
      </c>
      <c r="AQ23" s="143">
        <v>4374</v>
      </c>
      <c r="AR23" s="143">
        <v>3285</v>
      </c>
      <c r="AS23" s="143">
        <v>3240</v>
      </c>
      <c r="AT23" s="143">
        <v>3615</v>
      </c>
      <c r="AU23" s="143">
        <v>3859</v>
      </c>
      <c r="AV23" s="143">
        <v>3722</v>
      </c>
      <c r="AW23" s="112"/>
      <c r="AX23" s="112"/>
      <c r="AY23" s="112"/>
      <c r="AZ23" s="112"/>
      <c r="BA23" s="112"/>
      <c r="BB23" s="112"/>
      <c r="BC23" s="112"/>
      <c r="BD23" s="112"/>
      <c r="BE23" s="112"/>
      <c r="BF23" s="78"/>
      <c r="BG23" s="78"/>
      <c r="BH23" s="78"/>
      <c r="BI23" s="78"/>
      <c r="BJ23" s="78"/>
      <c r="BK23" s="78"/>
      <c r="BL23" s="78"/>
      <c r="BM23" s="78"/>
      <c r="BN23" s="78"/>
      <c r="BO23" s="78"/>
      <c r="BP23" s="78"/>
      <c r="BQ23" s="78"/>
      <c r="BR23" s="78"/>
      <c r="BS23" s="78"/>
      <c r="BT23" s="78"/>
      <c r="BU23" s="78"/>
      <c r="BV23" s="78"/>
      <c r="BW23" s="78"/>
      <c r="BX23" s="78"/>
    </row>
    <row r="24" spans="2:76" hidden="1" outlineLevel="1" x14ac:dyDescent="0.15">
      <c r="B24" s="66" t="s">
        <v>48</v>
      </c>
      <c r="G24" s="36" t="str">
        <f t="shared" si="43"/>
        <v>JPY M</v>
      </c>
      <c r="H24" s="23">
        <f t="shared" si="44"/>
        <v>1466</v>
      </c>
      <c r="I24" s="23">
        <f t="shared" si="44"/>
        <v>796</v>
      </c>
      <c r="J24" s="23">
        <f t="shared" si="44"/>
        <v>917</v>
      </c>
      <c r="K24" s="23">
        <f t="shared" si="44"/>
        <v>924</v>
      </c>
      <c r="L24" s="23">
        <f t="shared" si="44"/>
        <v>1121</v>
      </c>
      <c r="M24" s="23">
        <f t="shared" si="44"/>
        <v>1072</v>
      </c>
      <c r="N24" s="23">
        <f t="shared" si="44"/>
        <v>0</v>
      </c>
      <c r="O24" s="23">
        <f t="shared" si="44"/>
        <v>0</v>
      </c>
      <c r="P24" s="23">
        <f t="shared" si="44"/>
        <v>0</v>
      </c>
      <c r="Q24" s="23">
        <f t="shared" si="44"/>
        <v>0</v>
      </c>
      <c r="R24" s="23">
        <f t="shared" si="44"/>
        <v>0</v>
      </c>
      <c r="S24" s="23">
        <f t="shared" si="44"/>
        <v>0</v>
      </c>
      <c r="T24" s="23">
        <f t="shared" si="44"/>
        <v>0</v>
      </c>
      <c r="Y24" s="143">
        <v>294</v>
      </c>
      <c r="Z24" s="143">
        <v>550</v>
      </c>
      <c r="AA24" s="143">
        <v>363</v>
      </c>
      <c r="AB24" s="143">
        <v>259</v>
      </c>
      <c r="AC24" s="143">
        <v>196</v>
      </c>
      <c r="AD24" s="143">
        <v>180</v>
      </c>
      <c r="AE24" s="143">
        <v>204</v>
      </c>
      <c r="AF24" s="143">
        <v>216</v>
      </c>
      <c r="AG24" s="143">
        <v>179</v>
      </c>
      <c r="AH24" s="143">
        <v>282</v>
      </c>
      <c r="AI24" s="143">
        <v>262</v>
      </c>
      <c r="AJ24" s="143">
        <v>194</v>
      </c>
      <c r="AK24" s="143">
        <v>181</v>
      </c>
      <c r="AL24" s="143">
        <v>246</v>
      </c>
      <c r="AM24" s="143">
        <v>223</v>
      </c>
      <c r="AN24" s="143">
        <v>274</v>
      </c>
      <c r="AO24" s="143">
        <v>304</v>
      </c>
      <c r="AP24" s="143">
        <v>226</v>
      </c>
      <c r="AQ24" s="143">
        <v>253</v>
      </c>
      <c r="AR24" s="143">
        <v>338</v>
      </c>
      <c r="AS24" s="143">
        <v>309</v>
      </c>
      <c r="AT24" s="143">
        <v>232</v>
      </c>
      <c r="AU24" s="143">
        <v>246</v>
      </c>
      <c r="AV24" s="143">
        <v>285</v>
      </c>
      <c r="AW24" s="112"/>
      <c r="AX24" s="112"/>
      <c r="AY24" s="112"/>
      <c r="AZ24" s="112"/>
      <c r="BA24" s="112"/>
      <c r="BB24" s="112"/>
      <c r="BC24" s="112"/>
      <c r="BD24" s="112"/>
      <c r="BE24" s="112"/>
      <c r="BF24" s="78"/>
      <c r="BG24" s="78"/>
      <c r="BH24" s="78"/>
      <c r="BI24" s="78"/>
      <c r="BJ24" s="78"/>
      <c r="BK24" s="78"/>
      <c r="BL24" s="78"/>
      <c r="BM24" s="78"/>
      <c r="BN24" s="78"/>
      <c r="BO24" s="78"/>
      <c r="BP24" s="78"/>
      <c r="BQ24" s="78"/>
      <c r="BR24" s="78"/>
      <c r="BS24" s="78"/>
      <c r="BT24" s="78"/>
      <c r="BU24" s="78"/>
      <c r="BV24" s="78"/>
      <c r="BW24" s="78"/>
      <c r="BX24" s="78"/>
    </row>
    <row r="25" spans="2:76" hidden="1" outlineLevel="1" x14ac:dyDescent="0.15"/>
    <row r="26" spans="2:76" hidden="1" outlineLevel="1" x14ac:dyDescent="0.15">
      <c r="B26" s="67" t="s">
        <v>37</v>
      </c>
    </row>
    <row r="27" spans="2:76" hidden="1" outlineLevel="1" x14ac:dyDescent="0.15">
      <c r="B27" s="66" t="str">
        <f t="shared" ref="B27:B32" si="47">B11</f>
        <v>Electronic Materials</v>
      </c>
      <c r="G27" s="36" t="s">
        <v>38</v>
      </c>
      <c r="H27" s="24">
        <f t="shared" ref="H27:R27" si="48">IFERROR(H11/H$10,"nm")</f>
        <v>0.24044803869148881</v>
      </c>
      <c r="I27" s="24">
        <f t="shared" si="48"/>
        <v>0.27575418212360886</v>
      </c>
      <c r="J27" s="24">
        <f t="shared" si="48"/>
        <v>0.29686956190379415</v>
      </c>
      <c r="K27" s="24">
        <f t="shared" si="48"/>
        <v>0.30198034526656437</v>
      </c>
      <c r="L27" s="24">
        <f t="shared" si="48"/>
        <v>0.29176958493756355</v>
      </c>
      <c r="M27" s="24">
        <f t="shared" si="48"/>
        <v>0.31969856197655838</v>
      </c>
      <c r="N27" s="24">
        <f t="shared" si="48"/>
        <v>0.37520979501994772</v>
      </c>
      <c r="O27" s="24">
        <f t="shared" si="48"/>
        <v>0.41669133630496746</v>
      </c>
      <c r="P27" s="24">
        <f t="shared" si="48"/>
        <v>0.44402403416463809</v>
      </c>
      <c r="Q27" s="24">
        <f t="shared" si="48"/>
        <v>0.47799638384844728</v>
      </c>
      <c r="R27" s="24">
        <f t="shared" si="48"/>
        <v>0.49043905354117862</v>
      </c>
      <c r="S27" s="24">
        <f t="shared" ref="S27:T27" si="49">IFERROR(S11/S$10,"nm")</f>
        <v>0.49008974367705233</v>
      </c>
      <c r="T27" s="24">
        <f t="shared" si="49"/>
        <v>0.48908460419104666</v>
      </c>
      <c r="Y27" s="24">
        <f t="shared" ref="Y27:BT27" si="50">IFERROR(Y11/Y$10,"nm")</f>
        <v>0.24036185819070902</v>
      </c>
      <c r="Z27" s="24">
        <f t="shared" si="50"/>
        <v>0.2360488314649439</v>
      </c>
      <c r="AA27" s="24">
        <f t="shared" si="50"/>
        <v>0.24181235296831036</v>
      </c>
      <c r="AB27" s="24">
        <f t="shared" si="50"/>
        <v>0.24383862696876143</v>
      </c>
      <c r="AC27" s="24">
        <f t="shared" si="50"/>
        <v>0.24407642694340723</v>
      </c>
      <c r="AD27" s="24">
        <f t="shared" si="50"/>
        <v>0.27687773813287569</v>
      </c>
      <c r="AE27" s="24">
        <f t="shared" si="50"/>
        <v>0.28568242640499553</v>
      </c>
      <c r="AF27" s="24">
        <f t="shared" si="50"/>
        <v>0.29500023082960158</v>
      </c>
      <c r="AG27" s="24">
        <f t="shared" si="50"/>
        <v>0.31370506535947712</v>
      </c>
      <c r="AH27" s="24">
        <f t="shared" si="50"/>
        <v>0.27705124090714589</v>
      </c>
      <c r="AI27" s="24">
        <f t="shared" si="50"/>
        <v>0.28784644474299648</v>
      </c>
      <c r="AJ27" s="24">
        <f t="shared" si="50"/>
        <v>0.30778624078624078</v>
      </c>
      <c r="AK27" s="24">
        <f t="shared" si="50"/>
        <v>0.30250999122721511</v>
      </c>
      <c r="AL27" s="24">
        <f t="shared" si="50"/>
        <v>0.29367464021781409</v>
      </c>
      <c r="AM27" s="24">
        <f t="shared" si="50"/>
        <v>0.29123799562612912</v>
      </c>
      <c r="AN27" s="24">
        <f t="shared" si="50"/>
        <v>0.31957731065614881</v>
      </c>
      <c r="AO27" s="24">
        <f t="shared" si="50"/>
        <v>0.32085659126201366</v>
      </c>
      <c r="AP27" s="24">
        <f t="shared" si="50"/>
        <v>0.30139810426540281</v>
      </c>
      <c r="AQ27" s="24">
        <f t="shared" si="50"/>
        <v>0.27075028768699655</v>
      </c>
      <c r="AR27" s="24">
        <f t="shared" si="50"/>
        <v>0.26726434699206053</v>
      </c>
      <c r="AS27" s="24">
        <f t="shared" si="50"/>
        <v>0.29950485293393114</v>
      </c>
      <c r="AT27" s="24">
        <f t="shared" si="50"/>
        <v>0.31357578998974905</v>
      </c>
      <c r="AU27" s="24">
        <f t="shared" si="50"/>
        <v>0.32007349745129809</v>
      </c>
      <c r="AV27" s="24">
        <f t="shared" si="50"/>
        <v>0.34102808186577821</v>
      </c>
      <c r="AW27" s="24">
        <f t="shared" si="50"/>
        <v>0.36863871338311316</v>
      </c>
      <c r="AX27" s="24">
        <f t="shared" si="50"/>
        <v>0.3713988713988714</v>
      </c>
      <c r="AY27" s="24">
        <f t="shared" si="50"/>
        <v>0.37121079068460433</v>
      </c>
      <c r="AZ27" s="24">
        <f t="shared" si="50"/>
        <v>0.38931491913501726</v>
      </c>
      <c r="BA27" s="24">
        <f t="shared" si="50"/>
        <v>0.39902943572668342</v>
      </c>
      <c r="BB27" s="24">
        <f t="shared" si="50"/>
        <v>0.41646962064356946</v>
      </c>
      <c r="BC27" s="24">
        <f t="shared" si="50"/>
        <v>0.41975349546087071</v>
      </c>
      <c r="BD27" s="24">
        <f t="shared" ref="BD27:BF27" si="51">IFERROR(BD11/BD$10,"nm")</f>
        <v>0.4301615798922801</v>
      </c>
      <c r="BE27" s="24">
        <f t="shared" si="51"/>
        <v>0.42867217112802281</v>
      </c>
      <c r="BF27" s="24">
        <f t="shared" si="51"/>
        <v>0.44428310895061446</v>
      </c>
      <c r="BG27" s="24">
        <f t="shared" si="50"/>
        <v>0.4433043872515261</v>
      </c>
      <c r="BH27" s="24">
        <f t="shared" si="50"/>
        <v>0.45911187750858024</v>
      </c>
      <c r="BI27" s="24">
        <f t="shared" si="50"/>
        <v>0.45333637117391173</v>
      </c>
      <c r="BJ27" s="24">
        <f t="shared" si="50"/>
        <v>0.47704058330805033</v>
      </c>
      <c r="BK27" s="24">
        <f t="shared" si="50"/>
        <v>0.48161313417543067</v>
      </c>
      <c r="BL27" s="24">
        <f t="shared" si="50"/>
        <v>0.49815614909154021</v>
      </c>
      <c r="BM27" s="24">
        <f t="shared" si="50"/>
        <v>0.47596061152069352</v>
      </c>
      <c r="BN27" s="24">
        <f t="shared" si="50"/>
        <v>0.49271912978599236</v>
      </c>
      <c r="BO27" s="24">
        <f t="shared" si="50"/>
        <v>0.49153726688639537</v>
      </c>
      <c r="BP27" s="24">
        <f t="shared" si="50"/>
        <v>0.50101724652602664</v>
      </c>
      <c r="BQ27" s="24">
        <f t="shared" si="50"/>
        <v>0.48155505892611677</v>
      </c>
      <c r="BR27" s="24">
        <f t="shared" si="50"/>
        <v>0.49405249102566046</v>
      </c>
      <c r="BS27" s="24">
        <f t="shared" si="50"/>
        <v>0.48951256888992906</v>
      </c>
      <c r="BT27" s="24">
        <f t="shared" si="50"/>
        <v>0.49513293095028121</v>
      </c>
      <c r="BU27" s="24">
        <f t="shared" ref="BU27:BX27" si="52">IFERROR(BU11/BU$10,"nm")</f>
        <v>0.48127660874853595</v>
      </c>
      <c r="BV27" s="24">
        <f t="shared" si="52"/>
        <v>0.49288618484745506</v>
      </c>
      <c r="BW27" s="24">
        <f t="shared" si="52"/>
        <v>0.4886645486213857</v>
      </c>
      <c r="BX27" s="24">
        <f t="shared" si="52"/>
        <v>0.4934308496375126</v>
      </c>
    </row>
    <row r="28" spans="2:76" hidden="1" outlineLevel="1" x14ac:dyDescent="0.15">
      <c r="B28" s="66" t="str">
        <f t="shared" si="47"/>
        <v>Medical</v>
      </c>
      <c r="G28" s="36" t="s">
        <v>38</v>
      </c>
      <c r="H28" s="24">
        <f t="shared" ref="H28:R28" si="53">IFERROR(H12/H$10,"nm")</f>
        <v>0.14641714869003064</v>
      </c>
      <c r="I28" s="24">
        <f t="shared" si="53"/>
        <v>0.15451995987027833</v>
      </c>
      <c r="J28" s="24">
        <f t="shared" si="53"/>
        <v>0.15090121559312561</v>
      </c>
      <c r="K28" s="24">
        <f t="shared" si="53"/>
        <v>0.16636565894516425</v>
      </c>
      <c r="L28" s="24">
        <f t="shared" si="53"/>
        <v>0.16849181414159878</v>
      </c>
      <c r="M28" s="24">
        <f t="shared" si="53"/>
        <v>0.1362281106237869</v>
      </c>
      <c r="N28" s="24">
        <f t="shared" si="53"/>
        <v>0.12475810519557941</v>
      </c>
      <c r="O28" s="24">
        <f t="shared" si="53"/>
        <v>0.11714553958842586</v>
      </c>
      <c r="P28" s="24">
        <f t="shared" si="53"/>
        <v>0.10684627377862826</v>
      </c>
      <c r="Q28" s="24">
        <f t="shared" si="53"/>
        <v>9.9057056715438144E-2</v>
      </c>
      <c r="R28" s="24">
        <f t="shared" si="53"/>
        <v>9.5517044828599892E-2</v>
      </c>
      <c r="S28" s="24">
        <f t="shared" ref="S28:T28" si="54">IFERROR(S12/S$10,"nm")</f>
        <v>9.4271236067180741E-2</v>
      </c>
      <c r="T28" s="24">
        <f t="shared" si="54"/>
        <v>9.3013240734429695E-2</v>
      </c>
      <c r="Y28" s="24">
        <f t="shared" ref="Y28:BT28" si="55">IFERROR(Y12/Y$10,"nm")</f>
        <v>0.15482836185819071</v>
      </c>
      <c r="Z28" s="24">
        <f t="shared" si="55"/>
        <v>0.15002470074102223</v>
      </c>
      <c r="AA28" s="24">
        <f t="shared" si="55"/>
        <v>0.13683656995248858</v>
      </c>
      <c r="AB28" s="24">
        <f t="shared" si="55"/>
        <v>0.1443106064570143</v>
      </c>
      <c r="AC28" s="24">
        <f t="shared" si="55"/>
        <v>0.16425585568110179</v>
      </c>
      <c r="AD28" s="24">
        <f t="shared" si="55"/>
        <v>0.15858362314258614</v>
      </c>
      <c r="AE28" s="24">
        <f t="shared" si="55"/>
        <v>0.14646697028029484</v>
      </c>
      <c r="AF28" s="24">
        <f t="shared" si="55"/>
        <v>0.1490162042380315</v>
      </c>
      <c r="AG28" s="24">
        <f t="shared" si="55"/>
        <v>0.14509395424836602</v>
      </c>
      <c r="AH28" s="24">
        <f t="shared" si="55"/>
        <v>0.17062473256311511</v>
      </c>
      <c r="AI28" s="24">
        <f t="shared" si="55"/>
        <v>0.14090859332238642</v>
      </c>
      <c r="AJ28" s="24">
        <f t="shared" si="55"/>
        <v>0.14823783783783784</v>
      </c>
      <c r="AK28" s="24">
        <f t="shared" si="55"/>
        <v>0.17816161419241641</v>
      </c>
      <c r="AL28" s="24">
        <f t="shared" si="55"/>
        <v>0.17811357448463633</v>
      </c>
      <c r="AM28" s="24">
        <f t="shared" si="55"/>
        <v>0.15621945421698202</v>
      </c>
      <c r="AN28" s="24">
        <f t="shared" si="55"/>
        <v>0.15404313528794858</v>
      </c>
      <c r="AO28" s="24">
        <f t="shared" si="55"/>
        <v>0.16468376211860494</v>
      </c>
      <c r="AP28" s="24">
        <f t="shared" si="55"/>
        <v>0.17596208530805688</v>
      </c>
      <c r="AQ28" s="24">
        <f t="shared" si="55"/>
        <v>0.1771746835443038</v>
      </c>
      <c r="AR28" s="24">
        <f t="shared" si="55"/>
        <v>0.15403634038471786</v>
      </c>
      <c r="AS28" s="24">
        <f t="shared" si="55"/>
        <v>0.14047396166921219</v>
      </c>
      <c r="AT28" s="24">
        <f t="shared" si="55"/>
        <v>0.1417836609172349</v>
      </c>
      <c r="AU28" s="24">
        <f t="shared" si="55"/>
        <v>0.13418895957640178</v>
      </c>
      <c r="AV28" s="24">
        <f t="shared" si="55"/>
        <v>0.129912739965096</v>
      </c>
      <c r="AW28" s="24">
        <f t="shared" si="55"/>
        <v>0.13015508328546813</v>
      </c>
      <c r="AX28" s="24">
        <f t="shared" si="55"/>
        <v>0.13320463320463322</v>
      </c>
      <c r="AY28" s="24">
        <f t="shared" si="55"/>
        <v>0.11682883136042713</v>
      </c>
      <c r="AZ28" s="24">
        <f t="shared" si="55"/>
        <v>0.11957114301290206</v>
      </c>
      <c r="BA28" s="24">
        <f t="shared" si="55"/>
        <v>0.12656299812263114</v>
      </c>
      <c r="BB28" s="24">
        <f t="shared" si="55"/>
        <v>0.10921490010623351</v>
      </c>
      <c r="BC28" s="24">
        <f t="shared" si="55"/>
        <v>0.11801736134119674</v>
      </c>
      <c r="BD28" s="24">
        <f t="shared" ref="BD28:BF28" si="56">IFERROR(BD12/BD$10,"nm")</f>
        <v>0.11516239595234209</v>
      </c>
      <c r="BE28" s="24">
        <f t="shared" si="56"/>
        <v>0.1121852319807246</v>
      </c>
      <c r="BF28" s="24">
        <f t="shared" si="56"/>
        <v>0.10008184314554507</v>
      </c>
      <c r="BG28" s="24">
        <f t="shared" si="55"/>
        <v>0.10941681154129278</v>
      </c>
      <c r="BH28" s="24">
        <f t="shared" si="55"/>
        <v>0.10570391460474983</v>
      </c>
      <c r="BI28" s="24">
        <f t="shared" si="55"/>
        <v>0.10603649294552366</v>
      </c>
      <c r="BJ28" s="24">
        <f t="shared" si="55"/>
        <v>9.2963002821070617E-2</v>
      </c>
      <c r="BK28" s="24">
        <f t="shared" si="55"/>
        <v>0.10065263522717111</v>
      </c>
      <c r="BL28" s="24">
        <f t="shared" si="55"/>
        <v>9.679458568251037E-2</v>
      </c>
      <c r="BM28" s="24">
        <f t="shared" si="55"/>
        <v>0.10044510882436686</v>
      </c>
      <c r="BN28" s="24">
        <f t="shared" si="55"/>
        <v>8.9054062856773766E-2</v>
      </c>
      <c r="BO28" s="24">
        <f t="shared" si="55"/>
        <v>9.7560399017485533E-2</v>
      </c>
      <c r="BP28" s="24">
        <f t="shared" si="55"/>
        <v>9.5021041723609798E-2</v>
      </c>
      <c r="BQ28" s="24">
        <f t="shared" si="55"/>
        <v>9.8045808090034159E-2</v>
      </c>
      <c r="BR28" s="24">
        <f t="shared" si="55"/>
        <v>8.7575686023638327E-2</v>
      </c>
      <c r="BS28" s="24">
        <f t="shared" si="55"/>
        <v>9.6648041113967756E-2</v>
      </c>
      <c r="BT28" s="24">
        <f t="shared" si="55"/>
        <v>9.4772556934909269E-2</v>
      </c>
      <c r="BU28" s="24">
        <f t="shared" ref="BU28:BX28" si="57">IFERROR(BU12/BU$10,"nm")</f>
        <v>9.6635573723064833E-2</v>
      </c>
      <c r="BV28" s="24">
        <f t="shared" si="57"/>
        <v>8.6406836152390129E-2</v>
      </c>
      <c r="BW28" s="24">
        <f t="shared" si="57"/>
        <v>9.5376018470387625E-2</v>
      </c>
      <c r="BX28" s="24">
        <f t="shared" si="57"/>
        <v>9.3587372513819961E-2</v>
      </c>
    </row>
    <row r="29" spans="2:76" hidden="1" outlineLevel="1" x14ac:dyDescent="0.15">
      <c r="B29" s="66" t="str">
        <f t="shared" si="47"/>
        <v>Composite Materials</v>
      </c>
      <c r="G29" s="36" t="s">
        <v>38</v>
      </c>
      <c r="H29" s="24">
        <f t="shared" ref="H29:R29" si="58">IFERROR(H13/H$10,"nm")</f>
        <v>0.15423321829582462</v>
      </c>
      <c r="I29" s="24">
        <f t="shared" si="58"/>
        <v>0.14008259256666897</v>
      </c>
      <c r="J29" s="24">
        <f t="shared" si="58"/>
        <v>0.14098746300506815</v>
      </c>
      <c r="K29" s="24">
        <f t="shared" si="58"/>
        <v>0.13331905628725416</v>
      </c>
      <c r="L29" s="24">
        <f t="shared" si="58"/>
        <v>0.13143803767894069</v>
      </c>
      <c r="M29" s="24">
        <f t="shared" si="58"/>
        <v>0.13481260656493624</v>
      </c>
      <c r="N29" s="24">
        <f t="shared" si="58"/>
        <v>0.12357499885357913</v>
      </c>
      <c r="O29" s="24">
        <f t="shared" si="58"/>
        <v>0.11334782498371804</v>
      </c>
      <c r="P29" s="24">
        <f t="shared" si="58"/>
        <v>0.10825050013318535</v>
      </c>
      <c r="Q29" s="24">
        <f t="shared" si="58"/>
        <v>9.8447314993569845E-2</v>
      </c>
      <c r="R29" s="24">
        <f t="shared" si="58"/>
        <v>9.2216833692789615E-2</v>
      </c>
      <c r="S29" s="24">
        <f t="shared" ref="S29:T29" si="59">IFERROR(S13/S$10,"nm")</f>
        <v>8.8413666923967058E-2</v>
      </c>
      <c r="T29" s="24">
        <f t="shared" si="59"/>
        <v>8.474144212022873E-2</v>
      </c>
      <c r="Y29" s="24">
        <f t="shared" ref="Y29:BT29" si="60">IFERROR(Y13/Y$10,"nm")</f>
        <v>0.15888117359413204</v>
      </c>
      <c r="Z29" s="24">
        <f t="shared" si="60"/>
        <v>0.15613908417252517</v>
      </c>
      <c r="AA29" s="24">
        <f t="shared" si="60"/>
        <v>0.15299598689976474</v>
      </c>
      <c r="AB29" s="24">
        <f t="shared" si="60"/>
        <v>0.14856365443985139</v>
      </c>
      <c r="AC29" s="24">
        <f t="shared" si="60"/>
        <v>0.15307114106978323</v>
      </c>
      <c r="AD29" s="24">
        <f t="shared" si="60"/>
        <v>0.14191228941782214</v>
      </c>
      <c r="AE29" s="24">
        <f t="shared" si="60"/>
        <v>0.13048499929574159</v>
      </c>
      <c r="AF29" s="24">
        <f t="shared" si="60"/>
        <v>0.13528461289875815</v>
      </c>
      <c r="AG29" s="24">
        <f t="shared" si="60"/>
        <v>0.1393627450980392</v>
      </c>
      <c r="AH29" s="24">
        <f t="shared" si="60"/>
        <v>0.13145057766367138</v>
      </c>
      <c r="AI29" s="24">
        <f t="shared" si="60"/>
        <v>0.14965815793401999</v>
      </c>
      <c r="AJ29" s="24">
        <f t="shared" si="60"/>
        <v>0.14274987714987716</v>
      </c>
      <c r="AK29" s="24">
        <f t="shared" si="60"/>
        <v>0.13414172921337361</v>
      </c>
      <c r="AL29" s="24">
        <f t="shared" si="60"/>
        <v>0.12760793465577597</v>
      </c>
      <c r="AM29" s="24">
        <f t="shared" si="60"/>
        <v>0.13667015308548064</v>
      </c>
      <c r="AN29" s="24">
        <f t="shared" si="60"/>
        <v>0.13469153253385618</v>
      </c>
      <c r="AO29" s="24">
        <f t="shared" si="60"/>
        <v>0.13876022999118645</v>
      </c>
      <c r="AP29" s="24">
        <f t="shared" si="60"/>
        <v>0.12515984489444204</v>
      </c>
      <c r="AQ29" s="24">
        <f t="shared" si="60"/>
        <v>0.12810310701956271</v>
      </c>
      <c r="AR29" s="24">
        <f t="shared" si="60"/>
        <v>0.13376671817552085</v>
      </c>
      <c r="AS29" s="24">
        <f t="shared" si="60"/>
        <v>0.13593338917081341</v>
      </c>
      <c r="AT29" s="24">
        <f t="shared" si="60"/>
        <v>0.13000668538574675</v>
      </c>
      <c r="AU29" s="24">
        <f t="shared" si="60"/>
        <v>0.13506460663057651</v>
      </c>
      <c r="AV29" s="24">
        <f t="shared" si="60"/>
        <v>0.13793431699190861</v>
      </c>
      <c r="AW29" s="24">
        <f t="shared" si="60"/>
        <v>0.12594294466781544</v>
      </c>
      <c r="AX29" s="24">
        <f t="shared" si="60"/>
        <v>0.12021087021087021</v>
      </c>
      <c r="AY29" s="24">
        <f t="shared" si="60"/>
        <v>0.12265973515051459</v>
      </c>
      <c r="AZ29" s="24">
        <f t="shared" si="60"/>
        <v>0.12556787206978012</v>
      </c>
      <c r="BA29" s="24">
        <f t="shared" si="60"/>
        <v>0.11706988771208955</v>
      </c>
      <c r="BB29" s="24">
        <f t="shared" si="60"/>
        <v>0.12168877009012714</v>
      </c>
      <c r="BC29" s="24">
        <f t="shared" si="60"/>
        <v>0.10549334040156384</v>
      </c>
      <c r="BD29" s="24">
        <f t="shared" ref="BD29:BF29" si="61">IFERROR(BD13/BD$10,"nm")</f>
        <v>0.10971111473804472</v>
      </c>
      <c r="BE29" s="24">
        <f t="shared" si="61"/>
        <v>0.1125378309288044</v>
      </c>
      <c r="BF29" s="24">
        <f t="shared" si="61"/>
        <v>0.11674932201559665</v>
      </c>
      <c r="BG29" s="24">
        <f t="shared" si="60"/>
        <v>0.10056997102392164</v>
      </c>
      <c r="BH29" s="24">
        <f t="shared" si="60"/>
        <v>0.1035466691237099</v>
      </c>
      <c r="BI29" s="24">
        <f t="shared" si="60"/>
        <v>0.10434367557704016</v>
      </c>
      <c r="BJ29" s="24">
        <f t="shared" si="60"/>
        <v>0.10637930324583195</v>
      </c>
      <c r="BK29" s="24">
        <f t="shared" si="60"/>
        <v>9.0752238332672097E-2</v>
      </c>
      <c r="BL29" s="24">
        <f t="shared" si="60"/>
        <v>9.3013085820530389E-2</v>
      </c>
      <c r="BM29" s="24">
        <f t="shared" si="60"/>
        <v>9.6017510562158653E-2</v>
      </c>
      <c r="BN29" s="24">
        <f t="shared" si="60"/>
        <v>9.8994623542884519E-2</v>
      </c>
      <c r="BO29" s="24">
        <f t="shared" si="60"/>
        <v>8.545089899914711E-2</v>
      </c>
      <c r="BP29" s="24">
        <f t="shared" si="60"/>
        <v>8.8700005679436117E-2</v>
      </c>
      <c r="BQ29" s="24">
        <f t="shared" si="60"/>
        <v>9.1046142747598494E-2</v>
      </c>
      <c r="BR29" s="24">
        <f t="shared" si="60"/>
        <v>9.4569760982269213E-2</v>
      </c>
      <c r="BS29" s="24">
        <f t="shared" si="60"/>
        <v>8.2233163343636242E-2</v>
      </c>
      <c r="BT29" s="24">
        <f t="shared" si="60"/>
        <v>8.5940392125031032E-2</v>
      </c>
      <c r="BU29" s="24">
        <f t="shared" ref="BU29:BX29" si="62">IFERROR(BU13/BU$10,"nm")</f>
        <v>8.7172685029789893E-2</v>
      </c>
      <c r="BV29" s="24">
        <f t="shared" si="62"/>
        <v>9.0641632642401285E-2</v>
      </c>
      <c r="BW29" s="24">
        <f t="shared" si="62"/>
        <v>7.8832264524946016E-2</v>
      </c>
      <c r="BX29" s="24">
        <f t="shared" si="62"/>
        <v>8.2440925807741164E-2</v>
      </c>
    </row>
    <row r="30" spans="2:76" hidden="1" outlineLevel="1" x14ac:dyDescent="0.15">
      <c r="B30" s="66" t="str">
        <f t="shared" si="47"/>
        <v>Materials Solution</v>
      </c>
      <c r="G30" s="36" t="s">
        <v>38</v>
      </c>
      <c r="H30" s="24">
        <f t="shared" ref="H30:R30" si="63">IFERROR(H14/H$10,"nm")</f>
        <v>0.13993571671608418</v>
      </c>
      <c r="I30" s="24">
        <f t="shared" si="63"/>
        <v>0.12066120715802243</v>
      </c>
      <c r="J30" s="24">
        <f t="shared" si="63"/>
        <v>0.10342792180573374</v>
      </c>
      <c r="K30" s="24">
        <f t="shared" si="63"/>
        <v>0.10301447930423195</v>
      </c>
      <c r="L30" s="24">
        <f t="shared" si="63"/>
        <v>0.10339533183287825</v>
      </c>
      <c r="M30" s="24">
        <f t="shared" si="63"/>
        <v>9.7528551360277951E-2</v>
      </c>
      <c r="N30" s="24">
        <f t="shared" si="63"/>
        <v>8.6495162103911588E-2</v>
      </c>
      <c r="O30" s="24">
        <f t="shared" si="63"/>
        <v>8.0479408605333716E-2</v>
      </c>
      <c r="P30" s="24">
        <f t="shared" si="63"/>
        <v>7.4283926714445128E-2</v>
      </c>
      <c r="Q30" s="24">
        <f t="shared" si="63"/>
        <v>6.7556760691347084E-2</v>
      </c>
      <c r="R30" s="24">
        <f t="shared" si="63"/>
        <v>6.3901668911084841E-2</v>
      </c>
      <c r="S30" s="24">
        <f t="shared" ref="S30:T30" si="64">IFERROR(S14/S$10,"nm")</f>
        <v>6.186691356738136E-2</v>
      </c>
      <c r="T30" s="24">
        <f t="shared" si="64"/>
        <v>5.9878643149275018E-2</v>
      </c>
      <c r="Y30" s="24">
        <f t="shared" ref="Y30:BT30" si="65">IFERROR(Y14/Y$10,"nm")</f>
        <v>0.14152665036674819</v>
      </c>
      <c r="Z30" s="24">
        <f t="shared" si="65"/>
        <v>0.13781160934828046</v>
      </c>
      <c r="AA30" s="24">
        <f t="shared" si="65"/>
        <v>0.14208404446699571</v>
      </c>
      <c r="AB30" s="24">
        <f t="shared" si="65"/>
        <v>0.13813615195437184</v>
      </c>
      <c r="AC30" s="24">
        <f t="shared" si="65"/>
        <v>0.13575869259492751</v>
      </c>
      <c r="AD30" s="24">
        <f t="shared" si="65"/>
        <v>0.11734248678921458</v>
      </c>
      <c r="AE30" s="24">
        <f t="shared" si="65"/>
        <v>0.12224141978496643</v>
      </c>
      <c r="AF30" s="24">
        <f t="shared" si="65"/>
        <v>0.10812704861271409</v>
      </c>
      <c r="AG30" s="24">
        <f t="shared" si="65"/>
        <v>9.9611417483660133E-2</v>
      </c>
      <c r="AH30" s="24">
        <f t="shared" si="65"/>
        <v>0.10782894736842105</v>
      </c>
      <c r="AI30" s="24">
        <f t="shared" si="65"/>
        <v>0.10780016917947953</v>
      </c>
      <c r="AJ30" s="24">
        <f t="shared" si="65"/>
        <v>9.873955773955774E-2</v>
      </c>
      <c r="AK30" s="24">
        <f t="shared" si="65"/>
        <v>0.10369675406959743</v>
      </c>
      <c r="AL30" s="24">
        <f t="shared" si="65"/>
        <v>0.10443893426682224</v>
      </c>
      <c r="AM30" s="24">
        <f t="shared" si="65"/>
        <v>0.11112912427498335</v>
      </c>
      <c r="AN30" s="24">
        <f t="shared" si="65"/>
        <v>9.3257489398568233E-2</v>
      </c>
      <c r="AO30" s="24">
        <f t="shared" si="65"/>
        <v>9.2177781508372844E-2</v>
      </c>
      <c r="AP30" s="24">
        <f t="shared" si="65"/>
        <v>9.9697113313227045E-2</v>
      </c>
      <c r="AQ30" s="24">
        <f t="shared" si="65"/>
        <v>0.11329574223245109</v>
      </c>
      <c r="AR30" s="24">
        <f t="shared" si="65"/>
        <v>0.1107502531038525</v>
      </c>
      <c r="AS30" s="24">
        <f t="shared" si="65"/>
        <v>0.10657141449475292</v>
      </c>
      <c r="AT30" s="24">
        <f t="shared" si="65"/>
        <v>0.10044034407451977</v>
      </c>
      <c r="AU30" s="24">
        <f t="shared" si="65"/>
        <v>9.8460504998616971E-2</v>
      </c>
      <c r="AV30" s="24">
        <f t="shared" si="65"/>
        <v>8.672179914326511E-2</v>
      </c>
      <c r="AW30" s="24">
        <f t="shared" si="65"/>
        <v>8.4663986214819076E-2</v>
      </c>
      <c r="AX30" s="24">
        <f t="shared" si="65"/>
        <v>8.6798336798336803E-2</v>
      </c>
      <c r="AY30" s="24">
        <f t="shared" si="65"/>
        <v>9.1819171730654389E-2</v>
      </c>
      <c r="AZ30" s="24">
        <f t="shared" si="65"/>
        <v>8.2427766672723973E-2</v>
      </c>
      <c r="BA30" s="24">
        <f t="shared" si="65"/>
        <v>8.030179589812618E-2</v>
      </c>
      <c r="BB30" s="24">
        <f t="shared" si="65"/>
        <v>7.700215893903567E-2</v>
      </c>
      <c r="BC30" s="24">
        <f t="shared" si="65"/>
        <v>8.3327811278245317E-2</v>
      </c>
      <c r="BD30" s="24">
        <f t="shared" ref="BD30:BF30" si="66">IFERROR(BD14/BD$10,"nm")</f>
        <v>8.1149012567324957E-2</v>
      </c>
      <c r="BE30" s="24">
        <f t="shared" si="66"/>
        <v>7.6837187435724152E-2</v>
      </c>
      <c r="BF30" s="24">
        <f t="shared" si="66"/>
        <v>6.9918903669788285E-2</v>
      </c>
      <c r="BG30" s="24">
        <f t="shared" si="65"/>
        <v>7.65502186365557E-2</v>
      </c>
      <c r="BH30" s="24">
        <f t="shared" si="65"/>
        <v>7.3804344109717188E-2</v>
      </c>
      <c r="BI30" s="24">
        <f t="shared" si="65"/>
        <v>7.1242483455342051E-2</v>
      </c>
      <c r="BJ30" s="24">
        <f t="shared" si="65"/>
        <v>6.3708500637895626E-2</v>
      </c>
      <c r="BK30" s="24">
        <f t="shared" si="65"/>
        <v>6.9077316174928766E-2</v>
      </c>
      <c r="BL30" s="24">
        <f t="shared" si="65"/>
        <v>6.6296384525933533E-2</v>
      </c>
      <c r="BM30" s="24">
        <f t="shared" si="65"/>
        <v>6.620036958573855E-2</v>
      </c>
      <c r="BN30" s="24">
        <f t="shared" si="65"/>
        <v>5.9867194143224889E-2</v>
      </c>
      <c r="BO30" s="24">
        <f t="shared" si="65"/>
        <v>6.5679796652346245E-2</v>
      </c>
      <c r="BP30" s="24">
        <f t="shared" si="65"/>
        <v>6.3842001275830285E-2</v>
      </c>
      <c r="BQ30" s="24">
        <f t="shared" si="65"/>
        <v>6.3388222891533175E-2</v>
      </c>
      <c r="BR30" s="24">
        <f t="shared" si="65"/>
        <v>5.7751948295888464E-2</v>
      </c>
      <c r="BS30" s="24">
        <f t="shared" si="65"/>
        <v>6.3826233005888799E-2</v>
      </c>
      <c r="BT30" s="24">
        <f t="shared" si="65"/>
        <v>6.2462193122414141E-2</v>
      </c>
      <c r="BU30" s="24">
        <f t="shared" ref="BU30:BX30" si="67">IFERROR(BU14/BU$10,"nm")</f>
        <v>6.1286454993007576E-2</v>
      </c>
      <c r="BV30" s="24">
        <f t="shared" si="67"/>
        <v>5.5895792882549165E-2</v>
      </c>
      <c r="BW30" s="24">
        <f t="shared" si="67"/>
        <v>6.1786454035520834E-2</v>
      </c>
      <c r="BX30" s="24">
        <f t="shared" si="67"/>
        <v>6.0506190586134635E-2</v>
      </c>
    </row>
    <row r="31" spans="2:76" hidden="1" outlineLevel="1" x14ac:dyDescent="0.15">
      <c r="B31" s="66" t="str">
        <f t="shared" si="47"/>
        <v>Insulation Materials</v>
      </c>
      <c r="G31" s="36" t="s">
        <v>38</v>
      </c>
      <c r="H31" s="24">
        <f t="shared" ref="H31:R31" si="68">IFERROR(H15/H$10,"nm")</f>
        <v>0.18001506829339428</v>
      </c>
      <c r="I31" s="24">
        <f t="shared" si="68"/>
        <v>0.16972632463078327</v>
      </c>
      <c r="J31" s="24">
        <f t="shared" si="68"/>
        <v>0.16030231051608726</v>
      </c>
      <c r="K31" s="24">
        <f t="shared" si="68"/>
        <v>0.14909661990934078</v>
      </c>
      <c r="L31" s="24">
        <f t="shared" si="68"/>
        <v>0.15916050680345942</v>
      </c>
      <c r="M31" s="24">
        <f t="shared" si="68"/>
        <v>0.15777680074635669</v>
      </c>
      <c r="N31" s="24">
        <f t="shared" si="68"/>
        <v>0.14050534232127299</v>
      </c>
      <c r="O31" s="24">
        <f t="shared" si="68"/>
        <v>0.12802273553865803</v>
      </c>
      <c r="P31" s="24">
        <f t="shared" si="68"/>
        <v>0.12790249938603779</v>
      </c>
      <c r="Q31" s="24">
        <f t="shared" si="68"/>
        <v>0.11857825909754152</v>
      </c>
      <c r="R31" s="24">
        <f t="shared" si="68"/>
        <v>0.11434061605983492</v>
      </c>
      <c r="S31" s="24">
        <f t="shared" ref="S31:T31" si="69">IFERROR(S15/S$10,"nm")</f>
        <v>0.11284929541094949</v>
      </c>
      <c r="T31" s="24">
        <f t="shared" si="69"/>
        <v>0.11134338657964862</v>
      </c>
      <c r="Y31" s="24">
        <f t="shared" ref="Y31:BT31" si="70">IFERROR(Y15/Y$10,"nm")</f>
        <v>0.16965085574572128</v>
      </c>
      <c r="Z31" s="24">
        <f t="shared" si="70"/>
        <v>0.1747805434163025</v>
      </c>
      <c r="AA31" s="24">
        <f t="shared" si="70"/>
        <v>0.18707135938004524</v>
      </c>
      <c r="AB31" s="24">
        <f t="shared" si="70"/>
        <v>0.18886714457642195</v>
      </c>
      <c r="AC31" s="24">
        <f t="shared" si="70"/>
        <v>0.17213520197856555</v>
      </c>
      <c r="AD31" s="24">
        <f t="shared" si="70"/>
        <v>0.16695180886138838</v>
      </c>
      <c r="AE31" s="24">
        <f t="shared" si="70"/>
        <v>0.17284942955068316</v>
      </c>
      <c r="AF31" s="24">
        <f t="shared" si="70"/>
        <v>0.16719819029592356</v>
      </c>
      <c r="AG31" s="24">
        <f t="shared" si="70"/>
        <v>0.15267361111111111</v>
      </c>
      <c r="AH31" s="24">
        <f t="shared" si="70"/>
        <v>0.16872700042789904</v>
      </c>
      <c r="AI31" s="24">
        <f t="shared" si="70"/>
        <v>0.1661342488928696</v>
      </c>
      <c r="AJ31" s="24">
        <f t="shared" si="70"/>
        <v>0.15414447174447174</v>
      </c>
      <c r="AK31" s="24">
        <f t="shared" si="70"/>
        <v>0.13849887903304417</v>
      </c>
      <c r="AL31" s="24">
        <f t="shared" si="70"/>
        <v>0.15201478024115131</v>
      </c>
      <c r="AM31" s="24">
        <f t="shared" si="70"/>
        <v>0.16057620994580205</v>
      </c>
      <c r="AN31" s="24">
        <f t="shared" si="70"/>
        <v>0.14526469381241167</v>
      </c>
      <c r="AO31" s="24">
        <f t="shared" si="70"/>
        <v>0.13093717211566711</v>
      </c>
      <c r="AP31" s="24">
        <f t="shared" si="70"/>
        <v>0.15337354588539423</v>
      </c>
      <c r="AQ31" s="24">
        <f t="shared" si="70"/>
        <v>0.17180759493670889</v>
      </c>
      <c r="AR31" s="24">
        <f t="shared" si="70"/>
        <v>0.18750999094154636</v>
      </c>
      <c r="AS31" s="24">
        <f t="shared" si="70"/>
        <v>0.16536828102675272</v>
      </c>
      <c r="AT31" s="24">
        <f t="shared" si="70"/>
        <v>0.16323394393189822</v>
      </c>
      <c r="AU31" s="24">
        <f t="shared" si="70"/>
        <v>0.15966175366499388</v>
      </c>
      <c r="AV31" s="24">
        <f t="shared" si="70"/>
        <v>0.14491670633031892</v>
      </c>
      <c r="AW31" s="24">
        <f t="shared" si="70"/>
        <v>0.14305954432318591</v>
      </c>
      <c r="AX31" s="24">
        <f t="shared" si="70"/>
        <v>0.14133501633501633</v>
      </c>
      <c r="AY31" s="24">
        <f t="shared" si="70"/>
        <v>0.14717763181003898</v>
      </c>
      <c r="AZ31" s="24">
        <f t="shared" si="70"/>
        <v>0.13036525531528256</v>
      </c>
      <c r="BA31" s="24">
        <f t="shared" si="70"/>
        <v>0.12550033650951081</v>
      </c>
      <c r="BB31" s="24">
        <f t="shared" si="70"/>
        <v>0.12854254480655222</v>
      </c>
      <c r="BC31" s="24">
        <f t="shared" si="70"/>
        <v>0.1367039957590617</v>
      </c>
      <c r="BD31" s="24">
        <f t="shared" si="70"/>
        <v>0.12129916761873674</v>
      </c>
      <c r="BE31" s="24">
        <f t="shared" si="70"/>
        <v>0.12925689771692181</v>
      </c>
      <c r="BF31" s="24">
        <f t="shared" si="70"/>
        <v>0.12662824177107515</v>
      </c>
      <c r="BG31" s="24">
        <f t="shared" si="70"/>
        <v>0.13624784590892122</v>
      </c>
      <c r="BH31" s="24">
        <f t="shared" si="70"/>
        <v>0.11968741333295335</v>
      </c>
      <c r="BI31" s="24">
        <f t="shared" si="70"/>
        <v>0.12217248100245116</v>
      </c>
      <c r="BJ31" s="24">
        <f t="shared" si="70"/>
        <v>0.11762115112001377</v>
      </c>
      <c r="BK31" s="24">
        <f t="shared" si="70"/>
        <v>0.12533453078719128</v>
      </c>
      <c r="BL31" s="24">
        <f t="shared" si="70"/>
        <v>0.10959947536752822</v>
      </c>
      <c r="BM31" s="24">
        <f t="shared" si="70"/>
        <v>0.11573023408024877</v>
      </c>
      <c r="BN31" s="24">
        <f t="shared" si="70"/>
        <v>0.11267537694849129</v>
      </c>
      <c r="BO31" s="24">
        <f t="shared" si="70"/>
        <v>0.12148402082737375</v>
      </c>
      <c r="BP31" s="24">
        <f t="shared" si="70"/>
        <v>0.10759131048861315</v>
      </c>
      <c r="BQ31" s="24">
        <f t="shared" si="70"/>
        <v>0.11296582236460456</v>
      </c>
      <c r="BR31" s="24">
        <f t="shared" si="70"/>
        <v>0.11080486524355811</v>
      </c>
      <c r="BS31" s="24">
        <f t="shared" si="70"/>
        <v>0.12034793582086299</v>
      </c>
      <c r="BT31" s="24">
        <f t="shared" si="70"/>
        <v>0.10730995381678735</v>
      </c>
      <c r="BU31" s="24">
        <f t="shared" ref="BU31:BX31" si="71">IFERROR(BU15/BU$10,"nm")</f>
        <v>0.1113409871157051</v>
      </c>
      <c r="BV31" s="24">
        <f t="shared" si="71"/>
        <v>0.10932598156757244</v>
      </c>
      <c r="BW31" s="24">
        <f t="shared" si="71"/>
        <v>0.1187639896000415</v>
      </c>
      <c r="BX31" s="24">
        <f t="shared" si="71"/>
        <v>0.1059679821574301</v>
      </c>
    </row>
    <row r="32" spans="2:76" hidden="1" outlineLevel="1" x14ac:dyDescent="0.15">
      <c r="B32" s="66" t="str">
        <f t="shared" si="47"/>
        <v>Other Business</v>
      </c>
      <c r="G32" s="36" t="s">
        <v>38</v>
      </c>
      <c r="H32" s="24">
        <f t="shared" ref="H32:R32" si="72">IFERROR(H16/H$10,"nm")</f>
        <v>0.13892650561415448</v>
      </c>
      <c r="I32" s="24">
        <f t="shared" si="72"/>
        <v>0.13923240241711579</v>
      </c>
      <c r="J32" s="24">
        <f t="shared" si="72"/>
        <v>0.1474861229311418</v>
      </c>
      <c r="K32" s="24">
        <f t="shared" si="72"/>
        <v>0.14620004521064592</v>
      </c>
      <c r="L32" s="24">
        <f t="shared" si="72"/>
        <v>0.14573329982063088</v>
      </c>
      <c r="M32" s="24">
        <f t="shared" si="72"/>
        <v>0.15392319818129174</v>
      </c>
      <c r="N32" s="24">
        <f t="shared" si="72"/>
        <v>0.14943825377172468</v>
      </c>
      <c r="O32" s="24">
        <f t="shared" si="72"/>
        <v>0.14428778049378749</v>
      </c>
      <c r="P32" s="24">
        <f t="shared" si="72"/>
        <v>0.13867833879017796</v>
      </c>
      <c r="Q32" s="24">
        <f t="shared" si="72"/>
        <v>0.13836422465365619</v>
      </c>
      <c r="R32" s="24">
        <f t="shared" si="72"/>
        <v>0.14358478296651209</v>
      </c>
      <c r="S32" s="24">
        <f t="shared" ref="S32:T32" si="73">IFERROR(S16/S$10,"nm")</f>
        <v>0.15250914435346896</v>
      </c>
      <c r="T32" s="24">
        <f t="shared" si="73"/>
        <v>0.16193868322537128</v>
      </c>
      <c r="Y32" s="24">
        <f t="shared" ref="Y32:BT32" si="74">IFERROR(Y16/Y$10,"nm")</f>
        <v>0.13460440097799511</v>
      </c>
      <c r="Z32" s="24">
        <f t="shared" si="74"/>
        <v>0.14529023370701122</v>
      </c>
      <c r="AA32" s="24">
        <f t="shared" si="74"/>
        <v>0.13910743115457355</v>
      </c>
      <c r="AB32" s="24">
        <f t="shared" si="74"/>
        <v>0.13633614148919471</v>
      </c>
      <c r="AC32" s="24">
        <f t="shared" si="74"/>
        <v>0.13065418747878377</v>
      </c>
      <c r="AD32" s="24">
        <f t="shared" si="74"/>
        <v>0.1382868885777517</v>
      </c>
      <c r="AE32" s="24">
        <f t="shared" si="74"/>
        <v>0.14218085356120008</v>
      </c>
      <c r="AF32" s="24">
        <f t="shared" si="74"/>
        <v>0.14546604496560642</v>
      </c>
      <c r="AG32" s="24">
        <f t="shared" si="74"/>
        <v>0.1494000204248366</v>
      </c>
      <c r="AH32" s="24">
        <f t="shared" si="74"/>
        <v>0.14437098844672658</v>
      </c>
      <c r="AI32" s="24">
        <f t="shared" si="74"/>
        <v>0.14760262725779968</v>
      </c>
      <c r="AJ32" s="24">
        <f t="shared" si="74"/>
        <v>0.14839115479115481</v>
      </c>
      <c r="AK32" s="24">
        <f t="shared" si="74"/>
        <v>0.14289355687688859</v>
      </c>
      <c r="AL32" s="24">
        <f t="shared" si="74"/>
        <v>0.14415013613380009</v>
      </c>
      <c r="AM32" s="24">
        <f t="shared" si="74"/>
        <v>0.14411952077588666</v>
      </c>
      <c r="AN32" s="24">
        <f t="shared" si="74"/>
        <v>0.15321143586703753</v>
      </c>
      <c r="AO32" s="24">
        <f t="shared" si="74"/>
        <v>0.1524585554203215</v>
      </c>
      <c r="AP32" s="24">
        <f t="shared" si="74"/>
        <v>0.14440930633347696</v>
      </c>
      <c r="AQ32" s="24">
        <f t="shared" si="74"/>
        <v>0.138868584579977</v>
      </c>
      <c r="AR32" s="24">
        <f t="shared" si="74"/>
        <v>0.14677892044546278</v>
      </c>
      <c r="AS32" s="24">
        <f t="shared" si="74"/>
        <v>0.15204956397497166</v>
      </c>
      <c r="AT32" s="24">
        <f t="shared" si="74"/>
        <v>0.15091500646253955</v>
      </c>
      <c r="AU32" s="24">
        <f t="shared" si="74"/>
        <v>0.15255067767811278</v>
      </c>
      <c r="AV32" s="24">
        <f t="shared" si="74"/>
        <v>0.1594863557036332</v>
      </c>
      <c r="AW32" s="24">
        <f t="shared" si="74"/>
        <v>0.14746314378709555</v>
      </c>
      <c r="AX32" s="24">
        <f t="shared" si="74"/>
        <v>0.14705227205227206</v>
      </c>
      <c r="AY32" s="24">
        <f t="shared" si="74"/>
        <v>0.15026871333731426</v>
      </c>
      <c r="AZ32" s="24">
        <f t="shared" si="74"/>
        <v>0.15278938760675995</v>
      </c>
      <c r="BA32" s="24">
        <f t="shared" si="74"/>
        <v>0.15146470192341752</v>
      </c>
      <c r="BB32" s="24">
        <f t="shared" si="74"/>
        <v>0.14704773654089989</v>
      </c>
      <c r="BC32" s="24">
        <f t="shared" si="74"/>
        <v>0.13673712808958982</v>
      </c>
      <c r="BD32" s="24">
        <f t="shared" si="74"/>
        <v>0.1424840868287906</v>
      </c>
      <c r="BE32" s="24">
        <f t="shared" si="74"/>
        <v>0.14045191431845561</v>
      </c>
      <c r="BF32" s="24">
        <f t="shared" si="74"/>
        <v>0.14233858044738038</v>
      </c>
      <c r="BG32" s="24">
        <f t="shared" si="74"/>
        <v>0.13391076563778229</v>
      </c>
      <c r="BH32" s="24">
        <f t="shared" si="74"/>
        <v>0.13814578132028965</v>
      </c>
      <c r="BI32" s="24">
        <f t="shared" si="74"/>
        <v>0.14286849584573111</v>
      </c>
      <c r="BJ32" s="24">
        <f t="shared" si="74"/>
        <v>0.14228745886713765</v>
      </c>
      <c r="BK32" s="24">
        <f t="shared" si="74"/>
        <v>0.13257014530260619</v>
      </c>
      <c r="BL32" s="24">
        <f t="shared" si="74"/>
        <v>0.13614031951195721</v>
      </c>
      <c r="BM32" s="24">
        <f t="shared" si="74"/>
        <v>0.14564616542679362</v>
      </c>
      <c r="BN32" s="24">
        <f t="shared" si="74"/>
        <v>0.14668961272263312</v>
      </c>
      <c r="BO32" s="24">
        <f t="shared" si="74"/>
        <v>0.13828761761725197</v>
      </c>
      <c r="BP32" s="24">
        <f t="shared" si="74"/>
        <v>0.1438283943064842</v>
      </c>
      <c r="BQ32" s="24">
        <f t="shared" si="74"/>
        <v>0.15299894498011288</v>
      </c>
      <c r="BR32" s="24">
        <f t="shared" si="74"/>
        <v>0.15524524842898552</v>
      </c>
      <c r="BS32" s="24">
        <f t="shared" si="74"/>
        <v>0.14743205782571503</v>
      </c>
      <c r="BT32" s="24">
        <f t="shared" si="74"/>
        <v>0.15438197305057691</v>
      </c>
      <c r="BU32" s="24">
        <f t="shared" ref="BU32:BX32" si="75">IFERROR(BU16/BU$10,"nm")</f>
        <v>0.16228769038989665</v>
      </c>
      <c r="BV32" s="24">
        <f t="shared" si="75"/>
        <v>0.16484357190763194</v>
      </c>
      <c r="BW32" s="24">
        <f t="shared" si="75"/>
        <v>0.15657672474771839</v>
      </c>
      <c r="BX32" s="24">
        <f t="shared" si="75"/>
        <v>0.16406667929736146</v>
      </c>
    </row>
    <row r="33" spans="2:76" hidden="1" outlineLevel="1" x14ac:dyDescent="0.15"/>
    <row r="34" spans="2:76" hidden="1" outlineLevel="1" x14ac:dyDescent="0.15">
      <c r="B34" s="22" t="s">
        <v>39</v>
      </c>
      <c r="I34" s="24">
        <f t="shared" ref="I34:T34" si="76">IFERROR(I10/H10-1,"nm")</f>
        <v>4.1680843824430047E-2</v>
      </c>
      <c r="J34" s="24">
        <f t="shared" si="76"/>
        <v>-8.160098924430137E-2</v>
      </c>
      <c r="K34" s="24">
        <f t="shared" si="76"/>
        <v>6.7626100321363625E-2</v>
      </c>
      <c r="L34" s="24">
        <f t="shared" si="76"/>
        <v>4.1379638552783371E-2</v>
      </c>
      <c r="M34" s="24">
        <f t="shared" si="76"/>
        <v>6.5395468930297351E-2</v>
      </c>
      <c r="N34" s="24">
        <f t="shared" si="76"/>
        <v>0.16923852315743204</v>
      </c>
      <c r="O34" s="24">
        <f t="shared" si="76"/>
        <v>8.4321548126748302E-2</v>
      </c>
      <c r="P34" s="24">
        <f t="shared" si="76"/>
        <v>0.1725434840609581</v>
      </c>
      <c r="Q34" s="24">
        <f t="shared" si="76"/>
        <v>0.13256532333526283</v>
      </c>
      <c r="R34" s="24">
        <f t="shared" si="76"/>
        <v>8.891465117927555E-2</v>
      </c>
      <c r="S34" s="24">
        <f t="shared" si="76"/>
        <v>6.3875910129765678E-2</v>
      </c>
      <c r="T34" s="24">
        <f t="shared" si="76"/>
        <v>6.4201151244261734E-2</v>
      </c>
    </row>
    <row r="35" spans="2:76" hidden="1" outlineLevel="1" x14ac:dyDescent="0.15">
      <c r="B35" s="66" t="str">
        <f t="shared" ref="B35:B40" si="77">B11</f>
        <v>Electronic Materials</v>
      </c>
      <c r="G35" s="36" t="s">
        <v>38</v>
      </c>
      <c r="I35" s="24">
        <f t="shared" ref="I35:T35" si="78">IFERROR(I11/H11-1,"nm")</f>
        <v>0.19463585848248499</v>
      </c>
      <c r="J35" s="24">
        <f t="shared" si="78"/>
        <v>-1.1276239307561498E-2</v>
      </c>
      <c r="K35" s="24">
        <f t="shared" si="78"/>
        <v>8.6005908868222791E-2</v>
      </c>
      <c r="L35" s="24">
        <f t="shared" si="78"/>
        <v>6.1678174278763098E-3</v>
      </c>
      <c r="M35" s="24">
        <f t="shared" si="78"/>
        <v>0.16737801654769502</v>
      </c>
      <c r="N35" s="24">
        <f t="shared" si="78"/>
        <v>0.37226061916254238</v>
      </c>
      <c r="O35" s="24">
        <f t="shared" si="78"/>
        <v>0.20419935958544166</v>
      </c>
      <c r="P35" s="24">
        <f t="shared" si="78"/>
        <v>0.24945599455699563</v>
      </c>
      <c r="Q35" s="24">
        <f t="shared" si="78"/>
        <v>0.21921807688831851</v>
      </c>
      <c r="R35" s="24">
        <f t="shared" si="78"/>
        <v>0.11726006504854714</v>
      </c>
      <c r="S35" s="24">
        <f t="shared" si="78"/>
        <v>6.3118176121979452E-2</v>
      </c>
      <c r="T35" s="24">
        <f t="shared" si="78"/>
        <v>6.2018549767759223E-2</v>
      </c>
      <c r="AC35" s="24">
        <f t="shared" ref="AC35:AL40" si="79">IFERROR(AC11/Y11-1,"nm")</f>
        <v>2.3945151971355383E-2</v>
      </c>
      <c r="AD35" s="24">
        <f t="shared" si="79"/>
        <v>0.23364457770712188</v>
      </c>
      <c r="AE35" s="24">
        <f t="shared" si="79"/>
        <v>0.16071343411702999</v>
      </c>
      <c r="AF35" s="24">
        <f t="shared" si="79"/>
        <v>0.37124463519313311</v>
      </c>
      <c r="AG35" s="24">
        <f t="shared" si="79"/>
        <v>0.22063936738789214</v>
      </c>
      <c r="AH35" s="24">
        <f t="shared" si="79"/>
        <v>-0.15506455585733281</v>
      </c>
      <c r="AI35" s="24">
        <f t="shared" si="79"/>
        <v>-4.9287152306996984E-2</v>
      </c>
      <c r="AJ35" s="24">
        <f t="shared" si="79"/>
        <v>-1.9804381846635355E-2</v>
      </c>
      <c r="AK35" s="24">
        <f t="shared" si="79"/>
        <v>1.0303405169607371E-2</v>
      </c>
      <c r="AL35" s="24">
        <f t="shared" si="79"/>
        <v>0.16613736184178785</v>
      </c>
      <c r="AM35" s="24">
        <f t="shared" ref="AM35:AV40" si="80">IFERROR(AM11/AI11-1,"nm")</f>
        <v>5.8955720545908585E-2</v>
      </c>
      <c r="AN35" s="24">
        <f t="shared" si="80"/>
        <v>0.11897596372606145</v>
      </c>
      <c r="AO35" s="24">
        <f t="shared" si="80"/>
        <v>0.2317018157212134</v>
      </c>
      <c r="AP35" s="24">
        <f t="shared" si="80"/>
        <v>0.15812956310117032</v>
      </c>
      <c r="AQ35" s="24">
        <f t="shared" si="80"/>
        <v>-3.9806395794903526E-2</v>
      </c>
      <c r="AR35" s="24">
        <f t="shared" si="80"/>
        <v>-0.284348626340308</v>
      </c>
      <c r="AS35" s="24">
        <f t="shared" si="80"/>
        <v>-0.20483842486314663</v>
      </c>
      <c r="AT35" s="24">
        <f t="shared" si="80"/>
        <v>5.7537399309550707E-3</v>
      </c>
      <c r="AU35" s="24">
        <f t="shared" si="80"/>
        <v>0.37708792002788138</v>
      </c>
      <c r="AV35" s="24">
        <f t="shared" si="80"/>
        <v>0.71420026915217072</v>
      </c>
      <c r="AW35" s="24">
        <f t="shared" ref="AW35:BF40" si="81">IFERROR(AW11/AS11-1,"nm")</f>
        <v>0.58363560095738642</v>
      </c>
      <c r="AX35" s="24">
        <f t="shared" si="81"/>
        <v>0.42189121196185164</v>
      </c>
      <c r="AY35" s="24">
        <f t="shared" si="81"/>
        <v>0.3046752509228281</v>
      </c>
      <c r="AZ35" s="24">
        <f t="shared" si="81"/>
        <v>0.24587113282158635</v>
      </c>
      <c r="BA35" s="24">
        <f t="shared" si="81"/>
        <v>0.17014646307260839</v>
      </c>
      <c r="BB35" s="24">
        <f t="shared" si="81"/>
        <v>0.2148140743702518</v>
      </c>
      <c r="BC35" s="24">
        <f t="shared" si="81"/>
        <v>0.19880772142316427</v>
      </c>
      <c r="BD35" s="24">
        <f t="shared" si="81"/>
        <v>0.23020911127707233</v>
      </c>
      <c r="BE35" s="24">
        <f t="shared" si="81"/>
        <v>0.29507323568575239</v>
      </c>
      <c r="BF35" s="24">
        <f t="shared" si="81"/>
        <v>0.24534772610502165</v>
      </c>
      <c r="BG35" s="24">
        <f t="shared" ref="BG35:BP40" si="82">IFERROR(BG11/BC11-1,"nm")</f>
        <v>0.21858860431377236</v>
      </c>
      <c r="BH35" s="24">
        <f t="shared" si="82"/>
        <v>0.24392469482811352</v>
      </c>
      <c r="BI35" s="24">
        <f t="shared" si="82"/>
        <v>0.17480262246748546</v>
      </c>
      <c r="BJ35" s="24">
        <f t="shared" si="82"/>
        <v>0.21375204754983268</v>
      </c>
      <c r="BK35" s="24">
        <f t="shared" si="82"/>
        <v>0.24006513441968602</v>
      </c>
      <c r="BL35" s="24">
        <f t="shared" si="82"/>
        <v>0.24416010746347849</v>
      </c>
      <c r="BM35" s="24">
        <f t="shared" si="82"/>
        <v>0.16376773079961726</v>
      </c>
      <c r="BN35" s="24">
        <f t="shared" si="82"/>
        <v>0.13211306276223111</v>
      </c>
      <c r="BO35" s="24">
        <f t="shared" si="82"/>
        <v>0.10560249263407839</v>
      </c>
      <c r="BP35" s="24">
        <f t="shared" si="82"/>
        <v>7.5741089215430213E-2</v>
      </c>
      <c r="BQ35" s="24">
        <f t="shared" ref="BQ35:BT40" si="83">IFERROR(BQ11/BM11-1,"nm")</f>
        <v>8.8338513976850663E-2</v>
      </c>
      <c r="BR35" s="24">
        <f t="shared" si="83"/>
        <v>7.0614591487635492E-2</v>
      </c>
      <c r="BS35" s="24">
        <f t="shared" si="83"/>
        <v>5.5546106008645069E-2</v>
      </c>
      <c r="BT35" s="24">
        <f t="shared" si="83"/>
        <v>4.0388695210798575E-2</v>
      </c>
      <c r="BU35" s="24">
        <f t="shared" ref="BU35:BU40" si="84">IFERROR(BU11/BQ11-1,"nm")</f>
        <v>6.4706988577665214E-2</v>
      </c>
      <c r="BV35" s="24">
        <f t="shared" ref="BV35:BV40" si="85">IFERROR(BV11/BR11-1,"nm")</f>
        <v>6.1691390983423355E-2</v>
      </c>
      <c r="BW35" s="24">
        <f t="shared" ref="BW35:BW40" si="86">IFERROR(BW11/BS11-1,"nm")</f>
        <v>6.2160513915439308E-2</v>
      </c>
      <c r="BX35" s="24">
        <f t="shared" ref="BX35:BX40" si="87">IFERROR(BX11/BT11-1,"nm")</f>
        <v>5.964191521940343E-2</v>
      </c>
    </row>
    <row r="36" spans="2:76" hidden="1" outlineLevel="1" x14ac:dyDescent="0.15">
      <c r="B36" s="66" t="str">
        <f t="shared" si="77"/>
        <v>Medical</v>
      </c>
      <c r="G36" s="36" t="s">
        <v>38</v>
      </c>
      <c r="I36" s="24">
        <f t="shared" ref="I36:T36" si="88">IFERROR(I12/H12-1,"nm")</f>
        <v>9.9328074788197496E-2</v>
      </c>
      <c r="J36" s="24">
        <f t="shared" si="88"/>
        <v>-0.10310922136593148</v>
      </c>
      <c r="K36" s="24">
        <f t="shared" si="88"/>
        <v>0.1770370370370371</v>
      </c>
      <c r="L36" s="24">
        <f t="shared" si="88"/>
        <v>5.4688483322844483E-2</v>
      </c>
      <c r="M36" s="24">
        <f t="shared" si="88"/>
        <v>-0.13861208902679145</v>
      </c>
      <c r="N36" s="24">
        <f t="shared" si="88"/>
        <v>7.079208544295823E-2</v>
      </c>
      <c r="O36" s="24">
        <f t="shared" si="88"/>
        <v>1.8157759317797506E-2</v>
      </c>
      <c r="P36" s="24">
        <f t="shared" si="88"/>
        <v>6.9455162829791695E-2</v>
      </c>
      <c r="Q36" s="24">
        <f t="shared" si="88"/>
        <v>5.0000000000000044E-2</v>
      </c>
      <c r="R36" s="24">
        <f t="shared" si="88"/>
        <v>5.0000000000000044E-2</v>
      </c>
      <c r="S36" s="24">
        <f t="shared" si="88"/>
        <v>5.0000000000000266E-2</v>
      </c>
      <c r="T36" s="24">
        <f t="shared" si="88"/>
        <v>4.9999999999999822E-2</v>
      </c>
      <c r="AC36" s="24">
        <f t="shared" si="79"/>
        <v>6.976097832128958E-2</v>
      </c>
      <c r="AD36" s="24">
        <f t="shared" si="79"/>
        <v>0.11173028698801879</v>
      </c>
      <c r="AE36" s="24">
        <f t="shared" si="79"/>
        <v>5.1616730940373667E-2</v>
      </c>
      <c r="AF36" s="24">
        <f t="shared" si="79"/>
        <v>0.17038927887683464</v>
      </c>
      <c r="AG36" s="24">
        <f t="shared" si="79"/>
        <v>-0.16108080020784621</v>
      </c>
      <c r="AH36" s="24">
        <f t="shared" si="79"/>
        <v>-9.1478696741854604E-2</v>
      </c>
      <c r="AI36" s="24">
        <f t="shared" si="79"/>
        <v>-9.2242595204513278E-2</v>
      </c>
      <c r="AJ36" s="24">
        <f t="shared" si="79"/>
        <v>-6.5430752453653263E-2</v>
      </c>
      <c r="AK36" s="24">
        <f t="shared" si="79"/>
        <v>0.28646639826571696</v>
      </c>
      <c r="AL36" s="24">
        <f t="shared" si="79"/>
        <v>0.14841379310344838</v>
      </c>
      <c r="AM36" s="24">
        <f t="shared" si="80"/>
        <v>0.16034804226227473</v>
      </c>
      <c r="AN36" s="24">
        <f t="shared" si="80"/>
        <v>0.11989498249708297</v>
      </c>
      <c r="AO36" s="24">
        <f t="shared" si="80"/>
        <v>7.3423206547905684E-2</v>
      </c>
      <c r="AP36" s="24">
        <f t="shared" si="80"/>
        <v>0.11482104251741521</v>
      </c>
      <c r="AQ36" s="24">
        <f t="shared" si="80"/>
        <v>0.17139796464916968</v>
      </c>
      <c r="AR36" s="24">
        <f t="shared" si="80"/>
        <v>-0.14430841364938785</v>
      </c>
      <c r="AS36" s="24">
        <f t="shared" si="80"/>
        <v>-0.2733796815429469</v>
      </c>
      <c r="AT36" s="24">
        <f t="shared" si="80"/>
        <v>-0.22107304460245636</v>
      </c>
      <c r="AU36" s="24">
        <f t="shared" si="80"/>
        <v>-0.11774119798811156</v>
      </c>
      <c r="AV36" s="24">
        <f t="shared" si="80"/>
        <v>0.13302891933028915</v>
      </c>
      <c r="AW36" s="24">
        <f t="shared" si="81"/>
        <v>0.19212962962962976</v>
      </c>
      <c r="AX36" s="24">
        <f t="shared" si="81"/>
        <v>0.1278762731044889</v>
      </c>
      <c r="AY36" s="24">
        <f t="shared" si="81"/>
        <v>-2.058941317816676E-2</v>
      </c>
      <c r="AZ36" s="24">
        <f t="shared" si="81"/>
        <v>4.4697376776903219E-3</v>
      </c>
      <c r="BA36" s="24">
        <f t="shared" si="81"/>
        <v>5.1191526919682317E-2</v>
      </c>
      <c r="BB36" s="24">
        <f t="shared" si="81"/>
        <v>-0.1117614269788183</v>
      </c>
      <c r="BC36" s="24">
        <f t="shared" si="81"/>
        <v>7.0956103427540551E-2</v>
      </c>
      <c r="BD36" s="24">
        <f t="shared" si="81"/>
        <v>7.2340425531914887E-2</v>
      </c>
      <c r="BE36" s="24">
        <f t="shared" si="81"/>
        <v>6.8569829275118899E-2</v>
      </c>
      <c r="BF36" s="24">
        <f t="shared" si="81"/>
        <v>6.9762966351329725E-2</v>
      </c>
      <c r="BG36" s="24">
        <f t="shared" si="82"/>
        <v>6.9762966351329725E-2</v>
      </c>
      <c r="BH36" s="24">
        <f t="shared" si="82"/>
        <v>6.9762966351329725E-2</v>
      </c>
      <c r="BI36" s="24">
        <f t="shared" si="82"/>
        <v>5.0000000000000044E-2</v>
      </c>
      <c r="BJ36" s="24">
        <f t="shared" si="82"/>
        <v>5.0000000000000044E-2</v>
      </c>
      <c r="BK36" s="24">
        <f t="shared" si="82"/>
        <v>5.0000000000000044E-2</v>
      </c>
      <c r="BL36" s="24">
        <f t="shared" si="82"/>
        <v>5.0000000000000044E-2</v>
      </c>
      <c r="BM36" s="24">
        <f t="shared" si="82"/>
        <v>5.0000000000000044E-2</v>
      </c>
      <c r="BN36" s="24">
        <f t="shared" si="82"/>
        <v>5.0000000000000044E-2</v>
      </c>
      <c r="BO36" s="24">
        <f t="shared" si="82"/>
        <v>4.9999999999999822E-2</v>
      </c>
      <c r="BP36" s="24">
        <f t="shared" si="82"/>
        <v>5.0000000000000044E-2</v>
      </c>
      <c r="BQ36" s="24">
        <f t="shared" si="83"/>
        <v>5.0000000000000044E-2</v>
      </c>
      <c r="BR36" s="24">
        <f t="shared" si="83"/>
        <v>5.0000000000000044E-2</v>
      </c>
      <c r="BS36" s="24">
        <f t="shared" si="83"/>
        <v>5.0000000000000044E-2</v>
      </c>
      <c r="BT36" s="24">
        <f t="shared" si="83"/>
        <v>5.0000000000000044E-2</v>
      </c>
      <c r="BU36" s="24">
        <f t="shared" si="84"/>
        <v>5.0000000000000044E-2</v>
      </c>
      <c r="BV36" s="24">
        <f t="shared" si="85"/>
        <v>5.0000000000000044E-2</v>
      </c>
      <c r="BW36" s="24">
        <f t="shared" si="86"/>
        <v>5.0000000000000044E-2</v>
      </c>
      <c r="BX36" s="24">
        <f t="shared" si="87"/>
        <v>5.0000000000000044E-2</v>
      </c>
    </row>
    <row r="37" spans="2:76" hidden="1" outlineLevel="1" x14ac:dyDescent="0.15">
      <c r="B37" s="66" t="str">
        <f t="shared" si="77"/>
        <v>Composite Materials</v>
      </c>
      <c r="G37" s="36" t="s">
        <v>38</v>
      </c>
      <c r="I37" s="24">
        <f t="shared" ref="I37:T37" si="89">IFERROR(I13/H13-1,"nm")</f>
        <v>-5.3891536192421263E-2</v>
      </c>
      <c r="J37" s="24">
        <f t="shared" si="89"/>
        <v>-7.5668545389135256E-2</v>
      </c>
      <c r="K37" s="24">
        <f t="shared" si="89"/>
        <v>9.5571700397854009E-3</v>
      </c>
      <c r="L37" s="24">
        <f t="shared" si="89"/>
        <v>2.6686656671664144E-2</v>
      </c>
      <c r="M37" s="24">
        <f t="shared" si="89"/>
        <v>9.2748664886515453E-2</v>
      </c>
      <c r="N37" s="24">
        <f t="shared" si="89"/>
        <v>7.1774019065073302E-2</v>
      </c>
      <c r="O37" s="24">
        <f t="shared" si="89"/>
        <v>-5.4178417693335756E-3</v>
      </c>
      <c r="P37" s="24">
        <f t="shared" si="89"/>
        <v>0.11981344675770478</v>
      </c>
      <c r="Q37" s="24">
        <f t="shared" si="89"/>
        <v>3.0000000000000027E-2</v>
      </c>
      <c r="R37" s="24">
        <f t="shared" si="89"/>
        <v>2.000000000000024E-2</v>
      </c>
      <c r="S37" s="24">
        <f t="shared" si="89"/>
        <v>2.0000000000000018E-2</v>
      </c>
      <c r="T37" s="24">
        <f t="shared" si="89"/>
        <v>2.0000000000000018E-2</v>
      </c>
      <c r="AC37" s="24">
        <f t="shared" si="79"/>
        <v>-2.8512335647806086E-2</v>
      </c>
      <c r="AD37" s="24">
        <f t="shared" si="79"/>
        <v>-4.4100467289719614E-2</v>
      </c>
      <c r="AE37" s="24">
        <f t="shared" si="79"/>
        <v>-0.16208393632416784</v>
      </c>
      <c r="AF37" s="24">
        <f t="shared" si="79"/>
        <v>3.2121724429416743E-2</v>
      </c>
      <c r="AG37" s="24">
        <f t="shared" si="79"/>
        <v>-0.13534063260340645</v>
      </c>
      <c r="AH37" s="24">
        <f t="shared" si="79"/>
        <v>-0.21784295753131688</v>
      </c>
      <c r="AI37" s="24">
        <f t="shared" si="79"/>
        <v>8.2210708117443909E-2</v>
      </c>
      <c r="AJ37" s="24">
        <f t="shared" si="79"/>
        <v>-8.6814086814086533E-3</v>
      </c>
      <c r="AK37" s="24">
        <f t="shared" si="79"/>
        <v>8.4417868448820599E-3</v>
      </c>
      <c r="AL37" s="24">
        <f t="shared" si="79"/>
        <v>6.7968749999999911E-2</v>
      </c>
      <c r="AM37" s="24">
        <f t="shared" si="80"/>
        <v>-4.4206830513884521E-2</v>
      </c>
      <c r="AN37" s="24">
        <f t="shared" si="80"/>
        <v>1.6853932584269593E-2</v>
      </c>
      <c r="AO37" s="24">
        <f t="shared" si="80"/>
        <v>0.20125566794558769</v>
      </c>
      <c r="AP37" s="24">
        <f t="shared" si="80"/>
        <v>0.10680321872713971</v>
      </c>
      <c r="AQ37" s="24">
        <f t="shared" si="80"/>
        <v>-3.1891801636333206E-2</v>
      </c>
      <c r="AR37" s="24">
        <f t="shared" si="80"/>
        <v>-0.15014624634384144</v>
      </c>
      <c r="AS37" s="24">
        <f t="shared" si="80"/>
        <v>-0.16550522648083621</v>
      </c>
      <c r="AT37" s="24">
        <f t="shared" si="80"/>
        <v>4.1308658294778589E-3</v>
      </c>
      <c r="AU37" s="24">
        <f t="shared" si="80"/>
        <v>0.2281821317695758</v>
      </c>
      <c r="AV37" s="24">
        <f t="shared" si="80"/>
        <v>0.3852772466539196</v>
      </c>
      <c r="AW37" s="24">
        <f t="shared" si="81"/>
        <v>0.1920813036418465</v>
      </c>
      <c r="AX37" s="24">
        <f t="shared" si="81"/>
        <v>0.11005978827272234</v>
      </c>
      <c r="AY37" s="24">
        <f t="shared" si="81"/>
        <v>2.1626176098862526E-2</v>
      </c>
      <c r="AZ37" s="24">
        <f t="shared" si="81"/>
        <v>-6.4987347596042744E-3</v>
      </c>
      <c r="BA37" s="24">
        <f t="shared" si="81"/>
        <v>4.8647005168744872E-3</v>
      </c>
      <c r="BB37" s="24">
        <f t="shared" si="81"/>
        <v>9.6664607782581902E-2</v>
      </c>
      <c r="BC37" s="24">
        <f t="shared" si="81"/>
        <v>-8.8201603665521211E-2</v>
      </c>
      <c r="BD37" s="24">
        <f t="shared" si="81"/>
        <v>-2.7206946454413905E-2</v>
      </c>
      <c r="BE37" s="24">
        <f t="shared" si="81"/>
        <v>0.15885022692889561</v>
      </c>
      <c r="BF37" s="24">
        <f t="shared" si="81"/>
        <v>0.12000000000000011</v>
      </c>
      <c r="BG37" s="24">
        <f t="shared" si="82"/>
        <v>0.10000000000000009</v>
      </c>
      <c r="BH37" s="24">
        <f t="shared" si="82"/>
        <v>0.10000000000000009</v>
      </c>
      <c r="BI37" s="24">
        <f t="shared" si="82"/>
        <v>3.0000000000000027E-2</v>
      </c>
      <c r="BJ37" s="24">
        <f t="shared" si="82"/>
        <v>3.0000000000000027E-2</v>
      </c>
      <c r="BK37" s="24">
        <f t="shared" si="82"/>
        <v>3.0000000000000027E-2</v>
      </c>
      <c r="BL37" s="24">
        <f t="shared" si="82"/>
        <v>3.0000000000000027E-2</v>
      </c>
      <c r="BM37" s="24">
        <f t="shared" si="82"/>
        <v>2.0000000000000018E-2</v>
      </c>
      <c r="BN37" s="24">
        <f t="shared" si="82"/>
        <v>2.0000000000000018E-2</v>
      </c>
      <c r="BO37" s="24">
        <f t="shared" si="82"/>
        <v>2.0000000000000018E-2</v>
      </c>
      <c r="BP37" s="24">
        <f t="shared" si="82"/>
        <v>2.0000000000000018E-2</v>
      </c>
      <c r="BQ37" s="24">
        <f t="shared" si="83"/>
        <v>2.0000000000000018E-2</v>
      </c>
      <c r="BR37" s="24">
        <f t="shared" si="83"/>
        <v>2.0000000000000018E-2</v>
      </c>
      <c r="BS37" s="24">
        <f t="shared" si="83"/>
        <v>2.0000000000000018E-2</v>
      </c>
      <c r="BT37" s="24">
        <f t="shared" si="83"/>
        <v>2.0000000000000018E-2</v>
      </c>
      <c r="BU37" s="24">
        <f t="shared" si="84"/>
        <v>2.0000000000000018E-2</v>
      </c>
      <c r="BV37" s="24">
        <f t="shared" si="85"/>
        <v>2.0000000000000018E-2</v>
      </c>
      <c r="BW37" s="24">
        <f t="shared" si="86"/>
        <v>2.0000000000000018E-2</v>
      </c>
      <c r="BX37" s="24">
        <f t="shared" si="87"/>
        <v>2.0000000000000018E-2</v>
      </c>
    </row>
    <row r="38" spans="2:76" hidden="1" outlineLevel="1" x14ac:dyDescent="0.15">
      <c r="B38" s="66" t="str">
        <f t="shared" si="77"/>
        <v>Materials Solution</v>
      </c>
      <c r="G38" s="36" t="s">
        <v>38</v>
      </c>
      <c r="I38" s="24">
        <f t="shared" ref="I38:T38" si="90">IFERROR(I14/H14-1,"nm")</f>
        <v>-0.10179851835641951</v>
      </c>
      <c r="J38" s="24">
        <f t="shared" si="90"/>
        <v>-0.21277017437341206</v>
      </c>
      <c r="K38" s="24">
        <f t="shared" si="90"/>
        <v>6.3358374567243469E-2</v>
      </c>
      <c r="L38" s="24">
        <f t="shared" si="90"/>
        <v>4.5229699935439127E-2</v>
      </c>
      <c r="M38" s="24">
        <f t="shared" si="90"/>
        <v>4.9435972459941357E-3</v>
      </c>
      <c r="N38" s="24">
        <f t="shared" si="90"/>
        <v>3.6962757962490711E-2</v>
      </c>
      <c r="O38" s="24">
        <f t="shared" si="90"/>
        <v>8.9067967341744936E-3</v>
      </c>
      <c r="P38" s="24">
        <f t="shared" si="90"/>
        <v>8.2278507619548025E-2</v>
      </c>
      <c r="Q38" s="24">
        <f t="shared" si="90"/>
        <v>3.0000000000000027E-2</v>
      </c>
      <c r="R38" s="24">
        <f t="shared" si="90"/>
        <v>3.0000000000000027E-2</v>
      </c>
      <c r="S38" s="24">
        <f t="shared" si="90"/>
        <v>3.0000000000000027E-2</v>
      </c>
      <c r="T38" s="24">
        <f t="shared" si="90"/>
        <v>3.0000000000000027E-2</v>
      </c>
      <c r="AC38" s="24">
        <f t="shared" si="79"/>
        <v>-3.2734208180442481E-2</v>
      </c>
      <c r="AD38" s="24">
        <f t="shared" si="79"/>
        <v>-0.10448399116230822</v>
      </c>
      <c r="AE38" s="24">
        <f t="shared" si="79"/>
        <v>-0.15473469599771439</v>
      </c>
      <c r="AF38" s="24">
        <f t="shared" si="79"/>
        <v>-0.11279887269311195</v>
      </c>
      <c r="AG38" s="24">
        <f t="shared" si="79"/>
        <v>-0.30315987254775889</v>
      </c>
      <c r="AH38" s="24">
        <f t="shared" si="79"/>
        <v>-0.2240539167385146</v>
      </c>
      <c r="AI38" s="24">
        <f t="shared" si="79"/>
        <v>-0.16790468655180091</v>
      </c>
      <c r="AJ38" s="24">
        <f t="shared" si="79"/>
        <v>-0.14208800498689234</v>
      </c>
      <c r="AK38" s="24">
        <f t="shared" si="79"/>
        <v>9.0660706688059811E-2</v>
      </c>
      <c r="AL38" s="24">
        <f t="shared" si="79"/>
        <v>6.5541649925346057E-2</v>
      </c>
      <c r="AM38" s="24">
        <f t="shared" si="80"/>
        <v>7.8944453163224626E-2</v>
      </c>
      <c r="AN38" s="24">
        <f t="shared" si="80"/>
        <v>1.7856520765421768E-2</v>
      </c>
      <c r="AO38" s="24">
        <f t="shared" si="80"/>
        <v>3.2275045237703415E-2</v>
      </c>
      <c r="AP38" s="24">
        <f t="shared" si="80"/>
        <v>7.721707555514179E-2</v>
      </c>
      <c r="AQ38" s="24">
        <f t="shared" si="80"/>
        <v>5.2988461982725221E-2</v>
      </c>
      <c r="AR38" s="24">
        <f t="shared" si="80"/>
        <v>1.6242671973323297E-2</v>
      </c>
      <c r="AS38" s="24">
        <f t="shared" si="80"/>
        <v>-1.513440664384047E-2</v>
      </c>
      <c r="AT38" s="24">
        <f t="shared" si="80"/>
        <v>-2.6098004727805435E-2</v>
      </c>
      <c r="AU38" s="24">
        <f t="shared" si="80"/>
        <v>1.2346882808214943E-2</v>
      </c>
      <c r="AV38" s="24">
        <f t="shared" si="80"/>
        <v>5.1952175900310316E-2</v>
      </c>
      <c r="AW38" s="24">
        <f t="shared" si="81"/>
        <v>2.2153595798583448E-2</v>
      </c>
      <c r="AX38" s="24">
        <f t="shared" si="81"/>
        <v>3.7460396347145375E-2</v>
      </c>
      <c r="AY38" s="24">
        <f t="shared" si="81"/>
        <v>4.9066114442116948E-2</v>
      </c>
      <c r="AZ38" s="24">
        <f t="shared" si="81"/>
        <v>3.7307391501214315E-2</v>
      </c>
      <c r="BA38" s="24">
        <f t="shared" si="81"/>
        <v>2.5327905924920957E-2</v>
      </c>
      <c r="BB38" s="24">
        <f t="shared" si="81"/>
        <v>-3.8922155688622784E-2</v>
      </c>
      <c r="BC38" s="24">
        <f t="shared" si="81"/>
        <v>-3.7872991583779658E-2</v>
      </c>
      <c r="BD38" s="24">
        <f t="shared" si="81"/>
        <v>9.6119929453262865E-2</v>
      </c>
      <c r="BE38" s="24">
        <f t="shared" si="81"/>
        <v>0.15350683722981917</v>
      </c>
      <c r="BF38" s="24">
        <f t="shared" si="81"/>
        <v>6.0000000000000053E-2</v>
      </c>
      <c r="BG38" s="24">
        <f t="shared" si="82"/>
        <v>6.0000000000000053E-2</v>
      </c>
      <c r="BH38" s="24">
        <f t="shared" si="82"/>
        <v>6.0000000000000053E-2</v>
      </c>
      <c r="BI38" s="24">
        <f t="shared" si="82"/>
        <v>3.0000000000000027E-2</v>
      </c>
      <c r="BJ38" s="24">
        <f t="shared" si="82"/>
        <v>3.0000000000000027E-2</v>
      </c>
      <c r="BK38" s="24">
        <f t="shared" si="82"/>
        <v>3.0000000000000027E-2</v>
      </c>
      <c r="BL38" s="24">
        <f t="shared" si="82"/>
        <v>3.0000000000000027E-2</v>
      </c>
      <c r="BM38" s="24">
        <f t="shared" si="82"/>
        <v>3.0000000000000027E-2</v>
      </c>
      <c r="BN38" s="24">
        <f t="shared" si="82"/>
        <v>3.0000000000000027E-2</v>
      </c>
      <c r="BO38" s="24">
        <f t="shared" si="82"/>
        <v>3.0000000000000027E-2</v>
      </c>
      <c r="BP38" s="24">
        <f t="shared" si="82"/>
        <v>3.0000000000000027E-2</v>
      </c>
      <c r="BQ38" s="24">
        <f t="shared" si="83"/>
        <v>3.0000000000000027E-2</v>
      </c>
      <c r="BR38" s="24">
        <f t="shared" si="83"/>
        <v>3.0000000000000027E-2</v>
      </c>
      <c r="BS38" s="24">
        <f t="shared" si="83"/>
        <v>3.0000000000000027E-2</v>
      </c>
      <c r="BT38" s="24">
        <f t="shared" si="83"/>
        <v>3.0000000000000027E-2</v>
      </c>
      <c r="BU38" s="24">
        <f t="shared" si="84"/>
        <v>3.0000000000000027E-2</v>
      </c>
      <c r="BV38" s="24">
        <f t="shared" si="85"/>
        <v>3.0000000000000027E-2</v>
      </c>
      <c r="BW38" s="24">
        <f t="shared" si="86"/>
        <v>3.0000000000000027E-2</v>
      </c>
      <c r="BX38" s="24">
        <f t="shared" si="87"/>
        <v>3.0000000000000027E-2</v>
      </c>
    </row>
    <row r="39" spans="2:76" hidden="1" outlineLevel="1" x14ac:dyDescent="0.15">
      <c r="B39" s="66" t="str">
        <f t="shared" si="77"/>
        <v>Insulation Materials</v>
      </c>
      <c r="G39" s="36" t="s">
        <v>38</v>
      </c>
      <c r="I39" s="24">
        <f t="shared" ref="I39:T39" si="91">IFERROR(I15/H15-1,"nm")</f>
        <v>-1.7856323158136234E-2</v>
      </c>
      <c r="J39" s="24">
        <f t="shared" si="91"/>
        <v>-0.13259487754720523</v>
      </c>
      <c r="K39" s="24">
        <f t="shared" si="91"/>
        <v>-7.0046877525727913E-3</v>
      </c>
      <c r="L39" s="24">
        <f t="shared" si="91"/>
        <v>0.11167182158554434</v>
      </c>
      <c r="M39" s="24">
        <f t="shared" si="91"/>
        <v>5.6133157612144213E-2</v>
      </c>
      <c r="N39" s="24">
        <f t="shared" si="91"/>
        <v>4.1244708818499953E-2</v>
      </c>
      <c r="O39" s="24">
        <f t="shared" si="91"/>
        <v>-1.2010443864229781E-2</v>
      </c>
      <c r="P39" s="24">
        <f t="shared" si="91"/>
        <v>0.17144225687103565</v>
      </c>
      <c r="Q39" s="24">
        <f t="shared" si="91"/>
        <v>5.0000000000000044E-2</v>
      </c>
      <c r="R39" s="24">
        <f t="shared" si="91"/>
        <v>5.0000000000000044E-2</v>
      </c>
      <c r="S39" s="24">
        <f t="shared" si="91"/>
        <v>5.0000000000000044E-2</v>
      </c>
      <c r="T39" s="24">
        <f t="shared" si="91"/>
        <v>5.0000000000000044E-2</v>
      </c>
      <c r="AC39" s="24">
        <f t="shared" si="79"/>
        <v>2.3128185025480308E-2</v>
      </c>
      <c r="AD39" s="24">
        <f t="shared" si="79"/>
        <v>4.6202180742931365E-3</v>
      </c>
      <c r="AE39" s="24">
        <f t="shared" si="79"/>
        <v>-9.22199865861838E-2</v>
      </c>
      <c r="AF39" s="24">
        <f t="shared" si="79"/>
        <v>3.3911077618689056E-3</v>
      </c>
      <c r="AG39" s="24">
        <f t="shared" si="79"/>
        <v>-0.15766283524904223</v>
      </c>
      <c r="AH39" s="24">
        <f t="shared" si="79"/>
        <v>-0.14661515820456217</v>
      </c>
      <c r="AI39" s="24">
        <f t="shared" si="79"/>
        <v>-9.3091983745844153E-2</v>
      </c>
      <c r="AJ39" s="24">
        <f t="shared" si="79"/>
        <v>-0.13387157341344347</v>
      </c>
      <c r="AK39" s="24">
        <f t="shared" si="79"/>
        <v>-4.9579258585399022E-2</v>
      </c>
      <c r="AL39" s="24">
        <f t="shared" si="79"/>
        <v>-8.8381116619961064E-3</v>
      </c>
      <c r="AM39" s="24">
        <f t="shared" si="80"/>
        <v>1.1608961303462451E-2</v>
      </c>
      <c r="AN39" s="24">
        <f t="shared" si="80"/>
        <v>1.5608064166485969E-2</v>
      </c>
      <c r="AO39" s="24">
        <f t="shared" si="80"/>
        <v>9.7870303900454703E-2</v>
      </c>
      <c r="AP39" s="24">
        <f t="shared" si="80"/>
        <v>0.138538494997825</v>
      </c>
      <c r="AQ39" s="24">
        <f t="shared" si="80"/>
        <v>0.10509361787799487</v>
      </c>
      <c r="AR39" s="24">
        <f t="shared" si="80"/>
        <v>0.104589114194237</v>
      </c>
      <c r="AS39" s="24">
        <f t="shared" si="80"/>
        <v>7.5850043591979111E-2</v>
      </c>
      <c r="AT39" s="24">
        <f t="shared" si="80"/>
        <v>2.8844317096466066E-2</v>
      </c>
      <c r="AU39" s="24">
        <f t="shared" si="80"/>
        <v>8.2528693751138693E-2</v>
      </c>
      <c r="AV39" s="24">
        <f t="shared" si="80"/>
        <v>3.8260869565217348E-2</v>
      </c>
      <c r="AW39" s="24">
        <f t="shared" si="81"/>
        <v>0.11307083611402424</v>
      </c>
      <c r="AX39" s="24">
        <f t="shared" si="81"/>
        <v>3.9459601144579581E-2</v>
      </c>
      <c r="AY39" s="24">
        <f t="shared" si="81"/>
        <v>3.6984972380065928E-2</v>
      </c>
      <c r="AZ39" s="24">
        <f t="shared" si="81"/>
        <v>-1.8239344872510777E-2</v>
      </c>
      <c r="BA39" s="24">
        <f t="shared" si="81"/>
        <v>-5.1659528907922914E-2</v>
      </c>
      <c r="BB39" s="24">
        <f t="shared" si="81"/>
        <v>-1.4709745206199054E-2</v>
      </c>
      <c r="BC39" s="24">
        <f t="shared" si="81"/>
        <v>-1.5274463007159955E-2</v>
      </c>
      <c r="BD39" s="24">
        <f t="shared" si="81"/>
        <v>3.5963200446055277E-2</v>
      </c>
      <c r="BE39" s="24">
        <f t="shared" si="81"/>
        <v>0.24160316116285641</v>
      </c>
      <c r="BF39" s="24">
        <f t="shared" si="81"/>
        <v>0.14999999999999991</v>
      </c>
      <c r="BG39" s="24">
        <f t="shared" si="82"/>
        <v>0.14999999999999991</v>
      </c>
      <c r="BH39" s="24">
        <f t="shared" si="82"/>
        <v>0.14999999999999991</v>
      </c>
      <c r="BI39" s="24">
        <f t="shared" si="82"/>
        <v>5.0000000000000044E-2</v>
      </c>
      <c r="BJ39" s="24">
        <f t="shared" si="82"/>
        <v>5.0000000000000044E-2</v>
      </c>
      <c r="BK39" s="24">
        <f t="shared" si="82"/>
        <v>5.0000000000000044E-2</v>
      </c>
      <c r="BL39" s="24">
        <f t="shared" si="82"/>
        <v>5.0000000000000044E-2</v>
      </c>
      <c r="BM39" s="24">
        <f t="shared" si="82"/>
        <v>5.0000000000000044E-2</v>
      </c>
      <c r="BN39" s="24">
        <f t="shared" si="82"/>
        <v>5.0000000000000044E-2</v>
      </c>
      <c r="BO39" s="24">
        <f t="shared" si="82"/>
        <v>5.0000000000000044E-2</v>
      </c>
      <c r="BP39" s="24">
        <f t="shared" si="82"/>
        <v>5.0000000000000044E-2</v>
      </c>
      <c r="BQ39" s="24">
        <f t="shared" si="83"/>
        <v>5.0000000000000044E-2</v>
      </c>
      <c r="BR39" s="24">
        <f t="shared" si="83"/>
        <v>5.0000000000000044E-2</v>
      </c>
      <c r="BS39" s="24">
        <f t="shared" si="83"/>
        <v>5.0000000000000044E-2</v>
      </c>
      <c r="BT39" s="24">
        <f t="shared" si="83"/>
        <v>5.0000000000000044E-2</v>
      </c>
      <c r="BU39" s="24">
        <f t="shared" si="84"/>
        <v>5.0000000000000044E-2</v>
      </c>
      <c r="BV39" s="24">
        <f t="shared" si="85"/>
        <v>5.0000000000000044E-2</v>
      </c>
      <c r="BW39" s="24">
        <f t="shared" si="86"/>
        <v>5.0000000000000044E-2</v>
      </c>
      <c r="BX39" s="24">
        <f t="shared" si="87"/>
        <v>5.0000000000000044E-2</v>
      </c>
    </row>
    <row r="40" spans="2:76" hidden="1" outlineLevel="1" x14ac:dyDescent="0.15">
      <c r="B40" s="66" t="str">
        <f t="shared" si="77"/>
        <v>Other Business</v>
      </c>
      <c r="G40" s="36" t="s">
        <v>38</v>
      </c>
      <c r="I40" s="24">
        <f t="shared" ref="I40" si="92">IFERROR(I16/H16-1,"nm")</f>
        <v>4.3974479861867977E-2</v>
      </c>
      <c r="J40" s="24">
        <f t="shared" ref="J40" si="93">IFERROR(J16/I16-1,"nm")</f>
        <v>-2.7158139566059614E-2</v>
      </c>
      <c r="K40" s="24">
        <f t="shared" ref="K40" si="94">IFERROR(K16/J16-1,"nm")</f>
        <v>5.8316409930463164E-2</v>
      </c>
      <c r="L40" s="24">
        <f t="shared" ref="L40" si="95">IFERROR(L16/K16-1,"nm")</f>
        <v>3.8055021622263929E-2</v>
      </c>
      <c r="M40" s="24">
        <f t="shared" ref="M40" si="96">IFERROR(M16/L16-1,"nm")</f>
        <v>0.12526840541898676</v>
      </c>
      <c r="N40" s="24">
        <f t="shared" ref="N40" si="97">IFERROR(N16/M16-1,"nm")</f>
        <v>0.13516978082458997</v>
      </c>
      <c r="O40" s="24">
        <f t="shared" ref="O40" si="98">IFERROR(O16/N16-1,"nm")</f>
        <v>4.6949797471461885E-2</v>
      </c>
      <c r="P40" s="24">
        <f t="shared" ref="P40" si="99">IFERROR(P16/O16-1,"nm")</f>
        <v>0.12695879008148192</v>
      </c>
      <c r="Q40" s="24">
        <f t="shared" ref="Q40" si="100">IFERROR(Q16/P16-1,"nm")</f>
        <v>0.12999999999999989</v>
      </c>
      <c r="R40" s="24">
        <f t="shared" ref="R40:T40" si="101">IFERROR(R16/Q16-1,"nm")</f>
        <v>0.12999999999999967</v>
      </c>
      <c r="S40" s="24">
        <f t="shared" si="101"/>
        <v>0.12999999999999989</v>
      </c>
      <c r="T40" s="24">
        <f t="shared" si="101"/>
        <v>0.12999999999999989</v>
      </c>
      <c r="AC40" s="24">
        <f t="shared" si="79"/>
        <v>-2.1230373529603996E-2</v>
      </c>
      <c r="AD40" s="24">
        <f t="shared" si="79"/>
        <v>1.0331355336505865E-3</v>
      </c>
      <c r="AE40" s="24">
        <f t="shared" si="79"/>
        <v>4.1781205752544626E-3</v>
      </c>
      <c r="AF40" s="24">
        <f t="shared" si="79"/>
        <v>0.20933249408947185</v>
      </c>
      <c r="AG40" s="24">
        <f t="shared" si="79"/>
        <v>8.5972934652700728E-2</v>
      </c>
      <c r="AH40" s="24">
        <f t="shared" si="79"/>
        <v>-0.11844301246648237</v>
      </c>
      <c r="AI40" s="24">
        <f t="shared" si="79"/>
        <v>-2.0453652367161901E-2</v>
      </c>
      <c r="AJ40" s="24">
        <f t="shared" si="79"/>
        <v>-4.1632020920741253E-2</v>
      </c>
      <c r="AK40" s="24">
        <f t="shared" si="79"/>
        <v>2.0643573662355585E-3</v>
      </c>
      <c r="AL40" s="24">
        <f t="shared" si="79"/>
        <v>9.8445442285748364E-2</v>
      </c>
      <c r="AM40" s="24">
        <f t="shared" si="80"/>
        <v>2.1925788084426356E-2</v>
      </c>
      <c r="AN40" s="24">
        <f t="shared" si="80"/>
        <v>0.11269769783029115</v>
      </c>
      <c r="AO40" s="24">
        <f t="shared" si="80"/>
        <v>0.23900623829679812</v>
      </c>
      <c r="AP40" s="24">
        <f t="shared" si="80"/>
        <v>0.13048082890369939</v>
      </c>
      <c r="AQ40" s="24">
        <f t="shared" si="80"/>
        <v>-4.7799538828465771E-3</v>
      </c>
      <c r="AR40" s="24">
        <f t="shared" si="80"/>
        <v>-0.18019809052165436</v>
      </c>
      <c r="AS40" s="24">
        <f t="shared" si="80"/>
        <v>-0.15043646063595806</v>
      </c>
      <c r="AT40" s="24">
        <f t="shared" si="80"/>
        <v>1.0245424764450561E-2</v>
      </c>
      <c r="AU40" s="24">
        <f t="shared" si="80"/>
        <v>0.27964944380361434</v>
      </c>
      <c r="AV40" s="24">
        <f t="shared" si="80"/>
        <v>0.45972918028025855</v>
      </c>
      <c r="AW40" s="24">
        <f t="shared" si="81"/>
        <v>0.24783306060949739</v>
      </c>
      <c r="AX40" s="24">
        <f t="shared" si="81"/>
        <v>0.16978925483154561</v>
      </c>
      <c r="AY40" s="24">
        <f t="shared" si="81"/>
        <v>0.10811790913329533</v>
      </c>
      <c r="AZ40" s="24">
        <f t="shared" si="81"/>
        <v>4.5518867337980495E-2</v>
      </c>
      <c r="BA40" s="24">
        <f t="shared" si="81"/>
        <v>0.11036094520903661</v>
      </c>
      <c r="BB40" s="24">
        <f t="shared" si="81"/>
        <v>8.3312294875031556E-2</v>
      </c>
      <c r="BC40" s="24">
        <f t="shared" si="81"/>
        <v>-3.5296867695184697E-2</v>
      </c>
      <c r="BD40" s="24">
        <f t="shared" si="81"/>
        <v>3.8296860133206545E-2</v>
      </c>
      <c r="BE40" s="24">
        <f t="shared" si="81"/>
        <v>0.11786716557530408</v>
      </c>
      <c r="BF40" s="24">
        <f t="shared" si="81"/>
        <v>0.12999999999999989</v>
      </c>
      <c r="BG40" s="24">
        <f t="shared" si="82"/>
        <v>0.12999999999999989</v>
      </c>
      <c r="BH40" s="24">
        <f t="shared" si="82"/>
        <v>0.12999999999999989</v>
      </c>
      <c r="BI40" s="24">
        <f t="shared" si="82"/>
        <v>0.12999999999999989</v>
      </c>
      <c r="BJ40" s="24">
        <f t="shared" si="82"/>
        <v>0.12999999999999989</v>
      </c>
      <c r="BK40" s="24">
        <f t="shared" si="82"/>
        <v>0.12999999999999989</v>
      </c>
      <c r="BL40" s="24">
        <f t="shared" si="82"/>
        <v>0.12999999999999989</v>
      </c>
      <c r="BM40" s="24">
        <f t="shared" si="82"/>
        <v>0.12999999999999989</v>
      </c>
      <c r="BN40" s="24">
        <f t="shared" si="82"/>
        <v>0.12999999999999989</v>
      </c>
      <c r="BO40" s="24">
        <f t="shared" si="82"/>
        <v>0.12999999999999989</v>
      </c>
      <c r="BP40" s="24">
        <f t="shared" si="82"/>
        <v>0.12999999999999989</v>
      </c>
      <c r="BQ40" s="24">
        <f t="shared" si="83"/>
        <v>0.12999999999999989</v>
      </c>
      <c r="BR40" s="24">
        <f t="shared" si="83"/>
        <v>0.12999999999999989</v>
      </c>
      <c r="BS40" s="24">
        <f t="shared" si="83"/>
        <v>0.12999999999999989</v>
      </c>
      <c r="BT40" s="24">
        <f t="shared" si="83"/>
        <v>0.12999999999999989</v>
      </c>
      <c r="BU40" s="24">
        <f t="shared" si="84"/>
        <v>0.12999999999999989</v>
      </c>
      <c r="BV40" s="24">
        <f t="shared" si="85"/>
        <v>0.12999999999999989</v>
      </c>
      <c r="BW40" s="24">
        <f t="shared" si="86"/>
        <v>0.12999999999999989</v>
      </c>
      <c r="BX40" s="24">
        <f t="shared" si="87"/>
        <v>0.12999999999999989</v>
      </c>
    </row>
    <row r="41" spans="2:76" collapsed="1" x14ac:dyDescent="0.15">
      <c r="BC41" s="25"/>
      <c r="BD41" s="25"/>
      <c r="BE41" s="25"/>
    </row>
    <row r="42" spans="2:76" s="21" customFormat="1" x14ac:dyDescent="0.15">
      <c r="B42" s="68" t="s">
        <v>40</v>
      </c>
      <c r="G42" s="36" t="str">
        <f t="shared" ref="G42:G49" si="102">G$10</f>
        <v>JPY M</v>
      </c>
      <c r="H42" s="35">
        <f t="shared" ref="H42:T49" si="103">+SUMIF($X$5:$BY$5,H$5,$X42:$BY42)</f>
        <v>8198</v>
      </c>
      <c r="I42" s="35">
        <f t="shared" si="103"/>
        <v>8160</v>
      </c>
      <c r="J42" s="35">
        <f t="shared" si="103"/>
        <v>5964</v>
      </c>
      <c r="K42" s="35">
        <f t="shared" si="103"/>
        <v>7268</v>
      </c>
      <c r="L42" s="35">
        <f t="shared" si="103"/>
        <v>4880</v>
      </c>
      <c r="M42" s="35">
        <f t="shared" si="103"/>
        <v>8387</v>
      </c>
      <c r="N42" s="35">
        <f t="shared" si="103"/>
        <v>16445</v>
      </c>
      <c r="O42" s="35">
        <f t="shared" si="103"/>
        <v>20819</v>
      </c>
      <c r="P42" s="35">
        <f t="shared" si="103"/>
        <v>30944.292735947751</v>
      </c>
      <c r="Q42" s="35">
        <f t="shared" si="103"/>
        <v>34718.626076636792</v>
      </c>
      <c r="R42" s="35">
        <f t="shared" si="103"/>
        <v>37059.702842810075</v>
      </c>
      <c r="S42" s="35">
        <f t="shared" si="103"/>
        <v>38325.520732271369</v>
      </c>
      <c r="T42" s="35">
        <f t="shared" si="103"/>
        <v>39963.53592955265</v>
      </c>
      <c r="U42" s="53"/>
      <c r="W42" s="53"/>
      <c r="Y42" s="69">
        <f t="shared" ref="Y42:BC42" si="104">Y87</f>
        <v>2126</v>
      </c>
      <c r="Z42" s="69">
        <f t="shared" si="104"/>
        <v>2266</v>
      </c>
      <c r="AA42" s="69">
        <f t="shared" si="104"/>
        <v>2473</v>
      </c>
      <c r="AB42" s="69">
        <f t="shared" si="104"/>
        <v>1333</v>
      </c>
      <c r="AC42" s="69">
        <f t="shared" si="104"/>
        <v>1698</v>
      </c>
      <c r="AD42" s="69">
        <f t="shared" si="104"/>
        <v>1696</v>
      </c>
      <c r="AE42" s="69">
        <f t="shared" si="104"/>
        <v>1846</v>
      </c>
      <c r="AF42" s="69">
        <f t="shared" si="104"/>
        <v>2920</v>
      </c>
      <c r="AG42" s="69">
        <f t="shared" si="104"/>
        <v>2049</v>
      </c>
      <c r="AH42" s="69">
        <f t="shared" si="104"/>
        <v>855</v>
      </c>
      <c r="AI42" s="69">
        <f t="shared" si="104"/>
        <v>1368</v>
      </c>
      <c r="AJ42" s="69">
        <f t="shared" si="104"/>
        <v>1692</v>
      </c>
      <c r="AK42" s="69">
        <f t="shared" si="104"/>
        <v>1693</v>
      </c>
      <c r="AL42" s="69">
        <f t="shared" si="104"/>
        <v>2239</v>
      </c>
      <c r="AM42" s="69">
        <f t="shared" si="104"/>
        <v>1723</v>
      </c>
      <c r="AN42" s="69">
        <f t="shared" si="104"/>
        <v>1613</v>
      </c>
      <c r="AO42" s="69">
        <f t="shared" si="104"/>
        <v>2613</v>
      </c>
      <c r="AP42" s="69">
        <f t="shared" si="104"/>
        <v>1984</v>
      </c>
      <c r="AQ42" s="69">
        <f t="shared" si="104"/>
        <v>1248</v>
      </c>
      <c r="AR42" s="69">
        <f t="shared" si="104"/>
        <v>-965</v>
      </c>
      <c r="AS42" s="69">
        <f t="shared" si="104"/>
        <v>885</v>
      </c>
      <c r="AT42" s="69">
        <f t="shared" si="104"/>
        <v>2233</v>
      </c>
      <c r="AU42" s="69">
        <f t="shared" si="104"/>
        <v>2586</v>
      </c>
      <c r="AV42" s="69">
        <f t="shared" si="104"/>
        <v>2683</v>
      </c>
      <c r="AW42" s="69">
        <f t="shared" si="104"/>
        <v>3907</v>
      </c>
      <c r="AX42" s="69">
        <f t="shared" si="104"/>
        <v>3438</v>
      </c>
      <c r="AY42" s="69">
        <f t="shared" si="104"/>
        <v>4466</v>
      </c>
      <c r="AZ42" s="69">
        <f t="shared" si="104"/>
        <v>4634</v>
      </c>
      <c r="BA42" s="69">
        <f t="shared" si="104"/>
        <v>4298</v>
      </c>
      <c r="BB42" s="69">
        <f t="shared" si="104"/>
        <v>5156</v>
      </c>
      <c r="BC42" s="69">
        <f t="shared" si="104"/>
        <v>5479</v>
      </c>
      <c r="BD42" s="69">
        <f t="shared" ref="BD42:BE42" si="105">BD87</f>
        <v>5886</v>
      </c>
      <c r="BE42" s="69">
        <f t="shared" si="105"/>
        <v>7943</v>
      </c>
      <c r="BF42" s="35">
        <f>SUM(BF43:BF49)</f>
        <v>7496.5964641469036</v>
      </c>
      <c r="BG42" s="35">
        <f t="shared" ref="BG42:BT42" si="106">SUM(BG43:BG49)</f>
        <v>7539.7791838649455</v>
      </c>
      <c r="BH42" s="35">
        <f t="shared" si="106"/>
        <v>7964.9170879358999</v>
      </c>
      <c r="BI42" s="35">
        <f t="shared" si="106"/>
        <v>7895.5524967056344</v>
      </c>
      <c r="BJ42" s="35">
        <f t="shared" si="106"/>
        <v>7877.7690143223872</v>
      </c>
      <c r="BK42" s="35">
        <f t="shared" si="106"/>
        <v>8860.3039301965255</v>
      </c>
      <c r="BL42" s="35">
        <f t="shared" si="106"/>
        <v>10085.000635412245</v>
      </c>
      <c r="BM42" s="35">
        <f t="shared" si="106"/>
        <v>8903.9172772163074</v>
      </c>
      <c r="BN42" s="35">
        <f t="shared" si="106"/>
        <v>8742.8585473520634</v>
      </c>
      <c r="BO42" s="35">
        <f t="shared" si="106"/>
        <v>9297.8637941218331</v>
      </c>
      <c r="BP42" s="35">
        <f t="shared" si="106"/>
        <v>10115.063224119873</v>
      </c>
      <c r="BQ42" s="35">
        <f t="shared" si="106"/>
        <v>9546.4168623121914</v>
      </c>
      <c r="BR42" s="35">
        <f t="shared" si="106"/>
        <v>9214.2525680593899</v>
      </c>
      <c r="BS42" s="35">
        <f t="shared" si="106"/>
        <v>9502.5009576616521</v>
      </c>
      <c r="BT42" s="35">
        <f t="shared" si="106"/>
        <v>10062.350344238132</v>
      </c>
      <c r="BU42" s="35">
        <f t="shared" ref="BU42:BX42" si="107">SUM(BU43:BU49)</f>
        <v>10001.044694789165</v>
      </c>
      <c r="BV42" s="35">
        <f t="shared" si="107"/>
        <v>9589.2595972676772</v>
      </c>
      <c r="BW42" s="35">
        <f t="shared" si="107"/>
        <v>9906.5652295366326</v>
      </c>
      <c r="BX42" s="35">
        <f t="shared" si="107"/>
        <v>10466.666407959181</v>
      </c>
    </row>
    <row r="43" spans="2:76" x14ac:dyDescent="0.15">
      <c r="B43" s="66" t="str">
        <f t="shared" ref="B43:B48" si="108">B11</f>
        <v>Electronic Materials</v>
      </c>
      <c r="G43" s="36" t="str">
        <f t="shared" si="102"/>
        <v>JPY M</v>
      </c>
      <c r="H43" s="23">
        <f t="shared" si="103"/>
        <v>1970.07</v>
      </c>
      <c r="I43" s="23">
        <f t="shared" si="103"/>
        <v>2831.4300000000003</v>
      </c>
      <c r="J43" s="23">
        <f t="shared" si="103"/>
        <v>2547.2199999999998</v>
      </c>
      <c r="K43" s="23">
        <f t="shared" si="103"/>
        <v>2973.05</v>
      </c>
      <c r="L43" s="23">
        <f t="shared" si="103"/>
        <v>3373.66</v>
      </c>
      <c r="M43" s="23">
        <f t="shared" si="103"/>
        <v>5382</v>
      </c>
      <c r="N43" s="23">
        <f t="shared" si="103"/>
        <v>13880</v>
      </c>
      <c r="O43" s="23">
        <f t="shared" si="103"/>
        <v>19391</v>
      </c>
      <c r="P43" s="23">
        <f t="shared" si="103"/>
        <v>28143.483106240627</v>
      </c>
      <c r="Q43" s="23">
        <f t="shared" si="103"/>
        <v>31929.187241079788</v>
      </c>
      <c r="R43" s="23">
        <f t="shared" si="103"/>
        <v>34098.717635051784</v>
      </c>
      <c r="S43" s="23">
        <f t="shared" si="103"/>
        <v>35119.815487440472</v>
      </c>
      <c r="T43" s="23">
        <f t="shared" si="103"/>
        <v>36494.339922209227</v>
      </c>
      <c r="Y43" s="23">
        <f t="shared" ref="Y43:AE43" si="109">0.97*Y54</f>
        <v>541.26</v>
      </c>
      <c r="Z43" s="23">
        <f t="shared" si="109"/>
        <v>481.12</v>
      </c>
      <c r="AA43" s="23">
        <f t="shared" si="109"/>
        <v>538.35</v>
      </c>
      <c r="AB43" s="23">
        <f t="shared" si="109"/>
        <v>409.34</v>
      </c>
      <c r="AC43" s="23">
        <f t="shared" si="109"/>
        <v>574.24</v>
      </c>
      <c r="AD43" s="23">
        <f t="shared" si="109"/>
        <v>615.94999999999993</v>
      </c>
      <c r="AE43" s="23">
        <f t="shared" si="109"/>
        <v>696.46</v>
      </c>
      <c r="AF43" s="23">
        <f>0.97*AF54</f>
        <v>944.78</v>
      </c>
      <c r="AG43" s="23">
        <f t="shared" ref="AG43:AQ43" si="110">0.97*AG54</f>
        <v>911.8</v>
      </c>
      <c r="AH43" s="23">
        <f t="shared" si="110"/>
        <v>474.33</v>
      </c>
      <c r="AI43" s="23">
        <f t="shared" si="110"/>
        <v>483.06</v>
      </c>
      <c r="AJ43" s="23">
        <f t="shared" si="110"/>
        <v>678.03</v>
      </c>
      <c r="AK43" s="23">
        <f t="shared" si="110"/>
        <v>699.37</v>
      </c>
      <c r="AL43" s="23">
        <f t="shared" si="110"/>
        <v>675.12</v>
      </c>
      <c r="AM43" s="23">
        <f t="shared" si="110"/>
        <v>586.85</v>
      </c>
      <c r="AN43" s="23">
        <f t="shared" si="110"/>
        <v>1011.7099999999999</v>
      </c>
      <c r="AO43" s="23">
        <f t="shared" si="110"/>
        <v>1373.52</v>
      </c>
      <c r="AP43" s="23">
        <f t="shared" si="110"/>
        <v>1214.44</v>
      </c>
      <c r="AQ43" s="23">
        <f t="shared" si="110"/>
        <v>726.53</v>
      </c>
      <c r="AR43" s="23">
        <f>0.97*AR54</f>
        <v>59.17</v>
      </c>
      <c r="AS43" s="143">
        <v>755</v>
      </c>
      <c r="AT43" s="143">
        <v>1316</v>
      </c>
      <c r="AU43" s="143">
        <v>1098</v>
      </c>
      <c r="AV43" s="143">
        <v>2213</v>
      </c>
      <c r="AW43" s="30">
        <v>3545</v>
      </c>
      <c r="AX43" s="30">
        <v>2865</v>
      </c>
      <c r="AY43" s="30">
        <v>3496</v>
      </c>
      <c r="AZ43" s="30">
        <v>3974</v>
      </c>
      <c r="BA43" s="30">
        <v>4139</v>
      </c>
      <c r="BB43" s="30">
        <v>4847</v>
      </c>
      <c r="BC43" s="30">
        <v>4841</v>
      </c>
      <c r="BD43" s="30">
        <v>5564</v>
      </c>
      <c r="BE43" s="30">
        <v>7036</v>
      </c>
      <c r="BF43" s="78">
        <f>Revenue!BF35</f>
        <v>7240.8159142974864</v>
      </c>
      <c r="BG43" s="78">
        <f>Revenue!BG35</f>
        <v>6670.3096534648757</v>
      </c>
      <c r="BH43" s="78">
        <f>Revenue!BH35</f>
        <v>7196.3575384782635</v>
      </c>
      <c r="BI43" s="78">
        <f>Revenue!BI35</f>
        <v>7048.8879725217666</v>
      </c>
      <c r="BJ43" s="78">
        <f>Revenue!BJ35</f>
        <v>7602.3858615024601</v>
      </c>
      <c r="BK43" s="78">
        <f>Revenue!BK35</f>
        <v>7973.2005089761215</v>
      </c>
      <c r="BL43" s="78">
        <f>Revenue!BL35</f>
        <v>9304.7128980794405</v>
      </c>
      <c r="BM43" s="78">
        <f>Revenue!BM35</f>
        <v>8022.5671874500722</v>
      </c>
      <c r="BN43" s="78">
        <f>Revenue!BN35</f>
        <v>8431.3496296589365</v>
      </c>
      <c r="BO43" s="78">
        <f>Revenue!BO35</f>
        <v>8363.2321297075341</v>
      </c>
      <c r="BP43" s="78">
        <f>Revenue!BP35</f>
        <v>9281.568688235242</v>
      </c>
      <c r="BQ43" s="78">
        <f>Revenue!BQ35</f>
        <v>8609.5331757068616</v>
      </c>
      <c r="BR43" s="78">
        <f>Revenue!BR35</f>
        <v>8847.2555521777031</v>
      </c>
      <c r="BS43" s="78">
        <f>Revenue!BS35</f>
        <v>8502.4566087974981</v>
      </c>
      <c r="BT43" s="78">
        <f>Revenue!BT35</f>
        <v>9160.5701507584054</v>
      </c>
      <c r="BU43" s="78">
        <f>Revenue!BU35</f>
        <v>8997.6525062513756</v>
      </c>
      <c r="BV43" s="78">
        <f>Revenue!BV35</f>
        <v>9159.9298423695109</v>
      </c>
      <c r="BW43" s="78">
        <f>Revenue!BW35</f>
        <v>8838.6742221123095</v>
      </c>
      <c r="BX43" s="78">
        <f>Revenue!BX35</f>
        <v>9498.083351476027</v>
      </c>
    </row>
    <row r="44" spans="2:76" x14ac:dyDescent="0.15">
      <c r="B44" s="66" t="str">
        <f t="shared" si="108"/>
        <v>Medical</v>
      </c>
      <c r="G44" s="36" t="str">
        <f t="shared" si="102"/>
        <v>JPY M</v>
      </c>
      <c r="H44" s="23">
        <f t="shared" si="103"/>
        <v>553.52</v>
      </c>
      <c r="I44" s="23">
        <f t="shared" si="103"/>
        <v>390.72</v>
      </c>
      <c r="J44" s="23">
        <f t="shared" si="103"/>
        <v>270.16000000000003</v>
      </c>
      <c r="K44" s="23">
        <f t="shared" si="103"/>
        <v>224.4</v>
      </c>
      <c r="L44" s="23">
        <f t="shared" si="103"/>
        <v>97.679999999999993</v>
      </c>
      <c r="M44" s="23">
        <f t="shared" si="103"/>
        <v>2389</v>
      </c>
      <c r="N44" s="23">
        <f t="shared" si="103"/>
        <v>2381</v>
      </c>
      <c r="O44" s="23">
        <f t="shared" si="103"/>
        <v>2431</v>
      </c>
      <c r="P44" s="23">
        <f t="shared" si="103"/>
        <v>2865.3012833627668</v>
      </c>
      <c r="Q44" s="23">
        <f t="shared" si="103"/>
        <v>3056.0613036024456</v>
      </c>
      <c r="R44" s="23">
        <f t="shared" si="103"/>
        <v>3208.8643687825679</v>
      </c>
      <c r="S44" s="23">
        <f t="shared" si="103"/>
        <v>3369.3075872216964</v>
      </c>
      <c r="T44" s="23">
        <f t="shared" si="103"/>
        <v>3537.7729665827815</v>
      </c>
      <c r="Y44" s="23">
        <f t="shared" ref="Y44:AE44" si="111">Y55*0.88</f>
        <v>-28.16</v>
      </c>
      <c r="Z44" s="23">
        <f t="shared" si="111"/>
        <v>192.72</v>
      </c>
      <c r="AA44" s="23">
        <f t="shared" si="111"/>
        <v>324.72000000000003</v>
      </c>
      <c r="AB44" s="23">
        <f t="shared" si="111"/>
        <v>64.239999999999995</v>
      </c>
      <c r="AC44" s="23">
        <f t="shared" si="111"/>
        <v>-96.8</v>
      </c>
      <c r="AD44" s="23">
        <f t="shared" si="111"/>
        <v>161.04</v>
      </c>
      <c r="AE44" s="23">
        <f t="shared" si="111"/>
        <v>218.24</v>
      </c>
      <c r="AF44" s="25">
        <f t="shared" ref="AF44:AQ44" si="112">AF55*0.88</f>
        <v>108.24</v>
      </c>
      <c r="AG44" s="25">
        <f t="shared" si="112"/>
        <v>19.36</v>
      </c>
      <c r="AH44" s="25">
        <f t="shared" si="112"/>
        <v>35.200000000000003</v>
      </c>
      <c r="AI44" s="25">
        <f t="shared" si="112"/>
        <v>190.96</v>
      </c>
      <c r="AJ44" s="25">
        <f t="shared" si="112"/>
        <v>24.64</v>
      </c>
      <c r="AK44" s="25">
        <f t="shared" si="112"/>
        <v>-37.840000000000003</v>
      </c>
      <c r="AL44" s="25">
        <f t="shared" si="112"/>
        <v>108.24</v>
      </c>
      <c r="AM44" s="25">
        <f t="shared" si="112"/>
        <v>225.28</v>
      </c>
      <c r="AN44" s="25">
        <f t="shared" si="112"/>
        <v>-71.28</v>
      </c>
      <c r="AO44" s="25">
        <f t="shared" si="112"/>
        <v>-17.600000000000001</v>
      </c>
      <c r="AP44" s="25">
        <f t="shared" si="112"/>
        <v>96.8</v>
      </c>
      <c r="AQ44" s="25">
        <f t="shared" si="112"/>
        <v>76.56</v>
      </c>
      <c r="AR44" s="25">
        <f t="shared" ref="AR44" si="113">AR55*0.88</f>
        <v>-58.08</v>
      </c>
      <c r="AS44" s="143">
        <v>403</v>
      </c>
      <c r="AT44" s="143">
        <v>511</v>
      </c>
      <c r="AU44" s="143">
        <v>808</v>
      </c>
      <c r="AV44" s="143">
        <v>667</v>
      </c>
      <c r="AW44" s="30">
        <v>685</v>
      </c>
      <c r="AX44" s="30">
        <v>679</v>
      </c>
      <c r="AY44" s="30">
        <v>369</v>
      </c>
      <c r="AZ44" s="30">
        <v>648</v>
      </c>
      <c r="BA44" s="30">
        <v>422</v>
      </c>
      <c r="BB44" s="30">
        <v>664</v>
      </c>
      <c r="BC44" s="30">
        <v>770</v>
      </c>
      <c r="BD44" s="30">
        <v>575</v>
      </c>
      <c r="BE44" s="30">
        <v>705</v>
      </c>
      <c r="BF44" s="78">
        <f>Revenue!BF36</f>
        <v>669.93093218615718</v>
      </c>
      <c r="BG44" s="78">
        <f>Revenue!BG36</f>
        <v>748.75870111298775</v>
      </c>
      <c r="BH44" s="78">
        <f>Revenue!BH36</f>
        <v>741.61165006362171</v>
      </c>
      <c r="BI44" s="78">
        <f>Revenue!BI36</f>
        <v>787.74495607154063</v>
      </c>
      <c r="BJ44" s="78">
        <f>Revenue!BJ36</f>
        <v>703.42747879546505</v>
      </c>
      <c r="BK44" s="78">
        <f>Revenue!BK36</f>
        <v>786.19663616863716</v>
      </c>
      <c r="BL44" s="78">
        <f>Revenue!BL36</f>
        <v>778.69223256680277</v>
      </c>
      <c r="BM44" s="78">
        <f>Revenue!BM36</f>
        <v>827.13220387511763</v>
      </c>
      <c r="BN44" s="78">
        <f>Revenue!BN36</f>
        <v>738.59885273523832</v>
      </c>
      <c r="BO44" s="78">
        <f>Revenue!BO36</f>
        <v>825.50646797706895</v>
      </c>
      <c r="BP44" s="78">
        <f>Revenue!BP36</f>
        <v>817.62684419514312</v>
      </c>
      <c r="BQ44" s="78">
        <f>Revenue!BQ36</f>
        <v>868.48881406887369</v>
      </c>
      <c r="BR44" s="78">
        <f>Revenue!BR36</f>
        <v>775.52879537200022</v>
      </c>
      <c r="BS44" s="78">
        <f>Revenue!BS36</f>
        <v>866.78179137592235</v>
      </c>
      <c r="BT44" s="78">
        <f>Revenue!BT36</f>
        <v>858.50818640490024</v>
      </c>
      <c r="BU44" s="78">
        <f>Revenue!BU36</f>
        <v>911.91325477231749</v>
      </c>
      <c r="BV44" s="78">
        <f>Revenue!BV36</f>
        <v>814.3052351406003</v>
      </c>
      <c r="BW44" s="78">
        <f>Revenue!BW36</f>
        <v>910.12088094471858</v>
      </c>
      <c r="BX44" s="78">
        <f>Revenue!BX36</f>
        <v>901.43359572514521</v>
      </c>
    </row>
    <row r="45" spans="2:76" x14ac:dyDescent="0.15">
      <c r="B45" s="66" t="str">
        <f t="shared" si="108"/>
        <v>Composite Materials</v>
      </c>
      <c r="G45" s="36" t="str">
        <f t="shared" si="102"/>
        <v>JPY M</v>
      </c>
      <c r="H45" s="23">
        <f t="shared" si="103"/>
        <v>3937</v>
      </c>
      <c r="I45" s="23">
        <f t="shared" si="103"/>
        <v>3091</v>
      </c>
      <c r="J45" s="23">
        <f t="shared" si="103"/>
        <v>2368</v>
      </c>
      <c r="K45" s="23">
        <f t="shared" si="103"/>
        <v>1733</v>
      </c>
      <c r="L45" s="23">
        <f t="shared" si="103"/>
        <v>-1680</v>
      </c>
      <c r="M45" s="23">
        <f t="shared" si="103"/>
        <v>-731</v>
      </c>
      <c r="N45" s="23">
        <f t="shared" si="103"/>
        <v>-900</v>
      </c>
      <c r="O45" s="23">
        <f t="shared" si="103"/>
        <v>-122</v>
      </c>
      <c r="P45" s="23">
        <f t="shared" si="103"/>
        <v>-85.387599999999992</v>
      </c>
      <c r="Q45" s="23">
        <f t="shared" si="103"/>
        <v>-76.383627999999973</v>
      </c>
      <c r="R45" s="23">
        <f t="shared" si="103"/>
        <v>-70.200900559999965</v>
      </c>
      <c r="S45" s="23">
        <f t="shared" si="103"/>
        <v>-63.894518571199953</v>
      </c>
      <c r="T45" s="23">
        <f t="shared" si="103"/>
        <v>-57.462008942623953</v>
      </c>
      <c r="Y45" s="23">
        <f t="shared" ref="Y45:AE45" si="114">Y53</f>
        <v>1054</v>
      </c>
      <c r="Z45" s="23">
        <f t="shared" si="114"/>
        <v>1126</v>
      </c>
      <c r="AA45" s="23">
        <f t="shared" si="114"/>
        <v>974</v>
      </c>
      <c r="AB45" s="23">
        <f t="shared" si="114"/>
        <v>783</v>
      </c>
      <c r="AC45" s="23">
        <f t="shared" si="114"/>
        <v>659</v>
      </c>
      <c r="AD45" s="23">
        <f t="shared" si="114"/>
        <v>396</v>
      </c>
      <c r="AE45" s="23">
        <f t="shared" si="114"/>
        <v>659</v>
      </c>
      <c r="AF45" s="23">
        <f>AF53</f>
        <v>1377</v>
      </c>
      <c r="AG45" s="23">
        <f t="shared" ref="AG45:AQ45" si="115">AG53</f>
        <v>1064</v>
      </c>
      <c r="AH45" s="23">
        <f t="shared" si="115"/>
        <v>312</v>
      </c>
      <c r="AI45" s="23">
        <f t="shared" si="115"/>
        <v>481</v>
      </c>
      <c r="AJ45" s="23">
        <f t="shared" si="115"/>
        <v>511</v>
      </c>
      <c r="AK45" s="23">
        <f t="shared" si="115"/>
        <v>339</v>
      </c>
      <c r="AL45" s="23">
        <f t="shared" si="115"/>
        <v>851</v>
      </c>
      <c r="AM45" s="23">
        <f t="shared" si="115"/>
        <v>573</v>
      </c>
      <c r="AN45" s="23">
        <f t="shared" si="115"/>
        <v>-30</v>
      </c>
      <c r="AO45" s="23">
        <f t="shared" si="115"/>
        <v>428</v>
      </c>
      <c r="AP45" s="23">
        <f t="shared" si="115"/>
        <v>-60</v>
      </c>
      <c r="AQ45" s="23">
        <f t="shared" si="115"/>
        <v>-482</v>
      </c>
      <c r="AR45" s="23">
        <f>AR53</f>
        <v>-1566</v>
      </c>
      <c r="AS45" s="143">
        <v>-340</v>
      </c>
      <c r="AT45" s="143">
        <v>-11</v>
      </c>
      <c r="AU45" s="143">
        <v>32</v>
      </c>
      <c r="AV45" s="143">
        <v>-412</v>
      </c>
      <c r="AW45" s="30">
        <v>-368</v>
      </c>
      <c r="AX45" s="30">
        <v>-300</v>
      </c>
      <c r="AY45" s="30">
        <v>-63</v>
      </c>
      <c r="AZ45" s="30">
        <v>-169</v>
      </c>
      <c r="BA45" s="30">
        <v>-15</v>
      </c>
      <c r="BB45" s="30">
        <v>-122</v>
      </c>
      <c r="BC45" s="30">
        <v>-48</v>
      </c>
      <c r="BD45" s="30">
        <v>63</v>
      </c>
      <c r="BE45" s="30">
        <v>0</v>
      </c>
      <c r="BF45" s="78">
        <f>Revenue!BF37</f>
        <v>-113.4776</v>
      </c>
      <c r="BG45" s="78">
        <f>Revenue!BG37</f>
        <v>-41.631999999999998</v>
      </c>
      <c r="BH45" s="78">
        <f>Revenue!BH37</f>
        <v>69.722000000000008</v>
      </c>
      <c r="BI45" s="78">
        <f>Revenue!BI37</f>
        <v>2.2980000000000018</v>
      </c>
      <c r="BJ45" s="78">
        <f>Revenue!BJ37</f>
        <v>-111.09132799999999</v>
      </c>
      <c r="BK45" s="78">
        <f>Revenue!BK37</f>
        <v>-39.530559999999994</v>
      </c>
      <c r="BL45" s="78">
        <f>Revenue!BL37</f>
        <v>71.940260000000009</v>
      </c>
      <c r="BM45" s="78">
        <f>Revenue!BM37</f>
        <v>3.8759600000000045</v>
      </c>
      <c r="BN45" s="78">
        <f>Revenue!BN37</f>
        <v>-109.45275455999999</v>
      </c>
      <c r="BO45" s="78">
        <f>Revenue!BO37</f>
        <v>-38.087571199999992</v>
      </c>
      <c r="BP45" s="78">
        <f>Revenue!BP37</f>
        <v>73.463465200000016</v>
      </c>
      <c r="BQ45" s="78">
        <f>Revenue!BQ37</f>
        <v>5.4854792000000092</v>
      </c>
      <c r="BR45" s="78">
        <f>Revenue!BR37</f>
        <v>-107.78140965119999</v>
      </c>
      <c r="BS45" s="78">
        <f>Revenue!BS37</f>
        <v>-36.615722623999993</v>
      </c>
      <c r="BT45" s="78">
        <f>Revenue!BT37</f>
        <v>75.017134504000026</v>
      </c>
      <c r="BU45" s="78">
        <f>Revenue!BU37</f>
        <v>7.1271887840000092</v>
      </c>
      <c r="BV45" s="78">
        <f>Revenue!BV37</f>
        <v>-106.076637844224</v>
      </c>
      <c r="BW45" s="78">
        <f>Revenue!BW37</f>
        <v>-35.114437076479994</v>
      </c>
      <c r="BX45" s="78">
        <f>Revenue!BX37</f>
        <v>76.601877194080032</v>
      </c>
    </row>
    <row r="46" spans="2:76" x14ac:dyDescent="0.15">
      <c r="B46" s="66" t="str">
        <f t="shared" si="108"/>
        <v>Materials Solution</v>
      </c>
      <c r="G46" s="36" t="str">
        <f t="shared" si="102"/>
        <v>JPY M</v>
      </c>
      <c r="H46" s="23">
        <f t="shared" si="103"/>
        <v>542.61</v>
      </c>
      <c r="I46" s="23">
        <f t="shared" si="103"/>
        <v>724.65</v>
      </c>
      <c r="J46" s="23">
        <f t="shared" si="103"/>
        <v>640.82000000000005</v>
      </c>
      <c r="K46" s="23">
        <f t="shared" si="103"/>
        <v>735.55</v>
      </c>
      <c r="L46" s="23">
        <f t="shared" si="103"/>
        <v>813.2600000000001</v>
      </c>
      <c r="M46" s="23">
        <f t="shared" si="103"/>
        <v>824</v>
      </c>
      <c r="N46" s="23">
        <f t="shared" si="103"/>
        <v>839</v>
      </c>
      <c r="O46" s="23">
        <f t="shared" si="103"/>
        <v>588</v>
      </c>
      <c r="P46" s="23">
        <f t="shared" si="103"/>
        <v>606.14400000000001</v>
      </c>
      <c r="Q46" s="23">
        <f t="shared" si="103"/>
        <v>530.34082000000001</v>
      </c>
      <c r="R46" s="23">
        <f t="shared" si="103"/>
        <v>546.25104460000011</v>
      </c>
      <c r="S46" s="23">
        <f t="shared" si="103"/>
        <v>562.63857593800014</v>
      </c>
      <c r="T46" s="23">
        <f t="shared" si="103"/>
        <v>579.51773321614019</v>
      </c>
      <c r="Y46" s="23">
        <f t="shared" ref="Y46:AE46" si="116">Y55*0.12+Y54*0.23+Y51</f>
        <v>124.5</v>
      </c>
      <c r="Z46" s="23">
        <f t="shared" si="116"/>
        <v>140.35999999999999</v>
      </c>
      <c r="AA46" s="23">
        <f t="shared" si="116"/>
        <v>171.93</v>
      </c>
      <c r="AB46" s="23">
        <f t="shared" si="116"/>
        <v>105.82000000000001</v>
      </c>
      <c r="AC46" s="23">
        <f t="shared" si="116"/>
        <v>122.96</v>
      </c>
      <c r="AD46" s="23">
        <f t="shared" si="116"/>
        <v>168.01000000000002</v>
      </c>
      <c r="AE46" s="23">
        <f t="shared" si="116"/>
        <v>194.9</v>
      </c>
      <c r="AF46" s="25">
        <f t="shared" ref="AF46:AQ46" si="117">AF55*0.12+AF54*0.23+AF51</f>
        <v>238.78</v>
      </c>
      <c r="AG46" s="25">
        <f t="shared" si="117"/>
        <v>218.84</v>
      </c>
      <c r="AH46" s="25">
        <f t="shared" si="117"/>
        <v>117.27</v>
      </c>
      <c r="AI46" s="25">
        <f t="shared" si="117"/>
        <v>140.58000000000001</v>
      </c>
      <c r="AJ46" s="25">
        <f t="shared" si="117"/>
        <v>164.13000000000002</v>
      </c>
      <c r="AK46" s="25">
        <f t="shared" si="117"/>
        <v>160.67000000000002</v>
      </c>
      <c r="AL46" s="25">
        <f t="shared" si="117"/>
        <v>174.84</v>
      </c>
      <c r="AM46" s="25">
        <f t="shared" si="117"/>
        <v>169.87</v>
      </c>
      <c r="AN46" s="25">
        <f t="shared" si="117"/>
        <v>230.17000000000002</v>
      </c>
      <c r="AO46" s="25">
        <f t="shared" si="117"/>
        <v>323.28000000000003</v>
      </c>
      <c r="AP46" s="25">
        <f t="shared" si="117"/>
        <v>301.16000000000003</v>
      </c>
      <c r="AQ46" s="25">
        <f t="shared" si="117"/>
        <v>182.71</v>
      </c>
      <c r="AR46" s="25">
        <f t="shared" ref="AR46" si="118">AR55*0.12+AR54*0.23+AR51</f>
        <v>6.1100000000000012</v>
      </c>
      <c r="AS46" s="143">
        <v>222</v>
      </c>
      <c r="AT46" s="143">
        <v>206</v>
      </c>
      <c r="AU46" s="143">
        <v>224</v>
      </c>
      <c r="AV46" s="143">
        <v>172</v>
      </c>
      <c r="AW46" s="30">
        <v>159</v>
      </c>
      <c r="AX46" s="30">
        <v>109</v>
      </c>
      <c r="AY46" s="30">
        <v>294</v>
      </c>
      <c r="AZ46" s="30">
        <v>277</v>
      </c>
      <c r="BA46" s="30">
        <v>109</v>
      </c>
      <c r="BB46" s="30">
        <v>115</v>
      </c>
      <c r="BC46" s="30">
        <v>162</v>
      </c>
      <c r="BD46" s="30">
        <v>202</v>
      </c>
      <c r="BE46" s="30">
        <v>222</v>
      </c>
      <c r="BF46" s="78">
        <f>Revenue!BF38</f>
        <v>119.09100000000001</v>
      </c>
      <c r="BG46" s="78">
        <f>Revenue!BG38</f>
        <v>133.29500000000002</v>
      </c>
      <c r="BH46" s="78">
        <f>Revenue!BH38</f>
        <v>131.75800000000001</v>
      </c>
      <c r="BI46" s="78">
        <f>Revenue!BI38</f>
        <v>134.67250000000001</v>
      </c>
      <c r="BJ46" s="78">
        <f>Revenue!BJ38</f>
        <v>122.66373000000002</v>
      </c>
      <c r="BK46" s="78">
        <f>Revenue!BK38</f>
        <v>137.29384999999999</v>
      </c>
      <c r="BL46" s="78">
        <f>Revenue!BL38</f>
        <v>135.71074000000002</v>
      </c>
      <c r="BM46" s="78">
        <f>Revenue!BM38</f>
        <v>138.71267500000002</v>
      </c>
      <c r="BN46" s="78">
        <f>Revenue!BN38</f>
        <v>126.34364190000002</v>
      </c>
      <c r="BO46" s="78">
        <f>Revenue!BO38</f>
        <v>141.4126655</v>
      </c>
      <c r="BP46" s="78">
        <f>Revenue!BP38</f>
        <v>139.78206220000001</v>
      </c>
      <c r="BQ46" s="78">
        <f>Revenue!BQ38</f>
        <v>142.87405525000003</v>
      </c>
      <c r="BR46" s="78">
        <f>Revenue!BR38</f>
        <v>130.13395115700004</v>
      </c>
      <c r="BS46" s="78">
        <f>Revenue!BS38</f>
        <v>145.65504546500003</v>
      </c>
      <c r="BT46" s="78">
        <f>Revenue!BT38</f>
        <v>143.97552406600002</v>
      </c>
      <c r="BU46" s="78">
        <f>Revenue!BU38</f>
        <v>147.16027690750002</v>
      </c>
      <c r="BV46" s="78">
        <f>Revenue!BV38</f>
        <v>134.03796969171003</v>
      </c>
      <c r="BW46" s="78">
        <f>Revenue!BW38</f>
        <v>150.02469682895003</v>
      </c>
      <c r="BX46" s="78">
        <f>Revenue!BX38</f>
        <v>148.29478978798005</v>
      </c>
    </row>
    <row r="47" spans="2:76" x14ac:dyDescent="0.15">
      <c r="B47" s="66" t="str">
        <f t="shared" si="108"/>
        <v>Insulation Materials</v>
      </c>
      <c r="G47" s="36" t="str">
        <f t="shared" si="102"/>
        <v>JPY M</v>
      </c>
      <c r="H47" s="23">
        <f t="shared" si="103"/>
        <v>1381.0800000000002</v>
      </c>
      <c r="I47" s="23">
        <f t="shared" si="103"/>
        <v>1984.92</v>
      </c>
      <c r="J47" s="23">
        <f t="shared" si="103"/>
        <v>1785.6800000000003</v>
      </c>
      <c r="K47" s="23">
        <f t="shared" si="103"/>
        <v>2084.1999999999998</v>
      </c>
      <c r="L47" s="23">
        <f t="shared" si="103"/>
        <v>2365.0400000000004</v>
      </c>
      <c r="M47" s="23">
        <f t="shared" si="103"/>
        <v>914</v>
      </c>
      <c r="N47" s="23">
        <f t="shared" si="103"/>
        <v>693</v>
      </c>
      <c r="O47" s="23">
        <f t="shared" si="103"/>
        <v>202</v>
      </c>
      <c r="P47" s="23">
        <f t="shared" si="103"/>
        <v>676.89499999999998</v>
      </c>
      <c r="Q47" s="23">
        <f t="shared" si="103"/>
        <v>765.5497499999999</v>
      </c>
      <c r="R47" s="23">
        <f t="shared" si="103"/>
        <v>858.63723749999986</v>
      </c>
      <c r="S47" s="23">
        <f t="shared" si="103"/>
        <v>956.37909937500012</v>
      </c>
      <c r="T47" s="23">
        <f t="shared" si="103"/>
        <v>1059.0080543437502</v>
      </c>
      <c r="Y47" s="23">
        <f t="shared" ref="Y47:AE47" si="119">Y54*0.68</f>
        <v>379.44000000000005</v>
      </c>
      <c r="Z47" s="23">
        <f t="shared" si="119"/>
        <v>337.28000000000003</v>
      </c>
      <c r="AA47" s="23">
        <f t="shared" si="119"/>
        <v>377.40000000000003</v>
      </c>
      <c r="AB47" s="23">
        <f t="shared" si="119"/>
        <v>286.96000000000004</v>
      </c>
      <c r="AC47" s="23">
        <f t="shared" si="119"/>
        <v>402.56</v>
      </c>
      <c r="AD47" s="23">
        <f t="shared" si="119"/>
        <v>431.8</v>
      </c>
      <c r="AE47" s="23">
        <f t="shared" si="119"/>
        <v>488.24</v>
      </c>
      <c r="AF47" s="23">
        <f t="shared" ref="AF47:AQ47" si="120">AF54*0.68</f>
        <v>662.32</v>
      </c>
      <c r="AG47" s="23">
        <f t="shared" si="120"/>
        <v>639.20000000000005</v>
      </c>
      <c r="AH47" s="23">
        <f t="shared" si="120"/>
        <v>332.52000000000004</v>
      </c>
      <c r="AI47" s="23">
        <f t="shared" si="120"/>
        <v>338.64000000000004</v>
      </c>
      <c r="AJ47" s="23">
        <f t="shared" si="120"/>
        <v>475.32000000000005</v>
      </c>
      <c r="AK47" s="23">
        <f t="shared" si="120"/>
        <v>490.28000000000003</v>
      </c>
      <c r="AL47" s="23">
        <f t="shared" si="120"/>
        <v>473.28000000000003</v>
      </c>
      <c r="AM47" s="23">
        <f t="shared" si="120"/>
        <v>411.40000000000003</v>
      </c>
      <c r="AN47" s="23">
        <f t="shared" si="120"/>
        <v>709.24</v>
      </c>
      <c r="AO47" s="23">
        <f t="shared" si="120"/>
        <v>962.88000000000011</v>
      </c>
      <c r="AP47" s="23">
        <f t="shared" si="120"/>
        <v>851.36</v>
      </c>
      <c r="AQ47" s="23">
        <f t="shared" si="120"/>
        <v>509.32000000000005</v>
      </c>
      <c r="AR47" s="23">
        <f t="shared" ref="AR47" si="121">AR54*0.68</f>
        <v>41.480000000000004</v>
      </c>
      <c r="AS47" s="143">
        <v>-26</v>
      </c>
      <c r="AT47" s="143">
        <v>267</v>
      </c>
      <c r="AU47" s="143">
        <v>469</v>
      </c>
      <c r="AV47" s="143">
        <v>204</v>
      </c>
      <c r="AW47" s="112">
        <v>166</v>
      </c>
      <c r="AX47" s="112">
        <v>186</v>
      </c>
      <c r="AY47" s="112">
        <v>382</v>
      </c>
      <c r="AZ47" s="112">
        <v>-41</v>
      </c>
      <c r="BA47" s="112">
        <v>-50</v>
      </c>
      <c r="BB47" s="112">
        <v>-159</v>
      </c>
      <c r="BC47" s="112">
        <v>303</v>
      </c>
      <c r="BD47" s="112">
        <v>108</v>
      </c>
      <c r="BE47" s="112">
        <v>251</v>
      </c>
      <c r="BF47" s="78">
        <f>Revenue!BF39</f>
        <v>-102.73500000000004</v>
      </c>
      <c r="BG47" s="78">
        <f>Revenue!BG39</f>
        <v>364.89</v>
      </c>
      <c r="BH47" s="78">
        <f>Revenue!BH39</f>
        <v>163.73999999999995</v>
      </c>
      <c r="BI47" s="78">
        <f>Revenue!BI39</f>
        <v>272.995</v>
      </c>
      <c r="BJ47" s="78">
        <f>Revenue!BJ39</f>
        <v>-81.16675000000005</v>
      </c>
      <c r="BK47" s="78">
        <f>Revenue!BK39</f>
        <v>388.61449999999996</v>
      </c>
      <c r="BL47" s="78">
        <f>Revenue!BL39</f>
        <v>185.10699999999997</v>
      </c>
      <c r="BM47" s="78">
        <f>Revenue!BM39</f>
        <v>296.08975000000004</v>
      </c>
      <c r="BN47" s="78">
        <f>Revenue!BN39</f>
        <v>-58.520087500000045</v>
      </c>
      <c r="BO47" s="78">
        <f>Revenue!BO39</f>
        <v>413.52522499999998</v>
      </c>
      <c r="BP47" s="78">
        <f>Revenue!BP39</f>
        <v>207.54235</v>
      </c>
      <c r="BQ47" s="78">
        <f>Revenue!BQ39</f>
        <v>320.33923750000008</v>
      </c>
      <c r="BR47" s="78">
        <f>Revenue!BR39</f>
        <v>-34.741091874999981</v>
      </c>
      <c r="BS47" s="78">
        <f>Revenue!BS39</f>
        <v>439.68148624999998</v>
      </c>
      <c r="BT47" s="78">
        <f>Revenue!BT39</f>
        <v>231.0994675</v>
      </c>
      <c r="BU47" s="78">
        <f>Revenue!BU39</f>
        <v>345.80119937500007</v>
      </c>
      <c r="BV47" s="78">
        <f>Revenue!BV39</f>
        <v>-9.7731464687499248</v>
      </c>
      <c r="BW47" s="78">
        <f>Revenue!BW39</f>
        <v>467.14556056249995</v>
      </c>
      <c r="BX47" s="78">
        <f>Revenue!BX39</f>
        <v>255.83444087500004</v>
      </c>
    </row>
    <row r="48" spans="2:76" x14ac:dyDescent="0.15">
      <c r="B48" s="66" t="str">
        <f t="shared" si="108"/>
        <v>Other Business</v>
      </c>
      <c r="G48" s="36" t="str">
        <f t="shared" si="102"/>
        <v>JPY M</v>
      </c>
      <c r="H48" s="23">
        <f t="shared" si="103"/>
        <v>328.54</v>
      </c>
      <c r="I48" s="23">
        <f t="shared" si="103"/>
        <v>594.53</v>
      </c>
      <c r="J48" s="23">
        <f t="shared" si="103"/>
        <v>400.40999999999997</v>
      </c>
      <c r="K48" s="23">
        <f t="shared" si="103"/>
        <v>570.9</v>
      </c>
      <c r="L48" s="23">
        <f t="shared" si="103"/>
        <v>244.32999999999998</v>
      </c>
      <c r="M48" s="23">
        <f t="shared" si="103"/>
        <v>447</v>
      </c>
      <c r="N48" s="23">
        <f t="shared" si="103"/>
        <v>409</v>
      </c>
      <c r="O48" s="23">
        <f t="shared" si="103"/>
        <v>488</v>
      </c>
      <c r="P48" s="23">
        <f t="shared" si="103"/>
        <v>790.79160000000002</v>
      </c>
      <c r="Q48" s="23">
        <f t="shared" si="103"/>
        <v>868.96050799999989</v>
      </c>
      <c r="R48" s="23">
        <f t="shared" si="103"/>
        <v>981.92537403999972</v>
      </c>
      <c r="S48" s="23">
        <f t="shared" si="103"/>
        <v>1109.5756726651996</v>
      </c>
      <c r="T48" s="23">
        <f t="shared" si="103"/>
        <v>1253.8205101116755</v>
      </c>
      <c r="Y48" s="23">
        <f t="shared" ref="Y48:AE48" si="122">0.03*Y54+0.09*Y55+Y57</f>
        <v>115.86</v>
      </c>
      <c r="Z48" s="23">
        <f t="shared" si="122"/>
        <v>72.59</v>
      </c>
      <c r="AA48" s="23">
        <f t="shared" si="122"/>
        <v>57.86</v>
      </c>
      <c r="AB48" s="23">
        <f t="shared" si="122"/>
        <v>82.23</v>
      </c>
      <c r="AC48" s="23">
        <f t="shared" si="122"/>
        <v>137.85999999999999</v>
      </c>
      <c r="AD48" s="23">
        <f t="shared" si="122"/>
        <v>186.51999999999998</v>
      </c>
      <c r="AE48" s="23">
        <f t="shared" si="122"/>
        <v>214.86</v>
      </c>
      <c r="AF48" s="23">
        <f>0.03*AF54+0.09*AF55+AF57</f>
        <v>55.29</v>
      </c>
      <c r="AG48" s="23">
        <f t="shared" ref="AG48:AQ48" si="123">0.03*AG54+0.09*AG55+AG57</f>
        <v>93.18</v>
      </c>
      <c r="AH48" s="23">
        <f t="shared" si="123"/>
        <v>41.269999999999996</v>
      </c>
      <c r="AI48" s="23">
        <f t="shared" si="123"/>
        <v>128.47</v>
      </c>
      <c r="AJ48" s="23">
        <f t="shared" si="123"/>
        <v>137.49</v>
      </c>
      <c r="AK48" s="23">
        <f t="shared" si="123"/>
        <v>97.759999999999991</v>
      </c>
      <c r="AL48" s="23">
        <f t="shared" si="123"/>
        <v>209.95</v>
      </c>
      <c r="AM48" s="23">
        <f t="shared" si="123"/>
        <v>139.19</v>
      </c>
      <c r="AN48" s="23">
        <f t="shared" si="123"/>
        <v>124</v>
      </c>
      <c r="AO48" s="23">
        <f t="shared" si="123"/>
        <v>77.680000000000007</v>
      </c>
      <c r="AP48" s="23">
        <f t="shared" si="123"/>
        <v>69.459999999999994</v>
      </c>
      <c r="AQ48" s="23">
        <f t="shared" si="123"/>
        <v>46.3</v>
      </c>
      <c r="AR48" s="23">
        <f>0.03*AR54+0.09*AR55+AR57</f>
        <v>50.89</v>
      </c>
      <c r="AS48" s="143">
        <v>134</v>
      </c>
      <c r="AT48" s="143">
        <v>106</v>
      </c>
      <c r="AU48" s="143">
        <v>102</v>
      </c>
      <c r="AV48" s="143">
        <v>105</v>
      </c>
      <c r="AW48" s="112">
        <v>75</v>
      </c>
      <c r="AX48" s="112">
        <v>138</v>
      </c>
      <c r="AY48" s="112">
        <v>110</v>
      </c>
      <c r="AZ48" s="112">
        <v>86</v>
      </c>
      <c r="BA48" s="112">
        <v>112</v>
      </c>
      <c r="BB48" s="112">
        <v>167</v>
      </c>
      <c r="BC48" s="112">
        <v>156</v>
      </c>
      <c r="BD48" s="112">
        <v>53</v>
      </c>
      <c r="BE48" s="112">
        <v>213</v>
      </c>
      <c r="BF48" s="78">
        <f>Revenue!BF40</f>
        <v>193.95320000000001</v>
      </c>
      <c r="BG48" s="78">
        <f>Revenue!BG40</f>
        <v>186.54039999999998</v>
      </c>
      <c r="BH48" s="78">
        <f>Revenue!BH40</f>
        <v>197.298</v>
      </c>
      <c r="BI48" s="78">
        <f>Revenue!BI40</f>
        <v>216.05599999999998</v>
      </c>
      <c r="BJ48" s="78">
        <f>Revenue!BJ40</f>
        <v>219.16711599999999</v>
      </c>
      <c r="BK48" s="78">
        <f>Revenue!BK40</f>
        <v>210.79065199999994</v>
      </c>
      <c r="BL48" s="78">
        <f>Revenue!BL40</f>
        <v>222.94673999999995</v>
      </c>
      <c r="BM48" s="78">
        <f>Revenue!BM40</f>
        <v>244.14327999999998</v>
      </c>
      <c r="BN48" s="78">
        <f>Revenue!BN40</f>
        <v>247.65884107999995</v>
      </c>
      <c r="BO48" s="78">
        <f>Revenue!BO40</f>
        <v>238.19343675999991</v>
      </c>
      <c r="BP48" s="78">
        <f>Revenue!BP40</f>
        <v>251.92981619999992</v>
      </c>
      <c r="BQ48" s="78">
        <f>Revenue!BQ40</f>
        <v>275.88190639999993</v>
      </c>
      <c r="BR48" s="78">
        <f>Revenue!BR40</f>
        <v>279.85449042039994</v>
      </c>
      <c r="BS48" s="78">
        <f>Revenue!BS40</f>
        <v>269.15858353879986</v>
      </c>
      <c r="BT48" s="78">
        <f>Revenue!BT40</f>
        <v>284.68069230599986</v>
      </c>
      <c r="BU48" s="78">
        <f>Revenue!BU40</f>
        <v>311.74655423199994</v>
      </c>
      <c r="BV48" s="78">
        <f>Revenue!BV40</f>
        <v>316.23557417505191</v>
      </c>
      <c r="BW48" s="78">
        <f>Revenue!BW40</f>
        <v>304.14919939884379</v>
      </c>
      <c r="BX48" s="78">
        <f>Revenue!BX40</f>
        <v>321.68918230577987</v>
      </c>
    </row>
    <row r="49" spans="2:76" x14ac:dyDescent="0.15">
      <c r="B49" s="66" t="s">
        <v>41</v>
      </c>
      <c r="G49" s="36" t="str">
        <f t="shared" si="102"/>
        <v>JPY M</v>
      </c>
      <c r="H49" s="23">
        <f t="shared" si="103"/>
        <v>-514.82000000000039</v>
      </c>
      <c r="I49" s="23">
        <f t="shared" si="103"/>
        <v>-1457.2500000000002</v>
      </c>
      <c r="J49" s="23">
        <f t="shared" si="103"/>
        <v>-2048.29</v>
      </c>
      <c r="K49" s="23">
        <f t="shared" si="103"/>
        <v>-1053.0999999999999</v>
      </c>
      <c r="L49" s="23">
        <f t="shared" si="103"/>
        <v>-333.97000000000048</v>
      </c>
      <c r="M49" s="23">
        <f t="shared" si="103"/>
        <v>-839</v>
      </c>
      <c r="N49" s="23">
        <f t="shared" si="103"/>
        <v>-858</v>
      </c>
      <c r="O49" s="23">
        <f t="shared" si="103"/>
        <v>-2160</v>
      </c>
      <c r="P49" s="23">
        <f t="shared" si="103"/>
        <v>-2054.934653655645</v>
      </c>
      <c r="Q49" s="23">
        <f t="shared" si="103"/>
        <v>-2355.0899180454398</v>
      </c>
      <c r="R49" s="23">
        <f t="shared" si="103"/>
        <v>-2564.4919166042782</v>
      </c>
      <c r="S49" s="23">
        <f t="shared" si="103"/>
        <v>-2728.3011717978034</v>
      </c>
      <c r="T49" s="23">
        <f t="shared" si="103"/>
        <v>-2903.4612479682919</v>
      </c>
      <c r="Y49" s="23">
        <f t="shared" ref="Y49:AE49" si="124">Y42-SUM(Y43:Y48)</f>
        <v>-60.900000000000091</v>
      </c>
      <c r="Z49" s="23">
        <f t="shared" si="124"/>
        <v>-84.070000000000164</v>
      </c>
      <c r="AA49" s="23">
        <f t="shared" si="124"/>
        <v>28.739999999999782</v>
      </c>
      <c r="AB49" s="23">
        <f t="shared" si="124"/>
        <v>-398.58999999999992</v>
      </c>
      <c r="AC49" s="23">
        <f t="shared" si="124"/>
        <v>-101.81999999999994</v>
      </c>
      <c r="AD49" s="23">
        <f t="shared" si="124"/>
        <v>-263.31999999999971</v>
      </c>
      <c r="AE49" s="23">
        <f t="shared" si="124"/>
        <v>-625.70000000000027</v>
      </c>
      <c r="AF49" s="23">
        <f t="shared" ref="AF49:AQ49" si="125">AF42-SUM(AF43:AF48)</f>
        <v>-466.41000000000031</v>
      </c>
      <c r="AG49" s="23">
        <f t="shared" si="125"/>
        <v>-897.37999999999965</v>
      </c>
      <c r="AH49" s="23">
        <f t="shared" si="125"/>
        <v>-457.58999999999992</v>
      </c>
      <c r="AI49" s="23">
        <f t="shared" si="125"/>
        <v>-394.71000000000004</v>
      </c>
      <c r="AJ49" s="23">
        <f t="shared" si="125"/>
        <v>-298.61000000000035</v>
      </c>
      <c r="AK49" s="23">
        <f t="shared" si="125"/>
        <v>-56.240000000000009</v>
      </c>
      <c r="AL49" s="23">
        <f t="shared" si="125"/>
        <v>-253.42999999999984</v>
      </c>
      <c r="AM49" s="23">
        <f t="shared" si="125"/>
        <v>-382.59000000000015</v>
      </c>
      <c r="AN49" s="23">
        <f t="shared" si="125"/>
        <v>-360.83999999999992</v>
      </c>
      <c r="AO49" s="23">
        <f t="shared" si="125"/>
        <v>-534.76000000000022</v>
      </c>
      <c r="AP49" s="23">
        <f t="shared" si="125"/>
        <v>-489.22000000000025</v>
      </c>
      <c r="AQ49" s="23">
        <f t="shared" si="125"/>
        <v>188.57999999999993</v>
      </c>
      <c r="AR49" s="23">
        <f t="shared" ref="AR49" si="126">AR42-SUM(AR43:AR48)</f>
        <v>501.43000000000006</v>
      </c>
      <c r="AS49" s="143">
        <v>-263</v>
      </c>
      <c r="AT49" s="143">
        <v>-163</v>
      </c>
      <c r="AU49" s="143">
        <v>-147</v>
      </c>
      <c r="AV49" s="143">
        <v>-266</v>
      </c>
      <c r="AW49" s="112">
        <v>-357</v>
      </c>
      <c r="AX49" s="112">
        <v>-238</v>
      </c>
      <c r="AY49" s="112">
        <v>-122</v>
      </c>
      <c r="AZ49" s="112">
        <v>-141</v>
      </c>
      <c r="BA49" s="112">
        <v>-417</v>
      </c>
      <c r="BB49" s="112">
        <v>-358</v>
      </c>
      <c r="BC49" s="112">
        <v>-706</v>
      </c>
      <c r="BD49" s="112">
        <v>-679</v>
      </c>
      <c r="BE49" s="112">
        <v>-486</v>
      </c>
      <c r="BF49" s="78">
        <f>Revenue!BF41</f>
        <v>-510.98198233674026</v>
      </c>
      <c r="BG49" s="78">
        <f>Revenue!BG41</f>
        <v>-522.38257071291935</v>
      </c>
      <c r="BH49" s="78">
        <f>Revenue!BH41</f>
        <v>-535.57010060598543</v>
      </c>
      <c r="BI49" s="78">
        <f>Revenue!BI41</f>
        <v>-567.10193188767232</v>
      </c>
      <c r="BJ49" s="78">
        <f>Revenue!BJ41</f>
        <v>-577.6170939755383</v>
      </c>
      <c r="BK49" s="78">
        <f>Revenue!BK41</f>
        <v>-596.26165694823294</v>
      </c>
      <c r="BL49" s="78">
        <f>Revenue!BL41</f>
        <v>-614.10923523399651</v>
      </c>
      <c r="BM49" s="78">
        <f>Revenue!BM41</f>
        <v>-628.6037791088828</v>
      </c>
      <c r="BN49" s="78">
        <f>Revenue!BN41</f>
        <v>-633.11957596211244</v>
      </c>
      <c r="BO49" s="78">
        <f>Revenue!BO41</f>
        <v>-645.91855962277123</v>
      </c>
      <c r="BP49" s="78">
        <f>Revenue!BP41</f>
        <v>-656.85000191051165</v>
      </c>
      <c r="BQ49" s="78">
        <f>Revenue!BQ41</f>
        <v>-676.1858058135457</v>
      </c>
      <c r="BR49" s="78">
        <f>Revenue!BR41</f>
        <v>-675.99771954151367</v>
      </c>
      <c r="BS49" s="78">
        <f>Revenue!BS41</f>
        <v>-684.61683514156982</v>
      </c>
      <c r="BT49" s="78">
        <f>Revenue!BT41</f>
        <v>-691.50081130117428</v>
      </c>
      <c r="BU49" s="78">
        <f>Revenue!BU41</f>
        <v>-720.35628553302752</v>
      </c>
      <c r="BV49" s="78">
        <f>Revenue!BV41</f>
        <v>-719.39923979622313</v>
      </c>
      <c r="BW49" s="78">
        <f>Revenue!BW41</f>
        <v>-728.43489323420943</v>
      </c>
      <c r="BX49" s="78">
        <f>Revenue!BX41</f>
        <v>-735.27082940483137</v>
      </c>
    </row>
    <row r="50" spans="2:76" hidden="1" outlineLevel="1" x14ac:dyDescent="0.15">
      <c r="B50" s="66"/>
      <c r="G50" s="36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112"/>
      <c r="AX50" s="112"/>
      <c r="AY50" s="112"/>
      <c r="AZ50" s="112"/>
      <c r="BA50" s="112"/>
      <c r="BB50" s="112"/>
      <c r="BC50" s="112"/>
      <c r="BD50" s="112"/>
      <c r="BE50" s="112"/>
      <c r="BF50" s="78"/>
      <c r="BG50" s="78"/>
      <c r="BH50" s="78"/>
      <c r="BI50" s="78"/>
      <c r="BJ50" s="78"/>
      <c r="BK50" s="78"/>
      <c r="BL50" s="78"/>
      <c r="BM50" s="78"/>
      <c r="BN50" s="78"/>
      <c r="BO50" s="78"/>
      <c r="BP50" s="78"/>
      <c r="BQ50" s="78"/>
      <c r="BR50" s="78"/>
      <c r="BS50" s="78"/>
      <c r="BT50" s="78"/>
      <c r="BU50" s="78"/>
      <c r="BV50" s="78"/>
      <c r="BW50" s="78"/>
      <c r="BX50" s="78"/>
    </row>
    <row r="51" spans="2:76" hidden="1" outlineLevel="1" x14ac:dyDescent="0.15">
      <c r="B51" s="142" t="s">
        <v>371</v>
      </c>
      <c r="G51" s="36" t="str">
        <f t="shared" ref="G51:G57" si="127">G$10</f>
        <v>JPY M</v>
      </c>
      <c r="H51" s="23">
        <f t="shared" ref="H51:T57" si="128">+SUMIF($X$5:$BY$5,H$5,$X51:$BY51)</f>
        <v>0</v>
      </c>
      <c r="I51" s="23">
        <f t="shared" si="128"/>
        <v>0</v>
      </c>
      <c r="J51" s="23">
        <f t="shared" si="128"/>
        <v>0</v>
      </c>
      <c r="K51" s="23">
        <f t="shared" si="128"/>
        <v>0</v>
      </c>
      <c r="L51" s="23">
        <f t="shared" si="128"/>
        <v>0</v>
      </c>
      <c r="M51" s="23">
        <f t="shared" si="128"/>
        <v>0</v>
      </c>
      <c r="N51" s="23">
        <f t="shared" si="128"/>
        <v>0</v>
      </c>
      <c r="O51" s="23">
        <f t="shared" si="128"/>
        <v>0</v>
      </c>
      <c r="P51" s="23">
        <f t="shared" si="128"/>
        <v>0</v>
      </c>
      <c r="Q51" s="23">
        <f t="shared" si="128"/>
        <v>0</v>
      </c>
      <c r="R51" s="23">
        <f t="shared" si="128"/>
        <v>0</v>
      </c>
      <c r="S51" s="23">
        <f t="shared" si="128"/>
        <v>0</v>
      </c>
      <c r="T51" s="23">
        <f t="shared" si="128"/>
        <v>0</v>
      </c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112"/>
      <c r="AX51" s="112"/>
      <c r="AY51" s="112"/>
      <c r="AZ51" s="112"/>
      <c r="BA51" s="112"/>
      <c r="BB51" s="112"/>
      <c r="BC51" s="112"/>
      <c r="BD51" s="112"/>
      <c r="BE51" s="112"/>
      <c r="BF51" s="78"/>
      <c r="BG51" s="78"/>
      <c r="BH51" s="78"/>
      <c r="BI51" s="78"/>
      <c r="BJ51" s="78"/>
      <c r="BK51" s="78"/>
      <c r="BL51" s="78"/>
      <c r="BM51" s="78"/>
      <c r="BN51" s="78"/>
      <c r="BO51" s="78"/>
      <c r="BP51" s="78"/>
      <c r="BQ51" s="78"/>
      <c r="BR51" s="78"/>
      <c r="BS51" s="78"/>
      <c r="BT51" s="78"/>
      <c r="BU51" s="78"/>
      <c r="BV51" s="78"/>
      <c r="BW51" s="78"/>
      <c r="BX51" s="78"/>
    </row>
    <row r="52" spans="2:76" hidden="1" outlineLevel="1" x14ac:dyDescent="0.15">
      <c r="B52" s="66" t="s">
        <v>366</v>
      </c>
      <c r="G52" s="36" t="str">
        <f t="shared" si="127"/>
        <v>JPY M</v>
      </c>
      <c r="H52" s="23">
        <f t="shared" si="128"/>
        <v>-373</v>
      </c>
      <c r="I52" s="23">
        <f t="shared" si="128"/>
        <v>-221</v>
      </c>
      <c r="J52" s="23">
        <f t="shared" si="128"/>
        <v>-718</v>
      </c>
      <c r="K52" s="23">
        <f t="shared" si="128"/>
        <v>-131</v>
      </c>
      <c r="L52" s="23">
        <f t="shared" si="128"/>
        <v>95</v>
      </c>
      <c r="M52" s="23">
        <f t="shared" si="128"/>
        <v>24</v>
      </c>
      <c r="N52" s="23">
        <f t="shared" si="128"/>
        <v>0</v>
      </c>
      <c r="O52" s="23">
        <f t="shared" si="128"/>
        <v>0</v>
      </c>
      <c r="P52" s="23">
        <f t="shared" si="128"/>
        <v>0</v>
      </c>
      <c r="Q52" s="23">
        <f t="shared" si="128"/>
        <v>0</v>
      </c>
      <c r="R52" s="23">
        <f t="shared" si="128"/>
        <v>0</v>
      </c>
      <c r="S52" s="23">
        <f t="shared" si="128"/>
        <v>0</v>
      </c>
      <c r="T52" s="23">
        <f t="shared" si="128"/>
        <v>0</v>
      </c>
      <c r="Y52" s="143">
        <v>-80</v>
      </c>
      <c r="Z52" s="143">
        <v>-81</v>
      </c>
      <c r="AA52" s="143">
        <v>-63</v>
      </c>
      <c r="AB52" s="143">
        <v>-149</v>
      </c>
      <c r="AC52" s="143">
        <v>-89</v>
      </c>
      <c r="AD52" s="143">
        <v>-26</v>
      </c>
      <c r="AE52" s="143">
        <v>-15</v>
      </c>
      <c r="AF52" s="143">
        <v>-91</v>
      </c>
      <c r="AG52" s="143">
        <v>-148</v>
      </c>
      <c r="AH52" s="143">
        <v>-271</v>
      </c>
      <c r="AI52" s="143">
        <v>-145</v>
      </c>
      <c r="AJ52" s="143">
        <v>-154</v>
      </c>
      <c r="AK52" s="143">
        <v>-19</v>
      </c>
      <c r="AL52" s="143">
        <v>-28</v>
      </c>
      <c r="AM52" s="143">
        <v>-21</v>
      </c>
      <c r="AN52" s="143">
        <v>-63</v>
      </c>
      <c r="AO52" s="143">
        <v>42</v>
      </c>
      <c r="AP52" s="143">
        <v>23</v>
      </c>
      <c r="AQ52" s="143">
        <v>59</v>
      </c>
      <c r="AR52" s="143">
        <v>-29</v>
      </c>
      <c r="AS52" s="143">
        <v>36</v>
      </c>
      <c r="AT52" s="143">
        <v>13</v>
      </c>
      <c r="AU52" s="143">
        <v>6</v>
      </c>
      <c r="AV52" s="143">
        <v>-31</v>
      </c>
      <c r="AW52" s="112"/>
      <c r="AX52" s="112"/>
      <c r="AY52" s="112"/>
      <c r="AZ52" s="112"/>
      <c r="BA52" s="112"/>
      <c r="BB52" s="112"/>
      <c r="BC52" s="112"/>
      <c r="BD52" s="112"/>
      <c r="BE52" s="112"/>
      <c r="BF52" s="78"/>
      <c r="BG52" s="78"/>
      <c r="BH52" s="78"/>
      <c r="BI52" s="78"/>
      <c r="BJ52" s="78"/>
      <c r="BK52" s="78"/>
      <c r="BL52" s="78"/>
      <c r="BM52" s="78"/>
      <c r="BN52" s="78"/>
      <c r="BO52" s="78"/>
      <c r="BP52" s="78"/>
      <c r="BQ52" s="78"/>
      <c r="BR52" s="78"/>
      <c r="BS52" s="78"/>
      <c r="BT52" s="78"/>
      <c r="BU52" s="78"/>
      <c r="BV52" s="78"/>
      <c r="BW52" s="78"/>
      <c r="BX52" s="78"/>
    </row>
    <row r="53" spans="2:76" hidden="1" outlineLevel="1" x14ac:dyDescent="0.15">
      <c r="B53" s="66" t="s">
        <v>367</v>
      </c>
      <c r="G53" s="36" t="str">
        <f t="shared" si="127"/>
        <v>JPY M</v>
      </c>
      <c r="H53" s="23">
        <f t="shared" si="128"/>
        <v>3937</v>
      </c>
      <c r="I53" s="23">
        <f t="shared" si="128"/>
        <v>3091</v>
      </c>
      <c r="J53" s="23">
        <f t="shared" si="128"/>
        <v>2368</v>
      </c>
      <c r="K53" s="23">
        <f t="shared" si="128"/>
        <v>1733</v>
      </c>
      <c r="L53" s="23">
        <f t="shared" si="128"/>
        <v>-1680</v>
      </c>
      <c r="M53" s="23">
        <f t="shared" si="128"/>
        <v>-458</v>
      </c>
      <c r="N53" s="23">
        <f t="shared" si="128"/>
        <v>0</v>
      </c>
      <c r="O53" s="23">
        <f t="shared" si="128"/>
        <v>0</v>
      </c>
      <c r="P53" s="23">
        <f t="shared" si="128"/>
        <v>0</v>
      </c>
      <c r="Q53" s="23">
        <f t="shared" si="128"/>
        <v>0</v>
      </c>
      <c r="R53" s="23">
        <f t="shared" si="128"/>
        <v>0</v>
      </c>
      <c r="S53" s="23">
        <f t="shared" si="128"/>
        <v>0</v>
      </c>
      <c r="T53" s="23">
        <f t="shared" si="128"/>
        <v>0</v>
      </c>
      <c r="Y53" s="143">
        <v>1054</v>
      </c>
      <c r="Z53" s="143">
        <v>1126</v>
      </c>
      <c r="AA53" s="143">
        <v>974</v>
      </c>
      <c r="AB53" s="143">
        <v>783</v>
      </c>
      <c r="AC53" s="143">
        <v>659</v>
      </c>
      <c r="AD53" s="143">
        <v>396</v>
      </c>
      <c r="AE53" s="143">
        <v>659</v>
      </c>
      <c r="AF53" s="143">
        <v>1377</v>
      </c>
      <c r="AG53" s="143">
        <v>1064</v>
      </c>
      <c r="AH53" s="143">
        <v>312</v>
      </c>
      <c r="AI53" s="143">
        <v>481</v>
      </c>
      <c r="AJ53" s="143">
        <v>511</v>
      </c>
      <c r="AK53" s="143">
        <v>339</v>
      </c>
      <c r="AL53" s="143">
        <v>851</v>
      </c>
      <c r="AM53" s="143">
        <v>573</v>
      </c>
      <c r="AN53" s="143">
        <v>-30</v>
      </c>
      <c r="AO53" s="143">
        <v>428</v>
      </c>
      <c r="AP53" s="143">
        <v>-60</v>
      </c>
      <c r="AQ53" s="143">
        <v>-482</v>
      </c>
      <c r="AR53" s="143">
        <v>-1566</v>
      </c>
      <c r="AS53" s="143">
        <v>-270</v>
      </c>
      <c r="AT53" s="143">
        <v>-86</v>
      </c>
      <c r="AU53" s="143">
        <v>-195</v>
      </c>
      <c r="AV53" s="143">
        <v>93</v>
      </c>
      <c r="AW53" s="112"/>
      <c r="AX53" s="112"/>
      <c r="AY53" s="112"/>
      <c r="AZ53" s="112"/>
      <c r="BA53" s="112"/>
      <c r="BB53" s="112"/>
      <c r="BC53" s="112"/>
      <c r="BD53" s="112"/>
      <c r="BE53" s="112"/>
      <c r="BF53" s="78"/>
      <c r="BG53" s="78"/>
      <c r="BH53" s="78"/>
      <c r="BI53" s="78"/>
      <c r="BJ53" s="78"/>
      <c r="BK53" s="78"/>
      <c r="BL53" s="78"/>
      <c r="BM53" s="78"/>
      <c r="BN53" s="78"/>
      <c r="BO53" s="78"/>
      <c r="BP53" s="78"/>
      <c r="BQ53" s="78"/>
      <c r="BR53" s="78"/>
      <c r="BS53" s="78"/>
      <c r="BT53" s="78"/>
      <c r="BU53" s="78"/>
      <c r="BV53" s="78"/>
      <c r="BW53" s="78"/>
      <c r="BX53" s="78"/>
    </row>
    <row r="54" spans="2:76" hidden="1" outlineLevel="1" x14ac:dyDescent="0.15">
      <c r="B54" s="66" t="s">
        <v>368</v>
      </c>
      <c r="G54" s="36" t="str">
        <f t="shared" si="127"/>
        <v>JPY M</v>
      </c>
      <c r="H54" s="23">
        <f t="shared" si="128"/>
        <v>2031</v>
      </c>
      <c r="I54" s="23">
        <f t="shared" si="128"/>
        <v>2919</v>
      </c>
      <c r="J54" s="23">
        <f t="shared" si="128"/>
        <v>2626</v>
      </c>
      <c r="K54" s="23">
        <f t="shared" si="128"/>
        <v>3065</v>
      </c>
      <c r="L54" s="23">
        <f t="shared" si="128"/>
        <v>3478</v>
      </c>
      <c r="M54" s="23">
        <f t="shared" si="128"/>
        <v>5550</v>
      </c>
      <c r="N54" s="23">
        <f t="shared" si="128"/>
        <v>0</v>
      </c>
      <c r="O54" s="23">
        <f t="shared" si="128"/>
        <v>0</v>
      </c>
      <c r="P54" s="23">
        <f t="shared" si="128"/>
        <v>0</v>
      </c>
      <c r="Q54" s="23">
        <f t="shared" si="128"/>
        <v>0</v>
      </c>
      <c r="R54" s="23">
        <f t="shared" si="128"/>
        <v>0</v>
      </c>
      <c r="S54" s="23">
        <f t="shared" si="128"/>
        <v>0</v>
      </c>
      <c r="T54" s="23">
        <f t="shared" si="128"/>
        <v>0</v>
      </c>
      <c r="Y54" s="143">
        <v>558</v>
      </c>
      <c r="Z54" s="143">
        <v>496</v>
      </c>
      <c r="AA54" s="143">
        <v>555</v>
      </c>
      <c r="AB54" s="143">
        <v>422</v>
      </c>
      <c r="AC54" s="143">
        <v>592</v>
      </c>
      <c r="AD54" s="143">
        <v>635</v>
      </c>
      <c r="AE54" s="143">
        <v>718</v>
      </c>
      <c r="AF54" s="143">
        <v>974</v>
      </c>
      <c r="AG54" s="143">
        <v>940</v>
      </c>
      <c r="AH54" s="143">
        <v>489</v>
      </c>
      <c r="AI54" s="143">
        <v>498</v>
      </c>
      <c r="AJ54" s="143">
        <v>699</v>
      </c>
      <c r="AK54" s="143">
        <v>721</v>
      </c>
      <c r="AL54" s="143">
        <v>696</v>
      </c>
      <c r="AM54" s="143">
        <v>605</v>
      </c>
      <c r="AN54" s="143">
        <v>1043</v>
      </c>
      <c r="AO54" s="143">
        <v>1416</v>
      </c>
      <c r="AP54" s="143">
        <v>1252</v>
      </c>
      <c r="AQ54" s="143">
        <v>749</v>
      </c>
      <c r="AR54" s="143">
        <v>61</v>
      </c>
      <c r="AS54" s="143">
        <v>758</v>
      </c>
      <c r="AT54" s="143">
        <v>1329</v>
      </c>
      <c r="AU54" s="143">
        <v>1474</v>
      </c>
      <c r="AV54" s="143">
        <v>1989</v>
      </c>
      <c r="AW54" s="112"/>
      <c r="AX54" s="112"/>
      <c r="AY54" s="112"/>
      <c r="AZ54" s="112"/>
      <c r="BA54" s="112"/>
      <c r="BB54" s="112"/>
      <c r="BC54" s="112"/>
      <c r="BD54" s="112"/>
      <c r="BE54" s="112"/>
      <c r="BF54" s="78"/>
      <c r="BG54" s="78"/>
      <c r="BH54" s="78"/>
      <c r="BI54" s="78"/>
      <c r="BJ54" s="78"/>
      <c r="BK54" s="78"/>
      <c r="BL54" s="78"/>
      <c r="BM54" s="78"/>
      <c r="BN54" s="78"/>
      <c r="BO54" s="78"/>
      <c r="BP54" s="78"/>
      <c r="BQ54" s="78"/>
      <c r="BR54" s="78"/>
      <c r="BS54" s="78"/>
      <c r="BT54" s="78"/>
      <c r="BU54" s="78"/>
      <c r="BV54" s="78"/>
      <c r="BW54" s="78"/>
      <c r="BX54" s="78"/>
    </row>
    <row r="55" spans="2:76" hidden="1" outlineLevel="1" x14ac:dyDescent="0.15">
      <c r="B55" s="66" t="s">
        <v>369</v>
      </c>
      <c r="G55" s="36" t="str">
        <f t="shared" si="127"/>
        <v>JPY M</v>
      </c>
      <c r="H55" s="23">
        <f t="shared" si="128"/>
        <v>629</v>
      </c>
      <c r="I55" s="23">
        <f t="shared" si="128"/>
        <v>444</v>
      </c>
      <c r="J55" s="23">
        <f t="shared" si="128"/>
        <v>307</v>
      </c>
      <c r="K55" s="23">
        <f t="shared" si="128"/>
        <v>255</v>
      </c>
      <c r="L55" s="23">
        <f t="shared" si="128"/>
        <v>111</v>
      </c>
      <c r="M55" s="23">
        <f t="shared" si="128"/>
        <v>1188</v>
      </c>
      <c r="N55" s="23">
        <f t="shared" si="128"/>
        <v>0</v>
      </c>
      <c r="O55" s="23">
        <f t="shared" si="128"/>
        <v>0</v>
      </c>
      <c r="P55" s="23">
        <f t="shared" si="128"/>
        <v>0</v>
      </c>
      <c r="Q55" s="23">
        <f t="shared" si="128"/>
        <v>0</v>
      </c>
      <c r="R55" s="23">
        <f t="shared" si="128"/>
        <v>0</v>
      </c>
      <c r="S55" s="23">
        <f t="shared" si="128"/>
        <v>0</v>
      </c>
      <c r="T55" s="23">
        <f t="shared" si="128"/>
        <v>0</v>
      </c>
      <c r="Y55" s="143">
        <v>-32</v>
      </c>
      <c r="Z55" s="143">
        <v>219</v>
      </c>
      <c r="AA55" s="143">
        <v>369</v>
      </c>
      <c r="AB55" s="143">
        <v>73</v>
      </c>
      <c r="AC55" s="143">
        <v>-110</v>
      </c>
      <c r="AD55" s="143">
        <v>183</v>
      </c>
      <c r="AE55" s="143">
        <v>248</v>
      </c>
      <c r="AF55" s="143">
        <v>123</v>
      </c>
      <c r="AG55" s="143">
        <v>22</v>
      </c>
      <c r="AH55" s="143">
        <v>40</v>
      </c>
      <c r="AI55" s="143">
        <v>217</v>
      </c>
      <c r="AJ55" s="143">
        <v>28</v>
      </c>
      <c r="AK55" s="143">
        <v>-43</v>
      </c>
      <c r="AL55" s="143">
        <v>123</v>
      </c>
      <c r="AM55" s="143">
        <v>256</v>
      </c>
      <c r="AN55" s="143">
        <v>-81</v>
      </c>
      <c r="AO55" s="143">
        <v>-20</v>
      </c>
      <c r="AP55" s="143">
        <v>110</v>
      </c>
      <c r="AQ55" s="143">
        <v>87</v>
      </c>
      <c r="AR55" s="143">
        <v>-66</v>
      </c>
      <c r="AS55" s="143">
        <v>11</v>
      </c>
      <c r="AT55" s="143">
        <v>350</v>
      </c>
      <c r="AU55" s="143">
        <v>538</v>
      </c>
      <c r="AV55" s="143">
        <v>289</v>
      </c>
      <c r="AW55" s="112"/>
      <c r="AX55" s="112"/>
      <c r="AY55" s="112"/>
      <c r="AZ55" s="112"/>
      <c r="BA55" s="112"/>
      <c r="BB55" s="112"/>
      <c r="BC55" s="112"/>
      <c r="BD55" s="112"/>
      <c r="BE55" s="112"/>
      <c r="BF55" s="78"/>
      <c r="BG55" s="78"/>
      <c r="BH55" s="78"/>
      <c r="BI55" s="78"/>
      <c r="BJ55" s="78"/>
      <c r="BK55" s="78"/>
      <c r="BL55" s="78"/>
      <c r="BM55" s="78"/>
      <c r="BN55" s="78"/>
      <c r="BO55" s="78"/>
      <c r="BP55" s="78"/>
      <c r="BQ55" s="78"/>
      <c r="BR55" s="78"/>
      <c r="BS55" s="78"/>
      <c r="BT55" s="78"/>
      <c r="BU55" s="78"/>
      <c r="BV55" s="78"/>
      <c r="BW55" s="78"/>
      <c r="BX55" s="78"/>
    </row>
    <row r="56" spans="2:76" hidden="1" outlineLevel="1" x14ac:dyDescent="0.15">
      <c r="B56" s="66" t="s">
        <v>370</v>
      </c>
      <c r="G56" s="36" t="str">
        <f t="shared" si="127"/>
        <v>JPY M</v>
      </c>
      <c r="H56" s="23">
        <f t="shared" si="128"/>
        <v>2644</v>
      </c>
      <c r="I56" s="23">
        <f t="shared" si="128"/>
        <v>2878</v>
      </c>
      <c r="J56" s="23">
        <f t="shared" si="128"/>
        <v>2147</v>
      </c>
      <c r="K56" s="23">
        <f t="shared" si="128"/>
        <v>2560</v>
      </c>
      <c r="L56" s="23">
        <f t="shared" si="128"/>
        <v>2791</v>
      </c>
      <c r="M56" s="23">
        <f t="shared" si="128"/>
        <v>2955</v>
      </c>
      <c r="N56" s="23">
        <f t="shared" si="128"/>
        <v>0</v>
      </c>
      <c r="O56" s="23">
        <f t="shared" si="128"/>
        <v>0</v>
      </c>
      <c r="P56" s="23">
        <f t="shared" si="128"/>
        <v>0</v>
      </c>
      <c r="Q56" s="23">
        <f t="shared" si="128"/>
        <v>0</v>
      </c>
      <c r="R56" s="23">
        <f t="shared" si="128"/>
        <v>0</v>
      </c>
      <c r="S56" s="23">
        <f t="shared" si="128"/>
        <v>0</v>
      </c>
      <c r="T56" s="23">
        <f t="shared" si="128"/>
        <v>0</v>
      </c>
      <c r="Y56" s="143">
        <v>706</v>
      </c>
      <c r="Z56" s="143">
        <v>732</v>
      </c>
      <c r="AA56" s="143">
        <v>783</v>
      </c>
      <c r="AB56" s="143">
        <v>423</v>
      </c>
      <c r="AC56" s="143">
        <v>741</v>
      </c>
      <c r="AD56" s="143">
        <v>905</v>
      </c>
      <c r="AE56" s="143">
        <v>436</v>
      </c>
      <c r="AF56" s="143">
        <v>796</v>
      </c>
      <c r="AG56" s="143">
        <v>535</v>
      </c>
      <c r="AH56" s="143">
        <v>545</v>
      </c>
      <c r="AI56" s="143">
        <v>463</v>
      </c>
      <c r="AJ56" s="143">
        <v>604</v>
      </c>
      <c r="AK56" s="143">
        <v>681</v>
      </c>
      <c r="AL56" s="143">
        <v>742</v>
      </c>
      <c r="AM56" s="143">
        <v>427</v>
      </c>
      <c r="AN56" s="143">
        <v>710</v>
      </c>
      <c r="AO56" s="143">
        <v>869</v>
      </c>
      <c r="AP56" s="143">
        <v>634</v>
      </c>
      <c r="AQ56" s="143">
        <v>794</v>
      </c>
      <c r="AR56" s="143">
        <v>494</v>
      </c>
      <c r="AS56" s="143">
        <v>554</v>
      </c>
      <c r="AT56" s="143">
        <v>631</v>
      </c>
      <c r="AU56" s="143">
        <v>972</v>
      </c>
      <c r="AV56" s="143">
        <v>798</v>
      </c>
      <c r="AW56" s="112"/>
      <c r="AX56" s="112"/>
      <c r="AY56" s="112"/>
      <c r="AZ56" s="112"/>
      <c r="BA56" s="112"/>
      <c r="BB56" s="112"/>
      <c r="BC56" s="112"/>
      <c r="BD56" s="112"/>
      <c r="BE56" s="112"/>
      <c r="BF56" s="78"/>
      <c r="BG56" s="78"/>
      <c r="BH56" s="78"/>
      <c r="BI56" s="78"/>
      <c r="BJ56" s="78"/>
      <c r="BK56" s="78"/>
      <c r="BL56" s="78"/>
      <c r="BM56" s="78"/>
      <c r="BN56" s="78"/>
      <c r="BO56" s="78"/>
      <c r="BP56" s="78"/>
      <c r="BQ56" s="78"/>
      <c r="BR56" s="78"/>
      <c r="BS56" s="78"/>
      <c r="BT56" s="78"/>
      <c r="BU56" s="78"/>
      <c r="BV56" s="78"/>
      <c r="BW56" s="78"/>
      <c r="BX56" s="78"/>
    </row>
    <row r="57" spans="2:76" hidden="1" outlineLevel="1" x14ac:dyDescent="0.15">
      <c r="B57" s="66" t="s">
        <v>48</v>
      </c>
      <c r="G57" s="36" t="str">
        <f t="shared" si="127"/>
        <v>JPY M</v>
      </c>
      <c r="H57" s="23">
        <f t="shared" si="128"/>
        <v>211</v>
      </c>
      <c r="I57" s="23">
        <f t="shared" si="128"/>
        <v>467</v>
      </c>
      <c r="J57" s="23">
        <f t="shared" si="128"/>
        <v>294</v>
      </c>
      <c r="K57" s="23">
        <f t="shared" si="128"/>
        <v>456</v>
      </c>
      <c r="L57" s="23">
        <f t="shared" si="128"/>
        <v>130</v>
      </c>
      <c r="M57" s="23">
        <f t="shared" si="128"/>
        <v>182</v>
      </c>
      <c r="N57" s="23">
        <f t="shared" si="128"/>
        <v>0</v>
      </c>
      <c r="O57" s="23">
        <f t="shared" si="128"/>
        <v>0</v>
      </c>
      <c r="P57" s="23">
        <f t="shared" si="128"/>
        <v>0</v>
      </c>
      <c r="Q57" s="23">
        <f t="shared" si="128"/>
        <v>0</v>
      </c>
      <c r="R57" s="23">
        <f t="shared" si="128"/>
        <v>0</v>
      </c>
      <c r="S57" s="23">
        <f t="shared" si="128"/>
        <v>0</v>
      </c>
      <c r="T57" s="23">
        <f t="shared" si="128"/>
        <v>0</v>
      </c>
      <c r="Y57" s="143">
        <v>102</v>
      </c>
      <c r="Z57" s="143">
        <v>38</v>
      </c>
      <c r="AA57" s="143">
        <v>8</v>
      </c>
      <c r="AB57" s="143">
        <v>63</v>
      </c>
      <c r="AC57" s="143">
        <v>130</v>
      </c>
      <c r="AD57" s="143">
        <v>151</v>
      </c>
      <c r="AE57" s="143">
        <v>171</v>
      </c>
      <c r="AF57" s="143">
        <v>15</v>
      </c>
      <c r="AG57" s="143">
        <v>63</v>
      </c>
      <c r="AH57" s="143">
        <v>23</v>
      </c>
      <c r="AI57" s="143">
        <v>94</v>
      </c>
      <c r="AJ57" s="143">
        <v>114</v>
      </c>
      <c r="AK57" s="143">
        <v>80</v>
      </c>
      <c r="AL57" s="143">
        <v>178</v>
      </c>
      <c r="AM57" s="143">
        <v>98</v>
      </c>
      <c r="AN57" s="143">
        <v>100</v>
      </c>
      <c r="AO57" s="143">
        <v>37</v>
      </c>
      <c r="AP57" s="143">
        <v>22</v>
      </c>
      <c r="AQ57" s="143">
        <v>16</v>
      </c>
      <c r="AR57" s="143">
        <v>55</v>
      </c>
      <c r="AS57" s="143">
        <v>81</v>
      </c>
      <c r="AT57" s="143">
        <v>41</v>
      </c>
      <c r="AU57" s="143">
        <v>21</v>
      </c>
      <c r="AV57" s="143">
        <v>39</v>
      </c>
      <c r="AW57" s="112"/>
      <c r="AX57" s="112"/>
      <c r="AY57" s="112"/>
      <c r="AZ57" s="112"/>
      <c r="BA57" s="112"/>
      <c r="BB57" s="112"/>
      <c r="BC57" s="112"/>
      <c r="BD57" s="112"/>
      <c r="BE57" s="112"/>
      <c r="BF57" s="78"/>
      <c r="BG57" s="78"/>
      <c r="BH57" s="78"/>
      <c r="BI57" s="78"/>
      <c r="BJ57" s="78"/>
      <c r="BK57" s="78"/>
      <c r="BL57" s="78"/>
      <c r="BM57" s="78"/>
      <c r="BN57" s="78"/>
      <c r="BO57" s="78"/>
      <c r="BP57" s="78"/>
      <c r="BQ57" s="78"/>
      <c r="BR57" s="78"/>
      <c r="BS57" s="78"/>
      <c r="BT57" s="78"/>
      <c r="BU57" s="78"/>
      <c r="BV57" s="78"/>
      <c r="BW57" s="78"/>
      <c r="BX57" s="78"/>
    </row>
    <row r="58" spans="2:76" collapsed="1" x14ac:dyDescent="0.15">
      <c r="B58" s="66"/>
      <c r="G58" s="36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</row>
    <row r="59" spans="2:76" x14ac:dyDescent="0.15">
      <c r="B59" s="67" t="s">
        <v>42</v>
      </c>
      <c r="G59" s="36" t="s">
        <v>38</v>
      </c>
      <c r="H59" s="24">
        <f t="shared" ref="H59:T59" si="129">IFERROR(H42/H10,"nm")</f>
        <v>9.9620862295241336E-2</v>
      </c>
      <c r="I59" s="24">
        <f t="shared" si="129"/>
        <v>9.5191432771050605E-2</v>
      </c>
      <c r="J59" s="24">
        <f t="shared" si="129"/>
        <v>7.5755458737154974E-2</v>
      </c>
      <c r="K59" s="24">
        <f t="shared" si="129"/>
        <v>8.6471309086150069E-2</v>
      </c>
      <c r="L59" s="24">
        <f t="shared" si="129"/>
        <v>5.5752950450707765E-2</v>
      </c>
      <c r="M59" s="24">
        <f t="shared" si="129"/>
        <v>8.9938125315003267E-2</v>
      </c>
      <c r="N59" s="24">
        <f t="shared" si="129"/>
        <v>0.15082313018755444</v>
      </c>
      <c r="O59" s="24">
        <f t="shared" si="129"/>
        <v>0.17609046849757673</v>
      </c>
      <c r="P59" s="24">
        <f t="shared" si="129"/>
        <v>0.22321716448700896</v>
      </c>
      <c r="Q59" s="24">
        <f t="shared" si="129"/>
        <v>0.22112930260504127</v>
      </c>
      <c r="R59" s="24">
        <f t="shared" si="129"/>
        <v>0.21676634620795737</v>
      </c>
      <c r="S59" s="24">
        <f t="shared" si="129"/>
        <v>0.21071090571912693</v>
      </c>
      <c r="T59" s="24">
        <f t="shared" si="129"/>
        <v>0.20646152565761275</v>
      </c>
      <c r="Y59" s="24">
        <f t="shared" ref="Y59:BT59" si="130">IFERROR(Y42/Y10,"nm")</f>
        <v>0.10396088019559903</v>
      </c>
      <c r="Z59" s="24">
        <f t="shared" si="130"/>
        <v>0.1076382291468744</v>
      </c>
      <c r="AA59" s="24">
        <f t="shared" si="130"/>
        <v>0.11407352737672402</v>
      </c>
      <c r="AB59" s="24">
        <f t="shared" si="130"/>
        <v>6.9750405525613526E-2</v>
      </c>
      <c r="AC59" s="24">
        <f t="shared" si="130"/>
        <v>8.2343242325784397E-2</v>
      </c>
      <c r="AD59" s="24">
        <f t="shared" si="130"/>
        <v>7.6599972900952981E-2</v>
      </c>
      <c r="AE59" s="24">
        <f t="shared" si="130"/>
        <v>8.6670735715291797E-2</v>
      </c>
      <c r="AF59" s="24">
        <f t="shared" si="130"/>
        <v>0.13480448732745487</v>
      </c>
      <c r="AG59" s="24">
        <f t="shared" si="130"/>
        <v>0.10462622549019608</v>
      </c>
      <c r="AH59" s="24">
        <f t="shared" si="130"/>
        <v>4.573170731707317E-2</v>
      </c>
      <c r="AI59" s="24">
        <f t="shared" si="130"/>
        <v>6.8069861173309446E-2</v>
      </c>
      <c r="AJ59" s="24">
        <f t="shared" si="130"/>
        <v>8.3144963144963141E-2</v>
      </c>
      <c r="AK59" s="24">
        <f t="shared" si="130"/>
        <v>8.2512915488839073E-2</v>
      </c>
      <c r="AL59" s="24">
        <f t="shared" si="130"/>
        <v>0.10885842084791909</v>
      </c>
      <c r="AM59" s="24">
        <f t="shared" si="130"/>
        <v>8.1914994770371785E-2</v>
      </c>
      <c r="AN59" s="24">
        <f t="shared" si="130"/>
        <v>7.3548857781222929E-2</v>
      </c>
      <c r="AO59" s="24">
        <f t="shared" si="130"/>
        <v>0.10966550551894909</v>
      </c>
      <c r="AP59" s="24">
        <f t="shared" si="130"/>
        <v>8.5480396380870308E-2</v>
      </c>
      <c r="AQ59" s="24">
        <f t="shared" si="130"/>
        <v>5.7445339470655929E-2</v>
      </c>
      <c r="AR59" s="24">
        <f t="shared" si="130"/>
        <v>-5.1420045825118561E-2</v>
      </c>
      <c r="AS59" s="24">
        <f t="shared" si="130"/>
        <v>4.3602502832930976E-2</v>
      </c>
      <c r="AT59" s="24">
        <f t="shared" si="130"/>
        <v>9.9523109150064626E-2</v>
      </c>
      <c r="AU59" s="24">
        <f t="shared" si="130"/>
        <v>0.10218516615956059</v>
      </c>
      <c r="AV59" s="24">
        <f t="shared" si="130"/>
        <v>0.10641757893066793</v>
      </c>
      <c r="AW59" s="24">
        <f t="shared" si="130"/>
        <v>0.14960750526517327</v>
      </c>
      <c r="AX59" s="24">
        <f t="shared" si="130"/>
        <v>0.12763587763587764</v>
      </c>
      <c r="AY59" s="24">
        <f t="shared" si="130"/>
        <v>0.15687238750922056</v>
      </c>
      <c r="AZ59" s="24">
        <f t="shared" si="130"/>
        <v>0.16841722696710884</v>
      </c>
      <c r="BA59" s="24">
        <f t="shared" si="130"/>
        <v>0.15224398710637244</v>
      </c>
      <c r="BB59" s="24">
        <f t="shared" si="130"/>
        <v>0.17669031218943834</v>
      </c>
      <c r="BC59" s="24">
        <f t="shared" si="130"/>
        <v>0.18153203896362069</v>
      </c>
      <c r="BD59" s="24">
        <f t="shared" si="130"/>
        <v>0.19213318100212176</v>
      </c>
      <c r="BE59" s="24">
        <f t="shared" si="130"/>
        <v>0.23339112038315751</v>
      </c>
      <c r="BF59" s="24">
        <f t="shared" si="130"/>
        <v>0.22006440706181105</v>
      </c>
      <c r="BG59" s="24">
        <f t="shared" si="130"/>
        <v>0.21650164859755169</v>
      </c>
      <c r="BH59" s="24">
        <f t="shared" si="130"/>
        <v>0.22307771883429758</v>
      </c>
      <c r="BI59" s="24">
        <f t="shared" si="130"/>
        <v>0.2088395062530716</v>
      </c>
      <c r="BJ59" s="24">
        <f t="shared" si="130"/>
        <v>0.20457589715971955</v>
      </c>
      <c r="BK59" s="24">
        <f t="shared" si="130"/>
        <v>0.22289637008218116</v>
      </c>
      <c r="BL59" s="24">
        <f t="shared" si="130"/>
        <v>0.24633241262613931</v>
      </c>
      <c r="BM59" s="24">
        <f t="shared" si="130"/>
        <v>0.21246890902816287</v>
      </c>
      <c r="BN59" s="24">
        <f t="shared" si="130"/>
        <v>0.20713761379276777</v>
      </c>
      <c r="BO59" s="24">
        <f t="shared" si="130"/>
        <v>0.21592189113327143</v>
      </c>
      <c r="BP59" s="24">
        <f t="shared" si="130"/>
        <v>0.23099025336148057</v>
      </c>
      <c r="BQ59" s="24">
        <f t="shared" si="130"/>
        <v>0.2117705691298826</v>
      </c>
      <c r="BR59" s="24">
        <f t="shared" si="130"/>
        <v>0.204458956776707</v>
      </c>
      <c r="BS59" s="24">
        <f t="shared" si="130"/>
        <v>0.20820042255526752</v>
      </c>
      <c r="BT59" s="24">
        <f t="shared" si="130"/>
        <v>0.21827198565329531</v>
      </c>
      <c r="BU59" s="24">
        <f t="shared" ref="BU59:BX59" si="131">IFERROR(BU42/BU10,"nm")</f>
        <v>0.20825204615356885</v>
      </c>
      <c r="BV59" s="24">
        <f t="shared" si="131"/>
        <v>0.19994307194397221</v>
      </c>
      <c r="BW59" s="24">
        <f t="shared" si="131"/>
        <v>0.20399692522042803</v>
      </c>
      <c r="BX59" s="24">
        <f t="shared" si="131"/>
        <v>0.21352675754384565</v>
      </c>
    </row>
    <row r="60" spans="2:76" x14ac:dyDescent="0.15">
      <c r="B60" s="66" t="str">
        <f>B43</f>
        <v>Electronic Materials</v>
      </c>
      <c r="G60" s="36" t="s">
        <v>38</v>
      </c>
      <c r="H60" s="24">
        <f t="shared" ref="H60:T60" si="132">IFERROR(H43/H11,"nm")</f>
        <v>9.9564106646047021E-2</v>
      </c>
      <c r="I60" s="24">
        <f t="shared" si="132"/>
        <v>0.11978196309363658</v>
      </c>
      <c r="J60" s="24">
        <f t="shared" si="132"/>
        <v>0.10898759822263296</v>
      </c>
      <c r="K60" s="24">
        <f t="shared" si="132"/>
        <v>0.11713337338835976</v>
      </c>
      <c r="L60" s="24">
        <f t="shared" si="132"/>
        <v>0.13210198016312755</v>
      </c>
      <c r="M60" s="24">
        <f t="shared" si="132"/>
        <v>0.18052618250184066</v>
      </c>
      <c r="N60" s="24">
        <f t="shared" si="132"/>
        <v>0.33927305614626874</v>
      </c>
      <c r="O60" s="24">
        <f t="shared" si="132"/>
        <v>0.39360600832233839</v>
      </c>
      <c r="P60" s="24">
        <f t="shared" si="132"/>
        <v>0.45721281405318565</v>
      </c>
      <c r="Q60" s="24">
        <f t="shared" si="132"/>
        <v>0.42544852113912573</v>
      </c>
      <c r="R60" s="24">
        <f t="shared" si="132"/>
        <v>0.40667073955305016</v>
      </c>
      <c r="S60" s="24">
        <f t="shared" si="132"/>
        <v>0.39398125666900174</v>
      </c>
      <c r="T60" s="24">
        <f t="shared" si="132"/>
        <v>0.38549322170737127</v>
      </c>
      <c r="Y60" s="24">
        <f t="shared" ref="Y60:AK60" si="133">IFERROR(Y43/Y11,"nm")</f>
        <v>0.11011514830939496</v>
      </c>
      <c r="Z60" s="24">
        <f t="shared" si="133"/>
        <v>9.6818465377417354E-2</v>
      </c>
      <c r="AA60" s="24">
        <f t="shared" si="133"/>
        <v>0.10269445371739234</v>
      </c>
      <c r="AB60" s="24">
        <f t="shared" si="133"/>
        <v>8.784120171673819E-2</v>
      </c>
      <c r="AC60" s="24">
        <f t="shared" si="133"/>
        <v>0.11409270628439729</v>
      </c>
      <c r="AD60" s="24">
        <f t="shared" si="133"/>
        <v>0.10047550303000642</v>
      </c>
      <c r="AE60" s="24">
        <f t="shared" si="133"/>
        <v>0.11445992029253461</v>
      </c>
      <c r="AF60" s="24">
        <f t="shared" si="133"/>
        <v>0.14785289514866978</v>
      </c>
      <c r="AG60" s="24">
        <f t="shared" si="133"/>
        <v>0.1484146103261931</v>
      </c>
      <c r="AH60" s="24">
        <f t="shared" si="133"/>
        <v>9.1573917660118728E-2</v>
      </c>
      <c r="AI60" s="24">
        <f t="shared" si="133"/>
        <v>8.3504325954864858E-2</v>
      </c>
      <c r="AJ60" s="24">
        <f t="shared" si="133"/>
        <v>0.10825184203593866</v>
      </c>
      <c r="AK60" s="24">
        <f t="shared" si="133"/>
        <v>0.11267621517988047</v>
      </c>
      <c r="AL60" s="24">
        <f t="shared" ref="AL60:BT60" si="134">IFERROR(AL43/AL11,"nm")</f>
        <v>0.11176928298263331</v>
      </c>
      <c r="AM60" s="24">
        <f t="shared" si="134"/>
        <v>9.579816843239361E-2</v>
      </c>
      <c r="AN60" s="24">
        <f t="shared" si="134"/>
        <v>0.14435162263774051</v>
      </c>
      <c r="AO60" s="24">
        <f t="shared" si="134"/>
        <v>0.17966134950065729</v>
      </c>
      <c r="AP60" s="24">
        <f t="shared" si="134"/>
        <v>0.17360427134780465</v>
      </c>
      <c r="AQ60" s="24">
        <f t="shared" si="134"/>
        <v>0.12351646109774653</v>
      </c>
      <c r="AR60" s="24">
        <f t="shared" si="134"/>
        <v>1.1796839954144446E-2</v>
      </c>
      <c r="AS60" s="24">
        <f t="shared" si="134"/>
        <v>0.12419703736603581</v>
      </c>
      <c r="AT60" s="24">
        <f t="shared" si="134"/>
        <v>0.18704606506815244</v>
      </c>
      <c r="AU60" s="24">
        <f t="shared" si="134"/>
        <v>0.13555388205083888</v>
      </c>
      <c r="AV60" s="24">
        <f t="shared" si="134"/>
        <v>0.25738543847406375</v>
      </c>
      <c r="AW60" s="24">
        <f t="shared" si="134"/>
        <v>0.36823517191232991</v>
      </c>
      <c r="AX60" s="24">
        <f t="shared" si="134"/>
        <v>0.28638544582167136</v>
      </c>
      <c r="AY60" s="24">
        <f t="shared" si="134"/>
        <v>0.33080999242997727</v>
      </c>
      <c r="AZ60" s="24">
        <f t="shared" si="134"/>
        <v>0.37098581030619865</v>
      </c>
      <c r="BA60" s="24">
        <f t="shared" si="134"/>
        <v>0.36742121615623613</v>
      </c>
      <c r="BB60" s="24">
        <f t="shared" si="134"/>
        <v>0.39883156422282562</v>
      </c>
      <c r="BC60" s="24">
        <f t="shared" si="134"/>
        <v>0.38211382113821141</v>
      </c>
      <c r="BD60" s="24">
        <f t="shared" si="134"/>
        <v>0.42221884959781453</v>
      </c>
      <c r="BE60" s="24">
        <f t="shared" si="134"/>
        <v>0.48228117074508192</v>
      </c>
      <c r="BF60" s="24">
        <f t="shared" si="134"/>
        <v>0.47842446114722947</v>
      </c>
      <c r="BG60" s="24">
        <f t="shared" si="134"/>
        <v>0.43206247277274606</v>
      </c>
      <c r="BH60" s="24">
        <f t="shared" si="134"/>
        <v>0.43900466932273019</v>
      </c>
      <c r="BI60" s="24">
        <f t="shared" si="134"/>
        <v>0.41127297890444692</v>
      </c>
      <c r="BJ60" s="24">
        <f t="shared" si="134"/>
        <v>0.41385270963119619</v>
      </c>
      <c r="BK60" s="24">
        <f t="shared" si="134"/>
        <v>0.41647481131297032</v>
      </c>
      <c r="BL60" s="24">
        <f t="shared" si="134"/>
        <v>0.45622923610680277</v>
      </c>
      <c r="BM60" s="24">
        <f t="shared" si="134"/>
        <v>0.40221347890485615</v>
      </c>
      <c r="BN60" s="24">
        <f t="shared" si="134"/>
        <v>0.40541815403742831</v>
      </c>
      <c r="BO60" s="24">
        <f t="shared" si="134"/>
        <v>0.39512198626800138</v>
      </c>
      <c r="BP60" s="24">
        <f t="shared" si="134"/>
        <v>0.42305200795612136</v>
      </c>
      <c r="BQ60" s="24">
        <f t="shared" si="134"/>
        <v>0.39660561934522465</v>
      </c>
      <c r="BR60" s="24">
        <f t="shared" si="134"/>
        <v>0.39735758439134788</v>
      </c>
      <c r="BS60" s="24">
        <f t="shared" si="134"/>
        <v>0.38056098406930761</v>
      </c>
      <c r="BT60" s="24">
        <f t="shared" si="134"/>
        <v>0.40132781259160566</v>
      </c>
      <c r="BU60" s="24">
        <f t="shared" ref="BU60:BX60" si="135">IFERROR(BU43/BU11,"nm")</f>
        <v>0.38929459246999365</v>
      </c>
      <c r="BV60" s="24">
        <f t="shared" si="135"/>
        <v>0.38749560974541047</v>
      </c>
      <c r="BW60" s="24">
        <f t="shared" si="135"/>
        <v>0.37245757529535439</v>
      </c>
      <c r="BX60" s="24">
        <f t="shared" si="135"/>
        <v>0.39269339868776298</v>
      </c>
    </row>
    <row r="61" spans="2:76" x14ac:dyDescent="0.15">
      <c r="B61" s="66" t="str">
        <f>B44</f>
        <v>Medical</v>
      </c>
      <c r="G61" s="36" t="s">
        <v>38</v>
      </c>
      <c r="H61" s="24">
        <f t="shared" ref="H61:T61" si="136">IFERROR(H44/H12,"nm")</f>
        <v>4.5939234589541335E-2</v>
      </c>
      <c r="I61" s="24">
        <f t="shared" si="136"/>
        <v>2.9497741163964922E-2</v>
      </c>
      <c r="J61" s="24">
        <f t="shared" si="136"/>
        <v>2.2740740740740742E-2</v>
      </c>
      <c r="K61" s="24">
        <f t="shared" si="136"/>
        <v>1.6047828823159218E-2</v>
      </c>
      <c r="L61" s="24">
        <f t="shared" si="136"/>
        <v>6.6233068798854352E-3</v>
      </c>
      <c r="M61" s="24">
        <f t="shared" si="136"/>
        <v>0.18805574447719087</v>
      </c>
      <c r="N61" s="24">
        <f t="shared" si="136"/>
        <v>0.17503491876791885</v>
      </c>
      <c r="O61" s="24">
        <f t="shared" si="136"/>
        <v>0.17552346570397112</v>
      </c>
      <c r="P61" s="24">
        <f t="shared" si="136"/>
        <v>0.19344519179294509</v>
      </c>
      <c r="Q61" s="24">
        <f t="shared" si="136"/>
        <v>0.19649902867907423</v>
      </c>
      <c r="R61" s="24">
        <f t="shared" si="136"/>
        <v>0.19649902867907421</v>
      </c>
      <c r="S61" s="24">
        <f t="shared" si="136"/>
        <v>0.19649902867907418</v>
      </c>
      <c r="T61" s="24">
        <f t="shared" si="136"/>
        <v>0.19649902867907423</v>
      </c>
      <c r="Y61" s="24">
        <f t="shared" ref="Y61:AK61" si="137">IFERROR(Y44/Y12,"nm")</f>
        <v>-8.8938299055030569E-3</v>
      </c>
      <c r="Z61" s="24">
        <f t="shared" si="137"/>
        <v>6.1019782669267199E-2</v>
      </c>
      <c r="AA61" s="24">
        <f t="shared" si="137"/>
        <v>0.10946306733906853</v>
      </c>
      <c r="AB61" s="24">
        <f t="shared" si="137"/>
        <v>2.3292916400765792E-2</v>
      </c>
      <c r="AC61" s="24">
        <f t="shared" si="137"/>
        <v>-2.8578851649779163E-2</v>
      </c>
      <c r="AD61" s="24">
        <f t="shared" si="137"/>
        <v>4.5864661654135337E-2</v>
      </c>
      <c r="AE61" s="24">
        <f t="shared" si="137"/>
        <v>6.9957686882933717E-2</v>
      </c>
      <c r="AF61" s="24">
        <f t="shared" si="137"/>
        <v>3.3533260632497272E-2</v>
      </c>
      <c r="AG61" s="24">
        <f t="shared" si="137"/>
        <v>6.8132548776711054E-3</v>
      </c>
      <c r="AH61" s="24">
        <f t="shared" si="137"/>
        <v>1.1034482758620691E-2</v>
      </c>
      <c r="AI61" s="24">
        <f t="shared" si="137"/>
        <v>6.7433188315724049E-2</v>
      </c>
      <c r="AJ61" s="24">
        <f t="shared" si="137"/>
        <v>8.1680280046674443E-3</v>
      </c>
      <c r="AK61" s="24">
        <f t="shared" si="137"/>
        <v>-1.0351468464130958E-2</v>
      </c>
      <c r="AL61" s="24">
        <f t="shared" ref="AL61:BT61" si="138">IFERROR(AL44/AL12,"nm")</f>
        <v>2.954600048042277E-2</v>
      </c>
      <c r="AM61" s="24">
        <f t="shared" si="138"/>
        <v>6.8559185859667915E-2</v>
      </c>
      <c r="AN61" s="24">
        <f t="shared" si="138"/>
        <v>-2.1099244594946599E-2</v>
      </c>
      <c r="AO61" s="24">
        <f t="shared" si="138"/>
        <v>-4.4853106077595876E-3</v>
      </c>
      <c r="AP61" s="24">
        <f t="shared" si="138"/>
        <v>2.370178840767076E-2</v>
      </c>
      <c r="AQ61" s="24">
        <f t="shared" si="138"/>
        <v>1.9890260631001373E-2</v>
      </c>
      <c r="AR61" s="24">
        <f t="shared" si="138"/>
        <v>-2.0091324200913242E-2</v>
      </c>
      <c r="AS61" s="24">
        <f t="shared" si="138"/>
        <v>0.14134399551066218</v>
      </c>
      <c r="AT61" s="24">
        <f t="shared" si="138"/>
        <v>0.16063120834905067</v>
      </c>
      <c r="AU61" s="24">
        <f t="shared" si="138"/>
        <v>0.23793257791702985</v>
      </c>
      <c r="AV61" s="24">
        <f t="shared" si="138"/>
        <v>0.20364173709149527</v>
      </c>
      <c r="AW61" s="24">
        <f t="shared" si="138"/>
        <v>0.20152986172403647</v>
      </c>
      <c r="AX61" s="24">
        <f t="shared" si="138"/>
        <v>0.18924191750278707</v>
      </c>
      <c r="AY61" s="24">
        <f t="shared" si="138"/>
        <v>0.11094407696933253</v>
      </c>
      <c r="AZ61" s="24">
        <f t="shared" si="138"/>
        <v>0.19696048632218846</v>
      </c>
      <c r="BA61" s="24">
        <f t="shared" si="138"/>
        <v>0.11810803246571508</v>
      </c>
      <c r="BB61" s="24">
        <f t="shared" si="138"/>
        <v>0.20834640727957326</v>
      </c>
      <c r="BC61" s="24">
        <f t="shared" si="138"/>
        <v>0.21617069062324537</v>
      </c>
      <c r="BD61" s="24">
        <f t="shared" si="138"/>
        <v>0.16298185941043083</v>
      </c>
      <c r="BE61" s="24">
        <f t="shared" si="138"/>
        <v>0.18465165007857517</v>
      </c>
      <c r="BF61" s="24">
        <f t="shared" si="138"/>
        <v>0.19649902867907423</v>
      </c>
      <c r="BG61" s="24">
        <f t="shared" si="138"/>
        <v>0.19649902867907423</v>
      </c>
      <c r="BH61" s="24">
        <f t="shared" si="138"/>
        <v>0.19649902867907421</v>
      </c>
      <c r="BI61" s="24">
        <f t="shared" si="138"/>
        <v>0.19649902867907421</v>
      </c>
      <c r="BJ61" s="24">
        <f t="shared" si="138"/>
        <v>0.19649902867907423</v>
      </c>
      <c r="BK61" s="24">
        <f t="shared" si="138"/>
        <v>0.19649902867907421</v>
      </c>
      <c r="BL61" s="24">
        <f t="shared" si="138"/>
        <v>0.19649902867907421</v>
      </c>
      <c r="BM61" s="24">
        <f t="shared" si="138"/>
        <v>0.19649902867907421</v>
      </c>
      <c r="BN61" s="24">
        <f t="shared" si="138"/>
        <v>0.19649902867907421</v>
      </c>
      <c r="BO61" s="24">
        <f t="shared" si="138"/>
        <v>0.19649902867907421</v>
      </c>
      <c r="BP61" s="24">
        <f t="shared" si="138"/>
        <v>0.19649902867907421</v>
      </c>
      <c r="BQ61" s="24">
        <f t="shared" si="138"/>
        <v>0.19649902867907421</v>
      </c>
      <c r="BR61" s="24">
        <f t="shared" si="138"/>
        <v>0.19649902867907421</v>
      </c>
      <c r="BS61" s="24">
        <f t="shared" si="138"/>
        <v>0.19649902867907421</v>
      </c>
      <c r="BT61" s="24">
        <f t="shared" si="138"/>
        <v>0.19649902867907421</v>
      </c>
      <c r="BU61" s="24">
        <f t="shared" ref="BU61:BX61" si="139">IFERROR(BU44/BU12,"nm")</f>
        <v>0.19649902867907421</v>
      </c>
      <c r="BV61" s="24">
        <f t="shared" si="139"/>
        <v>0.19649902867907421</v>
      </c>
      <c r="BW61" s="24">
        <f t="shared" si="139"/>
        <v>0.19649902867907421</v>
      </c>
      <c r="BX61" s="24">
        <f t="shared" si="139"/>
        <v>0.19649902867907421</v>
      </c>
    </row>
    <row r="62" spans="2:76" x14ac:dyDescent="0.15">
      <c r="B62" s="66" t="str">
        <f>B45</f>
        <v>Composite Materials</v>
      </c>
      <c r="G62" s="36" t="s">
        <v>38</v>
      </c>
      <c r="H62" s="24">
        <f t="shared" ref="H62:T62" si="140">IFERROR(H45/H13,"nm")</f>
        <v>0.31019148828883342</v>
      </c>
      <c r="I62" s="24">
        <f t="shared" si="140"/>
        <v>0.25740829569226265</v>
      </c>
      <c r="J62" s="24">
        <f t="shared" si="140"/>
        <v>0.21334255895750445</v>
      </c>
      <c r="K62" s="24">
        <f t="shared" si="140"/>
        <v>0.15465481544941817</v>
      </c>
      <c r="L62" s="24">
        <f t="shared" si="140"/>
        <v>-0.14602803738317757</v>
      </c>
      <c r="M62" s="24">
        <f t="shared" si="140"/>
        <v>-5.8146564341440443E-2</v>
      </c>
      <c r="N62" s="24">
        <f t="shared" si="140"/>
        <v>-6.6795309484933951E-2</v>
      </c>
      <c r="O62" s="24">
        <f t="shared" si="140"/>
        <v>-9.1037982240131342E-3</v>
      </c>
      <c r="P62" s="24">
        <f t="shared" si="140"/>
        <v>-5.6899954819939454E-3</v>
      </c>
      <c r="Q62" s="24">
        <f t="shared" si="140"/>
        <v>-4.941743186401888E-3</v>
      </c>
      <c r="R62" s="24">
        <f t="shared" si="140"/>
        <v>-4.4526893984332223E-3</v>
      </c>
      <c r="S62" s="24">
        <f t="shared" si="140"/>
        <v>-3.973224900424727E-3</v>
      </c>
      <c r="T62" s="24">
        <f t="shared" si="140"/>
        <v>-3.5031616670830662E-3</v>
      </c>
      <c r="Y62" s="24">
        <f t="shared" ref="Y62:AK62" si="141">IFERROR(Y45/Y13,"nm")</f>
        <v>0.32439552863544591</v>
      </c>
      <c r="Z62" s="24">
        <f t="shared" si="141"/>
        <v>0.34255743769470404</v>
      </c>
      <c r="AA62" s="24">
        <f t="shared" si="141"/>
        <v>0.29365653642064643</v>
      </c>
      <c r="AB62" s="24">
        <f t="shared" si="141"/>
        <v>0.27578191039729505</v>
      </c>
      <c r="AC62" s="24">
        <f t="shared" si="141"/>
        <v>0.20877686536901865</v>
      </c>
      <c r="AD62" s="24">
        <f t="shared" si="141"/>
        <v>0.12603116406966086</v>
      </c>
      <c r="AE62" s="24">
        <f t="shared" si="141"/>
        <v>0.23711859527921705</v>
      </c>
      <c r="AF62" s="24">
        <f t="shared" si="141"/>
        <v>0.46990171990171986</v>
      </c>
      <c r="AG62" s="24">
        <f t="shared" si="141"/>
        <v>0.38984640637823897</v>
      </c>
      <c r="AH62" s="24">
        <f t="shared" si="141"/>
        <v>0.126953125</v>
      </c>
      <c r="AI62" s="24">
        <f t="shared" si="141"/>
        <v>0.15992392807745506</v>
      </c>
      <c r="AJ62" s="24">
        <f t="shared" si="141"/>
        <v>0.17590603657193213</v>
      </c>
      <c r="AK62" s="24">
        <f t="shared" si="141"/>
        <v>0.12316881757935125</v>
      </c>
      <c r="AL62" s="24">
        <f t="shared" ref="AL62:BT62" si="142">IFERROR(AL45/AL13,"nm")</f>
        <v>0.32423494269690323</v>
      </c>
      <c r="AM62" s="24">
        <f t="shared" si="142"/>
        <v>0.19932376022708301</v>
      </c>
      <c r="AN62" s="24">
        <f t="shared" si="142"/>
        <v>-1.0155996100097497E-2</v>
      </c>
      <c r="AO62" s="24">
        <f t="shared" si="142"/>
        <v>0.12945218737901665</v>
      </c>
      <c r="AP62" s="24">
        <f t="shared" si="142"/>
        <v>-2.0654329147389294E-2</v>
      </c>
      <c r="AQ62" s="24">
        <f t="shared" si="142"/>
        <v>-0.17319190525468553</v>
      </c>
      <c r="AR62" s="24">
        <f t="shared" si="142"/>
        <v>-0.62380497131931167</v>
      </c>
      <c r="AS62" s="24">
        <f t="shared" si="142"/>
        <v>-0.12323126884713524</v>
      </c>
      <c r="AT62" s="24">
        <f t="shared" si="142"/>
        <v>-3.7710493116120893E-3</v>
      </c>
      <c r="AU62" s="24">
        <f t="shared" si="142"/>
        <v>9.3619809951785808E-3</v>
      </c>
      <c r="AV62" s="24">
        <f t="shared" si="142"/>
        <v>-0.11847250977685761</v>
      </c>
      <c r="AW62" s="24">
        <f t="shared" si="142"/>
        <v>-0.11188811188811189</v>
      </c>
      <c r="AX62" s="24">
        <f t="shared" si="142"/>
        <v>-9.2649783817171094E-2</v>
      </c>
      <c r="AY62" s="24">
        <f t="shared" si="142"/>
        <v>-1.804123711340206E-2</v>
      </c>
      <c r="AZ62" s="24">
        <f t="shared" si="142"/>
        <v>-4.891461649782923E-2</v>
      </c>
      <c r="BA62" s="24">
        <f t="shared" si="142"/>
        <v>-4.5385779122541605E-3</v>
      </c>
      <c r="BB62" s="24">
        <f t="shared" si="142"/>
        <v>-3.4356519290340747E-2</v>
      </c>
      <c r="BC62" s="24">
        <f t="shared" si="142"/>
        <v>-1.507537688442211E-2</v>
      </c>
      <c r="BD62" s="24">
        <f t="shared" si="142"/>
        <v>1.8744421303183576E-2</v>
      </c>
      <c r="BE62" s="24">
        <f t="shared" si="142"/>
        <v>0</v>
      </c>
      <c r="BF62" s="24">
        <f t="shared" si="142"/>
        <v>-2.8532606509232807E-2</v>
      </c>
      <c r="BG62" s="24">
        <f t="shared" si="142"/>
        <v>-1.1886706258565555E-2</v>
      </c>
      <c r="BH62" s="24">
        <f t="shared" si="142"/>
        <v>1.8858564821075979E-2</v>
      </c>
      <c r="BI62" s="24">
        <f t="shared" si="142"/>
        <v>5.8252427184466067E-4</v>
      </c>
      <c r="BJ62" s="24">
        <f t="shared" si="142"/>
        <v>-2.7119035445857094E-2</v>
      </c>
      <c r="BK62" s="24">
        <f t="shared" si="142"/>
        <v>-1.095796724132578E-2</v>
      </c>
      <c r="BL62" s="24">
        <f t="shared" si="142"/>
        <v>1.8891810505899009E-2</v>
      </c>
      <c r="BM62" s="24">
        <f t="shared" si="142"/>
        <v>9.6325909004378553E-4</v>
      </c>
      <c r="BN62" s="24">
        <f t="shared" si="142"/>
        <v>-2.6195132790055975E-2</v>
      </c>
      <c r="BO62" s="24">
        <f t="shared" si="142"/>
        <v>-1.0350948275809587E-2</v>
      </c>
      <c r="BP62" s="24">
        <f t="shared" si="142"/>
        <v>1.8913539711665695E-2</v>
      </c>
      <c r="BQ62" s="24">
        <f t="shared" si="142"/>
        <v>1.3365285196507712E-3</v>
      </c>
      <c r="BR62" s="24">
        <f t="shared" si="142"/>
        <v>-2.5289345872603897E-2</v>
      </c>
      <c r="BS62" s="24">
        <f t="shared" si="142"/>
        <v>-9.755831642950576E-3</v>
      </c>
      <c r="BT62" s="24">
        <f t="shared" si="142"/>
        <v>1.8934842854574214E-2</v>
      </c>
      <c r="BU62" s="24">
        <f t="shared" ref="BU62:BX62" si="143">IFERROR(BU45/BU13,"nm")</f>
        <v>1.7024789408340893E-3</v>
      </c>
      <c r="BV62" s="24">
        <f t="shared" si="143"/>
        <v>-2.4401319482944998E-2</v>
      </c>
      <c r="BW62" s="24">
        <f t="shared" si="143"/>
        <v>-9.172383963677035E-3</v>
      </c>
      <c r="BX62" s="24">
        <f t="shared" si="143"/>
        <v>1.8955728288798251E-2</v>
      </c>
    </row>
    <row r="63" spans="2:76" x14ac:dyDescent="0.15">
      <c r="B63" s="66" t="str">
        <f>B46</f>
        <v>Materials Solution</v>
      </c>
      <c r="G63" s="36" t="s">
        <v>38</v>
      </c>
      <c r="H63" s="24">
        <f t="shared" ref="H63:T63" si="144">IFERROR(H46/H14,"nm")</f>
        <v>4.7119600472055712E-2</v>
      </c>
      <c r="I63" s="24">
        <f t="shared" si="144"/>
        <v>7.0059710035075773E-2</v>
      </c>
      <c r="J63" s="24">
        <f t="shared" si="144"/>
        <v>7.8699968191860814E-2</v>
      </c>
      <c r="K63" s="24">
        <f t="shared" si="144"/>
        <v>8.4951498359409919E-2</v>
      </c>
      <c r="L63" s="24">
        <f t="shared" si="144"/>
        <v>8.9862089769273026E-2</v>
      </c>
      <c r="M63" s="24">
        <f t="shared" si="144"/>
        <v>9.0600923821555768E-2</v>
      </c>
      <c r="N63" s="24">
        <f t="shared" si="144"/>
        <v>8.8961934047290844E-2</v>
      </c>
      <c r="O63" s="24">
        <f t="shared" si="144"/>
        <v>6.1797162375197057E-2</v>
      </c>
      <c r="P63" s="24">
        <f t="shared" si="144"/>
        <v>5.8861047128146771E-2</v>
      </c>
      <c r="Q63" s="24">
        <f t="shared" si="144"/>
        <v>0.05</v>
      </c>
      <c r="R63" s="24">
        <f t="shared" si="144"/>
        <v>5.000000000000001E-2</v>
      </c>
      <c r="S63" s="24">
        <f t="shared" si="144"/>
        <v>5.000000000000001E-2</v>
      </c>
      <c r="T63" s="24">
        <f t="shared" si="144"/>
        <v>5.000000000000001E-2</v>
      </c>
      <c r="Y63" s="24">
        <f t="shared" ref="Y63:AK63" si="145">IFERROR(Y46/Y14,"nm")</f>
        <v>4.3016771358086112E-2</v>
      </c>
      <c r="Z63" s="24">
        <f t="shared" si="145"/>
        <v>4.8379813939701019E-2</v>
      </c>
      <c r="AA63" s="24">
        <f t="shared" si="145"/>
        <v>5.5817079188634655E-2</v>
      </c>
      <c r="AB63" s="24">
        <f t="shared" si="145"/>
        <v>4.0084548016606568E-2</v>
      </c>
      <c r="AC63" s="24">
        <f t="shared" si="145"/>
        <v>4.392244273936588E-2</v>
      </c>
      <c r="AD63" s="24">
        <f t="shared" si="145"/>
        <v>6.4666984850351036E-2</v>
      </c>
      <c r="AE63" s="24">
        <f t="shared" si="145"/>
        <v>7.4857314047364829E-2</v>
      </c>
      <c r="AF63" s="24">
        <f t="shared" si="145"/>
        <v>0.10194949917596728</v>
      </c>
      <c r="AG63" s="24">
        <f t="shared" si="145"/>
        <v>0.11218019366513055</v>
      </c>
      <c r="AH63" s="24">
        <f t="shared" si="145"/>
        <v>5.8170508489709664E-2</v>
      </c>
      <c r="AI63" s="24">
        <f t="shared" si="145"/>
        <v>6.4889266360791342E-2</v>
      </c>
      <c r="AJ63" s="24">
        <f t="shared" si="145"/>
        <v>8.1683131360887867E-2</v>
      </c>
      <c r="AK63" s="24">
        <f t="shared" si="145"/>
        <v>7.5515239818579188E-2</v>
      </c>
      <c r="AL63" s="24">
        <f t="shared" ref="AL63:BT63" si="146">IFERROR(AL46/AL14,"nm")</f>
        <v>8.1392858805455992E-2</v>
      </c>
      <c r="AM63" s="24">
        <f t="shared" si="146"/>
        <v>7.267196865013327E-2</v>
      </c>
      <c r="AN63" s="24">
        <f t="shared" si="146"/>
        <v>0.11253990993677973</v>
      </c>
      <c r="AO63" s="24">
        <f t="shared" si="146"/>
        <v>0.14719166605959061</v>
      </c>
      <c r="AP63" s="24">
        <f t="shared" si="146"/>
        <v>0.13014861904000485</v>
      </c>
      <c r="AQ63" s="24">
        <f t="shared" si="146"/>
        <v>7.4231620858471986E-2</v>
      </c>
      <c r="AR63" s="24">
        <f t="shared" si="146"/>
        <v>2.9396906348480847E-3</v>
      </c>
      <c r="AS63" s="24">
        <f t="shared" si="146"/>
        <v>0.10263143295670989</v>
      </c>
      <c r="AT63" s="24">
        <f t="shared" si="146"/>
        <v>9.1410111910826333E-2</v>
      </c>
      <c r="AU63" s="24">
        <f t="shared" si="146"/>
        <v>8.9897019753264792E-2</v>
      </c>
      <c r="AV63" s="24">
        <f t="shared" si="146"/>
        <v>7.8667050854589457E-2</v>
      </c>
      <c r="AW63" s="24">
        <f t="shared" si="146"/>
        <v>7.1913161465400277E-2</v>
      </c>
      <c r="AX63" s="24">
        <f t="shared" si="146"/>
        <v>4.662104362703165E-2</v>
      </c>
      <c r="AY63" s="24">
        <f>IFERROR(AY46/AY14,"nm")</f>
        <v>0.11247130833970925</v>
      </c>
      <c r="AZ63" s="24">
        <f t="shared" si="146"/>
        <v>0.12213403880070546</v>
      </c>
      <c r="BA63" s="24">
        <f t="shared" si="146"/>
        <v>4.8081164534627262E-2</v>
      </c>
      <c r="BB63" s="24">
        <f t="shared" si="146"/>
        <v>5.1179350244770806E-2</v>
      </c>
      <c r="BC63" s="24">
        <f t="shared" si="146"/>
        <v>6.4413518886679927E-2</v>
      </c>
      <c r="BD63" s="24">
        <f t="shared" si="146"/>
        <v>8.1255028157683026E-2</v>
      </c>
      <c r="BE63" s="24">
        <f t="shared" si="146"/>
        <v>8.4894837476099425E-2</v>
      </c>
      <c r="BF63" s="24">
        <f t="shared" si="146"/>
        <v>0.05</v>
      </c>
      <c r="BG63" s="24">
        <f t="shared" si="146"/>
        <v>0.05</v>
      </c>
      <c r="BH63" s="24">
        <f t="shared" si="146"/>
        <v>4.9999999999999996E-2</v>
      </c>
      <c r="BI63" s="24">
        <f t="shared" si="146"/>
        <v>0.05</v>
      </c>
      <c r="BJ63" s="24">
        <f t="shared" si="146"/>
        <v>0.05</v>
      </c>
      <c r="BK63" s="24">
        <f t="shared" si="146"/>
        <v>4.9999999999999996E-2</v>
      </c>
      <c r="BL63" s="24">
        <f t="shared" si="146"/>
        <v>0.05</v>
      </c>
      <c r="BM63" s="24">
        <f t="shared" si="146"/>
        <v>0.05</v>
      </c>
      <c r="BN63" s="24">
        <f t="shared" si="146"/>
        <v>0.05</v>
      </c>
      <c r="BO63" s="24">
        <f t="shared" si="146"/>
        <v>0.05</v>
      </c>
      <c r="BP63" s="24">
        <f t="shared" si="146"/>
        <v>4.9999999999999996E-2</v>
      </c>
      <c r="BQ63" s="24">
        <f t="shared" si="146"/>
        <v>0.05</v>
      </c>
      <c r="BR63" s="24">
        <f t="shared" si="146"/>
        <v>5.000000000000001E-2</v>
      </c>
      <c r="BS63" s="24">
        <f t="shared" si="146"/>
        <v>0.05</v>
      </c>
      <c r="BT63" s="24">
        <f t="shared" si="146"/>
        <v>4.9999999999999996E-2</v>
      </c>
      <c r="BU63" s="24">
        <f t="shared" ref="BU63:BX63" si="147">IFERROR(BU46/BU14,"nm")</f>
        <v>0.05</v>
      </c>
      <c r="BV63" s="24">
        <f t="shared" si="147"/>
        <v>0.05</v>
      </c>
      <c r="BW63" s="24">
        <f t="shared" si="147"/>
        <v>0.05</v>
      </c>
      <c r="BX63" s="24">
        <f t="shared" si="147"/>
        <v>0.05</v>
      </c>
    </row>
    <row r="64" spans="2:76" x14ac:dyDescent="0.15">
      <c r="B64" s="66" t="str">
        <f>B47</f>
        <v>Insulation Materials</v>
      </c>
      <c r="G64" s="36" t="s">
        <v>38</v>
      </c>
      <c r="H64" s="24">
        <f t="shared" ref="H64:T64" si="148">IFERROR(H47/H15,"nm")</f>
        <v>9.3229286206105128E-2</v>
      </c>
      <c r="I64" s="24">
        <f t="shared" si="148"/>
        <v>0.13642736960179472</v>
      </c>
      <c r="J64" s="24">
        <f t="shared" si="148"/>
        <v>0.14149469260197212</v>
      </c>
      <c r="K64" s="24">
        <f t="shared" si="148"/>
        <v>0.16631396169081336</v>
      </c>
      <c r="L64" s="24">
        <f t="shared" si="148"/>
        <v>0.16976619319568509</v>
      </c>
      <c r="M64" s="24">
        <f t="shared" si="148"/>
        <v>6.212125743212199E-2</v>
      </c>
      <c r="N64" s="24">
        <f t="shared" si="148"/>
        <v>4.5234986945169711E-2</v>
      </c>
      <c r="O64" s="24">
        <f t="shared" si="148"/>
        <v>1.3345665961945032E-2</v>
      </c>
      <c r="P64" s="24">
        <f t="shared" si="148"/>
        <v>3.8175901460440649E-2</v>
      </c>
      <c r="Q64" s="24">
        <f t="shared" si="148"/>
        <v>4.111990615280061E-2</v>
      </c>
      <c r="R64" s="24">
        <f t="shared" si="148"/>
        <v>4.3923720145524384E-2</v>
      </c>
      <c r="S64" s="24">
        <f t="shared" si="148"/>
        <v>4.6594019186213712E-2</v>
      </c>
      <c r="T64" s="24">
        <f t="shared" si="148"/>
        <v>4.9137161129727353E-2</v>
      </c>
      <c r="Y64" s="24">
        <f t="shared" ref="Y64:AK64" si="149">IFERROR(Y47/Y15,"nm")</f>
        <v>0.10936887495099962</v>
      </c>
      <c r="Z64" s="24">
        <f t="shared" si="149"/>
        <v>9.166512659397523E-2</v>
      </c>
      <c r="AA64" s="24">
        <f t="shared" si="149"/>
        <v>9.3058350100603621E-2</v>
      </c>
      <c r="AB64" s="24">
        <f t="shared" si="149"/>
        <v>7.9502637528259243E-2</v>
      </c>
      <c r="AC64" s="24">
        <f t="shared" si="149"/>
        <v>0.11340996168582375</v>
      </c>
      <c r="AD64" s="24">
        <f t="shared" si="149"/>
        <v>0.11681383370125091</v>
      </c>
      <c r="AE64" s="24">
        <f t="shared" si="149"/>
        <v>0.13261913557443664</v>
      </c>
      <c r="AF64" s="24">
        <f t="shared" si="149"/>
        <v>0.18287645512579798</v>
      </c>
      <c r="AG64" s="24">
        <f t="shared" si="149"/>
        <v>0.21378212417557427</v>
      </c>
      <c r="AH64" s="24">
        <f t="shared" si="149"/>
        <v>0.10541064884673421</v>
      </c>
      <c r="AI64" s="24">
        <f t="shared" si="149"/>
        <v>0.1014256619144603</v>
      </c>
      <c r="AJ64" s="24">
        <f t="shared" si="149"/>
        <v>0.15152828961630177</v>
      </c>
      <c r="AK64" s="24">
        <f t="shared" si="149"/>
        <v>0.17252931323283083</v>
      </c>
      <c r="AL64" s="24">
        <f t="shared" ref="AL64:BT64" si="150">IFERROR(AL47/AL15,"nm")</f>
        <v>0.15137016093953892</v>
      </c>
      <c r="AM64" s="24">
        <f t="shared" si="150"/>
        <v>0.12180390577813568</v>
      </c>
      <c r="AN64" s="24">
        <f t="shared" si="150"/>
        <v>0.22262540021344715</v>
      </c>
      <c r="AO64" s="24">
        <f t="shared" si="150"/>
        <v>0.30863121185701831</v>
      </c>
      <c r="AP64" s="24">
        <f t="shared" si="150"/>
        <v>0.23915950334288441</v>
      </c>
      <c r="AQ64" s="24">
        <f t="shared" si="150"/>
        <v>0.13645472763709238</v>
      </c>
      <c r="AR64" s="24">
        <f t="shared" si="150"/>
        <v>1.178743961352657E-2</v>
      </c>
      <c r="AS64" s="24">
        <f t="shared" si="150"/>
        <v>-7.7462103155686909E-3</v>
      </c>
      <c r="AT64" s="24">
        <f t="shared" si="150"/>
        <v>7.2901421987287288E-2</v>
      </c>
      <c r="AU64" s="24">
        <f t="shared" si="150"/>
        <v>0.11607301958144414</v>
      </c>
      <c r="AV64" s="24">
        <f t="shared" si="150"/>
        <v>5.583472920156337E-2</v>
      </c>
      <c r="AW64" s="24">
        <f t="shared" si="150"/>
        <v>4.4432548179871523E-2</v>
      </c>
      <c r="AX64" s="24">
        <f t="shared" si="150"/>
        <v>4.8857368006304178E-2</v>
      </c>
      <c r="AY64" s="24">
        <f t="shared" si="150"/>
        <v>9.1169451073985677E-2</v>
      </c>
      <c r="AZ64" s="24">
        <f t="shared" si="150"/>
        <v>-1.1430164482854754E-2</v>
      </c>
      <c r="BA64" s="24">
        <f t="shared" si="150"/>
        <v>-1.4112334180073384E-2</v>
      </c>
      <c r="BB64" s="24">
        <f t="shared" si="150"/>
        <v>-4.2388696347640628E-2</v>
      </c>
      <c r="BC64" s="24">
        <f t="shared" si="150"/>
        <v>7.3436742607852643E-2</v>
      </c>
      <c r="BD64" s="24">
        <f t="shared" si="150"/>
        <v>2.9063509149623249E-2</v>
      </c>
      <c r="BE64" s="24">
        <f t="shared" si="150"/>
        <v>5.7058422368720163E-2</v>
      </c>
      <c r="BF64" s="24">
        <f t="shared" si="150"/>
        <v>-2.3816257693600559E-2</v>
      </c>
      <c r="BG64" s="24">
        <f t="shared" si="150"/>
        <v>7.6901515311176213E-2</v>
      </c>
      <c r="BH64" s="24">
        <f t="shared" si="150"/>
        <v>3.8316094912715863E-2</v>
      </c>
      <c r="BI64" s="24">
        <f t="shared" si="150"/>
        <v>5.9103259398781111E-2</v>
      </c>
      <c r="BJ64" s="24">
        <f t="shared" si="150"/>
        <v>-1.7920245422476725E-2</v>
      </c>
      <c r="BK64" s="24">
        <f t="shared" si="150"/>
        <v>7.8001443153501146E-2</v>
      </c>
      <c r="BL64" s="24">
        <f t="shared" si="150"/>
        <v>4.1253423726396066E-2</v>
      </c>
      <c r="BM64" s="24">
        <f t="shared" si="150"/>
        <v>6.1050723236934397E-2</v>
      </c>
      <c r="BN64" s="24">
        <f t="shared" si="150"/>
        <v>-1.2304995640454022E-2</v>
      </c>
      <c r="BO64" s="24">
        <f t="shared" si="150"/>
        <v>7.9048993479524904E-2</v>
      </c>
      <c r="BP64" s="24">
        <f t="shared" si="150"/>
        <v>4.4050879739424828E-2</v>
      </c>
      <c r="BQ64" s="24">
        <f t="shared" si="150"/>
        <v>6.290545070184228E-2</v>
      </c>
      <c r="BR64" s="24">
        <f t="shared" si="150"/>
        <v>-6.9571387051942917E-3</v>
      </c>
      <c r="BS64" s="24">
        <f t="shared" si="150"/>
        <v>8.0046660456690386E-2</v>
      </c>
      <c r="BT64" s="24">
        <f t="shared" si="150"/>
        <v>4.6715123561356979E-2</v>
      </c>
      <c r="BU64" s="24">
        <f t="shared" ref="BU64:BX64" si="151">IFERROR(BU47/BU15,"nm")</f>
        <v>6.4671857811278363E-2</v>
      </c>
      <c r="BV64" s="24">
        <f t="shared" si="151"/>
        <v>-1.8639416239945531E-3</v>
      </c>
      <c r="BW64" s="24">
        <f t="shared" si="151"/>
        <v>8.0996819482562279E-2</v>
      </c>
      <c r="BX64" s="24">
        <f t="shared" si="151"/>
        <v>4.9252498629863792E-2</v>
      </c>
    </row>
    <row r="65" spans="1:76" hidden="1" outlineLevel="1" x14ac:dyDescent="0.15">
      <c r="B65" s="66"/>
      <c r="G65" s="36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</row>
    <row r="66" spans="1:76" hidden="1" outlineLevel="1" x14ac:dyDescent="0.15">
      <c r="B66" s="67" t="s">
        <v>37</v>
      </c>
    </row>
    <row r="67" spans="1:76" hidden="1" outlineLevel="1" x14ac:dyDescent="0.15">
      <c r="B67" s="66" t="str">
        <f>B43</f>
        <v>Electronic Materials</v>
      </c>
      <c r="G67" s="36" t="s">
        <v>38</v>
      </c>
      <c r="H67" s="24">
        <f t="shared" ref="H67:T67" si="152">IFERROR(H43/H$42,"nm")</f>
        <v>0.24031105147596973</v>
      </c>
      <c r="I67" s="24">
        <f t="shared" si="152"/>
        <v>0.34698897058823536</v>
      </c>
      <c r="J67" s="24">
        <f t="shared" si="152"/>
        <v>0.4270992622401073</v>
      </c>
      <c r="K67" s="24">
        <f t="shared" si="152"/>
        <v>0.40906026417171165</v>
      </c>
      <c r="L67" s="24">
        <f t="shared" si="152"/>
        <v>0.69132377049180327</v>
      </c>
      <c r="M67" s="24">
        <f t="shared" si="152"/>
        <v>0.64170740431620366</v>
      </c>
      <c r="N67" s="24">
        <f t="shared" si="152"/>
        <v>0.84402553967771354</v>
      </c>
      <c r="O67" s="24">
        <f t="shared" si="152"/>
        <v>0.93140880926077141</v>
      </c>
      <c r="P67" s="24">
        <f t="shared" si="152"/>
        <v>0.909488652605285</v>
      </c>
      <c r="Q67" s="24">
        <f t="shared" si="152"/>
        <v>0.91965584037226344</v>
      </c>
      <c r="R67" s="24">
        <f t="shared" si="152"/>
        <v>0.92010229492887718</v>
      </c>
      <c r="S67" s="24">
        <f t="shared" si="152"/>
        <v>0.91635585939654085</v>
      </c>
      <c r="T67" s="24">
        <f t="shared" si="152"/>
        <v>0.91319096454680859</v>
      </c>
      <c r="Y67" s="24">
        <f t="shared" ref="Y67:AK67" si="153">IFERROR(Y43/Y$42,"nm")</f>
        <v>0.25459078080903103</v>
      </c>
      <c r="Z67" s="24">
        <f t="shared" si="153"/>
        <v>0.21232127096204767</v>
      </c>
      <c r="AA67" s="24">
        <f t="shared" si="153"/>
        <v>0.21769106348564499</v>
      </c>
      <c r="AB67" s="24">
        <f t="shared" si="153"/>
        <v>0.30708177044261065</v>
      </c>
      <c r="AC67" s="24">
        <f t="shared" si="153"/>
        <v>0.33818610129564192</v>
      </c>
      <c r="AD67" s="24">
        <f t="shared" si="153"/>
        <v>0.36317806603773584</v>
      </c>
      <c r="AE67" s="24">
        <f t="shared" si="153"/>
        <v>0.37728060671722646</v>
      </c>
      <c r="AF67" s="24">
        <f t="shared" si="153"/>
        <v>0.32355479452054792</v>
      </c>
      <c r="AG67" s="24">
        <f t="shared" si="153"/>
        <v>0.44499755978526107</v>
      </c>
      <c r="AH67" s="24">
        <f t="shared" si="153"/>
        <v>0.55477192982456136</v>
      </c>
      <c r="AI67" s="24">
        <f t="shared" si="153"/>
        <v>0.35311403508771932</v>
      </c>
      <c r="AJ67" s="24">
        <f t="shared" si="153"/>
        <v>0.40072695035460992</v>
      </c>
      <c r="AK67" s="24">
        <f t="shared" si="153"/>
        <v>0.41309509746012996</v>
      </c>
      <c r="AL67" s="24">
        <f t="shared" ref="AL67:BT67" si="154">IFERROR(AL43/AL$42,"nm")</f>
        <v>0.30152746761947297</v>
      </c>
      <c r="AM67" s="24">
        <f t="shared" si="154"/>
        <v>0.34059779454439931</v>
      </c>
      <c r="AN67" s="24">
        <f t="shared" si="154"/>
        <v>0.62722256664600118</v>
      </c>
      <c r="AO67" s="24">
        <f t="shared" si="154"/>
        <v>0.52564867967853046</v>
      </c>
      <c r="AP67" s="24">
        <f t="shared" si="154"/>
        <v>0.61211693548387103</v>
      </c>
      <c r="AQ67" s="24">
        <f t="shared" si="154"/>
        <v>0.58215544871794866</v>
      </c>
      <c r="AR67" s="24">
        <f t="shared" si="154"/>
        <v>-6.1316062176165802E-2</v>
      </c>
      <c r="AS67" s="24">
        <f t="shared" si="154"/>
        <v>0.85310734463276838</v>
      </c>
      <c r="AT67" s="24">
        <f t="shared" si="154"/>
        <v>0.58934169278996862</v>
      </c>
      <c r="AU67" s="24">
        <f t="shared" si="154"/>
        <v>0.42459396751740142</v>
      </c>
      <c r="AV67" s="24">
        <f t="shared" si="154"/>
        <v>0.82482295937383521</v>
      </c>
      <c r="AW67" s="24">
        <f t="shared" si="154"/>
        <v>0.90734578960839518</v>
      </c>
      <c r="AX67" s="24">
        <f t="shared" si="154"/>
        <v>0.83333333333333337</v>
      </c>
      <c r="AY67" s="24">
        <f t="shared" si="154"/>
        <v>0.78280340349305866</v>
      </c>
      <c r="AZ67" s="24">
        <f t="shared" si="154"/>
        <v>0.85757444971946484</v>
      </c>
      <c r="BA67" s="24">
        <f t="shared" si="154"/>
        <v>0.96300604932526757</v>
      </c>
      <c r="BB67" s="24">
        <f t="shared" si="154"/>
        <v>0.94006982156710628</v>
      </c>
      <c r="BC67" s="24">
        <f t="shared" si="154"/>
        <v>0.88355539331994892</v>
      </c>
      <c r="BD67" s="24">
        <f t="shared" si="154"/>
        <v>0.94529391777098204</v>
      </c>
      <c r="BE67" s="24">
        <f t="shared" si="154"/>
        <v>0.88581140626967136</v>
      </c>
      <c r="BF67" s="24">
        <f t="shared" si="154"/>
        <v>0.96588044306870335</v>
      </c>
      <c r="BG67" s="24">
        <f t="shared" si="154"/>
        <v>0.88468236148603319</v>
      </c>
      <c r="BH67" s="24">
        <f t="shared" si="154"/>
        <v>0.90350689894540914</v>
      </c>
      <c r="BI67" s="24">
        <f t="shared" si="154"/>
        <v>0.89276690585780627</v>
      </c>
      <c r="BJ67" s="24">
        <f t="shared" si="154"/>
        <v>0.96504300236281881</v>
      </c>
      <c r="BK67" s="24">
        <f t="shared" si="154"/>
        <v>0.89987889487660866</v>
      </c>
      <c r="BL67" s="24">
        <f t="shared" si="154"/>
        <v>0.92262888565490819</v>
      </c>
      <c r="BM67" s="24">
        <f t="shared" si="154"/>
        <v>0.90101546742561633</v>
      </c>
      <c r="BN67" s="24">
        <f t="shared" si="154"/>
        <v>0.96436990075889162</v>
      </c>
      <c r="BO67" s="24">
        <f t="shared" si="154"/>
        <v>0.89947888191208192</v>
      </c>
      <c r="BP67" s="24">
        <f t="shared" si="154"/>
        <v>0.91759868253743371</v>
      </c>
      <c r="BQ67" s="24">
        <f t="shared" si="154"/>
        <v>0.90186017433368071</v>
      </c>
      <c r="BR67" s="24">
        <f t="shared" si="154"/>
        <v>0.96017072321700203</v>
      </c>
      <c r="BS67" s="24">
        <f t="shared" si="154"/>
        <v>0.89475987918129696</v>
      </c>
      <c r="BT67" s="24">
        <f t="shared" si="154"/>
        <v>0.91038075970033183</v>
      </c>
      <c r="BU67" s="24">
        <f t="shared" ref="BU67:BX67" si="155">IFERROR(BU43/BU$42,"nm")</f>
        <v>0.89967126243715456</v>
      </c>
      <c r="BV67" s="24">
        <f t="shared" si="155"/>
        <v>0.95522806004537641</v>
      </c>
      <c r="BW67" s="24">
        <f t="shared" si="155"/>
        <v>0.89220370706888563</v>
      </c>
      <c r="BX67" s="24">
        <f t="shared" si="155"/>
        <v>0.9074602152461253</v>
      </c>
    </row>
    <row r="68" spans="1:76" hidden="1" outlineLevel="1" x14ac:dyDescent="0.15">
      <c r="B68" s="66" t="str">
        <f>B44</f>
        <v>Medical</v>
      </c>
      <c r="G68" s="36" t="s">
        <v>38</v>
      </c>
      <c r="H68" s="24">
        <f t="shared" ref="H68:T68" si="156">IFERROR(H44/H$42,"nm")</f>
        <v>6.7518907050500121E-2</v>
      </c>
      <c r="I68" s="24">
        <f t="shared" si="156"/>
        <v>4.7882352941176473E-2</v>
      </c>
      <c r="J68" s="24">
        <f t="shared" si="156"/>
        <v>4.5298457411133475E-2</v>
      </c>
      <c r="K68" s="24">
        <f t="shared" si="156"/>
        <v>3.0875068794716565E-2</v>
      </c>
      <c r="L68" s="24">
        <f t="shared" si="156"/>
        <v>2.0016393442622949E-2</v>
      </c>
      <c r="M68" s="24">
        <f t="shared" si="156"/>
        <v>0.28484559437224277</v>
      </c>
      <c r="N68" s="24">
        <f t="shared" si="156"/>
        <v>0.14478564913347522</v>
      </c>
      <c r="O68" s="24">
        <f t="shared" si="156"/>
        <v>0.11676833661559152</v>
      </c>
      <c r="P68" s="24">
        <f t="shared" si="156"/>
        <v>9.259546850247341E-2</v>
      </c>
      <c r="Q68" s="24">
        <f t="shared" si="156"/>
        <v>8.8023682067850065E-2</v>
      </c>
      <c r="R68" s="24">
        <f t="shared" si="156"/>
        <v>8.6586349124089565E-2</v>
      </c>
      <c r="S68" s="24">
        <f t="shared" si="156"/>
        <v>8.7912897798793035E-2</v>
      </c>
      <c r="T68" s="24">
        <f t="shared" si="156"/>
        <v>8.8525023732112559E-2</v>
      </c>
      <c r="Y68" s="24">
        <f t="shared" ref="Y68:AK68" si="157">IFERROR(Y44/Y$42,"nm")</f>
        <v>-1.3245531514581374E-2</v>
      </c>
      <c r="Z68" s="24">
        <f t="shared" si="157"/>
        <v>8.5048543689320383E-2</v>
      </c>
      <c r="AA68" s="24">
        <f t="shared" si="157"/>
        <v>0.13130610594419734</v>
      </c>
      <c r="AB68" s="24">
        <f t="shared" si="157"/>
        <v>4.8192048012002997E-2</v>
      </c>
      <c r="AC68" s="24">
        <f t="shared" si="157"/>
        <v>-5.7008244994110717E-2</v>
      </c>
      <c r="AD68" s="24">
        <f t="shared" si="157"/>
        <v>9.4952830188679241E-2</v>
      </c>
      <c r="AE68" s="24">
        <f t="shared" si="157"/>
        <v>0.11822318526543879</v>
      </c>
      <c r="AF68" s="24">
        <f t="shared" si="157"/>
        <v>3.7068493150684931E-2</v>
      </c>
      <c r="AG68" s="24">
        <f t="shared" si="157"/>
        <v>9.4485114690092721E-3</v>
      </c>
      <c r="AH68" s="24">
        <f t="shared" si="157"/>
        <v>4.1169590643274856E-2</v>
      </c>
      <c r="AI68" s="24">
        <f t="shared" si="157"/>
        <v>0.13959064327485382</v>
      </c>
      <c r="AJ68" s="24">
        <f t="shared" si="157"/>
        <v>1.4562647754137115E-2</v>
      </c>
      <c r="AK68" s="24">
        <f t="shared" si="157"/>
        <v>-2.2350856467808627E-2</v>
      </c>
      <c r="AL68" s="24">
        <f t="shared" ref="AL68:BT68" si="158">IFERROR(AL44/AL$42,"nm")</f>
        <v>4.8343010272443053E-2</v>
      </c>
      <c r="AM68" s="24">
        <f t="shared" si="158"/>
        <v>0.13074869413813117</v>
      </c>
      <c r="AN68" s="24">
        <f t="shared" si="158"/>
        <v>-4.4190948543087416E-2</v>
      </c>
      <c r="AO68" s="24">
        <f t="shared" si="158"/>
        <v>-6.7355530042097211E-3</v>
      </c>
      <c r="AP68" s="24">
        <f t="shared" si="158"/>
        <v>4.8790322580645161E-2</v>
      </c>
      <c r="AQ68" s="24">
        <f t="shared" si="158"/>
        <v>6.1346153846153849E-2</v>
      </c>
      <c r="AR68" s="24">
        <f t="shared" si="158"/>
        <v>6.0186528497409325E-2</v>
      </c>
      <c r="AS68" s="24">
        <f t="shared" si="158"/>
        <v>0.45536723163841808</v>
      </c>
      <c r="AT68" s="24">
        <f t="shared" si="158"/>
        <v>0.22884012539184953</v>
      </c>
      <c r="AU68" s="24">
        <f t="shared" si="158"/>
        <v>0.31245166279969067</v>
      </c>
      <c r="AV68" s="24">
        <f t="shared" si="158"/>
        <v>0.24860231084606785</v>
      </c>
      <c r="AW68" s="24">
        <f t="shared" si="158"/>
        <v>0.17532633734323011</v>
      </c>
      <c r="AX68" s="24">
        <f t="shared" si="158"/>
        <v>0.19749854566608493</v>
      </c>
      <c r="AY68" s="24">
        <f t="shared" si="158"/>
        <v>8.2624272279444688E-2</v>
      </c>
      <c r="AZ68" s="24">
        <f t="shared" si="158"/>
        <v>0.13983599482088907</v>
      </c>
      <c r="BA68" s="24">
        <f t="shared" si="158"/>
        <v>9.8185202419730111E-2</v>
      </c>
      <c r="BB68" s="24">
        <f t="shared" si="158"/>
        <v>0.12878200155159039</v>
      </c>
      <c r="BC68" s="24">
        <f t="shared" si="158"/>
        <v>0.1405365942690272</v>
      </c>
      <c r="BD68" s="24">
        <f t="shared" si="158"/>
        <v>9.7689432551817876E-2</v>
      </c>
      <c r="BE68" s="24">
        <f t="shared" si="158"/>
        <v>8.8757396449704137E-2</v>
      </c>
      <c r="BF68" s="24">
        <f t="shared" si="158"/>
        <v>8.9364678409750029E-2</v>
      </c>
      <c r="BG68" s="24">
        <f t="shared" si="158"/>
        <v>9.9307775845123444E-2</v>
      </c>
      <c r="BH68" s="24">
        <f t="shared" si="158"/>
        <v>9.3109776520700682E-2</v>
      </c>
      <c r="BI68" s="24">
        <f t="shared" si="158"/>
        <v>9.9770719832490737E-2</v>
      </c>
      <c r="BJ68" s="24">
        <f t="shared" si="158"/>
        <v>8.9292727105425407E-2</v>
      </c>
      <c r="BK68" s="24">
        <f t="shared" si="158"/>
        <v>8.8732468136812431E-2</v>
      </c>
      <c r="BL68" s="24">
        <f t="shared" si="158"/>
        <v>7.7212908627146762E-2</v>
      </c>
      <c r="BM68" s="24">
        <f t="shared" si="158"/>
        <v>9.2895315412646062E-2</v>
      </c>
      <c r="BN68" s="24">
        <f t="shared" si="158"/>
        <v>8.4480247362452937E-2</v>
      </c>
      <c r="BO68" s="24">
        <f t="shared" si="158"/>
        <v>8.8784530108836315E-2</v>
      </c>
      <c r="BP68" s="24">
        <f t="shared" si="158"/>
        <v>8.0832598480004667E-2</v>
      </c>
      <c r="BQ68" s="24">
        <f t="shared" si="158"/>
        <v>9.0975370821856319E-2</v>
      </c>
      <c r="BR68" s="24">
        <f t="shared" si="158"/>
        <v>8.4166218544987639E-2</v>
      </c>
      <c r="BS68" s="24">
        <f t="shared" si="158"/>
        <v>9.1216175114095174E-2</v>
      </c>
      <c r="BT68" s="24">
        <f t="shared" si="158"/>
        <v>8.5318852657172317E-2</v>
      </c>
      <c r="BU68" s="24">
        <f t="shared" ref="BU68:BX68" si="159">IFERROR(BU44/BU$42,"nm")</f>
        <v>9.1181799762123927E-2</v>
      </c>
      <c r="BV68" s="24">
        <f t="shared" si="159"/>
        <v>8.4918468092429672E-2</v>
      </c>
      <c r="BW68" s="24">
        <f t="shared" si="159"/>
        <v>9.1870477794985292E-2</v>
      </c>
      <c r="BX68" s="24">
        <f t="shared" si="159"/>
        <v>8.6124231019693798E-2</v>
      </c>
    </row>
    <row r="69" spans="1:76" hidden="1" outlineLevel="1" x14ac:dyDescent="0.15">
      <c r="B69" s="66" t="str">
        <f>B45</f>
        <v>Composite Materials</v>
      </c>
      <c r="G69" s="36" t="s">
        <v>38</v>
      </c>
      <c r="H69" s="24">
        <f t="shared" ref="H69:T69" si="160">IFERROR(H45/H$42,"nm")</f>
        <v>0.48023908270309834</v>
      </c>
      <c r="I69" s="24">
        <f t="shared" si="160"/>
        <v>0.37879901960784312</v>
      </c>
      <c r="J69" s="24">
        <f t="shared" si="160"/>
        <v>0.39704896042924209</v>
      </c>
      <c r="K69" s="24">
        <f t="shared" si="160"/>
        <v>0.23844248761695103</v>
      </c>
      <c r="L69" s="24">
        <f t="shared" si="160"/>
        <v>-0.34426229508196721</v>
      </c>
      <c r="M69" s="24">
        <f t="shared" si="160"/>
        <v>-8.7158697984976746E-2</v>
      </c>
      <c r="N69" s="24">
        <f t="shared" si="160"/>
        <v>-5.4727880814837336E-2</v>
      </c>
      <c r="O69" s="24">
        <f t="shared" si="160"/>
        <v>-5.8600317018108455E-3</v>
      </c>
      <c r="P69" s="24">
        <f t="shared" si="160"/>
        <v>-2.7593973702558037E-3</v>
      </c>
      <c r="Q69" s="24">
        <f t="shared" si="160"/>
        <v>-2.20007634609138E-3</v>
      </c>
      <c r="R69" s="24">
        <f t="shared" si="160"/>
        <v>-1.8942650689283546E-3</v>
      </c>
      <c r="S69" s="24">
        <f t="shared" si="160"/>
        <v>-1.6671533054317678E-3</v>
      </c>
      <c r="T69" s="24">
        <f t="shared" si="160"/>
        <v>-1.4378609801674568E-3</v>
      </c>
      <c r="Y69" s="24">
        <f t="shared" ref="Y69:AK69" si="161">IFERROR(Y45/Y$42,"nm")</f>
        <v>0.49576669802445905</v>
      </c>
      <c r="Z69" s="24">
        <f t="shared" si="161"/>
        <v>0.49691085613415709</v>
      </c>
      <c r="AA69" s="24">
        <f t="shared" si="161"/>
        <v>0.3938536190861302</v>
      </c>
      <c r="AB69" s="24">
        <f t="shared" si="161"/>
        <v>0.58739684921230306</v>
      </c>
      <c r="AC69" s="24">
        <f t="shared" si="161"/>
        <v>0.38810365135453473</v>
      </c>
      <c r="AD69" s="24">
        <f t="shared" si="161"/>
        <v>0.23349056603773585</v>
      </c>
      <c r="AE69" s="24">
        <f t="shared" si="161"/>
        <v>0.35698808234019502</v>
      </c>
      <c r="AF69" s="24">
        <f t="shared" si="161"/>
        <v>0.47157534246575344</v>
      </c>
      <c r="AG69" s="24">
        <f t="shared" si="161"/>
        <v>0.5192776964372865</v>
      </c>
      <c r="AH69" s="24">
        <f t="shared" si="161"/>
        <v>0.36491228070175441</v>
      </c>
      <c r="AI69" s="24">
        <f t="shared" si="161"/>
        <v>0.35160818713450293</v>
      </c>
      <c r="AJ69" s="24">
        <f t="shared" si="161"/>
        <v>0.30200945626477543</v>
      </c>
      <c r="AK69" s="24">
        <f t="shared" si="161"/>
        <v>0.20023626698168931</v>
      </c>
      <c r="AL69" s="24">
        <f t="shared" ref="AL69:BT69" si="162">IFERROR(AL45/AL$42,"nm")</f>
        <v>0.38008039303260382</v>
      </c>
      <c r="AM69" s="24">
        <f t="shared" si="162"/>
        <v>0.33255948926291351</v>
      </c>
      <c r="AN69" s="24">
        <f t="shared" si="162"/>
        <v>-1.8598884066955982E-2</v>
      </c>
      <c r="AO69" s="24">
        <f t="shared" si="162"/>
        <v>0.16379640260237274</v>
      </c>
      <c r="AP69" s="24">
        <f t="shared" si="162"/>
        <v>-3.0241935483870969E-2</v>
      </c>
      <c r="AQ69" s="24">
        <f t="shared" si="162"/>
        <v>-0.38621794871794873</v>
      </c>
      <c r="AR69" s="24">
        <f t="shared" si="162"/>
        <v>1.6227979274611399</v>
      </c>
      <c r="AS69" s="24">
        <f t="shared" si="162"/>
        <v>-0.38418079096045199</v>
      </c>
      <c r="AT69" s="24">
        <f t="shared" si="162"/>
        <v>-4.9261083743842365E-3</v>
      </c>
      <c r="AU69" s="24">
        <f t="shared" si="162"/>
        <v>1.237432327919567E-2</v>
      </c>
      <c r="AV69" s="24">
        <f t="shared" si="162"/>
        <v>-0.15355944837868057</v>
      </c>
      <c r="AW69" s="24">
        <f t="shared" si="162"/>
        <v>-9.4189915536217042E-2</v>
      </c>
      <c r="AX69" s="24">
        <f t="shared" si="162"/>
        <v>-8.7260034904013961E-2</v>
      </c>
      <c r="AY69" s="24">
        <f t="shared" si="162"/>
        <v>-1.4106583072100314E-2</v>
      </c>
      <c r="AZ69" s="24">
        <f t="shared" si="162"/>
        <v>-3.6469572723349157E-2</v>
      </c>
      <c r="BA69" s="24">
        <f t="shared" si="162"/>
        <v>-3.489995346672871E-3</v>
      </c>
      <c r="BB69" s="24">
        <f t="shared" si="162"/>
        <v>-2.3661753297129558E-2</v>
      </c>
      <c r="BC69" s="24">
        <f t="shared" si="162"/>
        <v>-8.7607227596276701E-3</v>
      </c>
      <c r="BD69" s="24">
        <f t="shared" si="162"/>
        <v>1.0703363914373088E-2</v>
      </c>
      <c r="BE69" s="24">
        <f t="shared" si="162"/>
        <v>0</v>
      </c>
      <c r="BF69" s="24">
        <f t="shared" si="162"/>
        <v>-1.5137216007653082E-2</v>
      </c>
      <c r="BG69" s="24">
        <f t="shared" si="162"/>
        <v>-5.5216471178747614E-3</v>
      </c>
      <c r="BH69" s="24">
        <f t="shared" si="162"/>
        <v>8.7536378885355592E-3</v>
      </c>
      <c r="BI69" s="24">
        <f t="shared" si="162"/>
        <v>2.9104992981286953E-4</v>
      </c>
      <c r="BJ69" s="24">
        <f t="shared" si="162"/>
        <v>-1.4101876787454348E-2</v>
      </c>
      <c r="BK69" s="24">
        <f t="shared" si="162"/>
        <v>-4.4615354407061729E-3</v>
      </c>
      <c r="BL69" s="24">
        <f t="shared" si="162"/>
        <v>7.1333917171398677E-3</v>
      </c>
      <c r="BM69" s="24">
        <f t="shared" si="162"/>
        <v>4.3530952493437498E-4</v>
      </c>
      <c r="BN69" s="24">
        <f t="shared" si="162"/>
        <v>-1.2519103902595996E-2</v>
      </c>
      <c r="BO69" s="24">
        <f t="shared" si="162"/>
        <v>-4.0963786998126596E-3</v>
      </c>
      <c r="BP69" s="24">
        <f t="shared" si="162"/>
        <v>7.2627786472775294E-3</v>
      </c>
      <c r="BQ69" s="24">
        <f t="shared" si="162"/>
        <v>5.7461132057367518E-4</v>
      </c>
      <c r="BR69" s="24">
        <f t="shared" si="162"/>
        <v>-1.1697249327071549E-2</v>
      </c>
      <c r="BS69" s="24">
        <f t="shared" si="162"/>
        <v>-3.8532721845692171E-3</v>
      </c>
      <c r="BT69" s="24">
        <f t="shared" si="162"/>
        <v>7.4552298357367453E-3</v>
      </c>
      <c r="BU69" s="24">
        <f t="shared" ref="BU69:BX69" si="163">IFERROR(BU45/BU$42,"nm")</f>
        <v>7.1264442880787063E-4</v>
      </c>
      <c r="BV69" s="24">
        <f t="shared" si="163"/>
        <v>-1.1062025880960509E-2</v>
      </c>
      <c r="BW69" s="24">
        <f t="shared" si="163"/>
        <v>-3.5445622436104858E-3</v>
      </c>
      <c r="BX69" s="24">
        <f t="shared" si="163"/>
        <v>7.3186508682295988E-3</v>
      </c>
    </row>
    <row r="70" spans="1:76" hidden="1" outlineLevel="1" x14ac:dyDescent="0.15">
      <c r="B70" s="66" t="str">
        <f>B46</f>
        <v>Materials Solution</v>
      </c>
      <c r="G70" s="36" t="s">
        <v>38</v>
      </c>
      <c r="H70" s="24">
        <f t="shared" ref="H70:T70" si="164">IFERROR(H46/H$42,"nm")</f>
        <v>6.6188094657233479E-2</v>
      </c>
      <c r="I70" s="24">
        <f t="shared" si="164"/>
        <v>8.880514705882353E-2</v>
      </c>
      <c r="J70" s="24">
        <f t="shared" si="164"/>
        <v>0.10744802146210598</v>
      </c>
      <c r="K70" s="24">
        <f t="shared" si="164"/>
        <v>0.10120390753990093</v>
      </c>
      <c r="L70" s="24">
        <f t="shared" si="164"/>
        <v>0.1666516393442623</v>
      </c>
      <c r="M70" s="24">
        <f t="shared" si="164"/>
        <v>9.8247287468701566E-2</v>
      </c>
      <c r="N70" s="24">
        <f t="shared" si="164"/>
        <v>5.1018546670720581E-2</v>
      </c>
      <c r="O70" s="24">
        <f t="shared" si="164"/>
        <v>2.8243431480858831E-2</v>
      </c>
      <c r="P70" s="24">
        <f t="shared" si="164"/>
        <v>1.9588232478677629E-2</v>
      </c>
      <c r="Q70" s="24">
        <f t="shared" si="164"/>
        <v>1.5275397673552592E-2</v>
      </c>
      <c r="R70" s="24">
        <f t="shared" si="164"/>
        <v>1.4739757815030022E-2</v>
      </c>
      <c r="S70" s="24">
        <f t="shared" si="164"/>
        <v>1.4680520060468211E-2</v>
      </c>
      <c r="T70" s="24">
        <f t="shared" si="164"/>
        <v>1.4501162615783264E-2</v>
      </c>
      <c r="Y70" s="24">
        <f t="shared" ref="Y70:AK70" si="165">IFERROR(Y46/Y$42,"nm")</f>
        <v>5.8560677328316088E-2</v>
      </c>
      <c r="Z70" s="24">
        <f t="shared" si="165"/>
        <v>6.194174757281553E-2</v>
      </c>
      <c r="AA70" s="24">
        <f t="shared" si="165"/>
        <v>6.9522846744844324E-2</v>
      </c>
      <c r="AB70" s="24">
        <f t="shared" si="165"/>
        <v>7.9384846211552895E-2</v>
      </c>
      <c r="AC70" s="24">
        <f t="shared" si="165"/>
        <v>7.2414605418138989E-2</v>
      </c>
      <c r="AD70" s="24">
        <f t="shared" si="165"/>
        <v>9.9062500000000012E-2</v>
      </c>
      <c r="AE70" s="24">
        <f t="shared" si="165"/>
        <v>0.10557963163596967</v>
      </c>
      <c r="AF70" s="24">
        <f t="shared" si="165"/>
        <v>8.177397260273972E-2</v>
      </c>
      <c r="AG70" s="24">
        <f t="shared" si="165"/>
        <v>0.1068033186920449</v>
      </c>
      <c r="AH70" s="24">
        <f t="shared" si="165"/>
        <v>0.13715789473684209</v>
      </c>
      <c r="AI70" s="24">
        <f t="shared" si="165"/>
        <v>0.10276315789473685</v>
      </c>
      <c r="AJ70" s="24">
        <f t="shared" si="165"/>
        <v>9.7003546099290794E-2</v>
      </c>
      <c r="AK70" s="24">
        <f t="shared" si="165"/>
        <v>9.4902539870053176E-2</v>
      </c>
      <c r="AL70" s="24">
        <f t="shared" ref="AL70:BT70" si="166">IFERROR(AL46/AL$42,"nm")</f>
        <v>7.8088432335864225E-2</v>
      </c>
      <c r="AM70" s="24">
        <f t="shared" si="166"/>
        <v>9.85896691816599E-2</v>
      </c>
      <c r="AN70" s="24">
        <f t="shared" si="166"/>
        <v>0.14269683818970863</v>
      </c>
      <c r="AO70" s="24">
        <f t="shared" si="166"/>
        <v>0.12371986222732492</v>
      </c>
      <c r="AP70" s="24">
        <f t="shared" si="166"/>
        <v>0.15179435483870968</v>
      </c>
      <c r="AQ70" s="24">
        <f t="shared" si="166"/>
        <v>0.1464022435897436</v>
      </c>
      <c r="AR70" s="24">
        <f t="shared" si="166"/>
        <v>-6.3316062176165819E-3</v>
      </c>
      <c r="AS70" s="24">
        <f t="shared" si="166"/>
        <v>0.25084745762711863</v>
      </c>
      <c r="AT70" s="24">
        <f t="shared" si="166"/>
        <v>9.22525750111957E-2</v>
      </c>
      <c r="AU70" s="24">
        <f t="shared" si="166"/>
        <v>8.6620262954369684E-2</v>
      </c>
      <c r="AV70" s="24">
        <f t="shared" si="166"/>
        <v>6.4107342527021993E-2</v>
      </c>
      <c r="AW70" s="24">
        <f t="shared" si="166"/>
        <v>4.0696186332224216E-2</v>
      </c>
      <c r="AX70" s="24">
        <f t="shared" si="166"/>
        <v>3.1704479348458409E-2</v>
      </c>
      <c r="AY70" s="24">
        <f t="shared" si="166"/>
        <v>6.5830721003134793E-2</v>
      </c>
      <c r="AZ70" s="24">
        <f t="shared" si="166"/>
        <v>5.9775571860164002E-2</v>
      </c>
      <c r="BA70" s="24">
        <f t="shared" si="166"/>
        <v>2.5360632852489531E-2</v>
      </c>
      <c r="BB70" s="24">
        <f t="shared" si="166"/>
        <v>2.2304111714507371E-2</v>
      </c>
      <c r="BC70" s="24">
        <f t="shared" si="166"/>
        <v>2.9567439313743383E-2</v>
      </c>
      <c r="BD70" s="24">
        <f t="shared" si="166"/>
        <v>3.431872239211689E-2</v>
      </c>
      <c r="BE70" s="24">
        <f t="shared" si="166"/>
        <v>2.794913760543875E-2</v>
      </c>
      <c r="BF70" s="24">
        <f t="shared" si="166"/>
        <v>1.5886009146892543E-2</v>
      </c>
      <c r="BG70" s="24">
        <f t="shared" si="166"/>
        <v>1.7678899706406525E-2</v>
      </c>
      <c r="BH70" s="24">
        <f t="shared" si="166"/>
        <v>1.654229398063263E-2</v>
      </c>
      <c r="BI70" s="24">
        <f t="shared" si="166"/>
        <v>1.7056754426772694E-2</v>
      </c>
      <c r="BJ70" s="24">
        <f t="shared" si="166"/>
        <v>1.5570871623296895E-2</v>
      </c>
      <c r="BK70" s="24">
        <f t="shared" si="166"/>
        <v>1.5495388316431574E-2</v>
      </c>
      <c r="BL70" s="24">
        <f t="shared" si="166"/>
        <v>1.3456691269157521E-2</v>
      </c>
      <c r="BM70" s="24">
        <f t="shared" si="166"/>
        <v>1.5578836896311184E-2</v>
      </c>
      <c r="BN70" s="24">
        <f t="shared" si="166"/>
        <v>1.4451067830471252E-2</v>
      </c>
      <c r="BO70" s="24">
        <f t="shared" si="166"/>
        <v>1.5209156493494986E-2</v>
      </c>
      <c r="BP70" s="24">
        <f t="shared" si="166"/>
        <v>1.3819198071514048E-2</v>
      </c>
      <c r="BQ70" s="24">
        <f t="shared" si="166"/>
        <v>1.4966249359384794E-2</v>
      </c>
      <c r="BR70" s="24">
        <f t="shared" si="166"/>
        <v>1.4123115271237621E-2</v>
      </c>
      <c r="BS70" s="24">
        <f t="shared" si="166"/>
        <v>1.532807479988325E-2</v>
      </c>
      <c r="BT70" s="24">
        <f t="shared" si="166"/>
        <v>1.4308339417782525E-2</v>
      </c>
      <c r="BU70" s="24">
        <f t="shared" ref="BU70:BX70" si="167">IFERROR(BU46/BU$42,"nm")</f>
        <v>1.4714490475597494E-2</v>
      </c>
      <c r="BV70" s="24">
        <f t="shared" si="167"/>
        <v>1.3977926901666344E-2</v>
      </c>
      <c r="BW70" s="24">
        <f t="shared" si="167"/>
        <v>1.5143966990864628E-2</v>
      </c>
      <c r="BX70" s="24">
        <f t="shared" si="167"/>
        <v>1.4168292368161466E-2</v>
      </c>
    </row>
    <row r="71" spans="1:76" hidden="1" outlineLevel="1" x14ac:dyDescent="0.15">
      <c r="B71" s="66" t="str">
        <f>B47</f>
        <v>Insulation Materials</v>
      </c>
      <c r="G71" s="36" t="s">
        <v>38</v>
      </c>
      <c r="H71" s="24">
        <f t="shared" ref="H71:T71" si="168">IFERROR(H47/H$42,"nm")</f>
        <v>0.16846547938521592</v>
      </c>
      <c r="I71" s="24">
        <f t="shared" si="168"/>
        <v>0.24325000000000002</v>
      </c>
      <c r="J71" s="24">
        <f t="shared" si="168"/>
        <v>0.29940979208584845</v>
      </c>
      <c r="K71" s="24">
        <f t="shared" si="168"/>
        <v>0.28676389653274625</v>
      </c>
      <c r="L71" s="24">
        <f t="shared" si="168"/>
        <v>0.48463934426229516</v>
      </c>
      <c r="M71" s="24">
        <f t="shared" si="168"/>
        <v>0.10897818051746751</v>
      </c>
      <c r="N71" s="24">
        <f t="shared" si="168"/>
        <v>4.2140468227424746E-2</v>
      </c>
      <c r="O71" s="24">
        <f t="shared" si="168"/>
        <v>9.702675440703204E-3</v>
      </c>
      <c r="P71" s="24">
        <f t="shared" si="168"/>
        <v>2.1874631479738303E-2</v>
      </c>
      <c r="Q71" s="24">
        <f t="shared" si="168"/>
        <v>2.2050116508359221E-2</v>
      </c>
      <c r="R71" s="24">
        <f t="shared" si="168"/>
        <v>2.3169026506821639E-2</v>
      </c>
      <c r="S71" s="24">
        <f t="shared" si="168"/>
        <v>2.4954105804743755E-2</v>
      </c>
      <c r="T71" s="24">
        <f t="shared" si="168"/>
        <v>2.6499358220217546E-2</v>
      </c>
      <c r="Y71" s="24">
        <f t="shared" ref="Y71:AK71" si="169">IFERROR(Y47/Y$42,"nm")</f>
        <v>0.1784760112888053</v>
      </c>
      <c r="Z71" s="24">
        <f t="shared" si="169"/>
        <v>0.14884377758164166</v>
      </c>
      <c r="AA71" s="24">
        <f t="shared" si="169"/>
        <v>0.15260816821674081</v>
      </c>
      <c r="AB71" s="24">
        <f t="shared" si="169"/>
        <v>0.21527381845461369</v>
      </c>
      <c r="AC71" s="24">
        <f t="shared" si="169"/>
        <v>0.2370789163722026</v>
      </c>
      <c r="AD71" s="24">
        <f t="shared" si="169"/>
        <v>0.25459905660377358</v>
      </c>
      <c r="AE71" s="24">
        <f t="shared" si="169"/>
        <v>0.26448537378114845</v>
      </c>
      <c r="AF71" s="24">
        <f t="shared" si="169"/>
        <v>0.2268219178082192</v>
      </c>
      <c r="AG71" s="24">
        <f t="shared" si="169"/>
        <v>0.31195705222059544</v>
      </c>
      <c r="AH71" s="24">
        <f t="shared" si="169"/>
        <v>0.38891228070175443</v>
      </c>
      <c r="AI71" s="24">
        <f t="shared" si="169"/>
        <v>0.24754385964912284</v>
      </c>
      <c r="AJ71" s="24">
        <f t="shared" si="169"/>
        <v>0.28092198581560285</v>
      </c>
      <c r="AK71" s="24">
        <f t="shared" si="169"/>
        <v>0.28959243945658597</v>
      </c>
      <c r="AL71" s="24">
        <f t="shared" ref="AL71:BT71" si="170">IFERROR(AL47/AL$42,"nm")</f>
        <v>0.2113800803930326</v>
      </c>
      <c r="AM71" s="24">
        <f t="shared" si="170"/>
        <v>0.23876958792803252</v>
      </c>
      <c r="AN71" s="24">
        <f t="shared" si="170"/>
        <v>0.4397024178549287</v>
      </c>
      <c r="AO71" s="24">
        <f t="shared" si="170"/>
        <v>0.36849598163031005</v>
      </c>
      <c r="AP71" s="24">
        <f t="shared" si="170"/>
        <v>0.42911290322580647</v>
      </c>
      <c r="AQ71" s="24">
        <f t="shared" si="170"/>
        <v>0.40810897435897442</v>
      </c>
      <c r="AR71" s="24">
        <f t="shared" si="170"/>
        <v>-4.2984455958549224E-2</v>
      </c>
      <c r="AS71" s="24">
        <f t="shared" si="170"/>
        <v>-2.9378531073446328E-2</v>
      </c>
      <c r="AT71" s="24">
        <f t="shared" si="170"/>
        <v>0.11957008508732647</v>
      </c>
      <c r="AU71" s="24">
        <f t="shared" si="170"/>
        <v>0.18136117556071152</v>
      </c>
      <c r="AV71" s="24">
        <f t="shared" si="170"/>
        <v>7.6034289973909805E-2</v>
      </c>
      <c r="AW71" s="24">
        <f t="shared" si="170"/>
        <v>4.2487842334271816E-2</v>
      </c>
      <c r="AX71" s="24">
        <f t="shared" si="170"/>
        <v>5.4101221640488653E-2</v>
      </c>
      <c r="AY71" s="24">
        <f t="shared" si="170"/>
        <v>8.5535154500671742E-2</v>
      </c>
      <c r="AZ71" s="24">
        <f t="shared" si="170"/>
        <v>-8.8476478204574886E-3</v>
      </c>
      <c r="BA71" s="24">
        <f t="shared" si="170"/>
        <v>-1.1633317822242903E-2</v>
      </c>
      <c r="BB71" s="24">
        <f t="shared" si="170"/>
        <v>-3.0837858805275408E-2</v>
      </c>
      <c r="BC71" s="24">
        <f t="shared" si="170"/>
        <v>5.5302062420149664E-2</v>
      </c>
      <c r="BD71" s="24">
        <f t="shared" si="170"/>
        <v>1.834862385321101E-2</v>
      </c>
      <c r="BE71" s="24">
        <f t="shared" si="170"/>
        <v>3.1600151076419489E-2</v>
      </c>
      <c r="BF71" s="24">
        <f t="shared" si="170"/>
        <v>-1.3704219040112233E-2</v>
      </c>
      <c r="BG71" s="24">
        <f t="shared" si="170"/>
        <v>4.8395316507525987E-2</v>
      </c>
      <c r="BH71" s="24">
        <f t="shared" si="170"/>
        <v>2.0557652790637274E-2</v>
      </c>
      <c r="BI71" s="24">
        <f t="shared" si="170"/>
        <v>3.4575794425267301E-2</v>
      </c>
      <c r="BJ71" s="24">
        <f t="shared" si="170"/>
        <v>-1.0303266045555879E-2</v>
      </c>
      <c r="BK71" s="24">
        <f t="shared" si="170"/>
        <v>4.3860177152114953E-2</v>
      </c>
      <c r="BL71" s="24">
        <f t="shared" si="170"/>
        <v>1.8354684019554684E-2</v>
      </c>
      <c r="BM71" s="24">
        <f t="shared" si="170"/>
        <v>3.3253874758882376E-2</v>
      </c>
      <c r="BN71" s="24">
        <f t="shared" si="170"/>
        <v>-6.6934729851855987E-3</v>
      </c>
      <c r="BO71" s="24">
        <f t="shared" si="170"/>
        <v>4.4475293912289098E-2</v>
      </c>
      <c r="BP71" s="24">
        <f t="shared" si="170"/>
        <v>2.0518146590038599E-2</v>
      </c>
      <c r="BQ71" s="24">
        <f t="shared" si="170"/>
        <v>3.3555965774410175E-2</v>
      </c>
      <c r="BR71" s="24">
        <f t="shared" si="170"/>
        <v>-3.7703646192017493E-3</v>
      </c>
      <c r="BS71" s="24">
        <f t="shared" si="170"/>
        <v>4.627008070917317E-2</v>
      </c>
      <c r="BT71" s="24">
        <f t="shared" si="170"/>
        <v>2.2966748283847163E-2</v>
      </c>
      <c r="BU71" s="24">
        <f t="shared" ref="BU71:BX71" si="171">IFERROR(BU47/BU$42,"nm")</f>
        <v>3.4576507747752845E-2</v>
      </c>
      <c r="BV71" s="24">
        <f t="shared" si="171"/>
        <v>-1.0191763367773091E-3</v>
      </c>
      <c r="BW71" s="24">
        <f t="shared" si="171"/>
        <v>4.7155149109571866E-2</v>
      </c>
      <c r="BX71" s="24">
        <f t="shared" si="171"/>
        <v>2.4442781579477445E-2</v>
      </c>
    </row>
    <row r="72" spans="1:76" hidden="1" outlineLevel="1" x14ac:dyDescent="0.15"/>
    <row r="73" spans="1:76" hidden="1" outlineLevel="1" x14ac:dyDescent="0.15">
      <c r="B73" s="22" t="s">
        <v>39</v>
      </c>
      <c r="I73" s="24">
        <f t="shared" ref="I73:T73" si="172">IFERROR(I42/H42-1,"nm")</f>
        <v>-4.6352768968040969E-3</v>
      </c>
      <c r="J73" s="24">
        <f t="shared" si="172"/>
        <v>-0.26911764705882357</v>
      </c>
      <c r="K73" s="24">
        <f t="shared" si="172"/>
        <v>0.21864520456069747</v>
      </c>
      <c r="L73" s="24">
        <f t="shared" si="172"/>
        <v>-0.32856356631810679</v>
      </c>
      <c r="M73" s="24">
        <f t="shared" si="172"/>
        <v>0.71864754098360661</v>
      </c>
      <c r="N73" s="24">
        <f t="shared" si="172"/>
        <v>0.96077262429951116</v>
      </c>
      <c r="O73" s="24">
        <f t="shared" si="172"/>
        <v>0.26597750076010951</v>
      </c>
      <c r="P73" s="24">
        <f t="shared" si="172"/>
        <v>0.48634865920302373</v>
      </c>
      <c r="Q73" s="24">
        <f t="shared" si="172"/>
        <v>0.12197187290386591</v>
      </c>
      <c r="R73" s="24">
        <f t="shared" si="172"/>
        <v>6.7429994522411718E-2</v>
      </c>
      <c r="S73" s="24">
        <f t="shared" si="172"/>
        <v>3.4156180227086663E-2</v>
      </c>
      <c r="T73" s="24">
        <f t="shared" si="172"/>
        <v>4.2739541850556506E-2</v>
      </c>
    </row>
    <row r="74" spans="1:76" hidden="1" outlineLevel="1" x14ac:dyDescent="0.15">
      <c r="B74" s="66" t="str">
        <f>B43</f>
        <v>Electronic Materials</v>
      </c>
      <c r="G74" s="36" t="s">
        <v>38</v>
      </c>
      <c r="I74" s="24">
        <f t="shared" ref="I74:T74" si="173">IFERROR(I43/H43-1,"nm")</f>
        <v>0.43722304283604152</v>
      </c>
      <c r="J74" s="24">
        <f t="shared" si="173"/>
        <v>-0.1003768413840358</v>
      </c>
      <c r="K74" s="24">
        <f t="shared" si="173"/>
        <v>0.16717440974866737</v>
      </c>
      <c r="L74" s="24">
        <f t="shared" si="173"/>
        <v>0.13474714518760189</v>
      </c>
      <c r="M74" s="24">
        <f t="shared" si="173"/>
        <v>0.59530005987562484</v>
      </c>
      <c r="N74" s="24">
        <f t="shared" si="173"/>
        <v>1.5789669267930138</v>
      </c>
      <c r="O74" s="24">
        <f t="shared" si="173"/>
        <v>0.39704610951008656</v>
      </c>
      <c r="P74" s="24">
        <f t="shared" si="173"/>
        <v>0.45136832067663479</v>
      </c>
      <c r="Q74" s="24">
        <f t="shared" si="173"/>
        <v>0.13451441388929242</v>
      </c>
      <c r="R74" s="24">
        <f t="shared" si="173"/>
        <v>6.7948187268002114E-2</v>
      </c>
      <c r="S74" s="24">
        <f t="shared" si="173"/>
        <v>2.9945344670060159E-2</v>
      </c>
      <c r="T74" s="24">
        <f t="shared" si="173"/>
        <v>3.9138145109569589E-2</v>
      </c>
      <c r="Y74" s="24"/>
      <c r="Z74" s="24"/>
      <c r="AA74" s="24"/>
      <c r="AB74" s="24"/>
      <c r="AC74" s="24">
        <f t="shared" ref="AC74:AC78" si="174">IFERROR(AC43/Y43-1,"nm")</f>
        <v>6.0931899641577081E-2</v>
      </c>
      <c r="AD74" s="24">
        <f t="shared" ref="AD74:AD78" si="175">IFERROR(AD43/Z43-1,"nm")</f>
        <v>0.28024193548387077</v>
      </c>
      <c r="AE74" s="24">
        <f t="shared" ref="AE74:AE78" si="176">IFERROR(AE43/AA43-1,"nm")</f>
        <v>0.2936936936936938</v>
      </c>
      <c r="AF74" s="24">
        <f t="shared" ref="AF74:AF78" si="177">IFERROR(AF43/AB43-1,"nm")</f>
        <v>1.3080568720379149</v>
      </c>
      <c r="AG74" s="24">
        <f t="shared" ref="AG74:AG78" si="178">IFERROR(AG43/AC43-1,"nm")</f>
        <v>0.58783783783783772</v>
      </c>
      <c r="AH74" s="24">
        <f t="shared" ref="AH74:AH78" si="179">IFERROR(AH43/AD43-1,"nm")</f>
        <v>-0.22992125984251965</v>
      </c>
      <c r="AI74" s="24">
        <f t="shared" ref="AI74:AI78" si="180">IFERROR(AI43/AE43-1,"nm")</f>
        <v>-0.30640668523676884</v>
      </c>
      <c r="AJ74" s="24">
        <f t="shared" ref="AJ74:AJ78" si="181">IFERROR(AJ43/AF43-1,"nm")</f>
        <v>-0.28234086242299794</v>
      </c>
      <c r="AK74" s="24">
        <f t="shared" ref="AK74:AK78" si="182">IFERROR(AK43/AG43-1,"nm")</f>
        <v>-0.23297872340425529</v>
      </c>
      <c r="AL74" s="24">
        <f t="shared" ref="AL74:AT78" si="183">IFERROR(AL43/AH43-1,"nm")</f>
        <v>0.42331288343558282</v>
      </c>
      <c r="AM74" s="24">
        <f t="shared" si="183"/>
        <v>0.21485943775100402</v>
      </c>
      <c r="AN74" s="24">
        <f t="shared" si="183"/>
        <v>0.49213161659513593</v>
      </c>
      <c r="AO74" s="24">
        <f t="shared" si="183"/>
        <v>0.96393897364771153</v>
      </c>
      <c r="AP74" s="24">
        <f t="shared" si="183"/>
        <v>0.79885057471264376</v>
      </c>
      <c r="AQ74" s="24">
        <f t="shared" si="183"/>
        <v>0.23801652892561975</v>
      </c>
      <c r="AR74" s="24">
        <f t="shared" si="183"/>
        <v>-0.94151486097794823</v>
      </c>
      <c r="AS74" s="24">
        <f t="shared" si="183"/>
        <v>-0.45031743258197909</v>
      </c>
      <c r="AT74" s="24">
        <f t="shared" si="183"/>
        <v>8.3627021507855392E-2</v>
      </c>
      <c r="AU74" s="24">
        <f t="shared" ref="AU74:BD78" si="184">IFERROR(AU43/AQ43-1,"nm")</f>
        <v>0.51129340839332182</v>
      </c>
      <c r="AV74" s="24">
        <f t="shared" si="184"/>
        <v>36.400709819165115</v>
      </c>
      <c r="AW74" s="24">
        <f t="shared" si="184"/>
        <v>3.6953642384105958</v>
      </c>
      <c r="AX74" s="24">
        <f t="shared" si="184"/>
        <v>1.177051671732523</v>
      </c>
      <c r="AY74" s="24">
        <f t="shared" si="184"/>
        <v>2.1839708561020035</v>
      </c>
      <c r="AZ74" s="24">
        <f t="shared" si="184"/>
        <v>0.79575237234523266</v>
      </c>
      <c r="BA74" s="24">
        <f t="shared" si="184"/>
        <v>0.16755994358251058</v>
      </c>
      <c r="BB74" s="24">
        <f t="shared" si="184"/>
        <v>0.69179755671902265</v>
      </c>
      <c r="BC74" s="24">
        <f t="shared" si="184"/>
        <v>0.3847254004576659</v>
      </c>
      <c r="BD74" s="24">
        <f t="shared" si="184"/>
        <v>0.40010065425264218</v>
      </c>
      <c r="BE74" s="24">
        <f t="shared" ref="BE74:BN78" si="185">IFERROR(BE43/BA43-1,"nm")</f>
        <v>0.69992751872432946</v>
      </c>
      <c r="BF74" s="24">
        <f t="shared" si="185"/>
        <v>0.4938757817820274</v>
      </c>
      <c r="BG74" s="24">
        <f t="shared" si="185"/>
        <v>0.37787846590887741</v>
      </c>
      <c r="BH74" s="24">
        <f t="shared" si="185"/>
        <v>0.29337842172506523</v>
      </c>
      <c r="BI74" s="24">
        <f t="shared" si="185"/>
        <v>1.831718664264681E-3</v>
      </c>
      <c r="BJ74" s="24">
        <f t="shared" si="185"/>
        <v>4.9934973003667782E-2</v>
      </c>
      <c r="BK74" s="24">
        <f t="shared" si="185"/>
        <v>0.19532689233317102</v>
      </c>
      <c r="BL74" s="24">
        <f t="shared" si="185"/>
        <v>0.29297534875497711</v>
      </c>
      <c r="BM74" s="24">
        <f t="shared" si="185"/>
        <v>0.13813231515721869</v>
      </c>
      <c r="BN74" s="24">
        <f t="shared" si="185"/>
        <v>0.10903994920255844</v>
      </c>
      <c r="BO74" s="24">
        <f t="shared" ref="BO74:BT78" si="186">IFERROR(BO43/BK43-1,"nm")</f>
        <v>4.8917824190213288E-2</v>
      </c>
      <c r="BP74" s="24">
        <f t="shared" si="186"/>
        <v>-2.4873642096980841E-3</v>
      </c>
      <c r="BQ74" s="24">
        <f t="shared" si="186"/>
        <v>7.3164359305709192E-2</v>
      </c>
      <c r="BR74" s="24">
        <f t="shared" si="186"/>
        <v>4.9328510948678517E-2</v>
      </c>
      <c r="BS74" s="24">
        <f t="shared" si="186"/>
        <v>1.6647209706808885E-2</v>
      </c>
      <c r="BT74" s="24">
        <f t="shared" si="186"/>
        <v>-1.3036431829697825E-2</v>
      </c>
      <c r="BU74" s="24">
        <f t="shared" ref="BU74:BU78" si="187">IFERROR(BU43/BQ43-1,"nm")</f>
        <v>4.5080182934848612E-2</v>
      </c>
      <c r="BV74" s="24">
        <f t="shared" ref="BV74:BV78" si="188">IFERROR(BV43/BR43-1,"nm")</f>
        <v>3.5341387885517106E-2</v>
      </c>
      <c r="BW74" s="24">
        <f t="shared" ref="BW74:BW78" si="189">IFERROR(BW43/BS43-1,"nm")</f>
        <v>3.9543584729021308E-2</v>
      </c>
      <c r="BX74" s="24">
        <f t="shared" ref="BX74:BX78" si="190">IFERROR(BX43/BT43-1,"nm")</f>
        <v>3.6844125983760856E-2</v>
      </c>
    </row>
    <row r="75" spans="1:76" hidden="1" outlineLevel="1" x14ac:dyDescent="0.15">
      <c r="B75" s="66" t="str">
        <f>B44</f>
        <v>Medical</v>
      </c>
      <c r="G75" s="36" t="s">
        <v>38</v>
      </c>
      <c r="I75" s="24">
        <f t="shared" ref="I75:T75" si="191">IFERROR(I44/H44-1,"nm")</f>
        <v>-0.29411764705882348</v>
      </c>
      <c r="J75" s="24">
        <f t="shared" si="191"/>
        <v>-0.30855855855855852</v>
      </c>
      <c r="K75" s="24">
        <f t="shared" si="191"/>
        <v>-0.16938110749185675</v>
      </c>
      <c r="L75" s="24">
        <f t="shared" si="191"/>
        <v>-0.56470588235294117</v>
      </c>
      <c r="M75" s="24">
        <f t="shared" si="191"/>
        <v>23.45741195741196</v>
      </c>
      <c r="N75" s="24">
        <f t="shared" si="191"/>
        <v>-3.3486814566764389E-3</v>
      </c>
      <c r="O75" s="24">
        <f t="shared" si="191"/>
        <v>2.0999580008399743E-2</v>
      </c>
      <c r="P75" s="24">
        <f t="shared" si="191"/>
        <v>0.17865128891927884</v>
      </c>
      <c r="Q75" s="24">
        <f t="shared" si="191"/>
        <v>6.6575902976527379E-2</v>
      </c>
      <c r="R75" s="24">
        <f t="shared" si="191"/>
        <v>5.0000000000000044E-2</v>
      </c>
      <c r="S75" s="24">
        <f t="shared" si="191"/>
        <v>5.0000000000000044E-2</v>
      </c>
      <c r="T75" s="24">
        <f t="shared" si="191"/>
        <v>5.0000000000000044E-2</v>
      </c>
      <c r="Y75" s="24"/>
      <c r="Z75" s="24"/>
      <c r="AA75" s="24"/>
      <c r="AB75" s="24"/>
      <c r="AC75" s="24">
        <f t="shared" si="174"/>
        <v>2.4375</v>
      </c>
      <c r="AD75" s="24">
        <f t="shared" si="175"/>
        <v>-0.16438356164383561</v>
      </c>
      <c r="AE75" s="24">
        <f t="shared" si="176"/>
        <v>-0.32791327913279134</v>
      </c>
      <c r="AF75" s="24">
        <f t="shared" si="177"/>
        <v>0.68493150684931514</v>
      </c>
      <c r="AG75" s="24">
        <f t="shared" si="178"/>
        <v>-1.2</v>
      </c>
      <c r="AH75" s="24">
        <f t="shared" si="179"/>
        <v>-0.78142076502732238</v>
      </c>
      <c r="AI75" s="24">
        <f t="shared" si="180"/>
        <v>-0.125</v>
      </c>
      <c r="AJ75" s="24">
        <f t="shared" si="181"/>
        <v>-0.77235772357723576</v>
      </c>
      <c r="AK75" s="24">
        <f t="shared" si="182"/>
        <v>-2.954545454545455</v>
      </c>
      <c r="AL75" s="24">
        <f t="shared" si="183"/>
        <v>2.0749999999999997</v>
      </c>
      <c r="AM75" s="24">
        <f t="shared" si="183"/>
        <v>0.17972350230414746</v>
      </c>
      <c r="AN75" s="24">
        <f t="shared" si="183"/>
        <v>-3.8928571428571428</v>
      </c>
      <c r="AO75" s="24">
        <f t="shared" si="183"/>
        <v>-0.53488372093023262</v>
      </c>
      <c r="AP75" s="24">
        <f t="shared" si="183"/>
        <v>-0.10569105691056913</v>
      </c>
      <c r="AQ75" s="24">
        <f t="shared" si="183"/>
        <v>-0.66015625</v>
      </c>
      <c r="AR75" s="24">
        <f t="shared" si="183"/>
        <v>-0.18518518518518523</v>
      </c>
      <c r="AS75" s="24">
        <f t="shared" si="183"/>
        <v>-23.89772727272727</v>
      </c>
      <c r="AT75" s="24">
        <f t="shared" si="183"/>
        <v>4.2789256198347108</v>
      </c>
      <c r="AU75" s="24">
        <f t="shared" si="184"/>
        <v>9.5538140020898634</v>
      </c>
      <c r="AV75" s="24">
        <f t="shared" si="184"/>
        <v>-12.484159779614325</v>
      </c>
      <c r="AW75" s="24">
        <f t="shared" si="184"/>
        <v>0.69975186104218356</v>
      </c>
      <c r="AX75" s="24">
        <f t="shared" si="184"/>
        <v>0.32876712328767121</v>
      </c>
      <c r="AY75" s="24">
        <f t="shared" si="184"/>
        <v>-0.54331683168316824</v>
      </c>
      <c r="AZ75" s="24">
        <f t="shared" si="184"/>
        <v>-2.8485757121439303E-2</v>
      </c>
      <c r="BA75" s="24">
        <f t="shared" si="184"/>
        <v>-0.38394160583941606</v>
      </c>
      <c r="BB75" s="24">
        <f t="shared" si="184"/>
        <v>-2.2091310751104598E-2</v>
      </c>
      <c r="BC75" s="24">
        <f t="shared" si="184"/>
        <v>1.0867208672086721</v>
      </c>
      <c r="BD75" s="24">
        <f t="shared" si="184"/>
        <v>-0.11265432098765427</v>
      </c>
      <c r="BE75" s="24">
        <f t="shared" si="185"/>
        <v>0.67061611374407581</v>
      </c>
      <c r="BF75" s="24">
        <f t="shared" si="185"/>
        <v>8.9321267863813336E-3</v>
      </c>
      <c r="BG75" s="24">
        <f t="shared" si="185"/>
        <v>-2.7586102450665284E-2</v>
      </c>
      <c r="BH75" s="24">
        <f t="shared" si="185"/>
        <v>0.28975939141499429</v>
      </c>
      <c r="BI75" s="24">
        <f t="shared" si="185"/>
        <v>0.11736873201636966</v>
      </c>
      <c r="BJ75" s="24">
        <f t="shared" si="185"/>
        <v>5.0000000000000044E-2</v>
      </c>
      <c r="BK75" s="24">
        <f t="shared" si="185"/>
        <v>5.0000000000000044E-2</v>
      </c>
      <c r="BL75" s="24">
        <f t="shared" si="185"/>
        <v>5.0000000000000044E-2</v>
      </c>
      <c r="BM75" s="24">
        <f t="shared" si="185"/>
        <v>5.0000000000000044E-2</v>
      </c>
      <c r="BN75" s="24">
        <f t="shared" si="185"/>
        <v>5.0000000000000044E-2</v>
      </c>
      <c r="BO75" s="24">
        <f t="shared" si="186"/>
        <v>4.9999999999999822E-2</v>
      </c>
      <c r="BP75" s="24">
        <f t="shared" si="186"/>
        <v>5.0000000000000266E-2</v>
      </c>
      <c r="BQ75" s="24">
        <f t="shared" si="186"/>
        <v>5.0000000000000266E-2</v>
      </c>
      <c r="BR75" s="24">
        <f t="shared" si="186"/>
        <v>5.0000000000000044E-2</v>
      </c>
      <c r="BS75" s="24">
        <f t="shared" si="186"/>
        <v>5.0000000000000044E-2</v>
      </c>
      <c r="BT75" s="24">
        <f t="shared" si="186"/>
        <v>5.0000000000000044E-2</v>
      </c>
      <c r="BU75" s="24">
        <f t="shared" si="187"/>
        <v>5.0000000000000044E-2</v>
      </c>
      <c r="BV75" s="24">
        <f t="shared" si="188"/>
        <v>5.0000000000000044E-2</v>
      </c>
      <c r="BW75" s="24">
        <f t="shared" si="189"/>
        <v>5.0000000000000044E-2</v>
      </c>
      <c r="BX75" s="24">
        <f t="shared" si="190"/>
        <v>5.0000000000000044E-2</v>
      </c>
    </row>
    <row r="76" spans="1:76" hidden="1" outlineLevel="1" x14ac:dyDescent="0.15">
      <c r="B76" s="66" t="str">
        <f>B45</f>
        <v>Composite Materials</v>
      </c>
      <c r="G76" s="36" t="s">
        <v>38</v>
      </c>
      <c r="I76" s="24">
        <f t="shared" ref="I76:T76" si="192">IFERROR(I45/H45-1,"nm")</f>
        <v>-0.21488442976885958</v>
      </c>
      <c r="J76" s="24">
        <f t="shared" si="192"/>
        <v>-0.23390488515043673</v>
      </c>
      <c r="K76" s="24">
        <f t="shared" si="192"/>
        <v>-0.26815878378378377</v>
      </c>
      <c r="L76" s="24">
        <f t="shared" si="192"/>
        <v>-1.9694171956145412</v>
      </c>
      <c r="M76" s="24">
        <f t="shared" si="192"/>
        <v>-0.56488095238095237</v>
      </c>
      <c r="N76" s="24">
        <f t="shared" si="192"/>
        <v>0.2311901504787961</v>
      </c>
      <c r="O76" s="24">
        <f t="shared" si="192"/>
        <v>-0.86444444444444446</v>
      </c>
      <c r="P76" s="24">
        <f t="shared" si="192"/>
        <v>-0.30010163934426237</v>
      </c>
      <c r="Q76" s="24">
        <f t="shared" si="192"/>
        <v>-0.10544823838590167</v>
      </c>
      <c r="R76" s="24">
        <f t="shared" si="192"/>
        <v>-8.0943097387309315E-2</v>
      </c>
      <c r="S76" s="24">
        <f t="shared" si="192"/>
        <v>-8.9833348838737725E-2</v>
      </c>
      <c r="T76" s="24">
        <f t="shared" si="192"/>
        <v>-0.10067388834627533</v>
      </c>
      <c r="Y76" s="24"/>
      <c r="Z76" s="24"/>
      <c r="AA76" s="24"/>
      <c r="AB76" s="24"/>
      <c r="AC76" s="24">
        <f t="shared" si="174"/>
        <v>-0.3747628083491461</v>
      </c>
      <c r="AD76" s="24">
        <f t="shared" si="175"/>
        <v>-0.64831261101243332</v>
      </c>
      <c r="AE76" s="24">
        <f t="shared" si="176"/>
        <v>-0.32340862422997951</v>
      </c>
      <c r="AF76" s="24">
        <f t="shared" si="177"/>
        <v>0.75862068965517238</v>
      </c>
      <c r="AG76" s="24">
        <f t="shared" si="178"/>
        <v>0.61456752655538693</v>
      </c>
      <c r="AH76" s="24">
        <f t="shared" si="179"/>
        <v>-0.21212121212121215</v>
      </c>
      <c r="AI76" s="24">
        <f t="shared" si="180"/>
        <v>-0.27010622154779973</v>
      </c>
      <c r="AJ76" s="24">
        <f t="shared" si="181"/>
        <v>-0.62890341321713872</v>
      </c>
      <c r="AK76" s="24">
        <f t="shared" si="182"/>
        <v>-0.6813909774436091</v>
      </c>
      <c r="AL76" s="24">
        <f t="shared" si="183"/>
        <v>1.7275641025641026</v>
      </c>
      <c r="AM76" s="24">
        <f t="shared" si="183"/>
        <v>0.19126819126819128</v>
      </c>
      <c r="AN76" s="24">
        <f t="shared" si="183"/>
        <v>-1.0587084148727985</v>
      </c>
      <c r="AO76" s="24">
        <f t="shared" si="183"/>
        <v>0.26253687315634222</v>
      </c>
      <c r="AP76" s="24">
        <f t="shared" si="183"/>
        <v>-1.0705052878965922</v>
      </c>
      <c r="AQ76" s="24">
        <f t="shared" si="183"/>
        <v>-1.8411867364746946</v>
      </c>
      <c r="AR76" s="24">
        <f t="shared" si="183"/>
        <v>51.2</v>
      </c>
      <c r="AS76" s="24">
        <f t="shared" si="183"/>
        <v>-1.794392523364486</v>
      </c>
      <c r="AT76" s="24">
        <f t="shared" si="183"/>
        <v>-0.81666666666666665</v>
      </c>
      <c r="AU76" s="24">
        <f t="shared" si="184"/>
        <v>-1.0663900414937759</v>
      </c>
      <c r="AV76" s="24">
        <f t="shared" si="184"/>
        <v>-0.73690932311621959</v>
      </c>
      <c r="AW76" s="24">
        <f t="shared" si="184"/>
        <v>8.2352941176470518E-2</v>
      </c>
      <c r="AX76" s="24">
        <f t="shared" si="184"/>
        <v>26.272727272727273</v>
      </c>
      <c r="AY76" s="24">
        <f t="shared" si="184"/>
        <v>-2.96875</v>
      </c>
      <c r="AZ76" s="24">
        <f t="shared" si="184"/>
        <v>-0.58980582524271852</v>
      </c>
      <c r="BA76" s="24">
        <f t="shared" si="184"/>
        <v>-0.95923913043478259</v>
      </c>
      <c r="BB76" s="24">
        <f t="shared" si="184"/>
        <v>-0.59333333333333327</v>
      </c>
      <c r="BC76" s="24">
        <f t="shared" si="184"/>
        <v>-0.23809523809523814</v>
      </c>
      <c r="BD76" s="24">
        <f t="shared" si="184"/>
        <v>-1.3727810650887573</v>
      </c>
      <c r="BE76" s="24">
        <f t="shared" si="185"/>
        <v>-1</v>
      </c>
      <c r="BF76" s="24">
        <f t="shared" si="185"/>
        <v>-6.9855737704918042E-2</v>
      </c>
      <c r="BG76" s="24">
        <f t="shared" si="185"/>
        <v>-0.13266666666666671</v>
      </c>
      <c r="BH76" s="24">
        <f t="shared" si="185"/>
        <v>0.10669841269841274</v>
      </c>
      <c r="BI76" s="24" t="str">
        <f t="shared" si="185"/>
        <v>nm</v>
      </c>
      <c r="BJ76" s="24">
        <f t="shared" si="185"/>
        <v>-2.1028573039965637E-2</v>
      </c>
      <c r="BK76" s="24">
        <f t="shared" si="185"/>
        <v>-5.0476556495003932E-2</v>
      </c>
      <c r="BL76" s="24">
        <f t="shared" si="185"/>
        <v>3.1815782679785354E-2</v>
      </c>
      <c r="BM76" s="24">
        <f t="shared" si="185"/>
        <v>0.6866666666666672</v>
      </c>
      <c r="BN76" s="24">
        <f t="shared" si="185"/>
        <v>-1.4749787130099001E-2</v>
      </c>
      <c r="BO76" s="24">
        <f t="shared" si="186"/>
        <v>-3.6503120623639029E-2</v>
      </c>
      <c r="BP76" s="24">
        <f t="shared" si="186"/>
        <v>2.1173195648723109E-2</v>
      </c>
      <c r="BQ76" s="24">
        <f t="shared" si="186"/>
        <v>0.41525691699604805</v>
      </c>
      <c r="BR76" s="24">
        <f t="shared" si="186"/>
        <v>-1.5270012303653768E-2</v>
      </c>
      <c r="BS76" s="24">
        <f t="shared" si="186"/>
        <v>-3.8643802417099193E-2</v>
      </c>
      <c r="BT76" s="24">
        <f t="shared" si="186"/>
        <v>2.1148870391156205E-2</v>
      </c>
      <c r="BU76" s="24">
        <f t="shared" si="187"/>
        <v>0.29928280176506683</v>
      </c>
      <c r="BV76" s="24">
        <f t="shared" si="188"/>
        <v>-1.5816937378096529E-2</v>
      </c>
      <c r="BW76" s="24">
        <f t="shared" si="189"/>
        <v>-4.1001117550960808E-2</v>
      </c>
      <c r="BX76" s="24">
        <f t="shared" si="190"/>
        <v>2.1125076298342371E-2</v>
      </c>
    </row>
    <row r="77" spans="1:76" hidden="1" outlineLevel="1" x14ac:dyDescent="0.15">
      <c r="B77" s="66" t="str">
        <f>B46</f>
        <v>Materials Solution</v>
      </c>
      <c r="G77" s="36" t="s">
        <v>38</v>
      </c>
      <c r="I77" s="24">
        <f t="shared" ref="I77:T77" si="193">IFERROR(I46/H46-1,"nm")</f>
        <v>0.33548957815005243</v>
      </c>
      <c r="J77" s="24">
        <f t="shared" si="193"/>
        <v>-0.11568343338163245</v>
      </c>
      <c r="K77" s="24">
        <f t="shared" si="193"/>
        <v>0.14782622265222667</v>
      </c>
      <c r="L77" s="24">
        <f t="shared" si="193"/>
        <v>0.10564883420569671</v>
      </c>
      <c r="M77" s="24">
        <f t="shared" si="193"/>
        <v>1.3206108747509937E-2</v>
      </c>
      <c r="N77" s="24">
        <f t="shared" si="193"/>
        <v>1.8203883495145678E-2</v>
      </c>
      <c r="O77" s="24">
        <f t="shared" si="193"/>
        <v>-0.29916567342073896</v>
      </c>
      <c r="P77" s="24">
        <f t="shared" si="193"/>
        <v>3.0857142857142916E-2</v>
      </c>
      <c r="Q77" s="24">
        <f t="shared" si="193"/>
        <v>-0.12505803901383172</v>
      </c>
      <c r="R77" s="24">
        <f t="shared" si="193"/>
        <v>3.0000000000000249E-2</v>
      </c>
      <c r="S77" s="24">
        <f t="shared" si="193"/>
        <v>3.0000000000000027E-2</v>
      </c>
      <c r="T77" s="24">
        <f t="shared" si="193"/>
        <v>3.0000000000000027E-2</v>
      </c>
      <c r="Y77" s="24"/>
      <c r="Z77" s="24"/>
      <c r="AA77" s="24"/>
      <c r="AB77" s="24"/>
      <c r="AC77" s="24">
        <f t="shared" si="174"/>
        <v>-1.2369477911646665E-2</v>
      </c>
      <c r="AD77" s="24">
        <f t="shared" si="175"/>
        <v>0.19699344542604758</v>
      </c>
      <c r="AE77" s="24">
        <f t="shared" si="176"/>
        <v>0.13360088408073056</v>
      </c>
      <c r="AF77" s="24">
        <f t="shared" si="177"/>
        <v>1.2564732564732561</v>
      </c>
      <c r="AG77" s="24">
        <f t="shared" si="178"/>
        <v>0.7797657774886142</v>
      </c>
      <c r="AH77" s="24">
        <f t="shared" si="179"/>
        <v>-0.30200583298613193</v>
      </c>
      <c r="AI77" s="24">
        <f t="shared" si="180"/>
        <v>-0.27870702924576707</v>
      </c>
      <c r="AJ77" s="24">
        <f t="shared" si="181"/>
        <v>-0.31263087360750474</v>
      </c>
      <c r="AK77" s="24">
        <f t="shared" si="182"/>
        <v>-0.26581063790897452</v>
      </c>
      <c r="AL77" s="24">
        <f t="shared" si="183"/>
        <v>0.49091839345101063</v>
      </c>
      <c r="AM77" s="24">
        <f t="shared" si="183"/>
        <v>0.20835111680182106</v>
      </c>
      <c r="AN77" s="24">
        <f t="shared" si="183"/>
        <v>0.40236397977213167</v>
      </c>
      <c r="AO77" s="24">
        <f t="shared" si="183"/>
        <v>1.012074438289662</v>
      </c>
      <c r="AP77" s="24">
        <f t="shared" si="183"/>
        <v>0.72248913292152839</v>
      </c>
      <c r="AQ77" s="24">
        <f t="shared" si="183"/>
        <v>7.5587213751692417E-2</v>
      </c>
      <c r="AR77" s="24">
        <f t="shared" si="183"/>
        <v>-0.97345440326715038</v>
      </c>
      <c r="AS77" s="24">
        <f t="shared" si="183"/>
        <v>-0.3132887899034893</v>
      </c>
      <c r="AT77" s="24">
        <f t="shared" si="183"/>
        <v>-0.31597821755877276</v>
      </c>
      <c r="AU77" s="24">
        <f t="shared" si="184"/>
        <v>0.22598653604072028</v>
      </c>
      <c r="AV77" s="24">
        <f t="shared" si="184"/>
        <v>27.15057283142389</v>
      </c>
      <c r="AW77" s="24">
        <f t="shared" si="184"/>
        <v>-0.28378378378378377</v>
      </c>
      <c r="AX77" s="24">
        <f t="shared" si="184"/>
        <v>-0.470873786407767</v>
      </c>
      <c r="AY77" s="24">
        <f t="shared" si="184"/>
        <v>0.3125</v>
      </c>
      <c r="AZ77" s="24">
        <f t="shared" si="184"/>
        <v>0.61046511627906974</v>
      </c>
      <c r="BA77" s="24">
        <f t="shared" si="184"/>
        <v>-0.31446540880503149</v>
      </c>
      <c r="BB77" s="24">
        <f t="shared" si="184"/>
        <v>5.504587155963292E-2</v>
      </c>
      <c r="BC77" s="24">
        <f t="shared" si="184"/>
        <v>-0.44897959183673475</v>
      </c>
      <c r="BD77" s="24">
        <f t="shared" si="184"/>
        <v>-0.27075812274368227</v>
      </c>
      <c r="BE77" s="24">
        <f t="shared" si="185"/>
        <v>1.0366972477064218</v>
      </c>
      <c r="BF77" s="24">
        <f t="shared" si="185"/>
        <v>3.5573913043478234E-2</v>
      </c>
      <c r="BG77" s="24">
        <f t="shared" si="185"/>
        <v>-0.17719135802469121</v>
      </c>
      <c r="BH77" s="24">
        <f t="shared" si="185"/>
        <v>-0.34773267326732671</v>
      </c>
      <c r="BI77" s="24">
        <f t="shared" si="185"/>
        <v>-0.39336711711711703</v>
      </c>
      <c r="BJ77" s="24">
        <f t="shared" si="185"/>
        <v>3.0000000000000027E-2</v>
      </c>
      <c r="BK77" s="24">
        <f t="shared" si="185"/>
        <v>2.9999999999999805E-2</v>
      </c>
      <c r="BL77" s="24">
        <f t="shared" si="185"/>
        <v>3.0000000000000027E-2</v>
      </c>
      <c r="BM77" s="24">
        <f t="shared" si="185"/>
        <v>3.0000000000000027E-2</v>
      </c>
      <c r="BN77" s="24">
        <f t="shared" si="185"/>
        <v>3.0000000000000027E-2</v>
      </c>
      <c r="BO77" s="24">
        <f t="shared" si="186"/>
        <v>3.0000000000000027E-2</v>
      </c>
      <c r="BP77" s="24">
        <f t="shared" si="186"/>
        <v>3.0000000000000027E-2</v>
      </c>
      <c r="BQ77" s="24">
        <f t="shared" si="186"/>
        <v>3.0000000000000027E-2</v>
      </c>
      <c r="BR77" s="24">
        <f t="shared" si="186"/>
        <v>3.0000000000000249E-2</v>
      </c>
      <c r="BS77" s="24">
        <f t="shared" si="186"/>
        <v>3.0000000000000249E-2</v>
      </c>
      <c r="BT77" s="24">
        <f t="shared" si="186"/>
        <v>3.0000000000000027E-2</v>
      </c>
      <c r="BU77" s="24">
        <f t="shared" si="187"/>
        <v>3.0000000000000027E-2</v>
      </c>
      <c r="BV77" s="24">
        <f t="shared" si="188"/>
        <v>3.0000000000000027E-2</v>
      </c>
      <c r="BW77" s="24">
        <f t="shared" si="189"/>
        <v>3.0000000000000027E-2</v>
      </c>
      <c r="BX77" s="24">
        <f t="shared" si="190"/>
        <v>3.0000000000000249E-2</v>
      </c>
    </row>
    <row r="78" spans="1:76" hidden="1" outlineLevel="1" x14ac:dyDescent="0.15">
      <c r="B78" s="66" t="str">
        <f>B47</f>
        <v>Insulation Materials</v>
      </c>
      <c r="G78" s="36" t="s">
        <v>38</v>
      </c>
      <c r="I78" s="24">
        <f t="shared" ref="I78:T78" si="194">IFERROR(I47/H47-1,"nm")</f>
        <v>0.4372230428360413</v>
      </c>
      <c r="J78" s="24">
        <f t="shared" si="194"/>
        <v>-0.10037684138403546</v>
      </c>
      <c r="K78" s="24">
        <f t="shared" si="194"/>
        <v>0.16717440974866693</v>
      </c>
      <c r="L78" s="24">
        <f t="shared" si="194"/>
        <v>0.13474714518760234</v>
      </c>
      <c r="M78" s="24">
        <f t="shared" si="194"/>
        <v>-0.61353719175997035</v>
      </c>
      <c r="N78" s="24">
        <f t="shared" si="194"/>
        <v>-0.24179431072210067</v>
      </c>
      <c r="O78" s="24">
        <f t="shared" si="194"/>
        <v>-0.70851370851370854</v>
      </c>
      <c r="P78" s="24">
        <f t="shared" si="194"/>
        <v>2.3509653465346534</v>
      </c>
      <c r="Q78" s="24">
        <f t="shared" si="194"/>
        <v>0.13097267670761337</v>
      </c>
      <c r="R78" s="24">
        <f t="shared" si="194"/>
        <v>0.12159560825406834</v>
      </c>
      <c r="S78" s="24">
        <f t="shared" si="194"/>
        <v>0.11383370951810168</v>
      </c>
      <c r="T78" s="24">
        <f t="shared" si="194"/>
        <v>0.10730990988387212</v>
      </c>
      <c r="Y78" s="24"/>
      <c r="Z78" s="24"/>
      <c r="AA78" s="24"/>
      <c r="AB78" s="24"/>
      <c r="AC78" s="24">
        <f t="shared" si="174"/>
        <v>6.0931899641576859E-2</v>
      </c>
      <c r="AD78" s="24">
        <f t="shared" si="175"/>
        <v>0.280241935483871</v>
      </c>
      <c r="AE78" s="24">
        <f t="shared" si="176"/>
        <v>0.29369369369369358</v>
      </c>
      <c r="AF78" s="24">
        <f t="shared" si="177"/>
        <v>1.3080568720379144</v>
      </c>
      <c r="AG78" s="24">
        <f t="shared" si="178"/>
        <v>0.58783783783783794</v>
      </c>
      <c r="AH78" s="24">
        <f t="shared" si="179"/>
        <v>-0.22992125984251965</v>
      </c>
      <c r="AI78" s="24">
        <f t="shared" si="180"/>
        <v>-0.30640668523676873</v>
      </c>
      <c r="AJ78" s="24">
        <f t="shared" si="181"/>
        <v>-0.28234086242299794</v>
      </c>
      <c r="AK78" s="24">
        <f t="shared" si="182"/>
        <v>-0.23297872340425529</v>
      </c>
      <c r="AL78" s="24">
        <f t="shared" si="183"/>
        <v>0.42331288343558282</v>
      </c>
      <c r="AM78" s="24">
        <f t="shared" si="183"/>
        <v>0.21485943775100402</v>
      </c>
      <c r="AN78" s="24">
        <f t="shared" si="183"/>
        <v>0.49213161659513571</v>
      </c>
      <c r="AO78" s="24">
        <f t="shared" si="183"/>
        <v>0.96393897364771153</v>
      </c>
      <c r="AP78" s="24">
        <f t="shared" si="183"/>
        <v>0.79885057471264354</v>
      </c>
      <c r="AQ78" s="24">
        <f t="shared" si="183"/>
        <v>0.23801652892561975</v>
      </c>
      <c r="AR78" s="24">
        <f t="shared" si="183"/>
        <v>-0.94151486097794823</v>
      </c>
      <c r="AS78" s="24">
        <f t="shared" si="183"/>
        <v>-1.0270023263542705</v>
      </c>
      <c r="AT78" s="24">
        <f t="shared" si="183"/>
        <v>-0.68638413831986467</v>
      </c>
      <c r="AU78" s="24">
        <f t="shared" si="184"/>
        <v>-7.9164376030786188E-2</v>
      </c>
      <c r="AV78" s="24">
        <f t="shared" si="184"/>
        <v>3.9180327868852451</v>
      </c>
      <c r="AW78" s="24">
        <f t="shared" si="184"/>
        <v>-7.384615384615385</v>
      </c>
      <c r="AX78" s="24">
        <f t="shared" si="184"/>
        <v>-0.3033707865168539</v>
      </c>
      <c r="AY78" s="24">
        <f t="shared" si="184"/>
        <v>-0.18550106609808104</v>
      </c>
      <c r="AZ78" s="24">
        <f t="shared" si="184"/>
        <v>-1.2009803921568627</v>
      </c>
      <c r="BA78" s="24">
        <f t="shared" si="184"/>
        <v>-1.3012048192771084</v>
      </c>
      <c r="BB78" s="24">
        <f t="shared" si="184"/>
        <v>-1.8548387096774195</v>
      </c>
      <c r="BC78" s="24">
        <f t="shared" si="184"/>
        <v>-0.20680628272251311</v>
      </c>
      <c r="BD78" s="24">
        <f t="shared" si="184"/>
        <v>-3.6341463414634148</v>
      </c>
      <c r="BE78" s="24">
        <f t="shared" si="185"/>
        <v>-6.02</v>
      </c>
      <c r="BF78" s="24">
        <f t="shared" si="185"/>
        <v>-0.35386792452830163</v>
      </c>
      <c r="BG78" s="24">
        <f t="shared" si="185"/>
        <v>0.20425742574257422</v>
      </c>
      <c r="BH78" s="24">
        <f t="shared" si="185"/>
        <v>0.51611111111111074</v>
      </c>
      <c r="BI78" s="24">
        <f t="shared" si="185"/>
        <v>8.7629482071713172E-2</v>
      </c>
      <c r="BJ78" s="24">
        <f t="shared" si="185"/>
        <v>-0.2099406239353675</v>
      </c>
      <c r="BK78" s="24">
        <f t="shared" si="185"/>
        <v>6.5018224670448488E-2</v>
      </c>
      <c r="BL78" s="24">
        <f t="shared" si="185"/>
        <v>0.13049346524978644</v>
      </c>
      <c r="BM78" s="24">
        <f t="shared" si="185"/>
        <v>8.4597703254638557E-2</v>
      </c>
      <c r="BN78" s="24">
        <f t="shared" si="185"/>
        <v>-0.27901403591988083</v>
      </c>
      <c r="BO78" s="24">
        <f t="shared" si="186"/>
        <v>6.4101378100920092E-2</v>
      </c>
      <c r="BP78" s="24">
        <f t="shared" si="186"/>
        <v>0.12120206151036994</v>
      </c>
      <c r="BQ78" s="24">
        <f t="shared" si="186"/>
        <v>8.1899111671376756E-2</v>
      </c>
      <c r="BR78" s="24">
        <f t="shared" si="186"/>
        <v>-0.40633903059355547</v>
      </c>
      <c r="BS78" s="24">
        <f t="shared" si="186"/>
        <v>6.3251912262425991E-2</v>
      </c>
      <c r="BT78" s="24">
        <f t="shared" si="186"/>
        <v>0.11350511112551254</v>
      </c>
      <c r="BU78" s="24">
        <f t="shared" si="187"/>
        <v>7.9484368114599135E-2</v>
      </c>
      <c r="BV78" s="24">
        <f t="shared" si="188"/>
        <v>-0.71868626052646389</v>
      </c>
      <c r="BW78" s="24">
        <f t="shared" si="189"/>
        <v>6.2463567767518047E-2</v>
      </c>
      <c r="BX78" s="24">
        <f t="shared" si="190"/>
        <v>0.10703171946945322</v>
      </c>
    </row>
    <row r="79" spans="1:76" collapsed="1" x14ac:dyDescent="0.15">
      <c r="B79" s="66"/>
      <c r="G79" s="36"/>
    </row>
    <row r="80" spans="1:76" x14ac:dyDescent="0.15">
      <c r="A80" t="s">
        <v>43</v>
      </c>
      <c r="B80" s="96" t="s">
        <v>44</v>
      </c>
      <c r="C80" s="95"/>
      <c r="D80" s="95"/>
      <c r="E80" s="95"/>
      <c r="F80" s="95"/>
      <c r="G80" s="95"/>
      <c r="H80" s="95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  <c r="Y80" s="95"/>
      <c r="Z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  <c r="AM80" s="95"/>
      <c r="AN80" s="95"/>
      <c r="AO80" s="95"/>
      <c r="AP80" s="95"/>
      <c r="AQ80" s="95"/>
      <c r="AR80" s="95"/>
      <c r="AS80" s="95"/>
      <c r="AT80" s="95"/>
      <c r="AU80" s="95"/>
      <c r="AV80" s="95"/>
      <c r="AW80" s="95"/>
      <c r="AX80" s="95"/>
      <c r="AY80" s="95"/>
      <c r="AZ80" s="95"/>
      <c r="BA80" s="95"/>
      <c r="BB80" s="95"/>
      <c r="BC80" s="95"/>
      <c r="BD80" s="95"/>
      <c r="BE80" s="95"/>
      <c r="BF80" s="95"/>
      <c r="BG80" s="95"/>
      <c r="BH80" s="95"/>
      <c r="BI80" s="95"/>
      <c r="BJ80" s="95"/>
      <c r="BK80" s="95"/>
      <c r="BL80" s="95"/>
      <c r="BM80" s="95"/>
      <c r="BN80" s="95"/>
      <c r="BO80" s="95"/>
      <c r="BP80" s="95"/>
      <c r="BQ80" s="95"/>
      <c r="BR80" s="95"/>
      <c r="BS80" s="95"/>
      <c r="BT80" s="95"/>
      <c r="BU80" s="95"/>
      <c r="BV80" s="95"/>
      <c r="BW80" s="95"/>
      <c r="BX80" s="95"/>
    </row>
    <row r="82" spans="2:76" s="21" customFormat="1" x14ac:dyDescent="0.15">
      <c r="B82" s="21" t="s">
        <v>30</v>
      </c>
      <c r="G82" s="36" t="str">
        <f t="shared" ref="G82:G95" si="195">G$10</f>
        <v>JPY M</v>
      </c>
      <c r="H82" s="35">
        <f t="shared" ref="H82:T95" si="196">+SUMIF($X$5:$BY$5,H$5,$X82:$BY82)</f>
        <v>82292</v>
      </c>
      <c r="I82" s="35">
        <f t="shared" si="196"/>
        <v>85722</v>
      </c>
      <c r="J82" s="35">
        <f t="shared" si="196"/>
        <v>78727</v>
      </c>
      <c r="K82" s="35">
        <f t="shared" si="196"/>
        <v>84051</v>
      </c>
      <c r="L82" s="35">
        <f t="shared" si="196"/>
        <v>87529</v>
      </c>
      <c r="M82" s="35">
        <f t="shared" si="196"/>
        <v>93253</v>
      </c>
      <c r="N82" s="35">
        <f t="shared" si="196"/>
        <v>109035</v>
      </c>
      <c r="O82" s="35">
        <f t="shared" si="196"/>
        <v>118229</v>
      </c>
      <c r="P82" s="35">
        <f t="shared" si="196"/>
        <v>138628.64357704303</v>
      </c>
      <c r="Q82" s="35">
        <f t="shared" si="196"/>
        <v>157005.99453636265</v>
      </c>
      <c r="R82" s="35">
        <f t="shared" si="196"/>
        <v>170966.12777361856</v>
      </c>
      <c r="S82" s="35">
        <f t="shared" si="196"/>
        <v>181886.74478652026</v>
      </c>
      <c r="T82" s="35">
        <f t="shared" si="196"/>
        <v>193564.0831978861</v>
      </c>
      <c r="U82" s="53"/>
      <c r="W82" s="53"/>
      <c r="Y82" s="31">
        <v>20450</v>
      </c>
      <c r="Z82" s="31">
        <v>21052</v>
      </c>
      <c r="AA82" s="31">
        <v>21679</v>
      </c>
      <c r="AB82" s="31">
        <v>19111</v>
      </c>
      <c r="AC82" s="31">
        <v>20621</v>
      </c>
      <c r="AD82" s="31">
        <v>22141</v>
      </c>
      <c r="AE82" s="31">
        <v>21299</v>
      </c>
      <c r="AF82" s="31">
        <v>21661</v>
      </c>
      <c r="AG82" s="31">
        <v>19584</v>
      </c>
      <c r="AH82" s="31">
        <v>18696</v>
      </c>
      <c r="AI82" s="31">
        <v>20097</v>
      </c>
      <c r="AJ82" s="31">
        <v>20350</v>
      </c>
      <c r="AK82" s="31">
        <v>20518</v>
      </c>
      <c r="AL82" s="31">
        <v>20568</v>
      </c>
      <c r="AM82" s="31">
        <v>21034</v>
      </c>
      <c r="AN82" s="31">
        <v>21931</v>
      </c>
      <c r="AO82" s="31">
        <v>23827</v>
      </c>
      <c r="AP82" s="31">
        <v>23210</v>
      </c>
      <c r="AQ82" s="31">
        <v>21725</v>
      </c>
      <c r="AR82" s="31">
        <v>18767</v>
      </c>
      <c r="AS82" s="31">
        <v>20297</v>
      </c>
      <c r="AT82" s="31">
        <v>22437</v>
      </c>
      <c r="AU82" s="31">
        <v>25307</v>
      </c>
      <c r="AV82" s="31">
        <v>25212</v>
      </c>
      <c r="AW82" s="31">
        <v>26115</v>
      </c>
      <c r="AX82" s="31">
        <v>26936</v>
      </c>
      <c r="AY82" s="31">
        <v>28469</v>
      </c>
      <c r="AZ82" s="31">
        <v>27515</v>
      </c>
      <c r="BA82" s="31">
        <v>28231</v>
      </c>
      <c r="BB82" s="31">
        <v>29181</v>
      </c>
      <c r="BC82" s="31">
        <v>30182</v>
      </c>
      <c r="BD82" s="31">
        <v>30635</v>
      </c>
      <c r="BE82" s="31">
        <v>34033</v>
      </c>
      <c r="BF82" s="35">
        <f t="shared" ref="BF82:BT82" si="197">BF10</f>
        <v>34065.465489116017</v>
      </c>
      <c r="BG82" s="35">
        <f t="shared" si="197"/>
        <v>34825.504714194627</v>
      </c>
      <c r="BH82" s="35">
        <f t="shared" si="197"/>
        <v>35704.673373732367</v>
      </c>
      <c r="BI82" s="35">
        <f t="shared" si="197"/>
        <v>37806.795459178153</v>
      </c>
      <c r="BJ82" s="35">
        <f t="shared" si="197"/>
        <v>38507.806265035892</v>
      </c>
      <c r="BK82" s="35">
        <f t="shared" si="197"/>
        <v>39750.777129882197</v>
      </c>
      <c r="BL82" s="35">
        <f t="shared" si="197"/>
        <v>40940.615682266434</v>
      </c>
      <c r="BM82" s="35">
        <f t="shared" si="197"/>
        <v>41906.918607258856</v>
      </c>
      <c r="BN82" s="35">
        <f t="shared" si="197"/>
        <v>42207.971730807498</v>
      </c>
      <c r="BO82" s="35">
        <f t="shared" si="197"/>
        <v>43061.237308184747</v>
      </c>
      <c r="BP82" s="35">
        <f t="shared" si="197"/>
        <v>43790.000127367442</v>
      </c>
      <c r="BQ82" s="35">
        <f t="shared" si="197"/>
        <v>45079.053720903052</v>
      </c>
      <c r="BR82" s="35">
        <f t="shared" si="197"/>
        <v>45066.51463610091</v>
      </c>
      <c r="BS82" s="35">
        <f t="shared" si="197"/>
        <v>45641.122342771327</v>
      </c>
      <c r="BT82" s="35">
        <f t="shared" si="197"/>
        <v>46100.054086744953</v>
      </c>
      <c r="BU82" s="35">
        <f t="shared" ref="BU82:BX82" si="198">BU10</f>
        <v>48023.752368868503</v>
      </c>
      <c r="BV82" s="35">
        <f t="shared" si="198"/>
        <v>47959.949319748208</v>
      </c>
      <c r="BW82" s="35">
        <f t="shared" si="198"/>
        <v>48562.326215613961</v>
      </c>
      <c r="BX82" s="35">
        <f t="shared" si="198"/>
        <v>49018.055293655423</v>
      </c>
    </row>
    <row r="83" spans="2:76" x14ac:dyDescent="0.15">
      <c r="B83" t="s">
        <v>45</v>
      </c>
      <c r="G83" s="36" t="str">
        <f t="shared" si="195"/>
        <v>JPY M</v>
      </c>
      <c r="H83" s="23">
        <f t="shared" si="196"/>
        <v>-54632</v>
      </c>
      <c r="I83" s="23">
        <f t="shared" si="196"/>
        <v>-57628</v>
      </c>
      <c r="J83" s="23">
        <f t="shared" si="196"/>
        <v>-53066</v>
      </c>
      <c r="K83" s="23">
        <f t="shared" si="196"/>
        <v>-55823</v>
      </c>
      <c r="L83" s="23">
        <f t="shared" si="196"/>
        <v>-60323</v>
      </c>
      <c r="M83" s="23">
        <f t="shared" si="196"/>
        <v>-62639</v>
      </c>
      <c r="N83" s="23">
        <f t="shared" si="196"/>
        <v>-68657</v>
      </c>
      <c r="O83" s="23">
        <f t="shared" si="196"/>
        <v>-70653</v>
      </c>
      <c r="P83" s="23">
        <f t="shared" si="196"/>
        <v>-77702.309254145803</v>
      </c>
      <c r="Q83" s="23">
        <f t="shared" si="196"/>
        <v>-87746.04966172608</v>
      </c>
      <c r="R83" s="23">
        <f t="shared" si="196"/>
        <v>-96293.876820612393</v>
      </c>
      <c r="S83" s="23">
        <f t="shared" si="196"/>
        <v>-103546.14020121442</v>
      </c>
      <c r="T83" s="23">
        <f t="shared" si="196"/>
        <v>-111016.4489647985</v>
      </c>
      <c r="V83" s="24">
        <f>(O83/J83)^(1/(O$5-J$5))-1</f>
        <v>5.8919268333414099E-2</v>
      </c>
      <c r="W83" s="273">
        <f>(T83/O83)^(1/(T$5-O$5))-1</f>
        <v>9.4589669102976393E-2</v>
      </c>
      <c r="Y83" s="29">
        <f t="shared" ref="Y83:BC83" si="199">Y84-Y82</f>
        <v>-13528</v>
      </c>
      <c r="Z83" s="29">
        <f t="shared" si="199"/>
        <v>-13953</v>
      </c>
      <c r="AA83" s="29">
        <f t="shared" si="199"/>
        <v>-14230</v>
      </c>
      <c r="AB83" s="29">
        <f t="shared" si="199"/>
        <v>-12921</v>
      </c>
      <c r="AC83" s="29">
        <f t="shared" si="199"/>
        <v>-13922</v>
      </c>
      <c r="AD83" s="29">
        <f t="shared" si="199"/>
        <v>-15403</v>
      </c>
      <c r="AE83" s="29">
        <f t="shared" si="199"/>
        <v>-14408</v>
      </c>
      <c r="AF83" s="29">
        <f t="shared" si="199"/>
        <v>-13895</v>
      </c>
      <c r="AG83" s="29">
        <f t="shared" si="199"/>
        <v>-12658</v>
      </c>
      <c r="AH83" s="29">
        <f t="shared" si="199"/>
        <v>-12932</v>
      </c>
      <c r="AI83" s="29">
        <f t="shared" si="199"/>
        <v>-13779</v>
      </c>
      <c r="AJ83" s="29">
        <f t="shared" si="199"/>
        <v>-13697</v>
      </c>
      <c r="AK83" s="29">
        <f t="shared" si="199"/>
        <v>-13692</v>
      </c>
      <c r="AL83" s="29">
        <f t="shared" si="199"/>
        <v>-13305</v>
      </c>
      <c r="AM83" s="29">
        <f t="shared" si="199"/>
        <v>-13960</v>
      </c>
      <c r="AN83" s="29">
        <f t="shared" si="199"/>
        <v>-14866</v>
      </c>
      <c r="AO83" s="29">
        <f t="shared" si="199"/>
        <v>-15640</v>
      </c>
      <c r="AP83" s="29">
        <f t="shared" si="199"/>
        <v>-15660</v>
      </c>
      <c r="AQ83" s="29">
        <f t="shared" si="199"/>
        <v>-14933</v>
      </c>
      <c r="AR83" s="29">
        <f t="shared" si="199"/>
        <v>-14090</v>
      </c>
      <c r="AS83" s="29">
        <f t="shared" si="199"/>
        <v>-13865</v>
      </c>
      <c r="AT83" s="29">
        <f t="shared" si="199"/>
        <v>-14779</v>
      </c>
      <c r="AU83" s="29">
        <f t="shared" si="199"/>
        <v>-16965</v>
      </c>
      <c r="AV83" s="29">
        <f t="shared" si="199"/>
        <v>-17030</v>
      </c>
      <c r="AW83" s="29">
        <f t="shared" si="199"/>
        <v>-16547</v>
      </c>
      <c r="AX83" s="29">
        <f t="shared" si="199"/>
        <v>-17325</v>
      </c>
      <c r="AY83" s="29">
        <f t="shared" si="199"/>
        <v>-17888</v>
      </c>
      <c r="AZ83" s="29">
        <f t="shared" si="199"/>
        <v>-16897</v>
      </c>
      <c r="BA83" s="29">
        <f t="shared" si="199"/>
        <v>-17492</v>
      </c>
      <c r="BB83" s="29">
        <f t="shared" si="199"/>
        <v>-17716</v>
      </c>
      <c r="BC83" s="29">
        <f t="shared" si="199"/>
        <v>-17690</v>
      </c>
      <c r="BD83" s="29">
        <f t="shared" ref="BD83:BE83" si="200">BD84-BD82</f>
        <v>-17755</v>
      </c>
      <c r="BE83" s="29">
        <f t="shared" si="200"/>
        <v>-19119</v>
      </c>
      <c r="BF83" s="25">
        <f t="shared" ref="BF83" si="201">-BF82+BF84</f>
        <v>-19074.466617363589</v>
      </c>
      <c r="BG83" s="25">
        <f t="shared" ref="BG83:BT83" si="202">-BG82+BG84</f>
        <v>-19624.114493206864</v>
      </c>
      <c r="BH83" s="25">
        <f t="shared" si="202"/>
        <v>-19884.728143575347</v>
      </c>
      <c r="BI83" s="25">
        <f t="shared" si="202"/>
        <v>-21593.747961453326</v>
      </c>
      <c r="BJ83" s="25">
        <f t="shared" si="202"/>
        <v>-22158.319872405609</v>
      </c>
      <c r="BK83" s="25">
        <f t="shared" si="202"/>
        <v>-22145.302231111586</v>
      </c>
      <c r="BL83" s="25">
        <f t="shared" si="202"/>
        <v>-21848.679596755574</v>
      </c>
      <c r="BM83" s="25">
        <f t="shared" si="202"/>
        <v>-23783.479236445601</v>
      </c>
      <c r="BN83" s="25">
        <f t="shared" si="202"/>
        <v>-24179.359402677786</v>
      </c>
      <c r="BO83" s="25">
        <f t="shared" si="202"/>
        <v>-24289.901306262269</v>
      </c>
      <c r="BP83" s="25">
        <f t="shared" si="202"/>
        <v>-24041.13687522673</v>
      </c>
      <c r="BQ83" s="25">
        <f t="shared" si="202"/>
        <v>-25615.245039992187</v>
      </c>
      <c r="BR83" s="25">
        <f t="shared" si="202"/>
        <v>-25937.628848099321</v>
      </c>
      <c r="BS83" s="25">
        <f t="shared" si="202"/>
        <v>-26097.574469699983</v>
      </c>
      <c r="BT83" s="25">
        <f t="shared" si="202"/>
        <v>-25895.69184342293</v>
      </c>
      <c r="BU83" s="25">
        <f t="shared" ref="BU83:BX83" si="203">-BU82+BU84</f>
        <v>-27457.482152928267</v>
      </c>
      <c r="BV83" s="25">
        <f t="shared" si="203"/>
        <v>-27819.500872135926</v>
      </c>
      <c r="BW83" s="25">
        <f t="shared" si="203"/>
        <v>-27972.049218642256</v>
      </c>
      <c r="BX83" s="25">
        <f t="shared" si="203"/>
        <v>-27767.41672109205</v>
      </c>
    </row>
    <row r="84" spans="2:76" s="21" customFormat="1" x14ac:dyDescent="0.15">
      <c r="B84" s="100" t="s">
        <v>46</v>
      </c>
      <c r="C84" s="100"/>
      <c r="D84" s="100"/>
      <c r="E84" s="100"/>
      <c r="F84" s="100"/>
      <c r="G84" s="91" t="str">
        <f t="shared" si="195"/>
        <v>JPY M</v>
      </c>
      <c r="H84" s="101">
        <f t="shared" si="196"/>
        <v>27660</v>
      </c>
      <c r="I84" s="101">
        <f t="shared" si="196"/>
        <v>28094</v>
      </c>
      <c r="J84" s="101">
        <f t="shared" si="196"/>
        <v>25661</v>
      </c>
      <c r="K84" s="101">
        <f t="shared" si="196"/>
        <v>28228</v>
      </c>
      <c r="L84" s="101">
        <f t="shared" si="196"/>
        <v>27206</v>
      </c>
      <c r="M84" s="101">
        <f t="shared" si="196"/>
        <v>30614</v>
      </c>
      <c r="N84" s="101">
        <f t="shared" si="196"/>
        <v>40378</v>
      </c>
      <c r="O84" s="101">
        <f t="shared" si="196"/>
        <v>47576</v>
      </c>
      <c r="P84" s="101">
        <f t="shared" si="196"/>
        <v>60926.334322897215</v>
      </c>
      <c r="Q84" s="101">
        <f t="shared" si="196"/>
        <v>69259.944874636582</v>
      </c>
      <c r="R84" s="101">
        <f t="shared" si="196"/>
        <v>74672.250953006151</v>
      </c>
      <c r="S84" s="101">
        <f t="shared" si="196"/>
        <v>78340.604585305817</v>
      </c>
      <c r="T84" s="101">
        <f t="shared" si="196"/>
        <v>82547.634233087592</v>
      </c>
      <c r="U84" s="53"/>
      <c r="W84" s="53"/>
      <c r="Y84" s="102">
        <v>6922</v>
      </c>
      <c r="Z84" s="102">
        <v>7099</v>
      </c>
      <c r="AA84" s="102">
        <v>7449</v>
      </c>
      <c r="AB84" s="102">
        <v>6190</v>
      </c>
      <c r="AC84" s="102">
        <v>6699</v>
      </c>
      <c r="AD84" s="102">
        <v>6738</v>
      </c>
      <c r="AE84" s="102">
        <v>6891</v>
      </c>
      <c r="AF84" s="102">
        <v>7766</v>
      </c>
      <c r="AG84" s="102">
        <v>6926</v>
      </c>
      <c r="AH84" s="102">
        <v>5764</v>
      </c>
      <c r="AI84" s="102">
        <v>6318</v>
      </c>
      <c r="AJ84" s="102">
        <v>6653</v>
      </c>
      <c r="AK84" s="102">
        <v>6826</v>
      </c>
      <c r="AL84" s="102">
        <v>7263</v>
      </c>
      <c r="AM84" s="102">
        <v>7074</v>
      </c>
      <c r="AN84" s="102">
        <v>7065</v>
      </c>
      <c r="AO84" s="102">
        <v>8187</v>
      </c>
      <c r="AP84" s="102">
        <v>7550</v>
      </c>
      <c r="AQ84" s="102">
        <v>6792</v>
      </c>
      <c r="AR84" s="102">
        <v>4677</v>
      </c>
      <c r="AS84" s="102">
        <v>6432</v>
      </c>
      <c r="AT84" s="102">
        <v>7658</v>
      </c>
      <c r="AU84" s="102">
        <v>8342</v>
      </c>
      <c r="AV84" s="102">
        <v>8182</v>
      </c>
      <c r="AW84" s="102">
        <v>9568</v>
      </c>
      <c r="AX84" s="102">
        <v>9611</v>
      </c>
      <c r="AY84" s="102">
        <v>10581</v>
      </c>
      <c r="AZ84" s="102">
        <v>10618</v>
      </c>
      <c r="BA84" s="102">
        <v>10739</v>
      </c>
      <c r="BB84" s="102">
        <v>11465</v>
      </c>
      <c r="BC84" s="102">
        <v>12492</v>
      </c>
      <c r="BD84" s="102">
        <v>12880</v>
      </c>
      <c r="BE84" s="102">
        <v>14914</v>
      </c>
      <c r="BF84" s="103">
        <f t="shared" ref="BF84:BX84" si="204">BF87-BF85-BF86</f>
        <v>14990.998871752428</v>
      </c>
      <c r="BG84" s="103">
        <f t="shared" si="204"/>
        <v>15201.390220987763</v>
      </c>
      <c r="BH84" s="103">
        <f t="shared" si="204"/>
        <v>15819.94523015702</v>
      </c>
      <c r="BI84" s="103">
        <f t="shared" si="204"/>
        <v>16213.047497724827</v>
      </c>
      <c r="BJ84" s="103">
        <f t="shared" si="204"/>
        <v>16349.486392630282</v>
      </c>
      <c r="BK84" s="103">
        <f t="shared" si="204"/>
        <v>17605.474898770612</v>
      </c>
      <c r="BL84" s="103">
        <f t="shared" si="204"/>
        <v>19091.936085510861</v>
      </c>
      <c r="BM84" s="103">
        <f t="shared" si="204"/>
        <v>18123.439370813256</v>
      </c>
      <c r="BN84" s="103">
        <f t="shared" si="204"/>
        <v>18028.612328129711</v>
      </c>
      <c r="BO84" s="103">
        <f t="shared" si="204"/>
        <v>18771.336001922478</v>
      </c>
      <c r="BP84" s="103">
        <f t="shared" si="204"/>
        <v>19748.863252140713</v>
      </c>
      <c r="BQ84" s="103">
        <f t="shared" si="204"/>
        <v>19463.808680910864</v>
      </c>
      <c r="BR84" s="103">
        <f t="shared" si="204"/>
        <v>19128.885788001589</v>
      </c>
      <c r="BS84" s="103">
        <f t="shared" si="204"/>
        <v>19543.547873071344</v>
      </c>
      <c r="BT84" s="103">
        <f t="shared" si="204"/>
        <v>20204.362243322023</v>
      </c>
      <c r="BU84" s="103">
        <f t="shared" si="204"/>
        <v>20566.270215940236</v>
      </c>
      <c r="BV84" s="103">
        <f t="shared" si="204"/>
        <v>20140.448447612282</v>
      </c>
      <c r="BW84" s="103">
        <f t="shared" si="204"/>
        <v>20590.276996971705</v>
      </c>
      <c r="BX84" s="103">
        <f t="shared" si="204"/>
        <v>21250.638572563374</v>
      </c>
    </row>
    <row r="85" spans="2:76" x14ac:dyDescent="0.15">
      <c r="B85" t="s">
        <v>47</v>
      </c>
      <c r="G85" s="36" t="str">
        <f t="shared" si="195"/>
        <v>JPY M</v>
      </c>
      <c r="H85" s="23">
        <f t="shared" si="196"/>
        <v>-19461</v>
      </c>
      <c r="I85" s="23">
        <f t="shared" si="196"/>
        <v>-19933</v>
      </c>
      <c r="J85" s="23">
        <f t="shared" si="196"/>
        <v>-19697</v>
      </c>
      <c r="K85" s="23">
        <f t="shared" si="196"/>
        <v>-20959</v>
      </c>
      <c r="L85" s="23">
        <f t="shared" si="196"/>
        <v>-22326</v>
      </c>
      <c r="M85" s="23">
        <f t="shared" si="196"/>
        <v>-22226</v>
      </c>
      <c r="N85" s="23">
        <f t="shared" si="196"/>
        <v>-23933</v>
      </c>
      <c r="O85" s="23">
        <f t="shared" si="196"/>
        <v>-26757</v>
      </c>
      <c r="P85" s="23">
        <f t="shared" si="196"/>
        <v>-29982.041586949461</v>
      </c>
      <c r="Q85" s="23">
        <f t="shared" si="196"/>
        <v>-34541.318797999789</v>
      </c>
      <c r="R85" s="23">
        <f t="shared" si="196"/>
        <v>-37612.548110196083</v>
      </c>
      <c r="S85" s="23">
        <f t="shared" si="196"/>
        <v>-40015.083853034455</v>
      </c>
      <c r="T85" s="23">
        <f t="shared" si="196"/>
        <v>-42584.098303534942</v>
      </c>
      <c r="Y85" s="30">
        <v>-4795</v>
      </c>
      <c r="Z85" s="30">
        <v>-4834</v>
      </c>
      <c r="AA85" s="30">
        <v>-4975</v>
      </c>
      <c r="AB85" s="30">
        <v>-4857</v>
      </c>
      <c r="AC85" s="30">
        <v>-5001</v>
      </c>
      <c r="AD85" s="30">
        <v>-5042</v>
      </c>
      <c r="AE85" s="30">
        <v>-5044</v>
      </c>
      <c r="AF85" s="30">
        <v>-4846</v>
      </c>
      <c r="AG85" s="30">
        <v>-4877</v>
      </c>
      <c r="AH85" s="30">
        <v>-4909</v>
      </c>
      <c r="AI85" s="30">
        <v>-4950</v>
      </c>
      <c r="AJ85" s="30">
        <v>-4961</v>
      </c>
      <c r="AK85" s="30">
        <v>-5132</v>
      </c>
      <c r="AL85" s="30">
        <v>-5024</v>
      </c>
      <c r="AM85" s="30">
        <v>-5351</v>
      </c>
      <c r="AN85" s="30">
        <v>-5452</v>
      </c>
      <c r="AO85" s="30">
        <v>-5574</v>
      </c>
      <c r="AP85" s="30">
        <v>-5566</v>
      </c>
      <c r="AQ85" s="30">
        <v>-5543</v>
      </c>
      <c r="AR85" s="30">
        <v>-5643</v>
      </c>
      <c r="AS85" s="30">
        <v>-5546</v>
      </c>
      <c r="AT85" s="30">
        <v>-5425</v>
      </c>
      <c r="AU85" s="30">
        <v>-5756</v>
      </c>
      <c r="AV85" s="30">
        <v>-5499</v>
      </c>
      <c r="AW85" s="30">
        <v>-5661</v>
      </c>
      <c r="AX85" s="30">
        <v>-6172</v>
      </c>
      <c r="AY85" s="30">
        <v>-6116</v>
      </c>
      <c r="AZ85" s="30">
        <v>-5984</v>
      </c>
      <c r="BA85" s="30">
        <v>-6440</v>
      </c>
      <c r="BB85" s="30">
        <v>-6309</v>
      </c>
      <c r="BC85" s="30">
        <v>-7014</v>
      </c>
      <c r="BD85" s="30">
        <v>-6994</v>
      </c>
      <c r="BE85" s="30">
        <v>-6971</v>
      </c>
      <c r="BF85" s="25">
        <f t="shared" ref="BF85" si="205">-BF133</f>
        <v>-7494.4024076055239</v>
      </c>
      <c r="BG85" s="25">
        <f t="shared" ref="BG85:BT85" si="206">-BG133</f>
        <v>-7661.6110371228178</v>
      </c>
      <c r="BH85" s="25">
        <f t="shared" si="206"/>
        <v>-7855.028142221121</v>
      </c>
      <c r="BI85" s="25">
        <f t="shared" si="206"/>
        <v>-8317.4950010191933</v>
      </c>
      <c r="BJ85" s="25">
        <f t="shared" si="206"/>
        <v>-8471.7173783078961</v>
      </c>
      <c r="BK85" s="25">
        <f t="shared" si="206"/>
        <v>-8745.1709685740843</v>
      </c>
      <c r="BL85" s="25">
        <f t="shared" si="206"/>
        <v>-9006.9354500986155</v>
      </c>
      <c r="BM85" s="25">
        <f t="shared" si="206"/>
        <v>-9219.5220935969483</v>
      </c>
      <c r="BN85" s="25">
        <f t="shared" si="206"/>
        <v>-9285.7537807776498</v>
      </c>
      <c r="BO85" s="25">
        <f t="shared" si="206"/>
        <v>-9473.4722078006453</v>
      </c>
      <c r="BP85" s="25">
        <f t="shared" si="206"/>
        <v>-9633.800028020838</v>
      </c>
      <c r="BQ85" s="25">
        <f t="shared" si="206"/>
        <v>-9917.3918185986713</v>
      </c>
      <c r="BR85" s="25">
        <f t="shared" si="206"/>
        <v>-9914.6332199421995</v>
      </c>
      <c r="BS85" s="25">
        <f t="shared" si="206"/>
        <v>-10041.046915409692</v>
      </c>
      <c r="BT85" s="25">
        <f t="shared" si="206"/>
        <v>-10142.011899083889</v>
      </c>
      <c r="BU85" s="25">
        <f t="shared" ref="BU85:BX85" si="207">-BU133</f>
        <v>-10565.225521151071</v>
      </c>
      <c r="BV85" s="25">
        <f t="shared" si="207"/>
        <v>-10551.188850344606</v>
      </c>
      <c r="BW85" s="25">
        <f t="shared" si="207"/>
        <v>-10683.711767435072</v>
      </c>
      <c r="BX85" s="25">
        <f t="shared" si="207"/>
        <v>-10783.972164604193</v>
      </c>
    </row>
    <row r="86" spans="2:76" x14ac:dyDescent="0.15">
      <c r="B86" t="s">
        <v>48</v>
      </c>
      <c r="G86" s="36" t="str">
        <f t="shared" si="195"/>
        <v>JPY M</v>
      </c>
      <c r="H86" s="23">
        <f t="shared" si="196"/>
        <v>-1</v>
      </c>
      <c r="I86" s="23">
        <f t="shared" si="196"/>
        <v>-1</v>
      </c>
      <c r="J86" s="23">
        <f t="shared" si="196"/>
        <v>0</v>
      </c>
      <c r="K86" s="23">
        <f t="shared" si="196"/>
        <v>-1</v>
      </c>
      <c r="L86" s="23">
        <f t="shared" si="196"/>
        <v>0</v>
      </c>
      <c r="M86" s="23">
        <f t="shared" si="196"/>
        <v>-1</v>
      </c>
      <c r="N86" s="23">
        <f t="shared" si="196"/>
        <v>0</v>
      </c>
      <c r="O86" s="23">
        <f t="shared" si="196"/>
        <v>0</v>
      </c>
      <c r="P86" s="23">
        <f t="shared" si="196"/>
        <v>0</v>
      </c>
      <c r="Q86" s="23">
        <f t="shared" si="196"/>
        <v>0</v>
      </c>
      <c r="R86" s="23">
        <f t="shared" si="196"/>
        <v>0</v>
      </c>
      <c r="S86" s="23">
        <f t="shared" si="196"/>
        <v>0</v>
      </c>
      <c r="T86" s="23">
        <f t="shared" si="196"/>
        <v>0</v>
      </c>
      <c r="Y86" s="29">
        <f t="shared" ref="Y86:BC86" si="208">Y87-Y84-Y85</f>
        <v>-1</v>
      </c>
      <c r="Z86" s="29">
        <f t="shared" si="208"/>
        <v>1</v>
      </c>
      <c r="AA86" s="29">
        <f t="shared" si="208"/>
        <v>-1</v>
      </c>
      <c r="AB86" s="29">
        <f t="shared" si="208"/>
        <v>0</v>
      </c>
      <c r="AC86" s="29">
        <f t="shared" si="208"/>
        <v>0</v>
      </c>
      <c r="AD86" s="29">
        <f t="shared" si="208"/>
        <v>0</v>
      </c>
      <c r="AE86" s="29">
        <f t="shared" si="208"/>
        <v>-1</v>
      </c>
      <c r="AF86" s="29">
        <f t="shared" si="208"/>
        <v>0</v>
      </c>
      <c r="AG86" s="29">
        <f t="shared" si="208"/>
        <v>0</v>
      </c>
      <c r="AH86" s="29">
        <f t="shared" si="208"/>
        <v>0</v>
      </c>
      <c r="AI86" s="29">
        <f t="shared" si="208"/>
        <v>0</v>
      </c>
      <c r="AJ86" s="29">
        <f t="shared" si="208"/>
        <v>0</v>
      </c>
      <c r="AK86" s="29">
        <f t="shared" si="208"/>
        <v>-1</v>
      </c>
      <c r="AL86" s="29">
        <f t="shared" si="208"/>
        <v>0</v>
      </c>
      <c r="AM86" s="29">
        <f t="shared" si="208"/>
        <v>0</v>
      </c>
      <c r="AN86" s="29">
        <f t="shared" si="208"/>
        <v>0</v>
      </c>
      <c r="AO86" s="29">
        <f t="shared" si="208"/>
        <v>0</v>
      </c>
      <c r="AP86" s="29">
        <f t="shared" si="208"/>
        <v>0</v>
      </c>
      <c r="AQ86" s="29">
        <f t="shared" si="208"/>
        <v>-1</v>
      </c>
      <c r="AR86" s="29">
        <f t="shared" si="208"/>
        <v>1</v>
      </c>
      <c r="AS86" s="29">
        <f t="shared" si="208"/>
        <v>-1</v>
      </c>
      <c r="AT86" s="29">
        <f t="shared" si="208"/>
        <v>0</v>
      </c>
      <c r="AU86" s="29">
        <f t="shared" si="208"/>
        <v>0</v>
      </c>
      <c r="AV86" s="29">
        <f t="shared" si="208"/>
        <v>0</v>
      </c>
      <c r="AW86" s="29">
        <f t="shared" si="208"/>
        <v>0</v>
      </c>
      <c r="AX86" s="29">
        <f t="shared" si="208"/>
        <v>-1</v>
      </c>
      <c r="AY86" s="29">
        <f t="shared" si="208"/>
        <v>1</v>
      </c>
      <c r="AZ86" s="29">
        <f t="shared" si="208"/>
        <v>0</v>
      </c>
      <c r="BA86" s="29">
        <f t="shared" si="208"/>
        <v>-1</v>
      </c>
      <c r="BB86" s="29">
        <f t="shared" si="208"/>
        <v>0</v>
      </c>
      <c r="BC86" s="29">
        <f t="shared" si="208"/>
        <v>1</v>
      </c>
      <c r="BD86" s="29">
        <f t="shared" ref="BD86:BE86" si="209">BD87-BD84-BD85</f>
        <v>0</v>
      </c>
      <c r="BE86" s="29">
        <f t="shared" si="209"/>
        <v>0</v>
      </c>
      <c r="BF86" s="81">
        <f t="shared" ref="BF86:BT86" si="210">BE86</f>
        <v>0</v>
      </c>
      <c r="BG86" s="81">
        <f t="shared" si="210"/>
        <v>0</v>
      </c>
      <c r="BH86" s="81">
        <f t="shared" si="210"/>
        <v>0</v>
      </c>
      <c r="BI86" s="81">
        <f t="shared" si="210"/>
        <v>0</v>
      </c>
      <c r="BJ86" s="81">
        <f t="shared" si="210"/>
        <v>0</v>
      </c>
      <c r="BK86" s="81">
        <f t="shared" si="210"/>
        <v>0</v>
      </c>
      <c r="BL86" s="81">
        <f t="shared" si="210"/>
        <v>0</v>
      </c>
      <c r="BM86" s="81">
        <f t="shared" si="210"/>
        <v>0</v>
      </c>
      <c r="BN86" s="81">
        <f t="shared" si="210"/>
        <v>0</v>
      </c>
      <c r="BO86" s="81">
        <f t="shared" si="210"/>
        <v>0</v>
      </c>
      <c r="BP86" s="81">
        <f t="shared" si="210"/>
        <v>0</v>
      </c>
      <c r="BQ86" s="81">
        <f t="shared" si="210"/>
        <v>0</v>
      </c>
      <c r="BR86" s="81">
        <f t="shared" si="210"/>
        <v>0</v>
      </c>
      <c r="BS86" s="81">
        <f t="shared" si="210"/>
        <v>0</v>
      </c>
      <c r="BT86" s="81">
        <f t="shared" si="210"/>
        <v>0</v>
      </c>
      <c r="BU86" s="81">
        <f t="shared" ref="BU86" si="211">BT86</f>
        <v>0</v>
      </c>
      <c r="BV86" s="81">
        <f t="shared" ref="BV86" si="212">BU86</f>
        <v>0</v>
      </c>
      <c r="BW86" s="81">
        <f t="shared" ref="BW86" si="213">BV86</f>
        <v>0</v>
      </c>
      <c r="BX86" s="81">
        <f t="shared" ref="BX86" si="214">BW86</f>
        <v>0</v>
      </c>
    </row>
    <row r="87" spans="2:76" s="21" customFormat="1" x14ac:dyDescent="0.15">
      <c r="B87" s="100" t="s">
        <v>49</v>
      </c>
      <c r="C87" s="100"/>
      <c r="D87" s="100"/>
      <c r="E87" s="100"/>
      <c r="F87" s="100"/>
      <c r="G87" s="91" t="str">
        <f t="shared" si="195"/>
        <v>JPY M</v>
      </c>
      <c r="H87" s="101">
        <f t="shared" si="196"/>
        <v>8198</v>
      </c>
      <c r="I87" s="101">
        <f t="shared" si="196"/>
        <v>8160</v>
      </c>
      <c r="J87" s="101">
        <f t="shared" si="196"/>
        <v>5964</v>
      </c>
      <c r="K87" s="101">
        <f t="shared" si="196"/>
        <v>7268</v>
      </c>
      <c r="L87" s="101">
        <f t="shared" si="196"/>
        <v>4880</v>
      </c>
      <c r="M87" s="101">
        <f t="shared" si="196"/>
        <v>8387</v>
      </c>
      <c r="N87" s="101">
        <f t="shared" si="196"/>
        <v>16445</v>
      </c>
      <c r="O87" s="101">
        <f t="shared" si="196"/>
        <v>20819</v>
      </c>
      <c r="P87" s="101">
        <f t="shared" si="196"/>
        <v>30944.292735947751</v>
      </c>
      <c r="Q87" s="101">
        <f t="shared" si="196"/>
        <v>34718.626076636792</v>
      </c>
      <c r="R87" s="101">
        <f t="shared" si="196"/>
        <v>37059.702842810075</v>
      </c>
      <c r="S87" s="101">
        <f t="shared" si="196"/>
        <v>38325.520732271369</v>
      </c>
      <c r="T87" s="101">
        <f t="shared" si="196"/>
        <v>39963.53592955265</v>
      </c>
      <c r="U87" s="53"/>
      <c r="W87" s="53"/>
      <c r="Y87" s="102">
        <v>2126</v>
      </c>
      <c r="Z87" s="102">
        <v>2266</v>
      </c>
      <c r="AA87" s="102">
        <v>2473</v>
      </c>
      <c r="AB87" s="102">
        <v>1333</v>
      </c>
      <c r="AC87" s="102">
        <v>1698</v>
      </c>
      <c r="AD87" s="102">
        <v>1696</v>
      </c>
      <c r="AE87" s="102">
        <v>1846</v>
      </c>
      <c r="AF87" s="102">
        <v>2920</v>
      </c>
      <c r="AG87" s="102">
        <v>2049</v>
      </c>
      <c r="AH87" s="102">
        <v>855</v>
      </c>
      <c r="AI87" s="102">
        <v>1368</v>
      </c>
      <c r="AJ87" s="102">
        <v>1692</v>
      </c>
      <c r="AK87" s="102">
        <v>1693</v>
      </c>
      <c r="AL87" s="102">
        <v>2239</v>
      </c>
      <c r="AM87" s="102">
        <v>1723</v>
      </c>
      <c r="AN87" s="102">
        <v>1613</v>
      </c>
      <c r="AO87" s="102">
        <v>2613</v>
      </c>
      <c r="AP87" s="102">
        <v>1984</v>
      </c>
      <c r="AQ87" s="102">
        <v>1248</v>
      </c>
      <c r="AR87" s="102">
        <v>-965</v>
      </c>
      <c r="AS87" s="102">
        <v>885</v>
      </c>
      <c r="AT87" s="102">
        <v>2233</v>
      </c>
      <c r="AU87" s="102">
        <v>2586</v>
      </c>
      <c r="AV87" s="102">
        <v>2683</v>
      </c>
      <c r="AW87" s="102">
        <v>3907</v>
      </c>
      <c r="AX87" s="102">
        <v>3438</v>
      </c>
      <c r="AY87" s="102">
        <v>4466</v>
      </c>
      <c r="AZ87" s="102">
        <v>4634</v>
      </c>
      <c r="BA87" s="102">
        <v>4298</v>
      </c>
      <c r="BB87" s="102">
        <v>5156</v>
      </c>
      <c r="BC87" s="102">
        <v>5479</v>
      </c>
      <c r="BD87" s="102">
        <v>5886</v>
      </c>
      <c r="BE87" s="102">
        <v>7943</v>
      </c>
      <c r="BF87" s="82">
        <f t="shared" ref="BF87:BT87" si="215">BF42</f>
        <v>7496.5964641469036</v>
      </c>
      <c r="BG87" s="82">
        <f t="shared" si="215"/>
        <v>7539.7791838649455</v>
      </c>
      <c r="BH87" s="82">
        <f t="shared" si="215"/>
        <v>7964.9170879358999</v>
      </c>
      <c r="BI87" s="82">
        <f t="shared" si="215"/>
        <v>7895.5524967056344</v>
      </c>
      <c r="BJ87" s="82">
        <f t="shared" si="215"/>
        <v>7877.7690143223872</v>
      </c>
      <c r="BK87" s="82">
        <f t="shared" si="215"/>
        <v>8860.3039301965255</v>
      </c>
      <c r="BL87" s="82">
        <f t="shared" si="215"/>
        <v>10085.000635412245</v>
      </c>
      <c r="BM87" s="82">
        <f t="shared" si="215"/>
        <v>8903.9172772163074</v>
      </c>
      <c r="BN87" s="82">
        <f t="shared" si="215"/>
        <v>8742.8585473520634</v>
      </c>
      <c r="BO87" s="82">
        <f t="shared" si="215"/>
        <v>9297.8637941218331</v>
      </c>
      <c r="BP87" s="82">
        <f t="shared" si="215"/>
        <v>10115.063224119873</v>
      </c>
      <c r="BQ87" s="82">
        <f t="shared" si="215"/>
        <v>9546.4168623121914</v>
      </c>
      <c r="BR87" s="82">
        <f t="shared" si="215"/>
        <v>9214.2525680593899</v>
      </c>
      <c r="BS87" s="82">
        <f t="shared" si="215"/>
        <v>9502.5009576616521</v>
      </c>
      <c r="BT87" s="82">
        <f t="shared" si="215"/>
        <v>10062.350344238132</v>
      </c>
      <c r="BU87" s="82">
        <f t="shared" ref="BU87:BX87" si="216">BU42</f>
        <v>10001.044694789165</v>
      </c>
      <c r="BV87" s="82">
        <f t="shared" si="216"/>
        <v>9589.2595972676772</v>
      </c>
      <c r="BW87" s="82">
        <f t="shared" si="216"/>
        <v>9906.5652295366326</v>
      </c>
      <c r="BX87" s="82">
        <f t="shared" si="216"/>
        <v>10466.666407959181</v>
      </c>
    </row>
    <row r="88" spans="2:76" x14ac:dyDescent="0.15">
      <c r="C88" t="s">
        <v>50</v>
      </c>
      <c r="G88" s="36" t="str">
        <f t="shared" si="195"/>
        <v>JPY M</v>
      </c>
      <c r="H88" s="23">
        <f t="shared" si="196"/>
        <v>578</v>
      </c>
      <c r="I88" s="23">
        <f t="shared" si="196"/>
        <v>560</v>
      </c>
      <c r="J88" s="23">
        <f t="shared" si="196"/>
        <v>446</v>
      </c>
      <c r="K88" s="23">
        <f t="shared" si="196"/>
        <v>459</v>
      </c>
      <c r="L88" s="23">
        <f t="shared" si="196"/>
        <v>484</v>
      </c>
      <c r="M88" s="23">
        <f t="shared" si="196"/>
        <v>495</v>
      </c>
      <c r="N88" s="23">
        <f t="shared" si="196"/>
        <v>628</v>
      </c>
      <c r="O88" s="23">
        <f t="shared" si="196"/>
        <v>689</v>
      </c>
      <c r="P88" s="23">
        <f t="shared" si="196"/>
        <v>679</v>
      </c>
      <c r="Q88" s="23">
        <f t="shared" si="196"/>
        <v>679</v>
      </c>
      <c r="R88" s="23">
        <f t="shared" si="196"/>
        <v>679</v>
      </c>
      <c r="S88" s="23">
        <f t="shared" si="196"/>
        <v>679</v>
      </c>
      <c r="T88" s="23">
        <f t="shared" si="196"/>
        <v>679</v>
      </c>
      <c r="Y88" s="30">
        <v>328</v>
      </c>
      <c r="Z88" s="30">
        <v>8</v>
      </c>
      <c r="AA88" s="30">
        <v>235</v>
      </c>
      <c r="AB88" s="30">
        <v>7</v>
      </c>
      <c r="AC88" s="30">
        <v>335</v>
      </c>
      <c r="AD88" s="30">
        <v>4</v>
      </c>
      <c r="AE88" s="30">
        <v>212</v>
      </c>
      <c r="AF88" s="30">
        <v>9</v>
      </c>
      <c r="AG88" s="30">
        <v>233</v>
      </c>
      <c r="AH88" s="30">
        <v>3</v>
      </c>
      <c r="AI88" s="30">
        <v>204</v>
      </c>
      <c r="AJ88" s="30">
        <v>6</v>
      </c>
      <c r="AK88" s="30">
        <v>210</v>
      </c>
      <c r="AL88" s="30">
        <v>26</v>
      </c>
      <c r="AM88" s="30">
        <v>214</v>
      </c>
      <c r="AN88" s="30">
        <v>9</v>
      </c>
      <c r="AO88" s="30">
        <v>252</v>
      </c>
      <c r="AP88" s="30">
        <v>19</v>
      </c>
      <c r="AQ88" s="30">
        <v>206</v>
      </c>
      <c r="AR88" s="30">
        <v>7</v>
      </c>
      <c r="AS88" s="30">
        <v>248</v>
      </c>
      <c r="AT88" s="30">
        <v>2</v>
      </c>
      <c r="AU88" s="30">
        <v>234</v>
      </c>
      <c r="AV88" s="30">
        <v>11</v>
      </c>
      <c r="AW88" s="30">
        <v>290</v>
      </c>
      <c r="AX88" s="30">
        <v>12</v>
      </c>
      <c r="AY88" s="30">
        <v>308</v>
      </c>
      <c r="AZ88" s="30">
        <v>18</v>
      </c>
      <c r="BA88" s="30">
        <v>340</v>
      </c>
      <c r="BB88" s="30">
        <v>26</v>
      </c>
      <c r="BC88" s="30">
        <v>305</v>
      </c>
      <c r="BD88" s="30">
        <v>18</v>
      </c>
      <c r="BE88" s="30">
        <v>330</v>
      </c>
      <c r="BF88" s="15">
        <f>BB88</f>
        <v>26</v>
      </c>
      <c r="BG88" s="15">
        <f>BC88</f>
        <v>305</v>
      </c>
      <c r="BH88" s="15">
        <f t="shared" ref="BH88:BI88" si="217">BD88</f>
        <v>18</v>
      </c>
      <c r="BI88" s="15">
        <f t="shared" si="217"/>
        <v>330</v>
      </c>
      <c r="BJ88" s="15">
        <f t="shared" ref="BJ88" si="218">BF88</f>
        <v>26</v>
      </c>
      <c r="BK88" s="15">
        <f t="shared" ref="BK88" si="219">BG88</f>
        <v>305</v>
      </c>
      <c r="BL88" s="15">
        <f t="shared" ref="BL88" si="220">BH88</f>
        <v>18</v>
      </c>
      <c r="BM88" s="15">
        <f t="shared" ref="BM88" si="221">BI88</f>
        <v>330</v>
      </c>
      <c r="BN88" s="15">
        <f t="shared" ref="BN88" si="222">BJ88</f>
        <v>26</v>
      </c>
      <c r="BO88" s="15">
        <f t="shared" ref="BO88" si="223">BK88</f>
        <v>305</v>
      </c>
      <c r="BP88" s="15">
        <f t="shared" ref="BP88" si="224">BL88</f>
        <v>18</v>
      </c>
      <c r="BQ88" s="15">
        <f t="shared" ref="BQ88" si="225">BM88</f>
        <v>330</v>
      </c>
      <c r="BR88" s="15">
        <f t="shared" ref="BR88" si="226">BN88</f>
        <v>26</v>
      </c>
      <c r="BS88" s="15">
        <f t="shared" ref="BS88" si="227">BO88</f>
        <v>305</v>
      </c>
      <c r="BT88" s="15">
        <f t="shared" ref="BT88" si="228">BP88</f>
        <v>18</v>
      </c>
      <c r="BU88" s="15">
        <f t="shared" ref="BU88" si="229">BQ88</f>
        <v>330</v>
      </c>
      <c r="BV88" s="15">
        <f t="shared" ref="BV88" si="230">BR88</f>
        <v>26</v>
      </c>
      <c r="BW88" s="15">
        <f t="shared" ref="BW88" si="231">BS88</f>
        <v>305</v>
      </c>
      <c r="BX88" s="15">
        <f t="shared" ref="BX88" si="232">BT88</f>
        <v>18</v>
      </c>
    </row>
    <row r="89" spans="2:76" x14ac:dyDescent="0.15">
      <c r="C89" t="s">
        <v>51</v>
      </c>
      <c r="G89" s="36" t="str">
        <f t="shared" si="195"/>
        <v>JPY M</v>
      </c>
      <c r="H89" s="23">
        <f t="shared" si="196"/>
        <v>-208</v>
      </c>
      <c r="I89" s="23">
        <f t="shared" si="196"/>
        <v>-266</v>
      </c>
      <c r="J89" s="23">
        <f t="shared" si="196"/>
        <v>-250</v>
      </c>
      <c r="K89" s="23">
        <f t="shared" si="196"/>
        <v>-219</v>
      </c>
      <c r="L89" s="23">
        <f t="shared" si="196"/>
        <v>-248</v>
      </c>
      <c r="M89" s="23">
        <f t="shared" si="196"/>
        <v>-412</v>
      </c>
      <c r="N89" s="23">
        <f t="shared" si="196"/>
        <v>-559</v>
      </c>
      <c r="O89" s="23">
        <f t="shared" si="196"/>
        <v>-798</v>
      </c>
      <c r="P89" s="23">
        <f t="shared" si="196"/>
        <v>-757.97288120000007</v>
      </c>
      <c r="Q89" s="23">
        <f t="shared" si="196"/>
        <v>-729.53293358007636</v>
      </c>
      <c r="R89" s="23">
        <f t="shared" si="196"/>
        <v>-737.62470324865535</v>
      </c>
      <c r="S89" s="23">
        <f t="shared" si="196"/>
        <v>-722.49103561545121</v>
      </c>
      <c r="T89" s="23">
        <f t="shared" si="196"/>
        <v>-720.5266452353917</v>
      </c>
      <c r="Y89" s="30">
        <v>-48</v>
      </c>
      <c r="Z89" s="30">
        <v>-52</v>
      </c>
      <c r="AA89" s="30">
        <v>-56</v>
      </c>
      <c r="AB89" s="30">
        <v>-52</v>
      </c>
      <c r="AC89" s="30">
        <v>-56</v>
      </c>
      <c r="AD89" s="30">
        <v>-68</v>
      </c>
      <c r="AE89" s="30">
        <v>-72</v>
      </c>
      <c r="AF89" s="30">
        <v>-70</v>
      </c>
      <c r="AG89" s="30">
        <v>-62</v>
      </c>
      <c r="AH89" s="30">
        <v>-63</v>
      </c>
      <c r="AI89" s="30">
        <v>-63</v>
      </c>
      <c r="AJ89" s="30">
        <v>-62</v>
      </c>
      <c r="AK89" s="30">
        <v>-54</v>
      </c>
      <c r="AL89" s="30">
        <v>-54</v>
      </c>
      <c r="AM89" s="30">
        <v>-50</v>
      </c>
      <c r="AN89" s="30">
        <v>-61</v>
      </c>
      <c r="AO89" s="30">
        <v>-56</v>
      </c>
      <c r="AP89" s="30">
        <v>-57</v>
      </c>
      <c r="AQ89" s="30">
        <v>-63</v>
      </c>
      <c r="AR89" s="30">
        <v>-72</v>
      </c>
      <c r="AS89" s="30">
        <v>-73</v>
      </c>
      <c r="AT89" s="30">
        <v>-130</v>
      </c>
      <c r="AU89" s="30">
        <v>-98</v>
      </c>
      <c r="AV89" s="30">
        <v>-111</v>
      </c>
      <c r="AW89" s="30">
        <v>-124</v>
      </c>
      <c r="AX89" s="30">
        <v>-131</v>
      </c>
      <c r="AY89" s="30">
        <v>-152</v>
      </c>
      <c r="AZ89" s="30">
        <v>-152</v>
      </c>
      <c r="BA89" s="30">
        <v>-177</v>
      </c>
      <c r="BB89" s="30">
        <v>-216</v>
      </c>
      <c r="BC89" s="30">
        <v>-216</v>
      </c>
      <c r="BD89" s="30">
        <v>-189</v>
      </c>
      <c r="BE89" s="30">
        <v>-194</v>
      </c>
      <c r="BF89" s="126">
        <f>'D&amp;E'!BF76</f>
        <v>-197.072</v>
      </c>
      <c r="BG89" s="126">
        <f>'D&amp;E'!BG76</f>
        <v>-183.65732</v>
      </c>
      <c r="BH89" s="126">
        <f>'D&amp;E'!BH76</f>
        <v>-183.24356119999999</v>
      </c>
      <c r="BI89" s="126">
        <f>'D&amp;E'!BI76</f>
        <v>-182.86704069200002</v>
      </c>
      <c r="BJ89" s="126">
        <f>'D&amp;E'!BJ76</f>
        <v>-182.52440702972001</v>
      </c>
      <c r="BK89" s="126">
        <f>'D&amp;E'!BK76</f>
        <v>-182.21261039704521</v>
      </c>
      <c r="BL89" s="126">
        <f>'D&amp;E'!BL76</f>
        <v>-181.92887546131115</v>
      </c>
      <c r="BM89" s="126">
        <f>'D&amp;E'!BM76</f>
        <v>-181.81308239430527</v>
      </c>
      <c r="BN89" s="126">
        <f>'D&amp;E'!BN76</f>
        <v>-181.43571576951177</v>
      </c>
      <c r="BO89" s="126">
        <f>'D&amp;E'!BO76</f>
        <v>-192.25022219023674</v>
      </c>
      <c r="BP89" s="126">
        <f>'D&amp;E'!BP76</f>
        <v>-182.12568289460162</v>
      </c>
      <c r="BQ89" s="126">
        <f>'D&amp;E'!BQ76</f>
        <v>-180.85027050814674</v>
      </c>
      <c r="BR89" s="126">
        <f>'D&amp;E'!BR76</f>
        <v>-180.68914616241352</v>
      </c>
      <c r="BS89" s="126">
        <f>'D&amp;E'!BS76</f>
        <v>-180.54252300779632</v>
      </c>
      <c r="BT89" s="126">
        <f>'D&amp;E'!BT76</f>
        <v>-180.40909593709466</v>
      </c>
      <c r="BU89" s="126">
        <f>'D&amp;E'!BU76</f>
        <v>-180.28767730275612</v>
      </c>
      <c r="BV89" s="126">
        <f>'D&amp;E'!BV76</f>
        <v>-180.17718634550809</v>
      </c>
      <c r="BW89" s="126">
        <f>'D&amp;E'!BW76</f>
        <v>-180.07663957441235</v>
      </c>
      <c r="BX89" s="126">
        <f>'D&amp;E'!BX76</f>
        <v>-179.98514201271522</v>
      </c>
    </row>
    <row r="90" spans="2:76" x14ac:dyDescent="0.15">
      <c r="B90" t="s">
        <v>48</v>
      </c>
      <c r="G90" s="36" t="str">
        <f t="shared" si="195"/>
        <v>JPY M</v>
      </c>
      <c r="H90" s="23">
        <f t="shared" si="196"/>
        <v>1262</v>
      </c>
      <c r="I90" s="23">
        <f t="shared" si="196"/>
        <v>-862</v>
      </c>
      <c r="J90" s="23">
        <f t="shared" si="196"/>
        <v>5053</v>
      </c>
      <c r="K90" s="23">
        <f t="shared" si="196"/>
        <v>1171</v>
      </c>
      <c r="L90" s="23">
        <f t="shared" si="196"/>
        <v>-455</v>
      </c>
      <c r="M90" s="23">
        <f t="shared" si="196"/>
        <v>613</v>
      </c>
      <c r="N90" s="23">
        <f t="shared" si="196"/>
        <v>1007</v>
      </c>
      <c r="O90" s="23">
        <f t="shared" si="196"/>
        <v>37919</v>
      </c>
      <c r="P90" s="23">
        <f t="shared" si="196"/>
        <v>279</v>
      </c>
      <c r="Q90" s="23">
        <f t="shared" si="196"/>
        <v>0</v>
      </c>
      <c r="R90" s="23">
        <f t="shared" si="196"/>
        <v>0</v>
      </c>
      <c r="S90" s="23">
        <f t="shared" si="196"/>
        <v>0</v>
      </c>
      <c r="T90" s="23">
        <f t="shared" si="196"/>
        <v>0</v>
      </c>
      <c r="Y90" s="29">
        <f t="shared" ref="Y90:BC90" si="233">Y91-Y87-Y88-Y89</f>
        <v>-109</v>
      </c>
      <c r="Z90" s="29">
        <f t="shared" si="233"/>
        <v>816</v>
      </c>
      <c r="AA90" s="29">
        <f t="shared" si="233"/>
        <v>-788</v>
      </c>
      <c r="AB90" s="29">
        <f t="shared" si="233"/>
        <v>1343</v>
      </c>
      <c r="AC90" s="29">
        <f t="shared" si="233"/>
        <v>-434</v>
      </c>
      <c r="AD90" s="29">
        <f t="shared" si="233"/>
        <v>-252</v>
      </c>
      <c r="AE90" s="29">
        <f t="shared" si="233"/>
        <v>56</v>
      </c>
      <c r="AF90" s="29">
        <f t="shared" si="233"/>
        <v>-232</v>
      </c>
      <c r="AG90" s="29">
        <f t="shared" si="233"/>
        <v>9974</v>
      </c>
      <c r="AH90" s="29">
        <f t="shared" si="233"/>
        <v>-760</v>
      </c>
      <c r="AI90" s="29">
        <f t="shared" si="233"/>
        <v>-2769</v>
      </c>
      <c r="AJ90" s="29">
        <f t="shared" si="233"/>
        <v>-1392</v>
      </c>
      <c r="AK90" s="29">
        <f t="shared" si="233"/>
        <v>-466</v>
      </c>
      <c r="AL90" s="29">
        <f t="shared" si="233"/>
        <v>-92</v>
      </c>
      <c r="AM90" s="29">
        <f t="shared" si="233"/>
        <v>1639</v>
      </c>
      <c r="AN90" s="29">
        <f t="shared" si="233"/>
        <v>90</v>
      </c>
      <c r="AO90" s="29">
        <f t="shared" si="233"/>
        <v>3808</v>
      </c>
      <c r="AP90" s="29">
        <f t="shared" si="233"/>
        <v>1299</v>
      </c>
      <c r="AQ90" s="29">
        <f t="shared" si="233"/>
        <v>-859</v>
      </c>
      <c r="AR90" s="29">
        <f t="shared" si="233"/>
        <v>-4703</v>
      </c>
      <c r="AS90" s="29">
        <f t="shared" si="233"/>
        <v>785</v>
      </c>
      <c r="AT90" s="29">
        <f t="shared" si="233"/>
        <v>123</v>
      </c>
      <c r="AU90" s="29">
        <f t="shared" si="233"/>
        <v>-279</v>
      </c>
      <c r="AV90" s="29">
        <f t="shared" si="233"/>
        <v>-16</v>
      </c>
      <c r="AW90" s="29">
        <f t="shared" si="233"/>
        <v>646</v>
      </c>
      <c r="AX90" s="29">
        <f t="shared" si="233"/>
        <v>-339</v>
      </c>
      <c r="AY90" s="29">
        <f t="shared" si="233"/>
        <v>799</v>
      </c>
      <c r="AZ90" s="29">
        <f t="shared" si="233"/>
        <v>-99</v>
      </c>
      <c r="BA90" s="29">
        <f t="shared" si="233"/>
        <v>-146</v>
      </c>
      <c r="BB90" s="29">
        <f t="shared" si="233"/>
        <v>-37</v>
      </c>
      <c r="BC90" s="29">
        <f t="shared" si="233"/>
        <v>34617</v>
      </c>
      <c r="BD90" s="29">
        <f t="shared" ref="BD90:BE90" si="234">BD91-BD87-BD88-BD89</f>
        <v>3485</v>
      </c>
      <c r="BE90" s="29">
        <f t="shared" si="234"/>
        <v>279</v>
      </c>
      <c r="BF90" s="81">
        <v>0</v>
      </c>
      <c r="BG90" s="81">
        <v>0</v>
      </c>
      <c r="BH90" s="81">
        <v>0</v>
      </c>
      <c r="BI90" s="81">
        <v>0</v>
      </c>
      <c r="BJ90" s="81">
        <v>0</v>
      </c>
      <c r="BK90" s="81">
        <v>0</v>
      </c>
      <c r="BL90" s="81">
        <v>0</v>
      </c>
      <c r="BM90" s="81">
        <v>0</v>
      </c>
      <c r="BN90" s="81">
        <v>0</v>
      </c>
      <c r="BO90" s="81">
        <v>0</v>
      </c>
      <c r="BP90" s="81">
        <v>0</v>
      </c>
      <c r="BQ90" s="81">
        <v>0</v>
      </c>
      <c r="BR90" s="81">
        <v>0</v>
      </c>
      <c r="BS90" s="81">
        <v>0</v>
      </c>
      <c r="BT90" s="81">
        <v>0</v>
      </c>
      <c r="BU90" s="81">
        <v>0</v>
      </c>
      <c r="BV90" s="81">
        <v>0</v>
      </c>
      <c r="BW90" s="81">
        <v>0</v>
      </c>
      <c r="BX90" s="81">
        <v>0</v>
      </c>
    </row>
    <row r="91" spans="2:76" x14ac:dyDescent="0.15">
      <c r="B91" s="90" t="s">
        <v>52</v>
      </c>
      <c r="C91" s="90"/>
      <c r="D91" s="90"/>
      <c r="E91" s="90"/>
      <c r="F91" s="90"/>
      <c r="G91" s="91" t="str">
        <f t="shared" si="195"/>
        <v>JPY M</v>
      </c>
      <c r="H91" s="104">
        <f t="shared" si="196"/>
        <v>9830</v>
      </c>
      <c r="I91" s="104">
        <f t="shared" si="196"/>
        <v>7592</v>
      </c>
      <c r="J91" s="104">
        <f t="shared" si="196"/>
        <v>11213</v>
      </c>
      <c r="K91" s="104">
        <f t="shared" si="196"/>
        <v>8679</v>
      </c>
      <c r="L91" s="104">
        <f t="shared" si="196"/>
        <v>4661</v>
      </c>
      <c r="M91" s="104">
        <f t="shared" si="196"/>
        <v>9083</v>
      </c>
      <c r="N91" s="104">
        <f t="shared" si="196"/>
        <v>17521</v>
      </c>
      <c r="O91" s="104">
        <f t="shared" si="196"/>
        <v>58629</v>
      </c>
      <c r="P91" s="104">
        <f t="shared" si="196"/>
        <v>31144.319854747748</v>
      </c>
      <c r="Q91" s="104">
        <f t="shared" si="196"/>
        <v>34668.093143056714</v>
      </c>
      <c r="R91" s="104">
        <f t="shared" si="196"/>
        <v>37001.078139561418</v>
      </c>
      <c r="S91" s="104">
        <f t="shared" si="196"/>
        <v>38282.029696655918</v>
      </c>
      <c r="T91" s="104">
        <f t="shared" si="196"/>
        <v>39922.009284317261</v>
      </c>
      <c r="Y91" s="105">
        <v>2297</v>
      </c>
      <c r="Z91" s="105">
        <v>3038</v>
      </c>
      <c r="AA91" s="105">
        <v>1864</v>
      </c>
      <c r="AB91" s="105">
        <v>2631</v>
      </c>
      <c r="AC91" s="105">
        <v>1543</v>
      </c>
      <c r="AD91" s="105">
        <v>1380</v>
      </c>
      <c r="AE91" s="105">
        <v>2042</v>
      </c>
      <c r="AF91" s="105">
        <v>2627</v>
      </c>
      <c r="AG91" s="105">
        <v>12194</v>
      </c>
      <c r="AH91" s="105">
        <v>35</v>
      </c>
      <c r="AI91" s="105">
        <v>-1260</v>
      </c>
      <c r="AJ91" s="105">
        <v>244</v>
      </c>
      <c r="AK91" s="105">
        <v>1383</v>
      </c>
      <c r="AL91" s="105">
        <v>2119</v>
      </c>
      <c r="AM91" s="105">
        <v>3526</v>
      </c>
      <c r="AN91" s="105">
        <v>1651</v>
      </c>
      <c r="AO91" s="105">
        <v>6617</v>
      </c>
      <c r="AP91" s="105">
        <v>3245</v>
      </c>
      <c r="AQ91" s="105">
        <v>532</v>
      </c>
      <c r="AR91" s="105">
        <v>-5733</v>
      </c>
      <c r="AS91" s="105">
        <v>1845</v>
      </c>
      <c r="AT91" s="105">
        <v>2228</v>
      </c>
      <c r="AU91" s="105">
        <v>2443</v>
      </c>
      <c r="AV91" s="105">
        <v>2567</v>
      </c>
      <c r="AW91" s="105">
        <v>4719</v>
      </c>
      <c r="AX91" s="105">
        <v>2980</v>
      </c>
      <c r="AY91" s="105">
        <v>5421</v>
      </c>
      <c r="AZ91" s="105">
        <v>4401</v>
      </c>
      <c r="BA91" s="105">
        <v>4315</v>
      </c>
      <c r="BB91" s="105">
        <v>4929</v>
      </c>
      <c r="BC91" s="105">
        <v>40185</v>
      </c>
      <c r="BD91" s="105">
        <v>9200</v>
      </c>
      <c r="BE91" s="105">
        <v>8358</v>
      </c>
      <c r="BF91" s="104">
        <f t="shared" ref="BF91" si="235">SUM(BF87:BF90)</f>
        <v>7325.5244641469035</v>
      </c>
      <c r="BG91" s="104">
        <f t="shared" ref="BG91:BT91" si="236">SUM(BG87:BG90)</f>
        <v>7661.1218638649452</v>
      </c>
      <c r="BH91" s="104">
        <f t="shared" si="236"/>
        <v>7799.6735267358999</v>
      </c>
      <c r="BI91" s="104">
        <f t="shared" si="236"/>
        <v>8042.6854560136335</v>
      </c>
      <c r="BJ91" s="104">
        <f t="shared" si="236"/>
        <v>7721.2446072926668</v>
      </c>
      <c r="BK91" s="104">
        <f t="shared" si="236"/>
        <v>8983.0913197994796</v>
      </c>
      <c r="BL91" s="104">
        <f t="shared" si="236"/>
        <v>9921.0717599509335</v>
      </c>
      <c r="BM91" s="104">
        <f t="shared" si="236"/>
        <v>9052.1041948220027</v>
      </c>
      <c r="BN91" s="104">
        <f t="shared" si="236"/>
        <v>8587.4228315825512</v>
      </c>
      <c r="BO91" s="104">
        <f t="shared" si="236"/>
        <v>9410.6135719315971</v>
      </c>
      <c r="BP91" s="104">
        <f t="shared" si="236"/>
        <v>9950.9375412252703</v>
      </c>
      <c r="BQ91" s="104">
        <f t="shared" si="236"/>
        <v>9695.5665918040449</v>
      </c>
      <c r="BR91" s="104">
        <f t="shared" si="236"/>
        <v>9059.5634218969772</v>
      </c>
      <c r="BS91" s="104">
        <f t="shared" si="236"/>
        <v>9626.9584346538559</v>
      </c>
      <c r="BT91" s="104">
        <f t="shared" si="236"/>
        <v>9899.9412483010365</v>
      </c>
      <c r="BU91" s="104">
        <f t="shared" ref="BU91:BX91" si="237">SUM(BU87:BU90)</f>
        <v>10150.757017486409</v>
      </c>
      <c r="BV91" s="104">
        <f t="shared" si="237"/>
        <v>9435.0824109221685</v>
      </c>
      <c r="BW91" s="104">
        <f t="shared" si="237"/>
        <v>10031.48858996222</v>
      </c>
      <c r="BX91" s="104">
        <f t="shared" si="237"/>
        <v>10304.681265946465</v>
      </c>
    </row>
    <row r="92" spans="2:76" x14ac:dyDescent="0.15">
      <c r="B92" t="s">
        <v>53</v>
      </c>
      <c r="G92" s="36" t="str">
        <f t="shared" si="195"/>
        <v>JPY M</v>
      </c>
      <c r="H92" s="23">
        <f t="shared" si="196"/>
        <v>-1813</v>
      </c>
      <c r="I92" s="23">
        <f t="shared" si="196"/>
        <v>-1651</v>
      </c>
      <c r="J92" s="23">
        <f t="shared" si="196"/>
        <v>-2935</v>
      </c>
      <c r="K92" s="23">
        <f t="shared" si="196"/>
        <v>-1998</v>
      </c>
      <c r="L92" s="23">
        <f t="shared" si="196"/>
        <v>-1738</v>
      </c>
      <c r="M92" s="23">
        <f t="shared" si="196"/>
        <v>-1775</v>
      </c>
      <c r="N92" s="23">
        <f t="shared" si="196"/>
        <v>-4356</v>
      </c>
      <c r="O92" s="23">
        <f t="shared" si="196"/>
        <v>-16300</v>
      </c>
      <c r="P92" s="23">
        <f t="shared" si="196"/>
        <v>-8945.0327578768465</v>
      </c>
      <c r="Q92" s="23">
        <f t="shared" si="196"/>
        <v>-10053.747011486445</v>
      </c>
      <c r="R92" s="23">
        <f t="shared" si="196"/>
        <v>-10730.312660472811</v>
      </c>
      <c r="S92" s="23">
        <f t="shared" si="196"/>
        <v>-11101.788612030214</v>
      </c>
      <c r="T92" s="23">
        <f t="shared" si="196"/>
        <v>-11577.382692452005</v>
      </c>
      <c r="Y92" s="29">
        <f t="shared" ref="Y92:BC92" si="238">Y93-Y91</f>
        <v>-719</v>
      </c>
      <c r="Z92" s="29">
        <f t="shared" si="238"/>
        <v>-65</v>
      </c>
      <c r="AA92" s="29">
        <f t="shared" si="238"/>
        <v>-821</v>
      </c>
      <c r="AB92" s="29">
        <f t="shared" si="238"/>
        <v>-208</v>
      </c>
      <c r="AC92" s="29">
        <f t="shared" si="238"/>
        <v>-553</v>
      </c>
      <c r="AD92" s="29">
        <f t="shared" si="238"/>
        <v>-248</v>
      </c>
      <c r="AE92" s="29">
        <f t="shared" si="238"/>
        <v>-214</v>
      </c>
      <c r="AF92" s="29">
        <f t="shared" si="238"/>
        <v>-636</v>
      </c>
      <c r="AG92" s="29">
        <f t="shared" si="238"/>
        <v>-3569</v>
      </c>
      <c r="AH92" s="29">
        <f t="shared" si="238"/>
        <v>226</v>
      </c>
      <c r="AI92" s="29">
        <f t="shared" si="238"/>
        <v>491</v>
      </c>
      <c r="AJ92" s="29">
        <f t="shared" si="238"/>
        <v>-83</v>
      </c>
      <c r="AK92" s="29">
        <f t="shared" si="238"/>
        <v>-527</v>
      </c>
      <c r="AL92" s="29">
        <f t="shared" si="238"/>
        <v>-561</v>
      </c>
      <c r="AM92" s="29">
        <f t="shared" si="238"/>
        <v>-835</v>
      </c>
      <c r="AN92" s="29">
        <f t="shared" si="238"/>
        <v>-75</v>
      </c>
      <c r="AO92" s="29">
        <f t="shared" si="238"/>
        <v>-1790</v>
      </c>
      <c r="AP92" s="29">
        <f t="shared" si="238"/>
        <v>-485</v>
      </c>
      <c r="AQ92" s="29">
        <f t="shared" si="238"/>
        <v>-154</v>
      </c>
      <c r="AR92" s="29">
        <f t="shared" si="238"/>
        <v>691</v>
      </c>
      <c r="AS92" s="29">
        <f t="shared" si="238"/>
        <v>-789</v>
      </c>
      <c r="AT92" s="29">
        <f t="shared" si="238"/>
        <v>214</v>
      </c>
      <c r="AU92" s="29">
        <f t="shared" si="238"/>
        <v>-577</v>
      </c>
      <c r="AV92" s="29">
        <f t="shared" si="238"/>
        <v>-623</v>
      </c>
      <c r="AW92" s="29">
        <f t="shared" si="238"/>
        <v>-1404</v>
      </c>
      <c r="AX92" s="29">
        <f t="shared" si="238"/>
        <v>-732</v>
      </c>
      <c r="AY92" s="29">
        <f t="shared" si="238"/>
        <v>-1363</v>
      </c>
      <c r="AZ92" s="29">
        <f t="shared" si="238"/>
        <v>-857</v>
      </c>
      <c r="BA92" s="29">
        <f t="shared" si="238"/>
        <v>-1059</v>
      </c>
      <c r="BB92" s="29">
        <f t="shared" si="238"/>
        <v>-1165</v>
      </c>
      <c r="BC92" s="29">
        <f t="shared" si="238"/>
        <v>-11752</v>
      </c>
      <c r="BD92" s="29">
        <f t="shared" ref="BD92:BE92" si="239">BD93-BD91</f>
        <v>-2324</v>
      </c>
      <c r="BE92" s="29">
        <f t="shared" si="239"/>
        <v>-2337</v>
      </c>
      <c r="BF92" s="25">
        <f t="shared" ref="BF92" si="240">-BF142</f>
        <v>-2124.4020946026017</v>
      </c>
      <c r="BG92" s="25">
        <f t="shared" ref="BG92:BT92" si="241">-BG142</f>
        <v>-2221.7253405208339</v>
      </c>
      <c r="BH92" s="25">
        <f t="shared" si="241"/>
        <v>-2261.9053227534109</v>
      </c>
      <c r="BI92" s="25">
        <f t="shared" si="241"/>
        <v>-2332.3787822439535</v>
      </c>
      <c r="BJ92" s="25">
        <f t="shared" si="241"/>
        <v>-2239.160936114873</v>
      </c>
      <c r="BK92" s="25">
        <f t="shared" si="241"/>
        <v>-2605.0964827418488</v>
      </c>
      <c r="BL92" s="25">
        <f t="shared" si="241"/>
        <v>-2877.1108103857705</v>
      </c>
      <c r="BM92" s="25">
        <f t="shared" si="241"/>
        <v>-2625.1102164983804</v>
      </c>
      <c r="BN92" s="25">
        <f t="shared" si="241"/>
        <v>-2490.3526211589397</v>
      </c>
      <c r="BO92" s="25">
        <f t="shared" si="241"/>
        <v>-2729.0779358601631</v>
      </c>
      <c r="BP92" s="25">
        <f t="shared" si="241"/>
        <v>-2885.7718869553282</v>
      </c>
      <c r="BQ92" s="25">
        <f t="shared" si="241"/>
        <v>-2811.7143116231728</v>
      </c>
      <c r="BR92" s="25">
        <f t="shared" si="241"/>
        <v>-2627.2733923501232</v>
      </c>
      <c r="BS92" s="25">
        <f t="shared" si="241"/>
        <v>-2791.8179460496181</v>
      </c>
      <c r="BT92" s="25">
        <f t="shared" si="241"/>
        <v>-2870.9829620073006</v>
      </c>
      <c r="BU92" s="25">
        <f t="shared" ref="BU92:BX92" si="242">-BU142</f>
        <v>-2943.7195350710581</v>
      </c>
      <c r="BV92" s="25">
        <f t="shared" si="242"/>
        <v>-2736.1738991674288</v>
      </c>
      <c r="BW92" s="25">
        <f t="shared" si="242"/>
        <v>-2909.1316910890437</v>
      </c>
      <c r="BX92" s="25">
        <f t="shared" si="242"/>
        <v>-2988.3575671244748</v>
      </c>
    </row>
    <row r="93" spans="2:76" s="21" customFormat="1" x14ac:dyDescent="0.15">
      <c r="B93" s="100" t="s">
        <v>54</v>
      </c>
      <c r="C93" s="100"/>
      <c r="D93" s="100"/>
      <c r="E93" s="100"/>
      <c r="F93" s="100"/>
      <c r="G93" s="91" t="str">
        <f t="shared" si="195"/>
        <v>JPY M</v>
      </c>
      <c r="H93" s="101">
        <f t="shared" si="196"/>
        <v>8017</v>
      </c>
      <c r="I93" s="101">
        <f t="shared" si="196"/>
        <v>5941</v>
      </c>
      <c r="J93" s="101">
        <f t="shared" si="196"/>
        <v>8278</v>
      </c>
      <c r="K93" s="101">
        <f t="shared" si="196"/>
        <v>6681</v>
      </c>
      <c r="L93" s="101">
        <f t="shared" si="196"/>
        <v>2923</v>
      </c>
      <c r="M93" s="101">
        <f t="shared" si="196"/>
        <v>7308</v>
      </c>
      <c r="N93" s="101">
        <f t="shared" si="196"/>
        <v>13165</v>
      </c>
      <c r="O93" s="101">
        <f t="shared" si="196"/>
        <v>42329</v>
      </c>
      <c r="P93" s="101">
        <f t="shared" si="196"/>
        <v>22199.287096870903</v>
      </c>
      <c r="Q93" s="101">
        <f t="shared" si="196"/>
        <v>24614.34613157027</v>
      </c>
      <c r="R93" s="101">
        <f t="shared" si="196"/>
        <v>26270.765479088608</v>
      </c>
      <c r="S93" s="101">
        <f t="shared" si="196"/>
        <v>27180.241084625701</v>
      </c>
      <c r="T93" s="101">
        <f t="shared" si="196"/>
        <v>28344.626591865261</v>
      </c>
      <c r="U93" s="53"/>
      <c r="W93" s="53"/>
      <c r="Y93" s="102">
        <v>1578</v>
      </c>
      <c r="Z93" s="102">
        <v>2973</v>
      </c>
      <c r="AA93" s="102">
        <v>1043</v>
      </c>
      <c r="AB93" s="102">
        <v>2423</v>
      </c>
      <c r="AC93" s="102">
        <v>990</v>
      </c>
      <c r="AD93" s="102">
        <v>1132</v>
      </c>
      <c r="AE93" s="102">
        <v>1828</v>
      </c>
      <c r="AF93" s="102">
        <v>1991</v>
      </c>
      <c r="AG93" s="102">
        <v>8625</v>
      </c>
      <c r="AH93" s="102">
        <v>261</v>
      </c>
      <c r="AI93" s="102">
        <v>-769</v>
      </c>
      <c r="AJ93" s="102">
        <v>161</v>
      </c>
      <c r="AK93" s="102">
        <v>856</v>
      </c>
      <c r="AL93" s="102">
        <v>1558</v>
      </c>
      <c r="AM93" s="102">
        <v>2691</v>
      </c>
      <c r="AN93" s="102">
        <v>1576</v>
      </c>
      <c r="AO93" s="102">
        <v>4827</v>
      </c>
      <c r="AP93" s="102">
        <v>2760</v>
      </c>
      <c r="AQ93" s="102">
        <v>378</v>
      </c>
      <c r="AR93" s="102">
        <v>-5042</v>
      </c>
      <c r="AS93" s="102">
        <v>1056</v>
      </c>
      <c r="AT93" s="102">
        <v>2442</v>
      </c>
      <c r="AU93" s="102">
        <v>1866</v>
      </c>
      <c r="AV93" s="102">
        <v>1944</v>
      </c>
      <c r="AW93" s="102">
        <v>3315</v>
      </c>
      <c r="AX93" s="102">
        <v>2248</v>
      </c>
      <c r="AY93" s="102">
        <v>4058</v>
      </c>
      <c r="AZ93" s="102">
        <v>3544</v>
      </c>
      <c r="BA93" s="102">
        <v>3256</v>
      </c>
      <c r="BB93" s="102">
        <v>3764</v>
      </c>
      <c r="BC93" s="102">
        <v>28433</v>
      </c>
      <c r="BD93" s="102">
        <v>6876</v>
      </c>
      <c r="BE93" s="102">
        <v>6021</v>
      </c>
      <c r="BF93" s="101">
        <f t="shared" ref="BF93" si="243">SUM(BF91:BF92)</f>
        <v>5201.1223695443023</v>
      </c>
      <c r="BG93" s="101">
        <f t="shared" ref="BG93:BT93" si="244">SUM(BG91:BG92)</f>
        <v>5439.3965233441113</v>
      </c>
      <c r="BH93" s="101">
        <f t="shared" si="244"/>
        <v>5537.7682039824886</v>
      </c>
      <c r="BI93" s="101">
        <f t="shared" si="244"/>
        <v>5710.3066737696799</v>
      </c>
      <c r="BJ93" s="101">
        <f t="shared" si="244"/>
        <v>5482.0836711777938</v>
      </c>
      <c r="BK93" s="101">
        <f t="shared" si="244"/>
        <v>6377.9948370576312</v>
      </c>
      <c r="BL93" s="101">
        <f t="shared" si="244"/>
        <v>7043.960949565163</v>
      </c>
      <c r="BM93" s="101">
        <f t="shared" si="244"/>
        <v>6426.9939783236223</v>
      </c>
      <c r="BN93" s="101">
        <f t="shared" si="244"/>
        <v>6097.0702104236116</v>
      </c>
      <c r="BO93" s="101">
        <f t="shared" si="244"/>
        <v>6681.5356360714341</v>
      </c>
      <c r="BP93" s="101">
        <f t="shared" si="244"/>
        <v>7065.165654269942</v>
      </c>
      <c r="BQ93" s="101">
        <f t="shared" si="244"/>
        <v>6883.8522801808722</v>
      </c>
      <c r="BR93" s="101">
        <f t="shared" si="244"/>
        <v>6432.2900295468535</v>
      </c>
      <c r="BS93" s="101">
        <f t="shared" si="244"/>
        <v>6835.1404886042383</v>
      </c>
      <c r="BT93" s="101">
        <f t="shared" si="244"/>
        <v>7028.9582862937359</v>
      </c>
      <c r="BU93" s="101">
        <f t="shared" ref="BU93:BX93" si="245">SUM(BU91:BU92)</f>
        <v>7207.0374824153505</v>
      </c>
      <c r="BV93" s="101">
        <f t="shared" si="245"/>
        <v>6698.9085117547402</v>
      </c>
      <c r="BW93" s="101">
        <f t="shared" si="245"/>
        <v>7122.3568988731768</v>
      </c>
      <c r="BX93" s="101">
        <f t="shared" si="245"/>
        <v>7316.3236988219905</v>
      </c>
    </row>
    <row r="94" spans="2:76" x14ac:dyDescent="0.15">
      <c r="B94" t="s">
        <v>55</v>
      </c>
      <c r="G94" s="36" t="str">
        <f t="shared" si="195"/>
        <v>JPY M</v>
      </c>
      <c r="H94" s="23">
        <f t="shared" si="196"/>
        <v>-33</v>
      </c>
      <c r="I94" s="23">
        <f t="shared" si="196"/>
        <v>-170</v>
      </c>
      <c r="J94" s="23">
        <f t="shared" si="196"/>
        <v>-178</v>
      </c>
      <c r="K94" s="23">
        <f t="shared" si="196"/>
        <v>-161</v>
      </c>
      <c r="L94" s="23">
        <f t="shared" si="196"/>
        <v>-150</v>
      </c>
      <c r="M94" s="23">
        <f t="shared" si="196"/>
        <v>-12</v>
      </c>
      <c r="N94" s="23">
        <f t="shared" si="196"/>
        <v>-328</v>
      </c>
      <c r="O94" s="23">
        <f t="shared" si="196"/>
        <v>-559</v>
      </c>
      <c r="P94" s="23">
        <f t="shared" si="196"/>
        <v>-644.6354645186434</v>
      </c>
      <c r="Q94" s="23">
        <f t="shared" si="196"/>
        <v>-639.97299942082691</v>
      </c>
      <c r="R94" s="23">
        <f t="shared" si="196"/>
        <v>-683.03990245630393</v>
      </c>
      <c r="S94" s="23">
        <f t="shared" si="196"/>
        <v>-706.68626820026816</v>
      </c>
      <c r="T94" s="23">
        <f t="shared" si="196"/>
        <v>-736.96029138849667</v>
      </c>
      <c r="Y94" s="30">
        <v>-9</v>
      </c>
      <c r="Z94" s="30">
        <v>-7</v>
      </c>
      <c r="AA94" s="30">
        <v>-10</v>
      </c>
      <c r="AB94" s="30">
        <v>-7</v>
      </c>
      <c r="AC94" s="30">
        <v>-8</v>
      </c>
      <c r="AD94" s="30">
        <v>-48</v>
      </c>
      <c r="AE94" s="30">
        <v>-66</v>
      </c>
      <c r="AF94" s="30">
        <v>-48</v>
      </c>
      <c r="AG94" s="30">
        <v>-55</v>
      </c>
      <c r="AH94" s="30">
        <v>-43</v>
      </c>
      <c r="AI94" s="30">
        <v>-52</v>
      </c>
      <c r="AJ94" s="30">
        <v>-28</v>
      </c>
      <c r="AK94" s="30">
        <v>-40</v>
      </c>
      <c r="AL94" s="30">
        <v>-31</v>
      </c>
      <c r="AM94" s="30">
        <v>-40</v>
      </c>
      <c r="AN94" s="30">
        <v>-50</v>
      </c>
      <c r="AO94" s="30">
        <v>-39</v>
      </c>
      <c r="AP94" s="30">
        <v>-74</v>
      </c>
      <c r="AQ94" s="30">
        <v>-40</v>
      </c>
      <c r="AR94" s="30">
        <v>3</v>
      </c>
      <c r="AS94" s="30">
        <v>2</v>
      </c>
      <c r="AT94" s="30">
        <v>16</v>
      </c>
      <c r="AU94" s="30">
        <v>-17</v>
      </c>
      <c r="AV94" s="30">
        <v>-13</v>
      </c>
      <c r="AW94" s="30">
        <v>-63</v>
      </c>
      <c r="AX94" s="30">
        <v>-89</v>
      </c>
      <c r="AY94" s="30">
        <v>-47</v>
      </c>
      <c r="AZ94" s="30">
        <v>-129</v>
      </c>
      <c r="BA94" s="30">
        <v>-109</v>
      </c>
      <c r="BB94" s="30">
        <v>-33</v>
      </c>
      <c r="BC94" s="30">
        <v>-200</v>
      </c>
      <c r="BD94" s="30">
        <v>-217</v>
      </c>
      <c r="BE94" s="30">
        <v>-224</v>
      </c>
      <c r="BF94" s="78">
        <f>-'D&amp;E'!BF120</f>
        <v>-135.22918160815186</v>
      </c>
      <c r="BG94" s="78">
        <f>-'D&amp;E'!BG120</f>
        <v>-141.42430960694688</v>
      </c>
      <c r="BH94" s="78">
        <f>-'D&amp;E'!BH120</f>
        <v>-143.98197330354469</v>
      </c>
      <c r="BI94" s="78">
        <f>-'D&amp;E'!BI120</f>
        <v>-148.46797351801166</v>
      </c>
      <c r="BJ94" s="78">
        <f>-'D&amp;E'!BJ120</f>
        <v>-142.53417545062263</v>
      </c>
      <c r="BK94" s="78">
        <f>-'D&amp;E'!BK120</f>
        <v>-165.82786576349841</v>
      </c>
      <c r="BL94" s="78">
        <f>-'D&amp;E'!BL120</f>
        <v>-183.14298468869424</v>
      </c>
      <c r="BM94" s="78">
        <f>-'D&amp;E'!BM120</f>
        <v>-167.10184343641419</v>
      </c>
      <c r="BN94" s="78">
        <f>-'D&amp;E'!BN120</f>
        <v>-158.52382547101391</v>
      </c>
      <c r="BO94" s="78">
        <f>-'D&amp;E'!BO120</f>
        <v>-173.71992653785728</v>
      </c>
      <c r="BP94" s="78">
        <f>-'D&amp;E'!BP120</f>
        <v>-183.69430701101848</v>
      </c>
      <c r="BQ94" s="78">
        <f>-'D&amp;E'!BQ120</f>
        <v>-178.98015928470267</v>
      </c>
      <c r="BR94" s="78">
        <f>-'D&amp;E'!BR120</f>
        <v>-167.23954076821818</v>
      </c>
      <c r="BS94" s="78">
        <f>-'D&amp;E'!BS120</f>
        <v>-177.71365270371018</v>
      </c>
      <c r="BT94" s="78">
        <f>-'D&amp;E'!BT120</f>
        <v>-182.75291544363714</v>
      </c>
      <c r="BU94" s="78">
        <f>-'D&amp;E'!BU120</f>
        <v>-187.3829745427991</v>
      </c>
      <c r="BV94" s="78">
        <f>-'D&amp;E'!BV120</f>
        <v>-174.17162130562323</v>
      </c>
      <c r="BW94" s="78">
        <f>-'D&amp;E'!BW120</f>
        <v>-185.18127937070258</v>
      </c>
      <c r="BX94" s="78">
        <f>-'D&amp;E'!BX120</f>
        <v>-190.22441616937175</v>
      </c>
    </row>
    <row r="95" spans="2:76" s="21" customFormat="1" x14ac:dyDescent="0.15">
      <c r="B95" s="100" t="s">
        <v>56</v>
      </c>
      <c r="C95" s="100"/>
      <c r="D95" s="100"/>
      <c r="E95" s="100"/>
      <c r="F95" s="100"/>
      <c r="G95" s="91" t="str">
        <f t="shared" si="195"/>
        <v>JPY M</v>
      </c>
      <c r="H95" s="101">
        <f t="shared" si="196"/>
        <v>7984</v>
      </c>
      <c r="I95" s="101">
        <f t="shared" si="196"/>
        <v>5771</v>
      </c>
      <c r="J95" s="101">
        <f t="shared" si="196"/>
        <v>8100</v>
      </c>
      <c r="K95" s="101">
        <f t="shared" si="196"/>
        <v>6520</v>
      </c>
      <c r="L95" s="101">
        <f t="shared" si="196"/>
        <v>2773</v>
      </c>
      <c r="M95" s="101">
        <f t="shared" si="196"/>
        <v>7296</v>
      </c>
      <c r="N95" s="101">
        <f t="shared" si="196"/>
        <v>12837</v>
      </c>
      <c r="O95" s="101">
        <f t="shared" si="196"/>
        <v>41770</v>
      </c>
      <c r="P95" s="101">
        <f t="shared" si="196"/>
        <v>21554.651632352259</v>
      </c>
      <c r="Q95" s="101">
        <f t="shared" si="196"/>
        <v>23974.373132149442</v>
      </c>
      <c r="R95" s="101">
        <f t="shared" si="196"/>
        <v>25587.725576632307</v>
      </c>
      <c r="S95" s="101">
        <f t="shared" si="196"/>
        <v>26473.554816425436</v>
      </c>
      <c r="T95" s="101">
        <f t="shared" si="196"/>
        <v>27607.666300476762</v>
      </c>
      <c r="U95" s="53"/>
      <c r="W95" s="53"/>
      <c r="Y95" s="106">
        <f t="shared" ref="Y95:BT95" si="246">SUM(Y93:Y94)</f>
        <v>1569</v>
      </c>
      <c r="Z95" s="106">
        <f t="shared" si="246"/>
        <v>2966</v>
      </c>
      <c r="AA95" s="106">
        <f t="shared" si="246"/>
        <v>1033</v>
      </c>
      <c r="AB95" s="106">
        <f t="shared" si="246"/>
        <v>2416</v>
      </c>
      <c r="AC95" s="106">
        <f t="shared" si="246"/>
        <v>982</v>
      </c>
      <c r="AD95" s="106">
        <f t="shared" si="246"/>
        <v>1084</v>
      </c>
      <c r="AE95" s="106">
        <f t="shared" si="246"/>
        <v>1762</v>
      </c>
      <c r="AF95" s="106">
        <f t="shared" si="246"/>
        <v>1943</v>
      </c>
      <c r="AG95" s="106">
        <f t="shared" si="246"/>
        <v>8570</v>
      </c>
      <c r="AH95" s="106">
        <f t="shared" si="246"/>
        <v>218</v>
      </c>
      <c r="AI95" s="106">
        <f t="shared" si="246"/>
        <v>-821</v>
      </c>
      <c r="AJ95" s="106">
        <f t="shared" si="246"/>
        <v>133</v>
      </c>
      <c r="AK95" s="106">
        <f t="shared" si="246"/>
        <v>816</v>
      </c>
      <c r="AL95" s="106">
        <f t="shared" si="246"/>
        <v>1527</v>
      </c>
      <c r="AM95" s="106">
        <f t="shared" si="246"/>
        <v>2651</v>
      </c>
      <c r="AN95" s="106">
        <f t="shared" si="246"/>
        <v>1526</v>
      </c>
      <c r="AO95" s="106">
        <f t="shared" si="246"/>
        <v>4788</v>
      </c>
      <c r="AP95" s="106">
        <f t="shared" si="246"/>
        <v>2686</v>
      </c>
      <c r="AQ95" s="106">
        <f t="shared" si="246"/>
        <v>338</v>
      </c>
      <c r="AR95" s="106">
        <f t="shared" si="246"/>
        <v>-5039</v>
      </c>
      <c r="AS95" s="106">
        <f t="shared" si="246"/>
        <v>1058</v>
      </c>
      <c r="AT95" s="106">
        <f t="shared" si="246"/>
        <v>2458</v>
      </c>
      <c r="AU95" s="106">
        <f t="shared" si="246"/>
        <v>1849</v>
      </c>
      <c r="AV95" s="106">
        <f t="shared" si="246"/>
        <v>1931</v>
      </c>
      <c r="AW95" s="106">
        <f t="shared" si="246"/>
        <v>3252</v>
      </c>
      <c r="AX95" s="106">
        <f t="shared" si="246"/>
        <v>2159</v>
      </c>
      <c r="AY95" s="106">
        <f t="shared" si="246"/>
        <v>4011</v>
      </c>
      <c r="AZ95" s="106">
        <f t="shared" si="246"/>
        <v>3415</v>
      </c>
      <c r="BA95" s="106">
        <f t="shared" si="246"/>
        <v>3147</v>
      </c>
      <c r="BB95" s="106">
        <f t="shared" si="246"/>
        <v>3731</v>
      </c>
      <c r="BC95" s="106">
        <f t="shared" si="246"/>
        <v>28233</v>
      </c>
      <c r="BD95" s="106">
        <f t="shared" ref="BD95:BF95" si="247">SUM(BD93:BD94)</f>
        <v>6659</v>
      </c>
      <c r="BE95" s="106">
        <f t="shared" si="247"/>
        <v>5797</v>
      </c>
      <c r="BF95" s="106">
        <f t="shared" si="247"/>
        <v>5065.8931879361508</v>
      </c>
      <c r="BG95" s="106">
        <f t="shared" si="246"/>
        <v>5297.9722137371646</v>
      </c>
      <c r="BH95" s="106">
        <f t="shared" si="246"/>
        <v>5393.7862306789439</v>
      </c>
      <c r="BI95" s="106">
        <f t="shared" si="246"/>
        <v>5561.8387002516683</v>
      </c>
      <c r="BJ95" s="106">
        <f t="shared" si="246"/>
        <v>5339.5494957271712</v>
      </c>
      <c r="BK95" s="106">
        <f t="shared" si="246"/>
        <v>6212.166971294133</v>
      </c>
      <c r="BL95" s="106">
        <f t="shared" si="246"/>
        <v>6860.817964876469</v>
      </c>
      <c r="BM95" s="106">
        <f t="shared" si="246"/>
        <v>6259.8921348872082</v>
      </c>
      <c r="BN95" s="106">
        <f t="shared" si="246"/>
        <v>5938.5463849525977</v>
      </c>
      <c r="BO95" s="106">
        <f t="shared" si="246"/>
        <v>6507.8157095335764</v>
      </c>
      <c r="BP95" s="106">
        <f t="shared" si="246"/>
        <v>6881.4713472589237</v>
      </c>
      <c r="BQ95" s="106">
        <f t="shared" si="246"/>
        <v>6704.8721208961697</v>
      </c>
      <c r="BR95" s="106">
        <f t="shared" si="246"/>
        <v>6265.0504887786356</v>
      </c>
      <c r="BS95" s="106">
        <f t="shared" si="246"/>
        <v>6657.4268359005282</v>
      </c>
      <c r="BT95" s="106">
        <f t="shared" si="246"/>
        <v>6846.2053708500989</v>
      </c>
      <c r="BU95" s="106">
        <f t="shared" ref="BU95:BX95" si="248">SUM(BU93:BU94)</f>
        <v>7019.6545078725512</v>
      </c>
      <c r="BV95" s="106">
        <f t="shared" si="248"/>
        <v>6524.7368904491168</v>
      </c>
      <c r="BW95" s="106">
        <f t="shared" si="248"/>
        <v>6937.1756195024745</v>
      </c>
      <c r="BX95" s="106">
        <f t="shared" si="248"/>
        <v>7126.099282652619</v>
      </c>
    </row>
    <row r="96" spans="2:76" x14ac:dyDescent="0.15"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5"/>
      <c r="AW96" s="25"/>
      <c r="AX96" s="25"/>
      <c r="AY96" s="25"/>
      <c r="AZ96" s="25"/>
      <c r="BA96" s="25"/>
      <c r="BB96" s="25"/>
      <c r="BC96" s="25"/>
      <c r="BD96" s="25"/>
      <c r="BE96" s="25"/>
    </row>
    <row r="97" spans="2:76" x14ac:dyDescent="0.15">
      <c r="B97" t="s">
        <v>57</v>
      </c>
      <c r="G97" s="36" t="s">
        <v>58</v>
      </c>
      <c r="H97" s="64">
        <f t="shared" ref="H97:R97" si="249">IFERROR(H95/H98,"nm")</f>
        <v>194.01244167962673</v>
      </c>
      <c r="I97" s="64">
        <f t="shared" si="249"/>
        <v>194.00927855846166</v>
      </c>
      <c r="J97" s="64">
        <f t="shared" si="249"/>
        <v>193.99338985486418</v>
      </c>
      <c r="K97" s="64">
        <f t="shared" si="249"/>
        <v>194.0014282313735</v>
      </c>
      <c r="L97" s="64">
        <f t="shared" si="249"/>
        <v>187.51690559913442</v>
      </c>
      <c r="M97" s="64">
        <f t="shared" si="249"/>
        <v>182.04501222615897</v>
      </c>
      <c r="N97" s="64">
        <f t="shared" si="249"/>
        <v>182.02830322452567</v>
      </c>
      <c r="O97" s="64">
        <f t="shared" si="249"/>
        <v>182.02973835131695</v>
      </c>
      <c r="P97" s="64">
        <f t="shared" si="249"/>
        <v>182.02492132305758</v>
      </c>
      <c r="Q97" s="64">
        <f t="shared" si="249"/>
        <v>182.03062499999999</v>
      </c>
      <c r="R97" s="64">
        <f t="shared" si="249"/>
        <v>182.03062500000001</v>
      </c>
      <c r="S97" s="64">
        <f t="shared" ref="S97:T97" si="250">IFERROR(S95/S98,"nm")</f>
        <v>182.03062500000001</v>
      </c>
      <c r="T97" s="64">
        <f t="shared" si="250"/>
        <v>182.03062499999999</v>
      </c>
      <c r="Y97" s="64">
        <f>IFERROR(Y95/Y98,"nm")</f>
        <v>194.03907989116991</v>
      </c>
      <c r="Z97" s="64">
        <f t="shared" ref="Z97:BC97" si="251">IFERROR(Z95/Z98,"nm")</f>
        <v>194.00837257980115</v>
      </c>
      <c r="AA97" s="64">
        <f t="shared" si="251"/>
        <v>194.02704733283247</v>
      </c>
      <c r="AB97" s="64">
        <f t="shared" si="251"/>
        <v>193.99389754295808</v>
      </c>
      <c r="AC97" s="64">
        <f t="shared" si="251"/>
        <v>194.07114624505931</v>
      </c>
      <c r="AD97" s="64">
        <f t="shared" si="251"/>
        <v>193.98711524695776</v>
      </c>
      <c r="AE97" s="64">
        <f t="shared" si="251"/>
        <v>193.96741523557904</v>
      </c>
      <c r="AF97" s="64">
        <f t="shared" si="251"/>
        <v>194.0283602955862</v>
      </c>
      <c r="AG97" s="64">
        <f t="shared" si="251"/>
        <v>194.005523611174</v>
      </c>
      <c r="AH97" s="64">
        <f t="shared" si="251"/>
        <v>192.92035398230087</v>
      </c>
      <c r="AI97" s="64">
        <f t="shared" si="251"/>
        <v>193.81491973559963</v>
      </c>
      <c r="AJ97" s="64">
        <f t="shared" si="251"/>
        <v>193.87755102040813</v>
      </c>
      <c r="AK97" s="64">
        <f t="shared" si="251"/>
        <v>194.0085592011412</v>
      </c>
      <c r="AL97" s="64">
        <f t="shared" si="251"/>
        <v>194.07727503812913</v>
      </c>
      <c r="AM97" s="64">
        <f t="shared" si="251"/>
        <v>193.92831016825167</v>
      </c>
      <c r="AN97" s="64">
        <f t="shared" si="251"/>
        <v>194.04883011190233</v>
      </c>
      <c r="AO97" s="64">
        <f t="shared" si="251"/>
        <v>192.97114299532484</v>
      </c>
      <c r="AP97" s="64">
        <f t="shared" si="251"/>
        <v>188.46477687342127</v>
      </c>
      <c r="AQ97" s="64">
        <f t="shared" si="251"/>
        <v>151.4336917562724</v>
      </c>
      <c r="AR97" s="64">
        <f t="shared" si="251"/>
        <v>190.09355666213975</v>
      </c>
      <c r="AS97" s="64">
        <f t="shared" si="251"/>
        <v>181.78694158075601</v>
      </c>
      <c r="AT97" s="64">
        <f t="shared" si="251"/>
        <v>182.10105200770485</v>
      </c>
      <c r="AU97" s="64">
        <f t="shared" si="251"/>
        <v>182.02402047647175</v>
      </c>
      <c r="AV97" s="64">
        <f t="shared" si="251"/>
        <v>182.1354461422373</v>
      </c>
      <c r="AW97" s="64">
        <f t="shared" si="251"/>
        <v>182.06247900571043</v>
      </c>
      <c r="AX97" s="64">
        <f t="shared" si="251"/>
        <v>181.97909642616318</v>
      </c>
      <c r="AY97" s="64">
        <f t="shared" si="251"/>
        <v>182.08643544579627</v>
      </c>
      <c r="AZ97" s="64">
        <f t="shared" si="251"/>
        <v>181.95865302642795</v>
      </c>
      <c r="BA97" s="64">
        <f t="shared" si="251"/>
        <v>181.99167244968774</v>
      </c>
      <c r="BB97" s="64">
        <f t="shared" si="251"/>
        <v>182.03551912568304</v>
      </c>
      <c r="BC97" s="64">
        <f t="shared" si="251"/>
        <v>182.03564244081085</v>
      </c>
      <c r="BD97" s="64">
        <f t="shared" ref="BD97:BE97" si="252">IFERROR(BD95/BD98,"nm")</f>
        <v>182.01946205991692</v>
      </c>
      <c r="BE97" s="64">
        <f t="shared" si="252"/>
        <v>182.00941915227628</v>
      </c>
      <c r="BF97" s="78">
        <f>'D&amp;E'!BF84</f>
        <v>182.03062499999999</v>
      </c>
      <c r="BG97" s="78">
        <f>'D&amp;E'!BG84</f>
        <v>182.03062499999999</v>
      </c>
      <c r="BH97" s="78">
        <f>'D&amp;E'!BH84</f>
        <v>182.03062499999999</v>
      </c>
      <c r="BI97" s="78">
        <f>'D&amp;E'!BI84</f>
        <v>182.03062499999999</v>
      </c>
      <c r="BJ97" s="78">
        <f>'D&amp;E'!BJ84</f>
        <v>182.03062499999999</v>
      </c>
      <c r="BK97" s="78">
        <f>'D&amp;E'!BK84</f>
        <v>182.03062499999999</v>
      </c>
      <c r="BL97" s="78">
        <f>'D&amp;E'!BL84</f>
        <v>182.03062499999999</v>
      </c>
      <c r="BM97" s="78">
        <f>'D&amp;E'!BM84</f>
        <v>182.03062499999999</v>
      </c>
      <c r="BN97" s="78">
        <f>'D&amp;E'!BN84</f>
        <v>182.03062499999999</v>
      </c>
      <c r="BO97" s="78">
        <f>'D&amp;E'!BO84</f>
        <v>182.03062499999999</v>
      </c>
      <c r="BP97" s="78">
        <f>'D&amp;E'!BP84</f>
        <v>182.03062499999999</v>
      </c>
      <c r="BQ97" s="78">
        <f>'D&amp;E'!BQ84</f>
        <v>182.03062499999999</v>
      </c>
      <c r="BR97" s="78">
        <f>'D&amp;E'!BR84</f>
        <v>182.03062499999999</v>
      </c>
      <c r="BS97" s="78">
        <f>'D&amp;E'!BS84</f>
        <v>182.03062499999999</v>
      </c>
      <c r="BT97" s="78">
        <f>'D&amp;E'!BT84</f>
        <v>182.03062499999999</v>
      </c>
      <c r="BU97" s="78">
        <f>'D&amp;E'!BU84</f>
        <v>182.03062499999999</v>
      </c>
      <c r="BV97" s="78">
        <f>'D&amp;E'!BV84</f>
        <v>182.03062499999999</v>
      </c>
      <c r="BW97" s="78">
        <f>'D&amp;E'!BW84</f>
        <v>182.03062499999999</v>
      </c>
      <c r="BX97" s="78">
        <f>'D&amp;E'!BX84</f>
        <v>182.03062499999999</v>
      </c>
    </row>
    <row r="98" spans="2:76" s="21" customFormat="1" x14ac:dyDescent="0.15">
      <c r="B98" s="21" t="s">
        <v>59</v>
      </c>
      <c r="G98" s="36" t="s">
        <v>60</v>
      </c>
      <c r="H98" s="35">
        <f t="shared" ref="H98:T98" si="253">+SUMIF($X$5:$BY$5,H$5,$X98:$BY98)</f>
        <v>41.152000000000001</v>
      </c>
      <c r="I98" s="35">
        <f t="shared" si="253"/>
        <v>29.745999999999999</v>
      </c>
      <c r="J98" s="35">
        <f t="shared" si="253"/>
        <v>41.754000000000005</v>
      </c>
      <c r="K98" s="35">
        <f t="shared" si="253"/>
        <v>33.607999999999997</v>
      </c>
      <c r="L98" s="35">
        <f t="shared" si="253"/>
        <v>14.788</v>
      </c>
      <c r="M98" s="35">
        <f t="shared" si="253"/>
        <v>40.078000000000003</v>
      </c>
      <c r="N98" s="35">
        <f t="shared" si="253"/>
        <v>70.522000000000006</v>
      </c>
      <c r="O98" s="35">
        <f t="shared" si="253"/>
        <v>229.46800000000002</v>
      </c>
      <c r="P98" s="35">
        <f t="shared" si="253"/>
        <v>118.41593709081788</v>
      </c>
      <c r="Q98" s="35">
        <f t="shared" si="253"/>
        <v>131.7051629754578</v>
      </c>
      <c r="R98" s="35">
        <f t="shared" si="253"/>
        <v>140.56824546217047</v>
      </c>
      <c r="S98" s="35">
        <f t="shared" si="253"/>
        <v>145.43462022626926</v>
      </c>
      <c r="T98" s="35">
        <f t="shared" si="253"/>
        <v>151.66495363336122</v>
      </c>
      <c r="U98" s="53"/>
      <c r="W98" s="53"/>
      <c r="Y98" s="74">
        <v>8.0860000000000003</v>
      </c>
      <c r="Z98" s="74">
        <v>15.288</v>
      </c>
      <c r="AA98" s="74">
        <v>5.3239999999999998</v>
      </c>
      <c r="AB98" s="74">
        <v>12.454000000000001</v>
      </c>
      <c r="AC98" s="74">
        <v>5.0599999999999996</v>
      </c>
      <c r="AD98" s="74">
        <v>5.5880000000000001</v>
      </c>
      <c r="AE98" s="74">
        <v>9.0839999999999996</v>
      </c>
      <c r="AF98" s="74">
        <v>10.013999999999999</v>
      </c>
      <c r="AG98" s="74">
        <v>44.173999999999999</v>
      </c>
      <c r="AH98" s="74">
        <v>1.1300000000000001</v>
      </c>
      <c r="AI98" s="74">
        <v>-4.2359999999999998</v>
      </c>
      <c r="AJ98" s="74">
        <v>0.68600000000000005</v>
      </c>
      <c r="AK98" s="74">
        <v>4.2060000000000004</v>
      </c>
      <c r="AL98" s="74">
        <v>7.8680000000000003</v>
      </c>
      <c r="AM98" s="74">
        <v>13.669999999999998</v>
      </c>
      <c r="AN98" s="74">
        <v>7.8639999999999999</v>
      </c>
      <c r="AO98" s="74">
        <v>24.812000000000001</v>
      </c>
      <c r="AP98" s="74">
        <v>14.252000000000001</v>
      </c>
      <c r="AQ98" s="74">
        <v>2.2320000000000002</v>
      </c>
      <c r="AR98" s="74">
        <v>-26.507999999999999</v>
      </c>
      <c r="AS98" s="74">
        <v>5.82</v>
      </c>
      <c r="AT98" s="74">
        <v>13.497999999999999</v>
      </c>
      <c r="AU98" s="74">
        <v>10.157999999999999</v>
      </c>
      <c r="AV98" s="74">
        <v>10.602</v>
      </c>
      <c r="AW98" s="74">
        <v>17.862000000000002</v>
      </c>
      <c r="AX98" s="74">
        <v>11.864000000000001</v>
      </c>
      <c r="AY98" s="74">
        <v>22.027999999999999</v>
      </c>
      <c r="AZ98" s="74">
        <v>18.768000000000001</v>
      </c>
      <c r="BA98" s="74">
        <v>17.291999999999998</v>
      </c>
      <c r="BB98" s="74">
        <v>20.496000000000002</v>
      </c>
      <c r="BC98" s="74">
        <v>155.096</v>
      </c>
      <c r="BD98" s="74">
        <v>36.583999999999996</v>
      </c>
      <c r="BE98" s="74">
        <v>31.85</v>
      </c>
      <c r="BF98" s="92">
        <f t="shared" ref="BF98" si="254">IFERROR(BF95/BF97,"nm")</f>
        <v>27.829895040662258</v>
      </c>
      <c r="BG98" s="92">
        <f t="shared" ref="BG98:BT98" si="255">IFERROR(BG95/BG97,"nm")</f>
        <v>29.104839989079668</v>
      </c>
      <c r="BH98" s="92">
        <f t="shared" si="255"/>
        <v>29.631202061075957</v>
      </c>
      <c r="BI98" s="92">
        <f t="shared" si="255"/>
        <v>30.554411930693909</v>
      </c>
      <c r="BJ98" s="92">
        <f t="shared" si="255"/>
        <v>29.33324815935325</v>
      </c>
      <c r="BK98" s="92">
        <f t="shared" si="255"/>
        <v>34.12704302528288</v>
      </c>
      <c r="BL98" s="92">
        <f t="shared" si="255"/>
        <v>37.690459860127767</v>
      </c>
      <c r="BM98" s="92">
        <f t="shared" si="255"/>
        <v>34.38922508169825</v>
      </c>
      <c r="BN98" s="92">
        <f t="shared" si="255"/>
        <v>32.623886145271427</v>
      </c>
      <c r="BO98" s="92">
        <f t="shared" si="255"/>
        <v>35.751213344092932</v>
      </c>
      <c r="BP98" s="92">
        <f t="shared" si="255"/>
        <v>37.803920891107879</v>
      </c>
      <c r="BQ98" s="92">
        <f t="shared" si="255"/>
        <v>36.833758719974568</v>
      </c>
      <c r="BR98" s="92">
        <f t="shared" si="255"/>
        <v>34.417562917111539</v>
      </c>
      <c r="BS98" s="92">
        <f t="shared" si="255"/>
        <v>36.573114199330625</v>
      </c>
      <c r="BT98" s="92">
        <f t="shared" si="255"/>
        <v>37.610184389852527</v>
      </c>
      <c r="BU98" s="92">
        <f t="shared" ref="BU98:BX98" si="256">IFERROR(BU95/BU97,"nm")</f>
        <v>38.563041289742053</v>
      </c>
      <c r="BV98" s="92">
        <f t="shared" si="256"/>
        <v>35.844171223656005</v>
      </c>
      <c r="BW98" s="92">
        <f t="shared" si="256"/>
        <v>38.109936827951202</v>
      </c>
      <c r="BX98" s="92">
        <f t="shared" si="256"/>
        <v>39.147804292011962</v>
      </c>
    </row>
    <row r="99" spans="2:76" x14ac:dyDescent="0.15"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5"/>
      <c r="AT99" s="25"/>
      <c r="AU99" s="25"/>
      <c r="AV99" s="25"/>
      <c r="AW99" s="25"/>
      <c r="AX99" s="25"/>
      <c r="AY99" s="25"/>
      <c r="AZ99" s="25"/>
      <c r="BA99" s="25"/>
      <c r="BB99" s="25"/>
      <c r="BC99" s="25"/>
    </row>
    <row r="100" spans="2:76" x14ac:dyDescent="0.15">
      <c r="B100" s="22" t="s">
        <v>61</v>
      </c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  <c r="AT100" s="25"/>
      <c r="AU100" s="25"/>
      <c r="AV100" s="25"/>
      <c r="AW100" s="25"/>
      <c r="AX100" s="25"/>
      <c r="AY100" s="25"/>
      <c r="AZ100" s="25"/>
      <c r="BA100" s="25"/>
      <c r="BB100" s="25"/>
      <c r="BC100" s="25"/>
    </row>
    <row r="101" spans="2:76" x14ac:dyDescent="0.15">
      <c r="B101" t="s">
        <v>49</v>
      </c>
      <c r="G101" s="36" t="str">
        <f>G$10</f>
        <v>JPY M</v>
      </c>
      <c r="H101" s="23">
        <f t="shared" ref="H101:R101" si="257">H87</f>
        <v>8198</v>
      </c>
      <c r="I101" s="23">
        <f t="shared" si="257"/>
        <v>8160</v>
      </c>
      <c r="J101" s="23">
        <f t="shared" si="257"/>
        <v>5964</v>
      </c>
      <c r="K101" s="23">
        <f t="shared" si="257"/>
        <v>7268</v>
      </c>
      <c r="L101" s="23">
        <f t="shared" si="257"/>
        <v>4880</v>
      </c>
      <c r="M101" s="23">
        <f t="shared" si="257"/>
        <v>8387</v>
      </c>
      <c r="N101" s="23">
        <f t="shared" si="257"/>
        <v>16445</v>
      </c>
      <c r="O101" s="23">
        <f t="shared" si="257"/>
        <v>20819</v>
      </c>
      <c r="P101" s="23">
        <f t="shared" si="257"/>
        <v>30944.292735947751</v>
      </c>
      <c r="Q101" s="23">
        <f t="shared" si="257"/>
        <v>34718.626076636792</v>
      </c>
      <c r="R101" s="23">
        <f t="shared" si="257"/>
        <v>37059.702842810075</v>
      </c>
      <c r="S101" s="23">
        <f t="shared" ref="S101:T101" si="258">S87</f>
        <v>38325.520732271369</v>
      </c>
      <c r="T101" s="23">
        <f t="shared" si="258"/>
        <v>39963.53592955265</v>
      </c>
      <c r="Y101" s="29">
        <f t="shared" ref="Y101:BT101" si="259">Y87</f>
        <v>2126</v>
      </c>
      <c r="Z101" s="29">
        <f t="shared" si="259"/>
        <v>2266</v>
      </c>
      <c r="AA101" s="29">
        <f t="shared" si="259"/>
        <v>2473</v>
      </c>
      <c r="AB101" s="29">
        <f t="shared" si="259"/>
        <v>1333</v>
      </c>
      <c r="AC101" s="29">
        <f t="shared" si="259"/>
        <v>1698</v>
      </c>
      <c r="AD101" s="29">
        <f t="shared" si="259"/>
        <v>1696</v>
      </c>
      <c r="AE101" s="29">
        <f t="shared" si="259"/>
        <v>1846</v>
      </c>
      <c r="AF101" s="29">
        <f t="shared" si="259"/>
        <v>2920</v>
      </c>
      <c r="AG101" s="29">
        <f t="shared" si="259"/>
        <v>2049</v>
      </c>
      <c r="AH101" s="29">
        <f t="shared" si="259"/>
        <v>855</v>
      </c>
      <c r="AI101" s="29">
        <f t="shared" si="259"/>
        <v>1368</v>
      </c>
      <c r="AJ101" s="29">
        <f t="shared" si="259"/>
        <v>1692</v>
      </c>
      <c r="AK101" s="29">
        <f t="shared" si="259"/>
        <v>1693</v>
      </c>
      <c r="AL101" s="29">
        <f t="shared" si="259"/>
        <v>2239</v>
      </c>
      <c r="AM101" s="29">
        <f t="shared" si="259"/>
        <v>1723</v>
      </c>
      <c r="AN101" s="29">
        <f t="shared" si="259"/>
        <v>1613</v>
      </c>
      <c r="AO101" s="29">
        <f t="shared" si="259"/>
        <v>2613</v>
      </c>
      <c r="AP101" s="29">
        <f t="shared" si="259"/>
        <v>1984</v>
      </c>
      <c r="AQ101" s="29">
        <f t="shared" si="259"/>
        <v>1248</v>
      </c>
      <c r="AR101" s="29">
        <f t="shared" si="259"/>
        <v>-965</v>
      </c>
      <c r="AS101" s="29">
        <f t="shared" si="259"/>
        <v>885</v>
      </c>
      <c r="AT101" s="29">
        <f t="shared" si="259"/>
        <v>2233</v>
      </c>
      <c r="AU101" s="29">
        <f t="shared" si="259"/>
        <v>2586</v>
      </c>
      <c r="AV101" s="29">
        <f t="shared" si="259"/>
        <v>2683</v>
      </c>
      <c r="AW101" s="29">
        <f t="shared" si="259"/>
        <v>3907</v>
      </c>
      <c r="AX101" s="29">
        <f t="shared" si="259"/>
        <v>3438</v>
      </c>
      <c r="AY101" s="29">
        <f t="shared" si="259"/>
        <v>4466</v>
      </c>
      <c r="AZ101" s="29">
        <f t="shared" si="259"/>
        <v>4634</v>
      </c>
      <c r="BA101" s="29">
        <f t="shared" si="259"/>
        <v>4298</v>
      </c>
      <c r="BB101" s="29">
        <f t="shared" si="259"/>
        <v>5156</v>
      </c>
      <c r="BC101" s="29">
        <f t="shared" si="259"/>
        <v>5479</v>
      </c>
      <c r="BD101" s="29">
        <f t="shared" ref="BD101:BF101" si="260">BD87</f>
        <v>5886</v>
      </c>
      <c r="BE101" s="29">
        <f t="shared" si="260"/>
        <v>7943</v>
      </c>
      <c r="BF101" s="25">
        <f t="shared" si="260"/>
        <v>7496.5964641469036</v>
      </c>
      <c r="BG101" s="25">
        <f t="shared" si="259"/>
        <v>7539.7791838649455</v>
      </c>
      <c r="BH101" s="25">
        <f t="shared" si="259"/>
        <v>7964.9170879358999</v>
      </c>
      <c r="BI101" s="25">
        <f t="shared" si="259"/>
        <v>7895.5524967056344</v>
      </c>
      <c r="BJ101" s="25">
        <f t="shared" si="259"/>
        <v>7877.7690143223872</v>
      </c>
      <c r="BK101" s="25">
        <f t="shared" si="259"/>
        <v>8860.3039301965255</v>
      </c>
      <c r="BL101" s="25">
        <f t="shared" si="259"/>
        <v>10085.000635412245</v>
      </c>
      <c r="BM101" s="25">
        <f t="shared" si="259"/>
        <v>8903.9172772163074</v>
      </c>
      <c r="BN101" s="25">
        <f t="shared" si="259"/>
        <v>8742.8585473520634</v>
      </c>
      <c r="BO101" s="25">
        <f t="shared" si="259"/>
        <v>9297.8637941218331</v>
      </c>
      <c r="BP101" s="25">
        <f t="shared" si="259"/>
        <v>10115.063224119873</v>
      </c>
      <c r="BQ101" s="25">
        <f t="shared" si="259"/>
        <v>9546.4168623121914</v>
      </c>
      <c r="BR101" s="25">
        <f t="shared" si="259"/>
        <v>9214.2525680593899</v>
      </c>
      <c r="BS101" s="25">
        <f t="shared" si="259"/>
        <v>9502.5009576616521</v>
      </c>
      <c r="BT101" s="25">
        <f t="shared" si="259"/>
        <v>10062.350344238132</v>
      </c>
      <c r="BU101" s="25">
        <f t="shared" ref="BU101:BX101" si="261">BU87</f>
        <v>10001.044694789165</v>
      </c>
      <c r="BV101" s="25">
        <f t="shared" si="261"/>
        <v>9589.2595972676772</v>
      </c>
      <c r="BW101" s="25">
        <f t="shared" si="261"/>
        <v>9906.5652295366326</v>
      </c>
      <c r="BX101" s="25">
        <f t="shared" si="261"/>
        <v>10466.666407959181</v>
      </c>
    </row>
    <row r="102" spans="2:76" x14ac:dyDescent="0.15">
      <c r="B102" t="s">
        <v>62</v>
      </c>
      <c r="G102" s="36" t="str">
        <f>G$10</f>
        <v>JPY M</v>
      </c>
      <c r="H102" s="23">
        <f t="shared" ref="H102:T103" si="262">+SUMIF($X$5:$BY$5,H$5,$X102:$BY102)</f>
        <v>4080</v>
      </c>
      <c r="I102" s="23">
        <f t="shared" si="262"/>
        <v>5388.5</v>
      </c>
      <c r="J102" s="23">
        <f t="shared" si="262"/>
        <v>6332</v>
      </c>
      <c r="K102" s="23">
        <f t="shared" si="262"/>
        <v>7082</v>
      </c>
      <c r="L102" s="23">
        <f t="shared" si="262"/>
        <v>8208</v>
      </c>
      <c r="M102" s="23">
        <f t="shared" si="262"/>
        <v>7166</v>
      </c>
      <c r="N102" s="23">
        <f t="shared" si="262"/>
        <v>7941</v>
      </c>
      <c r="O102" s="23">
        <f t="shared" si="262"/>
        <v>9301</v>
      </c>
      <c r="P102" s="23">
        <f t="shared" si="262"/>
        <v>10755.910488333333</v>
      </c>
      <c r="Q102" s="23">
        <f t="shared" si="262"/>
        <v>15422.832898997167</v>
      </c>
      <c r="R102" s="23">
        <f t="shared" si="262"/>
        <v>19648.786370131878</v>
      </c>
      <c r="S102" s="23">
        <f t="shared" si="262"/>
        <v>22872.706805539732</v>
      </c>
      <c r="T102" s="23">
        <f t="shared" si="262"/>
        <v>25815.449288941541</v>
      </c>
      <c r="Y102" s="30">
        <v>971</v>
      </c>
      <c r="Z102" s="30">
        <v>971</v>
      </c>
      <c r="AA102" s="30">
        <v>1069</v>
      </c>
      <c r="AB102" s="30">
        <v>1069</v>
      </c>
      <c r="AC102" s="30">
        <v>1239.5</v>
      </c>
      <c r="AD102" s="30">
        <v>1239.5</v>
      </c>
      <c r="AE102" s="30">
        <v>1454.5</v>
      </c>
      <c r="AF102" s="30">
        <v>1455</v>
      </c>
      <c r="AG102" s="30">
        <v>1610</v>
      </c>
      <c r="AH102" s="30">
        <v>1609</v>
      </c>
      <c r="AI102" s="30">
        <v>1556</v>
      </c>
      <c r="AJ102" s="30">
        <v>1557</v>
      </c>
      <c r="AK102" s="30">
        <v>1639</v>
      </c>
      <c r="AL102" s="30">
        <v>1639</v>
      </c>
      <c r="AM102" s="30">
        <v>1902</v>
      </c>
      <c r="AN102" s="30">
        <v>1902</v>
      </c>
      <c r="AO102" s="30">
        <v>2056</v>
      </c>
      <c r="AP102" s="30">
        <v>2055</v>
      </c>
      <c r="AQ102" s="30">
        <v>2048</v>
      </c>
      <c r="AR102" s="30">
        <v>2049</v>
      </c>
      <c r="AS102" s="30">
        <v>1732</v>
      </c>
      <c r="AT102" s="30">
        <v>1791</v>
      </c>
      <c r="AU102" s="30">
        <v>1804</v>
      </c>
      <c r="AV102" s="30">
        <v>1839</v>
      </c>
      <c r="AW102" s="30">
        <v>1920</v>
      </c>
      <c r="AX102" s="30">
        <v>1925</v>
      </c>
      <c r="AY102" s="30">
        <v>1973</v>
      </c>
      <c r="AZ102" s="30">
        <v>2123</v>
      </c>
      <c r="BA102" s="30">
        <v>2116</v>
      </c>
      <c r="BB102" s="30">
        <v>2287</v>
      </c>
      <c r="BC102" s="30">
        <v>2418</v>
      </c>
      <c r="BD102" s="30">
        <v>2480</v>
      </c>
      <c r="BE102" s="30">
        <v>2505</v>
      </c>
      <c r="BF102" s="127">
        <f>PPE!BF191+PPE!BF192</f>
        <v>2484.1250000000005</v>
      </c>
      <c r="BG102" s="127">
        <f>PPE!BG191+PPE!BG192</f>
        <v>2724.3706000000002</v>
      </c>
      <c r="BH102" s="127">
        <f>PPE!BH191+PPE!BH192</f>
        <v>3042.4148883333332</v>
      </c>
      <c r="BI102" s="127">
        <f>PPE!BI191+PPE!BI192</f>
        <v>3383.7987831666665</v>
      </c>
      <c r="BJ102" s="127">
        <f>PPE!BJ191+PPE!BJ192</f>
        <v>3724.6845599499998</v>
      </c>
      <c r="BK102" s="127">
        <f>PPE!BK191+PPE!BK192</f>
        <v>4017.7894596516662</v>
      </c>
      <c r="BL102" s="127">
        <f>PPE!BL191+PPE!BL192</f>
        <v>4296.5600962288336</v>
      </c>
      <c r="BM102" s="127">
        <f>PPE!BM191+PPE!BM192</f>
        <v>4571.0304538686496</v>
      </c>
      <c r="BN102" s="127">
        <f>PPE!BN191+PPE!BN192</f>
        <v>4779.8357278272615</v>
      </c>
      <c r="BO102" s="127">
        <f>PPE!BO191+PPE!BO192</f>
        <v>5028.2115808481785</v>
      </c>
      <c r="BP102" s="127">
        <f>PPE!BP191+PPE!BP192</f>
        <v>5269.7086075877869</v>
      </c>
      <c r="BQ102" s="127">
        <f>PPE!BQ191+PPE!BQ192</f>
        <v>5509.1419864430027</v>
      </c>
      <c r="BR102" s="127">
        <f>PPE!BR191+PPE!BR192</f>
        <v>5565.2479375995681</v>
      </c>
      <c r="BS102" s="127">
        <f>PPE!BS191+PPE!BS192</f>
        <v>5789.2260562798701</v>
      </c>
      <c r="BT102" s="127">
        <f>PPE!BT191+PPE!BT192</f>
        <v>6009.090825217294</v>
      </c>
      <c r="BU102" s="127">
        <f>PPE!BU191+PPE!BU192</f>
        <v>6227.7215892318554</v>
      </c>
      <c r="BV102" s="127">
        <f>PPE!BV191+PPE!BV192</f>
        <v>6327.1071517695573</v>
      </c>
      <c r="BW102" s="127">
        <f>PPE!BW191+PPE!BW192</f>
        <v>6530.6062163642009</v>
      </c>
      <c r="BX102" s="127">
        <f>PPE!BX191+PPE!BX192</f>
        <v>6730.0143315759269</v>
      </c>
    </row>
    <row r="103" spans="2:76" s="21" customFormat="1" x14ac:dyDescent="0.15">
      <c r="B103" s="100" t="s">
        <v>63</v>
      </c>
      <c r="C103" s="100"/>
      <c r="D103" s="100"/>
      <c r="E103" s="100"/>
      <c r="F103" s="100"/>
      <c r="G103" s="91" t="str">
        <f>G$10</f>
        <v>JPY M</v>
      </c>
      <c r="H103" s="101">
        <f t="shared" si="262"/>
        <v>12278</v>
      </c>
      <c r="I103" s="101">
        <f t="shared" si="262"/>
        <v>13548.5</v>
      </c>
      <c r="J103" s="101">
        <f t="shared" si="262"/>
        <v>12296</v>
      </c>
      <c r="K103" s="101">
        <f t="shared" si="262"/>
        <v>14350</v>
      </c>
      <c r="L103" s="101">
        <f t="shared" si="262"/>
        <v>13088</v>
      </c>
      <c r="M103" s="101">
        <f t="shared" si="262"/>
        <v>15553</v>
      </c>
      <c r="N103" s="101">
        <f t="shared" si="262"/>
        <v>24386</v>
      </c>
      <c r="O103" s="101">
        <f t="shared" si="262"/>
        <v>30120</v>
      </c>
      <c r="P103" s="101">
        <f t="shared" si="262"/>
        <v>41700.203224281082</v>
      </c>
      <c r="Q103" s="101">
        <f t="shared" si="262"/>
        <v>50141.458975633956</v>
      </c>
      <c r="R103" s="101">
        <f t="shared" si="262"/>
        <v>56708.489212941953</v>
      </c>
      <c r="S103" s="101">
        <f t="shared" si="262"/>
        <v>61198.227537811108</v>
      </c>
      <c r="T103" s="101">
        <f t="shared" si="262"/>
        <v>65778.985218494199</v>
      </c>
      <c r="U103" s="53"/>
      <c r="W103" s="53"/>
      <c r="Y103" s="106">
        <f t="shared" ref="Y103:BT103" si="263">Y87+Y102</f>
        <v>3097</v>
      </c>
      <c r="Z103" s="106">
        <f t="shared" si="263"/>
        <v>3237</v>
      </c>
      <c r="AA103" s="106">
        <f t="shared" si="263"/>
        <v>3542</v>
      </c>
      <c r="AB103" s="106">
        <f t="shared" si="263"/>
        <v>2402</v>
      </c>
      <c r="AC103" s="106">
        <f t="shared" si="263"/>
        <v>2937.5</v>
      </c>
      <c r="AD103" s="106">
        <f t="shared" si="263"/>
        <v>2935.5</v>
      </c>
      <c r="AE103" s="106">
        <f t="shared" si="263"/>
        <v>3300.5</v>
      </c>
      <c r="AF103" s="106">
        <f t="shared" si="263"/>
        <v>4375</v>
      </c>
      <c r="AG103" s="106">
        <f t="shared" si="263"/>
        <v>3659</v>
      </c>
      <c r="AH103" s="106">
        <f t="shared" si="263"/>
        <v>2464</v>
      </c>
      <c r="AI103" s="106">
        <f t="shared" si="263"/>
        <v>2924</v>
      </c>
      <c r="AJ103" s="106">
        <f t="shared" si="263"/>
        <v>3249</v>
      </c>
      <c r="AK103" s="106">
        <f t="shared" si="263"/>
        <v>3332</v>
      </c>
      <c r="AL103" s="106">
        <f t="shared" si="263"/>
        <v>3878</v>
      </c>
      <c r="AM103" s="106">
        <f t="shared" si="263"/>
        <v>3625</v>
      </c>
      <c r="AN103" s="106">
        <f t="shared" si="263"/>
        <v>3515</v>
      </c>
      <c r="AO103" s="106">
        <f t="shared" si="263"/>
        <v>4669</v>
      </c>
      <c r="AP103" s="106">
        <f t="shared" si="263"/>
        <v>4039</v>
      </c>
      <c r="AQ103" s="106">
        <f t="shared" si="263"/>
        <v>3296</v>
      </c>
      <c r="AR103" s="106">
        <f t="shared" si="263"/>
        <v>1084</v>
      </c>
      <c r="AS103" s="106">
        <f t="shared" si="263"/>
        <v>2617</v>
      </c>
      <c r="AT103" s="106">
        <f t="shared" si="263"/>
        <v>4024</v>
      </c>
      <c r="AU103" s="106">
        <f t="shared" si="263"/>
        <v>4390</v>
      </c>
      <c r="AV103" s="106">
        <f t="shared" si="263"/>
        <v>4522</v>
      </c>
      <c r="AW103" s="106">
        <f t="shared" si="263"/>
        <v>5827</v>
      </c>
      <c r="AX103" s="106">
        <f t="shared" si="263"/>
        <v>5363</v>
      </c>
      <c r="AY103" s="106">
        <f t="shared" si="263"/>
        <v>6439</v>
      </c>
      <c r="AZ103" s="106">
        <f t="shared" si="263"/>
        <v>6757</v>
      </c>
      <c r="BA103" s="106">
        <f t="shared" si="263"/>
        <v>6414</v>
      </c>
      <c r="BB103" s="106">
        <f t="shared" si="263"/>
        <v>7443</v>
      </c>
      <c r="BC103" s="106">
        <f t="shared" si="263"/>
        <v>7897</v>
      </c>
      <c r="BD103" s="106">
        <f t="shared" ref="BD103:BF103" si="264">BD87+BD102</f>
        <v>8366</v>
      </c>
      <c r="BE103" s="106">
        <f t="shared" si="264"/>
        <v>10448</v>
      </c>
      <c r="BF103" s="107">
        <f t="shared" si="264"/>
        <v>9980.7214641469036</v>
      </c>
      <c r="BG103" s="107">
        <f t="shared" si="263"/>
        <v>10264.149783864945</v>
      </c>
      <c r="BH103" s="107">
        <f t="shared" si="263"/>
        <v>11007.331976269234</v>
      </c>
      <c r="BI103" s="107">
        <f t="shared" si="263"/>
        <v>11279.3512798723</v>
      </c>
      <c r="BJ103" s="107">
        <f t="shared" si="263"/>
        <v>11602.453574272387</v>
      </c>
      <c r="BK103" s="107">
        <f t="shared" si="263"/>
        <v>12878.093389848193</v>
      </c>
      <c r="BL103" s="107">
        <f t="shared" si="263"/>
        <v>14381.560731641079</v>
      </c>
      <c r="BM103" s="107">
        <f t="shared" si="263"/>
        <v>13474.947731084958</v>
      </c>
      <c r="BN103" s="107">
        <f t="shared" si="263"/>
        <v>13522.694275179325</v>
      </c>
      <c r="BO103" s="107">
        <f t="shared" si="263"/>
        <v>14326.075374970012</v>
      </c>
      <c r="BP103" s="107">
        <f t="shared" si="263"/>
        <v>15384.77183170766</v>
      </c>
      <c r="BQ103" s="107">
        <f t="shared" si="263"/>
        <v>15055.558848755194</v>
      </c>
      <c r="BR103" s="107">
        <f t="shared" si="263"/>
        <v>14779.500505658958</v>
      </c>
      <c r="BS103" s="107">
        <f t="shared" si="263"/>
        <v>15291.727013941523</v>
      </c>
      <c r="BT103" s="107">
        <f t="shared" si="263"/>
        <v>16071.441169455426</v>
      </c>
      <c r="BU103" s="107">
        <f t="shared" ref="BU103:BX103" si="265">BU87+BU102</f>
        <v>16228.766284021021</v>
      </c>
      <c r="BV103" s="107">
        <f t="shared" si="265"/>
        <v>15916.366749037235</v>
      </c>
      <c r="BW103" s="107">
        <f t="shared" si="265"/>
        <v>16437.171445900833</v>
      </c>
      <c r="BX103" s="107">
        <f t="shared" si="265"/>
        <v>17196.680739535106</v>
      </c>
    </row>
    <row r="105" spans="2:76" hidden="1" outlineLevel="1" x14ac:dyDescent="0.15">
      <c r="B105" s="22" t="s">
        <v>39</v>
      </c>
    </row>
    <row r="106" spans="2:76" hidden="1" outlineLevel="1" x14ac:dyDescent="0.15">
      <c r="B106" t="str">
        <f>B82</f>
        <v>Revenue</v>
      </c>
      <c r="G106" s="36" t="s">
        <v>38</v>
      </c>
      <c r="H106" s="24" t="str">
        <f>IFERROR(H82/#REF!-1,"nm")</f>
        <v>nm</v>
      </c>
      <c r="I106" s="24">
        <f t="shared" ref="I106:T106" si="266">IFERROR(I82/H82-1,"nm")</f>
        <v>4.1680843824430047E-2</v>
      </c>
      <c r="J106" s="24">
        <f t="shared" si="266"/>
        <v>-8.160098924430137E-2</v>
      </c>
      <c r="K106" s="24">
        <f t="shared" si="266"/>
        <v>6.7626100321363625E-2</v>
      </c>
      <c r="L106" s="24">
        <f t="shared" si="266"/>
        <v>4.1379638552783371E-2</v>
      </c>
      <c r="M106" s="24">
        <f t="shared" si="266"/>
        <v>6.5395468930297351E-2</v>
      </c>
      <c r="N106" s="24">
        <f t="shared" si="266"/>
        <v>0.16923852315743204</v>
      </c>
      <c r="O106" s="24">
        <f t="shared" si="266"/>
        <v>8.4321548126748302E-2</v>
      </c>
      <c r="P106" s="24">
        <f t="shared" si="266"/>
        <v>0.1725434840609581</v>
      </c>
      <c r="Q106" s="24">
        <f t="shared" si="266"/>
        <v>0.13256532333526283</v>
      </c>
      <c r="R106" s="24">
        <f t="shared" si="266"/>
        <v>8.891465117927555E-2</v>
      </c>
      <c r="S106" s="24">
        <f t="shared" si="266"/>
        <v>6.3875910129765678E-2</v>
      </c>
      <c r="T106" s="24">
        <f t="shared" si="266"/>
        <v>6.4201151244261734E-2</v>
      </c>
      <c r="Y106" s="24" t="str">
        <f>IFERROR(Y82/#REF!-1,"nm")</f>
        <v>nm</v>
      </c>
      <c r="Z106" s="24" t="str">
        <f>IFERROR(Z82/#REF!-1,"nm")</f>
        <v>nm</v>
      </c>
      <c r="AA106" s="24" t="str">
        <f>IFERROR(AA82/#REF!-1,"nm")</f>
        <v>nm</v>
      </c>
      <c r="AB106" s="24" t="str">
        <f>IFERROR(AB82/#REF!-1,"nm")</f>
        <v>nm</v>
      </c>
      <c r="AC106" s="24">
        <f t="shared" ref="AC106:AR106" si="267">IFERROR(AC82/Y82-1,"nm")</f>
        <v>8.3618581907090039E-3</v>
      </c>
      <c r="AD106" s="24">
        <f t="shared" si="267"/>
        <v>5.1729051871556075E-2</v>
      </c>
      <c r="AE106" s="24">
        <f t="shared" si="267"/>
        <v>-1.752848378615246E-2</v>
      </c>
      <c r="AF106" s="24">
        <f t="shared" si="267"/>
        <v>0.1334310083198158</v>
      </c>
      <c r="AG106" s="24">
        <f t="shared" si="267"/>
        <v>-5.0288540807914228E-2</v>
      </c>
      <c r="AH106" s="24">
        <f t="shared" si="267"/>
        <v>-0.1555936949550607</v>
      </c>
      <c r="AI106" s="24">
        <f t="shared" si="267"/>
        <v>-5.6434574393164016E-2</v>
      </c>
      <c r="AJ106" s="24">
        <f t="shared" si="267"/>
        <v>-6.0523521536401836E-2</v>
      </c>
      <c r="AK106" s="24">
        <f t="shared" si="267"/>
        <v>4.7691993464052285E-2</v>
      </c>
      <c r="AL106" s="24">
        <f t="shared" si="267"/>
        <v>0.1001283697047497</v>
      </c>
      <c r="AM106" s="24">
        <f t="shared" si="267"/>
        <v>4.6623874210081073E-2</v>
      </c>
      <c r="AN106" s="24">
        <f t="shared" si="267"/>
        <v>7.7690417690417624E-2</v>
      </c>
      <c r="AO106" s="24">
        <f t="shared" si="267"/>
        <v>0.16127302856028858</v>
      </c>
      <c r="AP106" s="24">
        <f t="shared" si="267"/>
        <v>0.12845196421625826</v>
      </c>
      <c r="AQ106" s="24">
        <f t="shared" si="267"/>
        <v>3.285157364267377E-2</v>
      </c>
      <c r="AR106" s="24">
        <f t="shared" si="267"/>
        <v>-0.1442706670922439</v>
      </c>
      <c r="AS106" s="24">
        <f t="shared" ref="AS106:BT106" si="268">IFERROR(AS82/AO82-1,"nm")</f>
        <v>-0.14815125697737863</v>
      </c>
      <c r="AT106" s="24">
        <f t="shared" si="268"/>
        <v>-3.3304610081861252E-2</v>
      </c>
      <c r="AU106" s="24">
        <f t="shared" si="268"/>
        <v>0.16487917146144992</v>
      </c>
      <c r="AV106" s="24">
        <f t="shared" si="268"/>
        <v>0.34342196408589554</v>
      </c>
      <c r="AW106" s="24">
        <f t="shared" si="268"/>
        <v>0.28664334630733612</v>
      </c>
      <c r="AX106" s="24">
        <f t="shared" si="268"/>
        <v>0.2005170031644159</v>
      </c>
      <c r="AY106" s="24">
        <f t="shared" si="268"/>
        <v>0.12494566720670175</v>
      </c>
      <c r="AZ106" s="24">
        <f t="shared" si="268"/>
        <v>9.1345391083611061E-2</v>
      </c>
      <c r="BA106" s="24">
        <f t="shared" si="268"/>
        <v>8.1026230135937238E-2</v>
      </c>
      <c r="BB106" s="24">
        <f t="shared" si="268"/>
        <v>8.3345708345708314E-2</v>
      </c>
      <c r="BC106" s="24">
        <f t="shared" si="268"/>
        <v>6.0170712002528992E-2</v>
      </c>
      <c r="BD106" s="24">
        <f t="shared" si="268"/>
        <v>0.1133926948936943</v>
      </c>
      <c r="BE106" s="24">
        <f t="shared" si="268"/>
        <v>0.2055187559774716</v>
      </c>
      <c r="BF106" s="24">
        <f t="shared" si="268"/>
        <v>0.16738513036277092</v>
      </c>
      <c r="BG106" s="24">
        <f t="shared" si="268"/>
        <v>0.15385013299962313</v>
      </c>
      <c r="BH106" s="24">
        <f t="shared" si="268"/>
        <v>0.16548631871168173</v>
      </c>
      <c r="BI106" s="24">
        <f t="shared" si="268"/>
        <v>0.11088635909788014</v>
      </c>
      <c r="BJ106" s="24">
        <f t="shared" si="268"/>
        <v>0.13040599070455117</v>
      </c>
      <c r="BK106" s="24">
        <f t="shared" si="268"/>
        <v>0.14142716540961042</v>
      </c>
      <c r="BL106" s="24">
        <f t="shared" si="268"/>
        <v>0.14664585371578021</v>
      </c>
      <c r="BM106" s="24">
        <f t="shared" si="268"/>
        <v>0.10844936996862931</v>
      </c>
      <c r="BN106" s="24">
        <f t="shared" si="268"/>
        <v>9.6088710956543366E-2</v>
      </c>
      <c r="BO106" s="24">
        <f t="shared" si="268"/>
        <v>8.3280388896194602E-2</v>
      </c>
      <c r="BP106" s="24">
        <f t="shared" si="268"/>
        <v>6.95979871728023E-2</v>
      </c>
      <c r="BQ106" s="24">
        <f t="shared" si="268"/>
        <v>7.5694783082780548E-2</v>
      </c>
      <c r="BR106" s="24">
        <f t="shared" si="268"/>
        <v>6.7725190007341007E-2</v>
      </c>
      <c r="BS106" s="24">
        <f t="shared" si="268"/>
        <v>5.9912004295710641E-2</v>
      </c>
      <c r="BT106" s="24">
        <f t="shared" si="268"/>
        <v>5.2753001887611228E-2</v>
      </c>
      <c r="BU106" s="24">
        <f t="shared" ref="BU106" si="269">IFERROR(BU82/BQ82-1,"nm")</f>
        <v>6.5322991609293668E-2</v>
      </c>
      <c r="BV106" s="24">
        <f t="shared" ref="BV106" si="270">IFERROR(BV82/BR82-1,"nm")</f>
        <v>6.4203648917848355E-2</v>
      </c>
      <c r="BW106" s="24">
        <f t="shared" ref="BW106" si="271">IFERROR(BW82/BS82-1,"nm")</f>
        <v>6.400376947139863E-2</v>
      </c>
      <c r="BX106" s="24">
        <f t="shared" ref="BX106" si="272">IFERROR(BX82/BT82-1,"nm")</f>
        <v>6.3297131960404318E-2</v>
      </c>
    </row>
    <row r="107" spans="2:76" hidden="1" outlineLevel="1" x14ac:dyDescent="0.15">
      <c r="B107" t="str">
        <f>B84</f>
        <v>Gross profit</v>
      </c>
      <c r="G107" s="36" t="s">
        <v>38</v>
      </c>
      <c r="H107" s="24" t="str">
        <f>IFERROR(H84/#REF!-1,"nm")</f>
        <v>nm</v>
      </c>
      <c r="I107" s="24">
        <f t="shared" ref="I107:T107" si="273">IFERROR(I84/H84-1,"nm")</f>
        <v>1.5690527838033264E-2</v>
      </c>
      <c r="J107" s="24">
        <f t="shared" si="273"/>
        <v>-8.6602121449419811E-2</v>
      </c>
      <c r="K107" s="24">
        <f t="shared" si="273"/>
        <v>0.10003507267838363</v>
      </c>
      <c r="L107" s="24">
        <f t="shared" si="273"/>
        <v>-3.6205186339804407E-2</v>
      </c>
      <c r="M107" s="24">
        <f t="shared" si="273"/>
        <v>0.12526648533411744</v>
      </c>
      <c r="N107" s="24">
        <f t="shared" si="273"/>
        <v>0.31893904749461033</v>
      </c>
      <c r="O107" s="24">
        <f t="shared" si="273"/>
        <v>0.17826539204517311</v>
      </c>
      <c r="P107" s="24">
        <f t="shared" si="273"/>
        <v>0.28061069284717544</v>
      </c>
      <c r="Q107" s="24">
        <f t="shared" si="273"/>
        <v>0.13678174871924709</v>
      </c>
      <c r="R107" s="24">
        <f t="shared" si="273"/>
        <v>7.8144822208075171E-2</v>
      </c>
      <c r="S107" s="24">
        <f t="shared" si="273"/>
        <v>4.9126062030837803E-2</v>
      </c>
      <c r="T107" s="24">
        <f t="shared" si="273"/>
        <v>5.3701776620841635E-2</v>
      </c>
      <c r="Y107" s="24" t="str">
        <f>IFERROR(Y84/#REF!-1,"nm")</f>
        <v>nm</v>
      </c>
      <c r="Z107" s="24" t="str">
        <f>IFERROR(Z84/#REF!-1,"nm")</f>
        <v>nm</v>
      </c>
      <c r="AA107" s="24" t="str">
        <f>IFERROR(AA84/#REF!-1,"nm")</f>
        <v>nm</v>
      </c>
      <c r="AB107" s="24" t="str">
        <f>IFERROR(AB84/#REF!-1,"nm")</f>
        <v>nm</v>
      </c>
      <c r="AC107" s="24">
        <f t="shared" ref="AC107:AR107" si="274">IFERROR(AC84/Y84-1,"nm")</f>
        <v>-3.2216122507945699E-2</v>
      </c>
      <c r="AD107" s="24">
        <f t="shared" si="274"/>
        <v>-5.0852232708832212E-2</v>
      </c>
      <c r="AE107" s="24">
        <f t="shared" si="274"/>
        <v>-7.4909383809907415E-2</v>
      </c>
      <c r="AF107" s="24">
        <f t="shared" si="274"/>
        <v>0.25460420032310171</v>
      </c>
      <c r="AG107" s="24">
        <f t="shared" si="274"/>
        <v>3.3885654575309676E-2</v>
      </c>
      <c r="AH107" s="24">
        <f t="shared" si="274"/>
        <v>-0.14455327990501632</v>
      </c>
      <c r="AI107" s="24">
        <f t="shared" si="274"/>
        <v>-8.3151937309534185E-2</v>
      </c>
      <c r="AJ107" s="24">
        <f t="shared" si="274"/>
        <v>-0.14331702292042237</v>
      </c>
      <c r="AK107" s="24">
        <f t="shared" si="274"/>
        <v>-1.4438348252959865E-2</v>
      </c>
      <c r="AL107" s="24">
        <f t="shared" si="274"/>
        <v>0.26006245662734218</v>
      </c>
      <c r="AM107" s="24">
        <f t="shared" si="274"/>
        <v>0.11965811965811968</v>
      </c>
      <c r="AN107" s="24">
        <f t="shared" si="274"/>
        <v>6.1926950248008428E-2</v>
      </c>
      <c r="AO107" s="24">
        <f t="shared" si="274"/>
        <v>0.19938470553765009</v>
      </c>
      <c r="AP107" s="24">
        <f t="shared" si="274"/>
        <v>3.95153517830098E-2</v>
      </c>
      <c r="AQ107" s="24">
        <f t="shared" si="274"/>
        <v>-3.9864291772688687E-2</v>
      </c>
      <c r="AR107" s="24">
        <f t="shared" si="274"/>
        <v>-0.3380042462845011</v>
      </c>
      <c r="AS107" s="24">
        <f t="shared" ref="AS107:BT107" si="275">IFERROR(AS84/AO84-1,"nm")</f>
        <v>-0.21436423598387688</v>
      </c>
      <c r="AT107" s="24">
        <f t="shared" si="275"/>
        <v>1.4304635761589468E-2</v>
      </c>
      <c r="AU107" s="24">
        <f t="shared" si="275"/>
        <v>0.22820965842167262</v>
      </c>
      <c r="AV107" s="24">
        <f t="shared" si="275"/>
        <v>0.74941201624973264</v>
      </c>
      <c r="AW107" s="24">
        <f t="shared" si="275"/>
        <v>0.48756218905472637</v>
      </c>
      <c r="AX107" s="24">
        <f t="shared" si="275"/>
        <v>0.25502742230347342</v>
      </c>
      <c r="AY107" s="24">
        <f t="shared" si="275"/>
        <v>0.26840086310237354</v>
      </c>
      <c r="AZ107" s="24">
        <f t="shared" si="275"/>
        <v>0.29772671718406252</v>
      </c>
      <c r="BA107" s="24">
        <f t="shared" si="275"/>
        <v>0.12238712374581939</v>
      </c>
      <c r="BB107" s="24">
        <f t="shared" si="275"/>
        <v>0.19290396420767864</v>
      </c>
      <c r="BC107" s="24">
        <f t="shared" si="275"/>
        <v>0.18060674794442866</v>
      </c>
      <c r="BD107" s="24">
        <f t="shared" si="275"/>
        <v>0.21303446976831797</v>
      </c>
      <c r="BE107" s="24">
        <f t="shared" si="275"/>
        <v>0.38876990408790379</v>
      </c>
      <c r="BF107" s="24">
        <f t="shared" si="275"/>
        <v>0.30754460285673169</v>
      </c>
      <c r="BG107" s="24">
        <f t="shared" si="275"/>
        <v>0.21689002729649087</v>
      </c>
      <c r="BH107" s="24">
        <f t="shared" si="275"/>
        <v>0.22825661724821589</v>
      </c>
      <c r="BI107" s="24">
        <f t="shared" si="275"/>
        <v>8.7102554494087991E-2</v>
      </c>
      <c r="BJ107" s="24">
        <f t="shared" si="275"/>
        <v>9.0620213669527772E-2</v>
      </c>
      <c r="BK107" s="24">
        <f t="shared" si="275"/>
        <v>0.15814900103436957</v>
      </c>
      <c r="BL107" s="24">
        <f t="shared" si="275"/>
        <v>0.20682693952167153</v>
      </c>
      <c r="BM107" s="24">
        <f t="shared" si="275"/>
        <v>0.11783052343222411</v>
      </c>
      <c r="BN107" s="24">
        <f t="shared" si="275"/>
        <v>0.10270206018559169</v>
      </c>
      <c r="BO107" s="24">
        <f t="shared" si="275"/>
        <v>6.6221508357793724E-2</v>
      </c>
      <c r="BP107" s="24">
        <f t="shared" si="275"/>
        <v>3.4408619622836589E-2</v>
      </c>
      <c r="BQ107" s="24">
        <f t="shared" si="275"/>
        <v>7.3957778249099659E-2</v>
      </c>
      <c r="BR107" s="24">
        <f t="shared" si="275"/>
        <v>6.1029292762324383E-2</v>
      </c>
      <c r="BS107" s="24">
        <f t="shared" si="275"/>
        <v>4.1137821573796307E-2</v>
      </c>
      <c r="BT107" s="24">
        <f t="shared" si="275"/>
        <v>2.3064567583753748E-2</v>
      </c>
      <c r="BU107" s="24">
        <f t="shared" ref="BU107" si="276">IFERROR(BU84/BQ84-1,"nm")</f>
        <v>5.6641613833299242E-2</v>
      </c>
      <c r="BV107" s="24">
        <f t="shared" ref="BV107" si="277">IFERROR(BV84/BR84-1,"nm")</f>
        <v>5.2881420842879612E-2</v>
      </c>
      <c r="BW107" s="24">
        <f t="shared" ref="BW107" si="278">IFERROR(BW84/BS84-1,"nm")</f>
        <v>5.35588077813971E-2</v>
      </c>
      <c r="BX107" s="24">
        <f t="shared" ref="BX107" si="279">IFERROR(BX84/BT84-1,"nm")</f>
        <v>5.1784674846006018E-2</v>
      </c>
    </row>
    <row r="108" spans="2:76" hidden="1" outlineLevel="1" x14ac:dyDescent="0.15">
      <c r="B108" t="str">
        <f>B87</f>
        <v>EBIT</v>
      </c>
      <c r="G108" s="36" t="s">
        <v>38</v>
      </c>
      <c r="H108" s="24" t="str">
        <f>IFERROR(H87/#REF!-1,"nm")</f>
        <v>nm</v>
      </c>
      <c r="I108" s="24">
        <f t="shared" ref="I108:T108" si="280">IFERROR(I87/H87-1,"nm")</f>
        <v>-4.6352768968040969E-3</v>
      </c>
      <c r="J108" s="24">
        <f t="shared" si="280"/>
        <v>-0.26911764705882357</v>
      </c>
      <c r="K108" s="24">
        <f t="shared" si="280"/>
        <v>0.21864520456069747</v>
      </c>
      <c r="L108" s="24">
        <f t="shared" si="280"/>
        <v>-0.32856356631810679</v>
      </c>
      <c r="M108" s="24">
        <f t="shared" si="280"/>
        <v>0.71864754098360661</v>
      </c>
      <c r="N108" s="24">
        <f t="shared" si="280"/>
        <v>0.96077262429951116</v>
      </c>
      <c r="O108" s="24">
        <f t="shared" si="280"/>
        <v>0.26597750076010951</v>
      </c>
      <c r="P108" s="24">
        <f t="shared" si="280"/>
        <v>0.48634865920302373</v>
      </c>
      <c r="Q108" s="24">
        <f t="shared" si="280"/>
        <v>0.12197187290386591</v>
      </c>
      <c r="R108" s="24">
        <f t="shared" si="280"/>
        <v>6.7429994522411718E-2</v>
      </c>
      <c r="S108" s="24">
        <f t="shared" si="280"/>
        <v>3.4156180227086663E-2</v>
      </c>
      <c r="T108" s="24">
        <f t="shared" si="280"/>
        <v>4.2739541850556506E-2</v>
      </c>
      <c r="Y108" s="24" t="str">
        <f>IFERROR(Y87/#REF!-1,"nm")</f>
        <v>nm</v>
      </c>
      <c r="Z108" s="24" t="str">
        <f>IFERROR(Z87/#REF!-1,"nm")</f>
        <v>nm</v>
      </c>
      <c r="AA108" s="24" t="str">
        <f>IFERROR(AA87/#REF!-1,"nm")</f>
        <v>nm</v>
      </c>
      <c r="AB108" s="24" t="str">
        <f>IFERROR(AB87/#REF!-1,"nm")</f>
        <v>nm</v>
      </c>
      <c r="AC108" s="24">
        <f t="shared" ref="AC108:AR108" si="281">IFERROR(AC87/Y87-1,"nm")</f>
        <v>-0.20131702728127943</v>
      </c>
      <c r="AD108" s="24">
        <f t="shared" si="281"/>
        <v>-0.25154457193292146</v>
      </c>
      <c r="AE108" s="24">
        <f t="shared" si="281"/>
        <v>-0.25353821269712895</v>
      </c>
      <c r="AF108" s="24">
        <f t="shared" si="281"/>
        <v>1.1905476369092272</v>
      </c>
      <c r="AG108" s="24">
        <f t="shared" si="281"/>
        <v>0.20671378091872783</v>
      </c>
      <c r="AH108" s="24">
        <f t="shared" si="281"/>
        <v>-0.495872641509434</v>
      </c>
      <c r="AI108" s="24">
        <f t="shared" si="281"/>
        <v>-0.25893824485373784</v>
      </c>
      <c r="AJ108" s="24">
        <f t="shared" si="281"/>
        <v>-0.42054794520547945</v>
      </c>
      <c r="AK108" s="24">
        <f t="shared" si="281"/>
        <v>-0.17374328940946804</v>
      </c>
      <c r="AL108" s="24">
        <f t="shared" si="281"/>
        <v>1.6187134502923977</v>
      </c>
      <c r="AM108" s="24">
        <f t="shared" si="281"/>
        <v>0.25950292397660824</v>
      </c>
      <c r="AN108" s="24">
        <f t="shared" si="281"/>
        <v>-4.6690307328605241E-2</v>
      </c>
      <c r="AO108" s="24">
        <f t="shared" si="281"/>
        <v>0.54341405788541053</v>
      </c>
      <c r="AP108" s="24">
        <f t="shared" si="281"/>
        <v>-0.11389012952210809</v>
      </c>
      <c r="AQ108" s="24">
        <f t="shared" si="281"/>
        <v>-0.27568195008705743</v>
      </c>
      <c r="AR108" s="24">
        <f t="shared" si="281"/>
        <v>-1.5982641041537509</v>
      </c>
      <c r="AS108" s="24">
        <f t="shared" ref="AS108:BT108" si="282">IFERROR(AS87/AO87-1,"nm")</f>
        <v>-0.66130884041331806</v>
      </c>
      <c r="AT108" s="24">
        <f t="shared" si="282"/>
        <v>0.1255040322580645</v>
      </c>
      <c r="AU108" s="24">
        <f t="shared" si="282"/>
        <v>1.0721153846153846</v>
      </c>
      <c r="AV108" s="24">
        <f t="shared" si="282"/>
        <v>-3.7803108808290156</v>
      </c>
      <c r="AW108" s="24">
        <f t="shared" si="282"/>
        <v>3.4146892655367234</v>
      </c>
      <c r="AX108" s="24">
        <f t="shared" si="282"/>
        <v>0.53963278101209133</v>
      </c>
      <c r="AY108" s="24">
        <f t="shared" si="282"/>
        <v>0.72699149265274565</v>
      </c>
      <c r="AZ108" s="24">
        <f t="shared" si="282"/>
        <v>0.72717107715244134</v>
      </c>
      <c r="BA108" s="24">
        <f t="shared" si="282"/>
        <v>0.10007678525723063</v>
      </c>
      <c r="BB108" s="24">
        <f t="shared" si="282"/>
        <v>0.49970913321698651</v>
      </c>
      <c r="BC108" s="24">
        <f t="shared" si="282"/>
        <v>0.22682489923869231</v>
      </c>
      <c r="BD108" s="24">
        <f t="shared" si="282"/>
        <v>0.27017695295640909</v>
      </c>
      <c r="BE108" s="24">
        <f t="shared" si="282"/>
        <v>0.84806886924150771</v>
      </c>
      <c r="BF108" s="24">
        <f t="shared" si="282"/>
        <v>0.45395586969489976</v>
      </c>
      <c r="BG108" s="24">
        <f t="shared" si="282"/>
        <v>0.37612323122192826</v>
      </c>
      <c r="BH108" s="24">
        <f t="shared" si="282"/>
        <v>0.35319692285693161</v>
      </c>
      <c r="BI108" s="24">
        <f t="shared" si="282"/>
        <v>-5.9734990928320686E-3</v>
      </c>
      <c r="BJ108" s="24">
        <f t="shared" si="282"/>
        <v>5.0846080884635159E-2</v>
      </c>
      <c r="BK108" s="24">
        <f t="shared" si="282"/>
        <v>0.17514103717486718</v>
      </c>
      <c r="BL108" s="24">
        <f t="shared" si="282"/>
        <v>0.26617772966997233</v>
      </c>
      <c r="BM108" s="24">
        <f t="shared" si="282"/>
        <v>0.12771301070208918</v>
      </c>
      <c r="BN108" s="24">
        <f t="shared" si="282"/>
        <v>0.10981402621184722</v>
      </c>
      <c r="BO108" s="24">
        <f t="shared" si="282"/>
        <v>4.9384295095574959E-2</v>
      </c>
      <c r="BP108" s="24">
        <f t="shared" si="282"/>
        <v>2.9809208540916288E-3</v>
      </c>
      <c r="BQ108" s="24">
        <f t="shared" si="282"/>
        <v>7.2159204212278283E-2</v>
      </c>
      <c r="BR108" s="24">
        <f t="shared" si="282"/>
        <v>5.3917608085984225E-2</v>
      </c>
      <c r="BS108" s="24">
        <f t="shared" si="282"/>
        <v>2.200905154893662E-2</v>
      </c>
      <c r="BT108" s="24">
        <f t="shared" si="282"/>
        <v>-5.2113248047768179E-3</v>
      </c>
      <c r="BU108" s="24">
        <f t="shared" ref="BU108" si="283">IFERROR(BU87/BQ87-1,"nm")</f>
        <v>4.7622876628379274E-2</v>
      </c>
      <c r="BV108" s="24">
        <f t="shared" ref="BV108" si="284">IFERROR(BV87/BR87-1,"nm")</f>
        <v>4.0698583682004186E-2</v>
      </c>
      <c r="BW108" s="24">
        <f t="shared" ref="BW108" si="285">IFERROR(BW87/BS87-1,"nm")</f>
        <v>4.2521886993254432E-2</v>
      </c>
      <c r="BX108" s="24">
        <f t="shared" ref="BX108" si="286">IFERROR(BX87/BT87-1,"nm")</f>
        <v>4.0181075980182612E-2</v>
      </c>
    </row>
    <row r="109" spans="2:76" hidden="1" outlineLevel="1" x14ac:dyDescent="0.15">
      <c r="B109" t="str">
        <f>B95</f>
        <v>Net income to shareholders</v>
      </c>
      <c r="G109" s="36" t="s">
        <v>38</v>
      </c>
      <c r="H109" s="24" t="str">
        <f>IFERROR(H95/#REF!-1,"nm")</f>
        <v>nm</v>
      </c>
      <c r="I109" s="24">
        <f t="shared" ref="I109:T109" si="287">IFERROR(I95/H95-1,"nm")</f>
        <v>-0.27717935871743482</v>
      </c>
      <c r="J109" s="24">
        <f t="shared" si="287"/>
        <v>0.40356957199792065</v>
      </c>
      <c r="K109" s="24">
        <f t="shared" si="287"/>
        <v>-0.19506172839506175</v>
      </c>
      <c r="L109" s="24">
        <f t="shared" si="287"/>
        <v>-0.5746932515337424</v>
      </c>
      <c r="M109" s="24">
        <f t="shared" si="287"/>
        <v>1.6310854670032455</v>
      </c>
      <c r="N109" s="24">
        <f t="shared" si="287"/>
        <v>0.75945723684210531</v>
      </c>
      <c r="O109" s="24">
        <f t="shared" si="287"/>
        <v>2.2538755160863131</v>
      </c>
      <c r="P109" s="24">
        <f t="shared" si="287"/>
        <v>-0.4839681198862279</v>
      </c>
      <c r="Q109" s="24">
        <f t="shared" si="287"/>
        <v>0.11225982869355788</v>
      </c>
      <c r="R109" s="24">
        <f t="shared" si="287"/>
        <v>6.7294875056373105E-2</v>
      </c>
      <c r="S109" s="24">
        <f t="shared" si="287"/>
        <v>3.4619303585235572E-2</v>
      </c>
      <c r="T109" s="24">
        <f t="shared" si="287"/>
        <v>4.2839410570871594E-2</v>
      </c>
      <c r="Y109" s="24" t="str">
        <f>IFERROR(Y95/#REF!-1,"nm")</f>
        <v>nm</v>
      </c>
      <c r="Z109" s="24" t="str">
        <f>IFERROR(Z95/#REF!-1,"nm")</f>
        <v>nm</v>
      </c>
      <c r="AA109" s="24" t="str">
        <f>IFERROR(AA95/#REF!-1,"nm")</f>
        <v>nm</v>
      </c>
      <c r="AB109" s="24" t="str">
        <f>IFERROR(AB95/#REF!-1,"nm")</f>
        <v>nm</v>
      </c>
      <c r="AC109" s="24">
        <f t="shared" ref="AC109:AR109" si="288">IFERROR(AC95/Y95-1,"nm")</f>
        <v>-0.37412364563416189</v>
      </c>
      <c r="AD109" s="24">
        <f t="shared" si="288"/>
        <v>-0.63452461227242085</v>
      </c>
      <c r="AE109" s="24">
        <f t="shared" si="288"/>
        <v>0.70571151984511138</v>
      </c>
      <c r="AF109" s="24">
        <f t="shared" si="288"/>
        <v>-0.19577814569536423</v>
      </c>
      <c r="AG109" s="24">
        <f t="shared" si="288"/>
        <v>7.7270875763747462</v>
      </c>
      <c r="AH109" s="24">
        <f t="shared" si="288"/>
        <v>-0.79889298892988925</v>
      </c>
      <c r="AI109" s="24">
        <f t="shared" si="288"/>
        <v>-1.4659477866061295</v>
      </c>
      <c r="AJ109" s="24">
        <f t="shared" si="288"/>
        <v>-0.93154915079773548</v>
      </c>
      <c r="AK109" s="24">
        <f t="shared" si="288"/>
        <v>-0.9047841306884481</v>
      </c>
      <c r="AL109" s="24">
        <f t="shared" si="288"/>
        <v>6.0045871559633026</v>
      </c>
      <c r="AM109" s="24">
        <f t="shared" si="288"/>
        <v>-4.2289890377588311</v>
      </c>
      <c r="AN109" s="24">
        <f t="shared" si="288"/>
        <v>10.473684210526315</v>
      </c>
      <c r="AO109" s="24">
        <f t="shared" si="288"/>
        <v>4.867647058823529</v>
      </c>
      <c r="AP109" s="24">
        <f t="shared" si="288"/>
        <v>0.75900458415193195</v>
      </c>
      <c r="AQ109" s="24">
        <f t="shared" si="288"/>
        <v>-0.87250094304036208</v>
      </c>
      <c r="AR109" s="24">
        <f t="shared" si="288"/>
        <v>-4.3020969855832245</v>
      </c>
      <c r="AS109" s="24">
        <f t="shared" ref="AS109:BT109" si="289">IFERROR(AS95/AO95-1,"nm")</f>
        <v>-0.77903091060985796</v>
      </c>
      <c r="AT109" s="24">
        <f t="shared" si="289"/>
        <v>-8.4884586746090895E-2</v>
      </c>
      <c r="AU109" s="24">
        <f t="shared" si="289"/>
        <v>4.4704142011834316</v>
      </c>
      <c r="AV109" s="24">
        <f t="shared" si="289"/>
        <v>-1.3832109545544751</v>
      </c>
      <c r="AW109" s="24">
        <f t="shared" si="289"/>
        <v>2.0737240075614367</v>
      </c>
      <c r="AX109" s="24">
        <f t="shared" si="289"/>
        <v>-0.12164361269324653</v>
      </c>
      <c r="AY109" s="24">
        <f t="shared" si="289"/>
        <v>1.1692806922660899</v>
      </c>
      <c r="AZ109" s="24">
        <f t="shared" si="289"/>
        <v>0.76851372345934754</v>
      </c>
      <c r="BA109" s="24">
        <f t="shared" si="289"/>
        <v>-3.2287822878228734E-2</v>
      </c>
      <c r="BB109" s="24">
        <f t="shared" si="289"/>
        <v>0.72811486799444181</v>
      </c>
      <c r="BC109" s="24">
        <f t="shared" si="289"/>
        <v>6.0388930441286464</v>
      </c>
      <c r="BD109" s="24">
        <f t="shared" si="289"/>
        <v>0.94992679355783305</v>
      </c>
      <c r="BE109" s="24">
        <f t="shared" si="289"/>
        <v>0.84207181442643786</v>
      </c>
      <c r="BF109" s="24">
        <f t="shared" si="289"/>
        <v>0.35778429052161642</v>
      </c>
      <c r="BG109" s="24">
        <f t="shared" si="289"/>
        <v>-0.81234823739109685</v>
      </c>
      <c r="BH109" s="24">
        <f t="shared" si="289"/>
        <v>-0.19000056604911486</v>
      </c>
      <c r="BI109" s="24">
        <f t="shared" si="289"/>
        <v>-4.0566034112184179E-2</v>
      </c>
      <c r="BJ109" s="24">
        <f t="shared" si="289"/>
        <v>5.4019359990199245E-2</v>
      </c>
      <c r="BK109" s="24">
        <f t="shared" si="289"/>
        <v>0.17255559687280808</v>
      </c>
      <c r="BL109" s="24">
        <f t="shared" si="289"/>
        <v>0.27198551656595082</v>
      </c>
      <c r="BM109" s="24">
        <f t="shared" si="289"/>
        <v>0.1255076733174505</v>
      </c>
      <c r="BN109" s="24">
        <f t="shared" si="289"/>
        <v>0.11218116616481555</v>
      </c>
      <c r="BO109" s="24">
        <f t="shared" si="289"/>
        <v>4.7591885344616447E-2</v>
      </c>
      <c r="BP109" s="24">
        <f t="shared" si="289"/>
        <v>3.0103381970179033E-3</v>
      </c>
      <c r="BQ109" s="24">
        <f t="shared" si="289"/>
        <v>7.1084289700301673E-2</v>
      </c>
      <c r="BR109" s="24">
        <f t="shared" si="289"/>
        <v>5.4980475466749112E-2</v>
      </c>
      <c r="BS109" s="24">
        <f t="shared" si="289"/>
        <v>2.2989453457906039E-2</v>
      </c>
      <c r="BT109" s="24">
        <f t="shared" si="289"/>
        <v>-5.1247726872933885E-3</v>
      </c>
      <c r="BU109" s="24">
        <f t="shared" ref="BU109" si="290">IFERROR(BU95/BQ95-1,"nm")</f>
        <v>4.6948305843946159E-2</v>
      </c>
      <c r="BV109" s="24">
        <f t="shared" ref="BV109" si="291">IFERROR(BV95/BR95-1,"nm")</f>
        <v>4.1450009403053878E-2</v>
      </c>
      <c r="BW109" s="24">
        <f t="shared" ref="BW109" si="292">IFERROR(BW95/BS95-1,"nm")</f>
        <v>4.2020556965550959E-2</v>
      </c>
      <c r="BX109" s="24">
        <f t="shared" ref="BX109" si="293">IFERROR(BX95/BT95-1,"nm")</f>
        <v>4.0883072686404898E-2</v>
      </c>
    </row>
    <row r="110" spans="2:76" hidden="1" outlineLevel="1" x14ac:dyDescent="0.15">
      <c r="B110" t="str">
        <f>B98</f>
        <v>Diluted EPS</v>
      </c>
      <c r="G110" s="36" t="s">
        <v>38</v>
      </c>
      <c r="H110" s="24" t="str">
        <f>IFERROR(H98/#REF!-1,"nm")</f>
        <v>nm</v>
      </c>
      <c r="I110" s="24">
        <f t="shared" ref="I110:T110" si="294">IFERROR(I98/H98-1,"nm")</f>
        <v>-0.27716757387247282</v>
      </c>
      <c r="J110" s="24">
        <f t="shared" si="294"/>
        <v>0.40368452901230434</v>
      </c>
      <c r="K110" s="24">
        <f t="shared" si="294"/>
        <v>-0.19509508071083026</v>
      </c>
      <c r="L110" s="24">
        <f t="shared" si="294"/>
        <v>-0.55998571768626515</v>
      </c>
      <c r="M110" s="24">
        <f t="shared" si="294"/>
        <v>1.710170408439275</v>
      </c>
      <c r="N110" s="24">
        <f t="shared" si="294"/>
        <v>0.75961874345027192</v>
      </c>
      <c r="O110" s="24">
        <f t="shared" si="294"/>
        <v>2.2538498624542695</v>
      </c>
      <c r="P110" s="24">
        <f t="shared" si="294"/>
        <v>-0.4839544638432467</v>
      </c>
      <c r="Q110" s="24">
        <f t="shared" si="294"/>
        <v>0.11222497757584682</v>
      </c>
      <c r="R110" s="24">
        <f t="shared" si="294"/>
        <v>6.7294875056372883E-2</v>
      </c>
      <c r="S110" s="24">
        <f t="shared" si="294"/>
        <v>3.4619303585235572E-2</v>
      </c>
      <c r="T110" s="24">
        <f t="shared" si="294"/>
        <v>4.2839410570871816E-2</v>
      </c>
      <c r="Y110" s="24" t="str">
        <f>IFERROR(Y98/#REF!-1,"nm")</f>
        <v>nm</v>
      </c>
      <c r="Z110" s="24" t="str">
        <f>IFERROR(Z98/#REF!-1,"nm")</f>
        <v>nm</v>
      </c>
      <c r="AA110" s="24" t="str">
        <f>IFERROR(AA98/#REF!-1,"nm")</f>
        <v>nm</v>
      </c>
      <c r="AB110" s="24" t="str">
        <f>IFERROR(AB98/#REF!-1,"nm")</f>
        <v>nm</v>
      </c>
      <c r="AC110" s="24">
        <f t="shared" ref="AC110:AR110" si="295">IFERROR(AC98/Y98-1,"nm")</f>
        <v>-0.37422705911451903</v>
      </c>
      <c r="AD110" s="24">
        <f t="shared" si="295"/>
        <v>-0.63448456305599166</v>
      </c>
      <c r="AE110" s="24">
        <f t="shared" si="295"/>
        <v>0.7062359128474831</v>
      </c>
      <c r="AF110" s="24">
        <f t="shared" si="295"/>
        <v>-0.1959209892404048</v>
      </c>
      <c r="AG110" s="24">
        <f t="shared" si="295"/>
        <v>7.7300395256916996</v>
      </c>
      <c r="AH110" s="24">
        <f t="shared" si="295"/>
        <v>-0.79778095919828207</v>
      </c>
      <c r="AI110" s="24">
        <f t="shared" si="295"/>
        <v>-1.4663143989431968</v>
      </c>
      <c r="AJ110" s="24">
        <f t="shared" si="295"/>
        <v>-0.93149590573197527</v>
      </c>
      <c r="AK110" s="24">
        <f t="shared" si="295"/>
        <v>-0.90478562050074707</v>
      </c>
      <c r="AL110" s="24">
        <f t="shared" si="295"/>
        <v>5.9628318584070792</v>
      </c>
      <c r="AM110" s="24">
        <f t="shared" si="295"/>
        <v>-4.2271010387157695</v>
      </c>
      <c r="AN110" s="24">
        <f t="shared" si="295"/>
        <v>10.463556851311953</v>
      </c>
      <c r="AO110" s="24">
        <f t="shared" si="295"/>
        <v>4.8991916310033279</v>
      </c>
      <c r="AP110" s="24">
        <f t="shared" si="295"/>
        <v>0.81138790035587194</v>
      </c>
      <c r="AQ110" s="24">
        <f t="shared" si="295"/>
        <v>-0.83672275054864664</v>
      </c>
      <c r="AR110" s="24">
        <f t="shared" si="295"/>
        <v>-4.3708036622583926</v>
      </c>
      <c r="AS110" s="24">
        <f t="shared" ref="AS110:BT110" si="296">IFERROR(AS98/AO98-1,"nm")</f>
        <v>-0.76543607931645974</v>
      </c>
      <c r="AT110" s="24">
        <f t="shared" si="296"/>
        <v>-5.2904855458883016E-2</v>
      </c>
      <c r="AU110" s="24">
        <f t="shared" si="296"/>
        <v>3.551075268817204</v>
      </c>
      <c r="AV110" s="24">
        <f t="shared" si="296"/>
        <v>-1.3999547306473517</v>
      </c>
      <c r="AW110" s="24">
        <f t="shared" si="296"/>
        <v>2.0690721649484538</v>
      </c>
      <c r="AX110" s="24">
        <f t="shared" si="296"/>
        <v>-0.1210549711068305</v>
      </c>
      <c r="AY110" s="24">
        <f t="shared" si="296"/>
        <v>1.1685371136050402</v>
      </c>
      <c r="AZ110" s="24">
        <f t="shared" si="296"/>
        <v>0.77023203169213361</v>
      </c>
      <c r="BA110" s="24">
        <f t="shared" si="296"/>
        <v>-3.1911320120927344E-2</v>
      </c>
      <c r="BB110" s="24">
        <f t="shared" si="296"/>
        <v>0.7275792312879299</v>
      </c>
      <c r="BC110" s="24">
        <f t="shared" si="296"/>
        <v>6.0408570909751234</v>
      </c>
      <c r="BD110" s="24">
        <f t="shared" si="296"/>
        <v>0.94927536231884035</v>
      </c>
      <c r="BE110" s="24">
        <f t="shared" si="296"/>
        <v>0.8418922044876247</v>
      </c>
      <c r="BF110" s="24">
        <f t="shared" si="296"/>
        <v>0.35782079628523888</v>
      </c>
      <c r="BG110" s="24">
        <f t="shared" si="296"/>
        <v>-0.81234306501083409</v>
      </c>
      <c r="BH110" s="24">
        <f t="shared" si="296"/>
        <v>-0.19005023887284167</v>
      </c>
      <c r="BI110" s="24">
        <f t="shared" si="296"/>
        <v>-4.0677804373817628E-2</v>
      </c>
      <c r="BJ110" s="24">
        <f t="shared" si="296"/>
        <v>5.4019359990199023E-2</v>
      </c>
      <c r="BK110" s="24">
        <f t="shared" si="296"/>
        <v>0.17255559687280808</v>
      </c>
      <c r="BL110" s="24">
        <f t="shared" si="296"/>
        <v>0.27198551656595082</v>
      </c>
      <c r="BM110" s="24">
        <f t="shared" si="296"/>
        <v>0.1255076733174505</v>
      </c>
      <c r="BN110" s="24">
        <f t="shared" si="296"/>
        <v>0.11218116616481555</v>
      </c>
      <c r="BO110" s="24">
        <f t="shared" si="296"/>
        <v>4.7591885344616447E-2</v>
      </c>
      <c r="BP110" s="24">
        <f t="shared" si="296"/>
        <v>3.0103381970179033E-3</v>
      </c>
      <c r="BQ110" s="24">
        <f t="shared" si="296"/>
        <v>7.1084289700301673E-2</v>
      </c>
      <c r="BR110" s="24">
        <f t="shared" si="296"/>
        <v>5.4980475466749112E-2</v>
      </c>
      <c r="BS110" s="24">
        <f t="shared" si="296"/>
        <v>2.2989453457906039E-2</v>
      </c>
      <c r="BT110" s="24">
        <f t="shared" si="296"/>
        <v>-5.1247726872933885E-3</v>
      </c>
      <c r="BU110" s="24">
        <f t="shared" ref="BU110" si="297">IFERROR(BU98/BQ98-1,"nm")</f>
        <v>4.6948305843946159E-2</v>
      </c>
      <c r="BV110" s="24">
        <f t="shared" ref="BV110" si="298">IFERROR(BV98/BR98-1,"nm")</f>
        <v>4.1450009403053656E-2</v>
      </c>
      <c r="BW110" s="24">
        <f t="shared" ref="BW110" si="299">IFERROR(BW98/BS98-1,"nm")</f>
        <v>4.2020556965550959E-2</v>
      </c>
      <c r="BX110" s="24">
        <f t="shared" ref="BX110" si="300">IFERROR(BX98/BT98-1,"nm")</f>
        <v>4.0883072686404898E-2</v>
      </c>
    </row>
    <row r="111" spans="2:76" hidden="1" outlineLevel="1" x14ac:dyDescent="0.15"/>
    <row r="112" spans="2:76" hidden="1" outlineLevel="1" x14ac:dyDescent="0.15">
      <c r="B112" s="22" t="s">
        <v>64</v>
      </c>
    </row>
    <row r="113" spans="1:76" hidden="1" outlineLevel="1" x14ac:dyDescent="0.15">
      <c r="B113" t="s">
        <v>65</v>
      </c>
      <c r="G113" s="36" t="s">
        <v>38</v>
      </c>
      <c r="H113" s="24">
        <f t="shared" ref="H113:R113" si="301">IFERROR(H84/H$82,"nm")</f>
        <v>0.3361201574879697</v>
      </c>
      <c r="I113" s="24">
        <f t="shared" si="301"/>
        <v>0.32773383728797739</v>
      </c>
      <c r="J113" s="24">
        <f t="shared" si="301"/>
        <v>0.32594916610565627</v>
      </c>
      <c r="K113" s="24">
        <f t="shared" si="301"/>
        <v>0.33584371393558671</v>
      </c>
      <c r="L113" s="24">
        <f t="shared" si="301"/>
        <v>0.3108226987626958</v>
      </c>
      <c r="M113" s="24">
        <f t="shared" si="301"/>
        <v>0.3282897064973781</v>
      </c>
      <c r="N113" s="24">
        <f t="shared" si="301"/>
        <v>0.37032145641307834</v>
      </c>
      <c r="O113" s="24">
        <f t="shared" si="301"/>
        <v>0.40240550118837171</v>
      </c>
      <c r="P113" s="24">
        <f t="shared" si="301"/>
        <v>0.43949311448782469</v>
      </c>
      <c r="Q113" s="24">
        <f t="shared" si="301"/>
        <v>0.4411293026050413</v>
      </c>
      <c r="R113" s="24">
        <f t="shared" si="301"/>
        <v>0.43676634620795735</v>
      </c>
      <c r="S113" s="24">
        <f t="shared" ref="S113:T113" si="302">IFERROR(S84/S$82,"nm")</f>
        <v>0.43071090571912685</v>
      </c>
      <c r="T113" s="24">
        <f t="shared" si="302"/>
        <v>0.42646152565761275</v>
      </c>
      <c r="Y113" s="24">
        <f t="shared" ref="Y113:AN113" si="303">IFERROR(Y84/Y$82,"nm")</f>
        <v>0.33848410757946212</v>
      </c>
      <c r="Z113" s="24">
        <f t="shared" si="303"/>
        <v>0.33721261637849137</v>
      </c>
      <c r="AA113" s="24">
        <f t="shared" si="303"/>
        <v>0.3436044097974999</v>
      </c>
      <c r="AB113" s="24">
        <f t="shared" si="303"/>
        <v>0.32389723196065096</v>
      </c>
      <c r="AC113" s="24">
        <f t="shared" si="303"/>
        <v>0.32486300373405752</v>
      </c>
      <c r="AD113" s="24">
        <f t="shared" si="303"/>
        <v>0.30432229799918703</v>
      </c>
      <c r="AE113" s="24">
        <f t="shared" si="303"/>
        <v>0.32353631625897927</v>
      </c>
      <c r="AF113" s="24">
        <f t="shared" si="303"/>
        <v>0.35852453718664884</v>
      </c>
      <c r="AG113" s="24">
        <f t="shared" si="303"/>
        <v>0.35365604575163401</v>
      </c>
      <c r="AH113" s="24">
        <f t="shared" si="303"/>
        <v>0.30830124090714589</v>
      </c>
      <c r="AI113" s="24">
        <f t="shared" si="303"/>
        <v>0.31437527989252129</v>
      </c>
      <c r="AJ113" s="24">
        <f t="shared" si="303"/>
        <v>0.32692874692874691</v>
      </c>
      <c r="AK113" s="24">
        <f t="shared" si="303"/>
        <v>0.33268349741690223</v>
      </c>
      <c r="AL113" s="24">
        <f t="shared" si="303"/>
        <v>0.35312135355892649</v>
      </c>
      <c r="AM113" s="24">
        <f t="shared" si="303"/>
        <v>0.33631263668346489</v>
      </c>
      <c r="AN113" s="24">
        <f t="shared" si="303"/>
        <v>0.3221467329351147</v>
      </c>
      <c r="AO113" s="24">
        <f t="shared" ref="AO113:BT113" si="304">IFERROR(AO84/AO$82,"nm")</f>
        <v>0.34360179628152937</v>
      </c>
      <c r="AP113" s="24">
        <f t="shared" si="304"/>
        <v>0.32529082292115469</v>
      </c>
      <c r="AQ113" s="24">
        <f t="shared" si="304"/>
        <v>0.31263521288837742</v>
      </c>
      <c r="AR113" s="24">
        <f t="shared" si="304"/>
        <v>0.24921404593168861</v>
      </c>
      <c r="AS113" s="24">
        <f t="shared" si="304"/>
        <v>0.31689412228408137</v>
      </c>
      <c r="AT113" s="24">
        <f t="shared" si="304"/>
        <v>0.3413112269911307</v>
      </c>
      <c r="AU113" s="24">
        <f t="shared" si="304"/>
        <v>0.32963211759592209</v>
      </c>
      <c r="AV113" s="24">
        <f t="shared" si="304"/>
        <v>0.32452800253847375</v>
      </c>
      <c r="AW113" s="24">
        <f t="shared" si="304"/>
        <v>0.36637947539728127</v>
      </c>
      <c r="AX113" s="24">
        <f t="shared" si="304"/>
        <v>0.35680873180873179</v>
      </c>
      <c r="AY113" s="24">
        <f t="shared" si="304"/>
        <v>0.37166742772840633</v>
      </c>
      <c r="AZ113" s="24">
        <f t="shared" si="304"/>
        <v>0.38589860076322008</v>
      </c>
      <c r="BA113" s="24">
        <f t="shared" si="304"/>
        <v>0.38039743544330701</v>
      </c>
      <c r="BB113" s="24">
        <f t="shared" si="304"/>
        <v>0.39289263561906718</v>
      </c>
      <c r="BC113" s="24">
        <f t="shared" si="304"/>
        <v>0.4138890729573918</v>
      </c>
      <c r="BD113" s="24">
        <f t="shared" si="304"/>
        <v>0.42043414395299494</v>
      </c>
      <c r="BE113" s="24">
        <f t="shared" si="304"/>
        <v>0.43822172597185083</v>
      </c>
      <c r="BF113" s="24">
        <f t="shared" ref="BF113" si="305">IFERROR(BF84/BF$82,"nm")</f>
        <v>0.4400644070618111</v>
      </c>
      <c r="BG113" s="24">
        <f t="shared" si="304"/>
        <v>0.43650164859755169</v>
      </c>
      <c r="BH113" s="24">
        <f t="shared" si="304"/>
        <v>0.44307771883429758</v>
      </c>
      <c r="BI113" s="24">
        <f t="shared" si="304"/>
        <v>0.42883950625307155</v>
      </c>
      <c r="BJ113" s="24">
        <f t="shared" si="304"/>
        <v>0.42457589715971955</v>
      </c>
      <c r="BK113" s="24">
        <f t="shared" si="304"/>
        <v>0.44289637008218125</v>
      </c>
      <c r="BL113" s="24">
        <f t="shared" si="304"/>
        <v>0.46633241262613928</v>
      </c>
      <c r="BM113" s="24">
        <f t="shared" si="304"/>
        <v>0.43246890902816287</v>
      </c>
      <c r="BN113" s="24">
        <f t="shared" si="304"/>
        <v>0.42713761379276771</v>
      </c>
      <c r="BO113" s="24">
        <f t="shared" si="304"/>
        <v>0.43592189113327146</v>
      </c>
      <c r="BP113" s="24">
        <f t="shared" si="304"/>
        <v>0.45099025336148063</v>
      </c>
      <c r="BQ113" s="24">
        <f t="shared" si="304"/>
        <v>0.43177056912988265</v>
      </c>
      <c r="BR113" s="24">
        <f t="shared" si="304"/>
        <v>0.42445895677670697</v>
      </c>
      <c r="BS113" s="24">
        <f t="shared" si="304"/>
        <v>0.42820042255526752</v>
      </c>
      <c r="BT113" s="24">
        <f t="shared" si="304"/>
        <v>0.43827198565329534</v>
      </c>
      <c r="BU113" s="24">
        <f t="shared" ref="BU113:BX113" si="306">IFERROR(BU84/BU$82,"nm")</f>
        <v>0.42825204615356888</v>
      </c>
      <c r="BV113" s="24">
        <f t="shared" si="306"/>
        <v>0.41994307194397218</v>
      </c>
      <c r="BW113" s="24">
        <f t="shared" si="306"/>
        <v>0.42399692522042803</v>
      </c>
      <c r="BX113" s="24">
        <f t="shared" si="306"/>
        <v>0.43352675754384562</v>
      </c>
    </row>
    <row r="114" spans="1:76" hidden="1" outlineLevel="1" x14ac:dyDescent="0.15">
      <c r="C114" t="s">
        <v>66</v>
      </c>
      <c r="G114" s="36" t="s">
        <v>38</v>
      </c>
      <c r="H114" s="24" t="str">
        <f>IFERROR((H84-#REF!)/(H$82-#REF!),"nm")</f>
        <v>nm</v>
      </c>
      <c r="I114" s="24">
        <f t="shared" ref="I114:T114" si="307">IFERROR((I84-H84)/(I$82-H$82),"nm")</f>
        <v>0.12653061224489795</v>
      </c>
      <c r="J114" s="24">
        <f t="shared" si="307"/>
        <v>0.34781987133666903</v>
      </c>
      <c r="K114" s="24">
        <f t="shared" si="307"/>
        <v>0.48215627347858753</v>
      </c>
      <c r="L114" s="24">
        <f t="shared" si="307"/>
        <v>-0.29384703852788957</v>
      </c>
      <c r="M114" s="24">
        <f t="shared" si="307"/>
        <v>0.59538784067085959</v>
      </c>
      <c r="N114" s="24">
        <f t="shared" si="307"/>
        <v>0.61867950830059559</v>
      </c>
      <c r="O114" s="24">
        <f t="shared" si="307"/>
        <v>0.78290189253861209</v>
      </c>
      <c r="P114" s="24">
        <f t="shared" si="307"/>
        <v>0.65443958726421914</v>
      </c>
      <c r="Q114" s="24">
        <f t="shared" si="307"/>
        <v>0.4534718072363515</v>
      </c>
      <c r="R114" s="24">
        <f t="shared" si="307"/>
        <v>0.38769730821232795</v>
      </c>
      <c r="S114" s="24">
        <f t="shared" si="307"/>
        <v>0.33591083983311987</v>
      </c>
      <c r="T114" s="24">
        <f t="shared" si="307"/>
        <v>0.36027299197623414</v>
      </c>
      <c r="Y114" s="24" t="str">
        <f>IFERROR((Y84-#REF!)/(Y82-#REF!),"nm")</f>
        <v>nm</v>
      </c>
      <c r="Z114" s="24" t="str">
        <f>IFERROR((Z84-#REF!)/(Z82-#REF!),"nm")</f>
        <v>nm</v>
      </c>
      <c r="AA114" s="24" t="str">
        <f>IFERROR((AA84-#REF!)/(AA82-#REF!),"nm")</f>
        <v>nm</v>
      </c>
      <c r="AB114" s="24" t="str">
        <f>IFERROR((AB84-#REF!)/(AB82-#REF!),"nm")</f>
        <v>nm</v>
      </c>
      <c r="AC114" s="24">
        <f t="shared" ref="AC114:AR114" si="308">IFERROR((AC84-Y84)/(AC82-Y82),"nm")</f>
        <v>-1.304093567251462</v>
      </c>
      <c r="AD114" s="24">
        <f t="shared" si="308"/>
        <v>-0.33149678604224059</v>
      </c>
      <c r="AE114" s="24">
        <f t="shared" si="308"/>
        <v>1.4684210526315788</v>
      </c>
      <c r="AF114" s="24">
        <f t="shared" si="308"/>
        <v>0.61803921568627451</v>
      </c>
      <c r="AG114" s="24">
        <f t="shared" si="308"/>
        <v>-0.21890067502410801</v>
      </c>
      <c r="AH114" s="24">
        <f t="shared" si="308"/>
        <v>0.28272859216255442</v>
      </c>
      <c r="AI114" s="24">
        <f t="shared" si="308"/>
        <v>0.47670549084858571</v>
      </c>
      <c r="AJ114" s="24">
        <f t="shared" si="308"/>
        <v>0.84897025171624718</v>
      </c>
      <c r="AK114" s="24">
        <f t="shared" si="308"/>
        <v>-0.10706638115631692</v>
      </c>
      <c r="AL114" s="24">
        <f t="shared" si="308"/>
        <v>0.80074786324786329</v>
      </c>
      <c r="AM114" s="24">
        <f t="shared" si="308"/>
        <v>0.80683030949839918</v>
      </c>
      <c r="AN114" s="24">
        <f t="shared" si="308"/>
        <v>0.26059456040480711</v>
      </c>
      <c r="AO114" s="24">
        <f t="shared" si="308"/>
        <v>0.41130250831066789</v>
      </c>
      <c r="AP114" s="24">
        <f t="shared" si="308"/>
        <v>0.10862982588947767</v>
      </c>
      <c r="AQ114" s="24">
        <f t="shared" si="308"/>
        <v>-0.40810419681620841</v>
      </c>
      <c r="AR114" s="24">
        <f t="shared" si="308"/>
        <v>0.75474083438685213</v>
      </c>
      <c r="AS114" s="24">
        <f t="shared" ref="AS114:BT114" si="309">IFERROR((AS84-AO84)/(AS82-AO82),"nm")</f>
        <v>0.49716713881019831</v>
      </c>
      <c r="AT114" s="24">
        <f t="shared" si="309"/>
        <v>-0.13971539456662355</v>
      </c>
      <c r="AU114" s="24">
        <f t="shared" si="309"/>
        <v>0.43271915131211613</v>
      </c>
      <c r="AV114" s="24">
        <f t="shared" si="309"/>
        <v>0.54383242823894495</v>
      </c>
      <c r="AW114" s="24">
        <f t="shared" si="309"/>
        <v>0.53901684427638363</v>
      </c>
      <c r="AX114" s="24">
        <f t="shared" si="309"/>
        <v>0.43409646588130696</v>
      </c>
      <c r="AY114" s="24">
        <f t="shared" si="309"/>
        <v>0.70809614168247947</v>
      </c>
      <c r="AZ114" s="24">
        <f t="shared" si="309"/>
        <v>1.0577507598784195</v>
      </c>
      <c r="BA114" s="24">
        <f t="shared" si="309"/>
        <v>0.55340264650283555</v>
      </c>
      <c r="BB114" s="24">
        <f t="shared" si="309"/>
        <v>0.82583518930957689</v>
      </c>
      <c r="BC114" s="24">
        <f t="shared" si="309"/>
        <v>1.1155866900175131</v>
      </c>
      <c r="BD114" s="24">
        <f t="shared" si="309"/>
        <v>0.72499999999999998</v>
      </c>
      <c r="BE114" s="24">
        <f t="shared" si="309"/>
        <v>0.71957945536022061</v>
      </c>
      <c r="BF114" s="24">
        <f t="shared" si="309"/>
        <v>0.7218801892672515</v>
      </c>
      <c r="BG114" s="24">
        <f t="shared" si="309"/>
        <v>0.58347958874801786</v>
      </c>
      <c r="BH114" s="24">
        <f t="shared" si="309"/>
        <v>0.57990821369081413</v>
      </c>
      <c r="BI114" s="24">
        <f t="shared" si="309"/>
        <v>0.34422838009554707</v>
      </c>
      <c r="BJ114" s="24">
        <f t="shared" si="309"/>
        <v>0.30580443721059475</v>
      </c>
      <c r="BK114" s="24">
        <f t="shared" si="309"/>
        <v>0.48811202201233717</v>
      </c>
      <c r="BL114" s="24">
        <f t="shared" si="309"/>
        <v>0.62490964616260558</v>
      </c>
      <c r="BM114" s="24">
        <f t="shared" si="309"/>
        <v>0.46593524245307039</v>
      </c>
      <c r="BN114" s="24">
        <f t="shared" si="309"/>
        <v>0.45379752636258824</v>
      </c>
      <c r="BO114" s="24">
        <f t="shared" si="309"/>
        <v>0.35217493652186627</v>
      </c>
      <c r="BP114" s="24">
        <f t="shared" si="309"/>
        <v>0.23055055549254405</v>
      </c>
      <c r="BQ114" s="24">
        <f t="shared" si="309"/>
        <v>0.42254483560057848</v>
      </c>
      <c r="BR114" s="24">
        <f t="shared" si="309"/>
        <v>0.38490709998944078</v>
      </c>
      <c r="BS114" s="24">
        <f t="shared" si="309"/>
        <v>0.2993202645840421</v>
      </c>
      <c r="BT114" s="24">
        <f t="shared" si="309"/>
        <v>0.19718110450720952</v>
      </c>
      <c r="BU114" s="24">
        <f t="shared" ref="BU114" si="310">IFERROR((BU84-BQ84)/(BU82-BQ82),"nm")</f>
        <v>0.37438857649867952</v>
      </c>
      <c r="BV114" s="24">
        <f t="shared" ref="BV114" si="311">IFERROR((BV84-BR84)/(BV82-BR82),"nm")</f>
        <v>0.34960618441732866</v>
      </c>
      <c r="BW114" s="24">
        <f t="shared" ref="BW114" si="312">IFERROR((BW84-BS84)/(BW82-BS82),"nm")</f>
        <v>0.35832114753489791</v>
      </c>
      <c r="BX114" s="24">
        <f t="shared" ref="BX114" si="313">IFERROR((BX84-BT84)/(BX82-BT82),"nm")</f>
        <v>0.35855925171091019</v>
      </c>
    </row>
    <row r="115" spans="1:76" hidden="1" outlineLevel="1" x14ac:dyDescent="0.15">
      <c r="B115" t="s">
        <v>42</v>
      </c>
      <c r="G115" s="36" t="s">
        <v>38</v>
      </c>
      <c r="H115" s="24">
        <f t="shared" ref="H115:R115" si="314">IFERROR(H87/H$82,"nm")</f>
        <v>9.9620862295241336E-2</v>
      </c>
      <c r="I115" s="24">
        <f t="shared" si="314"/>
        <v>9.5191432771050605E-2</v>
      </c>
      <c r="J115" s="24">
        <f t="shared" si="314"/>
        <v>7.5755458737154974E-2</v>
      </c>
      <c r="K115" s="24">
        <f t="shared" si="314"/>
        <v>8.6471309086150069E-2</v>
      </c>
      <c r="L115" s="24">
        <f t="shared" si="314"/>
        <v>5.5752950450707765E-2</v>
      </c>
      <c r="M115" s="24">
        <f t="shared" si="314"/>
        <v>8.9938125315003267E-2</v>
      </c>
      <c r="N115" s="24">
        <f t="shared" si="314"/>
        <v>0.15082313018755444</v>
      </c>
      <c r="O115" s="24">
        <f t="shared" si="314"/>
        <v>0.17609046849757673</v>
      </c>
      <c r="P115" s="24">
        <f t="shared" si="314"/>
        <v>0.22321716448700896</v>
      </c>
      <c r="Q115" s="24">
        <f t="shared" si="314"/>
        <v>0.22112930260504127</v>
      </c>
      <c r="R115" s="24">
        <f t="shared" si="314"/>
        <v>0.21676634620795737</v>
      </c>
      <c r="S115" s="24">
        <f t="shared" ref="S115:T115" si="315">IFERROR(S87/S$82,"nm")</f>
        <v>0.21071090571912693</v>
      </c>
      <c r="T115" s="24">
        <f t="shared" si="315"/>
        <v>0.20646152565761275</v>
      </c>
      <c r="Y115" s="24">
        <f t="shared" ref="Y115:AN115" si="316">IFERROR(Y87/Y$82,"nm")</f>
        <v>0.10396088019559903</v>
      </c>
      <c r="Z115" s="24">
        <f t="shared" si="316"/>
        <v>0.1076382291468744</v>
      </c>
      <c r="AA115" s="24">
        <f t="shared" si="316"/>
        <v>0.11407352737672402</v>
      </c>
      <c r="AB115" s="24">
        <f t="shared" si="316"/>
        <v>6.9750405525613526E-2</v>
      </c>
      <c r="AC115" s="24">
        <f t="shared" si="316"/>
        <v>8.2343242325784397E-2</v>
      </c>
      <c r="AD115" s="24">
        <f t="shared" si="316"/>
        <v>7.6599972900952981E-2</v>
      </c>
      <c r="AE115" s="24">
        <f t="shared" si="316"/>
        <v>8.6670735715291797E-2</v>
      </c>
      <c r="AF115" s="24">
        <f t="shared" si="316"/>
        <v>0.13480448732745487</v>
      </c>
      <c r="AG115" s="24">
        <f t="shared" si="316"/>
        <v>0.10462622549019608</v>
      </c>
      <c r="AH115" s="24">
        <f t="shared" si="316"/>
        <v>4.573170731707317E-2</v>
      </c>
      <c r="AI115" s="24">
        <f t="shared" si="316"/>
        <v>6.8069861173309446E-2</v>
      </c>
      <c r="AJ115" s="24">
        <f t="shared" si="316"/>
        <v>8.3144963144963141E-2</v>
      </c>
      <c r="AK115" s="24">
        <f t="shared" si="316"/>
        <v>8.2512915488839073E-2</v>
      </c>
      <c r="AL115" s="24">
        <f t="shared" si="316"/>
        <v>0.10885842084791909</v>
      </c>
      <c r="AM115" s="24">
        <f t="shared" si="316"/>
        <v>8.1914994770371785E-2</v>
      </c>
      <c r="AN115" s="24">
        <f t="shared" si="316"/>
        <v>7.3548857781222929E-2</v>
      </c>
      <c r="AO115" s="24">
        <f t="shared" ref="AO115:BT115" si="317">IFERROR(AO87/AO$82,"nm")</f>
        <v>0.10966550551894909</v>
      </c>
      <c r="AP115" s="24">
        <f t="shared" si="317"/>
        <v>8.5480396380870308E-2</v>
      </c>
      <c r="AQ115" s="24">
        <f t="shared" si="317"/>
        <v>5.7445339470655929E-2</v>
      </c>
      <c r="AR115" s="24">
        <f t="shared" si="317"/>
        <v>-5.1420045825118561E-2</v>
      </c>
      <c r="AS115" s="24">
        <f t="shared" si="317"/>
        <v>4.3602502832930976E-2</v>
      </c>
      <c r="AT115" s="24">
        <f t="shared" si="317"/>
        <v>9.9523109150064626E-2</v>
      </c>
      <c r="AU115" s="24">
        <f t="shared" si="317"/>
        <v>0.10218516615956059</v>
      </c>
      <c r="AV115" s="24">
        <f t="shared" si="317"/>
        <v>0.10641757893066793</v>
      </c>
      <c r="AW115" s="24">
        <f t="shared" si="317"/>
        <v>0.14960750526517327</v>
      </c>
      <c r="AX115" s="24">
        <f t="shared" si="317"/>
        <v>0.12763587763587764</v>
      </c>
      <c r="AY115" s="24">
        <f t="shared" si="317"/>
        <v>0.15687238750922056</v>
      </c>
      <c r="AZ115" s="24">
        <f t="shared" si="317"/>
        <v>0.16841722696710884</v>
      </c>
      <c r="BA115" s="24">
        <f t="shared" si="317"/>
        <v>0.15224398710637244</v>
      </c>
      <c r="BB115" s="24">
        <f t="shared" si="317"/>
        <v>0.17669031218943834</v>
      </c>
      <c r="BC115" s="24">
        <f t="shared" si="317"/>
        <v>0.18153203896362069</v>
      </c>
      <c r="BD115" s="24">
        <f t="shared" si="317"/>
        <v>0.19213318100212176</v>
      </c>
      <c r="BE115" s="24">
        <f t="shared" si="317"/>
        <v>0.23339112038315751</v>
      </c>
      <c r="BF115" s="24">
        <f t="shared" ref="BF115" si="318">IFERROR(BF87/BF$82,"nm")</f>
        <v>0.22006440706181105</v>
      </c>
      <c r="BG115" s="24">
        <f t="shared" si="317"/>
        <v>0.21650164859755169</v>
      </c>
      <c r="BH115" s="24">
        <f t="shared" si="317"/>
        <v>0.22307771883429758</v>
      </c>
      <c r="BI115" s="24">
        <f t="shared" si="317"/>
        <v>0.2088395062530716</v>
      </c>
      <c r="BJ115" s="24">
        <f t="shared" si="317"/>
        <v>0.20457589715971955</v>
      </c>
      <c r="BK115" s="24">
        <f t="shared" si="317"/>
        <v>0.22289637008218116</v>
      </c>
      <c r="BL115" s="24">
        <f t="shared" si="317"/>
        <v>0.24633241262613931</v>
      </c>
      <c r="BM115" s="24">
        <f t="shared" si="317"/>
        <v>0.21246890902816287</v>
      </c>
      <c r="BN115" s="24">
        <f t="shared" si="317"/>
        <v>0.20713761379276777</v>
      </c>
      <c r="BO115" s="24">
        <f t="shared" si="317"/>
        <v>0.21592189113327143</v>
      </c>
      <c r="BP115" s="24">
        <f t="shared" si="317"/>
        <v>0.23099025336148057</v>
      </c>
      <c r="BQ115" s="24">
        <f t="shared" si="317"/>
        <v>0.2117705691298826</v>
      </c>
      <c r="BR115" s="24">
        <f t="shared" si="317"/>
        <v>0.204458956776707</v>
      </c>
      <c r="BS115" s="24">
        <f t="shared" si="317"/>
        <v>0.20820042255526752</v>
      </c>
      <c r="BT115" s="24">
        <f t="shared" si="317"/>
        <v>0.21827198565329531</v>
      </c>
      <c r="BU115" s="24">
        <f t="shared" ref="BU115:BX115" si="319">IFERROR(BU87/BU$82,"nm")</f>
        <v>0.20825204615356885</v>
      </c>
      <c r="BV115" s="24">
        <f t="shared" si="319"/>
        <v>0.19994307194397221</v>
      </c>
      <c r="BW115" s="24">
        <f t="shared" si="319"/>
        <v>0.20399692522042803</v>
      </c>
      <c r="BX115" s="24">
        <f t="shared" si="319"/>
        <v>0.21352675754384565</v>
      </c>
    </row>
    <row r="116" spans="1:76" hidden="1" outlineLevel="1" x14ac:dyDescent="0.15">
      <c r="C116" t="s">
        <v>66</v>
      </c>
      <c r="G116" s="36" t="s">
        <v>38</v>
      </c>
      <c r="H116" s="24" t="str">
        <f>IFERROR((H87-#REF!)/(H$82-#REF!),"nm")</f>
        <v>nm</v>
      </c>
      <c r="I116" s="24">
        <f t="shared" ref="I116:T116" si="320">IFERROR((I87-H87)/(I$82-H$82),"nm")</f>
        <v>-1.1078717201166181E-2</v>
      </c>
      <c r="J116" s="24">
        <f t="shared" si="320"/>
        <v>0.3139385275196569</v>
      </c>
      <c r="K116" s="24">
        <f t="shared" si="320"/>
        <v>0.24492862509391436</v>
      </c>
      <c r="L116" s="24">
        <f t="shared" si="320"/>
        <v>-0.68660149511213342</v>
      </c>
      <c r="M116" s="24">
        <f t="shared" si="320"/>
        <v>0.61268343815513626</v>
      </c>
      <c r="N116" s="24">
        <f t="shared" si="320"/>
        <v>0.51058167532632115</v>
      </c>
      <c r="O116" s="24">
        <f t="shared" si="320"/>
        <v>0.47574505112029586</v>
      </c>
      <c r="P116" s="24">
        <f t="shared" si="320"/>
        <v>0.49634655123790328</v>
      </c>
      <c r="Q116" s="24">
        <f t="shared" si="320"/>
        <v>0.20537961913248337</v>
      </c>
      <c r="R116" s="24">
        <f t="shared" si="320"/>
        <v>0.16769730821232898</v>
      </c>
      <c r="S116" s="24">
        <f t="shared" si="320"/>
        <v>0.11591083983311998</v>
      </c>
      <c r="T116" s="24">
        <f t="shared" si="320"/>
        <v>0.14027299197623336</v>
      </c>
      <c r="Y116" s="24" t="str">
        <f>IFERROR((Y87-#REF!)/(Y82-#REF!),"nm")</f>
        <v>nm</v>
      </c>
      <c r="Z116" s="24" t="str">
        <f>IFERROR((Z87-#REF!)/(Z82-#REF!),"nm")</f>
        <v>nm</v>
      </c>
      <c r="AA116" s="24" t="str">
        <f>IFERROR((AA87-#REF!)/(AA82-#REF!),"nm")</f>
        <v>nm</v>
      </c>
      <c r="AB116" s="24" t="str">
        <f>IFERROR((AB87-#REF!)/(AB82-#REF!),"nm")</f>
        <v>nm</v>
      </c>
      <c r="AC116" s="24">
        <f t="shared" ref="AC116:AR116" si="321">IFERROR((AC87-Y87)/(AC82-Y82),"nm")</f>
        <v>-2.5029239766081872</v>
      </c>
      <c r="AD116" s="24">
        <f t="shared" si="321"/>
        <v>-0.52341597796143247</v>
      </c>
      <c r="AE116" s="24">
        <f t="shared" si="321"/>
        <v>1.65</v>
      </c>
      <c r="AF116" s="24">
        <f t="shared" si="321"/>
        <v>0.62235294117647055</v>
      </c>
      <c r="AG116" s="24">
        <f t="shared" si="321"/>
        <v>-0.33847637415621984</v>
      </c>
      <c r="AH116" s="24">
        <f t="shared" si="321"/>
        <v>0.24412191582002904</v>
      </c>
      <c r="AI116" s="24">
        <f t="shared" si="321"/>
        <v>0.39767054908485855</v>
      </c>
      <c r="AJ116" s="24">
        <f t="shared" si="321"/>
        <v>0.93668954996186116</v>
      </c>
      <c r="AK116" s="24">
        <f t="shared" si="321"/>
        <v>-0.38115631691648821</v>
      </c>
      <c r="AL116" s="24">
        <f t="shared" si="321"/>
        <v>0.73931623931623935</v>
      </c>
      <c r="AM116" s="24">
        <f t="shared" si="321"/>
        <v>0.37886872998932764</v>
      </c>
      <c r="AN116" s="24">
        <f t="shared" si="321"/>
        <v>-4.9968374446552812E-2</v>
      </c>
      <c r="AO116" s="24">
        <f t="shared" si="321"/>
        <v>0.27802961619824723</v>
      </c>
      <c r="AP116" s="24">
        <f t="shared" si="321"/>
        <v>-9.6517789553368663E-2</v>
      </c>
      <c r="AQ116" s="24">
        <f t="shared" si="321"/>
        <v>-0.68740955137481907</v>
      </c>
      <c r="AR116" s="24">
        <f t="shared" si="321"/>
        <v>0.81479140328697852</v>
      </c>
      <c r="AS116" s="24">
        <f t="shared" ref="AS116:BT116" si="322">IFERROR((AS87-AO87)/(AS82-AO82),"nm")</f>
        <v>0.48951841359773374</v>
      </c>
      <c r="AT116" s="24">
        <f t="shared" si="322"/>
        <v>-0.32212160413971541</v>
      </c>
      <c r="AU116" s="24">
        <f t="shared" si="322"/>
        <v>0.37353433835845895</v>
      </c>
      <c r="AV116" s="24">
        <f t="shared" si="322"/>
        <v>0.56602017067494181</v>
      </c>
      <c r="AW116" s="24">
        <f t="shared" si="322"/>
        <v>0.51942248195256102</v>
      </c>
      <c r="AX116" s="24">
        <f t="shared" si="322"/>
        <v>0.26783729717715049</v>
      </c>
      <c r="AY116" s="24">
        <f t="shared" si="322"/>
        <v>0.59456040480708416</v>
      </c>
      <c r="AZ116" s="24">
        <f t="shared" si="322"/>
        <v>0.84715588363004779</v>
      </c>
      <c r="BA116" s="24">
        <f t="shared" si="322"/>
        <v>0.18478260869565216</v>
      </c>
      <c r="BB116" s="24">
        <f t="shared" si="322"/>
        <v>0.76525612472160354</v>
      </c>
      <c r="BC116" s="24">
        <f t="shared" si="322"/>
        <v>0.59136018680677171</v>
      </c>
      <c r="BD116" s="24">
        <f t="shared" si="322"/>
        <v>0.4012820512820513</v>
      </c>
      <c r="BE116" s="24">
        <f t="shared" si="322"/>
        <v>0.62823164426059974</v>
      </c>
      <c r="BF116" s="24">
        <f t="shared" si="322"/>
        <v>0.47919193397157178</v>
      </c>
      <c r="BG116" s="24">
        <f t="shared" si="322"/>
        <v>0.4437982323061706</v>
      </c>
      <c r="BH116" s="24">
        <f t="shared" si="322"/>
        <v>0.41006923615778645</v>
      </c>
      <c r="BI116" s="24">
        <f t="shared" si="322"/>
        <v>-1.2572886847634968E-2</v>
      </c>
      <c r="BJ116" s="24">
        <f t="shared" si="322"/>
        <v>8.5804437210595191E-2</v>
      </c>
      <c r="BK116" s="24">
        <f t="shared" si="322"/>
        <v>0.26811202201233658</v>
      </c>
      <c r="BL116" s="24">
        <f t="shared" si="322"/>
        <v>0.40490964616260555</v>
      </c>
      <c r="BM116" s="24">
        <f t="shared" si="322"/>
        <v>0.24593524245307011</v>
      </c>
      <c r="BN116" s="24">
        <f t="shared" si="322"/>
        <v>0.23379752636258838</v>
      </c>
      <c r="BO116" s="24">
        <f t="shared" si="322"/>
        <v>0.13217493652186685</v>
      </c>
      <c r="BP116" s="24">
        <f t="shared" si="322"/>
        <v>1.0550555492543193E-2</v>
      </c>
      <c r="BQ116" s="24">
        <f t="shared" si="322"/>
        <v>0.20254483560057787</v>
      </c>
      <c r="BR116" s="24">
        <f t="shared" si="322"/>
        <v>0.1649070999894405</v>
      </c>
      <c r="BS116" s="24">
        <f t="shared" si="322"/>
        <v>7.9320264584042482E-2</v>
      </c>
      <c r="BT116" s="24">
        <f t="shared" si="322"/>
        <v>-2.2818895492790005E-2</v>
      </c>
      <c r="BU116" s="24">
        <f t="shared" ref="BU116" si="323">IFERROR((BU87-BQ87)/(BU82-BQ82),"nm")</f>
        <v>0.15438857649868001</v>
      </c>
      <c r="BV116" s="24">
        <f t="shared" ref="BV116" si="324">IFERROR((BV87-BR87)/(BV82-BR82),"nm")</f>
        <v>0.12960618441732888</v>
      </c>
      <c r="BW116" s="24">
        <f t="shared" ref="BW116" si="325">IFERROR((BW87-BS87)/(BW82-BS82),"nm")</f>
        <v>0.13832114753489769</v>
      </c>
      <c r="BX116" s="24">
        <f t="shared" ref="BX116" si="326">IFERROR((BX87-BT87)/(BX82-BT82),"nm")</f>
        <v>0.13855925171091082</v>
      </c>
    </row>
    <row r="117" spans="1:76" hidden="1" outlineLevel="1" x14ac:dyDescent="0.15">
      <c r="B117" t="s">
        <v>67</v>
      </c>
      <c r="G117" s="36" t="s">
        <v>38</v>
      </c>
      <c r="H117" s="24">
        <f t="shared" ref="H117:R117" si="327">IFERROR(H93/H$82,"nm")</f>
        <v>9.7421377533660619E-2</v>
      </c>
      <c r="I117" s="24">
        <f t="shared" si="327"/>
        <v>6.930542917804064E-2</v>
      </c>
      <c r="J117" s="24">
        <f t="shared" si="327"/>
        <v>0.10514817025925031</v>
      </c>
      <c r="K117" s="24">
        <f t="shared" si="327"/>
        <v>7.9487454045757938E-2</v>
      </c>
      <c r="L117" s="24">
        <f t="shared" si="327"/>
        <v>3.3394646345782542E-2</v>
      </c>
      <c r="M117" s="24">
        <f t="shared" si="327"/>
        <v>7.8367451985458914E-2</v>
      </c>
      <c r="N117" s="24">
        <f t="shared" si="327"/>
        <v>0.12074104645297382</v>
      </c>
      <c r="O117" s="24">
        <f t="shared" si="327"/>
        <v>0.35802552673202004</v>
      </c>
      <c r="P117" s="24">
        <f t="shared" si="327"/>
        <v>0.16013492250996184</v>
      </c>
      <c r="Q117" s="24">
        <f t="shared" si="327"/>
        <v>0.1567732888432459</v>
      </c>
      <c r="R117" s="24">
        <f t="shared" si="327"/>
        <v>0.15366064507160462</v>
      </c>
      <c r="S117" s="24">
        <f t="shared" ref="S117:T117" si="328">IFERROR(S93/S$82,"nm")</f>
        <v>0.14943497458556995</v>
      </c>
      <c r="T117" s="24">
        <f t="shared" si="328"/>
        <v>0.14643536199268817</v>
      </c>
      <c r="Y117" s="24">
        <f t="shared" ref="Y117:AN117" si="329">IFERROR(Y93/Y$82,"nm")</f>
        <v>7.7163814180929102E-2</v>
      </c>
      <c r="Z117" s="24">
        <f t="shared" si="329"/>
        <v>0.14122173665209956</v>
      </c>
      <c r="AA117" s="24">
        <f t="shared" si="329"/>
        <v>4.8111075234097515E-2</v>
      </c>
      <c r="AB117" s="24">
        <f t="shared" si="329"/>
        <v>0.12678562084663283</v>
      </c>
      <c r="AC117" s="24">
        <f t="shared" si="329"/>
        <v>4.8009310896658747E-2</v>
      </c>
      <c r="AD117" s="24">
        <f t="shared" si="329"/>
        <v>5.1126868705117207E-2</v>
      </c>
      <c r="AE117" s="24">
        <f t="shared" si="329"/>
        <v>8.5825625616226114E-2</v>
      </c>
      <c r="AF117" s="24">
        <f t="shared" si="329"/>
        <v>9.1916347352384464E-2</v>
      </c>
      <c r="AG117" s="24">
        <f t="shared" si="329"/>
        <v>0.44041053921568629</v>
      </c>
      <c r="AH117" s="24">
        <f t="shared" si="329"/>
        <v>1.39602053915276E-2</v>
      </c>
      <c r="AI117" s="24">
        <f t="shared" si="329"/>
        <v>-3.8264417574762399E-2</v>
      </c>
      <c r="AJ117" s="24">
        <f t="shared" si="329"/>
        <v>7.9115479115479115E-3</v>
      </c>
      <c r="AK117" s="24">
        <f t="shared" si="329"/>
        <v>4.1719465834876693E-2</v>
      </c>
      <c r="AL117" s="24">
        <f t="shared" si="329"/>
        <v>7.5748735900427855E-2</v>
      </c>
      <c r="AM117" s="24">
        <f t="shared" si="329"/>
        <v>0.12793572311495674</v>
      </c>
      <c r="AN117" s="24">
        <f t="shared" si="329"/>
        <v>7.1861748210295923E-2</v>
      </c>
      <c r="AO117" s="24">
        <f t="shared" ref="AO117:BT117" si="330">IFERROR(AO93/AO$82,"nm")</f>
        <v>0.20258530238804717</v>
      </c>
      <c r="AP117" s="24">
        <f t="shared" si="330"/>
        <v>0.11891426109435588</v>
      </c>
      <c r="AQ117" s="24">
        <f t="shared" si="330"/>
        <v>1.7399309551208286E-2</v>
      </c>
      <c r="AR117" s="24">
        <f t="shared" si="330"/>
        <v>-0.2686630788085469</v>
      </c>
      <c r="AS117" s="24">
        <f t="shared" si="330"/>
        <v>5.2027393210819332E-2</v>
      </c>
      <c r="AT117" s="24">
        <f t="shared" si="330"/>
        <v>0.10883807995721353</v>
      </c>
      <c r="AU117" s="24">
        <f t="shared" si="330"/>
        <v>7.3734539850634218E-2</v>
      </c>
      <c r="AV117" s="24">
        <f t="shared" si="330"/>
        <v>7.710613993336507E-2</v>
      </c>
      <c r="AW117" s="24">
        <f t="shared" si="330"/>
        <v>0.12693854106835153</v>
      </c>
      <c r="AX117" s="24">
        <f t="shared" si="330"/>
        <v>8.3457083457083456E-2</v>
      </c>
      <c r="AY117" s="24">
        <f t="shared" si="330"/>
        <v>0.14254100951912607</v>
      </c>
      <c r="AZ117" s="24">
        <f t="shared" si="330"/>
        <v>0.12880247137924769</v>
      </c>
      <c r="BA117" s="24">
        <f t="shared" si="330"/>
        <v>0.11533420707732635</v>
      </c>
      <c r="BB117" s="24">
        <f t="shared" si="330"/>
        <v>0.12898804016311985</v>
      </c>
      <c r="BC117" s="24">
        <f t="shared" si="330"/>
        <v>0.9420515539063018</v>
      </c>
      <c r="BD117" s="24">
        <f t="shared" si="330"/>
        <v>0.22444915945813612</v>
      </c>
      <c r="BE117" s="24">
        <f t="shared" si="330"/>
        <v>0.17691652219904211</v>
      </c>
      <c r="BF117" s="24">
        <f t="shared" ref="BF117" si="331">IFERROR(BF93/BF$82,"nm")</f>
        <v>0.15268020838306381</v>
      </c>
      <c r="BG117" s="24">
        <f t="shared" si="330"/>
        <v>0.15619002705011917</v>
      </c>
      <c r="BH117" s="24">
        <f t="shared" si="330"/>
        <v>0.15509925398327767</v>
      </c>
      <c r="BI117" s="24">
        <f t="shared" si="330"/>
        <v>0.15103916119882146</v>
      </c>
      <c r="BJ117" s="24">
        <f t="shared" si="330"/>
        <v>0.1423629181430516</v>
      </c>
      <c r="BK117" s="24">
        <f t="shared" si="330"/>
        <v>0.16044956344420863</v>
      </c>
      <c r="BL117" s="24">
        <f t="shared" si="330"/>
        <v>0.17205312700307726</v>
      </c>
      <c r="BM117" s="24">
        <f t="shared" si="330"/>
        <v>0.15336355408413108</v>
      </c>
      <c r="BN117" s="24">
        <f t="shared" si="330"/>
        <v>0.14445304904270903</v>
      </c>
      <c r="BO117" s="24">
        <f t="shared" si="330"/>
        <v>0.15516357758724827</v>
      </c>
      <c r="BP117" s="24">
        <f t="shared" si="330"/>
        <v>0.16134198752501086</v>
      </c>
      <c r="BQ117" s="24">
        <f t="shared" si="330"/>
        <v>0.15270622854687044</v>
      </c>
      <c r="BR117" s="24">
        <f t="shared" si="330"/>
        <v>0.14272881054782555</v>
      </c>
      <c r="BS117" s="24">
        <f t="shared" si="330"/>
        <v>0.14975837879864917</v>
      </c>
      <c r="BT117" s="24">
        <f t="shared" si="330"/>
        <v>0.15247180129263138</v>
      </c>
      <c r="BU117" s="24">
        <f t="shared" ref="BU117:BX117" si="332">IFERROR(BU93/BU$82,"nm")</f>
        <v>0.15007235226140569</v>
      </c>
      <c r="BV117" s="24">
        <f t="shared" si="332"/>
        <v>0.13967713908730855</v>
      </c>
      <c r="BW117" s="24">
        <f t="shared" si="332"/>
        <v>0.14666424477382567</v>
      </c>
      <c r="BX117" s="24">
        <f t="shared" si="332"/>
        <v>0.14925773074822427</v>
      </c>
    </row>
    <row r="118" spans="1:76" hidden="1" outlineLevel="1" x14ac:dyDescent="0.15">
      <c r="C118" t="s">
        <v>66</v>
      </c>
      <c r="G118" s="36" t="s">
        <v>38</v>
      </c>
      <c r="H118" s="24" t="str">
        <f>IFERROR((H93-#REF!)/(H$82-#REF!),"nm")</f>
        <v>nm</v>
      </c>
      <c r="I118" s="24">
        <f t="shared" ref="I118:T118" si="333">IFERROR((I93-H93)/(I$82-H$82),"nm")</f>
        <v>-0.60524781341107869</v>
      </c>
      <c r="J118" s="24">
        <f t="shared" si="333"/>
        <v>-0.33409578270192997</v>
      </c>
      <c r="K118" s="24">
        <f t="shared" si="333"/>
        <v>-0.29996243425995495</v>
      </c>
      <c r="L118" s="24">
        <f t="shared" si="333"/>
        <v>-1.0805060379528464</v>
      </c>
      <c r="M118" s="24">
        <f t="shared" si="333"/>
        <v>0.76607267645003496</v>
      </c>
      <c r="N118" s="24">
        <f t="shared" si="333"/>
        <v>0.37111899632492712</v>
      </c>
      <c r="O118" s="24">
        <f t="shared" si="333"/>
        <v>3.1720687404829238</v>
      </c>
      <c r="P118" s="24">
        <f t="shared" si="333"/>
        <v>-0.98676787303197311</v>
      </c>
      <c r="Q118" s="24">
        <f t="shared" si="333"/>
        <v>0.13141497052787302</v>
      </c>
      <c r="R118" s="24">
        <f t="shared" si="333"/>
        <v>0.11865354859922055</v>
      </c>
      <c r="S118" s="24">
        <f t="shared" si="333"/>
        <v>8.3280606257195119E-2</v>
      </c>
      <c r="T118" s="24">
        <f t="shared" si="333"/>
        <v>9.9713262236729827E-2</v>
      </c>
      <c r="Y118" s="24" t="str">
        <f>IFERROR((Y95-#REF!)/(Y82-#REF!),"nm")</f>
        <v>nm</v>
      </c>
      <c r="Z118" s="24" t="str">
        <f>IFERROR((Z95-#REF!)/(Z82-#REF!),"nm")</f>
        <v>nm</v>
      </c>
      <c r="AA118" s="24" t="str">
        <f>IFERROR((AA95-#REF!)/(AA82-#REF!),"nm")</f>
        <v>nm</v>
      </c>
      <c r="AB118" s="24" t="str">
        <f>IFERROR((AB95-#REF!)/(AB82-#REF!),"nm")</f>
        <v>nm</v>
      </c>
      <c r="AC118" s="24">
        <f t="shared" ref="AC118:AR118" si="334">IFERROR((AC95-Y95)/(AC82-Y82),"nm")</f>
        <v>-3.4327485380116958</v>
      </c>
      <c r="AD118" s="24">
        <f t="shared" si="334"/>
        <v>-1.7281910009182737</v>
      </c>
      <c r="AE118" s="24">
        <f t="shared" si="334"/>
        <v>-1.918421052631579</v>
      </c>
      <c r="AF118" s="24">
        <f t="shared" si="334"/>
        <v>-0.18549019607843137</v>
      </c>
      <c r="AG118" s="24">
        <f t="shared" si="334"/>
        <v>-7.3172613307618128</v>
      </c>
      <c r="AH118" s="24">
        <f t="shared" si="334"/>
        <v>0.25137880986937589</v>
      </c>
      <c r="AI118" s="24">
        <f t="shared" si="334"/>
        <v>2.1489184692179699</v>
      </c>
      <c r="AJ118" s="24">
        <f t="shared" si="334"/>
        <v>1.3806254767353165</v>
      </c>
      <c r="AK118" s="24">
        <f t="shared" si="334"/>
        <v>-8.3019271948608129</v>
      </c>
      <c r="AL118" s="24">
        <f t="shared" si="334"/>
        <v>0.69925213675213671</v>
      </c>
      <c r="AM118" s="24">
        <f t="shared" si="334"/>
        <v>3.7054429028815368</v>
      </c>
      <c r="AN118" s="24">
        <f t="shared" si="334"/>
        <v>0.88108791903858319</v>
      </c>
      <c r="AO118" s="24">
        <f t="shared" si="334"/>
        <v>1.200362647325476</v>
      </c>
      <c r="AP118" s="24">
        <f t="shared" si="334"/>
        <v>0.43868281604844817</v>
      </c>
      <c r="AQ118" s="24">
        <f t="shared" si="334"/>
        <v>-3.3473227206946454</v>
      </c>
      <c r="AR118" s="24">
        <f t="shared" si="334"/>
        <v>2.0749051833122629</v>
      </c>
      <c r="AS118" s="24">
        <f t="shared" ref="AS118:BT118" si="335">IFERROR((AS95-AO95)/(AS82-AO82),"nm")</f>
        <v>1.0566572237960339</v>
      </c>
      <c r="AT118" s="24">
        <f t="shared" si="335"/>
        <v>0.29495472186287192</v>
      </c>
      <c r="AU118" s="24">
        <f t="shared" si="335"/>
        <v>0.42183137911781127</v>
      </c>
      <c r="AV118" s="24">
        <f t="shared" si="335"/>
        <v>1.0814584949573314</v>
      </c>
      <c r="AW118" s="24">
        <f t="shared" si="335"/>
        <v>0.37710553454795465</v>
      </c>
      <c r="AX118" s="24">
        <f t="shared" si="335"/>
        <v>-6.6459213158479663E-2</v>
      </c>
      <c r="AY118" s="24">
        <f t="shared" si="335"/>
        <v>0.68374446552814672</v>
      </c>
      <c r="AZ118" s="24">
        <f t="shared" si="335"/>
        <v>0.64437689969604861</v>
      </c>
      <c r="BA118" s="24">
        <f t="shared" si="335"/>
        <v>-4.9621928166351609E-2</v>
      </c>
      <c r="BB118" s="24">
        <f t="shared" si="335"/>
        <v>0.70022271714922046</v>
      </c>
      <c r="BC118" s="24">
        <f t="shared" si="335"/>
        <v>14.140105078809107</v>
      </c>
      <c r="BD118" s="24">
        <f t="shared" si="335"/>
        <v>1.0397435897435898</v>
      </c>
      <c r="BE118" s="24">
        <f t="shared" si="335"/>
        <v>0.45673905549810412</v>
      </c>
      <c r="BF118" s="24">
        <f t="shared" si="335"/>
        <v>0.27329360621150334</v>
      </c>
      <c r="BG118" s="24">
        <f t="shared" si="335"/>
        <v>-4.9391632393853842</v>
      </c>
      <c r="BH118" s="24">
        <f t="shared" si="335"/>
        <v>-0.24956514474414504</v>
      </c>
      <c r="BI118" s="24">
        <f t="shared" si="335"/>
        <v>-6.2314267503926796E-2</v>
      </c>
      <c r="BJ118" s="24">
        <f t="shared" si="335"/>
        <v>6.16018269634784E-2</v>
      </c>
      <c r="BK118" s="24">
        <f t="shared" si="335"/>
        <v>0.18561303424459344</v>
      </c>
      <c r="BL118" s="24">
        <f t="shared" si="335"/>
        <v>0.2801848545593042</v>
      </c>
      <c r="BM118" s="24">
        <f t="shared" si="335"/>
        <v>0.17025182157328703</v>
      </c>
      <c r="BN118" s="24">
        <f t="shared" si="335"/>
        <v>0.16188381162043949</v>
      </c>
      <c r="BO118" s="24">
        <f t="shared" si="335"/>
        <v>8.9307444378031564E-2</v>
      </c>
      <c r="BP118" s="24">
        <f t="shared" si="335"/>
        <v>7.2483663683798275E-3</v>
      </c>
      <c r="BQ118" s="24">
        <f t="shared" si="335"/>
        <v>0.14027775301719794</v>
      </c>
      <c r="BR118" s="24">
        <f t="shared" si="335"/>
        <v>0.11422046638566168</v>
      </c>
      <c r="BS118" s="24">
        <f t="shared" si="335"/>
        <v>5.7991392779611448E-2</v>
      </c>
      <c r="BT118" s="24">
        <f t="shared" si="335"/>
        <v>-1.5266299847960237E-2</v>
      </c>
      <c r="BU118" s="24">
        <f t="shared" ref="BU118" si="336">IFERROR((BU95-BQ95)/(BU82-BQ82),"nm")</f>
        <v>0.10689799691179629</v>
      </c>
      <c r="BV118" s="24">
        <f t="shared" ref="BV118" si="337">IFERROR((BV95-BR95)/(BV82-BR82),"nm")</f>
        <v>8.9750220780216633E-2</v>
      </c>
      <c r="BW118" s="24">
        <f t="shared" ref="BW118" si="338">IFERROR((BW95-BS95)/(BW82-BS82),"nm")</f>
        <v>9.5764895494856977E-2</v>
      </c>
      <c r="BX118" s="24">
        <f t="shared" ref="BX118" si="339">IFERROR((BX95-BT95)/(BX82-BT82),"nm")</f>
        <v>9.5919738189165077E-2</v>
      </c>
    </row>
    <row r="119" spans="1:76" hidden="1" outlineLevel="2" x14ac:dyDescent="0.15">
      <c r="N119" t="s">
        <v>68</v>
      </c>
    </row>
    <row r="120" spans="1:76" hidden="1" outlineLevel="2" x14ac:dyDescent="0.15">
      <c r="B120" s="22" t="s">
        <v>69</v>
      </c>
    </row>
    <row r="121" spans="1:76" hidden="1" outlineLevel="2" x14ac:dyDescent="0.15">
      <c r="B121" t="str">
        <f>B106</f>
        <v>Revenue</v>
      </c>
      <c r="G121" s="36" t="s">
        <v>38</v>
      </c>
      <c r="Y121" s="24" t="str">
        <f>IFERROR(Y82/#REF!-1,"nm")</f>
        <v>nm</v>
      </c>
      <c r="Z121" s="24">
        <f t="shared" ref="Z121:BT121" si="340">IFERROR(Z82/Y82-1,"nm")</f>
        <v>2.9437652811735937E-2</v>
      </c>
      <c r="AA121" s="24">
        <f t="shared" si="340"/>
        <v>2.9783393501805033E-2</v>
      </c>
      <c r="AB121" s="24">
        <f t="shared" si="340"/>
        <v>-0.11845564832326216</v>
      </c>
      <c r="AC121" s="24">
        <f t="shared" si="340"/>
        <v>7.9012087279577203E-2</v>
      </c>
      <c r="AD121" s="24">
        <f t="shared" si="340"/>
        <v>7.3711265215071986E-2</v>
      </c>
      <c r="AE121" s="24">
        <f t="shared" si="340"/>
        <v>-3.8028995980308067E-2</v>
      </c>
      <c r="AF121" s="24">
        <f t="shared" si="340"/>
        <v>1.6996103103432025E-2</v>
      </c>
      <c r="AG121" s="24">
        <f t="shared" si="340"/>
        <v>-9.5886616499699873E-2</v>
      </c>
      <c r="AH121" s="24">
        <f t="shared" si="340"/>
        <v>-4.5343137254901911E-2</v>
      </c>
      <c r="AI121" s="24">
        <f t="shared" si="340"/>
        <v>7.4935815147625151E-2</v>
      </c>
      <c r="AJ121" s="24">
        <f t="shared" si="340"/>
        <v>1.258894362342633E-2</v>
      </c>
      <c r="AK121" s="24">
        <f t="shared" si="340"/>
        <v>8.2555282555283327E-3</v>
      </c>
      <c r="AL121" s="24">
        <f t="shared" si="340"/>
        <v>2.436884686616736E-3</v>
      </c>
      <c r="AM121" s="24">
        <f t="shared" si="340"/>
        <v>2.2656553870089358E-2</v>
      </c>
      <c r="AN121" s="24">
        <f t="shared" si="340"/>
        <v>4.2645241038318904E-2</v>
      </c>
      <c r="AO121" s="24">
        <f t="shared" si="340"/>
        <v>8.6452966121015828E-2</v>
      </c>
      <c r="AP121" s="24">
        <f t="shared" si="340"/>
        <v>-2.5894993075082917E-2</v>
      </c>
      <c r="AQ121" s="24">
        <f t="shared" si="340"/>
        <v>-6.3981042654028486E-2</v>
      </c>
      <c r="AR121" s="24">
        <f t="shared" si="340"/>
        <v>-0.13615650172612193</v>
      </c>
      <c r="AS121" s="24">
        <f t="shared" si="340"/>
        <v>8.1526083018063522E-2</v>
      </c>
      <c r="AT121" s="24">
        <f t="shared" si="340"/>
        <v>0.10543430063556181</v>
      </c>
      <c r="AU121" s="24">
        <f t="shared" si="340"/>
        <v>0.12791371395462847</v>
      </c>
      <c r="AV121" s="24">
        <f t="shared" si="340"/>
        <v>-3.7539020824277625E-3</v>
      </c>
      <c r="AW121" s="24">
        <f t="shared" si="340"/>
        <v>3.5816277962874787E-2</v>
      </c>
      <c r="AX121" s="24">
        <f t="shared" si="340"/>
        <v>3.1437870955389524E-2</v>
      </c>
      <c r="AY121" s="24">
        <f t="shared" si="340"/>
        <v>5.6912681912681951E-2</v>
      </c>
      <c r="AZ121" s="24">
        <f t="shared" si="340"/>
        <v>-3.3510133829779742E-2</v>
      </c>
      <c r="BA121" s="24">
        <f t="shared" si="340"/>
        <v>2.6022169725604227E-2</v>
      </c>
      <c r="BB121" s="24">
        <f t="shared" si="340"/>
        <v>3.3650951082143665E-2</v>
      </c>
      <c r="BC121" s="24">
        <f t="shared" si="340"/>
        <v>3.4303142455707425E-2</v>
      </c>
      <c r="BD121" s="24">
        <f t="shared" si="340"/>
        <v>1.5008945729242607E-2</v>
      </c>
      <c r="BE121" s="24">
        <f t="shared" si="340"/>
        <v>0.11091888362983515</v>
      </c>
      <c r="BF121" s="24">
        <f t="shared" si="340"/>
        <v>9.5394144260030345E-4</v>
      </c>
      <c r="BG121" s="24">
        <f t="shared" si="340"/>
        <v>2.2311135754814249E-2</v>
      </c>
      <c r="BH121" s="24">
        <f t="shared" si="340"/>
        <v>2.5244965342293924E-2</v>
      </c>
      <c r="BI121" s="24">
        <f t="shared" si="340"/>
        <v>5.8875264407048267E-2</v>
      </c>
      <c r="BJ121" s="24">
        <f t="shared" si="340"/>
        <v>1.8541926057040525E-2</v>
      </c>
      <c r="BK121" s="24">
        <f t="shared" si="340"/>
        <v>3.2278412753283581E-2</v>
      </c>
      <c r="BL121" s="24">
        <f t="shared" si="340"/>
        <v>2.9932460150314588E-2</v>
      </c>
      <c r="BM121" s="24">
        <f t="shared" si="340"/>
        <v>2.3602549910136883E-2</v>
      </c>
      <c r="BN121" s="24">
        <f t="shared" si="340"/>
        <v>7.1838525368574935E-3</v>
      </c>
      <c r="BO121" s="24">
        <f t="shared" si="340"/>
        <v>2.0215744618556242E-2</v>
      </c>
      <c r="BP121" s="24">
        <f t="shared" si="340"/>
        <v>1.6923870857844081E-2</v>
      </c>
      <c r="BQ121" s="24">
        <f t="shared" si="340"/>
        <v>2.9437168070022279E-2</v>
      </c>
      <c r="BR121" s="24">
        <f t="shared" si="340"/>
        <v>-2.7815767561967242E-4</v>
      </c>
      <c r="BS121" s="24">
        <f t="shared" si="340"/>
        <v>1.2750214018328432E-2</v>
      </c>
      <c r="BT121" s="24">
        <f t="shared" si="340"/>
        <v>1.005522477135834E-2</v>
      </c>
      <c r="BU121" s="24">
        <f t="shared" ref="BU121" si="341">IFERROR(BU82/BT82-1,"nm")</f>
        <v>4.1728764103048377E-2</v>
      </c>
      <c r="BV121" s="24">
        <f t="shared" ref="BV121" si="342">IFERROR(BV82/BU82-1,"nm")</f>
        <v>-1.3285727577101447E-3</v>
      </c>
      <c r="BW121" s="24">
        <f t="shared" ref="BW121" si="343">IFERROR(BW82/BV82-1,"nm")</f>
        <v>1.2559998590693233E-2</v>
      </c>
      <c r="BX121" s="24">
        <f t="shared" ref="BX121" si="344">IFERROR(BX82/BW82-1,"nm")</f>
        <v>9.3844161422178551E-3</v>
      </c>
    </row>
    <row r="122" spans="1:76" hidden="1" outlineLevel="2" x14ac:dyDescent="0.15">
      <c r="B122" t="str">
        <f>B107</f>
        <v>Gross profit</v>
      </c>
      <c r="G122" s="36" t="s">
        <v>38</v>
      </c>
      <c r="Y122" s="24" t="str">
        <f>IFERROR(Y84/#REF!-1,"nm")</f>
        <v>nm</v>
      </c>
      <c r="Z122" s="24">
        <f t="shared" ref="Z122:BT122" si="345">IFERROR(Z84/Y84-1,"nm")</f>
        <v>2.5570644322450153E-2</v>
      </c>
      <c r="AA122" s="24">
        <f t="shared" si="345"/>
        <v>4.9302718692773695E-2</v>
      </c>
      <c r="AB122" s="24">
        <f t="shared" si="345"/>
        <v>-0.16901597529869783</v>
      </c>
      <c r="AC122" s="24">
        <f t="shared" si="345"/>
        <v>8.2229402261712492E-2</v>
      </c>
      <c r="AD122" s="24">
        <f t="shared" si="345"/>
        <v>5.8217644424540804E-3</v>
      </c>
      <c r="AE122" s="24">
        <f t="shared" si="345"/>
        <v>2.2707034728405961E-2</v>
      </c>
      <c r="AF122" s="24">
        <f t="shared" si="345"/>
        <v>0.12697721665941075</v>
      </c>
      <c r="AG122" s="24">
        <f t="shared" si="345"/>
        <v>-0.10816379088333761</v>
      </c>
      <c r="AH122" s="24">
        <f t="shared" si="345"/>
        <v>-0.16777360669939356</v>
      </c>
      <c r="AI122" s="24">
        <f t="shared" si="345"/>
        <v>9.6113809854267762E-2</v>
      </c>
      <c r="AJ122" s="24">
        <f t="shared" si="345"/>
        <v>5.3023108578664102E-2</v>
      </c>
      <c r="AK122" s="24">
        <f t="shared" si="345"/>
        <v>2.6003306778896729E-2</v>
      </c>
      <c r="AL122" s="24">
        <f t="shared" si="345"/>
        <v>6.4019923820685554E-2</v>
      </c>
      <c r="AM122" s="24">
        <f t="shared" si="345"/>
        <v>-2.6022304832713727E-2</v>
      </c>
      <c r="AN122" s="24">
        <f t="shared" si="345"/>
        <v>-1.2722646310432406E-3</v>
      </c>
      <c r="AO122" s="24">
        <f t="shared" si="345"/>
        <v>0.15881104033970272</v>
      </c>
      <c r="AP122" s="24">
        <f t="shared" si="345"/>
        <v>-7.7806278245999727E-2</v>
      </c>
      <c r="AQ122" s="24">
        <f t="shared" si="345"/>
        <v>-0.10039735099337743</v>
      </c>
      <c r="AR122" s="24">
        <f t="shared" si="345"/>
        <v>-0.31139575971731448</v>
      </c>
      <c r="AS122" s="24">
        <f t="shared" si="345"/>
        <v>0.37524053880692754</v>
      </c>
      <c r="AT122" s="24">
        <f t="shared" si="345"/>
        <v>0.19060945273631846</v>
      </c>
      <c r="AU122" s="24">
        <f t="shared" si="345"/>
        <v>8.9318359885087517E-2</v>
      </c>
      <c r="AV122" s="24">
        <f t="shared" si="345"/>
        <v>-1.9180052745145004E-2</v>
      </c>
      <c r="AW122" s="24">
        <f t="shared" si="345"/>
        <v>0.16939623563920803</v>
      </c>
      <c r="AX122" s="24">
        <f t="shared" si="345"/>
        <v>4.4941471571906533E-3</v>
      </c>
      <c r="AY122" s="24">
        <f t="shared" si="345"/>
        <v>0.10092602226615344</v>
      </c>
      <c r="AZ122" s="24">
        <f t="shared" si="345"/>
        <v>3.4968339476419974E-3</v>
      </c>
      <c r="BA122" s="24">
        <f t="shared" si="345"/>
        <v>1.1395743077792453E-2</v>
      </c>
      <c r="BB122" s="24">
        <f t="shared" si="345"/>
        <v>6.7604059968339625E-2</v>
      </c>
      <c r="BC122" s="24">
        <f t="shared" si="345"/>
        <v>8.95769733972962E-2</v>
      </c>
      <c r="BD122" s="24">
        <f t="shared" si="345"/>
        <v>3.1059878322126089E-2</v>
      </c>
      <c r="BE122" s="24">
        <f t="shared" si="345"/>
        <v>0.15791925465838519</v>
      </c>
      <c r="BF122" s="24">
        <f t="shared" si="345"/>
        <v>5.162858505594059E-3</v>
      </c>
      <c r="BG122" s="24">
        <f t="shared" si="345"/>
        <v>1.4034511711676245E-2</v>
      </c>
      <c r="BH122" s="24">
        <f t="shared" si="345"/>
        <v>4.0690686850157309E-2</v>
      </c>
      <c r="BI122" s="24">
        <f t="shared" si="345"/>
        <v>2.4848522662294092E-2</v>
      </c>
      <c r="BJ122" s="24">
        <f t="shared" si="345"/>
        <v>8.4153762532677145E-3</v>
      </c>
      <c r="BK122" s="24">
        <f t="shared" si="345"/>
        <v>7.6821282086664278E-2</v>
      </c>
      <c r="BL122" s="24">
        <f t="shared" si="345"/>
        <v>8.4431757466766788E-2</v>
      </c>
      <c r="BM122" s="24">
        <f t="shared" si="345"/>
        <v>-5.072805138042602E-2</v>
      </c>
      <c r="BN122" s="24">
        <f t="shared" si="345"/>
        <v>-5.2322873569051742E-3</v>
      </c>
      <c r="BO122" s="24">
        <f t="shared" si="345"/>
        <v>4.1196940744790966E-2</v>
      </c>
      <c r="BP122" s="24">
        <f t="shared" si="345"/>
        <v>5.207552888713507E-2</v>
      </c>
      <c r="BQ122" s="24">
        <f t="shared" si="345"/>
        <v>-1.4433973621188034E-2</v>
      </c>
      <c r="BR122" s="24">
        <f t="shared" si="345"/>
        <v>-1.7207469432113265E-2</v>
      </c>
      <c r="BS122" s="24">
        <f t="shared" si="345"/>
        <v>2.1677273295752864E-2</v>
      </c>
      <c r="BT122" s="24">
        <f t="shared" si="345"/>
        <v>3.3812405738325557E-2</v>
      </c>
      <c r="BU122" s="24">
        <f t="shared" ref="BU122" si="346">IFERROR(BU84/BT84-1,"nm")</f>
        <v>1.7912368045065685E-2</v>
      </c>
      <c r="BV122" s="24">
        <f t="shared" ref="BV122" si="347">IFERROR(BV84/BU84-1,"nm")</f>
        <v>-2.0704861107869399E-2</v>
      </c>
      <c r="BW122" s="24">
        <f t="shared" ref="BW122" si="348">IFERROR(BW84/BV84-1,"nm")</f>
        <v>2.2334584581345407E-2</v>
      </c>
      <c r="BX122" s="24">
        <f t="shared" ref="BX122" si="349">IFERROR(BX84/BW84-1,"nm")</f>
        <v>3.2071524617604208E-2</v>
      </c>
    </row>
    <row r="123" spans="1:76" hidden="1" outlineLevel="2" x14ac:dyDescent="0.15">
      <c r="B123" t="str">
        <f>B108</f>
        <v>EBIT</v>
      </c>
      <c r="G123" s="36" t="s">
        <v>38</v>
      </c>
      <c r="Y123" s="24" t="str">
        <f>IFERROR(Y87/#REF!-1,"nm")</f>
        <v>nm</v>
      </c>
      <c r="Z123" s="24">
        <f t="shared" ref="Z123:BT123" si="350">IFERROR(Z87/Y87-1,"nm")</f>
        <v>6.5851364063969964E-2</v>
      </c>
      <c r="AA123" s="24">
        <f t="shared" si="350"/>
        <v>9.1350397175639975E-2</v>
      </c>
      <c r="AB123" s="24">
        <f t="shared" si="350"/>
        <v>-0.46097856854023456</v>
      </c>
      <c r="AC123" s="24">
        <f t="shared" si="350"/>
        <v>0.27381845461365351</v>
      </c>
      <c r="AD123" s="24">
        <f t="shared" si="350"/>
        <v>-1.1778563015312216E-3</v>
      </c>
      <c r="AE123" s="24">
        <f t="shared" si="350"/>
        <v>8.8443396226415061E-2</v>
      </c>
      <c r="AF123" s="24">
        <f t="shared" si="350"/>
        <v>0.58179848320693384</v>
      </c>
      <c r="AG123" s="24">
        <f t="shared" si="350"/>
        <v>-0.29828767123287669</v>
      </c>
      <c r="AH123" s="24">
        <f t="shared" si="350"/>
        <v>-0.58272327964860904</v>
      </c>
      <c r="AI123" s="24">
        <f t="shared" si="350"/>
        <v>0.60000000000000009</v>
      </c>
      <c r="AJ123" s="24">
        <f t="shared" si="350"/>
        <v>0.23684210526315796</v>
      </c>
      <c r="AK123" s="24">
        <f t="shared" si="350"/>
        <v>5.9101654846327456E-4</v>
      </c>
      <c r="AL123" s="24">
        <f t="shared" si="350"/>
        <v>0.32250443000590678</v>
      </c>
      <c r="AM123" s="24">
        <f t="shared" si="350"/>
        <v>-0.23046002679767752</v>
      </c>
      <c r="AN123" s="24">
        <f t="shared" si="350"/>
        <v>-6.3842135809634382E-2</v>
      </c>
      <c r="AO123" s="24">
        <f t="shared" si="350"/>
        <v>0.61996280223186617</v>
      </c>
      <c r="AP123" s="24">
        <f t="shared" si="350"/>
        <v>-0.2407194795254497</v>
      </c>
      <c r="AQ123" s="24">
        <f t="shared" si="350"/>
        <v>-0.37096774193548387</v>
      </c>
      <c r="AR123" s="24">
        <f t="shared" si="350"/>
        <v>-1.7732371794871795</v>
      </c>
      <c r="AS123" s="24">
        <f t="shared" si="350"/>
        <v>-1.9170984455958551</v>
      </c>
      <c r="AT123" s="24">
        <f t="shared" si="350"/>
        <v>1.5231638418079094</v>
      </c>
      <c r="AU123" s="24">
        <f t="shared" si="350"/>
        <v>0.15808329601433058</v>
      </c>
      <c r="AV123" s="24">
        <f t="shared" si="350"/>
        <v>3.75096674400619E-2</v>
      </c>
      <c r="AW123" s="24">
        <f t="shared" si="350"/>
        <v>0.45620573984345891</v>
      </c>
      <c r="AX123" s="24">
        <f t="shared" si="350"/>
        <v>-0.12004095213718968</v>
      </c>
      <c r="AY123" s="24">
        <f t="shared" si="350"/>
        <v>0.29901105293775454</v>
      </c>
      <c r="AZ123" s="24">
        <f t="shared" si="350"/>
        <v>3.7617554858934144E-2</v>
      </c>
      <c r="BA123" s="24">
        <f t="shared" si="350"/>
        <v>-7.2507552870090586E-2</v>
      </c>
      <c r="BB123" s="24">
        <f t="shared" si="350"/>
        <v>0.19962773382968813</v>
      </c>
      <c r="BC123" s="24">
        <f t="shared" si="350"/>
        <v>6.2645461598137997E-2</v>
      </c>
      <c r="BD123" s="24">
        <f t="shared" si="350"/>
        <v>7.4283628399342883E-2</v>
      </c>
      <c r="BE123" s="24">
        <f t="shared" si="350"/>
        <v>0.3494733265375467</v>
      </c>
      <c r="BF123" s="24">
        <f t="shared" si="350"/>
        <v>-5.6200873203209878E-2</v>
      </c>
      <c r="BG123" s="24">
        <f t="shared" si="350"/>
        <v>5.7603100186287559E-3</v>
      </c>
      <c r="BH123" s="24">
        <f t="shared" si="350"/>
        <v>5.6385988727726266E-2</v>
      </c>
      <c r="BI123" s="24">
        <f t="shared" si="350"/>
        <v>-8.7087650084052282E-3</v>
      </c>
      <c r="BJ123" s="24">
        <f t="shared" si="350"/>
        <v>-2.2523417317112937E-3</v>
      </c>
      <c r="BK123" s="24">
        <f t="shared" si="350"/>
        <v>0.1247224834960019</v>
      </c>
      <c r="BL123" s="24">
        <f t="shared" si="350"/>
        <v>0.13822287755184881</v>
      </c>
      <c r="BM123" s="24">
        <f t="shared" si="350"/>
        <v>-0.11711286899166951</v>
      </c>
      <c r="BN123" s="24">
        <f t="shared" si="350"/>
        <v>-1.8088524954782303E-2</v>
      </c>
      <c r="BO123" s="24">
        <f t="shared" si="350"/>
        <v>6.3480982079695547E-2</v>
      </c>
      <c r="BP123" s="24">
        <f t="shared" si="350"/>
        <v>8.7891094996968899E-2</v>
      </c>
      <c r="BQ123" s="24">
        <f t="shared" si="350"/>
        <v>-5.6217776321132229E-2</v>
      </c>
      <c r="BR123" s="24">
        <f t="shared" si="350"/>
        <v>-3.4794656366215926E-2</v>
      </c>
      <c r="BS123" s="24">
        <f t="shared" si="350"/>
        <v>3.1282883497404601E-2</v>
      </c>
      <c r="BT123" s="24">
        <f t="shared" si="350"/>
        <v>5.8916004225717522E-2</v>
      </c>
      <c r="BU123" s="24">
        <f t="shared" ref="BU123" si="351">IFERROR(BU87/BT87-1,"nm")</f>
        <v>-6.0925775143648719E-3</v>
      </c>
      <c r="BV123" s="24">
        <f t="shared" ref="BV123" si="352">IFERROR(BV87/BU87-1,"nm")</f>
        <v>-4.1174208304062487E-2</v>
      </c>
      <c r="BW123" s="24">
        <f t="shared" ref="BW123" si="353">IFERROR(BW87/BV87-1,"nm")</f>
        <v>3.3089690507426273E-2</v>
      </c>
      <c r="BX123" s="24">
        <f t="shared" ref="BX123" si="354">IFERROR(BX87/BW87-1,"nm")</f>
        <v>5.6538382925354957E-2</v>
      </c>
    </row>
    <row r="124" spans="1:76" hidden="1" outlineLevel="2" x14ac:dyDescent="0.15">
      <c r="B124" t="str">
        <f>B109</f>
        <v>Net income to shareholders</v>
      </c>
      <c r="G124" s="36" t="s">
        <v>38</v>
      </c>
      <c r="Y124" s="24" t="str">
        <f>IFERROR(Y95/#REF!-1,"nm")</f>
        <v>nm</v>
      </c>
      <c r="Z124" s="24">
        <f t="shared" ref="Z124:BT124" si="355">IFERROR(Z95/Y95-1,"nm")</f>
        <v>0.89037603569152335</v>
      </c>
      <c r="AA124" s="24">
        <f t="shared" si="355"/>
        <v>-0.65171948752528652</v>
      </c>
      <c r="AB124" s="24">
        <f t="shared" si="355"/>
        <v>1.3388189738625362</v>
      </c>
      <c r="AC124" s="24">
        <f t="shared" si="355"/>
        <v>-0.5935430463576159</v>
      </c>
      <c r="AD124" s="24">
        <f t="shared" si="355"/>
        <v>0.10386965376782076</v>
      </c>
      <c r="AE124" s="24">
        <f t="shared" si="355"/>
        <v>0.6254612546125462</v>
      </c>
      <c r="AF124" s="24">
        <f t="shared" si="355"/>
        <v>0.10272417707150971</v>
      </c>
      <c r="AG124" s="24">
        <f t="shared" si="355"/>
        <v>3.4107050952135873</v>
      </c>
      <c r="AH124" s="24">
        <f t="shared" si="355"/>
        <v>-0.97456242707117857</v>
      </c>
      <c r="AI124" s="24">
        <f t="shared" si="355"/>
        <v>-4.7660550458715596</v>
      </c>
      <c r="AJ124" s="24">
        <f t="shared" si="355"/>
        <v>-1.1619975639464069</v>
      </c>
      <c r="AK124" s="24">
        <f t="shared" si="355"/>
        <v>5.1353383458646613</v>
      </c>
      <c r="AL124" s="24">
        <f t="shared" si="355"/>
        <v>0.87132352941176472</v>
      </c>
      <c r="AM124" s="24">
        <f t="shared" si="355"/>
        <v>0.73608382449246879</v>
      </c>
      <c r="AN124" s="24">
        <f t="shared" si="355"/>
        <v>-0.42436816295737456</v>
      </c>
      <c r="AO124" s="24">
        <f t="shared" si="355"/>
        <v>2.1376146788990824</v>
      </c>
      <c r="AP124" s="24">
        <f t="shared" si="355"/>
        <v>-0.43901420217209686</v>
      </c>
      <c r="AQ124" s="24">
        <f t="shared" si="355"/>
        <v>-0.87416232315711095</v>
      </c>
      <c r="AR124" s="24">
        <f t="shared" si="355"/>
        <v>-15.908284023668639</v>
      </c>
      <c r="AS124" s="24">
        <f t="shared" si="355"/>
        <v>-1.2099622941059733</v>
      </c>
      <c r="AT124" s="24">
        <f t="shared" si="355"/>
        <v>1.3232514177693764</v>
      </c>
      <c r="AU124" s="24">
        <f t="shared" si="355"/>
        <v>-0.24776240846216435</v>
      </c>
      <c r="AV124" s="24">
        <f t="shared" si="355"/>
        <v>4.4348296376419682E-2</v>
      </c>
      <c r="AW124" s="24">
        <f t="shared" si="355"/>
        <v>0.68410150181253226</v>
      </c>
      <c r="AX124" s="24">
        <f t="shared" si="355"/>
        <v>-0.33610086100861014</v>
      </c>
      <c r="AY124" s="24">
        <f t="shared" si="355"/>
        <v>0.85780453913849009</v>
      </c>
      <c r="AZ124" s="24">
        <f t="shared" si="355"/>
        <v>-0.14859137372226372</v>
      </c>
      <c r="BA124" s="24">
        <f t="shared" si="355"/>
        <v>-7.8477306002928238E-2</v>
      </c>
      <c r="BB124" s="24">
        <f t="shared" si="355"/>
        <v>0.18557356212265641</v>
      </c>
      <c r="BC124" s="24">
        <f t="shared" si="355"/>
        <v>6.5671401768962747</v>
      </c>
      <c r="BD124" s="24">
        <f t="shared" si="355"/>
        <v>-0.76414125314348458</v>
      </c>
      <c r="BE124" s="24">
        <f t="shared" si="355"/>
        <v>-0.1294488661961255</v>
      </c>
      <c r="BF124" s="24">
        <f t="shared" si="355"/>
        <v>-0.12611813214832657</v>
      </c>
      <c r="BG124" s="24">
        <f t="shared" si="355"/>
        <v>4.5812064564188626E-2</v>
      </c>
      <c r="BH124" s="24">
        <f t="shared" si="355"/>
        <v>1.8085035760161627E-2</v>
      </c>
      <c r="BI124" s="24">
        <f t="shared" si="355"/>
        <v>3.1156679628286055E-2</v>
      </c>
      <c r="BJ124" s="24">
        <f t="shared" si="355"/>
        <v>-3.9966855657723177E-2</v>
      </c>
      <c r="BK124" s="24">
        <f t="shared" si="355"/>
        <v>0.16342529950611939</v>
      </c>
      <c r="BL124" s="24">
        <f t="shared" si="355"/>
        <v>0.10441622006937257</v>
      </c>
      <c r="BM124" s="24">
        <f t="shared" si="355"/>
        <v>-8.758807376404143E-2</v>
      </c>
      <c r="BN124" s="24">
        <f t="shared" si="355"/>
        <v>-5.1334071420130023E-2</v>
      </c>
      <c r="BO124" s="24">
        <f t="shared" si="355"/>
        <v>9.5860045148998596E-2</v>
      </c>
      <c r="BP124" s="24">
        <f t="shared" si="355"/>
        <v>5.741644422689518E-2</v>
      </c>
      <c r="BQ124" s="24">
        <f t="shared" si="355"/>
        <v>-2.5663003949453089E-2</v>
      </c>
      <c r="BR124" s="24">
        <f t="shared" si="355"/>
        <v>-6.5597318515113967E-2</v>
      </c>
      <c r="BS124" s="24">
        <f t="shared" si="355"/>
        <v>6.2629399048687695E-2</v>
      </c>
      <c r="BT124" s="24">
        <f t="shared" si="355"/>
        <v>2.8356081050950888E-2</v>
      </c>
      <c r="BU124" s="24">
        <f t="shared" ref="BU124" si="356">IFERROR(BU95/BT95-1,"nm")</f>
        <v>2.5335076531733502E-2</v>
      </c>
      <c r="BV124" s="24">
        <f t="shared" ref="BV124" si="357">IFERROR(BV95/BU95-1,"nm")</f>
        <v>-7.0504555013125469E-2</v>
      </c>
      <c r="BW124" s="24">
        <f t="shared" ref="BW124" si="358">IFERROR(BW95/BV95-1,"nm")</f>
        <v>6.3211549519657018E-2</v>
      </c>
      <c r="BX124" s="24">
        <f t="shared" ref="BX124" si="359">IFERROR(BX95/BW95-1,"nm")</f>
        <v>2.7233513105682894E-2</v>
      </c>
    </row>
    <row r="125" spans="1:76" hidden="1" outlineLevel="2" x14ac:dyDescent="0.15">
      <c r="B125" t="str">
        <f>B110</f>
        <v>Diluted EPS</v>
      </c>
      <c r="G125" s="36" t="s">
        <v>38</v>
      </c>
      <c r="Y125" s="24" t="str">
        <f>IFERROR(Y98/#REF!-1,"nm")</f>
        <v>nm</v>
      </c>
      <c r="Z125" s="24">
        <f t="shared" ref="Z125:BT125" si="360">IFERROR(Z98/Y98-1,"nm")</f>
        <v>0.89067524115755625</v>
      </c>
      <c r="AA125" s="24">
        <f t="shared" si="360"/>
        <v>-0.65175300889586607</v>
      </c>
      <c r="AB125" s="24">
        <f t="shared" si="360"/>
        <v>1.3392186326070625</v>
      </c>
      <c r="AC125" s="24">
        <f t="shared" si="360"/>
        <v>-0.59370483378834116</v>
      </c>
      <c r="AD125" s="24">
        <f t="shared" si="360"/>
        <v>0.10434782608695659</v>
      </c>
      <c r="AE125" s="24">
        <f t="shared" si="360"/>
        <v>0.62562634216177515</v>
      </c>
      <c r="AF125" s="24">
        <f t="shared" si="360"/>
        <v>0.10237780713342137</v>
      </c>
      <c r="AG125" s="24">
        <f t="shared" si="360"/>
        <v>3.4112242859996007</v>
      </c>
      <c r="AH125" s="24">
        <f t="shared" si="360"/>
        <v>-0.9744193416942093</v>
      </c>
      <c r="AI125" s="24">
        <f t="shared" si="360"/>
        <v>-4.7486725663716811</v>
      </c>
      <c r="AJ125" s="24">
        <f t="shared" si="360"/>
        <v>-1.1619452313503305</v>
      </c>
      <c r="AK125" s="24">
        <f t="shared" si="360"/>
        <v>5.1311953352769679</v>
      </c>
      <c r="AL125" s="24">
        <f t="shared" si="360"/>
        <v>0.87066096053257236</v>
      </c>
      <c r="AM125" s="24">
        <f t="shared" si="360"/>
        <v>0.73741738688357872</v>
      </c>
      <c r="AN125" s="24">
        <f t="shared" si="360"/>
        <v>-0.42472567666422811</v>
      </c>
      <c r="AO125" s="24">
        <f t="shared" si="360"/>
        <v>2.1551373346897256</v>
      </c>
      <c r="AP125" s="24">
        <f t="shared" si="360"/>
        <v>-0.42560051587941317</v>
      </c>
      <c r="AQ125" s="24">
        <f t="shared" si="360"/>
        <v>-0.84339040134717935</v>
      </c>
      <c r="AR125" s="24">
        <f t="shared" si="360"/>
        <v>-12.876344086021504</v>
      </c>
      <c r="AS125" s="24">
        <f t="shared" si="360"/>
        <v>-1.2195563603440471</v>
      </c>
      <c r="AT125" s="24">
        <f t="shared" si="360"/>
        <v>1.3192439862542953</v>
      </c>
      <c r="AU125" s="24">
        <f t="shared" si="360"/>
        <v>-0.24744406578752409</v>
      </c>
      <c r="AV125" s="24">
        <f t="shared" si="360"/>
        <v>4.3709391612522186E-2</v>
      </c>
      <c r="AW125" s="24">
        <f t="shared" si="360"/>
        <v>0.68477645727221281</v>
      </c>
      <c r="AX125" s="24">
        <f t="shared" si="360"/>
        <v>-0.3357966633075804</v>
      </c>
      <c r="AY125" s="24">
        <f t="shared" si="360"/>
        <v>0.85670937289278459</v>
      </c>
      <c r="AZ125" s="24">
        <f t="shared" si="360"/>
        <v>-0.1479934628654439</v>
      </c>
      <c r="BA125" s="24">
        <f t="shared" si="360"/>
        <v>-7.8644501278772538E-2</v>
      </c>
      <c r="BB125" s="24">
        <f t="shared" si="360"/>
        <v>0.18528799444830013</v>
      </c>
      <c r="BC125" s="24">
        <f t="shared" si="360"/>
        <v>6.5671350507416077</v>
      </c>
      <c r="BD125" s="24">
        <f t="shared" si="360"/>
        <v>-0.76412028679011712</v>
      </c>
      <c r="BE125" s="24">
        <f t="shared" si="360"/>
        <v>-0.12940083096435584</v>
      </c>
      <c r="BF125" s="24">
        <f t="shared" si="360"/>
        <v>-0.12621993592897152</v>
      </c>
      <c r="BG125" s="24">
        <f t="shared" si="360"/>
        <v>4.5812064564188626E-2</v>
      </c>
      <c r="BH125" s="24">
        <f t="shared" si="360"/>
        <v>1.8085035760161627E-2</v>
      </c>
      <c r="BI125" s="24">
        <f t="shared" si="360"/>
        <v>3.1156679628286055E-2</v>
      </c>
      <c r="BJ125" s="24">
        <f t="shared" si="360"/>
        <v>-3.9966855657723177E-2</v>
      </c>
      <c r="BK125" s="24">
        <f t="shared" si="360"/>
        <v>0.16342529950611939</v>
      </c>
      <c r="BL125" s="24">
        <f t="shared" si="360"/>
        <v>0.10441622006937257</v>
      </c>
      <c r="BM125" s="24">
        <f t="shared" si="360"/>
        <v>-8.7588073764041541E-2</v>
      </c>
      <c r="BN125" s="24">
        <f t="shared" si="360"/>
        <v>-5.1334071420129912E-2</v>
      </c>
      <c r="BO125" s="24">
        <f t="shared" si="360"/>
        <v>9.5860045148998374E-2</v>
      </c>
      <c r="BP125" s="24">
        <f t="shared" si="360"/>
        <v>5.7416444226895402E-2</v>
      </c>
      <c r="BQ125" s="24">
        <f t="shared" si="360"/>
        <v>-2.5663003949452978E-2</v>
      </c>
      <c r="BR125" s="24">
        <f t="shared" si="360"/>
        <v>-6.5597318515113967E-2</v>
      </c>
      <c r="BS125" s="24">
        <f t="shared" si="360"/>
        <v>6.2629399048687473E-2</v>
      </c>
      <c r="BT125" s="24">
        <f t="shared" si="360"/>
        <v>2.8356081050950888E-2</v>
      </c>
      <c r="BU125" s="24">
        <f t="shared" ref="BU125" si="361">IFERROR(BU98/BT98-1,"nm")</f>
        <v>2.5335076531733502E-2</v>
      </c>
      <c r="BV125" s="24">
        <f t="shared" ref="BV125" si="362">IFERROR(BV98/BU98-1,"nm")</f>
        <v>-7.0504555013125469E-2</v>
      </c>
      <c r="BW125" s="24">
        <f t="shared" ref="BW125" si="363">IFERROR(BW98/BV98-1,"nm")</f>
        <v>6.3211549519657018E-2</v>
      </c>
      <c r="BX125" s="24">
        <f t="shared" ref="BX125" si="364">IFERROR(BX98/BW98-1,"nm")</f>
        <v>2.7233513105682894E-2</v>
      </c>
    </row>
    <row r="126" spans="1:76" hidden="1" outlineLevel="1" x14ac:dyDescent="0.15"/>
    <row r="127" spans="1:76" collapsed="1" x14ac:dyDescent="0.15">
      <c r="A127" t="s">
        <v>43</v>
      </c>
      <c r="B127" s="46" t="s">
        <v>70</v>
      </c>
      <c r="C127" s="46"/>
      <c r="D127" s="46"/>
      <c r="E127" s="46"/>
      <c r="F127" s="46"/>
      <c r="G127" s="47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53"/>
      <c r="V127" s="21"/>
      <c r="W127" s="53"/>
      <c r="X127" s="21"/>
      <c r="Y127" s="46"/>
      <c r="Z127" s="46"/>
      <c r="AA127" s="46"/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  <c r="AL127" s="46"/>
      <c r="AM127" s="46"/>
      <c r="AN127" s="46"/>
      <c r="AO127" s="46"/>
      <c r="AP127" s="46"/>
      <c r="AQ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46"/>
      <c r="BB127" s="46"/>
      <c r="BC127" s="46"/>
      <c r="BD127" s="46"/>
      <c r="BE127" s="46"/>
      <c r="BF127" s="46"/>
      <c r="BG127" s="46"/>
      <c r="BH127" s="46"/>
      <c r="BI127" s="46"/>
      <c r="BJ127" s="46"/>
      <c r="BK127" s="46"/>
      <c r="BL127" s="46"/>
      <c r="BM127" s="46"/>
      <c r="BN127" s="46"/>
      <c r="BO127" s="46"/>
      <c r="BP127" s="46"/>
      <c r="BQ127" s="46"/>
      <c r="BR127" s="46"/>
      <c r="BS127" s="46"/>
      <c r="BT127" s="46"/>
      <c r="BU127" s="46"/>
      <c r="BV127" s="46"/>
      <c r="BW127" s="46"/>
      <c r="BX127" s="46"/>
    </row>
    <row r="129" spans="2:76" x14ac:dyDescent="0.15">
      <c r="B129" t="s">
        <v>45</v>
      </c>
      <c r="G129" s="36" t="str">
        <f>G$10</f>
        <v>JPY M</v>
      </c>
      <c r="H129" s="29">
        <f t="shared" ref="H129:T129" si="365">+SUMIF($X$5:$BY$5,H$5,$X129:$BY129)</f>
        <v>54632</v>
      </c>
      <c r="I129" s="29">
        <f t="shared" si="365"/>
        <v>57628</v>
      </c>
      <c r="J129" s="29">
        <f t="shared" si="365"/>
        <v>53066</v>
      </c>
      <c r="K129" s="29">
        <f t="shared" si="365"/>
        <v>55823</v>
      </c>
      <c r="L129" s="29">
        <f t="shared" si="365"/>
        <v>60323</v>
      </c>
      <c r="M129" s="29">
        <f t="shared" si="365"/>
        <v>62639</v>
      </c>
      <c r="N129" s="29">
        <f t="shared" si="365"/>
        <v>68657</v>
      </c>
      <c r="O129" s="29">
        <f t="shared" si="365"/>
        <v>70653</v>
      </c>
      <c r="P129" s="29">
        <f t="shared" si="365"/>
        <v>77702.309254145803</v>
      </c>
      <c r="Q129" s="29">
        <f t="shared" si="365"/>
        <v>87746.04966172608</v>
      </c>
      <c r="R129" s="29">
        <f t="shared" si="365"/>
        <v>96293.876820612393</v>
      </c>
      <c r="S129" s="29">
        <f t="shared" si="365"/>
        <v>103546.14020121442</v>
      </c>
      <c r="T129" s="29">
        <f t="shared" si="365"/>
        <v>111016.4489647985</v>
      </c>
      <c r="Y129" s="29">
        <f t="shared" ref="Y129:BT129" si="366">-Y83</f>
        <v>13528</v>
      </c>
      <c r="Z129" s="29">
        <f t="shared" si="366"/>
        <v>13953</v>
      </c>
      <c r="AA129" s="29">
        <f t="shared" si="366"/>
        <v>14230</v>
      </c>
      <c r="AB129" s="29">
        <f t="shared" si="366"/>
        <v>12921</v>
      </c>
      <c r="AC129" s="29">
        <f t="shared" si="366"/>
        <v>13922</v>
      </c>
      <c r="AD129" s="29">
        <f t="shared" si="366"/>
        <v>15403</v>
      </c>
      <c r="AE129" s="29">
        <f t="shared" si="366"/>
        <v>14408</v>
      </c>
      <c r="AF129" s="29">
        <f t="shared" si="366"/>
        <v>13895</v>
      </c>
      <c r="AG129" s="29">
        <f t="shared" si="366"/>
        <v>12658</v>
      </c>
      <c r="AH129" s="29">
        <f t="shared" si="366"/>
        <v>12932</v>
      </c>
      <c r="AI129" s="29">
        <f t="shared" si="366"/>
        <v>13779</v>
      </c>
      <c r="AJ129" s="29">
        <f t="shared" si="366"/>
        <v>13697</v>
      </c>
      <c r="AK129" s="29">
        <f t="shared" si="366"/>
        <v>13692</v>
      </c>
      <c r="AL129" s="29">
        <f t="shared" si="366"/>
        <v>13305</v>
      </c>
      <c r="AM129" s="29">
        <f t="shared" si="366"/>
        <v>13960</v>
      </c>
      <c r="AN129" s="29">
        <f t="shared" si="366"/>
        <v>14866</v>
      </c>
      <c r="AO129" s="29">
        <f t="shared" si="366"/>
        <v>15640</v>
      </c>
      <c r="AP129" s="29">
        <f t="shared" si="366"/>
        <v>15660</v>
      </c>
      <c r="AQ129" s="29">
        <f t="shared" si="366"/>
        <v>14933</v>
      </c>
      <c r="AR129" s="29">
        <f t="shared" si="366"/>
        <v>14090</v>
      </c>
      <c r="AS129" s="29">
        <f t="shared" si="366"/>
        <v>13865</v>
      </c>
      <c r="AT129" s="29">
        <f t="shared" si="366"/>
        <v>14779</v>
      </c>
      <c r="AU129" s="29">
        <f t="shared" si="366"/>
        <v>16965</v>
      </c>
      <c r="AV129" s="29">
        <f t="shared" si="366"/>
        <v>17030</v>
      </c>
      <c r="AW129" s="29">
        <f t="shared" si="366"/>
        <v>16547</v>
      </c>
      <c r="AX129" s="29">
        <f t="shared" si="366"/>
        <v>17325</v>
      </c>
      <c r="AY129" s="29">
        <f t="shared" si="366"/>
        <v>17888</v>
      </c>
      <c r="AZ129" s="29">
        <f t="shared" si="366"/>
        <v>16897</v>
      </c>
      <c r="BA129" s="29">
        <f t="shared" si="366"/>
        <v>17492</v>
      </c>
      <c r="BB129" s="29">
        <f t="shared" si="366"/>
        <v>17716</v>
      </c>
      <c r="BC129" s="29">
        <f t="shared" si="366"/>
        <v>17690</v>
      </c>
      <c r="BD129" s="29">
        <f t="shared" si="366"/>
        <v>17755</v>
      </c>
      <c r="BE129" s="29">
        <f t="shared" si="366"/>
        <v>19119</v>
      </c>
      <c r="BF129" s="29">
        <f t="shared" ref="BF129" si="367">-BF83</f>
        <v>19074.466617363589</v>
      </c>
      <c r="BG129" s="29">
        <f t="shared" si="366"/>
        <v>19624.114493206864</v>
      </c>
      <c r="BH129" s="29">
        <f t="shared" si="366"/>
        <v>19884.728143575347</v>
      </c>
      <c r="BI129" s="29">
        <f t="shared" si="366"/>
        <v>21593.747961453326</v>
      </c>
      <c r="BJ129" s="29">
        <f t="shared" si="366"/>
        <v>22158.319872405609</v>
      </c>
      <c r="BK129" s="29">
        <f t="shared" si="366"/>
        <v>22145.302231111586</v>
      </c>
      <c r="BL129" s="29">
        <f t="shared" si="366"/>
        <v>21848.679596755574</v>
      </c>
      <c r="BM129" s="29">
        <f t="shared" si="366"/>
        <v>23783.479236445601</v>
      </c>
      <c r="BN129" s="29">
        <f t="shared" si="366"/>
        <v>24179.359402677786</v>
      </c>
      <c r="BO129" s="29">
        <f t="shared" si="366"/>
        <v>24289.901306262269</v>
      </c>
      <c r="BP129" s="29">
        <f t="shared" si="366"/>
        <v>24041.13687522673</v>
      </c>
      <c r="BQ129" s="29">
        <f t="shared" si="366"/>
        <v>25615.245039992187</v>
      </c>
      <c r="BR129" s="29">
        <f t="shared" si="366"/>
        <v>25937.628848099321</v>
      </c>
      <c r="BS129" s="29">
        <f t="shared" si="366"/>
        <v>26097.574469699983</v>
      </c>
      <c r="BT129" s="29">
        <f t="shared" si="366"/>
        <v>25895.69184342293</v>
      </c>
      <c r="BU129" s="29">
        <f t="shared" ref="BU129:BX129" si="368">-BU83</f>
        <v>27457.482152928267</v>
      </c>
      <c r="BV129" s="29">
        <f t="shared" si="368"/>
        <v>27819.500872135926</v>
      </c>
      <c r="BW129" s="29">
        <f t="shared" si="368"/>
        <v>27972.049218642256</v>
      </c>
      <c r="BX129" s="29">
        <f t="shared" si="368"/>
        <v>27767.41672109205</v>
      </c>
    </row>
    <row r="130" spans="2:76" x14ac:dyDescent="0.15">
      <c r="C130" t="s">
        <v>71</v>
      </c>
      <c r="G130" s="36" t="s">
        <v>38</v>
      </c>
      <c r="H130" s="24" t="str">
        <f>IFERROR(H129/#REF!-1,"nm")</f>
        <v>nm</v>
      </c>
      <c r="I130" s="24">
        <f t="shared" ref="I130:T130" si="369">IFERROR(I129/H129-1,"nm")</f>
        <v>5.4839654414994943E-2</v>
      </c>
      <c r="J130" s="24">
        <f t="shared" si="369"/>
        <v>-7.9162906920247078E-2</v>
      </c>
      <c r="K130" s="24">
        <f t="shared" si="369"/>
        <v>5.1954170278521117E-2</v>
      </c>
      <c r="L130" s="24">
        <f t="shared" si="369"/>
        <v>8.0611934149006581E-2</v>
      </c>
      <c r="M130" s="24">
        <f t="shared" si="369"/>
        <v>3.839331598229534E-2</v>
      </c>
      <c r="N130" s="24">
        <f t="shared" si="369"/>
        <v>9.6074330688548759E-2</v>
      </c>
      <c r="O130" s="24">
        <f t="shared" si="369"/>
        <v>2.9072053832821076E-2</v>
      </c>
      <c r="P130" s="24">
        <f t="shared" si="369"/>
        <v>9.9773672089590093E-2</v>
      </c>
      <c r="Q130" s="24">
        <f t="shared" si="369"/>
        <v>0.12925922670753054</v>
      </c>
      <c r="R130" s="24">
        <f t="shared" si="369"/>
        <v>9.7415521175476805E-2</v>
      </c>
      <c r="S130" s="24">
        <f t="shared" si="369"/>
        <v>7.5313858160601432E-2</v>
      </c>
      <c r="T130" s="24">
        <f t="shared" si="369"/>
        <v>7.2144734212859385E-2</v>
      </c>
      <c r="Y130" s="24"/>
      <c r="Z130" s="24"/>
      <c r="AA130" s="24"/>
      <c r="AB130" s="24"/>
      <c r="AC130" s="24">
        <f t="shared" ref="AC130:BT130" si="370">IFERROR(AC129/Y129-1,"nm")</f>
        <v>2.9124778237729076E-2</v>
      </c>
      <c r="AD130" s="24">
        <f t="shared" si="370"/>
        <v>0.10392030387730244</v>
      </c>
      <c r="AE130" s="24">
        <f t="shared" si="370"/>
        <v>1.2508784258608463E-2</v>
      </c>
      <c r="AF130" s="24">
        <f t="shared" si="370"/>
        <v>7.5381162448726835E-2</v>
      </c>
      <c r="AG130" s="24">
        <f t="shared" si="370"/>
        <v>-9.0791552937796283E-2</v>
      </c>
      <c r="AH130" s="24">
        <f t="shared" si="370"/>
        <v>-0.16042329416347467</v>
      </c>
      <c r="AI130" s="24">
        <f t="shared" si="370"/>
        <v>-4.3656302054414176E-2</v>
      </c>
      <c r="AJ130" s="24">
        <f t="shared" si="370"/>
        <v>-1.424973011874775E-2</v>
      </c>
      <c r="AK130" s="24">
        <f t="shared" si="370"/>
        <v>8.1687470374466775E-2</v>
      </c>
      <c r="AL130" s="24">
        <f t="shared" si="370"/>
        <v>2.8843179709248323E-2</v>
      </c>
      <c r="AM130" s="24">
        <f t="shared" si="370"/>
        <v>1.3135931489948405E-2</v>
      </c>
      <c r="AN130" s="24">
        <f t="shared" si="370"/>
        <v>8.5347156311601058E-2</v>
      </c>
      <c r="AO130" s="24">
        <f t="shared" si="370"/>
        <v>0.14227286006427109</v>
      </c>
      <c r="AP130" s="24">
        <f t="shared" si="370"/>
        <v>0.17700112739571594</v>
      </c>
      <c r="AQ130" s="24">
        <f t="shared" si="370"/>
        <v>6.969914040114622E-2</v>
      </c>
      <c r="AR130" s="24">
        <f t="shared" si="370"/>
        <v>-5.2199650208529569E-2</v>
      </c>
      <c r="AS130" s="24">
        <f t="shared" si="370"/>
        <v>-0.11349104859335035</v>
      </c>
      <c r="AT130" s="24">
        <f t="shared" si="370"/>
        <v>-5.6257982120051064E-2</v>
      </c>
      <c r="AU130" s="24">
        <f t="shared" si="370"/>
        <v>0.13607446594790051</v>
      </c>
      <c r="AV130" s="24">
        <f t="shared" si="370"/>
        <v>0.20865862313697647</v>
      </c>
      <c r="AW130" s="24">
        <f t="shared" si="370"/>
        <v>0.1934367111431663</v>
      </c>
      <c r="AX130" s="24">
        <f t="shared" si="370"/>
        <v>0.17227146626970691</v>
      </c>
      <c r="AY130" s="24">
        <f t="shared" si="370"/>
        <v>5.4406130268199293E-2</v>
      </c>
      <c r="AZ130" s="24">
        <f t="shared" si="370"/>
        <v>-7.8097475044039966E-3</v>
      </c>
      <c r="BA130" s="24">
        <f t="shared" si="370"/>
        <v>5.7110050160149806E-2</v>
      </c>
      <c r="BB130" s="24">
        <f t="shared" si="370"/>
        <v>2.256854256854246E-2</v>
      </c>
      <c r="BC130" s="24">
        <f t="shared" si="370"/>
        <v>-1.1068872987477607E-2</v>
      </c>
      <c r="BD130" s="24">
        <f t="shared" si="370"/>
        <v>5.0778244658815197E-2</v>
      </c>
      <c r="BE130" s="24">
        <f t="shared" si="370"/>
        <v>9.3013949233935467E-2</v>
      </c>
      <c r="BF130" s="24">
        <f t="shared" si="370"/>
        <v>7.6680210959787054E-2</v>
      </c>
      <c r="BG130" s="24">
        <f t="shared" si="370"/>
        <v>0.10933377576070447</v>
      </c>
      <c r="BH130" s="24">
        <f t="shared" si="370"/>
        <v>0.1199508951605377</v>
      </c>
      <c r="BI130" s="24">
        <f t="shared" si="370"/>
        <v>0.12943919459455655</v>
      </c>
      <c r="BJ130" s="24">
        <f t="shared" si="370"/>
        <v>0.16167441621852596</v>
      </c>
      <c r="BK130" s="24">
        <f t="shared" si="370"/>
        <v>0.12847396190933669</v>
      </c>
      <c r="BL130" s="24">
        <f t="shared" si="370"/>
        <v>9.876682441920992E-2</v>
      </c>
      <c r="BM130" s="24">
        <f t="shared" si="370"/>
        <v>0.10140579944255768</v>
      </c>
      <c r="BN130" s="24">
        <f t="shared" si="370"/>
        <v>9.1209060159341604E-2</v>
      </c>
      <c r="BO130" s="24">
        <f t="shared" si="370"/>
        <v>9.6842167822743352E-2</v>
      </c>
      <c r="BP130" s="24">
        <f t="shared" si="370"/>
        <v>0.10034735823563112</v>
      </c>
      <c r="BQ130" s="24">
        <f t="shared" si="370"/>
        <v>7.7018412038706519E-2</v>
      </c>
      <c r="BR130" s="24">
        <f t="shared" si="370"/>
        <v>7.2717784459864987E-2</v>
      </c>
      <c r="BS130" s="24">
        <f t="shared" si="370"/>
        <v>7.4420770205915643E-2</v>
      </c>
      <c r="BT130" s="24">
        <f t="shared" si="370"/>
        <v>7.7140901356758773E-2</v>
      </c>
      <c r="BU130" s="24">
        <f t="shared" ref="BU130" si="371">IFERROR(BU129/BQ129-1,"nm")</f>
        <v>7.1919558452782972E-2</v>
      </c>
      <c r="BV130" s="24">
        <f t="shared" ref="BV130" si="372">IFERROR(BV129/BR129-1,"nm")</f>
        <v>7.2553741710839059E-2</v>
      </c>
      <c r="BW130" s="24">
        <f t="shared" ref="BW130" si="373">IFERROR(BW129/BS129-1,"nm")</f>
        <v>7.182563081172888E-2</v>
      </c>
      <c r="BX130" s="24">
        <f t="shared" ref="BX130" si="374">IFERROR(BX129/BT129-1,"nm")</f>
        <v>7.227939261041616E-2</v>
      </c>
    </row>
    <row r="131" spans="2:76" x14ac:dyDescent="0.15">
      <c r="C131" t="s">
        <v>65</v>
      </c>
      <c r="G131" s="36" t="s">
        <v>38</v>
      </c>
      <c r="H131" s="24">
        <f t="shared" ref="H131:R131" si="375">H113</f>
        <v>0.3361201574879697</v>
      </c>
      <c r="I131" s="24">
        <f t="shared" si="375"/>
        <v>0.32773383728797739</v>
      </c>
      <c r="J131" s="24">
        <f t="shared" si="375"/>
        <v>0.32594916610565627</v>
      </c>
      <c r="K131" s="24">
        <f t="shared" si="375"/>
        <v>0.33584371393558671</v>
      </c>
      <c r="L131" s="24">
        <f t="shared" si="375"/>
        <v>0.3108226987626958</v>
      </c>
      <c r="M131" s="24">
        <f t="shared" si="375"/>
        <v>0.3282897064973781</v>
      </c>
      <c r="N131" s="24">
        <f t="shared" si="375"/>
        <v>0.37032145641307834</v>
      </c>
      <c r="O131" s="24">
        <f t="shared" si="375"/>
        <v>0.40240550118837171</v>
      </c>
      <c r="P131" s="24">
        <f t="shared" si="375"/>
        <v>0.43949311448782469</v>
      </c>
      <c r="Q131" s="24">
        <f t="shared" si="375"/>
        <v>0.4411293026050413</v>
      </c>
      <c r="R131" s="24">
        <f t="shared" si="375"/>
        <v>0.43676634620795735</v>
      </c>
      <c r="S131" s="24">
        <f t="shared" ref="S131:T131" si="376">S113</f>
        <v>0.43071090571912685</v>
      </c>
      <c r="T131" s="24">
        <f t="shared" si="376"/>
        <v>0.42646152565761275</v>
      </c>
      <c r="Y131" s="24">
        <f t="shared" ref="Y131:BT131" si="377">Y113</f>
        <v>0.33848410757946212</v>
      </c>
      <c r="Z131" s="24">
        <f t="shared" si="377"/>
        <v>0.33721261637849137</v>
      </c>
      <c r="AA131" s="24">
        <f t="shared" si="377"/>
        <v>0.3436044097974999</v>
      </c>
      <c r="AB131" s="24">
        <f t="shared" si="377"/>
        <v>0.32389723196065096</v>
      </c>
      <c r="AC131" s="24">
        <f t="shared" si="377"/>
        <v>0.32486300373405752</v>
      </c>
      <c r="AD131" s="24">
        <f t="shared" si="377"/>
        <v>0.30432229799918703</v>
      </c>
      <c r="AE131" s="24">
        <f t="shared" si="377"/>
        <v>0.32353631625897927</v>
      </c>
      <c r="AF131" s="24">
        <f t="shared" si="377"/>
        <v>0.35852453718664884</v>
      </c>
      <c r="AG131" s="24">
        <f t="shared" si="377"/>
        <v>0.35365604575163401</v>
      </c>
      <c r="AH131" s="24">
        <f t="shared" si="377"/>
        <v>0.30830124090714589</v>
      </c>
      <c r="AI131" s="24">
        <f t="shared" si="377"/>
        <v>0.31437527989252129</v>
      </c>
      <c r="AJ131" s="24">
        <f t="shared" si="377"/>
        <v>0.32692874692874691</v>
      </c>
      <c r="AK131" s="24">
        <f t="shared" si="377"/>
        <v>0.33268349741690223</v>
      </c>
      <c r="AL131" s="24">
        <f t="shared" si="377"/>
        <v>0.35312135355892649</v>
      </c>
      <c r="AM131" s="24">
        <f t="shared" si="377"/>
        <v>0.33631263668346489</v>
      </c>
      <c r="AN131" s="24">
        <f t="shared" si="377"/>
        <v>0.3221467329351147</v>
      </c>
      <c r="AO131" s="24">
        <f t="shared" si="377"/>
        <v>0.34360179628152937</v>
      </c>
      <c r="AP131" s="24">
        <f t="shared" si="377"/>
        <v>0.32529082292115469</v>
      </c>
      <c r="AQ131" s="24">
        <f t="shared" si="377"/>
        <v>0.31263521288837742</v>
      </c>
      <c r="AR131" s="24">
        <f t="shared" si="377"/>
        <v>0.24921404593168861</v>
      </c>
      <c r="AS131" s="24">
        <f t="shared" si="377"/>
        <v>0.31689412228408137</v>
      </c>
      <c r="AT131" s="24">
        <f t="shared" si="377"/>
        <v>0.3413112269911307</v>
      </c>
      <c r="AU131" s="24">
        <f t="shared" si="377"/>
        <v>0.32963211759592209</v>
      </c>
      <c r="AV131" s="24">
        <f t="shared" si="377"/>
        <v>0.32452800253847375</v>
      </c>
      <c r="AW131" s="24">
        <f t="shared" si="377"/>
        <v>0.36637947539728127</v>
      </c>
      <c r="AX131" s="24">
        <f t="shared" si="377"/>
        <v>0.35680873180873179</v>
      </c>
      <c r="AY131" s="24">
        <f t="shared" si="377"/>
        <v>0.37166742772840633</v>
      </c>
      <c r="AZ131" s="24">
        <f t="shared" si="377"/>
        <v>0.38589860076322008</v>
      </c>
      <c r="BA131" s="24">
        <f t="shared" si="377"/>
        <v>0.38039743544330701</v>
      </c>
      <c r="BB131" s="24">
        <f t="shared" si="377"/>
        <v>0.39289263561906718</v>
      </c>
      <c r="BC131" s="24">
        <f t="shared" si="377"/>
        <v>0.4138890729573918</v>
      </c>
      <c r="BD131" s="24">
        <f t="shared" si="377"/>
        <v>0.42043414395299494</v>
      </c>
      <c r="BE131" s="24">
        <f t="shared" si="377"/>
        <v>0.43822172597185083</v>
      </c>
      <c r="BF131" s="24">
        <f t="shared" ref="BF131" si="378">BF113</f>
        <v>0.4400644070618111</v>
      </c>
      <c r="BG131" s="24">
        <f t="shared" si="377"/>
        <v>0.43650164859755169</v>
      </c>
      <c r="BH131" s="24">
        <f t="shared" si="377"/>
        <v>0.44307771883429758</v>
      </c>
      <c r="BI131" s="24">
        <f t="shared" si="377"/>
        <v>0.42883950625307155</v>
      </c>
      <c r="BJ131" s="24">
        <f t="shared" si="377"/>
        <v>0.42457589715971955</v>
      </c>
      <c r="BK131" s="24">
        <f t="shared" si="377"/>
        <v>0.44289637008218125</v>
      </c>
      <c r="BL131" s="24">
        <f t="shared" si="377"/>
        <v>0.46633241262613928</v>
      </c>
      <c r="BM131" s="24">
        <f t="shared" si="377"/>
        <v>0.43246890902816287</v>
      </c>
      <c r="BN131" s="24">
        <f t="shared" si="377"/>
        <v>0.42713761379276771</v>
      </c>
      <c r="BO131" s="24">
        <f t="shared" si="377"/>
        <v>0.43592189113327146</v>
      </c>
      <c r="BP131" s="24">
        <f t="shared" si="377"/>
        <v>0.45099025336148063</v>
      </c>
      <c r="BQ131" s="24">
        <f t="shared" si="377"/>
        <v>0.43177056912988265</v>
      </c>
      <c r="BR131" s="24">
        <f t="shared" si="377"/>
        <v>0.42445895677670697</v>
      </c>
      <c r="BS131" s="24">
        <f t="shared" si="377"/>
        <v>0.42820042255526752</v>
      </c>
      <c r="BT131" s="24">
        <f t="shared" si="377"/>
        <v>0.43827198565329534</v>
      </c>
      <c r="BU131" s="24">
        <f t="shared" ref="BU131:BX131" si="379">BU113</f>
        <v>0.42825204615356888</v>
      </c>
      <c r="BV131" s="24">
        <f t="shared" si="379"/>
        <v>0.41994307194397218</v>
      </c>
      <c r="BW131" s="24">
        <f t="shared" si="379"/>
        <v>0.42399692522042803</v>
      </c>
      <c r="BX131" s="24">
        <f t="shared" si="379"/>
        <v>0.43352675754384562</v>
      </c>
    </row>
    <row r="132" spans="2:76" x14ac:dyDescent="0.15"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  <c r="AU132" s="27"/>
      <c r="AV132" s="27"/>
      <c r="AW132" s="27"/>
      <c r="AX132" s="27"/>
      <c r="AY132" s="27"/>
      <c r="AZ132" s="27"/>
      <c r="BA132" s="27"/>
      <c r="BB132" s="27"/>
      <c r="BC132" s="27"/>
      <c r="BD132" s="27"/>
      <c r="BE132" s="27"/>
    </row>
    <row r="133" spans="2:76" x14ac:dyDescent="0.15">
      <c r="B133" t="s">
        <v>47</v>
      </c>
      <c r="G133" s="36" t="str">
        <f>G$10</f>
        <v>JPY M</v>
      </c>
      <c r="H133" s="29">
        <f t="shared" ref="H133:T133" si="380">+SUMIF($X$5:$BY$5,H$5,$X133:$BY133)</f>
        <v>19461</v>
      </c>
      <c r="I133" s="29">
        <f t="shared" si="380"/>
        <v>19933</v>
      </c>
      <c r="J133" s="29">
        <f t="shared" si="380"/>
        <v>19697</v>
      </c>
      <c r="K133" s="29">
        <f t="shared" si="380"/>
        <v>20959</v>
      </c>
      <c r="L133" s="29">
        <f t="shared" si="380"/>
        <v>22326</v>
      </c>
      <c r="M133" s="29">
        <f t="shared" si="380"/>
        <v>22226</v>
      </c>
      <c r="N133" s="29">
        <f t="shared" si="380"/>
        <v>23933</v>
      </c>
      <c r="O133" s="29">
        <f t="shared" si="380"/>
        <v>26757</v>
      </c>
      <c r="P133" s="29">
        <f t="shared" si="380"/>
        <v>29982.041586949461</v>
      </c>
      <c r="Q133" s="29">
        <f t="shared" si="380"/>
        <v>34541.318797999789</v>
      </c>
      <c r="R133" s="29">
        <f t="shared" si="380"/>
        <v>37612.548110196083</v>
      </c>
      <c r="S133" s="29">
        <f t="shared" si="380"/>
        <v>40015.083853034455</v>
      </c>
      <c r="T133" s="29">
        <f t="shared" si="380"/>
        <v>42584.098303534942</v>
      </c>
      <c r="Y133" s="29">
        <f t="shared" ref="Y133:BC133" si="381">-Y85</f>
        <v>4795</v>
      </c>
      <c r="Z133" s="29">
        <f t="shared" si="381"/>
        <v>4834</v>
      </c>
      <c r="AA133" s="29">
        <f t="shared" si="381"/>
        <v>4975</v>
      </c>
      <c r="AB133" s="29">
        <f t="shared" si="381"/>
        <v>4857</v>
      </c>
      <c r="AC133" s="29">
        <f t="shared" si="381"/>
        <v>5001</v>
      </c>
      <c r="AD133" s="29">
        <f t="shared" si="381"/>
        <v>5042</v>
      </c>
      <c r="AE133" s="29">
        <f t="shared" si="381"/>
        <v>5044</v>
      </c>
      <c r="AF133" s="29">
        <f t="shared" si="381"/>
        <v>4846</v>
      </c>
      <c r="AG133" s="29">
        <f t="shared" si="381"/>
        <v>4877</v>
      </c>
      <c r="AH133" s="29">
        <f t="shared" si="381"/>
        <v>4909</v>
      </c>
      <c r="AI133" s="29">
        <f t="shared" si="381"/>
        <v>4950</v>
      </c>
      <c r="AJ133" s="29">
        <f t="shared" si="381"/>
        <v>4961</v>
      </c>
      <c r="AK133" s="29">
        <f t="shared" si="381"/>
        <v>5132</v>
      </c>
      <c r="AL133" s="29">
        <f t="shared" si="381"/>
        <v>5024</v>
      </c>
      <c r="AM133" s="29">
        <f t="shared" si="381"/>
        <v>5351</v>
      </c>
      <c r="AN133" s="29">
        <f t="shared" si="381"/>
        <v>5452</v>
      </c>
      <c r="AO133" s="29">
        <f t="shared" si="381"/>
        <v>5574</v>
      </c>
      <c r="AP133" s="29">
        <f t="shared" si="381"/>
        <v>5566</v>
      </c>
      <c r="AQ133" s="29">
        <f t="shared" si="381"/>
        <v>5543</v>
      </c>
      <c r="AR133" s="29">
        <f t="shared" si="381"/>
        <v>5643</v>
      </c>
      <c r="AS133" s="29">
        <f t="shared" si="381"/>
        <v>5546</v>
      </c>
      <c r="AT133" s="29">
        <f t="shared" si="381"/>
        <v>5425</v>
      </c>
      <c r="AU133" s="29">
        <f t="shared" si="381"/>
        <v>5756</v>
      </c>
      <c r="AV133" s="29">
        <f t="shared" si="381"/>
        <v>5499</v>
      </c>
      <c r="AW133" s="29">
        <f t="shared" si="381"/>
        <v>5661</v>
      </c>
      <c r="AX133" s="29">
        <f t="shared" si="381"/>
        <v>6172</v>
      </c>
      <c r="AY133" s="29">
        <f t="shared" si="381"/>
        <v>6116</v>
      </c>
      <c r="AZ133" s="29">
        <f t="shared" si="381"/>
        <v>5984</v>
      </c>
      <c r="BA133" s="29">
        <f t="shared" si="381"/>
        <v>6440</v>
      </c>
      <c r="BB133" s="29">
        <f t="shared" si="381"/>
        <v>6309</v>
      </c>
      <c r="BC133" s="29">
        <f t="shared" si="381"/>
        <v>7014</v>
      </c>
      <c r="BD133" s="29">
        <f t="shared" ref="BD133:BE133" si="382">-BD85</f>
        <v>6994</v>
      </c>
      <c r="BE133" s="29">
        <f t="shared" si="382"/>
        <v>6971</v>
      </c>
      <c r="BF133" s="29">
        <f t="shared" ref="BF133" si="383">BF82*BF135</f>
        <v>7494.4024076055239</v>
      </c>
      <c r="BG133" s="29">
        <f t="shared" ref="BG133:BT133" si="384">BG82*BG135</f>
        <v>7661.6110371228178</v>
      </c>
      <c r="BH133" s="29">
        <f t="shared" si="384"/>
        <v>7855.028142221121</v>
      </c>
      <c r="BI133" s="29">
        <f t="shared" si="384"/>
        <v>8317.4950010191933</v>
      </c>
      <c r="BJ133" s="29">
        <f t="shared" si="384"/>
        <v>8471.7173783078961</v>
      </c>
      <c r="BK133" s="29">
        <f t="shared" si="384"/>
        <v>8745.1709685740843</v>
      </c>
      <c r="BL133" s="29">
        <f t="shared" si="384"/>
        <v>9006.9354500986155</v>
      </c>
      <c r="BM133" s="29">
        <f t="shared" si="384"/>
        <v>9219.5220935969483</v>
      </c>
      <c r="BN133" s="29">
        <f t="shared" si="384"/>
        <v>9285.7537807776498</v>
      </c>
      <c r="BO133" s="29">
        <f t="shared" si="384"/>
        <v>9473.4722078006453</v>
      </c>
      <c r="BP133" s="29">
        <f t="shared" si="384"/>
        <v>9633.800028020838</v>
      </c>
      <c r="BQ133" s="29">
        <f t="shared" si="384"/>
        <v>9917.3918185986713</v>
      </c>
      <c r="BR133" s="29">
        <f t="shared" si="384"/>
        <v>9914.6332199421995</v>
      </c>
      <c r="BS133" s="29">
        <f t="shared" si="384"/>
        <v>10041.046915409692</v>
      </c>
      <c r="BT133" s="29">
        <f t="shared" si="384"/>
        <v>10142.011899083889</v>
      </c>
      <c r="BU133" s="29">
        <f t="shared" ref="BU133:BX133" si="385">BU82*BU135</f>
        <v>10565.225521151071</v>
      </c>
      <c r="BV133" s="29">
        <f t="shared" si="385"/>
        <v>10551.188850344606</v>
      </c>
      <c r="BW133" s="29">
        <f t="shared" si="385"/>
        <v>10683.711767435072</v>
      </c>
      <c r="BX133" s="29">
        <f t="shared" si="385"/>
        <v>10783.972164604193</v>
      </c>
    </row>
    <row r="134" spans="2:76" x14ac:dyDescent="0.15">
      <c r="C134" t="s">
        <v>71</v>
      </c>
      <c r="G134" s="36" t="s">
        <v>38</v>
      </c>
      <c r="H134" s="24" t="str">
        <f>IFERROR(H133/#REF!-1,"nm")</f>
        <v>nm</v>
      </c>
      <c r="I134" s="24">
        <f t="shared" ref="I134:T134" si="386">IFERROR(I133/H133-1,"nm")</f>
        <v>2.4253635476080282E-2</v>
      </c>
      <c r="J134" s="24">
        <f t="shared" si="386"/>
        <v>-1.1839662870616552E-2</v>
      </c>
      <c r="K134" s="24">
        <f t="shared" si="386"/>
        <v>6.4070670660506757E-2</v>
      </c>
      <c r="L134" s="24">
        <f t="shared" si="386"/>
        <v>6.5222577413044602E-2</v>
      </c>
      <c r="M134" s="24">
        <f t="shared" si="386"/>
        <v>-4.47908268386632E-3</v>
      </c>
      <c r="N134" s="24">
        <f t="shared" si="386"/>
        <v>7.6801943669576156E-2</v>
      </c>
      <c r="O134" s="24">
        <f t="shared" si="386"/>
        <v>0.11799607236869591</v>
      </c>
      <c r="P134" s="24">
        <f t="shared" si="386"/>
        <v>0.12053076155583442</v>
      </c>
      <c r="Q134" s="24">
        <f t="shared" si="386"/>
        <v>0.15206693639684921</v>
      </c>
      <c r="R134" s="24">
        <f t="shared" si="386"/>
        <v>8.8914651179275328E-2</v>
      </c>
      <c r="S134" s="24">
        <f t="shared" si="386"/>
        <v>6.3875910129765678E-2</v>
      </c>
      <c r="T134" s="24">
        <f t="shared" si="386"/>
        <v>6.4201151244261956E-2</v>
      </c>
      <c r="Y134" s="24"/>
      <c r="Z134" s="24"/>
      <c r="AA134" s="24"/>
      <c r="AB134" s="24"/>
      <c r="AC134" s="24">
        <f t="shared" ref="AC134:BT134" si="387">IFERROR(AC133/Y133-1,"nm")</f>
        <v>4.2961418143899976E-2</v>
      </c>
      <c r="AD134" s="24">
        <f t="shared" si="387"/>
        <v>4.3028547786512217E-2</v>
      </c>
      <c r="AE134" s="24">
        <f t="shared" si="387"/>
        <v>1.3869346733668353E-2</v>
      </c>
      <c r="AF134" s="24">
        <f t="shared" si="387"/>
        <v>-2.2647724933085867E-3</v>
      </c>
      <c r="AG134" s="24">
        <f t="shared" si="387"/>
        <v>-2.4795040991801631E-2</v>
      </c>
      <c r="AH134" s="24">
        <f t="shared" si="387"/>
        <v>-2.6378421261404217E-2</v>
      </c>
      <c r="AI134" s="24">
        <f t="shared" si="387"/>
        <v>-1.8636003172085691E-2</v>
      </c>
      <c r="AJ134" s="24">
        <f t="shared" si="387"/>
        <v>2.3730912092447376E-2</v>
      </c>
      <c r="AK134" s="24">
        <f t="shared" si="387"/>
        <v>5.2286241541931622E-2</v>
      </c>
      <c r="AL134" s="24">
        <f t="shared" si="387"/>
        <v>2.3426359747402703E-2</v>
      </c>
      <c r="AM134" s="24">
        <f t="shared" si="387"/>
        <v>8.1010101010100977E-2</v>
      </c>
      <c r="AN134" s="24">
        <f t="shared" si="387"/>
        <v>9.8971981455351798E-2</v>
      </c>
      <c r="AO134" s="24">
        <f t="shared" si="387"/>
        <v>8.6126266562743581E-2</v>
      </c>
      <c r="AP134" s="24">
        <f t="shared" si="387"/>
        <v>0.10788216560509545</v>
      </c>
      <c r="AQ134" s="24">
        <f t="shared" si="387"/>
        <v>3.5881143711455898E-2</v>
      </c>
      <c r="AR134" s="24">
        <f t="shared" si="387"/>
        <v>3.503301540719006E-2</v>
      </c>
      <c r="AS134" s="24">
        <f t="shared" si="387"/>
        <v>-5.0233225690706762E-3</v>
      </c>
      <c r="AT134" s="24">
        <f t="shared" si="387"/>
        <v>-2.5332375134746621E-2</v>
      </c>
      <c r="AU134" s="24">
        <f t="shared" si="387"/>
        <v>3.8426844668951743E-2</v>
      </c>
      <c r="AV134" s="24">
        <f t="shared" si="387"/>
        <v>-2.551834130781494E-2</v>
      </c>
      <c r="AW134" s="24">
        <f t="shared" si="387"/>
        <v>2.0735665344392418E-2</v>
      </c>
      <c r="AX134" s="24">
        <f t="shared" si="387"/>
        <v>0.13769585253456218</v>
      </c>
      <c r="AY134" s="24">
        <f t="shared" si="387"/>
        <v>6.2543432939541344E-2</v>
      </c>
      <c r="AZ134" s="24">
        <f t="shared" si="387"/>
        <v>8.8197854155301014E-2</v>
      </c>
      <c r="BA134" s="24">
        <f t="shared" si="387"/>
        <v>0.13760819643172595</v>
      </c>
      <c r="BB134" s="24">
        <f t="shared" si="387"/>
        <v>2.2197018794556156E-2</v>
      </c>
      <c r="BC134" s="24">
        <f t="shared" si="387"/>
        <v>0.14682799215173326</v>
      </c>
      <c r="BD134" s="24">
        <f t="shared" ref="BD134" si="388">IFERROR(BD133/AZ133-1,"nm")</f>
        <v>0.16878342245989297</v>
      </c>
      <c r="BE134" s="24">
        <f t="shared" ref="BE134" si="389">IFERROR(BE133/BA133-1,"nm")</f>
        <v>8.2453416149068426E-2</v>
      </c>
      <c r="BF134" s="24">
        <f t="shared" si="387"/>
        <v>0.1878906970368559</v>
      </c>
      <c r="BG134" s="24">
        <f t="shared" si="387"/>
        <v>9.2331200046024797E-2</v>
      </c>
      <c r="BH134" s="24">
        <f t="shared" si="387"/>
        <v>0.12310954278254527</v>
      </c>
      <c r="BI134" s="24">
        <f t="shared" si="387"/>
        <v>0.19315664912052699</v>
      </c>
      <c r="BJ134" s="24">
        <f t="shared" si="387"/>
        <v>0.13040599070455117</v>
      </c>
      <c r="BK134" s="24">
        <f t="shared" si="387"/>
        <v>0.14142716540961064</v>
      </c>
      <c r="BL134" s="24">
        <f t="shared" si="387"/>
        <v>0.14664585371578021</v>
      </c>
      <c r="BM134" s="24">
        <f t="shared" si="387"/>
        <v>0.10844936996862931</v>
      </c>
      <c r="BN134" s="24">
        <f t="shared" si="387"/>
        <v>9.6088710956543588E-2</v>
      </c>
      <c r="BO134" s="24">
        <f t="shared" si="387"/>
        <v>8.3280388896194602E-2</v>
      </c>
      <c r="BP134" s="24">
        <f t="shared" si="387"/>
        <v>6.95979871728023E-2</v>
      </c>
      <c r="BQ134" s="24">
        <f t="shared" si="387"/>
        <v>7.5694783082780548E-2</v>
      </c>
      <c r="BR134" s="24">
        <f t="shared" si="387"/>
        <v>6.7725190007340785E-2</v>
      </c>
      <c r="BS134" s="24">
        <f t="shared" si="387"/>
        <v>5.9912004295710419E-2</v>
      </c>
      <c r="BT134" s="24">
        <f t="shared" si="387"/>
        <v>5.2753001887611006E-2</v>
      </c>
      <c r="BU134" s="24">
        <f t="shared" ref="BU134" si="390">IFERROR(BU133/BQ133-1,"nm")</f>
        <v>6.5322991609293668E-2</v>
      </c>
      <c r="BV134" s="24">
        <f t="shared" ref="BV134" si="391">IFERROR(BV133/BR133-1,"nm")</f>
        <v>6.4203648917848577E-2</v>
      </c>
      <c r="BW134" s="24">
        <f t="shared" ref="BW134" si="392">IFERROR(BW133/BS133-1,"nm")</f>
        <v>6.400376947139863E-2</v>
      </c>
      <c r="BX134" s="24">
        <f t="shared" ref="BX134" si="393">IFERROR(BX133/BT133-1,"nm")</f>
        <v>6.3297131960404318E-2</v>
      </c>
    </row>
    <row r="135" spans="2:76" x14ac:dyDescent="0.15">
      <c r="C135" t="s">
        <v>72</v>
      </c>
      <c r="G135" s="36" t="s">
        <v>38</v>
      </c>
      <c r="H135" s="24">
        <f t="shared" ref="H135:R135" si="394">IFERROR(H133/H$82,"nm")</f>
        <v>0.23648714334321683</v>
      </c>
      <c r="I135" s="24">
        <f t="shared" si="394"/>
        <v>0.23253073890016565</v>
      </c>
      <c r="J135" s="24">
        <f t="shared" si="394"/>
        <v>0.25019370736850127</v>
      </c>
      <c r="K135" s="24">
        <f t="shared" si="394"/>
        <v>0.24936050731103734</v>
      </c>
      <c r="L135" s="24">
        <f t="shared" si="394"/>
        <v>0.25506974831198803</v>
      </c>
      <c r="M135" s="24">
        <f t="shared" si="394"/>
        <v>0.23834085766677748</v>
      </c>
      <c r="N135" s="24">
        <f t="shared" si="394"/>
        <v>0.21949832622552393</v>
      </c>
      <c r="O135" s="24">
        <f t="shared" si="394"/>
        <v>0.22631503269079498</v>
      </c>
      <c r="P135" s="24">
        <f t="shared" si="394"/>
        <v>0.21627595000081573</v>
      </c>
      <c r="Q135" s="24">
        <f t="shared" si="394"/>
        <v>0.22000000000000006</v>
      </c>
      <c r="R135" s="24">
        <f t="shared" si="394"/>
        <v>0.22</v>
      </c>
      <c r="S135" s="24">
        <f t="shared" ref="S135:T135" si="395">IFERROR(S133/S$82,"nm")</f>
        <v>0.22</v>
      </c>
      <c r="T135" s="24">
        <f t="shared" si="395"/>
        <v>0.22</v>
      </c>
      <c r="Y135" s="24">
        <f t="shared" ref="Y135:BC135" si="396">IFERROR(Y133/Y$82,"nm")</f>
        <v>0.23447432762836184</v>
      </c>
      <c r="Z135" s="24">
        <f t="shared" si="396"/>
        <v>0.2296218886566597</v>
      </c>
      <c r="AA135" s="24">
        <f t="shared" si="396"/>
        <v>0.22948475483186495</v>
      </c>
      <c r="AB135" s="24">
        <f t="shared" si="396"/>
        <v>0.25414682643503739</v>
      </c>
      <c r="AC135" s="24">
        <f t="shared" si="396"/>
        <v>0.24251976140827311</v>
      </c>
      <c r="AD135" s="24">
        <f t="shared" si="396"/>
        <v>0.22772232509823404</v>
      </c>
      <c r="AE135" s="24">
        <f t="shared" si="396"/>
        <v>0.23681862998262829</v>
      </c>
      <c r="AF135" s="24">
        <f t="shared" si="396"/>
        <v>0.22372004985919394</v>
      </c>
      <c r="AG135" s="24">
        <f t="shared" si="396"/>
        <v>0.24902982026143791</v>
      </c>
      <c r="AH135" s="24">
        <f t="shared" si="396"/>
        <v>0.26256953359007273</v>
      </c>
      <c r="AI135" s="24">
        <f t="shared" si="396"/>
        <v>0.24630541871921183</v>
      </c>
      <c r="AJ135" s="24">
        <f t="shared" si="396"/>
        <v>0.24378378378378379</v>
      </c>
      <c r="AK135" s="24">
        <f t="shared" si="396"/>
        <v>0.25012184423433081</v>
      </c>
      <c r="AL135" s="24">
        <f t="shared" si="396"/>
        <v>0.24426293271100738</v>
      </c>
      <c r="AM135" s="24">
        <f t="shared" si="396"/>
        <v>0.25439764191309311</v>
      </c>
      <c r="AN135" s="24">
        <f t="shared" si="396"/>
        <v>0.24859787515389176</v>
      </c>
      <c r="AO135" s="24">
        <f t="shared" si="396"/>
        <v>0.23393629076258027</v>
      </c>
      <c r="AP135" s="24">
        <f t="shared" si="396"/>
        <v>0.23981042654028437</v>
      </c>
      <c r="AQ135" s="24">
        <f t="shared" si="396"/>
        <v>0.2551438434982739</v>
      </c>
      <c r="AR135" s="24">
        <f t="shared" si="396"/>
        <v>0.30068737677838758</v>
      </c>
      <c r="AS135" s="24">
        <f t="shared" si="396"/>
        <v>0.27324235108636746</v>
      </c>
      <c r="AT135" s="24">
        <f t="shared" si="396"/>
        <v>0.2417881178410661</v>
      </c>
      <c r="AU135" s="24">
        <f t="shared" si="396"/>
        <v>0.22744695143636148</v>
      </c>
      <c r="AV135" s="24">
        <f t="shared" si="396"/>
        <v>0.2181104236078058</v>
      </c>
      <c r="AW135" s="24">
        <f t="shared" si="396"/>
        <v>0.21677197013210797</v>
      </c>
      <c r="AX135" s="24">
        <f t="shared" si="396"/>
        <v>0.22913572913572913</v>
      </c>
      <c r="AY135" s="24">
        <f t="shared" si="396"/>
        <v>0.21483016614563208</v>
      </c>
      <c r="AZ135" s="24">
        <f t="shared" si="396"/>
        <v>0.21748137379611121</v>
      </c>
      <c r="BA135" s="24">
        <f t="shared" si="396"/>
        <v>0.22811802628316391</v>
      </c>
      <c r="BB135" s="24">
        <f t="shared" si="396"/>
        <v>0.21620232342962886</v>
      </c>
      <c r="BC135" s="24">
        <f t="shared" si="396"/>
        <v>0.23239016632429926</v>
      </c>
      <c r="BD135" s="24">
        <f t="shared" ref="BD135:BE135" si="397">IFERROR(BD133/BD$82,"nm")</f>
        <v>0.22830096295087318</v>
      </c>
      <c r="BE135" s="24">
        <f t="shared" si="397"/>
        <v>0.20483060558869332</v>
      </c>
      <c r="BF135" s="39">
        <v>0.22</v>
      </c>
      <c r="BG135" s="39">
        <v>0.22</v>
      </c>
      <c r="BH135" s="39">
        <v>0.22</v>
      </c>
      <c r="BI135" s="39">
        <v>0.22</v>
      </c>
      <c r="BJ135" s="39">
        <v>0.22</v>
      </c>
      <c r="BK135" s="39">
        <v>0.22</v>
      </c>
      <c r="BL135" s="39">
        <v>0.22</v>
      </c>
      <c r="BM135" s="39">
        <v>0.22</v>
      </c>
      <c r="BN135" s="39">
        <v>0.22</v>
      </c>
      <c r="BO135" s="39">
        <v>0.22</v>
      </c>
      <c r="BP135" s="39">
        <v>0.22</v>
      </c>
      <c r="BQ135" s="39">
        <v>0.22</v>
      </c>
      <c r="BR135" s="39">
        <v>0.22</v>
      </c>
      <c r="BS135" s="39">
        <v>0.22</v>
      </c>
      <c r="BT135" s="39">
        <v>0.22</v>
      </c>
      <c r="BU135" s="39">
        <v>0.22</v>
      </c>
      <c r="BV135" s="39">
        <v>0.22</v>
      </c>
      <c r="BW135" s="39">
        <v>0.22</v>
      </c>
      <c r="BX135" s="39">
        <v>0.22</v>
      </c>
    </row>
    <row r="136" spans="2:76" x14ac:dyDescent="0.15">
      <c r="G136" s="36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  <c r="AO136" s="24"/>
      <c r="AP136" s="24"/>
      <c r="AQ136" s="24"/>
      <c r="AR136" s="24"/>
      <c r="AS136" s="24"/>
      <c r="AT136" s="24"/>
      <c r="AU136" s="24"/>
      <c r="AV136" s="24"/>
      <c r="AW136" s="24"/>
      <c r="AX136" s="24"/>
      <c r="AY136" s="24"/>
      <c r="AZ136" s="24"/>
      <c r="BA136" s="24"/>
      <c r="BB136" s="24"/>
      <c r="BC136" s="24"/>
      <c r="BD136" s="24"/>
      <c r="BE136" s="24"/>
      <c r="BF136" s="141"/>
      <c r="BG136" s="141"/>
      <c r="BH136" s="141"/>
      <c r="BI136" s="141"/>
      <c r="BJ136" s="141"/>
      <c r="BK136" s="141"/>
      <c r="BL136" s="141"/>
      <c r="BM136" s="141"/>
      <c r="BN136" s="141"/>
      <c r="BO136" s="141"/>
      <c r="BP136" s="141"/>
      <c r="BQ136" s="141"/>
      <c r="BR136" s="141"/>
      <c r="BS136" s="141"/>
      <c r="BT136" s="141"/>
      <c r="BU136" s="141"/>
      <c r="BV136" s="141"/>
      <c r="BW136" s="141"/>
      <c r="BX136" s="141"/>
    </row>
    <row r="137" spans="2:76" x14ac:dyDescent="0.15">
      <c r="B137" t="s">
        <v>372</v>
      </c>
      <c r="G137" s="36" t="str">
        <f>G$10</f>
        <v>JPY M</v>
      </c>
      <c r="H137" s="143">
        <v>1477</v>
      </c>
      <c r="I137" s="143">
        <v>1700</v>
      </c>
      <c r="J137" s="143">
        <v>2097</v>
      </c>
      <c r="K137" s="143">
        <v>2600</v>
      </c>
      <c r="L137" s="143">
        <v>3000</v>
      </c>
      <c r="M137" s="143">
        <v>2800</v>
      </c>
      <c r="N137" s="143">
        <v>3000</v>
      </c>
      <c r="O137" s="143">
        <v>3400</v>
      </c>
      <c r="P137" s="33"/>
      <c r="Q137" s="24"/>
      <c r="R137" s="24"/>
      <c r="S137" s="24"/>
      <c r="T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J137" s="24"/>
      <c r="AK137" s="24"/>
      <c r="AL137" s="24"/>
      <c r="AM137" s="24"/>
      <c r="AN137" s="24"/>
      <c r="AO137" s="24"/>
      <c r="AP137" s="24"/>
      <c r="AQ137" s="24"/>
      <c r="AR137" s="24"/>
      <c r="AS137" s="24"/>
      <c r="AT137" s="24"/>
      <c r="AU137" s="24"/>
      <c r="AV137" s="24"/>
      <c r="AW137" s="24"/>
      <c r="AX137" s="24"/>
      <c r="AY137" s="24"/>
      <c r="AZ137" s="24"/>
      <c r="BA137" s="24"/>
      <c r="BB137" s="24"/>
      <c r="BC137" s="24"/>
      <c r="BD137" s="24"/>
      <c r="BE137" s="24"/>
      <c r="BF137" s="141"/>
      <c r="BG137" s="141"/>
      <c r="BH137" s="141"/>
      <c r="BI137" s="141"/>
      <c r="BJ137" s="141"/>
      <c r="BK137" s="141"/>
      <c r="BL137" s="141"/>
      <c r="BM137" s="141"/>
      <c r="BN137" s="141"/>
      <c r="BO137" s="141"/>
      <c r="BP137" s="141"/>
      <c r="BQ137" s="141"/>
      <c r="BR137" s="141"/>
      <c r="BS137" s="141"/>
      <c r="BT137" s="141"/>
      <c r="BU137" s="141"/>
      <c r="BV137" s="141"/>
      <c r="BW137" s="141"/>
      <c r="BX137" s="141"/>
    </row>
    <row r="138" spans="2:76" x14ac:dyDescent="0.15">
      <c r="C138" t="s">
        <v>71</v>
      </c>
      <c r="G138" s="36" t="s">
        <v>38</v>
      </c>
      <c r="H138" s="24" t="str">
        <f>IFERROR(H137/#REF!-1,"nm")</f>
        <v>nm</v>
      </c>
      <c r="I138" s="24">
        <f t="shared" ref="I138" si="398">IFERROR(I137/H137-1,"nm")</f>
        <v>0.15098171970209884</v>
      </c>
      <c r="J138" s="24">
        <f t="shared" ref="J138" si="399">IFERROR(J137/I137-1,"nm")</f>
        <v>0.23352941176470599</v>
      </c>
      <c r="K138" s="24">
        <f t="shared" ref="K138" si="400">IFERROR(K137/J137-1,"nm")</f>
        <v>0.23986647591797805</v>
      </c>
      <c r="L138" s="24">
        <f t="shared" ref="L138" si="401">IFERROR(L137/K137-1,"nm")</f>
        <v>0.15384615384615374</v>
      </c>
      <c r="M138" s="24">
        <f t="shared" ref="M138" si="402">IFERROR(M137/L137-1,"nm")</f>
        <v>-6.6666666666666652E-2</v>
      </c>
      <c r="N138" s="24">
        <f t="shared" ref="N138" si="403">IFERROR(N137/M137-1,"nm")</f>
        <v>7.1428571428571397E-2</v>
      </c>
      <c r="O138" s="24">
        <f t="shared" ref="O138" si="404">IFERROR(O137/N137-1,"nm")</f>
        <v>0.1333333333333333</v>
      </c>
      <c r="P138" s="24">
        <f t="shared" ref="P138" si="405">IFERROR(P137/O137-1,"nm")</f>
        <v>-1</v>
      </c>
      <c r="Q138" s="24" t="str">
        <f t="shared" ref="Q138" si="406">IFERROR(Q137/P137-1,"nm")</f>
        <v>nm</v>
      </c>
      <c r="R138" s="24" t="str">
        <f t="shared" ref="R138" si="407">IFERROR(R137/Q137-1,"nm")</f>
        <v>nm</v>
      </c>
      <c r="S138" s="24" t="str">
        <f t="shared" ref="S138" si="408">IFERROR(S137/R137-1,"nm")</f>
        <v>nm</v>
      </c>
      <c r="T138" s="24" t="str">
        <f t="shared" ref="T138" si="409">IFERROR(T137/S137-1,"nm")</f>
        <v>nm</v>
      </c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  <c r="AP138" s="24"/>
      <c r="AQ138" s="24"/>
      <c r="AR138" s="24"/>
      <c r="AS138" s="24"/>
      <c r="AT138" s="24"/>
      <c r="AU138" s="24"/>
      <c r="AV138" s="24"/>
      <c r="AW138" s="24"/>
      <c r="AX138" s="24"/>
      <c r="AY138" s="24"/>
      <c r="AZ138" s="24"/>
      <c r="BA138" s="24"/>
      <c r="BB138" s="24"/>
      <c r="BC138" s="24"/>
      <c r="BD138" s="24"/>
      <c r="BE138" s="24"/>
      <c r="BF138" s="141"/>
      <c r="BG138" s="141"/>
      <c r="BH138" s="141"/>
      <c r="BI138" s="141"/>
      <c r="BJ138" s="141"/>
      <c r="BK138" s="141"/>
      <c r="BL138" s="141"/>
      <c r="BM138" s="141"/>
      <c r="BN138" s="141"/>
      <c r="BO138" s="141"/>
      <c r="BP138" s="141"/>
      <c r="BQ138" s="141"/>
      <c r="BR138" s="141"/>
      <c r="BS138" s="141"/>
      <c r="BT138" s="141"/>
      <c r="BU138" s="141"/>
      <c r="BV138" s="141"/>
      <c r="BW138" s="141"/>
      <c r="BX138" s="141"/>
    </row>
    <row r="139" spans="2:76" x14ac:dyDescent="0.15">
      <c r="C139" t="s">
        <v>72</v>
      </c>
      <c r="G139" s="36" t="s">
        <v>38</v>
      </c>
      <c r="H139" s="24">
        <f t="shared" ref="H139:T139" si="410">IFERROR(H137/H$82,"nm")</f>
        <v>1.7948281728479076E-2</v>
      </c>
      <c r="I139" s="24">
        <f t="shared" si="410"/>
        <v>1.9831548493968877E-2</v>
      </c>
      <c r="J139" s="24">
        <f t="shared" si="410"/>
        <v>2.6636350934241111E-2</v>
      </c>
      <c r="K139" s="24">
        <f t="shared" si="410"/>
        <v>3.0933599838193479E-2</v>
      </c>
      <c r="L139" s="24">
        <f t="shared" si="410"/>
        <v>3.4274354785271167E-2</v>
      </c>
      <c r="M139" s="24">
        <f t="shared" si="410"/>
        <v>3.0025843672589623E-2</v>
      </c>
      <c r="N139" s="24">
        <f t="shared" si="410"/>
        <v>2.7514100976750586E-2</v>
      </c>
      <c r="O139" s="24">
        <f t="shared" si="410"/>
        <v>2.8757749790660498E-2</v>
      </c>
      <c r="P139" s="24">
        <f t="shared" si="410"/>
        <v>0</v>
      </c>
      <c r="Q139" s="24">
        <f t="shared" si="410"/>
        <v>0</v>
      </c>
      <c r="R139" s="24">
        <f t="shared" si="410"/>
        <v>0</v>
      </c>
      <c r="S139" s="24">
        <f t="shared" si="410"/>
        <v>0</v>
      </c>
      <c r="T139" s="24">
        <f t="shared" si="410"/>
        <v>0</v>
      </c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  <c r="AU139" s="27"/>
      <c r="AV139" s="27"/>
      <c r="AW139" s="27"/>
      <c r="AX139" s="27"/>
      <c r="AY139" s="27"/>
      <c r="AZ139" s="27"/>
      <c r="BA139" s="27"/>
      <c r="BB139" s="27"/>
      <c r="BC139" s="27"/>
      <c r="BD139" s="27"/>
      <c r="BE139" s="27"/>
    </row>
    <row r="140" spans="2:76" x14ac:dyDescent="0.15">
      <c r="C140" t="s">
        <v>465</v>
      </c>
      <c r="G140" s="36" t="s">
        <v>38</v>
      </c>
      <c r="H140" s="24">
        <f>IFERROR(H137/H133,"nm")</f>
        <v>7.5895380504598944E-2</v>
      </c>
      <c r="I140" s="24">
        <f t="shared" ref="I140:T140" si="411">IFERROR(I137/I133,"nm")</f>
        <v>8.5285707118848142E-2</v>
      </c>
      <c r="J140" s="24">
        <f t="shared" si="411"/>
        <v>0.10646291313397979</v>
      </c>
      <c r="K140" s="24">
        <f t="shared" si="411"/>
        <v>0.12405172002481034</v>
      </c>
      <c r="L140" s="24">
        <f t="shared" si="411"/>
        <v>0.13437248051599032</v>
      </c>
      <c r="M140" s="24">
        <f t="shared" si="411"/>
        <v>0.12597858364078107</v>
      </c>
      <c r="N140" s="24">
        <f t="shared" si="411"/>
        <v>0.12534993523586679</v>
      </c>
      <c r="O140" s="24">
        <f t="shared" si="411"/>
        <v>0.1270695518929626</v>
      </c>
      <c r="P140" s="24">
        <f t="shared" si="411"/>
        <v>0</v>
      </c>
      <c r="Q140" s="24">
        <f t="shared" si="411"/>
        <v>0</v>
      </c>
      <c r="R140" s="24">
        <f t="shared" si="411"/>
        <v>0</v>
      </c>
      <c r="S140" s="24">
        <f t="shared" si="411"/>
        <v>0</v>
      </c>
      <c r="T140" s="24">
        <f t="shared" si="411"/>
        <v>0</v>
      </c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  <c r="AX140" s="27"/>
      <c r="AY140" s="27"/>
      <c r="AZ140" s="27"/>
      <c r="BA140" s="27"/>
      <c r="BB140" s="27"/>
      <c r="BC140" s="27"/>
      <c r="BD140" s="27"/>
      <c r="BE140" s="27"/>
    </row>
    <row r="141" spans="2:76" x14ac:dyDescent="0.15"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  <c r="AY141" s="27"/>
      <c r="AZ141" s="27"/>
      <c r="BA141" s="27"/>
      <c r="BB141" s="27"/>
      <c r="BC141" s="27"/>
      <c r="BD141" s="27"/>
      <c r="BE141" s="27"/>
    </row>
    <row r="142" spans="2:76" x14ac:dyDescent="0.15">
      <c r="B142" t="s">
        <v>73</v>
      </c>
      <c r="G142" s="36" t="str">
        <f>G$10</f>
        <v>JPY M</v>
      </c>
      <c r="H142" s="29">
        <f t="shared" ref="H142:T142" si="412">+SUMIF($X$5:$BY$5,H$5,$X142:$BY142)</f>
        <v>1813</v>
      </c>
      <c r="I142" s="29">
        <f t="shared" si="412"/>
        <v>1651</v>
      </c>
      <c r="J142" s="29">
        <f t="shared" si="412"/>
        <v>2935</v>
      </c>
      <c r="K142" s="29">
        <f t="shared" si="412"/>
        <v>1998</v>
      </c>
      <c r="L142" s="29">
        <f t="shared" si="412"/>
        <v>1738</v>
      </c>
      <c r="M142" s="29">
        <f t="shared" si="412"/>
        <v>1775</v>
      </c>
      <c r="N142" s="29">
        <f t="shared" si="412"/>
        <v>4356</v>
      </c>
      <c r="O142" s="29">
        <f t="shared" si="412"/>
        <v>16300</v>
      </c>
      <c r="P142" s="29">
        <f t="shared" si="412"/>
        <v>8945.0327578768465</v>
      </c>
      <c r="Q142" s="29">
        <f t="shared" si="412"/>
        <v>10053.747011486445</v>
      </c>
      <c r="R142" s="29">
        <f t="shared" si="412"/>
        <v>10730.312660472811</v>
      </c>
      <c r="S142" s="29">
        <f t="shared" si="412"/>
        <v>11101.788612030214</v>
      </c>
      <c r="T142" s="29">
        <f t="shared" si="412"/>
        <v>11577.382692452005</v>
      </c>
      <c r="Y142" s="29">
        <f t="shared" ref="Y142:BC142" si="413">-Y92</f>
        <v>719</v>
      </c>
      <c r="Z142" s="29">
        <f t="shared" si="413"/>
        <v>65</v>
      </c>
      <c r="AA142" s="29">
        <f t="shared" si="413"/>
        <v>821</v>
      </c>
      <c r="AB142" s="29">
        <f t="shared" si="413"/>
        <v>208</v>
      </c>
      <c r="AC142" s="29">
        <f t="shared" si="413"/>
        <v>553</v>
      </c>
      <c r="AD142" s="29">
        <f t="shared" si="413"/>
        <v>248</v>
      </c>
      <c r="AE142" s="29">
        <f t="shared" si="413"/>
        <v>214</v>
      </c>
      <c r="AF142" s="29">
        <f t="shared" si="413"/>
        <v>636</v>
      </c>
      <c r="AG142" s="29">
        <f t="shared" si="413"/>
        <v>3569</v>
      </c>
      <c r="AH142" s="29">
        <f t="shared" si="413"/>
        <v>-226</v>
      </c>
      <c r="AI142" s="29">
        <f t="shared" si="413"/>
        <v>-491</v>
      </c>
      <c r="AJ142" s="29">
        <f t="shared" si="413"/>
        <v>83</v>
      </c>
      <c r="AK142" s="29">
        <f t="shared" si="413"/>
        <v>527</v>
      </c>
      <c r="AL142" s="29">
        <f t="shared" si="413"/>
        <v>561</v>
      </c>
      <c r="AM142" s="29">
        <f t="shared" si="413"/>
        <v>835</v>
      </c>
      <c r="AN142" s="29">
        <f t="shared" si="413"/>
        <v>75</v>
      </c>
      <c r="AO142" s="29">
        <f t="shared" si="413"/>
        <v>1790</v>
      </c>
      <c r="AP142" s="29">
        <f t="shared" si="413"/>
        <v>485</v>
      </c>
      <c r="AQ142" s="29">
        <f t="shared" si="413"/>
        <v>154</v>
      </c>
      <c r="AR142" s="29">
        <f t="shared" si="413"/>
        <v>-691</v>
      </c>
      <c r="AS142" s="29">
        <f t="shared" si="413"/>
        <v>789</v>
      </c>
      <c r="AT142" s="29">
        <f t="shared" si="413"/>
        <v>-214</v>
      </c>
      <c r="AU142" s="29">
        <f t="shared" si="413"/>
        <v>577</v>
      </c>
      <c r="AV142" s="29">
        <f t="shared" si="413"/>
        <v>623</v>
      </c>
      <c r="AW142" s="29">
        <f t="shared" si="413"/>
        <v>1404</v>
      </c>
      <c r="AX142" s="29">
        <f t="shared" si="413"/>
        <v>732</v>
      </c>
      <c r="AY142" s="29">
        <f t="shared" si="413"/>
        <v>1363</v>
      </c>
      <c r="AZ142" s="29">
        <f t="shared" si="413"/>
        <v>857</v>
      </c>
      <c r="BA142" s="29">
        <f t="shared" si="413"/>
        <v>1059</v>
      </c>
      <c r="BB142" s="29">
        <f t="shared" si="413"/>
        <v>1165</v>
      </c>
      <c r="BC142" s="29">
        <f t="shared" si="413"/>
        <v>11752</v>
      </c>
      <c r="BD142" s="29">
        <f t="shared" ref="BD142:BE142" si="414">-BD92</f>
        <v>2324</v>
      </c>
      <c r="BE142" s="29">
        <f t="shared" si="414"/>
        <v>2337</v>
      </c>
      <c r="BF142" s="29">
        <f t="shared" ref="BF142" si="415">BF91*BF143</f>
        <v>2124.4020946026017</v>
      </c>
      <c r="BG142" s="29">
        <f t="shared" ref="BG142:BT142" si="416">BG91*BG143</f>
        <v>2221.7253405208339</v>
      </c>
      <c r="BH142" s="29">
        <f t="shared" si="416"/>
        <v>2261.9053227534109</v>
      </c>
      <c r="BI142" s="29">
        <f t="shared" si="416"/>
        <v>2332.3787822439535</v>
      </c>
      <c r="BJ142" s="29">
        <f t="shared" si="416"/>
        <v>2239.160936114873</v>
      </c>
      <c r="BK142" s="29">
        <f t="shared" si="416"/>
        <v>2605.0964827418488</v>
      </c>
      <c r="BL142" s="29">
        <f t="shared" si="416"/>
        <v>2877.1108103857705</v>
      </c>
      <c r="BM142" s="29">
        <f t="shared" si="416"/>
        <v>2625.1102164983804</v>
      </c>
      <c r="BN142" s="29">
        <f t="shared" si="416"/>
        <v>2490.3526211589397</v>
      </c>
      <c r="BO142" s="29">
        <f t="shared" si="416"/>
        <v>2729.0779358601631</v>
      </c>
      <c r="BP142" s="29">
        <f t="shared" si="416"/>
        <v>2885.7718869553282</v>
      </c>
      <c r="BQ142" s="29">
        <f t="shared" si="416"/>
        <v>2811.7143116231728</v>
      </c>
      <c r="BR142" s="29">
        <f t="shared" si="416"/>
        <v>2627.2733923501232</v>
      </c>
      <c r="BS142" s="29">
        <f t="shared" si="416"/>
        <v>2791.8179460496181</v>
      </c>
      <c r="BT142" s="29">
        <f t="shared" si="416"/>
        <v>2870.9829620073006</v>
      </c>
      <c r="BU142" s="29">
        <f t="shared" ref="BU142:BX142" si="417">BU91*BU143</f>
        <v>2943.7195350710581</v>
      </c>
      <c r="BV142" s="29">
        <f t="shared" si="417"/>
        <v>2736.1738991674288</v>
      </c>
      <c r="BW142" s="29">
        <f t="shared" si="417"/>
        <v>2909.1316910890437</v>
      </c>
      <c r="BX142" s="29">
        <f t="shared" si="417"/>
        <v>2988.3575671244748</v>
      </c>
    </row>
    <row r="143" spans="2:76" x14ac:dyDescent="0.15">
      <c r="C143" t="s">
        <v>74</v>
      </c>
      <c r="G143" s="36" t="s">
        <v>38</v>
      </c>
      <c r="H143" s="24">
        <f t="shared" ref="H143:R143" si="418">IFERROR(H142/H91,"nm")</f>
        <v>0.18443540183112919</v>
      </c>
      <c r="I143" s="24">
        <f t="shared" si="418"/>
        <v>0.21746575342465754</v>
      </c>
      <c r="J143" s="24">
        <f t="shared" si="418"/>
        <v>0.26174975474895212</v>
      </c>
      <c r="K143" s="24">
        <f t="shared" si="418"/>
        <v>0.23021085378499828</v>
      </c>
      <c r="L143" s="24">
        <f t="shared" si="418"/>
        <v>0.3728813559322034</v>
      </c>
      <c r="M143" s="24">
        <f t="shared" si="418"/>
        <v>0.19542001541340967</v>
      </c>
      <c r="N143" s="24">
        <f t="shared" si="418"/>
        <v>0.24861594657839164</v>
      </c>
      <c r="O143" s="24">
        <f t="shared" si="418"/>
        <v>0.27801941018949666</v>
      </c>
      <c r="P143" s="24">
        <f t="shared" si="418"/>
        <v>0.28721233276549574</v>
      </c>
      <c r="Q143" s="24">
        <f t="shared" si="418"/>
        <v>0.28999999999999992</v>
      </c>
      <c r="R143" s="24">
        <f t="shared" si="418"/>
        <v>0.28999999999999998</v>
      </c>
      <c r="S143" s="24">
        <f t="shared" ref="S143:T143" si="419">IFERROR(S142/S91,"nm")</f>
        <v>0.28999999999999992</v>
      </c>
      <c r="T143" s="24">
        <f t="shared" si="419"/>
        <v>0.28999999999999998</v>
      </c>
      <c r="Y143" s="38">
        <f>IFERROR(Y142/Y91,"nm")</f>
        <v>0.31301697866782763</v>
      </c>
      <c r="Z143" s="38">
        <f t="shared" ref="Z143:BC143" si="420">IFERROR(Z142/Z91,"nm")</f>
        <v>2.1395655036208033E-2</v>
      </c>
      <c r="AA143" s="38">
        <f t="shared" si="420"/>
        <v>0.44045064377682402</v>
      </c>
      <c r="AB143" s="38">
        <f t="shared" si="420"/>
        <v>7.9057392626377801E-2</v>
      </c>
      <c r="AC143" s="38">
        <f t="shared" si="420"/>
        <v>0.35839274141283217</v>
      </c>
      <c r="AD143" s="38">
        <f t="shared" si="420"/>
        <v>0.17971014492753623</v>
      </c>
      <c r="AE143" s="38">
        <f t="shared" si="420"/>
        <v>0.10479921645445642</v>
      </c>
      <c r="AF143" s="38">
        <f t="shared" si="420"/>
        <v>0.24210125618576323</v>
      </c>
      <c r="AG143" s="38">
        <f t="shared" si="420"/>
        <v>0.29268492701328525</v>
      </c>
      <c r="AH143" s="38">
        <f t="shared" si="420"/>
        <v>-6.4571428571428573</v>
      </c>
      <c r="AI143" s="38">
        <f t="shared" si="420"/>
        <v>0.38968253968253969</v>
      </c>
      <c r="AJ143" s="38">
        <f t="shared" si="420"/>
        <v>0.3401639344262295</v>
      </c>
      <c r="AK143" s="38">
        <f t="shared" si="420"/>
        <v>0.38105567606652208</v>
      </c>
      <c r="AL143" s="38">
        <f t="shared" si="420"/>
        <v>0.26474752241623406</v>
      </c>
      <c r="AM143" s="38">
        <f t="shared" si="420"/>
        <v>0.23681225184344867</v>
      </c>
      <c r="AN143" s="38">
        <f t="shared" si="420"/>
        <v>4.5427013930950937E-2</v>
      </c>
      <c r="AO143" s="38">
        <f t="shared" si="420"/>
        <v>0.27051533927761828</v>
      </c>
      <c r="AP143" s="38">
        <f t="shared" si="420"/>
        <v>0.14946070878274267</v>
      </c>
      <c r="AQ143" s="38">
        <f t="shared" si="420"/>
        <v>0.28947368421052633</v>
      </c>
      <c r="AR143" s="38">
        <f t="shared" si="420"/>
        <v>0.12053026338740624</v>
      </c>
      <c r="AS143" s="38">
        <f t="shared" si="420"/>
        <v>0.4276422764227642</v>
      </c>
      <c r="AT143" s="38">
        <f t="shared" si="420"/>
        <v>-9.6050269299820468E-2</v>
      </c>
      <c r="AU143" s="38">
        <f t="shared" si="420"/>
        <v>0.23618501841997544</v>
      </c>
      <c r="AV143" s="38">
        <f t="shared" si="420"/>
        <v>0.24269575379820801</v>
      </c>
      <c r="AW143" s="38">
        <f t="shared" si="420"/>
        <v>0.2975206611570248</v>
      </c>
      <c r="AX143" s="38">
        <f t="shared" si="420"/>
        <v>0.24563758389261744</v>
      </c>
      <c r="AY143" s="38">
        <f t="shared" si="420"/>
        <v>0.25142962553034498</v>
      </c>
      <c r="AZ143" s="38">
        <f t="shared" si="420"/>
        <v>0.19472847080209044</v>
      </c>
      <c r="BA143" s="38">
        <f t="shared" si="420"/>
        <v>0.24542294322132097</v>
      </c>
      <c r="BB143" s="38">
        <f t="shared" si="420"/>
        <v>0.23635625887603975</v>
      </c>
      <c r="BC143" s="38">
        <f t="shared" si="420"/>
        <v>0.2924474306333209</v>
      </c>
      <c r="BD143" s="38">
        <f t="shared" ref="BD143:BE143" si="421">IFERROR(BD142/BD91,"nm")</f>
        <v>0.25260869565217392</v>
      </c>
      <c r="BE143" s="38">
        <f t="shared" si="421"/>
        <v>0.27961234745154345</v>
      </c>
      <c r="BF143" s="39">
        <v>0.28999999999999998</v>
      </c>
      <c r="BG143" s="39">
        <v>0.28999999999999998</v>
      </c>
      <c r="BH143" s="39">
        <v>0.28999999999999998</v>
      </c>
      <c r="BI143" s="39">
        <v>0.28999999999999998</v>
      </c>
      <c r="BJ143" s="39">
        <v>0.28999999999999998</v>
      </c>
      <c r="BK143" s="39">
        <v>0.28999999999999998</v>
      </c>
      <c r="BL143" s="39">
        <v>0.28999999999999998</v>
      </c>
      <c r="BM143" s="39">
        <v>0.28999999999999998</v>
      </c>
      <c r="BN143" s="39">
        <v>0.28999999999999998</v>
      </c>
      <c r="BO143" s="39">
        <v>0.28999999999999998</v>
      </c>
      <c r="BP143" s="39">
        <v>0.28999999999999998</v>
      </c>
      <c r="BQ143" s="39">
        <v>0.28999999999999998</v>
      </c>
      <c r="BR143" s="39">
        <v>0.28999999999999998</v>
      </c>
      <c r="BS143" s="39">
        <v>0.28999999999999998</v>
      </c>
      <c r="BT143" s="39">
        <v>0.28999999999999998</v>
      </c>
      <c r="BU143" s="39">
        <v>0.28999999999999998</v>
      </c>
      <c r="BV143" s="39">
        <v>0.28999999999999998</v>
      </c>
      <c r="BW143" s="39">
        <v>0.28999999999999998</v>
      </c>
      <c r="BX143" s="39">
        <v>0.28999999999999998</v>
      </c>
    </row>
    <row r="144" spans="2:76" x14ac:dyDescent="0.15">
      <c r="G144" s="36"/>
    </row>
    <row r="145" spans="1:76" x14ac:dyDescent="0.15">
      <c r="A145" t="s">
        <v>43</v>
      </c>
      <c r="B145" s="96" t="s">
        <v>75</v>
      </c>
      <c r="C145" s="95"/>
      <c r="D145" s="95"/>
      <c r="E145" s="95"/>
      <c r="F145" s="95"/>
      <c r="G145" s="95"/>
      <c r="H145" s="95"/>
      <c r="I145" s="95"/>
      <c r="J145" s="95"/>
      <c r="K145" s="95"/>
      <c r="L145" s="95"/>
      <c r="M145" s="95"/>
      <c r="N145" s="95"/>
      <c r="O145" s="95"/>
      <c r="P145" s="95"/>
      <c r="Q145" s="95"/>
      <c r="R145" s="95"/>
      <c r="S145" s="95"/>
      <c r="T145" s="95"/>
      <c r="Y145" s="95"/>
      <c r="Z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  <c r="AM145" s="95"/>
      <c r="AN145" s="95"/>
      <c r="AO145" s="95"/>
      <c r="AP145" s="95"/>
      <c r="AQ145" s="95"/>
      <c r="AR145" s="95"/>
      <c r="AS145" s="95"/>
      <c r="AT145" s="95"/>
      <c r="AU145" s="95"/>
      <c r="AV145" s="95"/>
      <c r="AW145" s="95"/>
      <c r="AX145" s="95"/>
      <c r="AY145" s="95"/>
      <c r="AZ145" s="95"/>
      <c r="BA145" s="95"/>
      <c r="BB145" s="95"/>
      <c r="BC145" s="95"/>
      <c r="BD145" s="95"/>
      <c r="BE145" s="95"/>
      <c r="BF145" s="95"/>
      <c r="BG145" s="95"/>
      <c r="BH145" s="95"/>
      <c r="BI145" s="95"/>
      <c r="BJ145" s="95"/>
      <c r="BK145" s="95"/>
      <c r="BL145" s="95"/>
      <c r="BM145" s="95"/>
      <c r="BN145" s="95"/>
      <c r="BO145" s="95"/>
      <c r="BP145" s="95"/>
      <c r="BQ145" s="95"/>
      <c r="BR145" s="95"/>
      <c r="BS145" s="95"/>
      <c r="BT145" s="95"/>
      <c r="BU145" s="95"/>
      <c r="BV145" s="95"/>
      <c r="BW145" s="95"/>
      <c r="BX145" s="95"/>
    </row>
    <row r="147" spans="1:76" x14ac:dyDescent="0.15">
      <c r="B147" t="s">
        <v>76</v>
      </c>
      <c r="G147" s="36" t="str">
        <f t="shared" ref="G147:G154" si="422">G$10</f>
        <v>JPY M</v>
      </c>
      <c r="H147" s="26">
        <f t="shared" ref="H147:T154" si="423">+SUMIFS($X147:$BY147,$X$5:$BY$5,H$5,$X$4:$BY$4,4)</f>
        <v>16145</v>
      </c>
      <c r="I147" s="26">
        <f t="shared" si="423"/>
        <v>22874</v>
      </c>
      <c r="J147" s="26">
        <f t="shared" si="423"/>
        <v>30320</v>
      </c>
      <c r="K147" s="26">
        <f t="shared" si="423"/>
        <v>18537</v>
      </c>
      <c r="L147" s="26">
        <f t="shared" si="423"/>
        <v>21594</v>
      </c>
      <c r="M147" s="26">
        <f t="shared" si="423"/>
        <v>23664</v>
      </c>
      <c r="N147" s="26">
        <f t="shared" si="423"/>
        <v>28546</v>
      </c>
      <c r="O147" s="26">
        <f t="shared" si="423"/>
        <v>62014</v>
      </c>
      <c r="P147" s="23">
        <f t="shared" si="423"/>
        <v>28161.052953405189</v>
      </c>
      <c r="Q147" s="23">
        <f t="shared" si="423"/>
        <v>20000</v>
      </c>
      <c r="R147" s="23">
        <f t="shared" si="423"/>
        <v>21127.597258204423</v>
      </c>
      <c r="S147" s="23">
        <f t="shared" si="423"/>
        <v>29462.399053881025</v>
      </c>
      <c r="T147" s="23">
        <f t="shared" si="423"/>
        <v>44430.257988338635</v>
      </c>
      <c r="Y147" s="33">
        <v>11975</v>
      </c>
      <c r="Z147" s="33">
        <v>17466</v>
      </c>
      <c r="AA147" s="33">
        <v>12721</v>
      </c>
      <c r="AB147" s="33">
        <v>16145</v>
      </c>
      <c r="AC147" s="33">
        <v>18542</v>
      </c>
      <c r="AD147" s="33">
        <v>25880</v>
      </c>
      <c r="AE147" s="33">
        <v>25275</v>
      </c>
      <c r="AF147" s="33">
        <v>22874</v>
      </c>
      <c r="AG147" s="33">
        <v>32873</v>
      </c>
      <c r="AH147" s="33">
        <v>35157</v>
      </c>
      <c r="AI147" s="33">
        <v>34384</v>
      </c>
      <c r="AJ147" s="33">
        <v>30320</v>
      </c>
      <c r="AK147" s="33">
        <v>24277</v>
      </c>
      <c r="AL147" s="33">
        <v>22377</v>
      </c>
      <c r="AM147" s="33">
        <v>18211</v>
      </c>
      <c r="AN147" s="33">
        <v>18537</v>
      </c>
      <c r="AO147" s="33">
        <v>19137</v>
      </c>
      <c r="AP147" s="33">
        <v>25535</v>
      </c>
      <c r="AQ147" s="33">
        <v>18965</v>
      </c>
      <c r="AR147" s="33">
        <v>21594</v>
      </c>
      <c r="AS147" s="33">
        <v>15591</v>
      </c>
      <c r="AT147" s="33">
        <v>19337</v>
      </c>
      <c r="AU147" s="33">
        <v>16393</v>
      </c>
      <c r="AV147" s="33">
        <v>23664</v>
      </c>
      <c r="AW147" s="33">
        <v>21479</v>
      </c>
      <c r="AX147" s="33">
        <v>22898</v>
      </c>
      <c r="AY147" s="33">
        <v>22434</v>
      </c>
      <c r="AZ147" s="33">
        <v>28546</v>
      </c>
      <c r="BA147" s="33">
        <v>26759</v>
      </c>
      <c r="BB147" s="33">
        <v>29518</v>
      </c>
      <c r="BC147" s="33">
        <v>54401</v>
      </c>
      <c r="BD147" s="33">
        <v>62014</v>
      </c>
      <c r="BE147" s="33">
        <v>45476</v>
      </c>
      <c r="BF147" s="84">
        <f t="shared" ref="BF147:BT147" si="424">BE147+BF259</f>
        <v>39494.852551101838</v>
      </c>
      <c r="BG147" s="84">
        <f t="shared" si="424"/>
        <v>34094.326758730102</v>
      </c>
      <c r="BH147" s="84">
        <f t="shared" si="424"/>
        <v>28161.052953405189</v>
      </c>
      <c r="BI147" s="84">
        <f t="shared" si="424"/>
        <v>22094.949459726915</v>
      </c>
      <c r="BJ147" s="84">
        <f t="shared" si="424"/>
        <v>20992.466383596817</v>
      </c>
      <c r="BK147" s="84">
        <f t="shared" si="424"/>
        <v>19220.477112006087</v>
      </c>
      <c r="BL147" s="84">
        <f t="shared" si="424"/>
        <v>20000</v>
      </c>
      <c r="BM147" s="84">
        <f t="shared" si="424"/>
        <v>15428.227321413291</v>
      </c>
      <c r="BN147" s="84">
        <f t="shared" si="424"/>
        <v>20000</v>
      </c>
      <c r="BO147" s="84">
        <f t="shared" si="424"/>
        <v>18122.032359533838</v>
      </c>
      <c r="BP147" s="84">
        <f t="shared" si="424"/>
        <v>21127.597258204423</v>
      </c>
      <c r="BQ147" s="84">
        <f t="shared" si="424"/>
        <v>18489.304227921737</v>
      </c>
      <c r="BR147" s="84">
        <f t="shared" si="424"/>
        <v>22345.103242855945</v>
      </c>
      <c r="BS147" s="84">
        <f t="shared" si="424"/>
        <v>24600.012748642708</v>
      </c>
      <c r="BT147" s="84">
        <f t="shared" si="424"/>
        <v>29462.399053881025</v>
      </c>
      <c r="BU147" s="84">
        <f t="shared" ref="BU147" si="425">BT147+BU259</f>
        <v>28204.038416085466</v>
      </c>
      <c r="BV147" s="84">
        <f t="shared" ref="BV147" si="426">BU147+BV259</f>
        <v>33858.789231867988</v>
      </c>
      <c r="BW147" s="84">
        <f t="shared" ref="BW147" si="427">BV147+BW259</f>
        <v>37797.258560695816</v>
      </c>
      <c r="BX147" s="84">
        <f t="shared" ref="BX147" si="428">BW147+BX259</f>
        <v>44430.257988338635</v>
      </c>
    </row>
    <row r="148" spans="1:76" x14ac:dyDescent="0.15">
      <c r="B148" t="s">
        <v>77</v>
      </c>
      <c r="G148" s="36" t="str">
        <f t="shared" si="422"/>
        <v>JPY M</v>
      </c>
      <c r="H148" s="26">
        <f t="shared" si="423"/>
        <v>25353</v>
      </c>
      <c r="I148" s="26">
        <f t="shared" si="423"/>
        <v>25164</v>
      </c>
      <c r="J148" s="26">
        <f t="shared" si="423"/>
        <v>23985</v>
      </c>
      <c r="K148" s="26">
        <f t="shared" si="423"/>
        <v>25957</v>
      </c>
      <c r="L148" s="26">
        <f t="shared" si="423"/>
        <v>21954</v>
      </c>
      <c r="M148" s="26">
        <f t="shared" si="423"/>
        <v>32529</v>
      </c>
      <c r="N148" s="26">
        <f t="shared" si="423"/>
        <v>32742</v>
      </c>
      <c r="O148" s="26">
        <f t="shared" si="423"/>
        <v>35967</v>
      </c>
      <c r="P148" s="23">
        <f t="shared" si="423"/>
        <v>42085.49183839927</v>
      </c>
      <c r="Q148" s="23">
        <f t="shared" si="423"/>
        <v>48257.154718089827</v>
      </c>
      <c r="R148" s="23">
        <f t="shared" si="423"/>
        <v>51615.755553155381</v>
      </c>
      <c r="S148" s="23">
        <f t="shared" si="423"/>
        <v>54338.64160328146</v>
      </c>
      <c r="T148" s="23">
        <f t="shared" si="423"/>
        <v>57778.121771393482</v>
      </c>
      <c r="Y148" s="33">
        <v>25865</v>
      </c>
      <c r="Z148" s="33">
        <v>25899</v>
      </c>
      <c r="AA148" s="33">
        <v>27013</v>
      </c>
      <c r="AB148" s="33">
        <v>25353</v>
      </c>
      <c r="AC148" s="33">
        <v>25543</v>
      </c>
      <c r="AD148" s="33">
        <v>24623</v>
      </c>
      <c r="AE148" s="33">
        <v>26832</v>
      </c>
      <c r="AF148" s="33">
        <v>25164</v>
      </c>
      <c r="AG148" s="33">
        <v>23108</v>
      </c>
      <c r="AH148" s="33">
        <v>21788</v>
      </c>
      <c r="AI148" s="33">
        <v>25276</v>
      </c>
      <c r="AJ148" s="33">
        <v>23985</v>
      </c>
      <c r="AK148" s="33">
        <v>23736</v>
      </c>
      <c r="AL148" s="33">
        <v>23517</v>
      </c>
      <c r="AM148" s="33">
        <v>26650</v>
      </c>
      <c r="AN148" s="33">
        <v>25957</v>
      </c>
      <c r="AO148" s="33">
        <v>27419</v>
      </c>
      <c r="AP148" s="33">
        <v>26625</v>
      </c>
      <c r="AQ148" s="33">
        <v>27320</v>
      </c>
      <c r="AR148" s="33">
        <v>21954</v>
      </c>
      <c r="AS148" s="33">
        <v>23158</v>
      </c>
      <c r="AT148" s="33">
        <v>27927</v>
      </c>
      <c r="AU148" s="33">
        <v>31627</v>
      </c>
      <c r="AV148" s="33">
        <v>32529</v>
      </c>
      <c r="AW148" s="33">
        <v>33563</v>
      </c>
      <c r="AX148" s="33">
        <v>30170</v>
      </c>
      <c r="AY148" s="33">
        <v>36018</v>
      </c>
      <c r="AZ148" s="33">
        <v>32742</v>
      </c>
      <c r="BA148" s="33">
        <v>32209</v>
      </c>
      <c r="BB148" s="33">
        <v>34532</v>
      </c>
      <c r="BC148" s="33">
        <v>38856</v>
      </c>
      <c r="BD148" s="33">
        <v>35967</v>
      </c>
      <c r="BE148" s="33">
        <v>38281</v>
      </c>
      <c r="BF148" s="84">
        <f t="shared" ref="BF148:BT148" si="429">BF82*BF222/91.25</f>
        <v>40153.339446824277</v>
      </c>
      <c r="BG148" s="84">
        <f t="shared" si="429"/>
        <v>41049.206054231508</v>
      </c>
      <c r="BH148" s="84">
        <f t="shared" si="429"/>
        <v>42085.49183839927</v>
      </c>
      <c r="BI148" s="84">
        <f t="shared" si="429"/>
        <v>44563.286298085695</v>
      </c>
      <c r="BJ148" s="84">
        <f t="shared" si="429"/>
        <v>45389.57545748353</v>
      </c>
      <c r="BK148" s="84">
        <f t="shared" si="429"/>
        <v>46854.678908796486</v>
      </c>
      <c r="BL148" s="84">
        <f t="shared" si="429"/>
        <v>48257.154718089827</v>
      </c>
      <c r="BM148" s="84">
        <f t="shared" si="429"/>
        <v>49396.146620844731</v>
      </c>
      <c r="BN148" s="84">
        <f t="shared" si="429"/>
        <v>49751.001254057883</v>
      </c>
      <c r="BO148" s="84">
        <f t="shared" si="429"/>
        <v>50756.754789927385</v>
      </c>
      <c r="BP148" s="84">
        <f t="shared" si="429"/>
        <v>51615.755553155381</v>
      </c>
      <c r="BQ148" s="84">
        <f t="shared" si="429"/>
        <v>53135.177224434803</v>
      </c>
      <c r="BR148" s="84">
        <f t="shared" si="429"/>
        <v>53120.397267044405</v>
      </c>
      <c r="BS148" s="84">
        <f t="shared" si="429"/>
        <v>53797.693700937853</v>
      </c>
      <c r="BT148" s="84">
        <f t="shared" si="429"/>
        <v>54338.64160328146</v>
      </c>
      <c r="BU148" s="84">
        <f t="shared" ref="BU148:BX148" si="430">BU82*BU222/91.25</f>
        <v>56606.125960424892</v>
      </c>
      <c r="BV148" s="84">
        <f t="shared" si="430"/>
        <v>56530.920603554361</v>
      </c>
      <c r="BW148" s="84">
        <f t="shared" si="430"/>
        <v>57240.948886665588</v>
      </c>
      <c r="BX148" s="84">
        <f t="shared" si="430"/>
        <v>57778.121771393482</v>
      </c>
    </row>
    <row r="149" spans="1:76" x14ac:dyDescent="0.15">
      <c r="B149" t="s">
        <v>78</v>
      </c>
      <c r="G149" s="36" t="str">
        <f t="shared" si="422"/>
        <v>JPY M</v>
      </c>
      <c r="H149" s="26">
        <f t="shared" si="423"/>
        <v>7757</v>
      </c>
      <c r="I149" s="26">
        <f t="shared" si="423"/>
        <v>7999</v>
      </c>
      <c r="J149" s="26">
        <f t="shared" si="423"/>
        <v>8598</v>
      </c>
      <c r="K149" s="26">
        <f t="shared" si="423"/>
        <v>10817</v>
      </c>
      <c r="L149" s="26">
        <f t="shared" si="423"/>
        <v>16631</v>
      </c>
      <c r="M149" s="26">
        <f t="shared" si="423"/>
        <v>15425</v>
      </c>
      <c r="N149" s="26">
        <f t="shared" si="423"/>
        <v>13212</v>
      </c>
      <c r="O149" s="26">
        <f t="shared" si="423"/>
        <v>16011</v>
      </c>
      <c r="P149" s="23">
        <f t="shared" si="423"/>
        <v>17071.393843488167</v>
      </c>
      <c r="Q149" s="23">
        <f t="shared" si="423"/>
        <v>18757.481201819144</v>
      </c>
      <c r="R149" s="23">
        <f t="shared" si="423"/>
        <v>20639.744887576206</v>
      </c>
      <c r="S149" s="23">
        <f t="shared" si="423"/>
        <v>22231.913411977388</v>
      </c>
      <c r="T149" s="23">
        <f t="shared" si="423"/>
        <v>23838.822609962481</v>
      </c>
      <c r="Y149" s="33">
        <v>6372</v>
      </c>
      <c r="Z149" s="33">
        <v>6963</v>
      </c>
      <c r="AA149" s="33">
        <v>7033</v>
      </c>
      <c r="AB149" s="33">
        <v>7757</v>
      </c>
      <c r="AC149" s="33">
        <v>8632</v>
      </c>
      <c r="AD149" s="33">
        <v>8049</v>
      </c>
      <c r="AE149" s="33">
        <v>7771</v>
      </c>
      <c r="AF149" s="33">
        <v>7999</v>
      </c>
      <c r="AG149" s="33">
        <v>8832</v>
      </c>
      <c r="AH149" s="33">
        <v>9335</v>
      </c>
      <c r="AI149" s="33">
        <v>9039</v>
      </c>
      <c r="AJ149" s="33">
        <v>8598</v>
      </c>
      <c r="AK149" s="33">
        <v>8480</v>
      </c>
      <c r="AL149" s="33">
        <v>9378</v>
      </c>
      <c r="AM149" s="33">
        <v>10427</v>
      </c>
      <c r="AN149" s="33">
        <v>10817</v>
      </c>
      <c r="AO149" s="33">
        <v>11115</v>
      </c>
      <c r="AP149" s="33">
        <v>12283</v>
      </c>
      <c r="AQ149" s="33">
        <v>14747</v>
      </c>
      <c r="AR149" s="33">
        <v>16631</v>
      </c>
      <c r="AS149" s="33">
        <v>17395</v>
      </c>
      <c r="AT149" s="33">
        <v>18091</v>
      </c>
      <c r="AU149" s="33">
        <v>16694</v>
      </c>
      <c r="AV149" s="33">
        <v>15425</v>
      </c>
      <c r="AW149" s="33">
        <v>14289</v>
      </c>
      <c r="AX149" s="33">
        <v>13868</v>
      </c>
      <c r="AY149" s="33">
        <v>12905</v>
      </c>
      <c r="AZ149" s="33">
        <v>13212</v>
      </c>
      <c r="BA149" s="33">
        <v>13279</v>
      </c>
      <c r="BB149" s="33">
        <v>13899</v>
      </c>
      <c r="BC149" s="33">
        <v>14979</v>
      </c>
      <c r="BD149" s="33">
        <v>16011</v>
      </c>
      <c r="BE149" s="33">
        <v>16639</v>
      </c>
      <c r="BF149" s="84">
        <f t="shared" ref="BF149:BT149" si="431">(BF82-BF84)*BF223/91.25</f>
        <v>16375.769868631069</v>
      </c>
      <c r="BG149" s="84">
        <f t="shared" si="431"/>
        <v>16847.652375447684</v>
      </c>
      <c r="BH149" s="84">
        <f t="shared" si="431"/>
        <v>17071.393843488167</v>
      </c>
      <c r="BI149" s="84">
        <f t="shared" si="431"/>
        <v>18538.617845076937</v>
      </c>
      <c r="BJ149" s="84">
        <f t="shared" si="431"/>
        <v>19023.312902270922</v>
      </c>
      <c r="BK149" s="84">
        <f t="shared" si="431"/>
        <v>19012.137024992695</v>
      </c>
      <c r="BL149" s="84">
        <f t="shared" si="431"/>
        <v>18757.481201819144</v>
      </c>
      <c r="BM149" s="84">
        <f t="shared" si="431"/>
        <v>20418.541208217026</v>
      </c>
      <c r="BN149" s="84">
        <f t="shared" si="431"/>
        <v>20758.411393204133</v>
      </c>
      <c r="BO149" s="84">
        <f t="shared" si="431"/>
        <v>20853.313589436031</v>
      </c>
      <c r="BP149" s="84">
        <f t="shared" si="431"/>
        <v>20639.744887576206</v>
      </c>
      <c r="BQ149" s="84">
        <f t="shared" si="431"/>
        <v>21991.144828220793</v>
      </c>
      <c r="BR149" s="84">
        <f t="shared" si="431"/>
        <v>22267.917078624356</v>
      </c>
      <c r="BS149" s="84">
        <f t="shared" si="431"/>
        <v>22405.23324810735</v>
      </c>
      <c r="BT149" s="84">
        <f t="shared" si="431"/>
        <v>22231.913411977388</v>
      </c>
      <c r="BU149" s="84">
        <f t="shared" ref="BU149:BX149" si="432">(BU82-BU84)*BU223/91.25</f>
        <v>23572.738254137639</v>
      </c>
      <c r="BV149" s="84">
        <f t="shared" si="432"/>
        <v>23883.53778278525</v>
      </c>
      <c r="BW149" s="84">
        <f t="shared" si="432"/>
        <v>24014.503259636585</v>
      </c>
      <c r="BX149" s="84">
        <f t="shared" si="432"/>
        <v>23838.822609962481</v>
      </c>
    </row>
    <row r="150" spans="1:76" x14ac:dyDescent="0.15">
      <c r="B150" t="s">
        <v>79</v>
      </c>
      <c r="G150" s="36" t="str">
        <f t="shared" si="422"/>
        <v>JPY M</v>
      </c>
      <c r="H150" s="26">
        <f t="shared" si="423"/>
        <v>3978</v>
      </c>
      <c r="I150" s="26">
        <f t="shared" si="423"/>
        <v>4382</v>
      </c>
      <c r="J150" s="26">
        <f t="shared" si="423"/>
        <v>4296</v>
      </c>
      <c r="K150" s="26">
        <f t="shared" si="423"/>
        <v>4625</v>
      </c>
      <c r="L150" s="26">
        <f t="shared" si="423"/>
        <v>5611</v>
      </c>
      <c r="M150" s="26">
        <f t="shared" si="423"/>
        <v>7476</v>
      </c>
      <c r="N150" s="26">
        <f t="shared" si="423"/>
        <v>7751</v>
      </c>
      <c r="O150" s="26">
        <f t="shared" si="423"/>
        <v>8671</v>
      </c>
      <c r="P150" s="23">
        <f t="shared" si="423"/>
        <v>9698</v>
      </c>
      <c r="Q150" s="23">
        <f t="shared" si="423"/>
        <v>9698</v>
      </c>
      <c r="R150" s="23">
        <f t="shared" si="423"/>
        <v>9698</v>
      </c>
      <c r="S150" s="23">
        <f t="shared" si="423"/>
        <v>9698</v>
      </c>
      <c r="T150" s="23">
        <f t="shared" si="423"/>
        <v>9698</v>
      </c>
      <c r="Y150" s="33">
        <v>3352</v>
      </c>
      <c r="Z150" s="33">
        <v>3429</v>
      </c>
      <c r="AA150" s="33">
        <v>3655</v>
      </c>
      <c r="AB150" s="33">
        <v>3978</v>
      </c>
      <c r="AC150" s="33">
        <v>4346</v>
      </c>
      <c r="AD150" s="33">
        <v>4387</v>
      </c>
      <c r="AE150" s="33">
        <v>4182</v>
      </c>
      <c r="AF150" s="33">
        <v>4382</v>
      </c>
      <c r="AG150" s="33">
        <v>4596</v>
      </c>
      <c r="AH150" s="33">
        <v>4690</v>
      </c>
      <c r="AI150" s="33">
        <v>4784</v>
      </c>
      <c r="AJ150" s="33">
        <v>4296</v>
      </c>
      <c r="AK150" s="33">
        <v>4737</v>
      </c>
      <c r="AL150" s="33">
        <v>4704</v>
      </c>
      <c r="AM150" s="33">
        <v>4835</v>
      </c>
      <c r="AN150" s="33">
        <v>4625</v>
      </c>
      <c r="AO150" s="33">
        <v>5034</v>
      </c>
      <c r="AP150" s="33">
        <v>5633</v>
      </c>
      <c r="AQ150" s="33">
        <v>5997</v>
      </c>
      <c r="AR150" s="33">
        <v>5611</v>
      </c>
      <c r="AS150" s="33">
        <v>6148</v>
      </c>
      <c r="AT150" s="33">
        <v>6943</v>
      </c>
      <c r="AU150" s="33">
        <v>7211</v>
      </c>
      <c r="AV150" s="33">
        <v>7476</v>
      </c>
      <c r="AW150" s="33">
        <v>8191</v>
      </c>
      <c r="AX150" s="33">
        <v>8491</v>
      </c>
      <c r="AY150" s="33">
        <v>8273</v>
      </c>
      <c r="AZ150" s="33">
        <v>7751</v>
      </c>
      <c r="BA150" s="33">
        <v>8295</v>
      </c>
      <c r="BB150" s="33">
        <v>8431</v>
      </c>
      <c r="BC150" s="33">
        <v>9046</v>
      </c>
      <c r="BD150" s="33">
        <v>8671</v>
      </c>
      <c r="BE150" s="33">
        <v>9698</v>
      </c>
      <c r="BF150" s="15">
        <f t="shared" ref="BF150:BT150" si="433">BE150</f>
        <v>9698</v>
      </c>
      <c r="BG150" s="15">
        <f t="shared" si="433"/>
        <v>9698</v>
      </c>
      <c r="BH150" s="15">
        <f t="shared" si="433"/>
        <v>9698</v>
      </c>
      <c r="BI150" s="15">
        <f t="shared" si="433"/>
        <v>9698</v>
      </c>
      <c r="BJ150" s="15">
        <f t="shared" si="433"/>
        <v>9698</v>
      </c>
      <c r="BK150" s="15">
        <f t="shared" si="433"/>
        <v>9698</v>
      </c>
      <c r="BL150" s="15">
        <f t="shared" si="433"/>
        <v>9698</v>
      </c>
      <c r="BM150" s="15">
        <f t="shared" si="433"/>
        <v>9698</v>
      </c>
      <c r="BN150" s="15">
        <f t="shared" si="433"/>
        <v>9698</v>
      </c>
      <c r="BO150" s="15">
        <f t="shared" si="433"/>
        <v>9698</v>
      </c>
      <c r="BP150" s="15">
        <f t="shared" si="433"/>
        <v>9698</v>
      </c>
      <c r="BQ150" s="15">
        <f t="shared" si="433"/>
        <v>9698</v>
      </c>
      <c r="BR150" s="15">
        <f t="shared" si="433"/>
        <v>9698</v>
      </c>
      <c r="BS150" s="15">
        <f t="shared" si="433"/>
        <v>9698</v>
      </c>
      <c r="BT150" s="15">
        <f t="shared" si="433"/>
        <v>9698</v>
      </c>
      <c r="BU150" s="15">
        <f t="shared" ref="BU150:BU153" si="434">BT150</f>
        <v>9698</v>
      </c>
      <c r="BV150" s="15">
        <f t="shared" ref="BV150:BV153" si="435">BU150</f>
        <v>9698</v>
      </c>
      <c r="BW150" s="15">
        <f t="shared" ref="BW150:BW153" si="436">BV150</f>
        <v>9698</v>
      </c>
      <c r="BX150" s="15">
        <f t="shared" ref="BX150:BX153" si="437">BW150</f>
        <v>9698</v>
      </c>
    </row>
    <row r="151" spans="1:76" x14ac:dyDescent="0.15">
      <c r="B151" t="s">
        <v>80</v>
      </c>
      <c r="G151" s="36" t="str">
        <f t="shared" si="422"/>
        <v>JPY M</v>
      </c>
      <c r="H151" s="26">
        <f t="shared" si="423"/>
        <v>16850</v>
      </c>
      <c r="I151" s="26">
        <f t="shared" si="423"/>
        <v>16983</v>
      </c>
      <c r="J151" s="26">
        <f t="shared" si="423"/>
        <v>21451</v>
      </c>
      <c r="K151" s="26">
        <f t="shared" si="423"/>
        <v>22297</v>
      </c>
      <c r="L151" s="26">
        <f t="shared" si="423"/>
        <v>24186</v>
      </c>
      <c r="M151" s="26">
        <f t="shared" si="423"/>
        <v>25849</v>
      </c>
      <c r="N151" s="26">
        <f t="shared" si="423"/>
        <v>30050</v>
      </c>
      <c r="O151" s="26">
        <f t="shared" si="423"/>
        <v>34394</v>
      </c>
      <c r="P151" s="23">
        <f t="shared" si="423"/>
        <v>37847</v>
      </c>
      <c r="Q151" s="23">
        <f t="shared" si="423"/>
        <v>37847</v>
      </c>
      <c r="R151" s="23">
        <f t="shared" si="423"/>
        <v>37847</v>
      </c>
      <c r="S151" s="23">
        <f t="shared" si="423"/>
        <v>37847</v>
      </c>
      <c r="T151" s="23">
        <f t="shared" si="423"/>
        <v>37847</v>
      </c>
      <c r="Y151" s="33">
        <v>15883</v>
      </c>
      <c r="Z151" s="33">
        <v>16118</v>
      </c>
      <c r="AA151" s="33">
        <v>16493</v>
      </c>
      <c r="AB151" s="33">
        <v>16850</v>
      </c>
      <c r="AC151" s="33">
        <v>16760</v>
      </c>
      <c r="AD151" s="33">
        <v>16680</v>
      </c>
      <c r="AE151" s="33">
        <v>17086</v>
      </c>
      <c r="AF151" s="33">
        <v>16983</v>
      </c>
      <c r="AG151" s="33">
        <v>18391</v>
      </c>
      <c r="AH151" s="33">
        <v>18272</v>
      </c>
      <c r="AI151" s="33">
        <v>19740</v>
      </c>
      <c r="AJ151" s="33">
        <v>21451</v>
      </c>
      <c r="AK151" s="33">
        <v>21884</v>
      </c>
      <c r="AL151" s="33">
        <v>21902</v>
      </c>
      <c r="AM151" s="33">
        <v>22331</v>
      </c>
      <c r="AN151" s="33">
        <v>22297</v>
      </c>
      <c r="AO151" s="33">
        <v>23337</v>
      </c>
      <c r="AP151" s="33">
        <v>23695</v>
      </c>
      <c r="AQ151" s="33">
        <v>24196</v>
      </c>
      <c r="AR151" s="33">
        <v>24186</v>
      </c>
      <c r="AS151" s="33">
        <v>24381</v>
      </c>
      <c r="AT151" s="33">
        <v>25002</v>
      </c>
      <c r="AU151" s="33">
        <v>25559</v>
      </c>
      <c r="AV151" s="33">
        <v>25849</v>
      </c>
      <c r="AW151" s="33">
        <v>26555</v>
      </c>
      <c r="AX151" s="33">
        <v>28085</v>
      </c>
      <c r="AY151" s="33">
        <v>27834</v>
      </c>
      <c r="AZ151" s="33">
        <v>30050</v>
      </c>
      <c r="BA151" s="33">
        <v>30853</v>
      </c>
      <c r="BB151" s="33">
        <v>31662</v>
      </c>
      <c r="BC151" s="33">
        <v>33462</v>
      </c>
      <c r="BD151" s="33">
        <v>34394</v>
      </c>
      <c r="BE151" s="33">
        <v>37847</v>
      </c>
      <c r="BF151" s="15">
        <f t="shared" ref="BF151:BG153" si="438">BE151</f>
        <v>37847</v>
      </c>
      <c r="BG151" s="15">
        <f t="shared" si="438"/>
        <v>37847</v>
      </c>
      <c r="BH151" s="15">
        <f t="shared" ref="BH151:BH153" si="439">BG151</f>
        <v>37847</v>
      </c>
      <c r="BI151" s="15">
        <f t="shared" ref="BI151:BI153" si="440">BH151</f>
        <v>37847</v>
      </c>
      <c r="BJ151" s="15">
        <f t="shared" ref="BJ151:BJ153" si="441">BI151</f>
        <v>37847</v>
      </c>
      <c r="BK151" s="15">
        <f t="shared" ref="BK151:BK153" si="442">BJ151</f>
        <v>37847</v>
      </c>
      <c r="BL151" s="15">
        <f t="shared" ref="BL151:BL153" si="443">BK151</f>
        <v>37847</v>
      </c>
      <c r="BM151" s="15">
        <f t="shared" ref="BM151:BM153" si="444">BL151</f>
        <v>37847</v>
      </c>
      <c r="BN151" s="15">
        <f t="shared" ref="BN151:BN153" si="445">BM151</f>
        <v>37847</v>
      </c>
      <c r="BO151" s="15">
        <f t="shared" ref="BO151:BO153" si="446">BN151</f>
        <v>37847</v>
      </c>
      <c r="BP151" s="15">
        <f t="shared" ref="BP151:BP153" si="447">BO151</f>
        <v>37847</v>
      </c>
      <c r="BQ151" s="15">
        <f t="shared" ref="BQ151:BQ153" si="448">BP151</f>
        <v>37847</v>
      </c>
      <c r="BR151" s="15">
        <f t="shared" ref="BR151:BR153" si="449">BQ151</f>
        <v>37847</v>
      </c>
      <c r="BS151" s="15">
        <f t="shared" ref="BS151:BS153" si="450">BR151</f>
        <v>37847</v>
      </c>
      <c r="BT151" s="15">
        <f t="shared" ref="BT151:BT153" si="451">BS151</f>
        <v>37847</v>
      </c>
      <c r="BU151" s="15">
        <f t="shared" si="434"/>
        <v>37847</v>
      </c>
      <c r="BV151" s="15">
        <f t="shared" si="435"/>
        <v>37847</v>
      </c>
      <c r="BW151" s="15">
        <f t="shared" si="436"/>
        <v>37847</v>
      </c>
      <c r="BX151" s="15">
        <f t="shared" si="437"/>
        <v>37847</v>
      </c>
    </row>
    <row r="152" spans="1:76" x14ac:dyDescent="0.15">
      <c r="B152" t="s">
        <v>81</v>
      </c>
      <c r="G152" s="36" t="str">
        <f t="shared" si="422"/>
        <v>JPY M</v>
      </c>
      <c r="H152" s="26">
        <f t="shared" si="423"/>
        <v>2593</v>
      </c>
      <c r="I152" s="26">
        <f t="shared" si="423"/>
        <v>3499</v>
      </c>
      <c r="J152" s="26">
        <f t="shared" si="423"/>
        <v>5241</v>
      </c>
      <c r="K152" s="26">
        <f t="shared" si="423"/>
        <v>3608</v>
      </c>
      <c r="L152" s="26">
        <f t="shared" si="423"/>
        <v>4242</v>
      </c>
      <c r="M152" s="26">
        <f t="shared" si="423"/>
        <v>4025</v>
      </c>
      <c r="N152" s="26">
        <f t="shared" si="423"/>
        <v>2967</v>
      </c>
      <c r="O152" s="26">
        <f t="shared" si="423"/>
        <v>2672</v>
      </c>
      <c r="P152" s="23">
        <f t="shared" si="423"/>
        <v>3235</v>
      </c>
      <c r="Q152" s="23">
        <f t="shared" si="423"/>
        <v>3235</v>
      </c>
      <c r="R152" s="23">
        <f t="shared" si="423"/>
        <v>3235</v>
      </c>
      <c r="S152" s="23">
        <f t="shared" si="423"/>
        <v>3235</v>
      </c>
      <c r="T152" s="23">
        <f t="shared" si="423"/>
        <v>3235</v>
      </c>
      <c r="Y152" s="33">
        <v>3050</v>
      </c>
      <c r="Z152" s="33">
        <v>2245</v>
      </c>
      <c r="AA152" s="33">
        <v>2431</v>
      </c>
      <c r="AB152" s="33">
        <v>2593</v>
      </c>
      <c r="AC152" s="33">
        <v>2882</v>
      </c>
      <c r="AD152" s="33">
        <v>2793</v>
      </c>
      <c r="AE152" s="33">
        <v>2245</v>
      </c>
      <c r="AF152" s="121">
        <f>AF161-(SUM(AF147:AF151)+AF153+SUM(AF156:AF158))</f>
        <v>3499</v>
      </c>
      <c r="AG152" s="121">
        <f t="shared" ref="AG152:BE152" si="452">AG161-(SUM(AG147:AG151)+AG153+SUM(AG156:AG158))</f>
        <v>2935</v>
      </c>
      <c r="AH152" s="121">
        <f t="shared" si="452"/>
        <v>2292</v>
      </c>
      <c r="AI152" s="121">
        <f t="shared" si="452"/>
        <v>3425</v>
      </c>
      <c r="AJ152" s="121">
        <f t="shared" si="452"/>
        <v>5241</v>
      </c>
      <c r="AK152" s="121">
        <f t="shared" si="452"/>
        <v>3389</v>
      </c>
      <c r="AL152" s="121">
        <f t="shared" si="452"/>
        <v>3737</v>
      </c>
      <c r="AM152" s="121">
        <f t="shared" si="452"/>
        <v>3644</v>
      </c>
      <c r="AN152" s="121">
        <f t="shared" si="452"/>
        <v>3608</v>
      </c>
      <c r="AO152" s="121">
        <f t="shared" si="452"/>
        <v>3947</v>
      </c>
      <c r="AP152" s="121">
        <f t="shared" si="452"/>
        <v>2900</v>
      </c>
      <c r="AQ152" s="121">
        <f t="shared" si="452"/>
        <v>4195</v>
      </c>
      <c r="AR152" s="121">
        <f t="shared" si="452"/>
        <v>4242</v>
      </c>
      <c r="AS152" s="121">
        <f t="shared" si="452"/>
        <v>3678</v>
      </c>
      <c r="AT152" s="121">
        <f t="shared" si="452"/>
        <v>3891</v>
      </c>
      <c r="AU152" s="121">
        <f t="shared" si="452"/>
        <v>3544</v>
      </c>
      <c r="AV152" s="121">
        <f t="shared" si="452"/>
        <v>4025</v>
      </c>
      <c r="AW152" s="121">
        <f t="shared" si="452"/>
        <v>3214</v>
      </c>
      <c r="AX152" s="121">
        <f t="shared" si="452"/>
        <v>2148</v>
      </c>
      <c r="AY152" s="121">
        <f t="shared" si="452"/>
        <v>2843</v>
      </c>
      <c r="AZ152" s="121">
        <f t="shared" si="452"/>
        <v>2967</v>
      </c>
      <c r="BA152" s="121">
        <f t="shared" si="452"/>
        <v>2400</v>
      </c>
      <c r="BB152" s="121">
        <f t="shared" si="452"/>
        <v>2087</v>
      </c>
      <c r="BC152" s="121">
        <f t="shared" si="452"/>
        <v>2640</v>
      </c>
      <c r="BD152" s="121">
        <f t="shared" si="452"/>
        <v>2672</v>
      </c>
      <c r="BE152" s="121">
        <f t="shared" si="452"/>
        <v>3235</v>
      </c>
      <c r="BF152" s="15">
        <f t="shared" si="438"/>
        <v>3235</v>
      </c>
      <c r="BG152" s="15">
        <f t="shared" si="438"/>
        <v>3235</v>
      </c>
      <c r="BH152" s="15">
        <f t="shared" si="439"/>
        <v>3235</v>
      </c>
      <c r="BI152" s="15">
        <f t="shared" si="440"/>
        <v>3235</v>
      </c>
      <c r="BJ152" s="15">
        <f t="shared" si="441"/>
        <v>3235</v>
      </c>
      <c r="BK152" s="15">
        <f t="shared" si="442"/>
        <v>3235</v>
      </c>
      <c r="BL152" s="15">
        <f t="shared" si="443"/>
        <v>3235</v>
      </c>
      <c r="BM152" s="15">
        <f t="shared" si="444"/>
        <v>3235</v>
      </c>
      <c r="BN152" s="15">
        <f t="shared" si="445"/>
        <v>3235</v>
      </c>
      <c r="BO152" s="15">
        <f t="shared" si="446"/>
        <v>3235</v>
      </c>
      <c r="BP152" s="15">
        <f t="shared" si="447"/>
        <v>3235</v>
      </c>
      <c r="BQ152" s="15">
        <f t="shared" si="448"/>
        <v>3235</v>
      </c>
      <c r="BR152" s="15">
        <f t="shared" si="449"/>
        <v>3235</v>
      </c>
      <c r="BS152" s="15">
        <f t="shared" si="450"/>
        <v>3235</v>
      </c>
      <c r="BT152" s="15">
        <f t="shared" si="451"/>
        <v>3235</v>
      </c>
      <c r="BU152" s="15">
        <f t="shared" si="434"/>
        <v>3235</v>
      </c>
      <c r="BV152" s="15">
        <f t="shared" si="435"/>
        <v>3235</v>
      </c>
      <c r="BW152" s="15">
        <f t="shared" si="436"/>
        <v>3235</v>
      </c>
      <c r="BX152" s="15">
        <f t="shared" si="437"/>
        <v>3235</v>
      </c>
    </row>
    <row r="153" spans="1:76" x14ac:dyDescent="0.15">
      <c r="B153" t="s">
        <v>82</v>
      </c>
      <c r="G153" s="36" t="str">
        <f t="shared" si="422"/>
        <v>JPY M</v>
      </c>
      <c r="H153" s="26">
        <f t="shared" si="423"/>
        <v>-4</v>
      </c>
      <c r="I153" s="26">
        <f t="shared" si="423"/>
        <v>-1</v>
      </c>
      <c r="J153" s="26">
        <f t="shared" si="423"/>
        <v>-1</v>
      </c>
      <c r="K153" s="26">
        <f t="shared" si="423"/>
        <v>-1</v>
      </c>
      <c r="L153" s="26">
        <f t="shared" si="423"/>
        <v>-2</v>
      </c>
      <c r="M153" s="26">
        <f t="shared" si="423"/>
        <v>-5</v>
      </c>
      <c r="N153" s="26">
        <f t="shared" si="423"/>
        <v>-11</v>
      </c>
      <c r="O153" s="26">
        <f t="shared" si="423"/>
        <v>-17</v>
      </c>
      <c r="P153" s="23">
        <f t="shared" si="423"/>
        <v>-17</v>
      </c>
      <c r="Q153" s="23">
        <f t="shared" si="423"/>
        <v>-17</v>
      </c>
      <c r="R153" s="23">
        <f t="shared" si="423"/>
        <v>-17</v>
      </c>
      <c r="S153" s="23">
        <f t="shared" si="423"/>
        <v>-17</v>
      </c>
      <c r="T153" s="23">
        <f t="shared" si="423"/>
        <v>-17</v>
      </c>
      <c r="Y153" s="33">
        <v>-4</v>
      </c>
      <c r="Z153" s="33">
        <v>-5</v>
      </c>
      <c r="AA153" s="33">
        <v>-5</v>
      </c>
      <c r="AB153" s="33">
        <v>-4</v>
      </c>
      <c r="AC153" s="33">
        <v>-1</v>
      </c>
      <c r="AD153" s="33">
        <v>-1</v>
      </c>
      <c r="AE153" s="33">
        <v>-1</v>
      </c>
      <c r="AF153" s="33">
        <v>-1</v>
      </c>
      <c r="AG153" s="33">
        <v>-1</v>
      </c>
      <c r="AH153" s="33">
        <v>-1</v>
      </c>
      <c r="AI153" s="33">
        <v>-1</v>
      </c>
      <c r="AJ153" s="33">
        <v>-1</v>
      </c>
      <c r="AK153" s="33">
        <v>-1</v>
      </c>
      <c r="AL153" s="33">
        <v>-1</v>
      </c>
      <c r="AM153" s="33">
        <v>-1</v>
      </c>
      <c r="AN153" s="33">
        <v>-1</v>
      </c>
      <c r="AO153" s="33">
        <v>-1</v>
      </c>
      <c r="AP153" s="33">
        <v>-2</v>
      </c>
      <c r="AQ153" s="33">
        <v>-2</v>
      </c>
      <c r="AR153" s="33">
        <v>-2</v>
      </c>
      <c r="AS153" s="33">
        <v>-2</v>
      </c>
      <c r="AT153" s="33">
        <v>-2</v>
      </c>
      <c r="AU153" s="33">
        <v>-2</v>
      </c>
      <c r="AV153" s="33">
        <v>-5</v>
      </c>
      <c r="AW153" s="33">
        <v>-5</v>
      </c>
      <c r="AX153" s="33">
        <v>-5</v>
      </c>
      <c r="AY153" s="33">
        <v>-5</v>
      </c>
      <c r="AZ153" s="33">
        <v>-11</v>
      </c>
      <c r="BA153" s="33">
        <v>-10</v>
      </c>
      <c r="BB153" s="33">
        <v>-11</v>
      </c>
      <c r="BC153" s="33">
        <v>-11</v>
      </c>
      <c r="BD153" s="33">
        <v>-17</v>
      </c>
      <c r="BE153" s="33">
        <v>-17</v>
      </c>
      <c r="BF153" s="15">
        <f t="shared" si="438"/>
        <v>-17</v>
      </c>
      <c r="BG153" s="15">
        <f t="shared" si="438"/>
        <v>-17</v>
      </c>
      <c r="BH153" s="15">
        <f t="shared" si="439"/>
        <v>-17</v>
      </c>
      <c r="BI153" s="15">
        <f t="shared" si="440"/>
        <v>-17</v>
      </c>
      <c r="BJ153" s="15">
        <f t="shared" si="441"/>
        <v>-17</v>
      </c>
      <c r="BK153" s="15">
        <f t="shared" si="442"/>
        <v>-17</v>
      </c>
      <c r="BL153" s="15">
        <f t="shared" si="443"/>
        <v>-17</v>
      </c>
      <c r="BM153" s="15">
        <f t="shared" si="444"/>
        <v>-17</v>
      </c>
      <c r="BN153" s="15">
        <f t="shared" si="445"/>
        <v>-17</v>
      </c>
      <c r="BO153" s="15">
        <f t="shared" si="446"/>
        <v>-17</v>
      </c>
      <c r="BP153" s="15">
        <f t="shared" si="447"/>
        <v>-17</v>
      </c>
      <c r="BQ153" s="15">
        <f t="shared" si="448"/>
        <v>-17</v>
      </c>
      <c r="BR153" s="15">
        <f t="shared" si="449"/>
        <v>-17</v>
      </c>
      <c r="BS153" s="15">
        <f t="shared" si="450"/>
        <v>-17</v>
      </c>
      <c r="BT153" s="15">
        <f t="shared" si="451"/>
        <v>-17</v>
      </c>
      <c r="BU153" s="15">
        <f t="shared" si="434"/>
        <v>-17</v>
      </c>
      <c r="BV153" s="15">
        <f t="shared" si="435"/>
        <v>-17</v>
      </c>
      <c r="BW153" s="15">
        <f t="shared" si="436"/>
        <v>-17</v>
      </c>
      <c r="BX153" s="15">
        <f t="shared" si="437"/>
        <v>-17</v>
      </c>
    </row>
    <row r="154" spans="1:76" s="21" customFormat="1" x14ac:dyDescent="0.15">
      <c r="B154" s="100" t="s">
        <v>83</v>
      </c>
      <c r="C154" s="100"/>
      <c r="D154" s="100"/>
      <c r="E154" s="100"/>
      <c r="F154" s="100"/>
      <c r="G154" s="91" t="str">
        <f t="shared" si="422"/>
        <v>JPY M</v>
      </c>
      <c r="H154" s="108">
        <f t="shared" si="423"/>
        <v>72674</v>
      </c>
      <c r="I154" s="108">
        <f t="shared" si="423"/>
        <v>80899</v>
      </c>
      <c r="J154" s="108">
        <f t="shared" si="423"/>
        <v>93887</v>
      </c>
      <c r="K154" s="108">
        <f t="shared" si="423"/>
        <v>85838</v>
      </c>
      <c r="L154" s="108">
        <f t="shared" si="423"/>
        <v>94215</v>
      </c>
      <c r="M154" s="108">
        <f t="shared" si="423"/>
        <v>108960</v>
      </c>
      <c r="N154" s="108">
        <f t="shared" si="423"/>
        <v>115256</v>
      </c>
      <c r="O154" s="108">
        <f t="shared" si="423"/>
        <v>159710</v>
      </c>
      <c r="P154" s="101">
        <f t="shared" si="423"/>
        <v>138080.93863529264</v>
      </c>
      <c r="Q154" s="101">
        <f t="shared" si="423"/>
        <v>137777.63591990896</v>
      </c>
      <c r="R154" s="101">
        <f t="shared" si="423"/>
        <v>144146.09769893601</v>
      </c>
      <c r="S154" s="101">
        <f t="shared" si="423"/>
        <v>156795.95406913987</v>
      </c>
      <c r="T154" s="101">
        <f t="shared" si="423"/>
        <v>176810.2023696946</v>
      </c>
      <c r="U154" s="53"/>
      <c r="W154" s="53"/>
      <c r="Y154" s="109">
        <v>66495</v>
      </c>
      <c r="Z154" s="109">
        <v>72117</v>
      </c>
      <c r="AA154" s="109">
        <v>69341</v>
      </c>
      <c r="AB154" s="109">
        <v>72674</v>
      </c>
      <c r="AC154" s="109">
        <v>76706</v>
      </c>
      <c r="AD154" s="109">
        <v>82414</v>
      </c>
      <c r="AE154" s="109">
        <v>83392</v>
      </c>
      <c r="AF154" s="109">
        <v>80899</v>
      </c>
      <c r="AG154" s="109">
        <v>90731</v>
      </c>
      <c r="AH154" s="109">
        <v>91532</v>
      </c>
      <c r="AI154" s="109">
        <v>96646</v>
      </c>
      <c r="AJ154" s="109">
        <v>93887</v>
      </c>
      <c r="AK154" s="109">
        <v>86500</v>
      </c>
      <c r="AL154" s="109">
        <v>85613</v>
      </c>
      <c r="AM154" s="109">
        <v>86096</v>
      </c>
      <c r="AN154" s="109">
        <v>85838</v>
      </c>
      <c r="AO154" s="109">
        <v>89987</v>
      </c>
      <c r="AP154" s="109">
        <v>96668</v>
      </c>
      <c r="AQ154" s="109">
        <v>95416</v>
      </c>
      <c r="AR154" s="109">
        <v>94215</v>
      </c>
      <c r="AS154" s="109">
        <v>90348</v>
      </c>
      <c r="AT154" s="109">
        <v>101187</v>
      </c>
      <c r="AU154" s="109">
        <v>101026</v>
      </c>
      <c r="AV154" s="109">
        <v>108960</v>
      </c>
      <c r="AW154" s="109">
        <v>107285</v>
      </c>
      <c r="AX154" s="109">
        <v>105652</v>
      </c>
      <c r="AY154" s="109">
        <v>110301</v>
      </c>
      <c r="AZ154" s="109">
        <v>115256</v>
      </c>
      <c r="BA154" s="109">
        <v>113783</v>
      </c>
      <c r="BB154" s="109">
        <v>120116</v>
      </c>
      <c r="BC154" s="109">
        <v>153372</v>
      </c>
      <c r="BD154" s="109">
        <v>159710</v>
      </c>
      <c r="BE154" s="109">
        <v>151157</v>
      </c>
      <c r="BF154" s="110">
        <f t="shared" ref="BF154:BT154" si="453">SUM(BF147:BF153)</f>
        <v>146786.96186655719</v>
      </c>
      <c r="BG154" s="110">
        <f t="shared" si="453"/>
        <v>142754.18518840929</v>
      </c>
      <c r="BH154" s="110">
        <f t="shared" si="453"/>
        <v>138080.93863529264</v>
      </c>
      <c r="BI154" s="110">
        <f t="shared" si="453"/>
        <v>135959.85360288955</v>
      </c>
      <c r="BJ154" s="110">
        <f t="shared" si="453"/>
        <v>136168.35474335129</v>
      </c>
      <c r="BK154" s="110">
        <f t="shared" si="453"/>
        <v>135850.29304579529</v>
      </c>
      <c r="BL154" s="110">
        <f t="shared" si="453"/>
        <v>137777.63591990896</v>
      </c>
      <c r="BM154" s="110">
        <f t="shared" si="453"/>
        <v>136005.91515047505</v>
      </c>
      <c r="BN154" s="110">
        <f t="shared" si="453"/>
        <v>141272.41264726204</v>
      </c>
      <c r="BO154" s="110">
        <f t="shared" si="453"/>
        <v>140495.10073889725</v>
      </c>
      <c r="BP154" s="110">
        <f t="shared" si="453"/>
        <v>144146.09769893601</v>
      </c>
      <c r="BQ154" s="110">
        <f t="shared" si="453"/>
        <v>144378.62628057733</v>
      </c>
      <c r="BR154" s="110">
        <f t="shared" si="453"/>
        <v>148496.4175885247</v>
      </c>
      <c r="BS154" s="110">
        <f t="shared" si="453"/>
        <v>151565.93969768792</v>
      </c>
      <c r="BT154" s="110">
        <f t="shared" si="453"/>
        <v>156795.95406913987</v>
      </c>
      <c r="BU154" s="110">
        <f t="shared" ref="BU154:BX154" si="454">SUM(BU147:BU153)</f>
        <v>159145.90263064799</v>
      </c>
      <c r="BV154" s="110">
        <f t="shared" si="454"/>
        <v>165036.24761820759</v>
      </c>
      <c r="BW154" s="110">
        <f t="shared" si="454"/>
        <v>169815.71070699798</v>
      </c>
      <c r="BX154" s="110">
        <f t="shared" si="454"/>
        <v>176810.2023696946</v>
      </c>
    </row>
    <row r="155" spans="1:76" x14ac:dyDescent="0.15">
      <c r="G155" s="36"/>
      <c r="H155" s="26"/>
      <c r="I155" s="26"/>
      <c r="J155" s="26"/>
      <c r="K155" s="26"/>
      <c r="L155" s="26"/>
      <c r="M155" s="26"/>
      <c r="N155" s="26"/>
      <c r="O155" s="26"/>
      <c r="P155" s="23"/>
      <c r="Q155" s="23"/>
      <c r="R155" s="23"/>
      <c r="S155" s="23"/>
      <c r="T155" s="2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  <c r="AV155" s="33"/>
      <c r="AW155" s="33"/>
      <c r="AX155" s="33"/>
      <c r="AY155" s="33"/>
      <c r="AZ155" s="33"/>
      <c r="BA155" s="33"/>
      <c r="BB155" s="33"/>
      <c r="BC155" s="33"/>
      <c r="BD155" s="33"/>
      <c r="BE155" s="33"/>
    </row>
    <row r="156" spans="1:76" x14ac:dyDescent="0.15">
      <c r="B156" t="s">
        <v>84</v>
      </c>
      <c r="G156" s="36" t="str">
        <f t="shared" ref="G156:G159" si="455">G$10</f>
        <v>JPY M</v>
      </c>
      <c r="H156" s="26">
        <f t="shared" ref="H156:T159" si="456">+SUMIFS($X156:$BY156,$X$5:$BY$5,H$5,$X$4:$BY$4,4)</f>
        <v>47523</v>
      </c>
      <c r="I156" s="26">
        <f t="shared" si="456"/>
        <v>63292</v>
      </c>
      <c r="J156" s="26">
        <f t="shared" si="456"/>
        <v>65506</v>
      </c>
      <c r="K156" s="26">
        <f t="shared" si="456"/>
        <v>77270</v>
      </c>
      <c r="L156" s="26">
        <f t="shared" si="456"/>
        <v>68609</v>
      </c>
      <c r="M156" s="26">
        <f t="shared" si="456"/>
        <v>70839</v>
      </c>
      <c r="N156" s="26">
        <f t="shared" si="456"/>
        <v>77398</v>
      </c>
      <c r="O156" s="26">
        <f t="shared" si="456"/>
        <v>87558</v>
      </c>
      <c r="P156" s="23">
        <f t="shared" si="456"/>
        <v>120884.83951166667</v>
      </c>
      <c r="Q156" s="23">
        <f t="shared" si="456"/>
        <v>145093.0066126695</v>
      </c>
      <c r="R156" s="23">
        <f t="shared" si="456"/>
        <v>160453.97024253762</v>
      </c>
      <c r="S156" s="23">
        <f t="shared" si="456"/>
        <v>169884.26343699789</v>
      </c>
      <c r="T156" s="23">
        <f t="shared" si="456"/>
        <v>173293.81414805635</v>
      </c>
      <c r="Y156" s="33">
        <v>44960</v>
      </c>
      <c r="Z156" s="33">
        <v>46192</v>
      </c>
      <c r="AA156" s="33">
        <v>46272</v>
      </c>
      <c r="AB156" s="33">
        <v>47523</v>
      </c>
      <c r="AC156" s="33">
        <v>57500</v>
      </c>
      <c r="AD156" s="33">
        <v>61163</v>
      </c>
      <c r="AE156" s="33">
        <v>62094</v>
      </c>
      <c r="AF156" s="33">
        <v>63292</v>
      </c>
      <c r="AG156" s="33">
        <v>64489</v>
      </c>
      <c r="AH156" s="33">
        <v>65976</v>
      </c>
      <c r="AI156" s="33">
        <v>65621</v>
      </c>
      <c r="AJ156" s="33">
        <v>65506</v>
      </c>
      <c r="AK156" s="33">
        <v>71663</v>
      </c>
      <c r="AL156" s="33">
        <v>73495</v>
      </c>
      <c r="AM156" s="33">
        <v>76886</v>
      </c>
      <c r="AN156" s="33">
        <v>77270</v>
      </c>
      <c r="AO156" s="33">
        <v>77824</v>
      </c>
      <c r="AP156" s="33">
        <v>80022</v>
      </c>
      <c r="AQ156" s="33">
        <v>79156</v>
      </c>
      <c r="AR156" s="33">
        <v>68609</v>
      </c>
      <c r="AS156" s="33">
        <v>69273</v>
      </c>
      <c r="AT156" s="33">
        <v>71823</v>
      </c>
      <c r="AU156" s="33">
        <v>71822</v>
      </c>
      <c r="AV156" s="33">
        <v>70839</v>
      </c>
      <c r="AW156" s="33">
        <v>71978</v>
      </c>
      <c r="AX156" s="33">
        <v>75151</v>
      </c>
      <c r="AY156" s="33">
        <v>74643</v>
      </c>
      <c r="AZ156" s="33">
        <v>77398</v>
      </c>
      <c r="BA156" s="33">
        <v>76819</v>
      </c>
      <c r="BB156" s="33">
        <v>84867</v>
      </c>
      <c r="BC156" s="33">
        <v>83722</v>
      </c>
      <c r="BD156" s="33">
        <v>87558</v>
      </c>
      <c r="BE156" s="33">
        <v>91566</v>
      </c>
      <c r="BF156" s="128">
        <f>PPE!BF195</f>
        <v>101582.625</v>
      </c>
      <c r="BG156" s="128">
        <f>PPE!BG195</f>
        <v>111381.50440000001</v>
      </c>
      <c r="BH156" s="128">
        <f>PPE!BH195</f>
        <v>120884.83951166667</v>
      </c>
      <c r="BI156" s="128">
        <f>PPE!BI195</f>
        <v>127386.2907285</v>
      </c>
      <c r="BJ156" s="128">
        <f>PPE!BJ195</f>
        <v>133561.85616855</v>
      </c>
      <c r="BK156" s="128">
        <f>PPE!BK195</f>
        <v>139459.31670889835</v>
      </c>
      <c r="BL156" s="128">
        <f>PPE!BL195</f>
        <v>145093.0066126695</v>
      </c>
      <c r="BM156" s="128">
        <f>PPE!BM195</f>
        <v>149254.72615880086</v>
      </c>
      <c r="BN156" s="128">
        <f>PPE!BN195</f>
        <v>153220.76543097358</v>
      </c>
      <c r="BO156" s="128">
        <f>PPE!BO195</f>
        <v>156951.55385012541</v>
      </c>
      <c r="BP156" s="128">
        <f>PPE!BP195</f>
        <v>160453.97024253762</v>
      </c>
      <c r="BQ156" s="128">
        <f>PPE!BQ195</f>
        <v>163002.57825609462</v>
      </c>
      <c r="BR156" s="128">
        <f>PPE!BR195</f>
        <v>165507.08031849505</v>
      </c>
      <c r="BS156" s="128">
        <f>PPE!BS195</f>
        <v>167799.60426221517</v>
      </c>
      <c r="BT156" s="128">
        <f>PPE!BT195</f>
        <v>169884.26343699789</v>
      </c>
      <c r="BU156" s="128">
        <f>PPE!BU195</f>
        <v>171034.79184776603</v>
      </c>
      <c r="BV156" s="128">
        <f>PPE!BV195</f>
        <v>171979.05969599646</v>
      </c>
      <c r="BW156" s="128">
        <f>PPE!BW195</f>
        <v>172730.70347963227</v>
      </c>
      <c r="BX156" s="128">
        <f>PPE!BX195</f>
        <v>173293.81414805635</v>
      </c>
    </row>
    <row r="157" spans="1:76" x14ac:dyDescent="0.15">
      <c r="B157" t="s">
        <v>85</v>
      </c>
      <c r="G157" s="36" t="str">
        <f t="shared" si="455"/>
        <v>JPY M</v>
      </c>
      <c r="H157" s="26">
        <f t="shared" si="456"/>
        <v>1680</v>
      </c>
      <c r="I157" s="26">
        <f t="shared" si="456"/>
        <v>2705</v>
      </c>
      <c r="J157" s="26">
        <f t="shared" si="456"/>
        <v>2595</v>
      </c>
      <c r="K157" s="26">
        <f t="shared" si="456"/>
        <v>3082</v>
      </c>
      <c r="L157" s="26">
        <f t="shared" si="456"/>
        <v>3133</v>
      </c>
      <c r="M157" s="26">
        <f t="shared" si="456"/>
        <v>3066</v>
      </c>
      <c r="N157" s="26">
        <f t="shared" si="456"/>
        <v>3069</v>
      </c>
      <c r="O157" s="26">
        <f t="shared" si="456"/>
        <v>1896</v>
      </c>
      <c r="P157" s="23">
        <f t="shared" si="456"/>
        <v>2813.25</v>
      </c>
      <c r="Q157" s="23">
        <f t="shared" si="456"/>
        <v>3182.25</v>
      </c>
      <c r="R157" s="23">
        <f t="shared" si="456"/>
        <v>3172.5</v>
      </c>
      <c r="S157" s="23">
        <f t="shared" si="456"/>
        <v>2869.5</v>
      </c>
      <c r="T157" s="23">
        <f t="shared" si="456"/>
        <v>2644.5</v>
      </c>
      <c r="Y157" s="33">
        <v>1456</v>
      </c>
      <c r="Z157" s="33">
        <v>1407</v>
      </c>
      <c r="AA157" s="33">
        <v>1231</v>
      </c>
      <c r="AB157" s="33">
        <v>1680</v>
      </c>
      <c r="AC157" s="33">
        <v>1866</v>
      </c>
      <c r="AD157" s="33">
        <v>2685</v>
      </c>
      <c r="AE157" s="33">
        <v>2610</v>
      </c>
      <c r="AF157" s="33">
        <v>2705</v>
      </c>
      <c r="AG157" s="33">
        <v>2642</v>
      </c>
      <c r="AH157" s="33">
        <v>2598</v>
      </c>
      <c r="AI157" s="33">
        <v>2555</v>
      </c>
      <c r="AJ157" s="33">
        <v>2595</v>
      </c>
      <c r="AK157" s="33">
        <v>2985</v>
      </c>
      <c r="AL157" s="33">
        <v>3059</v>
      </c>
      <c r="AM157" s="33">
        <v>3073</v>
      </c>
      <c r="AN157" s="33">
        <v>3082</v>
      </c>
      <c r="AO157" s="33">
        <v>3106</v>
      </c>
      <c r="AP157" s="33">
        <v>3201</v>
      </c>
      <c r="AQ157" s="33">
        <v>3403</v>
      </c>
      <c r="AR157" s="33">
        <v>3133</v>
      </c>
      <c r="AS157" s="33">
        <v>3063</v>
      </c>
      <c r="AT157" s="33">
        <v>3247</v>
      </c>
      <c r="AU157" s="33">
        <v>3235</v>
      </c>
      <c r="AV157" s="33">
        <v>3066</v>
      </c>
      <c r="AW157" s="33">
        <v>3118</v>
      </c>
      <c r="AX157" s="33">
        <v>3185</v>
      </c>
      <c r="AY157" s="33">
        <v>2987</v>
      </c>
      <c r="AZ157" s="33">
        <v>3069</v>
      </c>
      <c r="BA157" s="33">
        <v>2916</v>
      </c>
      <c r="BB157" s="33">
        <v>2801</v>
      </c>
      <c r="BC157" s="33">
        <v>1918</v>
      </c>
      <c r="BD157" s="33">
        <v>1896</v>
      </c>
      <c r="BE157" s="33">
        <v>1884</v>
      </c>
      <c r="BF157" s="128">
        <f>PPE!BF202</f>
        <v>2216.25</v>
      </c>
      <c r="BG157" s="128">
        <f>PPE!BG202</f>
        <v>2526</v>
      </c>
      <c r="BH157" s="128">
        <f>PPE!BH202</f>
        <v>2813.25</v>
      </c>
      <c r="BI157" s="128">
        <f>PPE!BI202</f>
        <v>2928</v>
      </c>
      <c r="BJ157" s="128">
        <f>PPE!BJ202</f>
        <v>3027.75</v>
      </c>
      <c r="BK157" s="128">
        <f>PPE!BK202</f>
        <v>3112.5</v>
      </c>
      <c r="BL157" s="128">
        <f>PPE!BL202</f>
        <v>3182.25</v>
      </c>
      <c r="BM157" s="128">
        <f>PPE!BM202</f>
        <v>3199.5</v>
      </c>
      <c r="BN157" s="128">
        <f>PPE!BN202</f>
        <v>3203.625</v>
      </c>
      <c r="BO157" s="128">
        <f>PPE!BO202</f>
        <v>3194.625</v>
      </c>
      <c r="BP157" s="128">
        <f>PPE!BP202</f>
        <v>3172.5</v>
      </c>
      <c r="BQ157" s="128">
        <f>PPE!BQ202</f>
        <v>3114.75</v>
      </c>
      <c r="BR157" s="128">
        <f>PPE!BR202</f>
        <v>3045</v>
      </c>
      <c r="BS157" s="128">
        <f>PPE!BS202</f>
        <v>2963.25</v>
      </c>
      <c r="BT157" s="128">
        <f>PPE!BT202</f>
        <v>2869.5</v>
      </c>
      <c r="BU157" s="128">
        <f>PPE!BU202</f>
        <v>2741.25</v>
      </c>
      <c r="BV157" s="128">
        <f>PPE!BV202</f>
        <v>2719.875</v>
      </c>
      <c r="BW157" s="128">
        <f>PPE!BW202</f>
        <v>2687.625</v>
      </c>
      <c r="BX157" s="128">
        <f>PPE!BX202</f>
        <v>2644.5</v>
      </c>
    </row>
    <row r="158" spans="1:76" x14ac:dyDescent="0.15">
      <c r="B158" t="s">
        <v>86</v>
      </c>
      <c r="G158" s="36" t="str">
        <f t="shared" si="455"/>
        <v>JPY M</v>
      </c>
      <c r="H158" s="26">
        <f t="shared" si="456"/>
        <v>29122</v>
      </c>
      <c r="I158" s="26">
        <f t="shared" si="456"/>
        <v>25927</v>
      </c>
      <c r="J158" s="26">
        <f t="shared" si="456"/>
        <v>22661</v>
      </c>
      <c r="K158" s="26">
        <f t="shared" si="456"/>
        <v>21097</v>
      </c>
      <c r="L158" s="26">
        <f t="shared" si="456"/>
        <v>19627</v>
      </c>
      <c r="M158" s="26">
        <f t="shared" si="456"/>
        <v>29244</v>
      </c>
      <c r="N158" s="26">
        <f t="shared" si="456"/>
        <v>27381</v>
      </c>
      <c r="O158" s="26">
        <f t="shared" si="456"/>
        <v>33872</v>
      </c>
      <c r="P158" s="23">
        <f t="shared" si="456"/>
        <v>35804</v>
      </c>
      <c r="Q158" s="23">
        <f t="shared" si="456"/>
        <v>35804</v>
      </c>
      <c r="R158" s="23">
        <f t="shared" si="456"/>
        <v>35804</v>
      </c>
      <c r="S158" s="23">
        <f t="shared" si="456"/>
        <v>35804</v>
      </c>
      <c r="T158" s="23">
        <f t="shared" si="456"/>
        <v>35804</v>
      </c>
      <c r="Y158" s="33">
        <v>28769</v>
      </c>
      <c r="Z158" s="33">
        <v>31642</v>
      </c>
      <c r="AA158" s="33">
        <v>28676</v>
      </c>
      <c r="AB158" s="33">
        <v>29122</v>
      </c>
      <c r="AC158" s="33">
        <v>23960</v>
      </c>
      <c r="AD158" s="33">
        <v>27584</v>
      </c>
      <c r="AE158" s="33">
        <v>27615</v>
      </c>
      <c r="AF158" s="33">
        <v>25927</v>
      </c>
      <c r="AG158" s="33">
        <v>19729</v>
      </c>
      <c r="AH158" s="33">
        <v>20652</v>
      </c>
      <c r="AI158" s="33">
        <v>21767</v>
      </c>
      <c r="AJ158" s="33">
        <v>22661</v>
      </c>
      <c r="AK158" s="33">
        <v>21777</v>
      </c>
      <c r="AL158" s="33">
        <v>21942</v>
      </c>
      <c r="AM158" s="33">
        <v>20790</v>
      </c>
      <c r="AN158" s="33">
        <v>21097</v>
      </c>
      <c r="AO158" s="33">
        <v>21063</v>
      </c>
      <c r="AP158" s="33">
        <v>18720</v>
      </c>
      <c r="AQ158" s="33">
        <v>18233</v>
      </c>
      <c r="AR158" s="33">
        <v>19627</v>
      </c>
      <c r="AS158" s="33">
        <v>21103</v>
      </c>
      <c r="AT158" s="33">
        <v>22949</v>
      </c>
      <c r="AU158" s="33">
        <v>23352</v>
      </c>
      <c r="AV158" s="33">
        <v>29244</v>
      </c>
      <c r="AW158" s="33">
        <v>28884</v>
      </c>
      <c r="AX158" s="33">
        <v>27346</v>
      </c>
      <c r="AY158" s="33">
        <v>28528</v>
      </c>
      <c r="AZ158" s="33">
        <v>27381</v>
      </c>
      <c r="BA158" s="33">
        <v>27467</v>
      </c>
      <c r="BB158" s="33">
        <v>30822</v>
      </c>
      <c r="BC158" s="33">
        <v>33576</v>
      </c>
      <c r="BD158" s="33">
        <v>33872</v>
      </c>
      <c r="BE158" s="33">
        <v>35804</v>
      </c>
      <c r="BF158" s="84">
        <f>BE158</f>
        <v>35804</v>
      </c>
      <c r="BG158" s="84">
        <f>BF158</f>
        <v>35804</v>
      </c>
      <c r="BH158" s="84">
        <f t="shared" ref="BH158:BT158" si="457">BG158</f>
        <v>35804</v>
      </c>
      <c r="BI158" s="84">
        <f t="shared" si="457"/>
        <v>35804</v>
      </c>
      <c r="BJ158" s="84">
        <f t="shared" si="457"/>
        <v>35804</v>
      </c>
      <c r="BK158" s="84">
        <f t="shared" si="457"/>
        <v>35804</v>
      </c>
      <c r="BL158" s="84">
        <f t="shared" si="457"/>
        <v>35804</v>
      </c>
      <c r="BM158" s="84">
        <f t="shared" si="457"/>
        <v>35804</v>
      </c>
      <c r="BN158" s="84">
        <f t="shared" si="457"/>
        <v>35804</v>
      </c>
      <c r="BO158" s="84">
        <f t="shared" si="457"/>
        <v>35804</v>
      </c>
      <c r="BP158" s="84">
        <f t="shared" si="457"/>
        <v>35804</v>
      </c>
      <c r="BQ158" s="84">
        <f t="shared" si="457"/>
        <v>35804</v>
      </c>
      <c r="BR158" s="84">
        <f t="shared" si="457"/>
        <v>35804</v>
      </c>
      <c r="BS158" s="84">
        <f t="shared" si="457"/>
        <v>35804</v>
      </c>
      <c r="BT158" s="84">
        <f t="shared" si="457"/>
        <v>35804</v>
      </c>
      <c r="BU158" s="84">
        <f t="shared" ref="BU158" si="458">BT158</f>
        <v>35804</v>
      </c>
      <c r="BV158" s="84">
        <f t="shared" ref="BV158" si="459">BU158</f>
        <v>35804</v>
      </c>
      <c r="BW158" s="84">
        <f t="shared" ref="BW158" si="460">BV158</f>
        <v>35804</v>
      </c>
      <c r="BX158" s="84">
        <f t="shared" ref="BX158" si="461">BW158</f>
        <v>35804</v>
      </c>
    </row>
    <row r="159" spans="1:76" s="21" customFormat="1" x14ac:dyDescent="0.15">
      <c r="B159" s="100" t="s">
        <v>87</v>
      </c>
      <c r="C159" s="100"/>
      <c r="D159" s="100"/>
      <c r="E159" s="100"/>
      <c r="F159" s="100"/>
      <c r="G159" s="91" t="str">
        <f t="shared" si="455"/>
        <v>JPY M</v>
      </c>
      <c r="H159" s="108">
        <f t="shared" si="456"/>
        <v>78326</v>
      </c>
      <c r="I159" s="108">
        <f t="shared" si="456"/>
        <v>91925</v>
      </c>
      <c r="J159" s="108">
        <f t="shared" si="456"/>
        <v>90764</v>
      </c>
      <c r="K159" s="108">
        <f t="shared" si="456"/>
        <v>101450</v>
      </c>
      <c r="L159" s="108">
        <f t="shared" si="456"/>
        <v>91369</v>
      </c>
      <c r="M159" s="108">
        <f t="shared" si="456"/>
        <v>103151</v>
      </c>
      <c r="N159" s="108">
        <f t="shared" si="456"/>
        <v>107849</v>
      </c>
      <c r="O159" s="108">
        <f t="shared" si="456"/>
        <v>123327</v>
      </c>
      <c r="P159" s="101">
        <f t="shared" si="456"/>
        <v>159502.08951166668</v>
      </c>
      <c r="Q159" s="101">
        <f t="shared" si="456"/>
        <v>184079.2566126695</v>
      </c>
      <c r="R159" s="101">
        <f t="shared" si="456"/>
        <v>199430.47024253762</v>
      </c>
      <c r="S159" s="101">
        <f t="shared" si="456"/>
        <v>208557.76343699789</v>
      </c>
      <c r="T159" s="101">
        <f t="shared" si="456"/>
        <v>211742.31414805635</v>
      </c>
      <c r="U159" s="53"/>
      <c r="W159" s="53"/>
      <c r="Y159" s="109">
        <v>75186</v>
      </c>
      <c r="Z159" s="109">
        <v>79242</v>
      </c>
      <c r="AA159" s="109">
        <v>76179</v>
      </c>
      <c r="AB159" s="109">
        <v>78326</v>
      </c>
      <c r="AC159" s="109">
        <v>83326</v>
      </c>
      <c r="AD159" s="109">
        <v>91433</v>
      </c>
      <c r="AE159" s="109">
        <v>92320</v>
      </c>
      <c r="AF159" s="109">
        <v>91925</v>
      </c>
      <c r="AG159" s="109">
        <v>86862</v>
      </c>
      <c r="AH159" s="109">
        <v>89226</v>
      </c>
      <c r="AI159" s="109">
        <v>89944</v>
      </c>
      <c r="AJ159" s="109">
        <v>90764</v>
      </c>
      <c r="AK159" s="109">
        <v>96426</v>
      </c>
      <c r="AL159" s="109">
        <v>98497</v>
      </c>
      <c r="AM159" s="109">
        <v>100750</v>
      </c>
      <c r="AN159" s="109">
        <v>101450</v>
      </c>
      <c r="AO159" s="109">
        <v>101994</v>
      </c>
      <c r="AP159" s="109">
        <v>101944</v>
      </c>
      <c r="AQ159" s="109">
        <v>100794</v>
      </c>
      <c r="AR159" s="109">
        <v>91369</v>
      </c>
      <c r="AS159" s="109">
        <v>93439</v>
      </c>
      <c r="AT159" s="109">
        <v>98020</v>
      </c>
      <c r="AU159" s="109">
        <v>98409</v>
      </c>
      <c r="AV159" s="109">
        <v>103151</v>
      </c>
      <c r="AW159" s="109">
        <v>103981</v>
      </c>
      <c r="AX159" s="109">
        <v>105684</v>
      </c>
      <c r="AY159" s="109">
        <v>106159</v>
      </c>
      <c r="AZ159" s="109">
        <v>107849</v>
      </c>
      <c r="BA159" s="109">
        <v>107203</v>
      </c>
      <c r="BB159" s="109">
        <v>118491</v>
      </c>
      <c r="BC159" s="109">
        <v>119217</v>
      </c>
      <c r="BD159" s="109">
        <v>123327</v>
      </c>
      <c r="BE159" s="109">
        <v>129255</v>
      </c>
      <c r="BF159" s="110">
        <f t="shared" ref="BF159:BT159" si="462">SUM(BF156:BF158)</f>
        <v>139602.875</v>
      </c>
      <c r="BG159" s="110">
        <f t="shared" si="462"/>
        <v>149711.50440000001</v>
      </c>
      <c r="BH159" s="110">
        <f t="shared" si="462"/>
        <v>159502.08951166668</v>
      </c>
      <c r="BI159" s="110">
        <f t="shared" si="462"/>
        <v>166118.2907285</v>
      </c>
      <c r="BJ159" s="110">
        <f t="shared" si="462"/>
        <v>172393.60616855</v>
      </c>
      <c r="BK159" s="110">
        <f t="shared" si="462"/>
        <v>178375.81670889835</v>
      </c>
      <c r="BL159" s="110">
        <f t="shared" si="462"/>
        <v>184079.2566126695</v>
      </c>
      <c r="BM159" s="110">
        <f t="shared" si="462"/>
        <v>188258.22615880086</v>
      </c>
      <c r="BN159" s="110">
        <f t="shared" si="462"/>
        <v>192228.39043097358</v>
      </c>
      <c r="BO159" s="110">
        <f t="shared" si="462"/>
        <v>195950.17885012541</v>
      </c>
      <c r="BP159" s="110">
        <f t="shared" si="462"/>
        <v>199430.47024253762</v>
      </c>
      <c r="BQ159" s="110">
        <f t="shared" si="462"/>
        <v>201921.32825609462</v>
      </c>
      <c r="BR159" s="110">
        <f t="shared" si="462"/>
        <v>204356.08031849505</v>
      </c>
      <c r="BS159" s="110">
        <f t="shared" si="462"/>
        <v>206566.85426221517</v>
      </c>
      <c r="BT159" s="110">
        <f t="shared" si="462"/>
        <v>208557.76343699789</v>
      </c>
      <c r="BU159" s="110">
        <f t="shared" ref="BU159:BX159" si="463">SUM(BU156:BU158)</f>
        <v>209580.04184776603</v>
      </c>
      <c r="BV159" s="110">
        <f t="shared" si="463"/>
        <v>210502.93469599646</v>
      </c>
      <c r="BW159" s="110">
        <f t="shared" si="463"/>
        <v>211222.32847963227</v>
      </c>
      <c r="BX159" s="110">
        <f t="shared" si="463"/>
        <v>211742.31414805635</v>
      </c>
    </row>
    <row r="160" spans="1:76" x14ac:dyDescent="0.15">
      <c r="G160" s="36"/>
      <c r="H160" s="26"/>
      <c r="I160" s="26"/>
      <c r="J160" s="26"/>
      <c r="K160" s="26"/>
      <c r="L160" s="26"/>
      <c r="M160" s="26"/>
      <c r="N160" s="26"/>
      <c r="O160" s="26"/>
      <c r="P160" s="23"/>
      <c r="Q160" s="23"/>
      <c r="R160" s="23"/>
      <c r="S160" s="23"/>
      <c r="T160" s="2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  <c r="AT160" s="33"/>
      <c r="AU160" s="33"/>
      <c r="AV160" s="33"/>
      <c r="AW160" s="33"/>
      <c r="AX160" s="33"/>
      <c r="AY160" s="33"/>
      <c r="AZ160" s="33"/>
      <c r="BA160" s="33"/>
      <c r="BB160" s="33"/>
      <c r="BC160" s="33"/>
      <c r="BD160" s="33"/>
      <c r="BE160" s="33"/>
    </row>
    <row r="161" spans="2:76" s="21" customFormat="1" x14ac:dyDescent="0.15">
      <c r="B161" s="21" t="s">
        <v>88</v>
      </c>
      <c r="G161" s="36" t="str">
        <f>G$10</f>
        <v>JPY M</v>
      </c>
      <c r="H161" s="28">
        <f t="shared" ref="H161:T161" si="464">+SUMIFS($X161:$BY161,$X$5:$BY$5,H$5,$X$4:$BY$4,4)</f>
        <v>151000</v>
      </c>
      <c r="I161" s="28">
        <f t="shared" si="464"/>
        <v>172824</v>
      </c>
      <c r="J161" s="28">
        <f t="shared" si="464"/>
        <v>184652</v>
      </c>
      <c r="K161" s="28">
        <f t="shared" si="464"/>
        <v>187289</v>
      </c>
      <c r="L161" s="28">
        <f t="shared" si="464"/>
        <v>185585</v>
      </c>
      <c r="M161" s="28">
        <f t="shared" si="464"/>
        <v>212112</v>
      </c>
      <c r="N161" s="28">
        <f t="shared" si="464"/>
        <v>223105</v>
      </c>
      <c r="O161" s="28">
        <f t="shared" si="464"/>
        <v>283038</v>
      </c>
      <c r="P161" s="35">
        <f t="shared" si="464"/>
        <v>297583.02814695932</v>
      </c>
      <c r="Q161" s="35">
        <f t="shared" si="464"/>
        <v>321856.89253257844</v>
      </c>
      <c r="R161" s="35">
        <f t="shared" si="464"/>
        <v>343576.56794147362</v>
      </c>
      <c r="S161" s="35">
        <f t="shared" si="464"/>
        <v>365353.71750613779</v>
      </c>
      <c r="T161" s="35">
        <f t="shared" si="464"/>
        <v>388552.51651775092</v>
      </c>
      <c r="U161" s="53"/>
      <c r="W161" s="53"/>
      <c r="Y161" s="34">
        <v>141682</v>
      </c>
      <c r="Z161" s="34">
        <v>151360</v>
      </c>
      <c r="AA161" s="34">
        <v>145521</v>
      </c>
      <c r="AB161" s="34">
        <v>151000</v>
      </c>
      <c r="AC161" s="34">
        <v>160032</v>
      </c>
      <c r="AD161" s="34">
        <v>173848</v>
      </c>
      <c r="AE161" s="34">
        <v>175712</v>
      </c>
      <c r="AF161" s="34">
        <v>172824</v>
      </c>
      <c r="AG161" s="34">
        <v>177594</v>
      </c>
      <c r="AH161" s="34">
        <v>180759</v>
      </c>
      <c r="AI161" s="34">
        <v>186590</v>
      </c>
      <c r="AJ161" s="34">
        <v>184652</v>
      </c>
      <c r="AK161" s="34">
        <v>182927</v>
      </c>
      <c r="AL161" s="34">
        <v>184110</v>
      </c>
      <c r="AM161" s="34">
        <v>186846</v>
      </c>
      <c r="AN161" s="34">
        <v>187289</v>
      </c>
      <c r="AO161" s="34">
        <v>191981</v>
      </c>
      <c r="AP161" s="34">
        <v>198612</v>
      </c>
      <c r="AQ161" s="34">
        <v>196210</v>
      </c>
      <c r="AR161" s="34">
        <v>185585</v>
      </c>
      <c r="AS161" s="34">
        <v>183788</v>
      </c>
      <c r="AT161" s="34">
        <v>199208</v>
      </c>
      <c r="AU161" s="34">
        <v>199435</v>
      </c>
      <c r="AV161" s="34">
        <v>212112</v>
      </c>
      <c r="AW161" s="34">
        <v>211266</v>
      </c>
      <c r="AX161" s="34">
        <v>211337</v>
      </c>
      <c r="AY161" s="34">
        <v>216460</v>
      </c>
      <c r="AZ161" s="34">
        <v>223105</v>
      </c>
      <c r="BA161" s="34">
        <v>220987</v>
      </c>
      <c r="BB161" s="34">
        <v>238608</v>
      </c>
      <c r="BC161" s="34">
        <v>272589</v>
      </c>
      <c r="BD161" s="34">
        <v>283038</v>
      </c>
      <c r="BE161" s="34">
        <v>280413</v>
      </c>
      <c r="BF161" s="87">
        <f t="shared" ref="BF161:BT161" si="465">BF154+BF159</f>
        <v>286389.83686655719</v>
      </c>
      <c r="BG161" s="87">
        <f t="shared" si="465"/>
        <v>292465.68958840927</v>
      </c>
      <c r="BH161" s="87">
        <f t="shared" si="465"/>
        <v>297583.02814695932</v>
      </c>
      <c r="BI161" s="87">
        <f t="shared" si="465"/>
        <v>302078.14433138957</v>
      </c>
      <c r="BJ161" s="87">
        <f t="shared" si="465"/>
        <v>308561.96091190132</v>
      </c>
      <c r="BK161" s="87">
        <f t="shared" si="465"/>
        <v>314226.10975469364</v>
      </c>
      <c r="BL161" s="87">
        <f t="shared" si="465"/>
        <v>321856.89253257844</v>
      </c>
      <c r="BM161" s="87">
        <f t="shared" si="465"/>
        <v>324264.14130927587</v>
      </c>
      <c r="BN161" s="87">
        <f t="shared" si="465"/>
        <v>333500.80307823559</v>
      </c>
      <c r="BO161" s="87">
        <f t="shared" si="465"/>
        <v>336445.27958902263</v>
      </c>
      <c r="BP161" s="87">
        <f t="shared" si="465"/>
        <v>343576.56794147362</v>
      </c>
      <c r="BQ161" s="87">
        <f t="shared" si="465"/>
        <v>346299.95453667198</v>
      </c>
      <c r="BR161" s="87">
        <f t="shared" si="465"/>
        <v>352852.49790701974</v>
      </c>
      <c r="BS161" s="87">
        <f t="shared" si="465"/>
        <v>358132.79395990307</v>
      </c>
      <c r="BT161" s="87">
        <f t="shared" si="465"/>
        <v>365353.71750613779</v>
      </c>
      <c r="BU161" s="87">
        <f t="shared" ref="BU161:BX161" si="466">BU154+BU159</f>
        <v>368725.94447841402</v>
      </c>
      <c r="BV161" s="87">
        <f t="shared" si="466"/>
        <v>375539.18231420405</v>
      </c>
      <c r="BW161" s="87">
        <f t="shared" si="466"/>
        <v>381038.03918663028</v>
      </c>
      <c r="BX161" s="87">
        <f t="shared" si="466"/>
        <v>388552.51651775092</v>
      </c>
    </row>
    <row r="162" spans="2:76" x14ac:dyDescent="0.15">
      <c r="G162" s="36"/>
      <c r="H162" s="26"/>
      <c r="I162" s="26"/>
      <c r="J162" s="26"/>
      <c r="K162" s="26"/>
      <c r="L162" s="26"/>
      <c r="M162" s="26"/>
      <c r="N162" s="26"/>
      <c r="O162" s="26"/>
      <c r="P162" s="23"/>
      <c r="Q162" s="23"/>
      <c r="R162" s="23"/>
      <c r="S162" s="23"/>
      <c r="T162" s="2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  <c r="AT162" s="33"/>
      <c r="AU162" s="33"/>
      <c r="AV162" s="33"/>
      <c r="AW162" s="33"/>
      <c r="AX162" s="33"/>
      <c r="AY162" s="33"/>
      <c r="AZ162" s="33"/>
      <c r="BA162" s="33"/>
      <c r="BB162" s="33"/>
      <c r="BC162" s="33"/>
      <c r="BD162" s="33"/>
      <c r="BE162" s="33"/>
    </row>
    <row r="163" spans="2:76" x14ac:dyDescent="0.15">
      <c r="B163" t="s">
        <v>89</v>
      </c>
      <c r="G163" s="36" t="str">
        <f t="shared" ref="G163:G170" si="467">G$10</f>
        <v>JPY M</v>
      </c>
      <c r="H163" s="26">
        <f t="shared" ref="H163:T170" si="468">+SUMIFS($X163:$BY163,$X$5:$BY$5,H$5,$X$4:$BY$4,4)</f>
        <v>9415</v>
      </c>
      <c r="I163" s="26">
        <f t="shared" si="468"/>
        <v>6290</v>
      </c>
      <c r="J163" s="26">
        <f t="shared" si="468"/>
        <v>6570</v>
      </c>
      <c r="K163" s="26">
        <f t="shared" si="468"/>
        <v>6523</v>
      </c>
      <c r="L163" s="26">
        <f t="shared" si="468"/>
        <v>7493</v>
      </c>
      <c r="M163" s="26">
        <f t="shared" si="468"/>
        <v>8604</v>
      </c>
      <c r="N163" s="26">
        <f t="shared" si="468"/>
        <v>7242</v>
      </c>
      <c r="O163" s="26">
        <f t="shared" si="468"/>
        <v>8015</v>
      </c>
      <c r="P163" s="23">
        <f t="shared" si="468"/>
        <v>10142.120573287239</v>
      </c>
      <c r="Q163" s="23">
        <f t="shared" si="468"/>
        <v>11143.825615187556</v>
      </c>
      <c r="R163" s="23">
        <f t="shared" si="468"/>
        <v>12262.079076310183</v>
      </c>
      <c r="S163" s="23">
        <f t="shared" si="468"/>
        <v>13207.986908764604</v>
      </c>
      <c r="T163" s="23">
        <f t="shared" si="468"/>
        <v>14162.65218013644</v>
      </c>
      <c r="Y163" s="33">
        <v>9820</v>
      </c>
      <c r="Z163" s="33">
        <v>9720</v>
      </c>
      <c r="AA163" s="33">
        <v>8713</v>
      </c>
      <c r="AB163" s="33">
        <v>9415</v>
      </c>
      <c r="AC163" s="33">
        <v>8616</v>
      </c>
      <c r="AD163" s="33">
        <v>6977</v>
      </c>
      <c r="AE163" s="33">
        <v>8107</v>
      </c>
      <c r="AF163" s="33">
        <v>6290</v>
      </c>
      <c r="AG163" s="33">
        <v>5901</v>
      </c>
      <c r="AH163" s="33">
        <v>5704</v>
      </c>
      <c r="AI163" s="33">
        <v>7032</v>
      </c>
      <c r="AJ163" s="33">
        <v>6570</v>
      </c>
      <c r="AK163" s="33">
        <v>7269</v>
      </c>
      <c r="AL163" s="33">
        <v>6610</v>
      </c>
      <c r="AM163" s="33">
        <v>8090</v>
      </c>
      <c r="AN163" s="33">
        <v>6523</v>
      </c>
      <c r="AO163" s="33">
        <v>7314</v>
      </c>
      <c r="AP163" s="33">
        <v>7193</v>
      </c>
      <c r="AQ163" s="33">
        <v>8936</v>
      </c>
      <c r="AR163" s="33">
        <v>7493</v>
      </c>
      <c r="AS163" s="33">
        <v>7103</v>
      </c>
      <c r="AT163" s="33">
        <v>9358</v>
      </c>
      <c r="AU163" s="33">
        <v>8206</v>
      </c>
      <c r="AV163" s="33">
        <v>8604</v>
      </c>
      <c r="AW163" s="33">
        <v>8919</v>
      </c>
      <c r="AX163" s="33">
        <v>7501</v>
      </c>
      <c r="AY163" s="33">
        <v>10426</v>
      </c>
      <c r="AZ163" s="33">
        <v>7242</v>
      </c>
      <c r="BA163" s="33">
        <v>8075</v>
      </c>
      <c r="BB163" s="33">
        <v>8525</v>
      </c>
      <c r="BC163" s="33">
        <v>10328</v>
      </c>
      <c r="BD163" s="33">
        <v>8015</v>
      </c>
      <c r="BE163" s="33">
        <v>10303</v>
      </c>
      <c r="BF163" s="84">
        <f t="shared" ref="BF163:BT163" si="469">(BF82-BF84)*BF224/91.25</f>
        <v>9728.8501460830084</v>
      </c>
      <c r="BG163" s="84">
        <f t="shared" si="469"/>
        <v>10009.195695159817</v>
      </c>
      <c r="BH163" s="84">
        <f t="shared" si="469"/>
        <v>10142.120573287239</v>
      </c>
      <c r="BI163" s="84">
        <f t="shared" si="469"/>
        <v>11013.798824551444</v>
      </c>
      <c r="BJ163" s="84">
        <f t="shared" si="469"/>
        <v>11301.756313928499</v>
      </c>
      <c r="BK163" s="84">
        <f t="shared" si="469"/>
        <v>11295.116721642877</v>
      </c>
      <c r="BL163" s="84">
        <f t="shared" si="469"/>
        <v>11143.825615187556</v>
      </c>
      <c r="BM163" s="84">
        <f t="shared" si="469"/>
        <v>12130.661899254586</v>
      </c>
      <c r="BN163" s="84">
        <f t="shared" si="469"/>
        <v>12332.578885471823</v>
      </c>
      <c r="BO163" s="84">
        <f t="shared" si="469"/>
        <v>12388.960310777693</v>
      </c>
      <c r="BP163" s="84">
        <f t="shared" si="469"/>
        <v>12262.079076310183</v>
      </c>
      <c r="BQ163" s="84">
        <f t="shared" si="469"/>
        <v>13064.946215713611</v>
      </c>
      <c r="BR163" s="84">
        <f t="shared" si="469"/>
        <v>13229.376698699845</v>
      </c>
      <c r="BS163" s="84">
        <f t="shared" si="469"/>
        <v>13310.956279156288</v>
      </c>
      <c r="BT163" s="84">
        <f t="shared" si="469"/>
        <v>13207.986908764604</v>
      </c>
      <c r="BU163" s="84">
        <f t="shared" ref="BU163:BX163" si="470">(BU82-BU84)*BU224/91.25</f>
        <v>14004.571378757093</v>
      </c>
      <c r="BV163" s="84">
        <f t="shared" si="470"/>
        <v>14189.217478692704</v>
      </c>
      <c r="BW163" s="84">
        <f t="shared" si="470"/>
        <v>14267.024110614031</v>
      </c>
      <c r="BX163" s="84">
        <f t="shared" si="470"/>
        <v>14162.65218013644</v>
      </c>
    </row>
    <row r="164" spans="2:76" x14ac:dyDescent="0.15">
      <c r="B164" t="s">
        <v>90</v>
      </c>
      <c r="G164" s="36" t="str">
        <f t="shared" si="467"/>
        <v>JPY M</v>
      </c>
      <c r="H164" s="26">
        <f t="shared" si="468"/>
        <v>7708</v>
      </c>
      <c r="I164" s="26">
        <f t="shared" si="468"/>
        <v>7562</v>
      </c>
      <c r="J164" s="26">
        <f t="shared" si="468"/>
        <v>7252</v>
      </c>
      <c r="K164" s="26">
        <f t="shared" si="468"/>
        <v>14354</v>
      </c>
      <c r="L164" s="26">
        <f t="shared" si="468"/>
        <v>12770</v>
      </c>
      <c r="M164" s="26">
        <f t="shared" si="468"/>
        <v>12626</v>
      </c>
      <c r="N164" s="26">
        <f t="shared" si="468"/>
        <v>9922</v>
      </c>
      <c r="O164" s="26">
        <f t="shared" si="468"/>
        <v>4393</v>
      </c>
      <c r="P164" s="23">
        <f t="shared" si="468"/>
        <v>0</v>
      </c>
      <c r="Q164" s="23">
        <f t="shared" si="468"/>
        <v>35.601431128026888</v>
      </c>
      <c r="R164" s="23">
        <f t="shared" si="468"/>
        <v>0</v>
      </c>
      <c r="S164" s="23">
        <f t="shared" si="468"/>
        <v>0</v>
      </c>
      <c r="T164" s="23">
        <f t="shared" si="468"/>
        <v>0</v>
      </c>
      <c r="Y164" s="33">
        <v>4823</v>
      </c>
      <c r="Z164" s="33">
        <v>5385</v>
      </c>
      <c r="AA164" s="33">
        <v>6232</v>
      </c>
      <c r="AB164" s="33">
        <v>7708</v>
      </c>
      <c r="AC164" s="33">
        <v>8603</v>
      </c>
      <c r="AD164" s="33">
        <v>8982</v>
      </c>
      <c r="AE164" s="33">
        <v>9749</v>
      </c>
      <c r="AF164" s="33">
        <v>7562</v>
      </c>
      <c r="AG164" s="33">
        <v>7554</v>
      </c>
      <c r="AH164" s="33">
        <v>7497</v>
      </c>
      <c r="AI164" s="33">
        <v>8462</v>
      </c>
      <c r="AJ164" s="33">
        <v>7252</v>
      </c>
      <c r="AK164" s="33">
        <v>7300</v>
      </c>
      <c r="AL164" s="33">
        <v>10009</v>
      </c>
      <c r="AM164" s="33">
        <v>12535</v>
      </c>
      <c r="AN164" s="33">
        <v>14354</v>
      </c>
      <c r="AO164" s="33">
        <v>14770</v>
      </c>
      <c r="AP164" s="33">
        <v>15806</v>
      </c>
      <c r="AQ164" s="33">
        <v>15971</v>
      </c>
      <c r="AR164" s="33">
        <v>12770</v>
      </c>
      <c r="AS164" s="33">
        <v>12284</v>
      </c>
      <c r="AT164" s="33">
        <v>12988</v>
      </c>
      <c r="AU164" s="33">
        <v>13339</v>
      </c>
      <c r="AV164" s="33">
        <v>12626</v>
      </c>
      <c r="AW164" s="33">
        <v>11641</v>
      </c>
      <c r="AX164" s="33">
        <v>11203</v>
      </c>
      <c r="AY164" s="33">
        <v>10228</v>
      </c>
      <c r="AZ164" s="33">
        <v>9922</v>
      </c>
      <c r="BA164" s="33">
        <v>8821</v>
      </c>
      <c r="BB164" s="33">
        <v>12503</v>
      </c>
      <c r="BC164" s="33">
        <v>5633</v>
      </c>
      <c r="BD164" s="33">
        <v>4393</v>
      </c>
      <c r="BE164" s="33">
        <v>3240</v>
      </c>
      <c r="BF164" s="128">
        <f>'D&amp;E'!BF37</f>
        <v>0</v>
      </c>
      <c r="BG164" s="128">
        <f>'D&amp;E'!BG37</f>
        <v>0</v>
      </c>
      <c r="BH164" s="128">
        <f>'D&amp;E'!BH37</f>
        <v>0</v>
      </c>
      <c r="BI164" s="128">
        <f>'D&amp;E'!BI37</f>
        <v>0</v>
      </c>
      <c r="BJ164" s="128">
        <f>'D&amp;E'!BJ37</f>
        <v>0</v>
      </c>
      <c r="BK164" s="128">
        <f>'D&amp;E'!BK37</f>
        <v>0</v>
      </c>
      <c r="BL164" s="128">
        <f>'D&amp;E'!BL37</f>
        <v>35.601431128026888</v>
      </c>
      <c r="BM164" s="128">
        <f>'D&amp;E'!BM37</f>
        <v>0</v>
      </c>
      <c r="BN164" s="128">
        <f>'D&amp;E'!BN37</f>
        <v>2757.0802099952562</v>
      </c>
      <c r="BO164" s="128">
        <f>'D&amp;E'!BO37</f>
        <v>274.58816646724154</v>
      </c>
      <c r="BP164" s="128">
        <f>'D&amp;E'!BP37</f>
        <v>0</v>
      </c>
      <c r="BQ164" s="128">
        <f>'D&amp;E'!BQ37</f>
        <v>0</v>
      </c>
      <c r="BR164" s="128">
        <f>'D&amp;E'!BR37</f>
        <v>0</v>
      </c>
      <c r="BS164" s="128">
        <f>'D&amp;E'!BS37</f>
        <v>0</v>
      </c>
      <c r="BT164" s="128">
        <f>'D&amp;E'!BT37</f>
        <v>0</v>
      </c>
      <c r="BU164" s="128">
        <f>'D&amp;E'!BU37</f>
        <v>0</v>
      </c>
      <c r="BV164" s="128">
        <f>'D&amp;E'!BV37</f>
        <v>0</v>
      </c>
      <c r="BW164" s="128">
        <f>'D&amp;E'!BW37</f>
        <v>0</v>
      </c>
      <c r="BX164" s="128">
        <f>'D&amp;E'!BX37</f>
        <v>0</v>
      </c>
    </row>
    <row r="165" spans="2:76" x14ac:dyDescent="0.15">
      <c r="B165" t="s">
        <v>91</v>
      </c>
      <c r="G165" s="36" t="str">
        <f t="shared" si="467"/>
        <v>JPY M</v>
      </c>
      <c r="H165" s="26">
        <f t="shared" si="468"/>
        <v>5290</v>
      </c>
      <c r="I165" s="26">
        <f t="shared" si="468"/>
        <v>5293</v>
      </c>
      <c r="J165" s="26">
        <f t="shared" si="468"/>
        <v>5518</v>
      </c>
      <c r="K165" s="26">
        <f t="shared" si="468"/>
        <v>5101</v>
      </c>
      <c r="L165" s="26">
        <f t="shared" si="468"/>
        <v>5751</v>
      </c>
      <c r="M165" s="26">
        <f t="shared" si="468"/>
        <v>17576</v>
      </c>
      <c r="N165" s="26">
        <f t="shared" si="468"/>
        <v>7904</v>
      </c>
      <c r="O165" s="26">
        <f t="shared" si="468"/>
        <v>7814</v>
      </c>
      <c r="P165" s="23">
        <f t="shared" si="468"/>
        <v>8691.25</v>
      </c>
      <c r="Q165" s="23">
        <f t="shared" si="468"/>
        <v>8691.25</v>
      </c>
      <c r="R165" s="23">
        <f t="shared" si="468"/>
        <v>8691.25</v>
      </c>
      <c r="S165" s="23">
        <f t="shared" si="468"/>
        <v>8691.25</v>
      </c>
      <c r="T165" s="23">
        <f t="shared" si="468"/>
        <v>8691.25</v>
      </c>
      <c r="Y165" s="33">
        <v>5050</v>
      </c>
      <c r="Z165" s="33">
        <v>5934</v>
      </c>
      <c r="AA165" s="33">
        <v>5549</v>
      </c>
      <c r="AB165" s="33">
        <v>5290</v>
      </c>
      <c r="AC165" s="33">
        <v>5903</v>
      </c>
      <c r="AD165" s="33">
        <v>5932</v>
      </c>
      <c r="AE165" s="33">
        <v>5545</v>
      </c>
      <c r="AF165" s="33">
        <v>5293</v>
      </c>
      <c r="AG165" s="33">
        <v>4658</v>
      </c>
      <c r="AH165" s="33">
        <v>5191</v>
      </c>
      <c r="AI165" s="33">
        <v>5659</v>
      </c>
      <c r="AJ165" s="33">
        <v>5518</v>
      </c>
      <c r="AK165" s="33">
        <v>5157</v>
      </c>
      <c r="AL165" s="33">
        <v>5130</v>
      </c>
      <c r="AM165" s="33">
        <v>5101</v>
      </c>
      <c r="AN165" s="33">
        <v>5101</v>
      </c>
      <c r="AO165" s="33">
        <v>5182</v>
      </c>
      <c r="AP165" s="33">
        <v>5889</v>
      </c>
      <c r="AQ165" s="33">
        <v>5822</v>
      </c>
      <c r="AR165" s="33">
        <v>5751</v>
      </c>
      <c r="AS165" s="33">
        <v>6872</v>
      </c>
      <c r="AT165" s="33">
        <v>14342</v>
      </c>
      <c r="AU165" s="33">
        <v>16362</v>
      </c>
      <c r="AV165" s="33">
        <v>17576</v>
      </c>
      <c r="AW165" s="33">
        <v>15768</v>
      </c>
      <c r="AX165" s="33">
        <v>10040</v>
      </c>
      <c r="AY165" s="33">
        <v>7419</v>
      </c>
      <c r="AZ165" s="33">
        <v>7904</v>
      </c>
      <c r="BA165" s="33">
        <v>7482</v>
      </c>
      <c r="BB165" s="33">
        <v>7652</v>
      </c>
      <c r="BC165" s="33">
        <v>7223</v>
      </c>
      <c r="BD165" s="33">
        <v>7814</v>
      </c>
      <c r="BE165" s="33">
        <v>7744</v>
      </c>
      <c r="BF165" s="128">
        <f>'D&amp;E'!BF49</f>
        <v>8691.25</v>
      </c>
      <c r="BG165" s="128">
        <f>'D&amp;E'!BG49</f>
        <v>8691.25</v>
      </c>
      <c r="BH165" s="128">
        <f>'D&amp;E'!BH49</f>
        <v>8691.25</v>
      </c>
      <c r="BI165" s="128">
        <f>'D&amp;E'!BI49</f>
        <v>8691.25</v>
      </c>
      <c r="BJ165" s="128">
        <f>'D&amp;E'!BJ49</f>
        <v>8691.25</v>
      </c>
      <c r="BK165" s="128">
        <f>'D&amp;E'!BK49</f>
        <v>8691.25</v>
      </c>
      <c r="BL165" s="128">
        <f>'D&amp;E'!BL49</f>
        <v>8691.25</v>
      </c>
      <c r="BM165" s="128">
        <f>'D&amp;E'!BM49</f>
        <v>8691.25</v>
      </c>
      <c r="BN165" s="128">
        <f>'D&amp;E'!BN49</f>
        <v>8691.25</v>
      </c>
      <c r="BO165" s="128">
        <f>'D&amp;E'!BO49</f>
        <v>8691.25</v>
      </c>
      <c r="BP165" s="128">
        <f>'D&amp;E'!BP49</f>
        <v>8691.25</v>
      </c>
      <c r="BQ165" s="128">
        <f>'D&amp;E'!BQ49</f>
        <v>8691.25</v>
      </c>
      <c r="BR165" s="128">
        <f>'D&amp;E'!BR49</f>
        <v>8691.25</v>
      </c>
      <c r="BS165" s="128">
        <f>'D&amp;E'!BS49</f>
        <v>8691.25</v>
      </c>
      <c r="BT165" s="128">
        <f>'D&amp;E'!BT49</f>
        <v>8691.25</v>
      </c>
      <c r="BU165" s="128">
        <f>'D&amp;E'!BU49</f>
        <v>8691.25</v>
      </c>
      <c r="BV165" s="128">
        <f>'D&amp;E'!BV49</f>
        <v>8691.25</v>
      </c>
      <c r="BW165" s="128">
        <f>'D&amp;E'!BW49</f>
        <v>8691.25</v>
      </c>
      <c r="BX165" s="128">
        <f>'D&amp;E'!BX49</f>
        <v>8691.25</v>
      </c>
    </row>
    <row r="166" spans="2:76" x14ac:dyDescent="0.15">
      <c r="B166" t="s">
        <v>92</v>
      </c>
      <c r="G166" s="36" t="str">
        <f t="shared" si="467"/>
        <v>JPY M</v>
      </c>
      <c r="H166" s="26">
        <f t="shared" si="468"/>
        <v>449</v>
      </c>
      <c r="I166" s="26">
        <f t="shared" si="468"/>
        <v>426</v>
      </c>
      <c r="J166" s="26">
        <f t="shared" si="468"/>
        <v>378</v>
      </c>
      <c r="K166" s="26">
        <f t="shared" si="468"/>
        <v>337</v>
      </c>
      <c r="L166" s="26">
        <f t="shared" si="468"/>
        <v>317</v>
      </c>
      <c r="M166" s="26">
        <f t="shared" si="468"/>
        <v>262</v>
      </c>
      <c r="N166" s="26">
        <f t="shared" si="468"/>
        <v>295</v>
      </c>
      <c r="O166" s="26">
        <f t="shared" si="468"/>
        <v>335</v>
      </c>
      <c r="P166" s="23">
        <f t="shared" si="468"/>
        <v>253.16820601800001</v>
      </c>
      <c r="Q166" s="23">
        <f t="shared" si="468"/>
        <v>173.60999854124313</v>
      </c>
      <c r="R166" s="23">
        <f t="shared" si="468"/>
        <v>119.05298879175807</v>
      </c>
      <c r="S166" s="23">
        <f t="shared" si="468"/>
        <v>81.640540633282455</v>
      </c>
      <c r="T166" s="23">
        <f t="shared" si="468"/>
        <v>55.984968899462586</v>
      </c>
      <c r="Y166" s="33">
        <v>548</v>
      </c>
      <c r="Z166" s="33">
        <v>468</v>
      </c>
      <c r="AA166" s="33">
        <v>461</v>
      </c>
      <c r="AB166" s="33">
        <v>449</v>
      </c>
      <c r="AC166" s="33">
        <v>447</v>
      </c>
      <c r="AD166" s="33">
        <v>443</v>
      </c>
      <c r="AE166" s="33">
        <v>440</v>
      </c>
      <c r="AF166" s="33">
        <v>426</v>
      </c>
      <c r="AG166" s="33">
        <v>411</v>
      </c>
      <c r="AH166" s="33">
        <v>398</v>
      </c>
      <c r="AI166" s="33">
        <v>389</v>
      </c>
      <c r="AJ166" s="33">
        <v>378</v>
      </c>
      <c r="AK166" s="33">
        <v>368</v>
      </c>
      <c r="AL166" s="33">
        <v>347</v>
      </c>
      <c r="AM166" s="33">
        <v>323</v>
      </c>
      <c r="AN166" s="33">
        <v>337</v>
      </c>
      <c r="AO166" s="33">
        <v>326</v>
      </c>
      <c r="AP166" s="33">
        <v>320</v>
      </c>
      <c r="AQ166" s="33">
        <v>321</v>
      </c>
      <c r="AR166" s="33">
        <v>317</v>
      </c>
      <c r="AS166" s="33">
        <v>303</v>
      </c>
      <c r="AT166" s="33">
        <v>291</v>
      </c>
      <c r="AU166" s="33">
        <v>282</v>
      </c>
      <c r="AV166" s="33">
        <v>262</v>
      </c>
      <c r="AW166" s="33">
        <v>251</v>
      </c>
      <c r="AX166" s="33">
        <v>231</v>
      </c>
      <c r="AY166" s="33">
        <v>207</v>
      </c>
      <c r="AZ166" s="33">
        <v>295</v>
      </c>
      <c r="BA166" s="33">
        <v>297</v>
      </c>
      <c r="BB166" s="33">
        <v>293</v>
      </c>
      <c r="BC166" s="33">
        <v>303</v>
      </c>
      <c r="BD166" s="33">
        <v>335</v>
      </c>
      <c r="BE166" s="33">
        <v>336</v>
      </c>
      <c r="BF166" s="128">
        <f>'D&amp;E'!BF70</f>
        <v>305.72178000000002</v>
      </c>
      <c r="BG166" s="128">
        <f>'D&amp;E'!BG70</f>
        <v>278.20681980000001</v>
      </c>
      <c r="BH166" s="128">
        <f>'D&amp;E'!BH70</f>
        <v>253.16820601800001</v>
      </c>
      <c r="BI166" s="128">
        <f>'D&amp;E'!BI70</f>
        <v>230.38306747638001</v>
      </c>
      <c r="BJ166" s="128">
        <f>'D&amp;E'!BJ70</f>
        <v>209.6485914035058</v>
      </c>
      <c r="BK166" s="128">
        <f>'D&amp;E'!BK70</f>
        <v>190.78021817719028</v>
      </c>
      <c r="BL166" s="128">
        <f>'D&amp;E'!BL70</f>
        <v>173.60999854124313</v>
      </c>
      <c r="BM166" s="128">
        <f>'D&amp;E'!BM70</f>
        <v>157.98509867253125</v>
      </c>
      <c r="BN166" s="128">
        <f>'D&amp;E'!BN70</f>
        <v>143.76643979200344</v>
      </c>
      <c r="BO166" s="128">
        <f>'D&amp;E'!BO70</f>
        <v>130.82746021072313</v>
      </c>
      <c r="BP166" s="128">
        <f>'D&amp;E'!BP70</f>
        <v>119.05298879175807</v>
      </c>
      <c r="BQ166" s="128">
        <f>'D&amp;E'!BQ70</f>
        <v>108.33821980049984</v>
      </c>
      <c r="BR166" s="128">
        <f>'D&amp;E'!BR70</f>
        <v>98.587780018454851</v>
      </c>
      <c r="BS166" s="128">
        <f>'D&amp;E'!BS70</f>
        <v>89.714879816793911</v>
      </c>
      <c r="BT166" s="128">
        <f>'D&amp;E'!BT70</f>
        <v>81.640540633282455</v>
      </c>
      <c r="BU166" s="128">
        <f>'D&amp;E'!BU70</f>
        <v>74.292891976287038</v>
      </c>
      <c r="BV166" s="128">
        <f>'D&amp;E'!BV70</f>
        <v>67.606531698421193</v>
      </c>
      <c r="BW166" s="128">
        <f>'D&amp;E'!BW70</f>
        <v>61.521943845563285</v>
      </c>
      <c r="BX166" s="128">
        <f>'D&amp;E'!BX70</f>
        <v>55.984968899462586</v>
      </c>
    </row>
    <row r="167" spans="2:76" x14ac:dyDescent="0.15">
      <c r="B167" t="s">
        <v>93</v>
      </c>
      <c r="G167" s="36" t="str">
        <f t="shared" si="467"/>
        <v>JPY M</v>
      </c>
      <c r="H167" s="26">
        <f t="shared" si="468"/>
        <v>532</v>
      </c>
      <c r="I167" s="26">
        <f t="shared" si="468"/>
        <v>1103</v>
      </c>
      <c r="J167" s="26">
        <f t="shared" si="468"/>
        <v>2528</v>
      </c>
      <c r="K167" s="26">
        <f t="shared" si="468"/>
        <v>555</v>
      </c>
      <c r="L167" s="26">
        <f t="shared" si="468"/>
        <v>622</v>
      </c>
      <c r="M167" s="26">
        <f t="shared" si="468"/>
        <v>1805</v>
      </c>
      <c r="N167" s="26">
        <f t="shared" si="468"/>
        <v>3259</v>
      </c>
      <c r="O167" s="26">
        <f t="shared" si="468"/>
        <v>13117</v>
      </c>
      <c r="P167" s="23">
        <f t="shared" si="468"/>
        <v>7893.4772620227122</v>
      </c>
      <c r="Q167" s="23">
        <f t="shared" si="468"/>
        <v>8813.5192101159118</v>
      </c>
      <c r="R167" s="23">
        <f t="shared" si="468"/>
        <v>9411.0453103183409</v>
      </c>
      <c r="S167" s="23">
        <f t="shared" si="468"/>
        <v>9906.4615350101922</v>
      </c>
      <c r="T167" s="23">
        <f t="shared" si="468"/>
        <v>10533.442713633016</v>
      </c>
      <c r="Y167" s="33">
        <v>422</v>
      </c>
      <c r="Z167" s="33">
        <v>577</v>
      </c>
      <c r="AA167" s="33">
        <v>369</v>
      </c>
      <c r="AB167" s="33">
        <v>532</v>
      </c>
      <c r="AC167" s="33">
        <v>370</v>
      </c>
      <c r="AD167" s="33">
        <v>698</v>
      </c>
      <c r="AE167" s="33">
        <v>323</v>
      </c>
      <c r="AF167" s="33">
        <v>1103</v>
      </c>
      <c r="AG167" s="33">
        <v>3361</v>
      </c>
      <c r="AH167" s="33">
        <v>3508</v>
      </c>
      <c r="AI167" s="33">
        <v>2787</v>
      </c>
      <c r="AJ167" s="33">
        <v>2528</v>
      </c>
      <c r="AK167" s="33">
        <v>189</v>
      </c>
      <c r="AL167" s="33">
        <v>487</v>
      </c>
      <c r="AM167" s="33">
        <v>274</v>
      </c>
      <c r="AN167" s="33">
        <v>555</v>
      </c>
      <c r="AO167" s="33">
        <v>724</v>
      </c>
      <c r="AP167" s="33">
        <v>1307</v>
      </c>
      <c r="AQ167" s="33">
        <v>447</v>
      </c>
      <c r="AR167" s="33">
        <v>622</v>
      </c>
      <c r="AS167" s="33">
        <v>504</v>
      </c>
      <c r="AT167" s="33">
        <v>920</v>
      </c>
      <c r="AU167" s="33">
        <v>686</v>
      </c>
      <c r="AV167" s="33">
        <v>1805</v>
      </c>
      <c r="AW167" s="33">
        <v>656</v>
      </c>
      <c r="AX167" s="33">
        <v>1330</v>
      </c>
      <c r="AY167" s="33">
        <v>1434</v>
      </c>
      <c r="AZ167" s="33">
        <v>3259</v>
      </c>
      <c r="BA167" s="33">
        <v>975</v>
      </c>
      <c r="BB167" s="33">
        <v>1937</v>
      </c>
      <c r="BC167" s="33">
        <v>9474</v>
      </c>
      <c r="BD167" s="33">
        <v>13117</v>
      </c>
      <c r="BE167" s="33">
        <v>1832</v>
      </c>
      <c r="BF167" s="84">
        <f t="shared" ref="BF167:BT167" si="471">BF82*BF306</f>
        <v>6477.114056702887</v>
      </c>
      <c r="BG167" s="84">
        <f t="shared" si="471"/>
        <v>8776.6009938799161</v>
      </c>
      <c r="BH167" s="84">
        <f t="shared" si="471"/>
        <v>7893.4772620227122</v>
      </c>
      <c r="BI167" s="84">
        <f t="shared" si="471"/>
        <v>7773.3440427979031</v>
      </c>
      <c r="BJ167" s="84">
        <f t="shared" si="471"/>
        <v>8215.3309537962978</v>
      </c>
      <c r="BK167" s="84">
        <f t="shared" si="471"/>
        <v>8634.2429969425357</v>
      </c>
      <c r="BL167" s="84">
        <f t="shared" si="471"/>
        <v>8813.5192101159118</v>
      </c>
      <c r="BM167" s="84">
        <f t="shared" si="471"/>
        <v>8981.0224941198321</v>
      </c>
      <c r="BN167" s="84">
        <f t="shared" si="471"/>
        <v>9065.9454954076991</v>
      </c>
      <c r="BO167" s="84">
        <f t="shared" si="471"/>
        <v>9259.6289119969661</v>
      </c>
      <c r="BP167" s="84">
        <f t="shared" si="471"/>
        <v>9411.0453103183409</v>
      </c>
      <c r="BQ167" s="84">
        <f t="shared" si="471"/>
        <v>9685.3557539168778</v>
      </c>
      <c r="BR167" s="84">
        <f t="shared" si="471"/>
        <v>9684.0233584690377</v>
      </c>
      <c r="BS167" s="84">
        <f t="shared" si="471"/>
        <v>9808.1862398781304</v>
      </c>
      <c r="BT167" s="84">
        <f t="shared" si="471"/>
        <v>9906.4615350101922</v>
      </c>
      <c r="BU167" s="84">
        <f t="shared" ref="BU167:BX167" si="472">BU82*BU306</f>
        <v>10319.664555006802</v>
      </c>
      <c r="BV167" s="84">
        <f t="shared" si="472"/>
        <v>10306.044697571255</v>
      </c>
      <c r="BW167" s="84">
        <f t="shared" si="472"/>
        <v>10435.534457094316</v>
      </c>
      <c r="BX167" s="84">
        <f t="shared" si="472"/>
        <v>10533.442713633016</v>
      </c>
    </row>
    <row r="168" spans="2:76" x14ac:dyDescent="0.15">
      <c r="B168" t="s">
        <v>94</v>
      </c>
      <c r="G168" s="36" t="str">
        <f t="shared" si="467"/>
        <v>JPY M</v>
      </c>
      <c r="H168" s="26">
        <f t="shared" si="468"/>
        <v>1110</v>
      </c>
      <c r="I168" s="26">
        <f t="shared" si="468"/>
        <v>1107</v>
      </c>
      <c r="J168" s="26">
        <f t="shared" si="468"/>
        <v>1080</v>
      </c>
      <c r="K168" s="26">
        <f t="shared" si="468"/>
        <v>1059</v>
      </c>
      <c r="L168" s="26">
        <f t="shared" si="468"/>
        <v>995</v>
      </c>
      <c r="M168" s="26">
        <f t="shared" si="468"/>
        <v>1083</v>
      </c>
      <c r="N168" s="26">
        <f t="shared" si="468"/>
        <v>2331</v>
      </c>
      <c r="O168" s="26">
        <f t="shared" si="468"/>
        <v>3665</v>
      </c>
      <c r="P168" s="23">
        <f t="shared" si="468"/>
        <v>3531.0367170005215</v>
      </c>
      <c r="Q168" s="23">
        <f t="shared" si="468"/>
        <v>3993.1691914624726</v>
      </c>
      <c r="R168" s="23">
        <f t="shared" si="468"/>
        <v>4267.363567446092</v>
      </c>
      <c r="S168" s="23">
        <f t="shared" si="468"/>
        <v>4492.2348984364953</v>
      </c>
      <c r="T168" s="23">
        <f t="shared" si="468"/>
        <v>4776.5642080205689</v>
      </c>
      <c r="Y168" s="33">
        <v>469</v>
      </c>
      <c r="Z168" s="33">
        <v>1124</v>
      </c>
      <c r="AA168" s="33">
        <v>469</v>
      </c>
      <c r="AB168" s="33">
        <v>1110</v>
      </c>
      <c r="AC168" s="33">
        <v>465</v>
      </c>
      <c r="AD168" s="33">
        <v>1115</v>
      </c>
      <c r="AE168" s="33">
        <v>463</v>
      </c>
      <c r="AF168" s="33">
        <v>1107</v>
      </c>
      <c r="AG168" s="33">
        <v>473</v>
      </c>
      <c r="AH168" s="33">
        <v>1112</v>
      </c>
      <c r="AI168" s="33">
        <v>458</v>
      </c>
      <c r="AJ168" s="33">
        <v>1080</v>
      </c>
      <c r="AK168" s="33">
        <v>451</v>
      </c>
      <c r="AL168" s="33">
        <v>1078</v>
      </c>
      <c r="AM168" s="33">
        <v>439</v>
      </c>
      <c r="AN168" s="33">
        <v>1059</v>
      </c>
      <c r="AO168" s="33">
        <v>441</v>
      </c>
      <c r="AP168" s="33">
        <v>1092</v>
      </c>
      <c r="AQ168" s="33">
        <v>423</v>
      </c>
      <c r="AR168" s="33">
        <v>995</v>
      </c>
      <c r="AS168" s="33">
        <v>410</v>
      </c>
      <c r="AT168" s="33">
        <v>992</v>
      </c>
      <c r="AU168" s="33">
        <v>455</v>
      </c>
      <c r="AV168" s="33">
        <v>1083</v>
      </c>
      <c r="AW168" s="33">
        <v>544</v>
      </c>
      <c r="AX168" s="33">
        <v>1789</v>
      </c>
      <c r="AY168" s="33">
        <v>1298</v>
      </c>
      <c r="AZ168" s="33">
        <v>2331</v>
      </c>
      <c r="BA168" s="33">
        <v>1901</v>
      </c>
      <c r="BB168" s="33">
        <v>2392</v>
      </c>
      <c r="BC168" s="33">
        <v>2305</v>
      </c>
      <c r="BD168" s="33">
        <v>3665</v>
      </c>
      <c r="BE168" s="33">
        <v>3448</v>
      </c>
      <c r="BF168" s="84">
        <f t="shared" ref="BF168:BX168" si="473">BF82*BF307</f>
        <v>3121.8372109609168</v>
      </c>
      <c r="BG168" s="84">
        <f t="shared" si="473"/>
        <v>3359.8901582612475</v>
      </c>
      <c r="BH168" s="84">
        <f t="shared" si="473"/>
        <v>3531.0367170005215</v>
      </c>
      <c r="BI168" s="84">
        <f t="shared" si="473"/>
        <v>3693.2230729326384</v>
      </c>
      <c r="BJ168" s="84">
        <f t="shared" si="473"/>
        <v>3738.4266363842612</v>
      </c>
      <c r="BK168" s="84">
        <f t="shared" si="473"/>
        <v>3871.1107218861212</v>
      </c>
      <c r="BL168" s="84">
        <f t="shared" si="473"/>
        <v>3993.1691914624726</v>
      </c>
      <c r="BM168" s="84">
        <f t="shared" si="473"/>
        <v>4084.2518557324856</v>
      </c>
      <c r="BN168" s="84">
        <f t="shared" si="473"/>
        <v>4111.9979901967117</v>
      </c>
      <c r="BO168" s="84">
        <f t="shared" si="473"/>
        <v>4195.9384730253059</v>
      </c>
      <c r="BP168" s="84">
        <f t="shared" si="473"/>
        <v>4267.363567446092</v>
      </c>
      <c r="BQ168" s="84">
        <f t="shared" si="473"/>
        <v>4392.7697919915381</v>
      </c>
      <c r="BR168" s="84">
        <f t="shared" si="473"/>
        <v>4391.4415019602575</v>
      </c>
      <c r="BS168" s="84">
        <f t="shared" si="473"/>
        <v>4447.4872030159631</v>
      </c>
      <c r="BT168" s="84">
        <f t="shared" si="473"/>
        <v>4492.2348984364953</v>
      </c>
      <c r="BU168" s="84">
        <f t="shared" si="473"/>
        <v>4679.6761350855695</v>
      </c>
      <c r="BV168" s="84">
        <f t="shared" si="473"/>
        <v>4673.4517674113677</v>
      </c>
      <c r="BW168" s="84">
        <f t="shared" si="473"/>
        <v>4732.1538981931953</v>
      </c>
      <c r="BX168" s="84">
        <f t="shared" si="473"/>
        <v>4776.5642080205689</v>
      </c>
    </row>
    <row r="169" spans="2:76" x14ac:dyDescent="0.15">
      <c r="B169" t="s">
        <v>95</v>
      </c>
      <c r="G169" s="36" t="str">
        <f t="shared" si="467"/>
        <v>JPY M</v>
      </c>
      <c r="H169" s="26">
        <f t="shared" si="468"/>
        <v>7562</v>
      </c>
      <c r="I169" s="26">
        <f t="shared" si="468"/>
        <v>8027</v>
      </c>
      <c r="J169" s="26">
        <f t="shared" si="468"/>
        <v>10549</v>
      </c>
      <c r="K169" s="26">
        <f t="shared" si="468"/>
        <v>8935</v>
      </c>
      <c r="L169" s="26">
        <f t="shared" si="468"/>
        <v>8091</v>
      </c>
      <c r="M169" s="26">
        <f t="shared" si="468"/>
        <v>9727</v>
      </c>
      <c r="N169" s="26">
        <f t="shared" si="468"/>
        <v>9189</v>
      </c>
      <c r="O169" s="26">
        <f t="shared" si="468"/>
        <v>10658</v>
      </c>
      <c r="P169" s="23">
        <f t="shared" si="468"/>
        <v>14124.153824777914</v>
      </c>
      <c r="Q169" s="23">
        <f t="shared" si="468"/>
        <v>16258.243798870551</v>
      </c>
      <c r="R169" s="23">
        <f t="shared" si="468"/>
        <v>17393.98578048014</v>
      </c>
      <c r="S169" s="23">
        <f t="shared" si="468"/>
        <v>18311.847154587551</v>
      </c>
      <c r="T169" s="23">
        <f t="shared" si="468"/>
        <v>19470.952929452655</v>
      </c>
      <c r="Y169" s="23">
        <f t="shared" ref="Y169:BC169" si="474">Y170-Y163-Y164-Y165-Y166-Y167-Y168</f>
        <v>9208</v>
      </c>
      <c r="Z169" s="23">
        <f t="shared" si="474"/>
        <v>8952</v>
      </c>
      <c r="AA169" s="23">
        <f t="shared" si="474"/>
        <v>6962</v>
      </c>
      <c r="AB169" s="23">
        <f t="shared" si="474"/>
        <v>7562</v>
      </c>
      <c r="AC169" s="23">
        <f t="shared" si="474"/>
        <v>9373</v>
      </c>
      <c r="AD169" s="23">
        <f t="shared" si="474"/>
        <v>9237</v>
      </c>
      <c r="AE169" s="23">
        <f t="shared" si="474"/>
        <v>9000</v>
      </c>
      <c r="AF169" s="23">
        <f t="shared" si="474"/>
        <v>8027</v>
      </c>
      <c r="AG169" s="23">
        <f t="shared" si="474"/>
        <v>9068</v>
      </c>
      <c r="AH169" s="23">
        <f t="shared" si="474"/>
        <v>7730</v>
      </c>
      <c r="AI169" s="23">
        <f t="shared" si="474"/>
        <v>10517</v>
      </c>
      <c r="AJ169" s="23">
        <f t="shared" si="474"/>
        <v>10549</v>
      </c>
      <c r="AK169" s="23">
        <f t="shared" si="474"/>
        <v>12031</v>
      </c>
      <c r="AL169" s="23">
        <f t="shared" si="474"/>
        <v>10344</v>
      </c>
      <c r="AM169" s="23">
        <f t="shared" si="474"/>
        <v>10349</v>
      </c>
      <c r="AN169" s="23">
        <f t="shared" si="474"/>
        <v>8935</v>
      </c>
      <c r="AO169" s="23">
        <f t="shared" si="474"/>
        <v>9085</v>
      </c>
      <c r="AP169" s="23">
        <f t="shared" si="474"/>
        <v>8409</v>
      </c>
      <c r="AQ169" s="23">
        <f t="shared" si="474"/>
        <v>9004</v>
      </c>
      <c r="AR169" s="23">
        <f t="shared" si="474"/>
        <v>8091</v>
      </c>
      <c r="AS169" s="23">
        <f t="shared" si="474"/>
        <v>7826</v>
      </c>
      <c r="AT169" s="23">
        <f t="shared" si="474"/>
        <v>7622</v>
      </c>
      <c r="AU169" s="23">
        <f t="shared" si="474"/>
        <v>8527</v>
      </c>
      <c r="AV169" s="23">
        <f t="shared" si="474"/>
        <v>9727</v>
      </c>
      <c r="AW169" s="23">
        <f t="shared" si="474"/>
        <v>8520</v>
      </c>
      <c r="AX169" s="23">
        <f t="shared" si="474"/>
        <v>8842</v>
      </c>
      <c r="AY169" s="23">
        <f t="shared" si="474"/>
        <v>10616</v>
      </c>
      <c r="AZ169" s="23">
        <f t="shared" si="474"/>
        <v>9189</v>
      </c>
      <c r="BA169" s="23">
        <f t="shared" si="474"/>
        <v>10840</v>
      </c>
      <c r="BB169" s="23">
        <f t="shared" si="474"/>
        <v>12331</v>
      </c>
      <c r="BC169" s="23">
        <f t="shared" si="474"/>
        <v>12516</v>
      </c>
      <c r="BD169" s="23">
        <f t="shared" ref="BD169:BE169" si="475">BD170-BD163-BD164-BD165-BD166-BD167-BD168</f>
        <v>10658</v>
      </c>
      <c r="BE169" s="23">
        <f t="shared" si="475"/>
        <v>13370</v>
      </c>
      <c r="BF169" s="85">
        <f t="shared" ref="BF169:BX169" si="476">BF82*BF308</f>
        <v>13754.583083266069</v>
      </c>
      <c r="BG169" s="85">
        <f t="shared" si="476"/>
        <v>13871.401048219896</v>
      </c>
      <c r="BH169" s="85">
        <f t="shared" si="476"/>
        <v>14124.153824777914</v>
      </c>
      <c r="BI169" s="85">
        <f t="shared" si="476"/>
        <v>15007.300363036975</v>
      </c>
      <c r="BJ169" s="85">
        <f t="shared" si="476"/>
        <v>15311.834466712529</v>
      </c>
      <c r="BK169" s="85">
        <f t="shared" si="476"/>
        <v>15792.517280093776</v>
      </c>
      <c r="BL169" s="85">
        <f t="shared" si="476"/>
        <v>16258.243798870551</v>
      </c>
      <c r="BM169" s="85">
        <f t="shared" si="476"/>
        <v>16645.553398207692</v>
      </c>
      <c r="BN169" s="85">
        <f t="shared" si="476"/>
        <v>16766.932229593214</v>
      </c>
      <c r="BO169" s="85">
        <f t="shared" si="476"/>
        <v>17104.970243960037</v>
      </c>
      <c r="BP169" s="85">
        <f t="shared" si="476"/>
        <v>17393.98578048014</v>
      </c>
      <c r="BQ169" s="85">
        <f t="shared" si="476"/>
        <v>17906.255718972632</v>
      </c>
      <c r="BR169" s="85">
        <f t="shared" si="476"/>
        <v>17901.395050920775</v>
      </c>
      <c r="BS169" s="85">
        <f t="shared" si="476"/>
        <v>18129.580856222899</v>
      </c>
      <c r="BT169" s="85">
        <f t="shared" si="476"/>
        <v>18311.847154587551</v>
      </c>
      <c r="BU169" s="85">
        <f t="shared" si="476"/>
        <v>19075.993901660142</v>
      </c>
      <c r="BV169" s="85">
        <f t="shared" si="476"/>
        <v>19050.658043643518</v>
      </c>
      <c r="BW169" s="85">
        <f t="shared" si="476"/>
        <v>19289.930237756354</v>
      </c>
      <c r="BX169" s="85">
        <f t="shared" si="476"/>
        <v>19470.952929452655</v>
      </c>
    </row>
    <row r="170" spans="2:76" s="21" customFormat="1" x14ac:dyDescent="0.15">
      <c r="B170" s="100" t="s">
        <v>96</v>
      </c>
      <c r="C170" s="100"/>
      <c r="D170" s="100"/>
      <c r="E170" s="100"/>
      <c r="F170" s="100"/>
      <c r="G170" s="91" t="str">
        <f t="shared" si="467"/>
        <v>JPY M</v>
      </c>
      <c r="H170" s="108">
        <f t="shared" si="468"/>
        <v>32066</v>
      </c>
      <c r="I170" s="108">
        <f t="shared" si="468"/>
        <v>29808</v>
      </c>
      <c r="J170" s="108">
        <f t="shared" si="468"/>
        <v>33875</v>
      </c>
      <c r="K170" s="108">
        <f t="shared" si="468"/>
        <v>36864</v>
      </c>
      <c r="L170" s="108">
        <f t="shared" si="468"/>
        <v>36039</v>
      </c>
      <c r="M170" s="108">
        <f t="shared" si="468"/>
        <v>51683</v>
      </c>
      <c r="N170" s="108">
        <f t="shared" si="468"/>
        <v>40142</v>
      </c>
      <c r="O170" s="108">
        <f t="shared" si="468"/>
        <v>47997</v>
      </c>
      <c r="P170" s="101">
        <f t="shared" si="468"/>
        <v>44635.206583106388</v>
      </c>
      <c r="Q170" s="101">
        <f t="shared" si="468"/>
        <v>49109.219245305765</v>
      </c>
      <c r="R170" s="101">
        <f t="shared" si="468"/>
        <v>52144.776723346513</v>
      </c>
      <c r="S170" s="101">
        <f t="shared" si="468"/>
        <v>54691.421037432126</v>
      </c>
      <c r="T170" s="101">
        <f t="shared" si="468"/>
        <v>57690.847000142152</v>
      </c>
      <c r="U170" s="53"/>
      <c r="W170" s="53"/>
      <c r="Y170" s="109">
        <v>30340</v>
      </c>
      <c r="Z170" s="109">
        <v>32160</v>
      </c>
      <c r="AA170" s="109">
        <v>28755</v>
      </c>
      <c r="AB170" s="109">
        <v>32066</v>
      </c>
      <c r="AC170" s="109">
        <v>33777</v>
      </c>
      <c r="AD170" s="109">
        <v>33384</v>
      </c>
      <c r="AE170" s="109">
        <v>33627</v>
      </c>
      <c r="AF170" s="109">
        <v>29808</v>
      </c>
      <c r="AG170" s="109">
        <v>31426</v>
      </c>
      <c r="AH170" s="109">
        <v>31140</v>
      </c>
      <c r="AI170" s="109">
        <v>35304</v>
      </c>
      <c r="AJ170" s="109">
        <v>33875</v>
      </c>
      <c r="AK170" s="109">
        <v>32765</v>
      </c>
      <c r="AL170" s="109">
        <v>34005</v>
      </c>
      <c r="AM170" s="109">
        <v>37111</v>
      </c>
      <c r="AN170" s="109">
        <v>36864</v>
      </c>
      <c r="AO170" s="109">
        <v>37842</v>
      </c>
      <c r="AP170" s="109">
        <v>40016</v>
      </c>
      <c r="AQ170" s="109">
        <v>40924</v>
      </c>
      <c r="AR170" s="109">
        <v>36039</v>
      </c>
      <c r="AS170" s="109">
        <v>35302</v>
      </c>
      <c r="AT170" s="109">
        <v>46513</v>
      </c>
      <c r="AU170" s="109">
        <v>47857</v>
      </c>
      <c r="AV170" s="109">
        <v>51683</v>
      </c>
      <c r="AW170" s="109">
        <v>46299</v>
      </c>
      <c r="AX170" s="109">
        <v>40936</v>
      </c>
      <c r="AY170" s="109">
        <v>41628</v>
      </c>
      <c r="AZ170" s="109">
        <v>40142</v>
      </c>
      <c r="BA170" s="109">
        <v>38391</v>
      </c>
      <c r="BB170" s="109">
        <v>45633</v>
      </c>
      <c r="BC170" s="109">
        <v>47782</v>
      </c>
      <c r="BD170" s="109">
        <v>47997</v>
      </c>
      <c r="BE170" s="109">
        <v>40273</v>
      </c>
      <c r="BF170" s="110">
        <f t="shared" ref="BF170" si="477">SUM(BF163:BF169)</f>
        <v>42079.356277012877</v>
      </c>
      <c r="BG170" s="110">
        <f t="shared" ref="BG170:BT170" si="478">SUM(BG163:BG169)</f>
        <v>44986.544715320881</v>
      </c>
      <c r="BH170" s="110">
        <f t="shared" si="478"/>
        <v>44635.206583106388</v>
      </c>
      <c r="BI170" s="110">
        <f t="shared" si="478"/>
        <v>46409.299370795343</v>
      </c>
      <c r="BJ170" s="110">
        <f t="shared" si="478"/>
        <v>47468.246962225094</v>
      </c>
      <c r="BK170" s="110">
        <f t="shared" si="478"/>
        <v>48475.017938742501</v>
      </c>
      <c r="BL170" s="110">
        <f t="shared" si="478"/>
        <v>49109.219245305765</v>
      </c>
      <c r="BM170" s="110">
        <f t="shared" si="478"/>
        <v>50690.724745987129</v>
      </c>
      <c r="BN170" s="110">
        <f t="shared" si="478"/>
        <v>53869.551250456709</v>
      </c>
      <c r="BO170" s="110">
        <f t="shared" si="478"/>
        <v>52046.163566437965</v>
      </c>
      <c r="BP170" s="110">
        <f t="shared" si="478"/>
        <v>52144.776723346513</v>
      </c>
      <c r="BQ170" s="110">
        <f t="shared" si="478"/>
        <v>53848.915700395155</v>
      </c>
      <c r="BR170" s="110">
        <f t="shared" si="478"/>
        <v>53996.074390068374</v>
      </c>
      <c r="BS170" s="110">
        <f t="shared" si="478"/>
        <v>54477.175458090074</v>
      </c>
      <c r="BT170" s="110">
        <f t="shared" si="478"/>
        <v>54691.421037432126</v>
      </c>
      <c r="BU170" s="110">
        <f t="shared" ref="BU170:BX170" si="479">SUM(BU163:BU169)</f>
        <v>56845.448862485893</v>
      </c>
      <c r="BV170" s="110">
        <f t="shared" si="479"/>
        <v>56978.228519017262</v>
      </c>
      <c r="BW170" s="110">
        <f t="shared" si="479"/>
        <v>57477.414647503465</v>
      </c>
      <c r="BX170" s="110">
        <f t="shared" si="479"/>
        <v>57690.847000142152</v>
      </c>
    </row>
    <row r="171" spans="2:76" x14ac:dyDescent="0.15">
      <c r="G171" s="36"/>
      <c r="H171" s="26"/>
      <c r="I171" s="26"/>
      <c r="J171" s="26"/>
      <c r="K171" s="26"/>
      <c r="L171" s="26"/>
      <c r="M171" s="26"/>
      <c r="N171" s="26"/>
      <c r="O171" s="26"/>
      <c r="P171" s="23"/>
      <c r="Q171" s="23"/>
      <c r="R171" s="23"/>
      <c r="S171" s="23"/>
      <c r="T171" s="2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  <c r="AT171" s="33"/>
      <c r="AU171" s="33"/>
      <c r="AV171" s="33"/>
      <c r="AW171" s="33"/>
      <c r="AX171" s="33"/>
      <c r="AY171" s="33"/>
      <c r="AZ171" s="33"/>
      <c r="BA171" s="33"/>
      <c r="BB171" s="33"/>
      <c r="BC171" s="33"/>
      <c r="BD171" s="33"/>
      <c r="BE171" s="33"/>
    </row>
    <row r="172" spans="2:76" x14ac:dyDescent="0.15">
      <c r="B172" t="s">
        <v>97</v>
      </c>
      <c r="G172" s="36" t="str">
        <f t="shared" ref="G172:G180" si="480">G$10</f>
        <v>JPY M</v>
      </c>
      <c r="H172" s="26">
        <f t="shared" ref="H172:T180" si="481">+SUMIFS($X172:$BY172,$X$5:$BY$5,H$5,$X$4:$BY$4,4)</f>
        <v>0</v>
      </c>
      <c r="I172" s="26">
        <f t="shared" si="481"/>
        <v>10000</v>
      </c>
      <c r="J172" s="26">
        <f t="shared" si="481"/>
        <v>10000</v>
      </c>
      <c r="K172" s="26">
        <f t="shared" si="481"/>
        <v>10000</v>
      </c>
      <c r="L172" s="26">
        <f t="shared" si="481"/>
        <v>10000</v>
      </c>
      <c r="M172" s="26">
        <f t="shared" si="481"/>
        <v>5000</v>
      </c>
      <c r="N172" s="26">
        <f t="shared" si="481"/>
        <v>10000</v>
      </c>
      <c r="O172" s="26">
        <f t="shared" si="481"/>
        <v>10000</v>
      </c>
      <c r="P172" s="23">
        <f t="shared" si="481"/>
        <v>10000</v>
      </c>
      <c r="Q172" s="23">
        <f t="shared" si="481"/>
        <v>10000</v>
      </c>
      <c r="R172" s="23">
        <f t="shared" si="481"/>
        <v>10000</v>
      </c>
      <c r="S172" s="23">
        <f t="shared" si="481"/>
        <v>10000</v>
      </c>
      <c r="T172" s="23">
        <f t="shared" si="481"/>
        <v>10000</v>
      </c>
      <c r="Y172" s="33"/>
      <c r="Z172" s="33"/>
      <c r="AA172" s="33"/>
      <c r="AB172" s="33"/>
      <c r="AC172" s="33"/>
      <c r="AD172" s="33">
        <v>10000</v>
      </c>
      <c r="AE172" s="33">
        <v>10000</v>
      </c>
      <c r="AF172" s="33">
        <v>10000</v>
      </c>
      <c r="AG172" s="33">
        <v>10000</v>
      </c>
      <c r="AH172" s="33">
        <v>10000</v>
      </c>
      <c r="AI172" s="33">
        <v>10000</v>
      </c>
      <c r="AJ172" s="33">
        <v>10000</v>
      </c>
      <c r="AK172" s="33">
        <v>10000</v>
      </c>
      <c r="AL172" s="33">
        <v>10000</v>
      </c>
      <c r="AM172" s="33">
        <v>10000</v>
      </c>
      <c r="AN172" s="33">
        <v>10000</v>
      </c>
      <c r="AO172" s="33">
        <v>10000</v>
      </c>
      <c r="AP172" s="33">
        <v>10000</v>
      </c>
      <c r="AQ172" s="33">
        <v>10000</v>
      </c>
      <c r="AR172" s="33">
        <v>10000</v>
      </c>
      <c r="AS172" s="33">
        <v>10000</v>
      </c>
      <c r="AT172" s="33">
        <v>5000</v>
      </c>
      <c r="AU172" s="33">
        <v>5000</v>
      </c>
      <c r="AV172" s="33">
        <v>5000</v>
      </c>
      <c r="AW172" s="33">
        <v>5000</v>
      </c>
      <c r="AX172" s="33">
        <v>5000</v>
      </c>
      <c r="AY172" s="33">
        <v>10000</v>
      </c>
      <c r="AZ172" s="33">
        <v>10000</v>
      </c>
      <c r="BA172" s="33">
        <v>10000</v>
      </c>
      <c r="BB172" s="33">
        <v>10000</v>
      </c>
      <c r="BC172" s="33">
        <v>10000</v>
      </c>
      <c r="BD172" s="33">
        <v>10000</v>
      </c>
      <c r="BE172" s="33">
        <v>10000</v>
      </c>
      <c r="BF172" s="128">
        <f>'D&amp;E'!BF57</f>
        <v>10000</v>
      </c>
      <c r="BG172" s="128">
        <f>'D&amp;E'!BG57</f>
        <v>10000</v>
      </c>
      <c r="BH172" s="128">
        <f>'D&amp;E'!BH57</f>
        <v>10000</v>
      </c>
      <c r="BI172" s="128">
        <f>'D&amp;E'!BI57</f>
        <v>10000</v>
      </c>
      <c r="BJ172" s="128">
        <f>'D&amp;E'!BJ57</f>
        <v>10000</v>
      </c>
      <c r="BK172" s="128">
        <f>'D&amp;E'!BK57</f>
        <v>10000</v>
      </c>
      <c r="BL172" s="128">
        <f>'D&amp;E'!BL57</f>
        <v>10000</v>
      </c>
      <c r="BM172" s="128">
        <f>'D&amp;E'!BM57</f>
        <v>10000</v>
      </c>
      <c r="BN172" s="128">
        <f>'D&amp;E'!BN57</f>
        <v>10000</v>
      </c>
      <c r="BO172" s="128">
        <f>'D&amp;E'!BO57</f>
        <v>10000</v>
      </c>
      <c r="BP172" s="128">
        <f>'D&amp;E'!BP57</f>
        <v>10000</v>
      </c>
      <c r="BQ172" s="128">
        <f>'D&amp;E'!BQ57</f>
        <v>10000</v>
      </c>
      <c r="BR172" s="128">
        <f>'D&amp;E'!BR57</f>
        <v>10000</v>
      </c>
      <c r="BS172" s="128">
        <f>'D&amp;E'!BS57</f>
        <v>10000</v>
      </c>
      <c r="BT172" s="128">
        <f>'D&amp;E'!BT57</f>
        <v>10000</v>
      </c>
      <c r="BU172" s="128">
        <f>'D&amp;E'!BU57</f>
        <v>10000</v>
      </c>
      <c r="BV172" s="128">
        <f>'D&amp;E'!BV57</f>
        <v>10000</v>
      </c>
      <c r="BW172" s="128">
        <f>'D&amp;E'!BW57</f>
        <v>10000</v>
      </c>
      <c r="BX172" s="128">
        <f>'D&amp;E'!BX57</f>
        <v>10000</v>
      </c>
    </row>
    <row r="173" spans="2:76" x14ac:dyDescent="0.15">
      <c r="B173" t="s">
        <v>98</v>
      </c>
      <c r="G173" s="36" t="str">
        <f t="shared" si="480"/>
        <v>JPY M</v>
      </c>
      <c r="H173" s="26">
        <f t="shared" si="481"/>
        <v>9696</v>
      </c>
      <c r="I173" s="26">
        <f t="shared" si="481"/>
        <v>14975</v>
      </c>
      <c r="J173" s="26">
        <f t="shared" si="481"/>
        <v>19322</v>
      </c>
      <c r="K173" s="26">
        <f t="shared" si="481"/>
        <v>14891</v>
      </c>
      <c r="L173" s="26">
        <f t="shared" si="481"/>
        <v>15995</v>
      </c>
      <c r="M173" s="26">
        <f t="shared" si="481"/>
        <v>16638</v>
      </c>
      <c r="N173" s="26">
        <f t="shared" si="481"/>
        <v>23743</v>
      </c>
      <c r="O173" s="26">
        <f t="shared" si="481"/>
        <v>27204</v>
      </c>
      <c r="P173" s="23">
        <f t="shared" si="481"/>
        <v>26073.75</v>
      </c>
      <c r="Q173" s="23">
        <f t="shared" si="481"/>
        <v>26073.75</v>
      </c>
      <c r="R173" s="23">
        <f t="shared" si="481"/>
        <v>26073.75</v>
      </c>
      <c r="S173" s="23">
        <f t="shared" si="481"/>
        <v>26073.75</v>
      </c>
      <c r="T173" s="23">
        <f t="shared" si="481"/>
        <v>26073.75</v>
      </c>
      <c r="Y173" s="33">
        <v>5607</v>
      </c>
      <c r="Z173" s="33">
        <v>10653</v>
      </c>
      <c r="AA173" s="33">
        <v>10089</v>
      </c>
      <c r="AB173" s="33">
        <v>9696</v>
      </c>
      <c r="AC173" s="33">
        <v>13717</v>
      </c>
      <c r="AD173" s="33">
        <v>14908</v>
      </c>
      <c r="AE173" s="33">
        <v>15289</v>
      </c>
      <c r="AF173" s="33">
        <v>14975</v>
      </c>
      <c r="AG173" s="33">
        <v>14927</v>
      </c>
      <c r="AH173" s="33">
        <v>17351</v>
      </c>
      <c r="AI173" s="33">
        <v>20605</v>
      </c>
      <c r="AJ173" s="33">
        <v>19322</v>
      </c>
      <c r="AK173" s="33">
        <v>18122</v>
      </c>
      <c r="AL173" s="33">
        <v>16838</v>
      </c>
      <c r="AM173" s="33">
        <v>16174</v>
      </c>
      <c r="AN173" s="33">
        <v>14891</v>
      </c>
      <c r="AO173" s="33">
        <v>13948</v>
      </c>
      <c r="AP173" s="33">
        <v>15552</v>
      </c>
      <c r="AQ173" s="33">
        <v>14406</v>
      </c>
      <c r="AR173" s="33">
        <v>15995</v>
      </c>
      <c r="AS173" s="33">
        <v>13557</v>
      </c>
      <c r="AT173" s="33">
        <v>16939</v>
      </c>
      <c r="AU173" s="33">
        <v>13688</v>
      </c>
      <c r="AV173" s="33">
        <v>16638</v>
      </c>
      <c r="AW173" s="33">
        <v>17573</v>
      </c>
      <c r="AX173" s="33">
        <v>21830</v>
      </c>
      <c r="AY173" s="33">
        <v>20778</v>
      </c>
      <c r="AZ173" s="33">
        <v>23743</v>
      </c>
      <c r="BA173" s="33">
        <v>25212</v>
      </c>
      <c r="BB173" s="33">
        <v>26121</v>
      </c>
      <c r="BC173" s="33">
        <v>25664</v>
      </c>
      <c r="BD173" s="33">
        <v>27204</v>
      </c>
      <c r="BE173" s="33">
        <v>27021</v>
      </c>
      <c r="BF173" s="128">
        <f>'D&amp;E'!BF50</f>
        <v>26073.75</v>
      </c>
      <c r="BG173" s="128">
        <f>'D&amp;E'!BG50</f>
        <v>26073.75</v>
      </c>
      <c r="BH173" s="128">
        <f>'D&amp;E'!BH50</f>
        <v>26073.75</v>
      </c>
      <c r="BI173" s="128">
        <f>'D&amp;E'!BI50</f>
        <v>26073.75</v>
      </c>
      <c r="BJ173" s="128">
        <f>'D&amp;E'!BJ50</f>
        <v>26073.75</v>
      </c>
      <c r="BK173" s="128">
        <f>'D&amp;E'!BK50</f>
        <v>26073.75</v>
      </c>
      <c r="BL173" s="128">
        <f>'D&amp;E'!BL50</f>
        <v>26073.75</v>
      </c>
      <c r="BM173" s="128">
        <f>'D&amp;E'!BM50</f>
        <v>26073.75</v>
      </c>
      <c r="BN173" s="128">
        <f>'D&amp;E'!BN50</f>
        <v>26073.75</v>
      </c>
      <c r="BO173" s="128">
        <f>'D&amp;E'!BO50</f>
        <v>26073.75</v>
      </c>
      <c r="BP173" s="128">
        <f>'D&amp;E'!BP50</f>
        <v>26073.75</v>
      </c>
      <c r="BQ173" s="128">
        <f>'D&amp;E'!BQ50</f>
        <v>26073.75</v>
      </c>
      <c r="BR173" s="128">
        <f>'D&amp;E'!BR50</f>
        <v>26073.75</v>
      </c>
      <c r="BS173" s="128">
        <f>'D&amp;E'!BS50</f>
        <v>26073.75</v>
      </c>
      <c r="BT173" s="128">
        <f>'D&amp;E'!BT50</f>
        <v>26073.75</v>
      </c>
      <c r="BU173" s="128">
        <f>'D&amp;E'!BU50</f>
        <v>26073.75</v>
      </c>
      <c r="BV173" s="128">
        <f>'D&amp;E'!BV50</f>
        <v>26073.75</v>
      </c>
      <c r="BW173" s="128">
        <f>'D&amp;E'!BW50</f>
        <v>26073.75</v>
      </c>
      <c r="BX173" s="128">
        <f>'D&amp;E'!BX50</f>
        <v>26073.75</v>
      </c>
    </row>
    <row r="174" spans="2:76" x14ac:dyDescent="0.15">
      <c r="B174" t="s">
        <v>92</v>
      </c>
      <c r="G174" s="36" t="str">
        <f t="shared" si="480"/>
        <v>JPY M</v>
      </c>
      <c r="H174" s="26">
        <f t="shared" si="481"/>
        <v>2445</v>
      </c>
      <c r="I174" s="26">
        <f t="shared" si="481"/>
        <v>2058</v>
      </c>
      <c r="J174" s="26">
        <f t="shared" si="481"/>
        <v>1690</v>
      </c>
      <c r="K174" s="26">
        <f t="shared" si="481"/>
        <v>1528</v>
      </c>
      <c r="L174" s="26">
        <f t="shared" si="481"/>
        <v>1227</v>
      </c>
      <c r="M174" s="26">
        <f t="shared" si="481"/>
        <v>1035</v>
      </c>
      <c r="N174" s="26">
        <f t="shared" si="481"/>
        <v>882</v>
      </c>
      <c r="O174" s="26">
        <f t="shared" si="481"/>
        <v>938</v>
      </c>
      <c r="P174" s="23">
        <f t="shared" si="481"/>
        <v>698.59196698200003</v>
      </c>
      <c r="Q174" s="23">
        <f t="shared" si="481"/>
        <v>479.05916890703929</v>
      </c>
      <c r="R174" s="23">
        <f t="shared" si="481"/>
        <v>328.51463824492635</v>
      </c>
      <c r="S174" s="23">
        <f t="shared" si="481"/>
        <v>225.27878505574932</v>
      </c>
      <c r="T174" s="23">
        <f t="shared" si="481"/>
        <v>154.4848389932539</v>
      </c>
      <c r="Y174" s="33">
        <v>2860</v>
      </c>
      <c r="Z174" s="33">
        <v>2600</v>
      </c>
      <c r="AA174" s="33">
        <v>2539</v>
      </c>
      <c r="AB174" s="33">
        <v>2445</v>
      </c>
      <c r="AC174" s="33">
        <v>2344</v>
      </c>
      <c r="AD174" s="33">
        <v>2236</v>
      </c>
      <c r="AE174" s="33">
        <v>2142</v>
      </c>
      <c r="AF174" s="33">
        <v>2058</v>
      </c>
      <c r="AG174" s="33">
        <v>1953</v>
      </c>
      <c r="AH174" s="33">
        <v>1863</v>
      </c>
      <c r="AI174" s="33">
        <v>1772</v>
      </c>
      <c r="AJ174" s="33">
        <v>1690</v>
      </c>
      <c r="AK174" s="33">
        <v>1625</v>
      </c>
      <c r="AL174" s="33">
        <v>1541</v>
      </c>
      <c r="AM174" s="33">
        <v>1482</v>
      </c>
      <c r="AN174" s="33">
        <v>1528</v>
      </c>
      <c r="AO174" s="33">
        <v>1464</v>
      </c>
      <c r="AP174" s="33">
        <v>1389</v>
      </c>
      <c r="AQ174" s="33">
        <v>1331</v>
      </c>
      <c r="AR174" s="33">
        <v>1227</v>
      </c>
      <c r="AS174" s="33">
        <v>1155</v>
      </c>
      <c r="AT174" s="33">
        <v>1095</v>
      </c>
      <c r="AU174" s="33">
        <v>1053</v>
      </c>
      <c r="AV174" s="33">
        <v>1035</v>
      </c>
      <c r="AW174" s="33">
        <v>1048</v>
      </c>
      <c r="AX174" s="33">
        <v>991</v>
      </c>
      <c r="AY174" s="33">
        <v>948</v>
      </c>
      <c r="AZ174" s="33">
        <v>882</v>
      </c>
      <c r="BA174" s="33">
        <v>847</v>
      </c>
      <c r="BB174" s="33">
        <v>774</v>
      </c>
      <c r="BC174" s="33">
        <v>768</v>
      </c>
      <c r="BD174" s="33">
        <v>938</v>
      </c>
      <c r="BE174" s="33">
        <v>927</v>
      </c>
      <c r="BF174" s="78">
        <f>'D&amp;E'!BF71</f>
        <v>843.60821999999985</v>
      </c>
      <c r="BG174" s="78">
        <f>'D&amp;E'!BG71</f>
        <v>767.68348020000008</v>
      </c>
      <c r="BH174" s="78">
        <f>'D&amp;E'!BH71</f>
        <v>698.59196698200003</v>
      </c>
      <c r="BI174" s="78">
        <f>'D&amp;E'!BI71</f>
        <v>635.71868995362001</v>
      </c>
      <c r="BJ174" s="78">
        <f>'D&amp;E'!BJ71</f>
        <v>578.50400785779425</v>
      </c>
      <c r="BK174" s="78">
        <f>'D&amp;E'!BK71</f>
        <v>526.43864715059271</v>
      </c>
      <c r="BL174" s="78">
        <f>'D&amp;E'!BL71</f>
        <v>479.05916890703929</v>
      </c>
      <c r="BM174" s="78">
        <f>'D&amp;E'!BM71</f>
        <v>435.94384370540575</v>
      </c>
      <c r="BN174" s="78">
        <f>'D&amp;E'!BN71</f>
        <v>396.70889777191928</v>
      </c>
      <c r="BO174" s="78">
        <f>'D&amp;E'!BO71</f>
        <v>361.00509697244655</v>
      </c>
      <c r="BP174" s="78">
        <f>'D&amp;E'!BP71</f>
        <v>328.51463824492635</v>
      </c>
      <c r="BQ174" s="78">
        <f>'D&amp;E'!BQ71</f>
        <v>298.94832080288302</v>
      </c>
      <c r="BR174" s="78">
        <f>'D&amp;E'!BR71</f>
        <v>272.04297193062354</v>
      </c>
      <c r="BS174" s="78">
        <f>'D&amp;E'!BS71</f>
        <v>247.5591044568674</v>
      </c>
      <c r="BT174" s="78">
        <f>'D&amp;E'!BT71</f>
        <v>225.27878505574932</v>
      </c>
      <c r="BU174" s="78">
        <f>'D&amp;E'!BU71</f>
        <v>205.00369440073189</v>
      </c>
      <c r="BV174" s="78">
        <f>'D&amp;E'!BV71</f>
        <v>186.55336190466602</v>
      </c>
      <c r="BW174" s="78">
        <f>'D&amp;E'!BW71</f>
        <v>169.76355933324606</v>
      </c>
      <c r="BX174" s="78">
        <f>'D&amp;E'!BX71</f>
        <v>154.4848389932539</v>
      </c>
    </row>
    <row r="175" spans="2:76" x14ac:dyDescent="0.15">
      <c r="B175" t="s">
        <v>99</v>
      </c>
      <c r="G175" s="36" t="str">
        <f t="shared" si="480"/>
        <v>JPY M</v>
      </c>
      <c r="H175" s="26">
        <f t="shared" si="481"/>
        <v>0</v>
      </c>
      <c r="I175" s="26">
        <f t="shared" si="481"/>
        <v>0</v>
      </c>
      <c r="J175" s="26">
        <f t="shared" si="481"/>
        <v>0</v>
      </c>
      <c r="K175" s="26">
        <f t="shared" si="481"/>
        <v>0</v>
      </c>
      <c r="L175" s="26">
        <f t="shared" si="481"/>
        <v>0</v>
      </c>
      <c r="M175" s="26">
        <f t="shared" si="481"/>
        <v>0</v>
      </c>
      <c r="N175" s="26">
        <f t="shared" si="481"/>
        <v>0</v>
      </c>
      <c r="O175" s="26">
        <f t="shared" si="481"/>
        <v>4685</v>
      </c>
      <c r="P175" s="23">
        <f t="shared" si="481"/>
        <v>5901</v>
      </c>
      <c r="Q175" s="23">
        <f t="shared" si="481"/>
        <v>5901</v>
      </c>
      <c r="R175" s="23">
        <f t="shared" si="481"/>
        <v>5901</v>
      </c>
      <c r="S175" s="23">
        <f t="shared" si="481"/>
        <v>5901</v>
      </c>
      <c r="T175" s="23">
        <f t="shared" si="481"/>
        <v>5901</v>
      </c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  <c r="AP175" s="33"/>
      <c r="AQ175" s="33"/>
      <c r="AR175" s="33"/>
      <c r="AS175" s="33"/>
      <c r="AT175" s="33"/>
      <c r="AU175" s="33"/>
      <c r="AV175" s="33"/>
      <c r="AW175" s="33"/>
      <c r="AX175" s="33"/>
      <c r="AY175" s="33"/>
      <c r="AZ175" s="33"/>
      <c r="BA175" s="33"/>
      <c r="BB175" s="33"/>
      <c r="BC175" s="33"/>
      <c r="BD175" s="33">
        <v>4685</v>
      </c>
      <c r="BE175" s="33">
        <v>5901</v>
      </c>
      <c r="BF175" s="84">
        <f t="shared" ref="BF175:BX175" si="482">BE175</f>
        <v>5901</v>
      </c>
      <c r="BG175" s="84">
        <f t="shared" si="482"/>
        <v>5901</v>
      </c>
      <c r="BH175" s="84">
        <f t="shared" si="482"/>
        <v>5901</v>
      </c>
      <c r="BI175" s="84">
        <f t="shared" si="482"/>
        <v>5901</v>
      </c>
      <c r="BJ175" s="84">
        <f t="shared" si="482"/>
        <v>5901</v>
      </c>
      <c r="BK175" s="84">
        <f t="shared" si="482"/>
        <v>5901</v>
      </c>
      <c r="BL175" s="84">
        <f t="shared" si="482"/>
        <v>5901</v>
      </c>
      <c r="BM175" s="84">
        <f t="shared" si="482"/>
        <v>5901</v>
      </c>
      <c r="BN175" s="84">
        <f t="shared" si="482"/>
        <v>5901</v>
      </c>
      <c r="BO175" s="84">
        <f t="shared" si="482"/>
        <v>5901</v>
      </c>
      <c r="BP175" s="84">
        <f t="shared" si="482"/>
        <v>5901</v>
      </c>
      <c r="BQ175" s="84">
        <f t="shared" si="482"/>
        <v>5901</v>
      </c>
      <c r="BR175" s="84">
        <f t="shared" si="482"/>
        <v>5901</v>
      </c>
      <c r="BS175" s="84">
        <f t="shared" si="482"/>
        <v>5901</v>
      </c>
      <c r="BT175" s="84">
        <f t="shared" si="482"/>
        <v>5901</v>
      </c>
      <c r="BU175" s="84">
        <f t="shared" si="482"/>
        <v>5901</v>
      </c>
      <c r="BV175" s="84">
        <f t="shared" si="482"/>
        <v>5901</v>
      </c>
      <c r="BW175" s="84">
        <f t="shared" si="482"/>
        <v>5901</v>
      </c>
      <c r="BX175" s="84">
        <f t="shared" si="482"/>
        <v>5901</v>
      </c>
    </row>
    <row r="176" spans="2:76" x14ac:dyDescent="0.15">
      <c r="B176" t="s">
        <v>100</v>
      </c>
      <c r="G176" s="36" t="str">
        <f t="shared" si="480"/>
        <v>JPY M</v>
      </c>
      <c r="H176" s="26">
        <f t="shared" si="481"/>
        <v>5013</v>
      </c>
      <c r="I176" s="26">
        <f t="shared" si="481"/>
        <v>5584</v>
      </c>
      <c r="J176" s="26">
        <f t="shared" si="481"/>
        <v>5652</v>
      </c>
      <c r="K176" s="26">
        <f t="shared" si="481"/>
        <v>4371</v>
      </c>
      <c r="L176" s="26">
        <f t="shared" si="481"/>
        <v>5419</v>
      </c>
      <c r="M176" s="26">
        <f t="shared" si="481"/>
        <v>5753</v>
      </c>
      <c r="N176" s="26">
        <f t="shared" si="481"/>
        <v>4802</v>
      </c>
      <c r="O176" s="26">
        <f t="shared" si="481"/>
        <v>5340</v>
      </c>
      <c r="P176" s="23">
        <f t="shared" si="481"/>
        <v>5918</v>
      </c>
      <c r="Q176" s="23">
        <f t="shared" si="481"/>
        <v>5918</v>
      </c>
      <c r="R176" s="23">
        <f t="shared" si="481"/>
        <v>5918</v>
      </c>
      <c r="S176" s="23">
        <f t="shared" si="481"/>
        <v>5918</v>
      </c>
      <c r="T176" s="23">
        <f t="shared" si="481"/>
        <v>5918</v>
      </c>
      <c r="Y176" s="33">
        <v>4333</v>
      </c>
      <c r="Z176" s="33">
        <v>4519</v>
      </c>
      <c r="AA176" s="33">
        <v>4752</v>
      </c>
      <c r="AB176" s="33">
        <v>5013</v>
      </c>
      <c r="AC176" s="33">
        <v>5172</v>
      </c>
      <c r="AD176" s="33">
        <v>5002</v>
      </c>
      <c r="AE176" s="33">
        <v>5199</v>
      </c>
      <c r="AF176" s="33">
        <v>5584</v>
      </c>
      <c r="AG176" s="33">
        <v>5721</v>
      </c>
      <c r="AH176" s="33">
        <v>6135</v>
      </c>
      <c r="AI176" s="33">
        <v>5733</v>
      </c>
      <c r="AJ176" s="33">
        <v>5652</v>
      </c>
      <c r="AK176" s="33">
        <v>5600</v>
      </c>
      <c r="AL176" s="33">
        <v>4947</v>
      </c>
      <c r="AM176" s="33">
        <v>4025</v>
      </c>
      <c r="AN176" s="33">
        <v>4371</v>
      </c>
      <c r="AO176" s="33">
        <v>4760</v>
      </c>
      <c r="AP176" s="33">
        <v>4793</v>
      </c>
      <c r="AQ176" s="33">
        <v>4993</v>
      </c>
      <c r="AR176" s="33">
        <v>5419</v>
      </c>
      <c r="AS176" s="33">
        <v>5580</v>
      </c>
      <c r="AT176" s="33">
        <v>5548</v>
      </c>
      <c r="AU176" s="33">
        <v>5942</v>
      </c>
      <c r="AV176" s="33">
        <v>5753</v>
      </c>
      <c r="AW176" s="33">
        <v>5671</v>
      </c>
      <c r="AX176" s="33">
        <v>4172</v>
      </c>
      <c r="AY176" s="33">
        <v>4554</v>
      </c>
      <c r="AZ176" s="33">
        <v>4802</v>
      </c>
      <c r="BA176" s="33">
        <v>5099</v>
      </c>
      <c r="BB176" s="33">
        <v>4846</v>
      </c>
      <c r="BC176" s="33">
        <v>5041</v>
      </c>
      <c r="BD176" s="33">
        <v>5340</v>
      </c>
      <c r="BE176" s="33">
        <v>5918</v>
      </c>
      <c r="BF176" s="84">
        <f t="shared" ref="BF176:BT176" si="483">BE176</f>
        <v>5918</v>
      </c>
      <c r="BG176" s="84">
        <f t="shared" si="483"/>
        <v>5918</v>
      </c>
      <c r="BH176" s="84">
        <f t="shared" si="483"/>
        <v>5918</v>
      </c>
      <c r="BI176" s="84">
        <f t="shared" si="483"/>
        <v>5918</v>
      </c>
      <c r="BJ176" s="84">
        <f t="shared" si="483"/>
        <v>5918</v>
      </c>
      <c r="BK176" s="84">
        <f t="shared" si="483"/>
        <v>5918</v>
      </c>
      <c r="BL176" s="84">
        <f t="shared" si="483"/>
        <v>5918</v>
      </c>
      <c r="BM176" s="84">
        <f t="shared" si="483"/>
        <v>5918</v>
      </c>
      <c r="BN176" s="84">
        <f t="shared" si="483"/>
        <v>5918</v>
      </c>
      <c r="BO176" s="84">
        <f t="shared" si="483"/>
        <v>5918</v>
      </c>
      <c r="BP176" s="84">
        <f t="shared" si="483"/>
        <v>5918</v>
      </c>
      <c r="BQ176" s="84">
        <f t="shared" si="483"/>
        <v>5918</v>
      </c>
      <c r="BR176" s="84">
        <f t="shared" si="483"/>
        <v>5918</v>
      </c>
      <c r="BS176" s="84">
        <f t="shared" si="483"/>
        <v>5918</v>
      </c>
      <c r="BT176" s="84">
        <f t="shared" si="483"/>
        <v>5918</v>
      </c>
      <c r="BU176" s="84">
        <f t="shared" ref="BU176:BU179" si="484">BT176</f>
        <v>5918</v>
      </c>
      <c r="BV176" s="84">
        <f t="shared" ref="BV176:BV179" si="485">BU176</f>
        <v>5918</v>
      </c>
      <c r="BW176" s="84">
        <f t="shared" ref="BW176:BW179" si="486">BV176</f>
        <v>5918</v>
      </c>
      <c r="BX176" s="84">
        <f t="shared" ref="BX176:BX179" si="487">BW176</f>
        <v>5918</v>
      </c>
    </row>
    <row r="177" spans="2:76" x14ac:dyDescent="0.15">
      <c r="B177" t="s">
        <v>101</v>
      </c>
      <c r="G177" s="36" t="str">
        <f t="shared" si="480"/>
        <v>JPY M</v>
      </c>
      <c r="H177" s="26">
        <f t="shared" si="481"/>
        <v>0</v>
      </c>
      <c r="I177" s="26">
        <f t="shared" si="481"/>
        <v>0</v>
      </c>
      <c r="J177" s="26">
        <f t="shared" si="481"/>
        <v>0</v>
      </c>
      <c r="K177" s="26">
        <f t="shared" si="481"/>
        <v>0</v>
      </c>
      <c r="L177" s="26">
        <f t="shared" si="481"/>
        <v>21</v>
      </c>
      <c r="M177" s="26">
        <f t="shared" si="481"/>
        <v>59</v>
      </c>
      <c r="N177" s="26">
        <f t="shared" si="481"/>
        <v>119</v>
      </c>
      <c r="O177" s="26">
        <f t="shared" si="481"/>
        <v>178</v>
      </c>
      <c r="P177" s="23">
        <f t="shared" si="481"/>
        <v>171</v>
      </c>
      <c r="Q177" s="23">
        <f t="shared" si="481"/>
        <v>171</v>
      </c>
      <c r="R177" s="23">
        <f t="shared" si="481"/>
        <v>171</v>
      </c>
      <c r="S177" s="23">
        <f t="shared" si="481"/>
        <v>171</v>
      </c>
      <c r="T177" s="23">
        <f t="shared" si="481"/>
        <v>171</v>
      </c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  <c r="AO177" s="33"/>
      <c r="AP177" s="33">
        <v>26</v>
      </c>
      <c r="AQ177" s="33">
        <v>40</v>
      </c>
      <c r="AR177" s="33">
        <v>21</v>
      </c>
      <c r="AS177" s="33">
        <v>27</v>
      </c>
      <c r="AT177" s="33">
        <v>33</v>
      </c>
      <c r="AU177" s="33">
        <v>39</v>
      </c>
      <c r="AV177" s="33">
        <v>59</v>
      </c>
      <c r="AW177" s="33">
        <v>72</v>
      </c>
      <c r="AX177" s="33">
        <v>86</v>
      </c>
      <c r="AY177" s="33">
        <v>99</v>
      </c>
      <c r="AZ177" s="33">
        <v>119</v>
      </c>
      <c r="BA177" s="33">
        <v>132</v>
      </c>
      <c r="BB177" s="33">
        <v>146</v>
      </c>
      <c r="BC177" s="33">
        <v>159</v>
      </c>
      <c r="BD177" s="33">
        <v>178</v>
      </c>
      <c r="BE177" s="33">
        <v>171</v>
      </c>
      <c r="BF177" s="84">
        <f t="shared" ref="BF177:BG179" si="488">BE177</f>
        <v>171</v>
      </c>
      <c r="BG177" s="84">
        <f t="shared" si="488"/>
        <v>171</v>
      </c>
      <c r="BH177" s="84">
        <f t="shared" ref="BH177:BH179" si="489">BG177</f>
        <v>171</v>
      </c>
      <c r="BI177" s="84">
        <f t="shared" ref="BI177:BI179" si="490">BH177</f>
        <v>171</v>
      </c>
      <c r="BJ177" s="84">
        <f t="shared" ref="BJ177:BJ179" si="491">BI177</f>
        <v>171</v>
      </c>
      <c r="BK177" s="84">
        <f t="shared" ref="BK177:BK179" si="492">BJ177</f>
        <v>171</v>
      </c>
      <c r="BL177" s="84">
        <f t="shared" ref="BL177:BL179" si="493">BK177</f>
        <v>171</v>
      </c>
      <c r="BM177" s="84">
        <f t="shared" ref="BM177:BM179" si="494">BL177</f>
        <v>171</v>
      </c>
      <c r="BN177" s="84">
        <f t="shared" ref="BN177:BN179" si="495">BM177</f>
        <v>171</v>
      </c>
      <c r="BO177" s="84">
        <f t="shared" ref="BO177:BO179" si="496">BN177</f>
        <v>171</v>
      </c>
      <c r="BP177" s="84">
        <f t="shared" ref="BP177:BP179" si="497">BO177</f>
        <v>171</v>
      </c>
      <c r="BQ177" s="84">
        <f t="shared" ref="BQ177:BQ179" si="498">BP177</f>
        <v>171</v>
      </c>
      <c r="BR177" s="84">
        <f t="shared" ref="BR177:BR179" si="499">BQ177</f>
        <v>171</v>
      </c>
      <c r="BS177" s="84">
        <f t="shared" ref="BS177:BS179" si="500">BR177</f>
        <v>171</v>
      </c>
      <c r="BT177" s="84">
        <f t="shared" ref="BT177:BT179" si="501">BS177</f>
        <v>171</v>
      </c>
      <c r="BU177" s="84">
        <f t="shared" si="484"/>
        <v>171</v>
      </c>
      <c r="BV177" s="84">
        <f t="shared" si="485"/>
        <v>171</v>
      </c>
      <c r="BW177" s="84">
        <f t="shared" si="486"/>
        <v>171</v>
      </c>
      <c r="BX177" s="84">
        <f t="shared" si="487"/>
        <v>171</v>
      </c>
    </row>
    <row r="178" spans="2:76" x14ac:dyDescent="0.15">
      <c r="B178" t="s">
        <v>102</v>
      </c>
      <c r="G178" s="36" t="str">
        <f t="shared" si="480"/>
        <v>JPY M</v>
      </c>
      <c r="H178" s="26">
        <f t="shared" si="481"/>
        <v>9805</v>
      </c>
      <c r="I178" s="26">
        <f t="shared" si="481"/>
        <v>9887</v>
      </c>
      <c r="J178" s="26">
        <f t="shared" si="481"/>
        <v>7976</v>
      </c>
      <c r="K178" s="26">
        <f t="shared" si="481"/>
        <v>6919</v>
      </c>
      <c r="L178" s="26">
        <f t="shared" si="481"/>
        <v>5724</v>
      </c>
      <c r="M178" s="26">
        <f t="shared" si="481"/>
        <v>5354</v>
      </c>
      <c r="N178" s="26">
        <f t="shared" si="481"/>
        <v>4978</v>
      </c>
      <c r="O178" s="26">
        <f t="shared" si="481"/>
        <v>4543</v>
      </c>
      <c r="P178" s="23">
        <f t="shared" si="481"/>
        <v>4508</v>
      </c>
      <c r="Q178" s="23">
        <f t="shared" si="481"/>
        <v>4508</v>
      </c>
      <c r="R178" s="23">
        <f t="shared" si="481"/>
        <v>4508</v>
      </c>
      <c r="S178" s="23">
        <f t="shared" si="481"/>
        <v>4508</v>
      </c>
      <c r="T178" s="23">
        <f t="shared" si="481"/>
        <v>4508</v>
      </c>
      <c r="Y178" s="33">
        <v>10143</v>
      </c>
      <c r="Z178" s="33">
        <v>9950</v>
      </c>
      <c r="AA178" s="33">
        <v>9732</v>
      </c>
      <c r="AB178" s="33">
        <v>9805</v>
      </c>
      <c r="AC178" s="33">
        <v>9665</v>
      </c>
      <c r="AD178" s="33">
        <v>9463</v>
      </c>
      <c r="AE178" s="33">
        <v>9230</v>
      </c>
      <c r="AF178" s="33">
        <v>9887</v>
      </c>
      <c r="AG178" s="33">
        <v>9651</v>
      </c>
      <c r="AH178" s="33">
        <v>9366</v>
      </c>
      <c r="AI178" s="33">
        <v>9145</v>
      </c>
      <c r="AJ178" s="33">
        <v>7976</v>
      </c>
      <c r="AK178" s="33">
        <v>7753</v>
      </c>
      <c r="AL178" s="33">
        <v>7435</v>
      </c>
      <c r="AM178" s="33">
        <v>7096</v>
      </c>
      <c r="AN178" s="33">
        <v>6919</v>
      </c>
      <c r="AO178" s="33">
        <v>6693</v>
      </c>
      <c r="AP178" s="33">
        <v>6446</v>
      </c>
      <c r="AQ178" s="33">
        <v>6209</v>
      </c>
      <c r="AR178" s="33">
        <v>5724</v>
      </c>
      <c r="AS178" s="33">
        <v>5594</v>
      </c>
      <c r="AT178" s="33">
        <v>5579</v>
      </c>
      <c r="AU178" s="33">
        <v>5557</v>
      </c>
      <c r="AV178" s="33">
        <v>5354</v>
      </c>
      <c r="AW178" s="33">
        <v>5191</v>
      </c>
      <c r="AX178" s="33">
        <v>5099</v>
      </c>
      <c r="AY178" s="33">
        <v>5026</v>
      </c>
      <c r="AZ178" s="33">
        <v>4978</v>
      </c>
      <c r="BA178" s="33">
        <v>4905</v>
      </c>
      <c r="BB178" s="33">
        <v>4797</v>
      </c>
      <c r="BC178" s="33">
        <v>4710</v>
      </c>
      <c r="BD178" s="33">
        <v>4543</v>
      </c>
      <c r="BE178" s="33">
        <v>4508</v>
      </c>
      <c r="BF178" s="84">
        <f t="shared" si="488"/>
        <v>4508</v>
      </c>
      <c r="BG178" s="84">
        <f t="shared" si="488"/>
        <v>4508</v>
      </c>
      <c r="BH178" s="84">
        <f t="shared" si="489"/>
        <v>4508</v>
      </c>
      <c r="BI178" s="84">
        <f t="shared" si="490"/>
        <v>4508</v>
      </c>
      <c r="BJ178" s="84">
        <f t="shared" si="491"/>
        <v>4508</v>
      </c>
      <c r="BK178" s="84">
        <f t="shared" si="492"/>
        <v>4508</v>
      </c>
      <c r="BL178" s="84">
        <f t="shared" si="493"/>
        <v>4508</v>
      </c>
      <c r="BM178" s="84">
        <f t="shared" si="494"/>
        <v>4508</v>
      </c>
      <c r="BN178" s="84">
        <f t="shared" si="495"/>
        <v>4508</v>
      </c>
      <c r="BO178" s="84">
        <f t="shared" si="496"/>
        <v>4508</v>
      </c>
      <c r="BP178" s="84">
        <f t="shared" si="497"/>
        <v>4508</v>
      </c>
      <c r="BQ178" s="84">
        <f t="shared" si="498"/>
        <v>4508</v>
      </c>
      <c r="BR178" s="84">
        <f t="shared" si="499"/>
        <v>4508</v>
      </c>
      <c r="BS178" s="84">
        <f t="shared" si="500"/>
        <v>4508</v>
      </c>
      <c r="BT178" s="84">
        <f t="shared" si="501"/>
        <v>4508</v>
      </c>
      <c r="BU178" s="84">
        <f t="shared" si="484"/>
        <v>4508</v>
      </c>
      <c r="BV178" s="84">
        <f t="shared" si="485"/>
        <v>4508</v>
      </c>
      <c r="BW178" s="84">
        <f t="shared" si="486"/>
        <v>4508</v>
      </c>
      <c r="BX178" s="84">
        <f t="shared" si="487"/>
        <v>4508</v>
      </c>
    </row>
    <row r="179" spans="2:76" x14ac:dyDescent="0.15">
      <c r="B179" t="s">
        <v>103</v>
      </c>
      <c r="G179" s="36" t="str">
        <f t="shared" si="480"/>
        <v>JPY M</v>
      </c>
      <c r="H179" s="26">
        <f t="shared" si="481"/>
        <v>1232</v>
      </c>
      <c r="I179" s="26">
        <f t="shared" si="481"/>
        <v>1808</v>
      </c>
      <c r="J179" s="26">
        <f t="shared" si="481"/>
        <v>1747</v>
      </c>
      <c r="K179" s="26">
        <f t="shared" si="481"/>
        <v>2078</v>
      </c>
      <c r="L179" s="26">
        <f t="shared" si="481"/>
        <v>2211</v>
      </c>
      <c r="M179" s="26">
        <f t="shared" si="481"/>
        <v>2882</v>
      </c>
      <c r="N179" s="26">
        <f t="shared" si="481"/>
        <v>2610</v>
      </c>
      <c r="O179" s="26">
        <f t="shared" si="481"/>
        <v>1769</v>
      </c>
      <c r="P179" s="23">
        <f t="shared" si="481"/>
        <v>1758</v>
      </c>
      <c r="Q179" s="23">
        <f t="shared" si="481"/>
        <v>1758</v>
      </c>
      <c r="R179" s="23">
        <f t="shared" si="481"/>
        <v>1758</v>
      </c>
      <c r="S179" s="23">
        <f t="shared" si="481"/>
        <v>1758</v>
      </c>
      <c r="T179" s="23">
        <f t="shared" si="481"/>
        <v>1758</v>
      </c>
      <c r="Y179" s="33">
        <v>1201</v>
      </c>
      <c r="Z179" s="33">
        <v>1232</v>
      </c>
      <c r="AA179" s="33">
        <v>1224</v>
      </c>
      <c r="AB179" s="33">
        <v>1232</v>
      </c>
      <c r="AC179" s="33">
        <v>1929</v>
      </c>
      <c r="AD179" s="33">
        <v>1834</v>
      </c>
      <c r="AE179" s="33">
        <v>1823</v>
      </c>
      <c r="AF179" s="121">
        <f>AF182-AF170-SUM(AF172:AF178)</f>
        <v>1808</v>
      </c>
      <c r="AG179" s="121">
        <f t="shared" ref="AG179:BE179" si="502">AG182-AG170-SUM(AG172:AG178)</f>
        <v>1799</v>
      </c>
      <c r="AH179" s="121">
        <f t="shared" si="502"/>
        <v>1805</v>
      </c>
      <c r="AI179" s="121">
        <f t="shared" si="502"/>
        <v>1752</v>
      </c>
      <c r="AJ179" s="121">
        <f t="shared" si="502"/>
        <v>1747</v>
      </c>
      <c r="AK179" s="121">
        <f t="shared" si="502"/>
        <v>1804</v>
      </c>
      <c r="AL179" s="121">
        <f t="shared" si="502"/>
        <v>1806</v>
      </c>
      <c r="AM179" s="121">
        <f t="shared" si="502"/>
        <v>2064</v>
      </c>
      <c r="AN179" s="121">
        <f t="shared" si="502"/>
        <v>2078</v>
      </c>
      <c r="AO179" s="121">
        <f t="shared" si="502"/>
        <v>2359</v>
      </c>
      <c r="AP179" s="121">
        <f t="shared" si="502"/>
        <v>2385</v>
      </c>
      <c r="AQ179" s="121">
        <f t="shared" si="502"/>
        <v>2356</v>
      </c>
      <c r="AR179" s="121">
        <f t="shared" si="502"/>
        <v>2211</v>
      </c>
      <c r="AS179" s="121">
        <f t="shared" si="502"/>
        <v>2365</v>
      </c>
      <c r="AT179" s="121">
        <f t="shared" si="502"/>
        <v>2429</v>
      </c>
      <c r="AU179" s="121">
        <f t="shared" si="502"/>
        <v>2597</v>
      </c>
      <c r="AV179" s="121">
        <f t="shared" si="502"/>
        <v>2882</v>
      </c>
      <c r="AW179" s="121">
        <f t="shared" si="502"/>
        <v>3157</v>
      </c>
      <c r="AX179" s="121">
        <f t="shared" si="502"/>
        <v>2816</v>
      </c>
      <c r="AY179" s="121">
        <f t="shared" si="502"/>
        <v>3349</v>
      </c>
      <c r="AZ179" s="121">
        <f t="shared" si="502"/>
        <v>2610</v>
      </c>
      <c r="BA179" s="121">
        <f t="shared" si="502"/>
        <v>2716</v>
      </c>
      <c r="BB179" s="121">
        <f t="shared" si="502"/>
        <v>3737</v>
      </c>
      <c r="BC179" s="121">
        <f t="shared" si="502"/>
        <v>7107</v>
      </c>
      <c r="BD179" s="121">
        <f t="shared" si="502"/>
        <v>1769</v>
      </c>
      <c r="BE179" s="121">
        <f t="shared" si="502"/>
        <v>1758</v>
      </c>
      <c r="BF179" s="84">
        <f t="shared" si="488"/>
        <v>1758</v>
      </c>
      <c r="BG179" s="84">
        <f t="shared" si="488"/>
        <v>1758</v>
      </c>
      <c r="BH179" s="84">
        <f t="shared" si="489"/>
        <v>1758</v>
      </c>
      <c r="BI179" s="84">
        <f t="shared" si="490"/>
        <v>1758</v>
      </c>
      <c r="BJ179" s="84">
        <f t="shared" si="491"/>
        <v>1758</v>
      </c>
      <c r="BK179" s="84">
        <f t="shared" si="492"/>
        <v>1758</v>
      </c>
      <c r="BL179" s="84">
        <f t="shared" si="493"/>
        <v>1758</v>
      </c>
      <c r="BM179" s="84">
        <f t="shared" si="494"/>
        <v>1758</v>
      </c>
      <c r="BN179" s="84">
        <f t="shared" si="495"/>
        <v>1758</v>
      </c>
      <c r="BO179" s="84">
        <f t="shared" si="496"/>
        <v>1758</v>
      </c>
      <c r="BP179" s="84">
        <f t="shared" si="497"/>
        <v>1758</v>
      </c>
      <c r="BQ179" s="84">
        <f t="shared" si="498"/>
        <v>1758</v>
      </c>
      <c r="BR179" s="84">
        <f t="shared" si="499"/>
        <v>1758</v>
      </c>
      <c r="BS179" s="84">
        <f t="shared" si="500"/>
        <v>1758</v>
      </c>
      <c r="BT179" s="84">
        <f t="shared" si="501"/>
        <v>1758</v>
      </c>
      <c r="BU179" s="84">
        <f t="shared" si="484"/>
        <v>1758</v>
      </c>
      <c r="BV179" s="84">
        <f t="shared" si="485"/>
        <v>1758</v>
      </c>
      <c r="BW179" s="84">
        <f t="shared" si="486"/>
        <v>1758</v>
      </c>
      <c r="BX179" s="84">
        <f t="shared" si="487"/>
        <v>1758</v>
      </c>
    </row>
    <row r="180" spans="2:76" s="21" customFormat="1" x14ac:dyDescent="0.15">
      <c r="B180" s="100" t="s">
        <v>104</v>
      </c>
      <c r="C180" s="100"/>
      <c r="D180" s="100"/>
      <c r="E180" s="100"/>
      <c r="F180" s="100"/>
      <c r="G180" s="91" t="str">
        <f t="shared" si="480"/>
        <v>JPY M</v>
      </c>
      <c r="H180" s="108">
        <f t="shared" si="481"/>
        <v>28193</v>
      </c>
      <c r="I180" s="108">
        <f t="shared" si="481"/>
        <v>44311</v>
      </c>
      <c r="J180" s="108">
        <f t="shared" si="481"/>
        <v>46387</v>
      </c>
      <c r="K180" s="108">
        <f t="shared" si="481"/>
        <v>39787</v>
      </c>
      <c r="L180" s="108">
        <f t="shared" si="481"/>
        <v>40596</v>
      </c>
      <c r="M180" s="108">
        <f t="shared" si="481"/>
        <v>36721</v>
      </c>
      <c r="N180" s="108">
        <f t="shared" si="481"/>
        <v>47134</v>
      </c>
      <c r="O180" s="108">
        <f t="shared" si="481"/>
        <v>54656</v>
      </c>
      <c r="P180" s="101">
        <f t="shared" si="481"/>
        <v>55028.341966982</v>
      </c>
      <c r="Q180" s="101">
        <f t="shared" si="481"/>
        <v>54808.809168907042</v>
      </c>
      <c r="R180" s="101">
        <f t="shared" si="481"/>
        <v>54658.264638244924</v>
      </c>
      <c r="S180" s="101">
        <f t="shared" si="481"/>
        <v>54555.028785055751</v>
      </c>
      <c r="T180" s="101">
        <f t="shared" si="481"/>
        <v>54484.234838993252</v>
      </c>
      <c r="U180" s="53"/>
      <c r="W180" s="53"/>
      <c r="Y180" s="109">
        <v>24147</v>
      </c>
      <c r="Z180" s="109">
        <v>28956</v>
      </c>
      <c r="AA180" s="109">
        <v>28338</v>
      </c>
      <c r="AB180" s="109">
        <v>28193</v>
      </c>
      <c r="AC180" s="109">
        <v>32828</v>
      </c>
      <c r="AD180" s="109">
        <v>43444</v>
      </c>
      <c r="AE180" s="109">
        <v>43684</v>
      </c>
      <c r="AF180" s="109">
        <v>44311</v>
      </c>
      <c r="AG180" s="109">
        <v>44051</v>
      </c>
      <c r="AH180" s="109">
        <v>46520</v>
      </c>
      <c r="AI180" s="109">
        <v>49007</v>
      </c>
      <c r="AJ180" s="109">
        <v>46387</v>
      </c>
      <c r="AK180" s="109">
        <v>44903</v>
      </c>
      <c r="AL180" s="109">
        <v>42566</v>
      </c>
      <c r="AM180" s="109">
        <v>40840</v>
      </c>
      <c r="AN180" s="109">
        <v>39787</v>
      </c>
      <c r="AO180" s="109">
        <v>39224</v>
      </c>
      <c r="AP180" s="109">
        <v>40591</v>
      </c>
      <c r="AQ180" s="109">
        <v>39335</v>
      </c>
      <c r="AR180" s="109">
        <v>40596</v>
      </c>
      <c r="AS180" s="109">
        <v>38277</v>
      </c>
      <c r="AT180" s="109">
        <v>36623</v>
      </c>
      <c r="AU180" s="109">
        <v>33875</v>
      </c>
      <c r="AV180" s="109">
        <v>36721</v>
      </c>
      <c r="AW180" s="109">
        <v>37712</v>
      </c>
      <c r="AX180" s="109">
        <v>39994</v>
      </c>
      <c r="AY180" s="109">
        <v>44754</v>
      </c>
      <c r="AZ180" s="109">
        <v>47134</v>
      </c>
      <c r="BA180" s="109">
        <v>48911</v>
      </c>
      <c r="BB180" s="109">
        <v>50421</v>
      </c>
      <c r="BC180" s="109">
        <v>53448</v>
      </c>
      <c r="BD180" s="109">
        <v>54656</v>
      </c>
      <c r="BE180" s="109">
        <v>56204</v>
      </c>
      <c r="BF180" s="110">
        <f t="shared" ref="BF180:BT180" si="503">SUM(BF172:BF179)</f>
        <v>55173.358220000002</v>
      </c>
      <c r="BG180" s="110">
        <f t="shared" si="503"/>
        <v>55097.433480200001</v>
      </c>
      <c r="BH180" s="110">
        <f t="shared" si="503"/>
        <v>55028.341966982</v>
      </c>
      <c r="BI180" s="110">
        <f t="shared" si="503"/>
        <v>54965.468689953617</v>
      </c>
      <c r="BJ180" s="110">
        <f t="shared" si="503"/>
        <v>54908.254007857795</v>
      </c>
      <c r="BK180" s="110">
        <f t="shared" si="503"/>
        <v>54856.188647150593</v>
      </c>
      <c r="BL180" s="110">
        <f t="shared" si="503"/>
        <v>54808.809168907042</v>
      </c>
      <c r="BM180" s="110">
        <f t="shared" si="503"/>
        <v>54765.693843705405</v>
      </c>
      <c r="BN180" s="110">
        <f t="shared" si="503"/>
        <v>54726.458897771918</v>
      </c>
      <c r="BO180" s="110">
        <f t="shared" si="503"/>
        <v>54690.755096972447</v>
      </c>
      <c r="BP180" s="110">
        <f t="shared" si="503"/>
        <v>54658.264638244924</v>
      </c>
      <c r="BQ180" s="110">
        <f t="shared" si="503"/>
        <v>54628.698320802883</v>
      </c>
      <c r="BR180" s="110">
        <f t="shared" si="503"/>
        <v>54601.792971930627</v>
      </c>
      <c r="BS180" s="110">
        <f t="shared" si="503"/>
        <v>54577.309104456865</v>
      </c>
      <c r="BT180" s="110">
        <f t="shared" si="503"/>
        <v>54555.028785055751</v>
      </c>
      <c r="BU180" s="110">
        <f t="shared" ref="BU180:BX180" si="504">SUM(BU172:BU179)</f>
        <v>54534.75369440073</v>
      </c>
      <c r="BV180" s="110">
        <f t="shared" si="504"/>
        <v>54516.303361904669</v>
      </c>
      <c r="BW180" s="110">
        <f t="shared" si="504"/>
        <v>54499.513559333245</v>
      </c>
      <c r="BX180" s="110">
        <f t="shared" si="504"/>
        <v>54484.234838993252</v>
      </c>
    </row>
    <row r="181" spans="2:76" x14ac:dyDescent="0.15">
      <c r="G181" s="36"/>
      <c r="H181" s="26"/>
      <c r="I181" s="26"/>
      <c r="J181" s="26"/>
      <c r="K181" s="26"/>
      <c r="L181" s="26"/>
      <c r="M181" s="26"/>
      <c r="N181" s="26"/>
      <c r="O181" s="26"/>
      <c r="P181" s="23"/>
      <c r="Q181" s="23"/>
      <c r="R181" s="23"/>
      <c r="S181" s="23"/>
      <c r="T181" s="2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  <c r="AT181" s="33"/>
      <c r="AU181" s="33"/>
      <c r="AV181" s="33"/>
      <c r="AW181" s="33"/>
      <c r="AX181" s="33"/>
      <c r="AY181" s="33"/>
      <c r="AZ181" s="33"/>
      <c r="BA181" s="33"/>
      <c r="BB181" s="33"/>
      <c r="BC181" s="33"/>
      <c r="BD181" s="33"/>
      <c r="BE181" s="33"/>
    </row>
    <row r="182" spans="2:76" s="21" customFormat="1" x14ac:dyDescent="0.15">
      <c r="B182" s="21" t="s">
        <v>105</v>
      </c>
      <c r="G182" s="36" t="str">
        <f>G$10</f>
        <v>JPY M</v>
      </c>
      <c r="H182" s="28">
        <f t="shared" ref="H182:T182" si="505">+SUMIFS($X182:$BY182,$X$5:$BY$5,H$5,$X$4:$BY$4,4)</f>
        <v>60259</v>
      </c>
      <c r="I182" s="28">
        <f t="shared" si="505"/>
        <v>74120</v>
      </c>
      <c r="J182" s="28">
        <f t="shared" si="505"/>
        <v>80262</v>
      </c>
      <c r="K182" s="28">
        <f t="shared" si="505"/>
        <v>76651</v>
      </c>
      <c r="L182" s="28">
        <f t="shared" si="505"/>
        <v>76636</v>
      </c>
      <c r="M182" s="28">
        <f t="shared" si="505"/>
        <v>88404</v>
      </c>
      <c r="N182" s="28">
        <f t="shared" si="505"/>
        <v>87276</v>
      </c>
      <c r="O182" s="28">
        <f t="shared" si="505"/>
        <v>102654</v>
      </c>
      <c r="P182" s="35">
        <f t="shared" si="505"/>
        <v>99663.548550088395</v>
      </c>
      <c r="Q182" s="35">
        <f t="shared" si="505"/>
        <v>103918.02841421281</v>
      </c>
      <c r="R182" s="35">
        <f t="shared" si="505"/>
        <v>106803.04136159143</v>
      </c>
      <c r="S182" s="35">
        <f t="shared" si="505"/>
        <v>109246.44982248788</v>
      </c>
      <c r="T182" s="35">
        <f t="shared" si="505"/>
        <v>112175.08183913541</v>
      </c>
      <c r="U182" s="53"/>
      <c r="W182" s="53"/>
      <c r="Y182" s="34">
        <v>54487</v>
      </c>
      <c r="Z182" s="34">
        <v>61116</v>
      </c>
      <c r="AA182" s="34">
        <v>57093</v>
      </c>
      <c r="AB182" s="34">
        <v>60259</v>
      </c>
      <c r="AC182" s="34">
        <v>66606</v>
      </c>
      <c r="AD182" s="34">
        <v>76829</v>
      </c>
      <c r="AE182" s="34">
        <v>77312</v>
      </c>
      <c r="AF182" s="34">
        <v>74120</v>
      </c>
      <c r="AG182" s="34">
        <v>75477</v>
      </c>
      <c r="AH182" s="34">
        <v>77660</v>
      </c>
      <c r="AI182" s="34">
        <v>84311</v>
      </c>
      <c r="AJ182" s="34">
        <v>80262</v>
      </c>
      <c r="AK182" s="34">
        <v>77669</v>
      </c>
      <c r="AL182" s="34">
        <v>76572</v>
      </c>
      <c r="AM182" s="34">
        <v>77952</v>
      </c>
      <c r="AN182" s="34">
        <v>76651</v>
      </c>
      <c r="AO182" s="34">
        <v>77066</v>
      </c>
      <c r="AP182" s="34">
        <v>80607</v>
      </c>
      <c r="AQ182" s="34">
        <v>80259</v>
      </c>
      <c r="AR182" s="34">
        <v>76636</v>
      </c>
      <c r="AS182" s="34">
        <v>73580</v>
      </c>
      <c r="AT182" s="34">
        <v>83136</v>
      </c>
      <c r="AU182" s="34">
        <v>81733</v>
      </c>
      <c r="AV182" s="34">
        <v>88404</v>
      </c>
      <c r="AW182" s="34">
        <v>84011</v>
      </c>
      <c r="AX182" s="34">
        <v>80930</v>
      </c>
      <c r="AY182" s="34">
        <v>86382</v>
      </c>
      <c r="AZ182" s="34">
        <v>87276</v>
      </c>
      <c r="BA182" s="34">
        <v>87302</v>
      </c>
      <c r="BB182" s="34">
        <v>96054</v>
      </c>
      <c r="BC182" s="34">
        <v>101231</v>
      </c>
      <c r="BD182" s="34">
        <v>102654</v>
      </c>
      <c r="BE182" s="34">
        <v>96477</v>
      </c>
      <c r="BF182" s="87">
        <f t="shared" ref="BF182:BT182" si="506">BF170+BF180</f>
        <v>97252.714497012872</v>
      </c>
      <c r="BG182" s="87">
        <f t="shared" si="506"/>
        <v>100083.97819552087</v>
      </c>
      <c r="BH182" s="87">
        <f t="shared" si="506"/>
        <v>99663.548550088395</v>
      </c>
      <c r="BI182" s="87">
        <f t="shared" si="506"/>
        <v>101374.76806074896</v>
      </c>
      <c r="BJ182" s="87">
        <f t="shared" si="506"/>
        <v>102376.50097008288</v>
      </c>
      <c r="BK182" s="87">
        <f t="shared" si="506"/>
        <v>103331.20658589309</v>
      </c>
      <c r="BL182" s="87">
        <f t="shared" si="506"/>
        <v>103918.02841421281</v>
      </c>
      <c r="BM182" s="87">
        <f t="shared" si="506"/>
        <v>105456.41858969253</v>
      </c>
      <c r="BN182" s="87">
        <f t="shared" si="506"/>
        <v>108596.01014822863</v>
      </c>
      <c r="BO182" s="87">
        <f t="shared" si="506"/>
        <v>106736.91866341041</v>
      </c>
      <c r="BP182" s="87">
        <f t="shared" si="506"/>
        <v>106803.04136159143</v>
      </c>
      <c r="BQ182" s="87">
        <f t="shared" si="506"/>
        <v>108477.61402119804</v>
      </c>
      <c r="BR182" s="87">
        <f t="shared" si="506"/>
        <v>108597.867361999</v>
      </c>
      <c r="BS182" s="87">
        <f t="shared" si="506"/>
        <v>109054.48456254695</v>
      </c>
      <c r="BT182" s="87">
        <f t="shared" si="506"/>
        <v>109246.44982248788</v>
      </c>
      <c r="BU182" s="87">
        <f t="shared" ref="BU182:BX182" si="507">BU170+BU180</f>
        <v>111380.20255688662</v>
      </c>
      <c r="BV182" s="87">
        <f t="shared" si="507"/>
        <v>111494.53188092193</v>
      </c>
      <c r="BW182" s="87">
        <f t="shared" si="507"/>
        <v>111976.92820683672</v>
      </c>
      <c r="BX182" s="87">
        <f t="shared" si="507"/>
        <v>112175.08183913541</v>
      </c>
    </row>
    <row r="183" spans="2:76" x14ac:dyDescent="0.15">
      <c r="G183" s="36"/>
      <c r="H183" s="26"/>
      <c r="I183" s="26"/>
      <c r="J183" s="26"/>
      <c r="K183" s="26"/>
      <c r="L183" s="26"/>
      <c r="M183" s="26"/>
      <c r="N183" s="26"/>
      <c r="O183" s="26"/>
      <c r="P183" s="23"/>
      <c r="Q183" s="23"/>
      <c r="R183" s="23"/>
      <c r="S183" s="23"/>
      <c r="T183" s="2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  <c r="AO183" s="33"/>
      <c r="AP183" s="33"/>
      <c r="AQ183" s="33"/>
      <c r="AR183" s="33"/>
      <c r="AS183" s="33"/>
      <c r="AT183" s="33"/>
      <c r="AU183" s="33"/>
      <c r="AV183" s="33"/>
      <c r="AW183" s="33"/>
      <c r="AX183" s="33"/>
      <c r="AY183" s="33"/>
      <c r="AZ183" s="33"/>
      <c r="BA183" s="33"/>
      <c r="BB183" s="33"/>
      <c r="BC183" s="33"/>
      <c r="BD183" s="33"/>
      <c r="BE183" s="33"/>
    </row>
    <row r="184" spans="2:76" x14ac:dyDescent="0.15">
      <c r="B184" t="s">
        <v>106</v>
      </c>
      <c r="G184" s="36" t="str">
        <f t="shared" ref="G184:G191" si="508">G$10</f>
        <v>JPY M</v>
      </c>
      <c r="H184" s="26">
        <f t="shared" ref="H184:T191" si="509">+SUMIFS($X184:$BY184,$X$5:$BY$5,H$5,$X$4:$BY$4,4)</f>
        <v>19699</v>
      </c>
      <c r="I184" s="26">
        <f t="shared" si="509"/>
        <v>19699</v>
      </c>
      <c r="J184" s="26">
        <f t="shared" si="509"/>
        <v>19699</v>
      </c>
      <c r="K184" s="26">
        <f t="shared" si="509"/>
        <v>19699</v>
      </c>
      <c r="L184" s="26">
        <f t="shared" si="509"/>
        <v>19699</v>
      </c>
      <c r="M184" s="26">
        <f t="shared" si="509"/>
        <v>19699</v>
      </c>
      <c r="N184" s="26">
        <f t="shared" si="509"/>
        <v>19699</v>
      </c>
      <c r="O184" s="26">
        <f t="shared" si="509"/>
        <v>19699</v>
      </c>
      <c r="P184" s="23">
        <f t="shared" si="509"/>
        <v>19699</v>
      </c>
      <c r="Q184" s="23">
        <f t="shared" si="509"/>
        <v>19699</v>
      </c>
      <c r="R184" s="23">
        <f t="shared" si="509"/>
        <v>19699</v>
      </c>
      <c r="S184" s="23">
        <f t="shared" si="509"/>
        <v>19699</v>
      </c>
      <c r="T184" s="23">
        <f t="shared" si="509"/>
        <v>19699</v>
      </c>
      <c r="Y184" s="33">
        <v>19699</v>
      </c>
      <c r="Z184" s="33">
        <v>19699</v>
      </c>
      <c r="AA184" s="33">
        <v>19699</v>
      </c>
      <c r="AB184" s="33">
        <v>19699</v>
      </c>
      <c r="AC184" s="33">
        <v>19699</v>
      </c>
      <c r="AD184" s="33">
        <v>19699</v>
      </c>
      <c r="AE184" s="33">
        <v>19699</v>
      </c>
      <c r="AF184" s="33">
        <v>19699</v>
      </c>
      <c r="AG184" s="33">
        <v>19699</v>
      </c>
      <c r="AH184" s="33">
        <v>19699</v>
      </c>
      <c r="AI184" s="33">
        <v>19699</v>
      </c>
      <c r="AJ184" s="33">
        <v>19699</v>
      </c>
      <c r="AK184" s="33">
        <v>19699</v>
      </c>
      <c r="AL184" s="33">
        <v>19699</v>
      </c>
      <c r="AM184" s="33">
        <v>19699</v>
      </c>
      <c r="AN184" s="33">
        <v>19699</v>
      </c>
      <c r="AO184" s="33">
        <v>19699</v>
      </c>
      <c r="AP184" s="33">
        <v>19699</v>
      </c>
      <c r="AQ184" s="33">
        <v>19699</v>
      </c>
      <c r="AR184" s="33">
        <v>19699</v>
      </c>
      <c r="AS184" s="33">
        <v>19699</v>
      </c>
      <c r="AT184" s="33">
        <v>19699</v>
      </c>
      <c r="AU184" s="33">
        <v>19699</v>
      </c>
      <c r="AV184" s="33">
        <v>19699</v>
      </c>
      <c r="AW184" s="33">
        <v>19699</v>
      </c>
      <c r="AX184" s="33">
        <v>19699</v>
      </c>
      <c r="AY184" s="33">
        <v>19699</v>
      </c>
      <c r="AZ184" s="33">
        <v>19699</v>
      </c>
      <c r="BA184" s="33">
        <v>19699</v>
      </c>
      <c r="BB184" s="33">
        <v>19699</v>
      </c>
      <c r="BC184" s="33">
        <v>19699</v>
      </c>
      <c r="BD184" s="33">
        <v>19699</v>
      </c>
      <c r="BE184" s="33">
        <v>19699</v>
      </c>
      <c r="BF184" s="84">
        <f t="shared" ref="BF184:BT184" si="510">BE184</f>
        <v>19699</v>
      </c>
      <c r="BG184" s="84">
        <f t="shared" si="510"/>
        <v>19699</v>
      </c>
      <c r="BH184" s="84">
        <f t="shared" si="510"/>
        <v>19699</v>
      </c>
      <c r="BI184" s="84">
        <f t="shared" si="510"/>
        <v>19699</v>
      </c>
      <c r="BJ184" s="84">
        <f t="shared" si="510"/>
        <v>19699</v>
      </c>
      <c r="BK184" s="84">
        <f t="shared" si="510"/>
        <v>19699</v>
      </c>
      <c r="BL184" s="84">
        <f t="shared" si="510"/>
        <v>19699</v>
      </c>
      <c r="BM184" s="84">
        <f t="shared" si="510"/>
        <v>19699</v>
      </c>
      <c r="BN184" s="84">
        <f t="shared" si="510"/>
        <v>19699</v>
      </c>
      <c r="BO184" s="84">
        <f t="shared" si="510"/>
        <v>19699</v>
      </c>
      <c r="BP184" s="84">
        <f t="shared" si="510"/>
        <v>19699</v>
      </c>
      <c r="BQ184" s="84">
        <f t="shared" si="510"/>
        <v>19699</v>
      </c>
      <c r="BR184" s="84">
        <f t="shared" si="510"/>
        <v>19699</v>
      </c>
      <c r="BS184" s="84">
        <f t="shared" si="510"/>
        <v>19699</v>
      </c>
      <c r="BT184" s="84">
        <f t="shared" si="510"/>
        <v>19699</v>
      </c>
      <c r="BU184" s="84">
        <f t="shared" ref="BU184:BU185" si="511">BT184</f>
        <v>19699</v>
      </c>
      <c r="BV184" s="84">
        <f t="shared" ref="BV184:BV185" si="512">BU184</f>
        <v>19699</v>
      </c>
      <c r="BW184" s="84">
        <f t="shared" ref="BW184:BW185" si="513">BV184</f>
        <v>19699</v>
      </c>
      <c r="BX184" s="84">
        <f t="shared" ref="BX184:BX185" si="514">BW184</f>
        <v>19699</v>
      </c>
    </row>
    <row r="185" spans="2:76" x14ac:dyDescent="0.15">
      <c r="B185" t="s">
        <v>107</v>
      </c>
      <c r="G185" s="36" t="str">
        <f t="shared" si="508"/>
        <v>JPY M</v>
      </c>
      <c r="H185" s="26">
        <f t="shared" si="509"/>
        <v>19037</v>
      </c>
      <c r="I185" s="26">
        <f t="shared" si="509"/>
        <v>19037</v>
      </c>
      <c r="J185" s="26">
        <f t="shared" si="509"/>
        <v>19037</v>
      </c>
      <c r="K185" s="26">
        <f t="shared" si="509"/>
        <v>19373</v>
      </c>
      <c r="L185" s="26">
        <f t="shared" si="509"/>
        <v>19373</v>
      </c>
      <c r="M185" s="26">
        <f t="shared" si="509"/>
        <v>19373</v>
      </c>
      <c r="N185" s="26">
        <f t="shared" si="509"/>
        <v>19373</v>
      </c>
      <c r="O185" s="26">
        <f t="shared" si="509"/>
        <v>19373</v>
      </c>
      <c r="P185" s="23">
        <f t="shared" si="509"/>
        <v>19373</v>
      </c>
      <c r="Q185" s="23">
        <f t="shared" si="509"/>
        <v>19373</v>
      </c>
      <c r="R185" s="23">
        <f t="shared" si="509"/>
        <v>19373</v>
      </c>
      <c r="S185" s="23">
        <f t="shared" si="509"/>
        <v>19373</v>
      </c>
      <c r="T185" s="23">
        <f t="shared" si="509"/>
        <v>19373</v>
      </c>
      <c r="Y185" s="33">
        <v>19037</v>
      </c>
      <c r="Z185" s="33">
        <v>19037</v>
      </c>
      <c r="AA185" s="33">
        <v>19037</v>
      </c>
      <c r="AB185" s="33">
        <v>19037</v>
      </c>
      <c r="AC185" s="33">
        <v>19037</v>
      </c>
      <c r="AD185" s="33">
        <v>19037</v>
      </c>
      <c r="AE185" s="33">
        <v>19037</v>
      </c>
      <c r="AF185" s="33">
        <v>19037</v>
      </c>
      <c r="AG185" s="33">
        <v>19037</v>
      </c>
      <c r="AH185" s="33">
        <v>19037</v>
      </c>
      <c r="AI185" s="33">
        <v>19037</v>
      </c>
      <c r="AJ185" s="33">
        <v>19037</v>
      </c>
      <c r="AK185" s="33">
        <v>19037</v>
      </c>
      <c r="AL185" s="33">
        <v>19037</v>
      </c>
      <c r="AM185" s="33">
        <v>19037</v>
      </c>
      <c r="AN185" s="33">
        <v>19373</v>
      </c>
      <c r="AO185" s="33">
        <v>19373</v>
      </c>
      <c r="AP185" s="33">
        <v>19373</v>
      </c>
      <c r="AQ185" s="33">
        <v>19373</v>
      </c>
      <c r="AR185" s="33">
        <v>19373</v>
      </c>
      <c r="AS185" s="33">
        <v>19373</v>
      </c>
      <c r="AT185" s="33">
        <v>19373</v>
      </c>
      <c r="AU185" s="33">
        <v>19373</v>
      </c>
      <c r="AV185" s="33">
        <v>19373</v>
      </c>
      <c r="AW185" s="33">
        <v>19373</v>
      </c>
      <c r="AX185" s="33">
        <v>19373</v>
      </c>
      <c r="AY185" s="33">
        <v>19373</v>
      </c>
      <c r="AZ185" s="33">
        <v>19373</v>
      </c>
      <c r="BA185" s="33">
        <v>19373</v>
      </c>
      <c r="BB185" s="33">
        <v>19373</v>
      </c>
      <c r="BC185" s="33">
        <v>19373</v>
      </c>
      <c r="BD185" s="33">
        <v>19373</v>
      </c>
      <c r="BE185" s="33">
        <v>19373</v>
      </c>
      <c r="BF185" s="84">
        <f t="shared" ref="BF185:BT185" si="515">BE185</f>
        <v>19373</v>
      </c>
      <c r="BG185" s="84">
        <f t="shared" si="515"/>
        <v>19373</v>
      </c>
      <c r="BH185" s="84">
        <f t="shared" si="515"/>
        <v>19373</v>
      </c>
      <c r="BI185" s="84">
        <f t="shared" si="515"/>
        <v>19373</v>
      </c>
      <c r="BJ185" s="84">
        <f t="shared" si="515"/>
        <v>19373</v>
      </c>
      <c r="BK185" s="84">
        <f t="shared" si="515"/>
        <v>19373</v>
      </c>
      <c r="BL185" s="84">
        <f t="shared" si="515"/>
        <v>19373</v>
      </c>
      <c r="BM185" s="84">
        <f t="shared" si="515"/>
        <v>19373</v>
      </c>
      <c r="BN185" s="84">
        <f t="shared" si="515"/>
        <v>19373</v>
      </c>
      <c r="BO185" s="84">
        <f t="shared" si="515"/>
        <v>19373</v>
      </c>
      <c r="BP185" s="84">
        <f t="shared" si="515"/>
        <v>19373</v>
      </c>
      <c r="BQ185" s="84">
        <f t="shared" si="515"/>
        <v>19373</v>
      </c>
      <c r="BR185" s="84">
        <f t="shared" si="515"/>
        <v>19373</v>
      </c>
      <c r="BS185" s="84">
        <f t="shared" si="515"/>
        <v>19373</v>
      </c>
      <c r="BT185" s="84">
        <f t="shared" si="515"/>
        <v>19373</v>
      </c>
      <c r="BU185" s="84">
        <f t="shared" si="511"/>
        <v>19373</v>
      </c>
      <c r="BV185" s="84">
        <f t="shared" si="512"/>
        <v>19373</v>
      </c>
      <c r="BW185" s="84">
        <f t="shared" si="513"/>
        <v>19373</v>
      </c>
      <c r="BX185" s="84">
        <f t="shared" si="514"/>
        <v>19373</v>
      </c>
    </row>
    <row r="186" spans="2:76" x14ac:dyDescent="0.15">
      <c r="B186" t="s">
        <v>108</v>
      </c>
      <c r="G186" s="36" t="str">
        <f t="shared" si="508"/>
        <v>JPY M</v>
      </c>
      <c r="H186" s="26">
        <f t="shared" si="509"/>
        <v>51440</v>
      </c>
      <c r="I186" s="26">
        <f t="shared" si="509"/>
        <v>55574</v>
      </c>
      <c r="J186" s="26">
        <f t="shared" si="509"/>
        <v>61831</v>
      </c>
      <c r="K186" s="26">
        <f t="shared" si="509"/>
        <v>66619</v>
      </c>
      <c r="L186" s="26">
        <f t="shared" si="509"/>
        <v>62676</v>
      </c>
      <c r="M186" s="26">
        <f t="shared" si="509"/>
        <v>67925</v>
      </c>
      <c r="N186" s="26">
        <f t="shared" si="509"/>
        <v>78567</v>
      </c>
      <c r="O186" s="26">
        <f t="shared" si="509"/>
        <v>116460</v>
      </c>
      <c r="P186" s="23">
        <f t="shared" si="509"/>
        <v>132180.84413235224</v>
      </c>
      <c r="Q186" s="23">
        <f t="shared" si="509"/>
        <v>151560.2556544262</v>
      </c>
      <c r="R186" s="23">
        <f t="shared" si="509"/>
        <v>169711.87821348637</v>
      </c>
      <c r="S186" s="23">
        <f t="shared" si="509"/>
        <v>188338.9330490538</v>
      </c>
      <c r="T186" s="23">
        <f t="shared" si="509"/>
        <v>207872.13975263096</v>
      </c>
      <c r="Y186" s="33">
        <v>45801</v>
      </c>
      <c r="Z186" s="33">
        <v>48767</v>
      </c>
      <c r="AA186" s="33">
        <v>49024</v>
      </c>
      <c r="AB186" s="33">
        <v>51440</v>
      </c>
      <c r="AC186" s="33">
        <v>51561</v>
      </c>
      <c r="AD186" s="33">
        <v>52645</v>
      </c>
      <c r="AE186" s="33">
        <v>53631</v>
      </c>
      <c r="AF186" s="33">
        <v>55574</v>
      </c>
      <c r="AG186" s="33">
        <v>63174</v>
      </c>
      <c r="AH186" s="33">
        <v>63393</v>
      </c>
      <c r="AI186" s="33">
        <v>61698</v>
      </c>
      <c r="AJ186" s="33">
        <v>61831</v>
      </c>
      <c r="AK186" s="33">
        <v>61789</v>
      </c>
      <c r="AL186" s="33">
        <v>63315</v>
      </c>
      <c r="AM186" s="33">
        <v>65094</v>
      </c>
      <c r="AN186" s="33">
        <v>66619</v>
      </c>
      <c r="AO186" s="33">
        <v>70534</v>
      </c>
      <c r="AP186" s="33">
        <v>73221</v>
      </c>
      <c r="AQ186" s="33">
        <v>72708</v>
      </c>
      <c r="AR186" s="33">
        <v>62676</v>
      </c>
      <c r="AS186" s="33">
        <v>62511</v>
      </c>
      <c r="AT186" s="33">
        <v>64968</v>
      </c>
      <c r="AU186" s="33">
        <v>65995</v>
      </c>
      <c r="AV186" s="33">
        <v>67925</v>
      </c>
      <c r="AW186" s="33">
        <v>69987</v>
      </c>
      <c r="AX186" s="33">
        <v>72147</v>
      </c>
      <c r="AY186" s="33">
        <v>75151</v>
      </c>
      <c r="AZ186" s="33">
        <v>78567</v>
      </c>
      <c r="BA186" s="33">
        <v>78843</v>
      </c>
      <c r="BB186" s="33">
        <v>82574</v>
      </c>
      <c r="BC186" s="33">
        <v>109801</v>
      </c>
      <c r="BD186" s="33">
        <v>116460</v>
      </c>
      <c r="BE186" s="33">
        <v>118618</v>
      </c>
      <c r="BF186" s="128">
        <f>'D&amp;E'!BF108</f>
        <v>123683.89318793615</v>
      </c>
      <c r="BG186" s="128">
        <f>'D&amp;E'!BG108</f>
        <v>126787.05790167331</v>
      </c>
      <c r="BH186" s="128">
        <f>'D&amp;E'!BH108</f>
        <v>132180.84413235224</v>
      </c>
      <c r="BI186" s="128">
        <f>'D&amp;E'!BI108</f>
        <v>134816.27283260392</v>
      </c>
      <c r="BJ186" s="128">
        <f>'D&amp;E'!BJ108</f>
        <v>140155.82232833109</v>
      </c>
      <c r="BK186" s="128">
        <f>'D&amp;E'!BK108</f>
        <v>144699.43768954973</v>
      </c>
      <c r="BL186" s="128">
        <f>'D&amp;E'!BL108</f>
        <v>151560.2556544262</v>
      </c>
      <c r="BM186" s="128">
        <f>'D&amp;E'!BM108</f>
        <v>152262.01241220746</v>
      </c>
      <c r="BN186" s="128">
        <f>'D&amp;E'!BN108</f>
        <v>158200.55879716005</v>
      </c>
      <c r="BO186" s="128">
        <f>'D&amp;E'!BO108</f>
        <v>162830.40686622745</v>
      </c>
      <c r="BP186" s="128">
        <f>'D&amp;E'!BP108</f>
        <v>169711.87821348637</v>
      </c>
      <c r="BQ186" s="128">
        <f>'D&amp;E'!BQ108</f>
        <v>170581.7119897934</v>
      </c>
      <c r="BR186" s="128">
        <f>'D&amp;E'!BR108</f>
        <v>176846.76247857203</v>
      </c>
      <c r="BS186" s="128">
        <f>'D&amp;E'!BS108</f>
        <v>181492.72767820369</v>
      </c>
      <c r="BT186" s="128">
        <f>'D&amp;E'!BT108</f>
        <v>188338.9330490538</v>
      </c>
      <c r="BU186" s="128">
        <f>'D&amp;E'!BU108</f>
        <v>189390.02431238853</v>
      </c>
      <c r="BV186" s="128">
        <f>'D&amp;E'!BV108</f>
        <v>195914.76120283766</v>
      </c>
      <c r="BW186" s="128">
        <f>'D&amp;E'!BW108</f>
        <v>200746.04046997835</v>
      </c>
      <c r="BX186" s="128">
        <f>'D&amp;E'!BX108</f>
        <v>207872.13975263096</v>
      </c>
    </row>
    <row r="187" spans="2:76" x14ac:dyDescent="0.15">
      <c r="B187" t="s">
        <v>109</v>
      </c>
      <c r="G187" s="36" t="str">
        <f t="shared" si="508"/>
        <v>JPY M</v>
      </c>
      <c r="H187" s="26">
        <f t="shared" si="509"/>
        <v>-2544</v>
      </c>
      <c r="I187" s="26">
        <f t="shared" si="509"/>
        <v>-2554</v>
      </c>
      <c r="J187" s="26">
        <f t="shared" si="509"/>
        <v>-2559</v>
      </c>
      <c r="K187" s="26">
        <f t="shared" si="509"/>
        <v>-2563</v>
      </c>
      <c r="L187" s="26">
        <f t="shared" si="509"/>
        <v>-3013</v>
      </c>
      <c r="M187" s="26">
        <f t="shared" si="509"/>
        <v>-3018</v>
      </c>
      <c r="N187" s="26">
        <f t="shared" si="509"/>
        <v>-3028</v>
      </c>
      <c r="O187" s="26">
        <f t="shared" si="509"/>
        <v>-3047</v>
      </c>
      <c r="P187" s="23">
        <f t="shared" si="509"/>
        <v>-3051</v>
      </c>
      <c r="Q187" s="23">
        <f t="shared" si="509"/>
        <v>-3051</v>
      </c>
      <c r="R187" s="23">
        <f t="shared" si="509"/>
        <v>-3051</v>
      </c>
      <c r="S187" s="23">
        <f t="shared" si="509"/>
        <v>-3051</v>
      </c>
      <c r="T187" s="23">
        <f t="shared" si="509"/>
        <v>-3051</v>
      </c>
      <c r="Y187" s="33">
        <v>-2538</v>
      </c>
      <c r="Z187" s="33">
        <v>-2542</v>
      </c>
      <c r="AA187" s="33">
        <v>-2542</v>
      </c>
      <c r="AB187" s="33">
        <v>-2544</v>
      </c>
      <c r="AC187" s="33">
        <v>-2544</v>
      </c>
      <c r="AD187" s="33">
        <v>-2546</v>
      </c>
      <c r="AE187" s="33">
        <v>-2550</v>
      </c>
      <c r="AF187" s="33">
        <v>-2554</v>
      </c>
      <c r="AG187" s="33">
        <v>-2555</v>
      </c>
      <c r="AH187" s="33">
        <v>-2558</v>
      </c>
      <c r="AI187" s="33">
        <v>-2558</v>
      </c>
      <c r="AJ187" s="33">
        <v>-2559</v>
      </c>
      <c r="AK187" s="33">
        <v>-2561</v>
      </c>
      <c r="AL187" s="33">
        <v>-2562</v>
      </c>
      <c r="AM187" s="33">
        <v>-2562</v>
      </c>
      <c r="AN187" s="33">
        <v>-2563</v>
      </c>
      <c r="AO187" s="33">
        <v>-3725</v>
      </c>
      <c r="AP187" s="33">
        <v>-5469</v>
      </c>
      <c r="AQ187" s="33">
        <v>-8006</v>
      </c>
      <c r="AR187" s="33">
        <v>-3013</v>
      </c>
      <c r="AS187" s="33">
        <v>-3013</v>
      </c>
      <c r="AT187" s="33">
        <v>-3014</v>
      </c>
      <c r="AU187" s="33">
        <v>-3016</v>
      </c>
      <c r="AV187" s="33">
        <v>-3018</v>
      </c>
      <c r="AW187" s="33">
        <v>-3020</v>
      </c>
      <c r="AX187" s="33">
        <v>-3022</v>
      </c>
      <c r="AY187" s="33">
        <v>-3024</v>
      </c>
      <c r="AZ187" s="33">
        <v>-3028</v>
      </c>
      <c r="BA187" s="33">
        <v>-3029</v>
      </c>
      <c r="BB187" s="33">
        <v>-3031</v>
      </c>
      <c r="BC187" s="33">
        <v>-3036</v>
      </c>
      <c r="BD187" s="33">
        <v>-3047</v>
      </c>
      <c r="BE187" s="33">
        <v>-3051</v>
      </c>
      <c r="BF187" s="128">
        <f>'D&amp;E'!BF114</f>
        <v>-3051</v>
      </c>
      <c r="BG187" s="128">
        <f>'D&amp;E'!BG114</f>
        <v>-3051</v>
      </c>
      <c r="BH187" s="128">
        <f>'D&amp;E'!BH114</f>
        <v>-3051</v>
      </c>
      <c r="BI187" s="128">
        <f>'D&amp;E'!BI114</f>
        <v>-3051</v>
      </c>
      <c r="BJ187" s="128">
        <f>'D&amp;E'!BJ114</f>
        <v>-3051</v>
      </c>
      <c r="BK187" s="128">
        <f>'D&amp;E'!BK114</f>
        <v>-3051</v>
      </c>
      <c r="BL187" s="128">
        <f>'D&amp;E'!BL114</f>
        <v>-3051</v>
      </c>
      <c r="BM187" s="128">
        <f>'D&amp;E'!BM114</f>
        <v>-3051</v>
      </c>
      <c r="BN187" s="128">
        <f>'D&amp;E'!BN114</f>
        <v>-3051</v>
      </c>
      <c r="BO187" s="128">
        <f>'D&amp;E'!BO114</f>
        <v>-3051</v>
      </c>
      <c r="BP187" s="128">
        <f>'D&amp;E'!BP114</f>
        <v>-3051</v>
      </c>
      <c r="BQ187" s="128">
        <f>'D&amp;E'!BQ114</f>
        <v>-3051</v>
      </c>
      <c r="BR187" s="128">
        <f>'D&amp;E'!BR114</f>
        <v>-3051</v>
      </c>
      <c r="BS187" s="128">
        <f>'D&amp;E'!BS114</f>
        <v>-3051</v>
      </c>
      <c r="BT187" s="128">
        <f>'D&amp;E'!BT114</f>
        <v>-3051</v>
      </c>
      <c r="BU187" s="128">
        <f>'D&amp;E'!BU114</f>
        <v>-3051</v>
      </c>
      <c r="BV187" s="128">
        <f>'D&amp;E'!BV114</f>
        <v>-3051</v>
      </c>
      <c r="BW187" s="128">
        <f>'D&amp;E'!BW114</f>
        <v>-3051</v>
      </c>
      <c r="BX187" s="128">
        <f>'D&amp;E'!BX114</f>
        <v>-3051</v>
      </c>
    </row>
    <row r="188" spans="2:76" x14ac:dyDescent="0.15">
      <c r="B188" t="s">
        <v>110</v>
      </c>
      <c r="G188" s="36" t="str">
        <f t="shared" si="508"/>
        <v>JPY M</v>
      </c>
      <c r="H188" s="26">
        <f t="shared" si="509"/>
        <v>2079</v>
      </c>
      <c r="I188" s="26">
        <f t="shared" si="509"/>
        <v>1899</v>
      </c>
      <c r="J188" s="26">
        <f t="shared" si="509"/>
        <v>1125</v>
      </c>
      <c r="K188" s="26">
        <f t="shared" si="509"/>
        <v>2695</v>
      </c>
      <c r="L188" s="26">
        <f t="shared" si="509"/>
        <v>5059</v>
      </c>
      <c r="M188" s="26">
        <f t="shared" si="509"/>
        <v>14213</v>
      </c>
      <c r="N188" s="26">
        <f t="shared" si="509"/>
        <v>15123</v>
      </c>
      <c r="O188" s="26">
        <f t="shared" si="509"/>
        <v>21112</v>
      </c>
      <c r="P188" s="23">
        <f t="shared" si="509"/>
        <v>22611</v>
      </c>
      <c r="Q188" s="23">
        <f t="shared" si="509"/>
        <v>22611</v>
      </c>
      <c r="R188" s="23">
        <f t="shared" si="509"/>
        <v>22611</v>
      </c>
      <c r="S188" s="23">
        <f t="shared" si="509"/>
        <v>22611</v>
      </c>
      <c r="T188" s="23">
        <f t="shared" si="509"/>
        <v>22611</v>
      </c>
      <c r="Y188" s="33">
        <v>4274</v>
      </c>
      <c r="Z188" s="33">
        <v>4349</v>
      </c>
      <c r="AA188" s="33">
        <v>2275</v>
      </c>
      <c r="AB188" s="33">
        <v>2079</v>
      </c>
      <c r="AC188" s="33">
        <v>830</v>
      </c>
      <c r="AD188" s="33">
        <v>3419</v>
      </c>
      <c r="AE188" s="33">
        <v>3759</v>
      </c>
      <c r="AF188" s="121">
        <f>AF193-AF182-AF190-SUM(AF184:AF187)</f>
        <v>1899</v>
      </c>
      <c r="AG188" s="121">
        <f t="shared" ref="AG188:BE188" si="516">AG193-AG182-AG190-SUM(AG184:AG187)</f>
        <v>-2272</v>
      </c>
      <c r="AH188" s="121">
        <f t="shared" si="516"/>
        <v>-1621</v>
      </c>
      <c r="AI188" s="121">
        <f t="shared" si="516"/>
        <v>-789</v>
      </c>
      <c r="AJ188" s="121">
        <f t="shared" si="516"/>
        <v>1125</v>
      </c>
      <c r="AK188" s="121">
        <f t="shared" si="516"/>
        <v>1836</v>
      </c>
      <c r="AL188" s="121">
        <f t="shared" si="516"/>
        <v>2490</v>
      </c>
      <c r="AM188" s="121">
        <f t="shared" si="516"/>
        <v>1952</v>
      </c>
      <c r="AN188" s="121">
        <f t="shared" si="516"/>
        <v>2695</v>
      </c>
      <c r="AO188" s="121">
        <f t="shared" si="516"/>
        <v>4037</v>
      </c>
      <c r="AP188" s="121">
        <f t="shared" si="516"/>
        <v>5746</v>
      </c>
      <c r="AQ188" s="121">
        <f t="shared" si="516"/>
        <v>6737</v>
      </c>
      <c r="AR188" s="121">
        <f t="shared" si="516"/>
        <v>5059</v>
      </c>
      <c r="AS188" s="121">
        <f t="shared" si="516"/>
        <v>6427</v>
      </c>
      <c r="AT188" s="121">
        <f t="shared" si="516"/>
        <v>9517</v>
      </c>
      <c r="AU188" s="121">
        <f t="shared" si="516"/>
        <v>10118</v>
      </c>
      <c r="AV188" s="121">
        <f t="shared" si="516"/>
        <v>14213</v>
      </c>
      <c r="AW188" s="121">
        <f t="shared" si="516"/>
        <v>15493</v>
      </c>
      <c r="AX188" s="121">
        <f t="shared" si="516"/>
        <v>16144</v>
      </c>
      <c r="AY188" s="121">
        <f t="shared" si="516"/>
        <v>13294</v>
      </c>
      <c r="AZ188" s="121">
        <f t="shared" si="516"/>
        <v>15123</v>
      </c>
      <c r="BA188" s="121">
        <f t="shared" si="516"/>
        <v>13083</v>
      </c>
      <c r="BB188" s="121">
        <f t="shared" si="516"/>
        <v>17579</v>
      </c>
      <c r="BC188" s="121">
        <f t="shared" si="516"/>
        <v>19086</v>
      </c>
      <c r="BD188" s="121">
        <f t="shared" si="516"/>
        <v>21112</v>
      </c>
      <c r="BE188" s="121">
        <f t="shared" si="516"/>
        <v>22611</v>
      </c>
      <c r="BF188" s="84">
        <f t="shared" ref="BF188:BT188" si="517">BE188</f>
        <v>22611</v>
      </c>
      <c r="BG188" s="84">
        <f t="shared" si="517"/>
        <v>22611</v>
      </c>
      <c r="BH188" s="84">
        <f t="shared" si="517"/>
        <v>22611</v>
      </c>
      <c r="BI188" s="84">
        <f t="shared" si="517"/>
        <v>22611</v>
      </c>
      <c r="BJ188" s="84">
        <f t="shared" si="517"/>
        <v>22611</v>
      </c>
      <c r="BK188" s="84">
        <f t="shared" si="517"/>
        <v>22611</v>
      </c>
      <c r="BL188" s="84">
        <f t="shared" si="517"/>
        <v>22611</v>
      </c>
      <c r="BM188" s="84">
        <f t="shared" si="517"/>
        <v>22611</v>
      </c>
      <c r="BN188" s="84">
        <f t="shared" si="517"/>
        <v>22611</v>
      </c>
      <c r="BO188" s="84">
        <f t="shared" si="517"/>
        <v>22611</v>
      </c>
      <c r="BP188" s="84">
        <f t="shared" si="517"/>
        <v>22611</v>
      </c>
      <c r="BQ188" s="84">
        <f t="shared" si="517"/>
        <v>22611</v>
      </c>
      <c r="BR188" s="84">
        <f t="shared" si="517"/>
        <v>22611</v>
      </c>
      <c r="BS188" s="84">
        <f t="shared" si="517"/>
        <v>22611</v>
      </c>
      <c r="BT188" s="84">
        <f t="shared" si="517"/>
        <v>22611</v>
      </c>
      <c r="BU188" s="84">
        <f t="shared" ref="BU188" si="518">BT188</f>
        <v>22611</v>
      </c>
      <c r="BV188" s="84">
        <f t="shared" ref="BV188" si="519">BU188</f>
        <v>22611</v>
      </c>
      <c r="BW188" s="84">
        <f t="shared" ref="BW188" si="520">BV188</f>
        <v>22611</v>
      </c>
      <c r="BX188" s="84">
        <f t="shared" ref="BX188" si="521">BW188</f>
        <v>22611</v>
      </c>
    </row>
    <row r="189" spans="2:76" s="21" customFormat="1" x14ac:dyDescent="0.15">
      <c r="B189" s="100" t="s">
        <v>111</v>
      </c>
      <c r="C189" s="100"/>
      <c r="D189" s="100"/>
      <c r="E189" s="100"/>
      <c r="F189" s="100"/>
      <c r="G189" s="91" t="str">
        <f t="shared" si="508"/>
        <v>JPY M</v>
      </c>
      <c r="H189" s="108">
        <f t="shared" si="509"/>
        <v>89712</v>
      </c>
      <c r="I189" s="108">
        <f t="shared" si="509"/>
        <v>93654</v>
      </c>
      <c r="J189" s="108">
        <f t="shared" si="509"/>
        <v>99131</v>
      </c>
      <c r="K189" s="108">
        <f t="shared" si="509"/>
        <v>105822</v>
      </c>
      <c r="L189" s="108">
        <f t="shared" si="509"/>
        <v>103793</v>
      </c>
      <c r="M189" s="108">
        <f t="shared" si="509"/>
        <v>118191</v>
      </c>
      <c r="N189" s="108">
        <f t="shared" si="509"/>
        <v>129734</v>
      </c>
      <c r="O189" s="108">
        <f t="shared" si="509"/>
        <v>173595</v>
      </c>
      <c r="P189" s="101">
        <f t="shared" si="509"/>
        <v>190812.84413235224</v>
      </c>
      <c r="Q189" s="101">
        <f t="shared" si="509"/>
        <v>210192.2556544262</v>
      </c>
      <c r="R189" s="101">
        <f t="shared" si="509"/>
        <v>228343.87821348637</v>
      </c>
      <c r="S189" s="101">
        <f t="shared" si="509"/>
        <v>246970.9330490538</v>
      </c>
      <c r="T189" s="101">
        <f t="shared" si="509"/>
        <v>266504.13975263096</v>
      </c>
      <c r="U189" s="53"/>
      <c r="W189" s="53"/>
      <c r="Y189" s="109">
        <v>86273</v>
      </c>
      <c r="Z189" s="109">
        <v>89311</v>
      </c>
      <c r="AA189" s="109">
        <v>87493</v>
      </c>
      <c r="AB189" s="109">
        <v>89712</v>
      </c>
      <c r="AC189" s="109">
        <v>88583</v>
      </c>
      <c r="AD189" s="109">
        <v>92254</v>
      </c>
      <c r="AE189" s="109">
        <v>93576</v>
      </c>
      <c r="AF189" s="109">
        <v>93654</v>
      </c>
      <c r="AG189" s="109">
        <v>97081</v>
      </c>
      <c r="AH189" s="109">
        <v>97949</v>
      </c>
      <c r="AI189" s="109">
        <v>97086</v>
      </c>
      <c r="AJ189" s="109">
        <v>99131</v>
      </c>
      <c r="AK189" s="109">
        <v>99800</v>
      </c>
      <c r="AL189" s="109">
        <v>101978</v>
      </c>
      <c r="AM189" s="109">
        <v>103219</v>
      </c>
      <c r="AN189" s="109">
        <v>105822</v>
      </c>
      <c r="AO189" s="109">
        <v>109917</v>
      </c>
      <c r="AP189" s="109">
        <v>112569</v>
      </c>
      <c r="AQ189" s="109">
        <v>110510</v>
      </c>
      <c r="AR189" s="109">
        <v>103793</v>
      </c>
      <c r="AS189" s="109">
        <v>104996</v>
      </c>
      <c r="AT189" s="109">
        <v>110542</v>
      </c>
      <c r="AU189" s="109">
        <v>112168</v>
      </c>
      <c r="AV189" s="109">
        <v>118191</v>
      </c>
      <c r="AW189" s="109">
        <v>121532</v>
      </c>
      <c r="AX189" s="109">
        <v>124339</v>
      </c>
      <c r="AY189" s="109">
        <v>124492</v>
      </c>
      <c r="AZ189" s="109">
        <v>129734</v>
      </c>
      <c r="BA189" s="109">
        <v>127967</v>
      </c>
      <c r="BB189" s="109">
        <v>136193</v>
      </c>
      <c r="BC189" s="109">
        <v>164923</v>
      </c>
      <c r="BD189" s="109">
        <v>173595</v>
      </c>
      <c r="BE189" s="109">
        <v>177248</v>
      </c>
      <c r="BF189" s="110">
        <f t="shared" ref="BF189" si="522">SUM(BF184:BF188)</f>
        <v>182315.89318793616</v>
      </c>
      <c r="BG189" s="110">
        <f t="shared" ref="BG189:BT189" si="523">SUM(BG184:BG188)</f>
        <v>185419.05790167331</v>
      </c>
      <c r="BH189" s="110">
        <f t="shared" si="523"/>
        <v>190812.84413235224</v>
      </c>
      <c r="BI189" s="110">
        <f t="shared" si="523"/>
        <v>193448.27283260392</v>
      </c>
      <c r="BJ189" s="110">
        <f t="shared" si="523"/>
        <v>198787.82232833109</v>
      </c>
      <c r="BK189" s="110">
        <f t="shared" si="523"/>
        <v>203331.43768954973</v>
      </c>
      <c r="BL189" s="110">
        <f t="shared" si="523"/>
        <v>210192.2556544262</v>
      </c>
      <c r="BM189" s="110">
        <f t="shared" si="523"/>
        <v>210894.01241220746</v>
      </c>
      <c r="BN189" s="110">
        <f t="shared" si="523"/>
        <v>216832.55879716005</v>
      </c>
      <c r="BO189" s="110">
        <f t="shared" si="523"/>
        <v>221462.40686622745</v>
      </c>
      <c r="BP189" s="110">
        <f t="shared" si="523"/>
        <v>228343.87821348637</v>
      </c>
      <c r="BQ189" s="110">
        <f t="shared" si="523"/>
        <v>229213.7119897934</v>
      </c>
      <c r="BR189" s="110">
        <f t="shared" si="523"/>
        <v>235478.76247857203</v>
      </c>
      <c r="BS189" s="110">
        <f t="shared" si="523"/>
        <v>240124.72767820369</v>
      </c>
      <c r="BT189" s="110">
        <f t="shared" si="523"/>
        <v>246970.9330490538</v>
      </c>
      <c r="BU189" s="110">
        <f t="shared" ref="BU189:BX189" si="524">SUM(BU184:BU188)</f>
        <v>248022.02431238853</v>
      </c>
      <c r="BV189" s="110">
        <f t="shared" si="524"/>
        <v>254546.76120283766</v>
      </c>
      <c r="BW189" s="110">
        <f t="shared" si="524"/>
        <v>259378.04046997835</v>
      </c>
      <c r="BX189" s="110">
        <f t="shared" si="524"/>
        <v>266504.13975263096</v>
      </c>
    </row>
    <row r="190" spans="2:76" x14ac:dyDescent="0.15">
      <c r="B190" t="s">
        <v>112</v>
      </c>
      <c r="G190" s="36" t="str">
        <f t="shared" si="508"/>
        <v>JPY M</v>
      </c>
      <c r="H190" s="26">
        <f t="shared" si="509"/>
        <v>1027</v>
      </c>
      <c r="I190" s="26">
        <f t="shared" si="509"/>
        <v>5049</v>
      </c>
      <c r="J190" s="26">
        <f t="shared" si="509"/>
        <v>5257</v>
      </c>
      <c r="K190" s="26">
        <f t="shared" si="509"/>
        <v>4815</v>
      </c>
      <c r="L190" s="26">
        <f t="shared" si="509"/>
        <v>5155</v>
      </c>
      <c r="M190" s="26">
        <f t="shared" si="509"/>
        <v>5516</v>
      </c>
      <c r="N190" s="26">
        <f t="shared" si="509"/>
        <v>6095</v>
      </c>
      <c r="O190" s="26">
        <f t="shared" si="509"/>
        <v>6787</v>
      </c>
      <c r="P190" s="23">
        <f t="shared" si="509"/>
        <v>7106.6354645186429</v>
      </c>
      <c r="Q190" s="23">
        <f t="shared" si="509"/>
        <v>7746.6084639394694</v>
      </c>
      <c r="R190" s="23">
        <f t="shared" si="509"/>
        <v>8429.6483663957733</v>
      </c>
      <c r="S190" s="23">
        <f t="shared" si="509"/>
        <v>9136.3346345960435</v>
      </c>
      <c r="T190" s="23">
        <f t="shared" si="509"/>
        <v>9873.2949259845409</v>
      </c>
      <c r="Y190" s="33">
        <v>920</v>
      </c>
      <c r="Z190" s="33">
        <v>931</v>
      </c>
      <c r="AA190" s="33">
        <v>934</v>
      </c>
      <c r="AB190" s="33">
        <v>1027</v>
      </c>
      <c r="AC190" s="33">
        <v>4842</v>
      </c>
      <c r="AD190" s="33">
        <v>4763</v>
      </c>
      <c r="AE190" s="33">
        <v>4823</v>
      </c>
      <c r="AF190" s="33">
        <v>5049</v>
      </c>
      <c r="AG190" s="33">
        <v>5034</v>
      </c>
      <c r="AH190" s="33">
        <v>5149</v>
      </c>
      <c r="AI190" s="33">
        <v>5192</v>
      </c>
      <c r="AJ190" s="33">
        <v>5257</v>
      </c>
      <c r="AK190" s="33">
        <v>5458</v>
      </c>
      <c r="AL190" s="33">
        <v>5559</v>
      </c>
      <c r="AM190" s="33">
        <v>5674</v>
      </c>
      <c r="AN190" s="33">
        <v>4815</v>
      </c>
      <c r="AO190" s="33">
        <v>4997</v>
      </c>
      <c r="AP190" s="33">
        <v>5435</v>
      </c>
      <c r="AQ190" s="33">
        <v>5440</v>
      </c>
      <c r="AR190" s="33">
        <v>5155</v>
      </c>
      <c r="AS190" s="33">
        <v>5211</v>
      </c>
      <c r="AT190" s="33">
        <v>5529</v>
      </c>
      <c r="AU190" s="33">
        <v>5533</v>
      </c>
      <c r="AV190" s="33">
        <v>5516</v>
      </c>
      <c r="AW190" s="33">
        <v>5723</v>
      </c>
      <c r="AX190" s="33">
        <v>6066</v>
      </c>
      <c r="AY190" s="33">
        <v>5585</v>
      </c>
      <c r="AZ190" s="33">
        <v>6095</v>
      </c>
      <c r="BA190" s="33">
        <v>5716</v>
      </c>
      <c r="BB190" s="33">
        <v>6360</v>
      </c>
      <c r="BC190" s="33">
        <v>6435</v>
      </c>
      <c r="BD190" s="33">
        <v>6787</v>
      </c>
      <c r="BE190" s="33">
        <v>6686</v>
      </c>
      <c r="BF190" s="128">
        <f>'D&amp;E'!BF122</f>
        <v>6821.2291816081515</v>
      </c>
      <c r="BG190" s="128">
        <f>'D&amp;E'!BG122</f>
        <v>6962.6534912150983</v>
      </c>
      <c r="BH190" s="128">
        <f>'D&amp;E'!BH122</f>
        <v>7106.6354645186429</v>
      </c>
      <c r="BI190" s="128">
        <f>'D&amp;E'!BI122</f>
        <v>7255.1034380366546</v>
      </c>
      <c r="BJ190" s="128">
        <f>'D&amp;E'!BJ122</f>
        <v>7397.6376134872771</v>
      </c>
      <c r="BK190" s="128">
        <f>'D&amp;E'!BK122</f>
        <v>7563.4654792507754</v>
      </c>
      <c r="BL190" s="128">
        <f>'D&amp;E'!BL122</f>
        <v>7746.6084639394694</v>
      </c>
      <c r="BM190" s="128">
        <f>'D&amp;E'!BM122</f>
        <v>7913.7103073758835</v>
      </c>
      <c r="BN190" s="128">
        <f>'D&amp;E'!BN122</f>
        <v>8072.2341328468974</v>
      </c>
      <c r="BO190" s="128">
        <f>'D&amp;E'!BO122</f>
        <v>8245.9540593847541</v>
      </c>
      <c r="BP190" s="128">
        <f>'D&amp;E'!BP122</f>
        <v>8429.6483663957733</v>
      </c>
      <c r="BQ190" s="128">
        <f>'D&amp;E'!BQ122</f>
        <v>8608.6285256804767</v>
      </c>
      <c r="BR190" s="128">
        <f>'D&amp;E'!BR122</f>
        <v>8775.8680664486947</v>
      </c>
      <c r="BS190" s="128">
        <f>'D&amp;E'!BS122</f>
        <v>8953.5817191524056</v>
      </c>
      <c r="BT190" s="128">
        <f>'D&amp;E'!BT122</f>
        <v>9136.3346345960435</v>
      </c>
      <c r="BU190" s="128">
        <f>'D&amp;E'!BU122</f>
        <v>9323.7176091388428</v>
      </c>
      <c r="BV190" s="128">
        <f>'D&amp;E'!BV122</f>
        <v>9497.8892304444653</v>
      </c>
      <c r="BW190" s="128">
        <f>'D&amp;E'!BW122</f>
        <v>9683.0705098151684</v>
      </c>
      <c r="BX190" s="128">
        <f>'D&amp;E'!BX122</f>
        <v>9873.2949259845409</v>
      </c>
    </row>
    <row r="191" spans="2:76" s="21" customFormat="1" x14ac:dyDescent="0.15">
      <c r="B191" s="100" t="s">
        <v>113</v>
      </c>
      <c r="C191" s="100"/>
      <c r="D191" s="100"/>
      <c r="E191" s="100"/>
      <c r="F191" s="100"/>
      <c r="G191" s="91" t="str">
        <f t="shared" si="508"/>
        <v>JPY M</v>
      </c>
      <c r="H191" s="108">
        <f t="shared" si="509"/>
        <v>90740</v>
      </c>
      <c r="I191" s="108">
        <f t="shared" si="509"/>
        <v>98704</v>
      </c>
      <c r="J191" s="108">
        <f t="shared" si="509"/>
        <v>104389</v>
      </c>
      <c r="K191" s="108">
        <f t="shared" si="509"/>
        <v>110638</v>
      </c>
      <c r="L191" s="108">
        <f t="shared" si="509"/>
        <v>108948</v>
      </c>
      <c r="M191" s="108">
        <f t="shared" si="509"/>
        <v>123707</v>
      </c>
      <c r="N191" s="108">
        <f t="shared" si="509"/>
        <v>135829</v>
      </c>
      <c r="O191" s="108">
        <f t="shared" si="509"/>
        <v>180383</v>
      </c>
      <c r="P191" s="101">
        <f t="shared" si="509"/>
        <v>197919.47959687089</v>
      </c>
      <c r="Q191" s="101">
        <f t="shared" si="509"/>
        <v>217938.86411836569</v>
      </c>
      <c r="R191" s="101">
        <f t="shared" si="509"/>
        <v>236773.52657988213</v>
      </c>
      <c r="S191" s="101">
        <f t="shared" si="509"/>
        <v>256107.26768364984</v>
      </c>
      <c r="T191" s="101">
        <f t="shared" si="509"/>
        <v>276377.43467861548</v>
      </c>
      <c r="U191" s="53"/>
      <c r="W191" s="53"/>
      <c r="Y191" s="109">
        <v>87194</v>
      </c>
      <c r="Z191" s="109">
        <v>90243</v>
      </c>
      <c r="AA191" s="109">
        <v>88427</v>
      </c>
      <c r="AB191" s="109">
        <v>90740</v>
      </c>
      <c r="AC191" s="109">
        <v>93426</v>
      </c>
      <c r="AD191" s="109">
        <v>97018</v>
      </c>
      <c r="AE191" s="109">
        <v>98400</v>
      </c>
      <c r="AF191" s="109">
        <v>98704</v>
      </c>
      <c r="AG191" s="109">
        <v>102116</v>
      </c>
      <c r="AH191" s="109">
        <v>103099</v>
      </c>
      <c r="AI191" s="109">
        <v>102279</v>
      </c>
      <c r="AJ191" s="109">
        <v>104389</v>
      </c>
      <c r="AK191" s="109">
        <v>105258</v>
      </c>
      <c r="AL191" s="109">
        <v>107537</v>
      </c>
      <c r="AM191" s="109">
        <v>108894</v>
      </c>
      <c r="AN191" s="109">
        <v>110638</v>
      </c>
      <c r="AO191" s="109">
        <v>114914</v>
      </c>
      <c r="AP191" s="109">
        <v>118004</v>
      </c>
      <c r="AQ191" s="109">
        <v>115951</v>
      </c>
      <c r="AR191" s="109">
        <v>108948</v>
      </c>
      <c r="AS191" s="109">
        <v>110208</v>
      </c>
      <c r="AT191" s="109">
        <v>116071</v>
      </c>
      <c r="AU191" s="109">
        <v>117702</v>
      </c>
      <c r="AV191" s="109">
        <v>123707</v>
      </c>
      <c r="AW191" s="109">
        <v>127255</v>
      </c>
      <c r="AX191" s="109">
        <v>130406</v>
      </c>
      <c r="AY191" s="109">
        <v>130078</v>
      </c>
      <c r="AZ191" s="109">
        <v>135829</v>
      </c>
      <c r="BA191" s="109">
        <v>133684</v>
      </c>
      <c r="BB191" s="109">
        <v>142553</v>
      </c>
      <c r="BC191" s="109">
        <v>171358</v>
      </c>
      <c r="BD191" s="109">
        <v>180383</v>
      </c>
      <c r="BE191" s="109">
        <v>183935</v>
      </c>
      <c r="BF191" s="110">
        <f t="shared" ref="BF191" si="525">BF189+BF190</f>
        <v>189137.12236954432</v>
      </c>
      <c r="BG191" s="110">
        <f t="shared" ref="BG191:BT191" si="526">BG189+BG190</f>
        <v>192381.71139288842</v>
      </c>
      <c r="BH191" s="110">
        <f t="shared" si="526"/>
        <v>197919.47959687089</v>
      </c>
      <c r="BI191" s="110">
        <f t="shared" si="526"/>
        <v>200703.37627064058</v>
      </c>
      <c r="BJ191" s="110">
        <f t="shared" si="526"/>
        <v>206185.45994181838</v>
      </c>
      <c r="BK191" s="110">
        <f t="shared" si="526"/>
        <v>210894.90316880049</v>
      </c>
      <c r="BL191" s="110">
        <f t="shared" si="526"/>
        <v>217938.86411836569</v>
      </c>
      <c r="BM191" s="110">
        <f t="shared" si="526"/>
        <v>218807.72271958334</v>
      </c>
      <c r="BN191" s="110">
        <f t="shared" si="526"/>
        <v>224904.79293000695</v>
      </c>
      <c r="BO191" s="110">
        <f t="shared" si="526"/>
        <v>229708.36092561221</v>
      </c>
      <c r="BP191" s="110">
        <f t="shared" si="526"/>
        <v>236773.52657988213</v>
      </c>
      <c r="BQ191" s="110">
        <f t="shared" si="526"/>
        <v>237822.34051547389</v>
      </c>
      <c r="BR191" s="110">
        <f t="shared" si="526"/>
        <v>244254.63054502071</v>
      </c>
      <c r="BS191" s="110">
        <f t="shared" si="526"/>
        <v>249078.30939735609</v>
      </c>
      <c r="BT191" s="110">
        <f t="shared" si="526"/>
        <v>256107.26768364984</v>
      </c>
      <c r="BU191" s="110">
        <f t="shared" ref="BU191:BX191" si="527">BU189+BU190</f>
        <v>257345.74192152737</v>
      </c>
      <c r="BV191" s="110">
        <f t="shared" si="527"/>
        <v>264044.65043328214</v>
      </c>
      <c r="BW191" s="110">
        <f t="shared" si="527"/>
        <v>269061.11097979354</v>
      </c>
      <c r="BX191" s="110">
        <f t="shared" si="527"/>
        <v>276377.43467861548</v>
      </c>
    </row>
    <row r="192" spans="2:76" x14ac:dyDescent="0.15">
      <c r="G192" s="36"/>
      <c r="H192" s="26"/>
      <c r="I192" s="26"/>
      <c r="J192" s="26"/>
      <c r="K192" s="26"/>
      <c r="L192" s="26"/>
      <c r="M192" s="26"/>
      <c r="N192" s="26"/>
      <c r="O192" s="26"/>
      <c r="P192" s="23"/>
      <c r="Q192" s="23"/>
      <c r="R192" s="23"/>
      <c r="S192" s="23"/>
      <c r="T192" s="2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  <c r="AO192" s="33"/>
      <c r="AP192" s="33"/>
      <c r="AQ192" s="33"/>
      <c r="AR192" s="33"/>
      <c r="AS192" s="33"/>
      <c r="AT192" s="33"/>
      <c r="AU192" s="33"/>
      <c r="AV192" s="33"/>
      <c r="AW192" s="33"/>
      <c r="AX192" s="33"/>
      <c r="AY192" s="33"/>
      <c r="AZ192" s="33"/>
      <c r="BA192" s="33"/>
      <c r="BB192" s="33"/>
      <c r="BC192" s="33"/>
      <c r="BD192" s="33"/>
      <c r="BE192" s="33"/>
    </row>
    <row r="193" spans="1:76" s="21" customFormat="1" x14ac:dyDescent="0.15">
      <c r="B193" s="21" t="s">
        <v>114</v>
      </c>
      <c r="G193" s="36" t="str">
        <f>G$10</f>
        <v>JPY M</v>
      </c>
      <c r="H193" s="28">
        <f t="shared" ref="H193:T193" si="528">+SUMIFS($X193:$BY193,$X$5:$BY$5,H$5,$X$4:$BY$4,4)</f>
        <v>151000</v>
      </c>
      <c r="I193" s="28">
        <f t="shared" si="528"/>
        <v>172824</v>
      </c>
      <c r="J193" s="28">
        <f t="shared" si="528"/>
        <v>184652</v>
      </c>
      <c r="K193" s="28">
        <f t="shared" si="528"/>
        <v>187289</v>
      </c>
      <c r="L193" s="28">
        <f t="shared" si="528"/>
        <v>185585</v>
      </c>
      <c r="M193" s="28">
        <f t="shared" si="528"/>
        <v>212112</v>
      </c>
      <c r="N193" s="28">
        <f t="shared" si="528"/>
        <v>223105</v>
      </c>
      <c r="O193" s="28">
        <f t="shared" si="528"/>
        <v>283038</v>
      </c>
      <c r="P193" s="35">
        <f t="shared" si="528"/>
        <v>297583.02814695926</v>
      </c>
      <c r="Q193" s="35">
        <f t="shared" si="528"/>
        <v>321856.89253257849</v>
      </c>
      <c r="R193" s="35">
        <f t="shared" si="528"/>
        <v>343576.56794147356</v>
      </c>
      <c r="S193" s="35">
        <f t="shared" si="528"/>
        <v>365353.71750613773</v>
      </c>
      <c r="T193" s="35">
        <f t="shared" si="528"/>
        <v>388552.51651775092</v>
      </c>
      <c r="U193" s="53"/>
      <c r="W193" s="53"/>
      <c r="Y193" s="34">
        <v>141682</v>
      </c>
      <c r="Z193" s="34">
        <v>151360</v>
      </c>
      <c r="AA193" s="34">
        <v>145521</v>
      </c>
      <c r="AB193" s="34">
        <v>151000</v>
      </c>
      <c r="AC193" s="34">
        <v>160032</v>
      </c>
      <c r="AD193" s="34">
        <v>173848</v>
      </c>
      <c r="AE193" s="34">
        <v>175712</v>
      </c>
      <c r="AF193" s="34">
        <v>172824</v>
      </c>
      <c r="AG193" s="34">
        <v>177594</v>
      </c>
      <c r="AH193" s="34">
        <v>180759</v>
      </c>
      <c r="AI193" s="34">
        <v>186590</v>
      </c>
      <c r="AJ193" s="34">
        <v>184652</v>
      </c>
      <c r="AK193" s="34">
        <v>182927</v>
      </c>
      <c r="AL193" s="34">
        <v>184110</v>
      </c>
      <c r="AM193" s="34">
        <v>186846</v>
      </c>
      <c r="AN193" s="34">
        <v>187289</v>
      </c>
      <c r="AO193" s="34">
        <v>191981</v>
      </c>
      <c r="AP193" s="34">
        <v>198612</v>
      </c>
      <c r="AQ193" s="34">
        <v>196210</v>
      </c>
      <c r="AR193" s="34">
        <v>185585</v>
      </c>
      <c r="AS193" s="34">
        <v>183788</v>
      </c>
      <c r="AT193" s="34">
        <v>199208</v>
      </c>
      <c r="AU193" s="34">
        <v>199435</v>
      </c>
      <c r="AV193" s="34">
        <v>212112</v>
      </c>
      <c r="AW193" s="34">
        <v>211266</v>
      </c>
      <c r="AX193" s="34">
        <v>211337</v>
      </c>
      <c r="AY193" s="34">
        <v>216460</v>
      </c>
      <c r="AZ193" s="34">
        <v>223105</v>
      </c>
      <c r="BA193" s="34">
        <v>220987</v>
      </c>
      <c r="BB193" s="34">
        <v>238608</v>
      </c>
      <c r="BC193" s="34">
        <v>272589</v>
      </c>
      <c r="BD193" s="34">
        <v>283038</v>
      </c>
      <c r="BE193" s="34">
        <v>280413</v>
      </c>
      <c r="BF193" s="87">
        <f t="shared" ref="BF193" si="529">BF182+BF191</f>
        <v>286389.83686655719</v>
      </c>
      <c r="BG193" s="87">
        <f t="shared" ref="BG193:BT193" si="530">BG182+BG191</f>
        <v>292465.68958840927</v>
      </c>
      <c r="BH193" s="87">
        <f t="shared" si="530"/>
        <v>297583.02814695926</v>
      </c>
      <c r="BI193" s="87">
        <f t="shared" si="530"/>
        <v>302078.14433138957</v>
      </c>
      <c r="BJ193" s="87">
        <f t="shared" si="530"/>
        <v>308561.96091190126</v>
      </c>
      <c r="BK193" s="87">
        <f t="shared" si="530"/>
        <v>314226.10975469358</v>
      </c>
      <c r="BL193" s="87">
        <f t="shared" si="530"/>
        <v>321856.89253257849</v>
      </c>
      <c r="BM193" s="87">
        <f t="shared" si="530"/>
        <v>324264.14130927587</v>
      </c>
      <c r="BN193" s="87">
        <f t="shared" si="530"/>
        <v>333500.80307823559</v>
      </c>
      <c r="BO193" s="87">
        <f t="shared" si="530"/>
        <v>336445.27958902263</v>
      </c>
      <c r="BP193" s="87">
        <f t="shared" si="530"/>
        <v>343576.56794147356</v>
      </c>
      <c r="BQ193" s="87">
        <f t="shared" si="530"/>
        <v>346299.95453667192</v>
      </c>
      <c r="BR193" s="87">
        <f t="shared" si="530"/>
        <v>352852.49790701969</v>
      </c>
      <c r="BS193" s="87">
        <f t="shared" si="530"/>
        <v>358132.79395990307</v>
      </c>
      <c r="BT193" s="87">
        <f t="shared" si="530"/>
        <v>365353.71750613773</v>
      </c>
      <c r="BU193" s="87">
        <f t="shared" ref="BU193:BX193" si="531">BU182+BU191</f>
        <v>368725.94447841402</v>
      </c>
      <c r="BV193" s="87">
        <f t="shared" si="531"/>
        <v>375539.18231420405</v>
      </c>
      <c r="BW193" s="87">
        <f t="shared" si="531"/>
        <v>381038.03918663028</v>
      </c>
      <c r="BX193" s="87">
        <f t="shared" si="531"/>
        <v>388552.51651775092</v>
      </c>
    </row>
    <row r="194" spans="1:76" x14ac:dyDescent="0.15">
      <c r="G194" s="36"/>
      <c r="H194" s="26"/>
      <c r="I194" s="26"/>
      <c r="J194" s="26"/>
      <c r="K194" s="26"/>
      <c r="L194" s="26"/>
      <c r="M194" s="26"/>
      <c r="N194" s="26"/>
      <c r="O194" s="26"/>
      <c r="P194" s="23"/>
      <c r="Q194" s="23"/>
      <c r="R194" s="23"/>
      <c r="S194" s="23"/>
      <c r="T194" s="23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  <c r="AI194" s="30"/>
      <c r="AJ194" s="30"/>
      <c r="AK194" s="30"/>
      <c r="AL194" s="30"/>
      <c r="AM194" s="30"/>
      <c r="AN194" s="30"/>
      <c r="AO194" s="30"/>
      <c r="AP194" s="30"/>
      <c r="AQ194" s="30"/>
      <c r="AR194" s="30"/>
      <c r="AS194" s="30"/>
      <c r="AT194" s="30"/>
      <c r="AU194" s="30"/>
      <c r="AV194" s="30"/>
      <c r="AW194" s="30"/>
      <c r="AX194" s="30"/>
      <c r="AY194" s="30"/>
      <c r="AZ194" s="30"/>
      <c r="BA194" s="30"/>
      <c r="BB194" s="30"/>
      <c r="BC194" s="30"/>
      <c r="BD194" s="30"/>
      <c r="BE194" s="30"/>
    </row>
    <row r="195" spans="1:76" x14ac:dyDescent="0.15">
      <c r="B195" s="21" t="s">
        <v>115</v>
      </c>
      <c r="G195" s="36" t="s">
        <v>116</v>
      </c>
      <c r="H195" s="50" t="str">
        <f t="shared" ref="H195:T195" si="532">IF(ABS(H161-H182-H191)&lt;2,"Balanced","Not Balanced")</f>
        <v>Balanced</v>
      </c>
      <c r="I195" s="50" t="str">
        <f t="shared" si="532"/>
        <v>Balanced</v>
      </c>
      <c r="J195" s="50" t="str">
        <f t="shared" si="532"/>
        <v>Balanced</v>
      </c>
      <c r="K195" s="50" t="str">
        <f t="shared" si="532"/>
        <v>Balanced</v>
      </c>
      <c r="L195" s="50" t="str">
        <f t="shared" si="532"/>
        <v>Balanced</v>
      </c>
      <c r="M195" s="50" t="str">
        <f t="shared" si="532"/>
        <v>Balanced</v>
      </c>
      <c r="N195" s="50" t="str">
        <f t="shared" si="532"/>
        <v>Balanced</v>
      </c>
      <c r="O195" s="50" t="str">
        <f t="shared" si="532"/>
        <v>Balanced</v>
      </c>
      <c r="P195" s="50" t="str">
        <f>IF(ABS(P161-P182-P191)&lt;0.01,"Balanced","Not Balanced")</f>
        <v>Balanced</v>
      </c>
      <c r="Q195" s="50" t="str">
        <f t="shared" ref="Q195:S195" si="533">IF(ABS(Q161-Q182-Q191)&lt;0.01,"Balanced","Not Balanced")</f>
        <v>Balanced</v>
      </c>
      <c r="R195" s="50" t="str">
        <f t="shared" si="533"/>
        <v>Balanced</v>
      </c>
      <c r="S195" s="50" t="str">
        <f t="shared" si="533"/>
        <v>Balanced</v>
      </c>
      <c r="T195" s="50" t="str">
        <f t="shared" si="532"/>
        <v>Balanced</v>
      </c>
      <c r="U195" s="54"/>
      <c r="V195" s="51"/>
      <c r="W195" s="54"/>
      <c r="X195" s="51"/>
      <c r="Y195" s="52" t="str">
        <f t="shared" ref="Y195:BE195" si="534">IF(ABS(Y161-Y182-Y191)&lt;1.5,"Balanced","Not Balanced")</f>
        <v>Balanced</v>
      </c>
      <c r="Z195" s="52" t="str">
        <f t="shared" si="534"/>
        <v>Balanced</v>
      </c>
      <c r="AA195" s="52" t="str">
        <f t="shared" si="534"/>
        <v>Balanced</v>
      </c>
      <c r="AB195" s="52" t="str">
        <f t="shared" si="534"/>
        <v>Balanced</v>
      </c>
      <c r="AC195" s="52" t="str">
        <f t="shared" si="534"/>
        <v>Balanced</v>
      </c>
      <c r="AD195" s="52" t="str">
        <f t="shared" si="534"/>
        <v>Balanced</v>
      </c>
      <c r="AE195" s="52" t="str">
        <f t="shared" si="534"/>
        <v>Balanced</v>
      </c>
      <c r="AF195" s="52" t="str">
        <f t="shared" si="534"/>
        <v>Balanced</v>
      </c>
      <c r="AG195" s="52" t="str">
        <f t="shared" si="534"/>
        <v>Balanced</v>
      </c>
      <c r="AH195" s="52" t="str">
        <f t="shared" si="534"/>
        <v>Balanced</v>
      </c>
      <c r="AI195" s="52" t="str">
        <f t="shared" si="534"/>
        <v>Balanced</v>
      </c>
      <c r="AJ195" s="52" t="str">
        <f t="shared" si="534"/>
        <v>Balanced</v>
      </c>
      <c r="AK195" s="52" t="str">
        <f t="shared" si="534"/>
        <v>Balanced</v>
      </c>
      <c r="AL195" s="52" t="str">
        <f t="shared" si="534"/>
        <v>Balanced</v>
      </c>
      <c r="AM195" s="52" t="str">
        <f t="shared" si="534"/>
        <v>Balanced</v>
      </c>
      <c r="AN195" s="52" t="str">
        <f t="shared" si="534"/>
        <v>Balanced</v>
      </c>
      <c r="AO195" s="52" t="str">
        <f t="shared" si="534"/>
        <v>Balanced</v>
      </c>
      <c r="AP195" s="52" t="str">
        <f t="shared" si="534"/>
        <v>Balanced</v>
      </c>
      <c r="AQ195" s="52" t="str">
        <f t="shared" si="534"/>
        <v>Balanced</v>
      </c>
      <c r="AR195" s="52" t="str">
        <f t="shared" si="534"/>
        <v>Balanced</v>
      </c>
      <c r="AS195" s="52" t="str">
        <f t="shared" si="534"/>
        <v>Balanced</v>
      </c>
      <c r="AT195" s="52" t="str">
        <f t="shared" si="534"/>
        <v>Balanced</v>
      </c>
      <c r="AU195" s="52" t="str">
        <f t="shared" si="534"/>
        <v>Balanced</v>
      </c>
      <c r="AV195" s="52" t="str">
        <f t="shared" si="534"/>
        <v>Balanced</v>
      </c>
      <c r="AW195" s="52" t="str">
        <f t="shared" si="534"/>
        <v>Balanced</v>
      </c>
      <c r="AX195" s="52" t="str">
        <f t="shared" si="534"/>
        <v>Balanced</v>
      </c>
      <c r="AY195" s="52" t="str">
        <f t="shared" si="534"/>
        <v>Balanced</v>
      </c>
      <c r="AZ195" s="52" t="str">
        <f t="shared" si="534"/>
        <v>Balanced</v>
      </c>
      <c r="BA195" s="52" t="str">
        <f t="shared" si="534"/>
        <v>Balanced</v>
      </c>
      <c r="BB195" s="52" t="str">
        <f t="shared" si="534"/>
        <v>Balanced</v>
      </c>
      <c r="BC195" s="52" t="str">
        <f t="shared" si="534"/>
        <v>Balanced</v>
      </c>
      <c r="BD195" s="52" t="str">
        <f t="shared" si="534"/>
        <v>Balanced</v>
      </c>
      <c r="BE195" s="52" t="str">
        <f t="shared" si="534"/>
        <v>Balanced</v>
      </c>
      <c r="BF195" s="52" t="str">
        <f>IF(ABS(BF161-BF182-BF191)&lt;0.01,"Balanced","Not Balanced")</f>
        <v>Balanced</v>
      </c>
      <c r="BG195" s="52" t="str">
        <f t="shared" ref="BG195:BT195" si="535">IF(ABS(BG161-BG182-BG191)&lt;0.01,"Balanced","Not Balanced")</f>
        <v>Balanced</v>
      </c>
      <c r="BH195" s="52" t="str">
        <f t="shared" si="535"/>
        <v>Balanced</v>
      </c>
      <c r="BI195" s="52" t="str">
        <f t="shared" si="535"/>
        <v>Balanced</v>
      </c>
      <c r="BJ195" s="52" t="str">
        <f t="shared" si="535"/>
        <v>Balanced</v>
      </c>
      <c r="BK195" s="52" t="str">
        <f t="shared" si="535"/>
        <v>Balanced</v>
      </c>
      <c r="BL195" s="52" t="str">
        <f t="shared" si="535"/>
        <v>Balanced</v>
      </c>
      <c r="BM195" s="52" t="str">
        <f t="shared" si="535"/>
        <v>Balanced</v>
      </c>
      <c r="BN195" s="52" t="str">
        <f t="shared" si="535"/>
        <v>Balanced</v>
      </c>
      <c r="BO195" s="52" t="str">
        <f t="shared" si="535"/>
        <v>Balanced</v>
      </c>
      <c r="BP195" s="52" t="str">
        <f t="shared" si="535"/>
        <v>Balanced</v>
      </c>
      <c r="BQ195" s="52" t="str">
        <f t="shared" si="535"/>
        <v>Balanced</v>
      </c>
      <c r="BR195" s="52" t="str">
        <f t="shared" si="535"/>
        <v>Balanced</v>
      </c>
      <c r="BS195" s="52" t="str">
        <f t="shared" si="535"/>
        <v>Balanced</v>
      </c>
      <c r="BT195" s="52" t="str">
        <f t="shared" si="535"/>
        <v>Balanced</v>
      </c>
      <c r="BU195" s="52" t="str">
        <f t="shared" ref="BU195:BX195" si="536">IF(ABS(BU161-BU182-BU191)&lt;0.01,"Balanced","Not Balanced")</f>
        <v>Balanced</v>
      </c>
      <c r="BV195" s="52" t="str">
        <f t="shared" si="536"/>
        <v>Balanced</v>
      </c>
      <c r="BW195" s="52" t="str">
        <f t="shared" si="536"/>
        <v>Balanced</v>
      </c>
      <c r="BX195" s="52" t="str">
        <f t="shared" si="536"/>
        <v>Balanced</v>
      </c>
    </row>
    <row r="196" spans="1:76" x14ac:dyDescent="0.15">
      <c r="A196" s="27"/>
      <c r="B196" s="44" t="s">
        <v>117</v>
      </c>
      <c r="C196" s="27"/>
      <c r="D196" s="27"/>
      <c r="E196" s="27"/>
      <c r="F196" s="27"/>
      <c r="G196" s="124" t="str">
        <f>G$10</f>
        <v>JPY M</v>
      </c>
      <c r="H196" s="123">
        <f>H161-H182-H191</f>
        <v>1</v>
      </c>
      <c r="I196" s="123">
        <f t="shared" ref="I196:T196" si="537">I161-I182-I191</f>
        <v>0</v>
      </c>
      <c r="J196" s="123">
        <f t="shared" si="537"/>
        <v>1</v>
      </c>
      <c r="K196" s="123">
        <f t="shared" si="537"/>
        <v>0</v>
      </c>
      <c r="L196" s="123">
        <f t="shared" si="537"/>
        <v>1</v>
      </c>
      <c r="M196" s="123">
        <f t="shared" si="537"/>
        <v>1</v>
      </c>
      <c r="N196" s="123">
        <f t="shared" si="537"/>
        <v>0</v>
      </c>
      <c r="O196" s="123">
        <f t="shared" si="537"/>
        <v>1</v>
      </c>
      <c r="P196" s="123">
        <f t="shared" si="537"/>
        <v>0</v>
      </c>
      <c r="Q196" s="123">
        <f t="shared" si="537"/>
        <v>0</v>
      </c>
      <c r="R196" s="123">
        <f t="shared" si="537"/>
        <v>0</v>
      </c>
      <c r="S196" s="123">
        <f t="shared" si="537"/>
        <v>0</v>
      </c>
      <c r="T196" s="123">
        <f t="shared" si="537"/>
        <v>0</v>
      </c>
      <c r="U196" s="125"/>
      <c r="V196" s="58"/>
      <c r="W196" s="125"/>
      <c r="X196" s="58"/>
      <c r="Y196" s="122">
        <f>Y161-Y182-Y191</f>
        <v>1</v>
      </c>
      <c r="Z196" s="122">
        <f t="shared" ref="Z196:BT196" si="538">Z161-Z182-Z191</f>
        <v>1</v>
      </c>
      <c r="AA196" s="122">
        <f t="shared" si="538"/>
        <v>1</v>
      </c>
      <c r="AB196" s="122">
        <f t="shared" si="538"/>
        <v>1</v>
      </c>
      <c r="AC196" s="122">
        <f t="shared" si="538"/>
        <v>0</v>
      </c>
      <c r="AD196" s="122">
        <f t="shared" si="538"/>
        <v>1</v>
      </c>
      <c r="AE196" s="122">
        <f t="shared" si="538"/>
        <v>0</v>
      </c>
      <c r="AF196" s="122">
        <f t="shared" si="538"/>
        <v>0</v>
      </c>
      <c r="AG196" s="122">
        <f t="shared" si="538"/>
        <v>1</v>
      </c>
      <c r="AH196" s="122">
        <f t="shared" si="538"/>
        <v>0</v>
      </c>
      <c r="AI196" s="122">
        <f t="shared" si="538"/>
        <v>0</v>
      </c>
      <c r="AJ196" s="122">
        <f t="shared" si="538"/>
        <v>1</v>
      </c>
      <c r="AK196" s="122">
        <f t="shared" si="538"/>
        <v>0</v>
      </c>
      <c r="AL196" s="122">
        <f t="shared" si="538"/>
        <v>1</v>
      </c>
      <c r="AM196" s="122">
        <f t="shared" si="538"/>
        <v>0</v>
      </c>
      <c r="AN196" s="122">
        <f t="shared" si="538"/>
        <v>0</v>
      </c>
      <c r="AO196" s="122">
        <f t="shared" si="538"/>
        <v>1</v>
      </c>
      <c r="AP196" s="122">
        <f t="shared" si="538"/>
        <v>1</v>
      </c>
      <c r="AQ196" s="122">
        <f t="shared" si="538"/>
        <v>0</v>
      </c>
      <c r="AR196" s="122">
        <f t="shared" si="538"/>
        <v>1</v>
      </c>
      <c r="AS196" s="122">
        <f t="shared" si="538"/>
        <v>0</v>
      </c>
      <c r="AT196" s="122">
        <f t="shared" si="538"/>
        <v>1</v>
      </c>
      <c r="AU196" s="122">
        <f t="shared" si="538"/>
        <v>0</v>
      </c>
      <c r="AV196" s="122">
        <f t="shared" si="538"/>
        <v>1</v>
      </c>
      <c r="AW196" s="122">
        <f t="shared" si="538"/>
        <v>0</v>
      </c>
      <c r="AX196" s="122">
        <f t="shared" si="538"/>
        <v>1</v>
      </c>
      <c r="AY196" s="122">
        <f t="shared" si="538"/>
        <v>0</v>
      </c>
      <c r="AZ196" s="122">
        <f t="shared" si="538"/>
        <v>0</v>
      </c>
      <c r="BA196" s="122">
        <f t="shared" si="538"/>
        <v>1</v>
      </c>
      <c r="BB196" s="122">
        <f t="shared" si="538"/>
        <v>1</v>
      </c>
      <c r="BC196" s="122">
        <f t="shared" si="538"/>
        <v>0</v>
      </c>
      <c r="BD196" s="122">
        <f t="shared" si="538"/>
        <v>1</v>
      </c>
      <c r="BE196" s="122">
        <f t="shared" si="538"/>
        <v>1</v>
      </c>
      <c r="BF196" s="58">
        <f t="shared" si="538"/>
        <v>0</v>
      </c>
      <c r="BG196" s="58">
        <f t="shared" si="538"/>
        <v>0</v>
      </c>
      <c r="BH196" s="58">
        <f t="shared" si="538"/>
        <v>0</v>
      </c>
      <c r="BI196" s="58">
        <f t="shared" si="538"/>
        <v>0</v>
      </c>
      <c r="BJ196" s="58">
        <f t="shared" si="538"/>
        <v>0</v>
      </c>
      <c r="BK196" s="58">
        <f t="shared" si="538"/>
        <v>0</v>
      </c>
      <c r="BL196" s="58">
        <f t="shared" si="538"/>
        <v>0</v>
      </c>
      <c r="BM196" s="58">
        <f t="shared" si="538"/>
        <v>0</v>
      </c>
      <c r="BN196" s="58">
        <f t="shared" si="538"/>
        <v>0</v>
      </c>
      <c r="BO196" s="58">
        <f t="shared" si="538"/>
        <v>0</v>
      </c>
      <c r="BP196" s="58">
        <f t="shared" si="538"/>
        <v>0</v>
      </c>
      <c r="BQ196" s="58">
        <f t="shared" si="538"/>
        <v>0</v>
      </c>
      <c r="BR196" s="58">
        <f t="shared" si="538"/>
        <v>0</v>
      </c>
      <c r="BS196" s="58">
        <f t="shared" si="538"/>
        <v>0</v>
      </c>
      <c r="BT196" s="58">
        <f t="shared" si="538"/>
        <v>0</v>
      </c>
      <c r="BU196" s="58">
        <f t="shared" ref="BU196:BX196" si="539">BU161-BU182-BU191</f>
        <v>0</v>
      </c>
      <c r="BV196" s="58">
        <f t="shared" si="539"/>
        <v>0</v>
      </c>
      <c r="BW196" s="58">
        <f t="shared" si="539"/>
        <v>0</v>
      </c>
      <c r="BX196" s="58">
        <f t="shared" si="539"/>
        <v>0</v>
      </c>
    </row>
    <row r="197" spans="1:76" x14ac:dyDescent="0.15">
      <c r="A197" s="27"/>
      <c r="B197" s="44"/>
      <c r="C197" s="27"/>
      <c r="D197" s="27"/>
      <c r="E197" s="27"/>
      <c r="F197" s="27"/>
      <c r="G197" s="124"/>
      <c r="H197" s="123"/>
      <c r="I197" s="123"/>
      <c r="J197" s="123"/>
      <c r="K197" s="123"/>
      <c r="L197" s="123"/>
      <c r="M197" s="123"/>
      <c r="N197" s="123"/>
      <c r="O197" s="123"/>
      <c r="P197" s="123"/>
      <c r="Q197" s="123"/>
      <c r="R197" s="123"/>
      <c r="S197" s="123"/>
      <c r="T197" s="123"/>
      <c r="U197" s="125"/>
      <c r="V197" s="58"/>
      <c r="W197" s="125"/>
      <c r="X197" s="58"/>
      <c r="Y197" s="122"/>
      <c r="Z197" s="122"/>
      <c r="AA197" s="122"/>
      <c r="AB197" s="122"/>
      <c r="AC197" s="122"/>
      <c r="AD197" s="122"/>
      <c r="AE197" s="122"/>
      <c r="AF197" s="122"/>
      <c r="AG197" s="122"/>
      <c r="AH197" s="122"/>
      <c r="AI197" s="122"/>
      <c r="AJ197" s="122"/>
      <c r="AK197" s="122"/>
      <c r="AL197" s="122"/>
      <c r="AM197" s="122"/>
      <c r="AN197" s="122"/>
      <c r="AO197" s="122"/>
      <c r="AP197" s="122"/>
      <c r="AQ197" s="122"/>
      <c r="AR197" s="122"/>
      <c r="AS197" s="122"/>
      <c r="AT197" s="122"/>
      <c r="AU197" s="122"/>
      <c r="AV197" s="122"/>
      <c r="AW197" s="122"/>
      <c r="AX197" s="122"/>
      <c r="AY197" s="122"/>
      <c r="AZ197" s="122"/>
      <c r="BA197" s="122"/>
      <c r="BB197" s="122"/>
      <c r="BC197" s="122"/>
      <c r="BD197" s="122"/>
      <c r="BE197" s="122"/>
      <c r="BF197" s="58"/>
      <c r="BG197" s="58"/>
      <c r="BH197" s="58"/>
      <c r="BI197" s="58"/>
      <c r="BJ197" s="58"/>
      <c r="BK197" s="58"/>
      <c r="BL197" s="58"/>
      <c r="BM197" s="58"/>
      <c r="BN197" s="58"/>
      <c r="BO197" s="58"/>
      <c r="BP197" s="58"/>
      <c r="BQ197" s="58"/>
      <c r="BR197" s="58"/>
      <c r="BS197" s="58"/>
      <c r="BT197" s="58"/>
      <c r="BU197" s="58"/>
      <c r="BV197" s="58"/>
      <c r="BW197" s="58"/>
      <c r="BX197" s="58"/>
    </row>
    <row r="198" spans="1:76" outlineLevel="1" x14ac:dyDescent="0.15">
      <c r="B198" s="22" t="s">
        <v>118</v>
      </c>
      <c r="G198" s="36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4"/>
      <c r="V198" s="51"/>
      <c r="W198" s="54"/>
      <c r="X198" s="51"/>
      <c r="Y198" s="52"/>
      <c r="Z198" s="52"/>
      <c r="AA198" s="52"/>
      <c r="AB198" s="52"/>
      <c r="AC198" s="52"/>
      <c r="AD198" s="52"/>
      <c r="AE198" s="52"/>
      <c r="AF198" s="52"/>
      <c r="AG198" s="52"/>
      <c r="AH198" s="52"/>
      <c r="AI198" s="52"/>
      <c r="AJ198" s="52"/>
      <c r="AK198" s="52"/>
      <c r="AL198" s="52"/>
      <c r="AM198" s="52"/>
      <c r="AN198" s="52"/>
      <c r="AO198" s="52"/>
      <c r="AP198" s="52"/>
      <c r="AQ198" s="52"/>
      <c r="AR198" s="52"/>
      <c r="AS198" s="52"/>
      <c r="AT198" s="52"/>
      <c r="AU198" s="52"/>
      <c r="AV198" s="52"/>
      <c r="AW198" s="52"/>
      <c r="AX198" s="52"/>
      <c r="AY198" s="52"/>
      <c r="AZ198" s="52"/>
      <c r="BA198" s="52"/>
      <c r="BB198" s="52"/>
      <c r="BC198" s="52"/>
      <c r="BD198" s="52"/>
      <c r="BE198" s="52"/>
      <c r="BF198" s="51"/>
      <c r="BG198" s="51"/>
      <c r="BH198" s="51"/>
      <c r="BI198" s="51"/>
      <c r="BJ198" s="51"/>
      <c r="BK198" s="51"/>
      <c r="BL198" s="51"/>
      <c r="BM198" s="51"/>
      <c r="BN198" s="51"/>
      <c r="BO198" s="51"/>
      <c r="BP198" s="51"/>
      <c r="BQ198" s="51"/>
      <c r="BR198" s="51"/>
      <c r="BS198" s="51"/>
      <c r="BT198" s="51"/>
      <c r="BU198" s="51"/>
      <c r="BV198" s="51"/>
      <c r="BW198" s="51"/>
      <c r="BX198" s="51"/>
    </row>
    <row r="199" spans="1:76" outlineLevel="1" x14ac:dyDescent="0.15">
      <c r="B199" s="21" t="s">
        <v>119</v>
      </c>
      <c r="G199" s="36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4"/>
      <c r="V199" s="51"/>
      <c r="W199" s="54"/>
      <c r="X199" s="51"/>
      <c r="Y199" s="52"/>
      <c r="Z199" s="52"/>
      <c r="AA199" s="52"/>
      <c r="AB199" s="52"/>
      <c r="AC199" s="52"/>
      <c r="AD199" s="52"/>
      <c r="AE199" s="52"/>
      <c r="AF199" s="52"/>
      <c r="AG199" s="52"/>
      <c r="AH199" s="52"/>
      <c r="AI199" s="52"/>
      <c r="AJ199" s="52"/>
      <c r="AK199" s="52"/>
      <c r="AL199" s="52"/>
      <c r="AM199" s="52"/>
      <c r="AN199" s="52"/>
      <c r="AO199" s="52"/>
      <c r="AP199" s="52"/>
      <c r="AQ199" s="52"/>
      <c r="AR199" s="52"/>
      <c r="AS199" s="52"/>
      <c r="AT199" s="52"/>
      <c r="AU199" s="52"/>
      <c r="AV199" s="52"/>
      <c r="AW199" s="52"/>
      <c r="AX199" s="52"/>
      <c r="AY199" s="52"/>
      <c r="AZ199" s="52"/>
      <c r="BA199" s="52"/>
      <c r="BB199" s="52"/>
      <c r="BC199" s="52"/>
      <c r="BD199" s="52"/>
      <c r="BE199" s="52"/>
      <c r="BF199" s="51"/>
      <c r="BG199" s="51"/>
      <c r="BH199" s="51"/>
      <c r="BI199" s="51"/>
      <c r="BJ199" s="51"/>
      <c r="BK199" s="51"/>
      <c r="BL199" s="51"/>
      <c r="BM199" s="51"/>
      <c r="BN199" s="51"/>
      <c r="BO199" s="51"/>
      <c r="BP199" s="51"/>
      <c r="BQ199" s="51"/>
      <c r="BR199" s="51"/>
      <c r="BS199" s="51"/>
      <c r="BT199" s="51"/>
      <c r="BU199" s="51"/>
      <c r="BV199" s="51"/>
      <c r="BW199" s="51"/>
      <c r="BX199" s="51"/>
    </row>
    <row r="200" spans="1:76" outlineLevel="1" x14ac:dyDescent="0.15">
      <c r="B200" s="21"/>
      <c r="C200" t="s">
        <v>120</v>
      </c>
      <c r="G200" s="36" t="s">
        <v>38</v>
      </c>
      <c r="H200" s="55">
        <f t="shared" ref="H200:T200" si="540">IFERROR(H95/H161,"nm")</f>
        <v>5.2874172185430467E-2</v>
      </c>
      <c r="I200" s="55">
        <f t="shared" si="540"/>
        <v>3.339235291394714E-2</v>
      </c>
      <c r="J200" s="55">
        <f t="shared" si="540"/>
        <v>4.3866299850529644E-2</v>
      </c>
      <c r="K200" s="55">
        <f t="shared" si="540"/>
        <v>3.4812509010139409E-2</v>
      </c>
      <c r="L200" s="55">
        <f t="shared" si="540"/>
        <v>1.4941940350782661E-2</v>
      </c>
      <c r="M200" s="55">
        <f t="shared" si="540"/>
        <v>3.4396922380629101E-2</v>
      </c>
      <c r="N200" s="55">
        <f t="shared" si="540"/>
        <v>5.7537930570807465E-2</v>
      </c>
      <c r="O200" s="55">
        <f t="shared" si="540"/>
        <v>0.14757735710399311</v>
      </c>
      <c r="P200" s="55">
        <f t="shared" si="540"/>
        <v>7.2432395646258571E-2</v>
      </c>
      <c r="Q200" s="55">
        <f t="shared" si="540"/>
        <v>7.4487679737114065E-2</v>
      </c>
      <c r="R200" s="55">
        <f t="shared" si="540"/>
        <v>7.4474594498513749E-2</v>
      </c>
      <c r="S200" s="55">
        <f t="shared" si="540"/>
        <v>7.2460066910310525E-2</v>
      </c>
      <c r="T200" s="55">
        <f t="shared" si="540"/>
        <v>7.1052599396085783E-2</v>
      </c>
      <c r="U200" s="54"/>
      <c r="V200" s="51"/>
      <c r="W200" s="54"/>
      <c r="X200" s="51"/>
      <c r="Y200" s="56">
        <f t="shared" ref="Y200:BT200" si="541">IFERROR(Y95*4/Y161,"nm")</f>
        <v>4.4296382038649933E-2</v>
      </c>
      <c r="Z200" s="56">
        <f t="shared" si="541"/>
        <v>7.8382663847780129E-2</v>
      </c>
      <c r="AA200" s="56">
        <f t="shared" si="541"/>
        <v>2.839452725036249E-2</v>
      </c>
      <c r="AB200" s="56">
        <f t="shared" si="541"/>
        <v>6.4000000000000001E-2</v>
      </c>
      <c r="AC200" s="56">
        <f t="shared" si="541"/>
        <v>2.454509098180364E-2</v>
      </c>
      <c r="AD200" s="56">
        <f t="shared" si="541"/>
        <v>2.4941328056693204E-2</v>
      </c>
      <c r="AE200" s="56">
        <f t="shared" si="541"/>
        <v>4.0111090875978875E-2</v>
      </c>
      <c r="AF200" s="56">
        <f t="shared" si="541"/>
        <v>4.4970605934360967E-2</v>
      </c>
      <c r="AG200" s="56">
        <f t="shared" si="541"/>
        <v>0.19302453911731252</v>
      </c>
      <c r="AH200" s="56">
        <f t="shared" si="541"/>
        <v>4.8241028109250435E-3</v>
      </c>
      <c r="AI200" s="56">
        <f t="shared" si="541"/>
        <v>-1.7600085749504262E-2</v>
      </c>
      <c r="AJ200" s="56">
        <f t="shared" si="541"/>
        <v>2.8810952494421941E-3</v>
      </c>
      <c r="AK200" s="56">
        <f t="shared" si="541"/>
        <v>1.7843183346362212E-2</v>
      </c>
      <c r="AL200" s="56">
        <f t="shared" si="541"/>
        <v>3.3175818803975882E-2</v>
      </c>
      <c r="AM200" s="56">
        <f t="shared" si="541"/>
        <v>5.6752619804544921E-2</v>
      </c>
      <c r="AN200" s="56">
        <f t="shared" si="541"/>
        <v>3.2591342791087573E-2</v>
      </c>
      <c r="AO200" s="56">
        <f t="shared" si="541"/>
        <v>9.9759872070673661E-2</v>
      </c>
      <c r="AP200" s="56">
        <f t="shared" si="541"/>
        <v>5.4095422230278127E-2</v>
      </c>
      <c r="AQ200" s="56">
        <f t="shared" si="541"/>
        <v>6.8905764232200196E-3</v>
      </c>
      <c r="AR200" s="56">
        <f t="shared" si="541"/>
        <v>-0.10860791551041302</v>
      </c>
      <c r="AS200" s="56">
        <f t="shared" si="541"/>
        <v>2.3026530567828149E-2</v>
      </c>
      <c r="AT200" s="56">
        <f t="shared" si="541"/>
        <v>4.9355447572386649E-2</v>
      </c>
      <c r="AU200" s="56">
        <f t="shared" si="541"/>
        <v>3.7084764459598366E-2</v>
      </c>
      <c r="AV200" s="56">
        <f t="shared" si="541"/>
        <v>3.6414724296598026E-2</v>
      </c>
      <c r="AW200" s="56">
        <f t="shared" si="541"/>
        <v>6.1571667944676382E-2</v>
      </c>
      <c r="AX200" s="56">
        <f t="shared" si="541"/>
        <v>4.0863644321628492E-2</v>
      </c>
      <c r="AY200" s="56">
        <f t="shared" si="541"/>
        <v>7.4119929779173976E-2</v>
      </c>
      <c r="AZ200" s="56">
        <f t="shared" si="541"/>
        <v>6.122677662983797E-2</v>
      </c>
      <c r="BA200" s="56">
        <f t="shared" si="541"/>
        <v>5.6962626760850184E-2</v>
      </c>
      <c r="BB200" s="56">
        <f t="shared" si="541"/>
        <v>6.2546100717494807E-2</v>
      </c>
      <c r="BC200" s="56">
        <f t="shared" si="541"/>
        <v>0.41429404708187051</v>
      </c>
      <c r="BD200" s="56">
        <f t="shared" si="541"/>
        <v>9.4107504999328712E-2</v>
      </c>
      <c r="BE200" s="56">
        <f t="shared" si="541"/>
        <v>8.2692314550323984E-2</v>
      </c>
      <c r="BF200" s="56">
        <f t="shared" si="541"/>
        <v>7.0755208960806726E-2</v>
      </c>
      <c r="BG200" s="56">
        <f t="shared" si="541"/>
        <v>7.2459401596037726E-2</v>
      </c>
      <c r="BH200" s="56">
        <f t="shared" si="541"/>
        <v>7.2501261436391587E-2</v>
      </c>
      <c r="BI200" s="56">
        <f t="shared" si="541"/>
        <v>7.3647680967612802E-2</v>
      </c>
      <c r="BJ200" s="56">
        <f t="shared" si="541"/>
        <v>6.9218506130140731E-2</v>
      </c>
      <c r="BK200" s="56">
        <f t="shared" si="541"/>
        <v>7.9078940653833946E-2</v>
      </c>
      <c r="BL200" s="56">
        <f t="shared" si="541"/>
        <v>8.5265447148154705E-2</v>
      </c>
      <c r="BM200" s="56">
        <f t="shared" si="541"/>
        <v>7.7219665543180285E-2</v>
      </c>
      <c r="BN200" s="56">
        <f t="shared" si="541"/>
        <v>7.122677163160511E-2</v>
      </c>
      <c r="BO200" s="56">
        <f t="shared" si="541"/>
        <v>7.7371461029063102E-2</v>
      </c>
      <c r="BP200" s="56">
        <f t="shared" si="541"/>
        <v>8.0115723705944289E-2</v>
      </c>
      <c r="BQ200" s="56">
        <f t="shared" si="541"/>
        <v>7.7445833105775325E-2</v>
      </c>
      <c r="BR200" s="56">
        <f t="shared" si="541"/>
        <v>7.1021750175389614E-2</v>
      </c>
      <c r="BS200" s="56">
        <f t="shared" si="541"/>
        <v>7.4357075902363762E-2</v>
      </c>
      <c r="BT200" s="56">
        <f t="shared" si="541"/>
        <v>7.4954270810013976E-2</v>
      </c>
      <c r="BU200" s="56">
        <f t="shared" ref="BU200:BX200" si="542">IFERROR(BU95*4/BU161,"nm")</f>
        <v>7.6150372524529483E-2</v>
      </c>
      <c r="BV200" s="56">
        <f t="shared" si="542"/>
        <v>6.9497268969287318E-2</v>
      </c>
      <c r="BW200" s="56">
        <f t="shared" si="542"/>
        <v>7.2823969326639176E-2</v>
      </c>
      <c r="BX200" s="56">
        <f t="shared" si="542"/>
        <v>7.3360474887847651E-2</v>
      </c>
    </row>
    <row r="201" spans="1:76" outlineLevel="1" x14ac:dyDescent="0.15">
      <c r="B201" s="21"/>
      <c r="C201" t="s">
        <v>121</v>
      </c>
      <c r="G201" s="36" t="s">
        <v>38</v>
      </c>
      <c r="H201" s="55">
        <f t="shared" ref="H201:T201" si="543">IFERROR(H95/H189,"nm")</f>
        <v>8.8995897984662023E-2</v>
      </c>
      <c r="I201" s="55">
        <f t="shared" si="543"/>
        <v>6.1620432656373458E-2</v>
      </c>
      <c r="J201" s="55">
        <f t="shared" si="543"/>
        <v>8.1710060425094072E-2</v>
      </c>
      <c r="K201" s="55">
        <f t="shared" si="543"/>
        <v>6.1612897129141392E-2</v>
      </c>
      <c r="L201" s="55">
        <f t="shared" si="543"/>
        <v>2.6716637923559394E-2</v>
      </c>
      <c r="M201" s="55">
        <f t="shared" si="543"/>
        <v>6.1730588623499248E-2</v>
      </c>
      <c r="N201" s="55">
        <f t="shared" si="543"/>
        <v>9.8948617941326103E-2</v>
      </c>
      <c r="O201" s="55">
        <f t="shared" si="543"/>
        <v>0.24061752930671967</v>
      </c>
      <c r="P201" s="55">
        <f t="shared" si="543"/>
        <v>0.11296226797710457</v>
      </c>
      <c r="Q201" s="55">
        <f t="shared" si="543"/>
        <v>0.11405925997371347</v>
      </c>
      <c r="R201" s="55">
        <f t="shared" si="543"/>
        <v>0.112057856671373</v>
      </c>
      <c r="S201" s="55">
        <f t="shared" si="543"/>
        <v>0.10719299834028327</v>
      </c>
      <c r="T201" s="55">
        <f t="shared" si="543"/>
        <v>0.10359188538722958</v>
      </c>
      <c r="U201" s="54"/>
      <c r="V201" s="51"/>
      <c r="W201" s="54"/>
      <c r="X201" s="51"/>
      <c r="Y201" s="56">
        <f t="shared" ref="Y201:BT201" si="544">IFERROR(Y95*4/Y189,"nm")</f>
        <v>7.2745818506369311E-2</v>
      </c>
      <c r="Z201" s="56">
        <f t="shared" si="544"/>
        <v>0.1328391799442398</v>
      </c>
      <c r="AA201" s="56">
        <f t="shared" si="544"/>
        <v>4.7226635273679034E-2</v>
      </c>
      <c r="AB201" s="56">
        <f t="shared" si="544"/>
        <v>0.10772248974496165</v>
      </c>
      <c r="AC201" s="56">
        <f t="shared" si="544"/>
        <v>4.4342593951435375E-2</v>
      </c>
      <c r="AD201" s="56">
        <f t="shared" si="544"/>
        <v>4.7000672057580156E-2</v>
      </c>
      <c r="AE201" s="56">
        <f t="shared" si="544"/>
        <v>7.5318457724202786E-2</v>
      </c>
      <c r="AF201" s="56">
        <f t="shared" si="544"/>
        <v>8.2986311316121039E-2</v>
      </c>
      <c r="AG201" s="56">
        <f t="shared" si="544"/>
        <v>0.35310719914298372</v>
      </c>
      <c r="AH201" s="56">
        <f t="shared" si="544"/>
        <v>8.9025921653105196E-3</v>
      </c>
      <c r="AI201" s="56">
        <f t="shared" si="544"/>
        <v>-3.3825680324660608E-2</v>
      </c>
      <c r="AJ201" s="56">
        <f t="shared" si="544"/>
        <v>5.3666360674259313E-3</v>
      </c>
      <c r="AK201" s="56">
        <f t="shared" si="544"/>
        <v>3.2705410821643285E-2</v>
      </c>
      <c r="AL201" s="56">
        <f t="shared" si="544"/>
        <v>5.9895271529153346E-2</v>
      </c>
      <c r="AM201" s="56">
        <f t="shared" si="544"/>
        <v>0.10273302395876728</v>
      </c>
      <c r="AN201" s="56">
        <f t="shared" si="544"/>
        <v>5.7681767496361815E-2</v>
      </c>
      <c r="AO201" s="56">
        <f t="shared" si="544"/>
        <v>0.17424056333415214</v>
      </c>
      <c r="AP201" s="56">
        <f t="shared" si="544"/>
        <v>9.5443683429718665E-2</v>
      </c>
      <c r="AQ201" s="56">
        <f t="shared" si="544"/>
        <v>1.2234186951407112E-2</v>
      </c>
      <c r="AR201" s="56">
        <f t="shared" si="544"/>
        <v>-0.19419421348260479</v>
      </c>
      <c r="AS201" s="56">
        <f t="shared" si="544"/>
        <v>4.0306297382757442E-2</v>
      </c>
      <c r="AT201" s="56">
        <f t="shared" si="544"/>
        <v>8.8943568960214214E-2</v>
      </c>
      <c r="AU201" s="56">
        <f t="shared" si="544"/>
        <v>6.5936809072106126E-2</v>
      </c>
      <c r="AV201" s="56">
        <f t="shared" si="544"/>
        <v>6.5351845741215484E-2</v>
      </c>
      <c r="AW201" s="56">
        <f t="shared" si="544"/>
        <v>0.10703353849191982</v>
      </c>
      <c r="AX201" s="56">
        <f t="shared" si="544"/>
        <v>6.9455279518091675E-2</v>
      </c>
      <c r="AY201" s="56">
        <f t="shared" si="544"/>
        <v>0.12887575105227644</v>
      </c>
      <c r="AZ201" s="56">
        <f t="shared" si="544"/>
        <v>0.10529236745957113</v>
      </c>
      <c r="BA201" s="56">
        <f t="shared" si="544"/>
        <v>9.8369110786374614E-2</v>
      </c>
      <c r="BB201" s="56">
        <f t="shared" si="544"/>
        <v>0.1095797875074343</v>
      </c>
      <c r="BC201" s="56">
        <f t="shared" si="544"/>
        <v>0.68475591639734912</v>
      </c>
      <c r="BD201" s="56">
        <f t="shared" si="544"/>
        <v>0.15343759900918805</v>
      </c>
      <c r="BE201" s="56">
        <f t="shared" si="544"/>
        <v>0.13082235060480232</v>
      </c>
      <c r="BF201" s="56">
        <f t="shared" si="544"/>
        <v>0.11114539932542448</v>
      </c>
      <c r="BG201" s="56">
        <f t="shared" si="544"/>
        <v>0.11429185917979692</v>
      </c>
      <c r="BH201" s="56">
        <f t="shared" si="544"/>
        <v>0.11306966792943327</v>
      </c>
      <c r="BI201" s="56">
        <f t="shared" si="544"/>
        <v>0.11500415317875656</v>
      </c>
      <c r="BJ201" s="56">
        <f t="shared" si="544"/>
        <v>0.10744218500282213</v>
      </c>
      <c r="BK201" s="56">
        <f t="shared" si="544"/>
        <v>0.12220770269236943</v>
      </c>
      <c r="BL201" s="56">
        <f t="shared" si="544"/>
        <v>0.13056271637631089</v>
      </c>
      <c r="BM201" s="56">
        <f t="shared" si="544"/>
        <v>0.11873058060371672</v>
      </c>
      <c r="BN201" s="56">
        <f t="shared" si="544"/>
        <v>0.10955082424697886</v>
      </c>
      <c r="BO201" s="56">
        <f t="shared" si="544"/>
        <v>0.11754258073180915</v>
      </c>
      <c r="BP201" s="56">
        <f t="shared" si="544"/>
        <v>0.12054575583279188</v>
      </c>
      <c r="BQ201" s="56">
        <f t="shared" si="544"/>
        <v>0.11700647509595288</v>
      </c>
      <c r="BR201" s="56">
        <f t="shared" si="544"/>
        <v>0.10642234438188436</v>
      </c>
      <c r="BS201" s="56">
        <f t="shared" si="544"/>
        <v>0.11089947962081255</v>
      </c>
      <c r="BT201" s="56">
        <f t="shared" si="544"/>
        <v>0.11088277128532034</v>
      </c>
      <c r="BU201" s="56">
        <f t="shared" ref="BU201:BX201" si="545">IFERROR(BU95*4/BU189,"nm")</f>
        <v>0.11321018006096363</v>
      </c>
      <c r="BV201" s="56">
        <f t="shared" si="545"/>
        <v>0.10253105338472293</v>
      </c>
      <c r="BW201" s="56">
        <f t="shared" si="545"/>
        <v>0.10698169524193651</v>
      </c>
      <c r="BX201" s="56">
        <f t="shared" si="545"/>
        <v>0.10695667675957396</v>
      </c>
    </row>
    <row r="202" spans="1:76" outlineLevel="1" x14ac:dyDescent="0.15">
      <c r="B202" s="21"/>
      <c r="C202" t="s">
        <v>122</v>
      </c>
      <c r="G202" s="36" t="s">
        <v>38</v>
      </c>
      <c r="H202" s="55">
        <f t="shared" ref="H202:T202" si="546">IFERROR(H87*(1-H143)/H203,"nm")</f>
        <v>6.8723068135024545E-2</v>
      </c>
      <c r="I202" s="55">
        <f t="shared" si="546"/>
        <v>5.6180533627087755E-2</v>
      </c>
      <c r="J202" s="55">
        <f t="shared" si="546"/>
        <v>3.790363773277821E-2</v>
      </c>
      <c r="K202" s="55">
        <f t="shared" si="546"/>
        <v>4.1003668198572575E-2</v>
      </c>
      <c r="L202" s="55">
        <f t="shared" si="546"/>
        <v>2.3207241852209352E-2</v>
      </c>
      <c r="M202" s="55">
        <f t="shared" si="546"/>
        <v>4.4429016616262078E-2</v>
      </c>
      <c r="N202" s="55">
        <f t="shared" si="546"/>
        <v>7.778630900787116E-2</v>
      </c>
      <c r="O202" s="55">
        <f t="shared" si="546"/>
        <v>8.9587041955327629E-2</v>
      </c>
      <c r="P202" s="55">
        <f t="shared" si="546"/>
        <v>0.10281725673781862</v>
      </c>
      <c r="Q202" s="55">
        <f t="shared" si="546"/>
        <v>0.10155013095464706</v>
      </c>
      <c r="R202" s="55">
        <f t="shared" si="546"/>
        <v>0.10104179992342893</v>
      </c>
      <c r="S202" s="55">
        <f t="shared" si="546"/>
        <v>0.10025840201496675</v>
      </c>
      <c r="T202" s="55">
        <f t="shared" si="546"/>
        <v>0.10254015869255166</v>
      </c>
      <c r="U202" s="54"/>
      <c r="V202" s="51"/>
      <c r="W202" s="54"/>
      <c r="X202" s="51"/>
      <c r="Y202" s="56">
        <f t="shared" ref="Y202:BT202" si="547">IFERROR(Y87*4*(1-Y143)/Y203,"nm")</f>
        <v>6.4411995869952193E-2</v>
      </c>
      <c r="Z202" s="56">
        <f t="shared" si="547"/>
        <v>9.3616500255958482E-2</v>
      </c>
      <c r="AA202" s="56">
        <f t="shared" si="547"/>
        <v>5.6725652125109209E-2</v>
      </c>
      <c r="AB202" s="56">
        <f t="shared" si="547"/>
        <v>5.0472982377413204E-2</v>
      </c>
      <c r="AC202" s="56">
        <f t="shared" si="547"/>
        <v>4.226479773753522E-2</v>
      </c>
      <c r="AD202" s="56">
        <f t="shared" si="547"/>
        <v>5.015182387176996E-2</v>
      </c>
      <c r="AE202" s="56">
        <f t="shared" si="547"/>
        <v>5.813278384722529E-2</v>
      </c>
      <c r="AF202" s="56">
        <f t="shared" si="547"/>
        <v>7.7883664681948683E-2</v>
      </c>
      <c r="AG202" s="56">
        <f t="shared" si="547"/>
        <v>5.4493752121591195E-2</v>
      </c>
      <c r="AH202" s="56">
        <f t="shared" si="547"/>
        <v>0.23618440810354205</v>
      </c>
      <c r="AI202" s="56">
        <f t="shared" si="547"/>
        <v>2.9653946802613573E-2</v>
      </c>
      <c r="AJ202" s="56">
        <f t="shared" si="547"/>
        <v>3.8444662940257737E-2</v>
      </c>
      <c r="AK202" s="56">
        <f t="shared" si="547"/>
        <v>3.4480840421828834E-2</v>
      </c>
      <c r="AL202" s="56">
        <f t="shared" si="547"/>
        <v>5.1793900982721061E-2</v>
      </c>
      <c r="AM202" s="56">
        <f t="shared" si="547"/>
        <v>3.910902396626554E-2</v>
      </c>
      <c r="AN202" s="56">
        <f t="shared" si="547"/>
        <v>4.5137708459090375E-2</v>
      </c>
      <c r="AO202" s="56">
        <f t="shared" si="547"/>
        <v>5.4587180952270838E-2</v>
      </c>
      <c r="AP202" s="56">
        <f t="shared" si="547"/>
        <v>4.8311430438175693E-2</v>
      </c>
      <c r="AQ202" s="56">
        <f t="shared" si="547"/>
        <v>2.4771780343060046E-2</v>
      </c>
      <c r="AR202" s="56">
        <f t="shared" si="547"/>
        <v>-2.574318027849103E-2</v>
      </c>
      <c r="AS202" s="56">
        <f t="shared" si="547"/>
        <v>1.4753850880822943E-2</v>
      </c>
      <c r="AT202" s="56">
        <f t="shared" si="547"/>
        <v>6.7052875662732922E-2</v>
      </c>
      <c r="AU202" s="56">
        <f t="shared" si="547"/>
        <v>5.2778942734463881E-2</v>
      </c>
      <c r="AV202" s="56">
        <f t="shared" si="547"/>
        <v>5.3510854870114706E-2</v>
      </c>
      <c r="AW202" s="56">
        <f t="shared" si="547"/>
        <v>7.04833594899653E-2</v>
      </c>
      <c r="AX202" s="56">
        <f t="shared" si="547"/>
        <v>6.6679041440206227E-2</v>
      </c>
      <c r="AY202" s="56">
        <f t="shared" si="547"/>
        <v>8.5683006679903875E-2</v>
      </c>
      <c r="AZ202" s="56">
        <f t="shared" si="547"/>
        <v>9.3964904849875686E-2</v>
      </c>
      <c r="BA202" s="56">
        <f t="shared" si="547"/>
        <v>8.1877611462629701E-2</v>
      </c>
      <c r="BB202" s="56">
        <f t="shared" si="547"/>
        <v>9.3020468350789712E-2</v>
      </c>
      <c r="BC202" s="56">
        <f t="shared" si="547"/>
        <v>9.3709229139035274E-2</v>
      </c>
      <c r="BD202" s="56">
        <f t="shared" si="547"/>
        <v>0.10487889420410786</v>
      </c>
      <c r="BE202" s="56">
        <f t="shared" si="547"/>
        <v>0.12274839377450639</v>
      </c>
      <c r="BF202" s="56">
        <f t="shared" si="547"/>
        <v>0.10951408338824115</v>
      </c>
      <c r="BG202" s="56">
        <f t="shared" si="547"/>
        <v>0.10545541201476866</v>
      </c>
      <c r="BH202" s="56">
        <f t="shared" si="547"/>
        <v>0.10544472873507012</v>
      </c>
      <c r="BI202" s="56">
        <f t="shared" si="547"/>
        <v>0.10038512374001164</v>
      </c>
      <c r="BJ202" s="56">
        <f t="shared" si="547"/>
        <v>9.7291090666135685E-2</v>
      </c>
      <c r="BK202" s="56">
        <f t="shared" si="547"/>
        <v>0.10642583422493057</v>
      </c>
      <c r="BL202" s="56">
        <f t="shared" si="547"/>
        <v>0.11799235752511325</v>
      </c>
      <c r="BM202" s="56">
        <f t="shared" si="547"/>
        <v>0.10190483986646111</v>
      </c>
      <c r="BN202" s="56">
        <f t="shared" si="547"/>
        <v>9.8364005248794101E-2</v>
      </c>
      <c r="BO202" s="56">
        <f t="shared" si="547"/>
        <v>0.1028965956031095</v>
      </c>
      <c r="BP202" s="56">
        <f t="shared" si="547"/>
        <v>0.11031326385312776</v>
      </c>
      <c r="BQ202" s="56">
        <f t="shared" si="547"/>
        <v>0.10265818053810535</v>
      </c>
      <c r="BR202" s="56">
        <f t="shared" si="547"/>
        <v>9.8128897266732837E-2</v>
      </c>
      <c r="BS202" s="56">
        <f t="shared" si="547"/>
        <v>0.1002331462126229</v>
      </c>
      <c r="BT202" s="56">
        <f t="shared" si="547"/>
        <v>0.10529121554020714</v>
      </c>
      <c r="BU202" s="56">
        <f t="shared" ref="BU202:BX202" si="548">IFERROR(BU87*4*(1-BU143)/BU203,"nm")</f>
        <v>0.10369577147876166</v>
      </c>
      <c r="BV202" s="56">
        <f t="shared" si="548"/>
        <v>9.9048597764858123E-2</v>
      </c>
      <c r="BW202" s="56">
        <f t="shared" si="548"/>
        <v>0.10192646531445518</v>
      </c>
      <c r="BX202" s="56">
        <f t="shared" si="548"/>
        <v>0.10742329070641353</v>
      </c>
    </row>
    <row r="203" spans="1:76" outlineLevel="1" x14ac:dyDescent="0.15">
      <c r="B203" s="21"/>
      <c r="C203" t="s">
        <v>123</v>
      </c>
      <c r="G203" s="36" t="str">
        <f>G$10</f>
        <v>JPY M</v>
      </c>
      <c r="H203" s="57">
        <f t="shared" ref="H203:T203" si="549">H209+H191-H147</f>
        <v>97289</v>
      </c>
      <c r="I203" s="57">
        <f t="shared" si="549"/>
        <v>113660</v>
      </c>
      <c r="J203" s="57">
        <f t="shared" si="549"/>
        <v>116161</v>
      </c>
      <c r="K203" s="57">
        <f t="shared" si="549"/>
        <v>136447</v>
      </c>
      <c r="L203" s="57">
        <f t="shared" si="549"/>
        <v>131870</v>
      </c>
      <c r="M203" s="57">
        <f t="shared" si="549"/>
        <v>151883</v>
      </c>
      <c r="N203" s="57">
        <f t="shared" si="549"/>
        <v>158852</v>
      </c>
      <c r="O203" s="57">
        <f t="shared" si="549"/>
        <v>167780</v>
      </c>
      <c r="P203" s="57">
        <f t="shared" si="549"/>
        <v>214523.4266434657</v>
      </c>
      <c r="Q203" s="57">
        <f t="shared" si="549"/>
        <v>242739.46554949373</v>
      </c>
      <c r="R203" s="57">
        <f t="shared" si="549"/>
        <v>260410.92932167772</v>
      </c>
      <c r="S203" s="57">
        <f t="shared" si="549"/>
        <v>271409.86862976884</v>
      </c>
      <c r="T203" s="57">
        <f t="shared" si="549"/>
        <v>276712.17669027683</v>
      </c>
      <c r="U203" s="54"/>
      <c r="V203" s="51"/>
      <c r="W203" s="54"/>
      <c r="X203" s="51"/>
      <c r="Y203" s="58">
        <f t="shared" ref="Y203:BT203" si="550">Y209+Y191-Y147</f>
        <v>90699</v>
      </c>
      <c r="Z203" s="58">
        <f t="shared" si="550"/>
        <v>94749</v>
      </c>
      <c r="AA203" s="58">
        <f t="shared" si="550"/>
        <v>97576</v>
      </c>
      <c r="AB203" s="58">
        <f t="shared" si="550"/>
        <v>97289</v>
      </c>
      <c r="AC203" s="58">
        <f t="shared" si="550"/>
        <v>103107</v>
      </c>
      <c r="AD203" s="58">
        <f t="shared" si="550"/>
        <v>110960</v>
      </c>
      <c r="AE203" s="58">
        <f t="shared" si="550"/>
        <v>113708</v>
      </c>
      <c r="AF203" s="58">
        <f t="shared" si="550"/>
        <v>113660</v>
      </c>
      <c r="AG203" s="58">
        <f t="shared" si="550"/>
        <v>106382</v>
      </c>
      <c r="AH203" s="58">
        <f t="shared" si="550"/>
        <v>107981</v>
      </c>
      <c r="AI203" s="58">
        <f t="shared" si="550"/>
        <v>112621</v>
      </c>
      <c r="AJ203" s="58">
        <f t="shared" si="550"/>
        <v>116161</v>
      </c>
      <c r="AK203" s="58">
        <f t="shared" si="550"/>
        <v>121560</v>
      </c>
      <c r="AL203" s="58">
        <f t="shared" si="550"/>
        <v>127137</v>
      </c>
      <c r="AM203" s="58">
        <f t="shared" si="550"/>
        <v>134493</v>
      </c>
      <c r="AN203" s="58">
        <f t="shared" si="550"/>
        <v>136447</v>
      </c>
      <c r="AO203" s="58">
        <f t="shared" si="550"/>
        <v>139677</v>
      </c>
      <c r="AP203" s="58">
        <f t="shared" si="550"/>
        <v>139716</v>
      </c>
      <c r="AQ203" s="58">
        <f t="shared" si="550"/>
        <v>143185</v>
      </c>
      <c r="AR203" s="58">
        <f t="shared" si="550"/>
        <v>131870</v>
      </c>
      <c r="AS203" s="58">
        <f t="shared" si="550"/>
        <v>137330</v>
      </c>
      <c r="AT203" s="58">
        <f t="shared" si="550"/>
        <v>146003</v>
      </c>
      <c r="AU203" s="58">
        <f t="shared" si="550"/>
        <v>149698</v>
      </c>
      <c r="AV203" s="58">
        <f t="shared" si="550"/>
        <v>151883</v>
      </c>
      <c r="AW203" s="58">
        <f t="shared" si="550"/>
        <v>155758</v>
      </c>
      <c r="AX203" s="58">
        <f t="shared" si="550"/>
        <v>155581</v>
      </c>
      <c r="AY203" s="58">
        <f t="shared" si="550"/>
        <v>156069</v>
      </c>
      <c r="AZ203" s="58">
        <f t="shared" si="550"/>
        <v>158852</v>
      </c>
      <c r="BA203" s="58">
        <f t="shared" si="550"/>
        <v>158440</v>
      </c>
      <c r="BB203" s="58">
        <f t="shared" si="550"/>
        <v>169311</v>
      </c>
      <c r="BC203" s="58">
        <f t="shared" si="550"/>
        <v>165477</v>
      </c>
      <c r="BD203" s="58">
        <f t="shared" si="550"/>
        <v>167780</v>
      </c>
      <c r="BE203" s="58">
        <f t="shared" si="550"/>
        <v>186464</v>
      </c>
      <c r="BF203" s="58">
        <f t="shared" si="550"/>
        <v>194407.26981844247</v>
      </c>
      <c r="BG203" s="58">
        <f t="shared" si="550"/>
        <v>203052.38463415831</v>
      </c>
      <c r="BH203" s="58">
        <f t="shared" si="550"/>
        <v>214523.4266434657</v>
      </c>
      <c r="BI203" s="58">
        <f t="shared" si="550"/>
        <v>223373.42681091366</v>
      </c>
      <c r="BJ203" s="58">
        <f t="shared" si="550"/>
        <v>229957.99355822155</v>
      </c>
      <c r="BK203" s="58">
        <f t="shared" si="550"/>
        <v>236439.42605679441</v>
      </c>
      <c r="BL203" s="58">
        <f t="shared" si="550"/>
        <v>242739.46554949373</v>
      </c>
      <c r="BM203" s="58">
        <f t="shared" si="550"/>
        <v>248144.49539817002</v>
      </c>
      <c r="BN203" s="58">
        <f t="shared" si="550"/>
        <v>252426.87314000219</v>
      </c>
      <c r="BO203" s="58">
        <f t="shared" si="550"/>
        <v>256625.91673254565</v>
      </c>
      <c r="BP203" s="58">
        <f t="shared" si="550"/>
        <v>260410.92932167772</v>
      </c>
      <c r="BQ203" s="58">
        <f t="shared" si="550"/>
        <v>264098.0362875521</v>
      </c>
      <c r="BR203" s="58">
        <f t="shared" si="550"/>
        <v>266674.52730216476</v>
      </c>
      <c r="BS203" s="58">
        <f t="shared" si="550"/>
        <v>269243.29664871341</v>
      </c>
      <c r="BT203" s="58">
        <f t="shared" si="550"/>
        <v>271409.86862976884</v>
      </c>
      <c r="BU203" s="58">
        <f t="shared" ref="BU203:BX203" si="551">BU209+BU191-BU147</f>
        <v>273906.7035054419</v>
      </c>
      <c r="BV203" s="58">
        <f t="shared" si="551"/>
        <v>274950.86120141414</v>
      </c>
      <c r="BW203" s="58">
        <f t="shared" si="551"/>
        <v>276028.85241909773</v>
      </c>
      <c r="BX203" s="58">
        <f t="shared" si="551"/>
        <v>276712.17669027683</v>
      </c>
    </row>
    <row r="204" spans="1:76" outlineLevel="1" x14ac:dyDescent="0.15">
      <c r="B204" s="21"/>
      <c r="G204" s="36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4"/>
      <c r="V204" s="51"/>
      <c r="W204" s="54"/>
      <c r="X204" s="51"/>
      <c r="Y204" s="60"/>
      <c r="Z204" s="60"/>
      <c r="AA204" s="60"/>
      <c r="AB204" s="60"/>
      <c r="AC204" s="60"/>
      <c r="AD204" s="60"/>
      <c r="AE204" s="60"/>
      <c r="AF204" s="60"/>
      <c r="AG204" s="60"/>
      <c r="AH204" s="60"/>
      <c r="AI204" s="60"/>
      <c r="AJ204" s="60"/>
      <c r="AK204" s="60"/>
      <c r="AL204" s="60"/>
      <c r="AM204" s="60"/>
      <c r="AN204" s="60"/>
      <c r="AO204" s="60"/>
      <c r="AP204" s="60"/>
      <c r="AQ204" s="60"/>
      <c r="AR204" s="60"/>
      <c r="AS204" s="60"/>
      <c r="AT204" s="60"/>
      <c r="AU204" s="60"/>
      <c r="AV204" s="60"/>
      <c r="AW204" s="60"/>
      <c r="AX204" s="60"/>
      <c r="AY204" s="60"/>
      <c r="AZ204" s="60"/>
      <c r="BA204" s="60"/>
      <c r="BB204" s="60"/>
      <c r="BC204" s="60"/>
      <c r="BD204" s="60"/>
      <c r="BE204" s="60"/>
      <c r="BF204" s="51"/>
      <c r="BG204" s="51"/>
      <c r="BH204" s="51"/>
      <c r="BI204" s="51"/>
      <c r="BJ204" s="51"/>
      <c r="BK204" s="51"/>
      <c r="BL204" s="51"/>
      <c r="BM204" s="51"/>
      <c r="BN204" s="51"/>
      <c r="BO204" s="51"/>
      <c r="BP204" s="51"/>
      <c r="BQ204" s="51"/>
      <c r="BR204" s="51"/>
      <c r="BS204" s="51"/>
      <c r="BT204" s="51"/>
      <c r="BU204" s="51"/>
      <c r="BV204" s="51"/>
      <c r="BW204" s="51"/>
      <c r="BX204" s="51"/>
    </row>
    <row r="205" spans="1:76" outlineLevel="1" x14ac:dyDescent="0.15">
      <c r="B205" s="21" t="s">
        <v>124</v>
      </c>
      <c r="G205" s="36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4"/>
      <c r="V205" s="51"/>
      <c r="W205" s="54"/>
      <c r="X205" s="51"/>
      <c r="Y205" s="60"/>
      <c r="Z205" s="60"/>
      <c r="AA205" s="60"/>
      <c r="AB205" s="60"/>
      <c r="AC205" s="60"/>
      <c r="AD205" s="60"/>
      <c r="AE205" s="60"/>
      <c r="AF205" s="60"/>
      <c r="AG205" s="60"/>
      <c r="AH205" s="60"/>
      <c r="AI205" s="60"/>
      <c r="AJ205" s="60"/>
      <c r="AK205" s="60"/>
      <c r="AL205" s="60"/>
      <c r="AM205" s="60"/>
      <c r="AN205" s="60"/>
      <c r="AO205" s="60"/>
      <c r="AP205" s="60"/>
      <c r="AQ205" s="60"/>
      <c r="AR205" s="60"/>
      <c r="AS205" s="60"/>
      <c r="AT205" s="60"/>
      <c r="AU205" s="60"/>
      <c r="AV205" s="60"/>
      <c r="AW205" s="60"/>
      <c r="AX205" s="60"/>
      <c r="AY205" s="60"/>
      <c r="AZ205" s="60"/>
      <c r="BA205" s="60"/>
      <c r="BB205" s="60"/>
      <c r="BC205" s="60"/>
      <c r="BD205" s="60"/>
      <c r="BE205" s="60"/>
      <c r="BF205" s="51"/>
      <c r="BG205" s="51"/>
      <c r="BH205" s="51"/>
      <c r="BI205" s="51"/>
      <c r="BJ205" s="51"/>
      <c r="BK205" s="51"/>
      <c r="BL205" s="51"/>
      <c r="BM205" s="51"/>
      <c r="BN205" s="51"/>
      <c r="BO205" s="51"/>
      <c r="BP205" s="51"/>
      <c r="BQ205" s="51"/>
      <c r="BR205" s="51"/>
      <c r="BS205" s="51"/>
      <c r="BT205" s="51"/>
      <c r="BU205" s="51"/>
      <c r="BV205" s="51"/>
      <c r="BW205" s="51"/>
      <c r="BX205" s="51"/>
    </row>
    <row r="206" spans="1:76" outlineLevel="1" x14ac:dyDescent="0.15">
      <c r="B206" s="21"/>
      <c r="C206" t="s">
        <v>125</v>
      </c>
      <c r="G206" s="36" t="s">
        <v>38</v>
      </c>
      <c r="H206" s="55" t="str">
        <f>"nm"</f>
        <v>nm</v>
      </c>
      <c r="I206" s="55">
        <f t="shared" ref="I206:T206" si="552">IFERROR(I149/H149-1,"nm")</f>
        <v>3.1197627948949425E-2</v>
      </c>
      <c r="J206" s="55">
        <f t="shared" si="552"/>
        <v>7.4884360545068196E-2</v>
      </c>
      <c r="K206" s="55">
        <f t="shared" si="552"/>
        <v>0.25808327518027441</v>
      </c>
      <c r="L206" s="55">
        <f t="shared" si="552"/>
        <v>0.53748728852731809</v>
      </c>
      <c r="M206" s="55">
        <f t="shared" si="552"/>
        <v>-7.2515182490529684E-2</v>
      </c>
      <c r="N206" s="55">
        <f t="shared" si="552"/>
        <v>-0.14346839546191248</v>
      </c>
      <c r="O206" s="55">
        <f t="shared" si="552"/>
        <v>0.21185286103542245</v>
      </c>
      <c r="P206" s="55">
        <f t="shared" si="552"/>
        <v>6.6229082723638033E-2</v>
      </c>
      <c r="Q206" s="55">
        <f t="shared" si="552"/>
        <v>9.876682441920992E-2</v>
      </c>
      <c r="R206" s="55">
        <f t="shared" si="552"/>
        <v>0.10034735823563112</v>
      </c>
      <c r="S206" s="55">
        <f t="shared" si="552"/>
        <v>7.7140901356758773E-2</v>
      </c>
      <c r="T206" s="55">
        <f t="shared" si="552"/>
        <v>7.227939261041616E-2</v>
      </c>
      <c r="U206" s="54"/>
      <c r="V206" s="51"/>
      <c r="W206" s="54"/>
      <c r="X206" s="51"/>
      <c r="Y206" s="56"/>
      <c r="Z206" s="56"/>
      <c r="AA206" s="56"/>
      <c r="AB206" s="56"/>
      <c r="AC206" s="56">
        <f t="shared" ref="AC206:BT206" si="553">IFERROR(AC149/Y149-1,"nm")</f>
        <v>0.35467671060891393</v>
      </c>
      <c r="AD206" s="56">
        <f t="shared" si="553"/>
        <v>0.1559672554933218</v>
      </c>
      <c r="AE206" s="56">
        <f t="shared" si="553"/>
        <v>0.10493388312242291</v>
      </c>
      <c r="AF206" s="56">
        <f t="shared" si="553"/>
        <v>3.1197627948949425E-2</v>
      </c>
      <c r="AG206" s="56">
        <f t="shared" si="553"/>
        <v>2.3169601482854407E-2</v>
      </c>
      <c r="AH206" s="56">
        <f t="shared" si="553"/>
        <v>0.15977140017393454</v>
      </c>
      <c r="AI206" s="56">
        <f t="shared" si="553"/>
        <v>0.16317076309355305</v>
      </c>
      <c r="AJ206" s="56">
        <f t="shared" si="553"/>
        <v>7.4884360545068196E-2</v>
      </c>
      <c r="AK206" s="56">
        <f t="shared" si="553"/>
        <v>-3.9855072463768071E-2</v>
      </c>
      <c r="AL206" s="56">
        <f t="shared" si="553"/>
        <v>4.6063202999464536E-3</v>
      </c>
      <c r="AM206" s="56">
        <f t="shared" si="553"/>
        <v>0.15355680938156868</v>
      </c>
      <c r="AN206" s="56">
        <f t="shared" si="553"/>
        <v>0.25808327518027441</v>
      </c>
      <c r="AO206" s="56">
        <f t="shared" si="553"/>
        <v>0.31073113207547176</v>
      </c>
      <c r="AP206" s="56">
        <f t="shared" si="553"/>
        <v>0.30976754105352944</v>
      </c>
      <c r="AQ206" s="56">
        <f t="shared" si="553"/>
        <v>0.41430900546657723</v>
      </c>
      <c r="AR206" s="56">
        <f t="shared" si="553"/>
        <v>0.53748728852731809</v>
      </c>
      <c r="AS206" s="56">
        <f t="shared" si="553"/>
        <v>0.56500224921277553</v>
      </c>
      <c r="AT206" s="56">
        <f t="shared" si="553"/>
        <v>0.47284865260929743</v>
      </c>
      <c r="AU206" s="56">
        <f t="shared" si="553"/>
        <v>0.13202685291923788</v>
      </c>
      <c r="AV206" s="56">
        <f t="shared" si="553"/>
        <v>-7.2515182490529684E-2</v>
      </c>
      <c r="AW206" s="56">
        <f t="shared" si="553"/>
        <v>-0.17855705662546706</v>
      </c>
      <c r="AX206" s="56">
        <f t="shared" si="553"/>
        <v>-0.23343098778398097</v>
      </c>
      <c r="AY206" s="56">
        <f t="shared" si="553"/>
        <v>-0.2269677728525219</v>
      </c>
      <c r="AZ206" s="56">
        <f t="shared" si="553"/>
        <v>-0.14346839546191248</v>
      </c>
      <c r="BA206" s="56">
        <f t="shared" si="553"/>
        <v>-7.0683742739169997E-2</v>
      </c>
      <c r="BB206" s="56">
        <f t="shared" si="553"/>
        <v>2.2353619844246442E-3</v>
      </c>
      <c r="BC206" s="56">
        <f t="shared" si="553"/>
        <v>0.16071290197597832</v>
      </c>
      <c r="BD206" s="56">
        <f t="shared" si="553"/>
        <v>0.21185286103542245</v>
      </c>
      <c r="BE206" s="56">
        <f t="shared" si="553"/>
        <v>0.25303110173958876</v>
      </c>
      <c r="BF206" s="56">
        <f t="shared" si="553"/>
        <v>0.17819770261393408</v>
      </c>
      <c r="BG206" s="56">
        <f t="shared" si="553"/>
        <v>0.12475147709778245</v>
      </c>
      <c r="BH206" s="56">
        <f t="shared" si="553"/>
        <v>6.6229082723638033E-2</v>
      </c>
      <c r="BI206" s="56">
        <f t="shared" si="553"/>
        <v>0.11416658723943374</v>
      </c>
      <c r="BJ206" s="56">
        <f t="shared" si="553"/>
        <v>0.16167441621852574</v>
      </c>
      <c r="BK206" s="56">
        <f t="shared" si="553"/>
        <v>0.12847396190933669</v>
      </c>
      <c r="BL206" s="56">
        <f t="shared" si="553"/>
        <v>9.876682441920992E-2</v>
      </c>
      <c r="BM206" s="56">
        <f t="shared" si="553"/>
        <v>0.10140579944255745</v>
      </c>
      <c r="BN206" s="56">
        <f t="shared" si="553"/>
        <v>9.1209060159341826E-2</v>
      </c>
      <c r="BO206" s="56">
        <f t="shared" si="553"/>
        <v>9.6842167822743352E-2</v>
      </c>
      <c r="BP206" s="56">
        <f t="shared" si="553"/>
        <v>0.10034735823563112</v>
      </c>
      <c r="BQ206" s="56">
        <f t="shared" si="553"/>
        <v>7.7018412038706519E-2</v>
      </c>
      <c r="BR206" s="56">
        <f t="shared" si="553"/>
        <v>7.2717784459864987E-2</v>
      </c>
      <c r="BS206" s="56">
        <f t="shared" si="553"/>
        <v>7.4420770205915643E-2</v>
      </c>
      <c r="BT206" s="56">
        <f t="shared" si="553"/>
        <v>7.7140901356758773E-2</v>
      </c>
      <c r="BU206" s="56">
        <f t="shared" ref="BU206" si="554">IFERROR(BU149/BQ149-1,"nm")</f>
        <v>7.1919558452783194E-2</v>
      </c>
      <c r="BV206" s="56">
        <f t="shared" ref="BV206" si="555">IFERROR(BV149/BR149-1,"nm")</f>
        <v>7.2553741710839059E-2</v>
      </c>
      <c r="BW206" s="56">
        <f t="shared" ref="BW206" si="556">IFERROR(BW149/BS149-1,"nm")</f>
        <v>7.1825630811729102E-2</v>
      </c>
      <c r="BX206" s="56">
        <f t="shared" ref="BX206" si="557">IFERROR(BX149/BT149-1,"nm")</f>
        <v>7.227939261041616E-2</v>
      </c>
    </row>
    <row r="207" spans="1:76" outlineLevel="1" x14ac:dyDescent="0.15">
      <c r="B207" s="21"/>
      <c r="G207" s="36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4"/>
      <c r="V207" s="51"/>
      <c r="W207" s="54"/>
      <c r="X207" s="51"/>
      <c r="Y207" s="60"/>
      <c r="Z207" s="60"/>
      <c r="AA207" s="60"/>
      <c r="AB207" s="60"/>
      <c r="AC207" s="60"/>
      <c r="AD207" s="60"/>
      <c r="AE207" s="60"/>
      <c r="AF207" s="60"/>
      <c r="AG207" s="60"/>
      <c r="AH207" s="60"/>
      <c r="AI207" s="60"/>
      <c r="AJ207" s="60"/>
      <c r="AK207" s="60"/>
      <c r="AL207" s="60"/>
      <c r="AM207" s="60"/>
      <c r="AN207" s="60"/>
      <c r="AO207" s="60"/>
      <c r="AP207" s="60"/>
      <c r="AQ207" s="60"/>
      <c r="AR207" s="60"/>
      <c r="AS207" s="60"/>
      <c r="AT207" s="60"/>
      <c r="AU207" s="60"/>
      <c r="AV207" s="60"/>
      <c r="AW207" s="60"/>
      <c r="AX207" s="60"/>
      <c r="AY207" s="60"/>
      <c r="AZ207" s="60"/>
      <c r="BA207" s="60"/>
      <c r="BB207" s="60"/>
      <c r="BC207" s="60"/>
      <c r="BD207" s="60"/>
      <c r="BE207" s="60"/>
      <c r="BF207" s="60"/>
      <c r="BG207" s="60"/>
      <c r="BH207" s="60"/>
      <c r="BI207" s="60"/>
      <c r="BJ207" s="60"/>
      <c r="BK207" s="60"/>
      <c r="BL207" s="60"/>
      <c r="BM207" s="60"/>
      <c r="BN207" s="60"/>
      <c r="BO207" s="60"/>
      <c r="BP207" s="60"/>
      <c r="BQ207" s="60"/>
      <c r="BR207" s="60"/>
      <c r="BS207" s="60"/>
      <c r="BT207" s="60"/>
      <c r="BU207" s="60"/>
      <c r="BV207" s="60"/>
      <c r="BW207" s="60"/>
      <c r="BX207" s="60"/>
    </row>
    <row r="208" spans="1:76" outlineLevel="1" x14ac:dyDescent="0.15">
      <c r="B208" s="21" t="s">
        <v>126</v>
      </c>
      <c r="G208" s="36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4"/>
      <c r="V208" s="51"/>
      <c r="W208" s="54"/>
      <c r="X208" s="51"/>
      <c r="Y208" s="60"/>
      <c r="Z208" s="60"/>
      <c r="AA208" s="60"/>
      <c r="AB208" s="60"/>
      <c r="AC208" s="60"/>
      <c r="AD208" s="60"/>
      <c r="AE208" s="60"/>
      <c r="AF208" s="60"/>
      <c r="AG208" s="60"/>
      <c r="AH208" s="60"/>
      <c r="AI208" s="60"/>
      <c r="AJ208" s="60"/>
      <c r="AK208" s="60"/>
      <c r="AL208" s="60"/>
      <c r="AM208" s="60"/>
      <c r="AN208" s="60"/>
      <c r="AO208" s="60"/>
      <c r="AP208" s="60"/>
      <c r="AQ208" s="60"/>
      <c r="AR208" s="60"/>
      <c r="AS208" s="60"/>
      <c r="AT208" s="60"/>
      <c r="AU208" s="60"/>
      <c r="AV208" s="60"/>
      <c r="AW208" s="60"/>
      <c r="AX208" s="60"/>
      <c r="AY208" s="60"/>
      <c r="AZ208" s="60"/>
      <c r="BA208" s="60"/>
      <c r="BB208" s="60"/>
      <c r="BC208" s="60"/>
      <c r="BD208" s="60"/>
      <c r="BE208" s="60"/>
      <c r="BF208" s="60"/>
      <c r="BG208" s="60"/>
      <c r="BH208" s="60"/>
      <c r="BI208" s="60"/>
      <c r="BJ208" s="60"/>
      <c r="BK208" s="60"/>
      <c r="BL208" s="60"/>
      <c r="BM208" s="60"/>
      <c r="BN208" s="60"/>
      <c r="BO208" s="60"/>
      <c r="BP208" s="60"/>
      <c r="BQ208" s="60"/>
      <c r="BR208" s="60"/>
      <c r="BS208" s="60"/>
      <c r="BT208" s="60"/>
      <c r="BU208" s="60"/>
      <c r="BV208" s="60"/>
      <c r="BW208" s="60"/>
      <c r="BX208" s="60"/>
    </row>
    <row r="209" spans="1:76" outlineLevel="1" x14ac:dyDescent="0.15">
      <c r="B209" s="21"/>
      <c r="C209" t="s">
        <v>127</v>
      </c>
      <c r="G209" s="36" t="str">
        <f>G$10</f>
        <v>JPY M</v>
      </c>
      <c r="H209" s="57">
        <f t="shared" ref="H209:T209" si="558">H164+H165+H172+H173</f>
        <v>22694</v>
      </c>
      <c r="I209" s="57">
        <f t="shared" si="558"/>
        <v>37830</v>
      </c>
      <c r="J209" s="57">
        <f t="shared" si="558"/>
        <v>42092</v>
      </c>
      <c r="K209" s="57">
        <f t="shared" si="558"/>
        <v>44346</v>
      </c>
      <c r="L209" s="57">
        <f t="shared" si="558"/>
        <v>44516</v>
      </c>
      <c r="M209" s="57">
        <f t="shared" si="558"/>
        <v>51840</v>
      </c>
      <c r="N209" s="57">
        <f t="shared" si="558"/>
        <v>51569</v>
      </c>
      <c r="O209" s="57">
        <f t="shared" si="558"/>
        <v>49411</v>
      </c>
      <c r="P209" s="57">
        <f t="shared" si="558"/>
        <v>44765</v>
      </c>
      <c r="Q209" s="57">
        <f t="shared" si="558"/>
        <v>44800.601431128031</v>
      </c>
      <c r="R209" s="57">
        <f t="shared" si="558"/>
        <v>44765</v>
      </c>
      <c r="S209" s="57">
        <f t="shared" si="558"/>
        <v>44765</v>
      </c>
      <c r="T209" s="57">
        <f t="shared" si="558"/>
        <v>44765</v>
      </c>
      <c r="U209" s="54"/>
      <c r="V209" s="51"/>
      <c r="W209" s="54"/>
      <c r="X209" s="51"/>
      <c r="Y209" s="58">
        <f t="shared" ref="Y209:BT209" si="559">Y164+Y165+Y172+Y173</f>
        <v>15480</v>
      </c>
      <c r="Z209" s="58">
        <f t="shared" si="559"/>
        <v>21972</v>
      </c>
      <c r="AA209" s="58">
        <f t="shared" si="559"/>
        <v>21870</v>
      </c>
      <c r="AB209" s="58">
        <f t="shared" si="559"/>
        <v>22694</v>
      </c>
      <c r="AC209" s="58">
        <f t="shared" si="559"/>
        <v>28223</v>
      </c>
      <c r="AD209" s="58">
        <f t="shared" si="559"/>
        <v>39822</v>
      </c>
      <c r="AE209" s="58">
        <f t="shared" si="559"/>
        <v>40583</v>
      </c>
      <c r="AF209" s="58">
        <f t="shared" si="559"/>
        <v>37830</v>
      </c>
      <c r="AG209" s="58">
        <f t="shared" si="559"/>
        <v>37139</v>
      </c>
      <c r="AH209" s="58">
        <f t="shared" si="559"/>
        <v>40039</v>
      </c>
      <c r="AI209" s="58">
        <f t="shared" si="559"/>
        <v>44726</v>
      </c>
      <c r="AJ209" s="58">
        <f t="shared" si="559"/>
        <v>42092</v>
      </c>
      <c r="AK209" s="58">
        <f t="shared" si="559"/>
        <v>40579</v>
      </c>
      <c r="AL209" s="58">
        <f t="shared" si="559"/>
        <v>41977</v>
      </c>
      <c r="AM209" s="58">
        <f t="shared" si="559"/>
        <v>43810</v>
      </c>
      <c r="AN209" s="58">
        <f t="shared" si="559"/>
        <v>44346</v>
      </c>
      <c r="AO209" s="58">
        <f t="shared" si="559"/>
        <v>43900</v>
      </c>
      <c r="AP209" s="58">
        <f t="shared" si="559"/>
        <v>47247</v>
      </c>
      <c r="AQ209" s="58">
        <f t="shared" si="559"/>
        <v>46199</v>
      </c>
      <c r="AR209" s="58">
        <f t="shared" si="559"/>
        <v>44516</v>
      </c>
      <c r="AS209" s="58">
        <f t="shared" si="559"/>
        <v>42713</v>
      </c>
      <c r="AT209" s="58">
        <f t="shared" si="559"/>
        <v>49269</v>
      </c>
      <c r="AU209" s="58">
        <f t="shared" si="559"/>
        <v>48389</v>
      </c>
      <c r="AV209" s="58">
        <f t="shared" si="559"/>
        <v>51840</v>
      </c>
      <c r="AW209" s="58">
        <f t="shared" si="559"/>
        <v>49982</v>
      </c>
      <c r="AX209" s="58">
        <f t="shared" si="559"/>
        <v>48073</v>
      </c>
      <c r="AY209" s="58">
        <f t="shared" si="559"/>
        <v>48425</v>
      </c>
      <c r="AZ209" s="58">
        <f t="shared" si="559"/>
        <v>51569</v>
      </c>
      <c r="BA209" s="58">
        <f t="shared" si="559"/>
        <v>51515</v>
      </c>
      <c r="BB209" s="58">
        <f t="shared" si="559"/>
        <v>56276</v>
      </c>
      <c r="BC209" s="58">
        <f t="shared" si="559"/>
        <v>48520</v>
      </c>
      <c r="BD209" s="58">
        <f t="shared" si="559"/>
        <v>49411</v>
      </c>
      <c r="BE209" s="58">
        <f t="shared" si="559"/>
        <v>48005</v>
      </c>
      <c r="BF209" s="58">
        <f t="shared" si="559"/>
        <v>44765</v>
      </c>
      <c r="BG209" s="58">
        <f t="shared" si="559"/>
        <v>44765</v>
      </c>
      <c r="BH209" s="58">
        <f t="shared" si="559"/>
        <v>44765</v>
      </c>
      <c r="BI209" s="58">
        <f t="shared" si="559"/>
        <v>44765</v>
      </c>
      <c r="BJ209" s="58">
        <f t="shared" si="559"/>
        <v>44765</v>
      </c>
      <c r="BK209" s="58">
        <f t="shared" si="559"/>
        <v>44765</v>
      </c>
      <c r="BL209" s="58">
        <f t="shared" si="559"/>
        <v>44800.601431128031</v>
      </c>
      <c r="BM209" s="58">
        <f t="shared" si="559"/>
        <v>44765</v>
      </c>
      <c r="BN209" s="58">
        <f t="shared" si="559"/>
        <v>47522.080209995256</v>
      </c>
      <c r="BO209" s="58">
        <f t="shared" si="559"/>
        <v>45039.588166467242</v>
      </c>
      <c r="BP209" s="58">
        <f t="shared" si="559"/>
        <v>44765</v>
      </c>
      <c r="BQ209" s="58">
        <f t="shared" si="559"/>
        <v>44765</v>
      </c>
      <c r="BR209" s="58">
        <f t="shared" si="559"/>
        <v>44765</v>
      </c>
      <c r="BS209" s="58">
        <f t="shared" si="559"/>
        <v>44765</v>
      </c>
      <c r="BT209" s="58">
        <f t="shared" si="559"/>
        <v>44765</v>
      </c>
      <c r="BU209" s="58">
        <f t="shared" ref="BU209:BX209" si="560">BU164+BU165+BU172+BU173</f>
        <v>44765</v>
      </c>
      <c r="BV209" s="58">
        <f t="shared" si="560"/>
        <v>44765</v>
      </c>
      <c r="BW209" s="58">
        <f t="shared" si="560"/>
        <v>44765</v>
      </c>
      <c r="BX209" s="58">
        <f t="shared" si="560"/>
        <v>44765</v>
      </c>
    </row>
    <row r="210" spans="1:76" outlineLevel="1" x14ac:dyDescent="0.15">
      <c r="B210" s="21"/>
      <c r="C210" t="s">
        <v>128</v>
      </c>
      <c r="G210" s="36" t="str">
        <f>G$10</f>
        <v>JPY M</v>
      </c>
      <c r="H210" s="57">
        <f t="shared" ref="H210:T210" si="561">H209-H147</f>
        <v>6549</v>
      </c>
      <c r="I210" s="57">
        <f t="shared" si="561"/>
        <v>14956</v>
      </c>
      <c r="J210" s="57">
        <f t="shared" si="561"/>
        <v>11772</v>
      </c>
      <c r="K210" s="57">
        <f t="shared" si="561"/>
        <v>25809</v>
      </c>
      <c r="L210" s="57">
        <f t="shared" si="561"/>
        <v>22922</v>
      </c>
      <c r="M210" s="57">
        <f t="shared" si="561"/>
        <v>28176</v>
      </c>
      <c r="N210" s="57">
        <f t="shared" si="561"/>
        <v>23023</v>
      </c>
      <c r="O210" s="57">
        <f t="shared" si="561"/>
        <v>-12603</v>
      </c>
      <c r="P210" s="57">
        <f t="shared" si="561"/>
        <v>16603.947046594811</v>
      </c>
      <c r="Q210" s="57">
        <f t="shared" si="561"/>
        <v>24800.601431128031</v>
      </c>
      <c r="R210" s="57">
        <f t="shared" si="561"/>
        <v>23637.402741795577</v>
      </c>
      <c r="S210" s="57">
        <f t="shared" si="561"/>
        <v>15302.600946118975</v>
      </c>
      <c r="T210" s="57">
        <f t="shared" si="561"/>
        <v>334.74201166136481</v>
      </c>
      <c r="U210" s="54"/>
      <c r="V210" s="51"/>
      <c r="W210" s="54"/>
      <c r="X210" s="51"/>
      <c r="Y210" s="58">
        <f t="shared" ref="Y210:BT210" si="562">Y209-Y147</f>
        <v>3505</v>
      </c>
      <c r="Z210" s="58">
        <f t="shared" si="562"/>
        <v>4506</v>
      </c>
      <c r="AA210" s="58">
        <f t="shared" si="562"/>
        <v>9149</v>
      </c>
      <c r="AB210" s="58">
        <f t="shared" si="562"/>
        <v>6549</v>
      </c>
      <c r="AC210" s="58">
        <f t="shared" si="562"/>
        <v>9681</v>
      </c>
      <c r="AD210" s="58">
        <f t="shared" si="562"/>
        <v>13942</v>
      </c>
      <c r="AE210" s="58">
        <f t="shared" si="562"/>
        <v>15308</v>
      </c>
      <c r="AF210" s="58">
        <f t="shared" si="562"/>
        <v>14956</v>
      </c>
      <c r="AG210" s="58">
        <f t="shared" si="562"/>
        <v>4266</v>
      </c>
      <c r="AH210" s="58">
        <f t="shared" si="562"/>
        <v>4882</v>
      </c>
      <c r="AI210" s="58">
        <f t="shared" si="562"/>
        <v>10342</v>
      </c>
      <c r="AJ210" s="58">
        <f t="shared" si="562"/>
        <v>11772</v>
      </c>
      <c r="AK210" s="58">
        <f t="shared" si="562"/>
        <v>16302</v>
      </c>
      <c r="AL210" s="58">
        <f t="shared" si="562"/>
        <v>19600</v>
      </c>
      <c r="AM210" s="58">
        <f t="shared" si="562"/>
        <v>25599</v>
      </c>
      <c r="AN210" s="58">
        <f t="shared" si="562"/>
        <v>25809</v>
      </c>
      <c r="AO210" s="58">
        <f t="shared" si="562"/>
        <v>24763</v>
      </c>
      <c r="AP210" s="58">
        <f t="shared" si="562"/>
        <v>21712</v>
      </c>
      <c r="AQ210" s="58">
        <f t="shared" si="562"/>
        <v>27234</v>
      </c>
      <c r="AR210" s="58">
        <f t="shared" si="562"/>
        <v>22922</v>
      </c>
      <c r="AS210" s="58">
        <f t="shared" si="562"/>
        <v>27122</v>
      </c>
      <c r="AT210" s="58">
        <f t="shared" si="562"/>
        <v>29932</v>
      </c>
      <c r="AU210" s="58">
        <f t="shared" si="562"/>
        <v>31996</v>
      </c>
      <c r="AV210" s="58">
        <f t="shared" si="562"/>
        <v>28176</v>
      </c>
      <c r="AW210" s="58">
        <f t="shared" si="562"/>
        <v>28503</v>
      </c>
      <c r="AX210" s="58">
        <f t="shared" si="562"/>
        <v>25175</v>
      </c>
      <c r="AY210" s="58">
        <f t="shared" si="562"/>
        <v>25991</v>
      </c>
      <c r="AZ210" s="58">
        <f t="shared" si="562"/>
        <v>23023</v>
      </c>
      <c r="BA210" s="58">
        <f t="shared" si="562"/>
        <v>24756</v>
      </c>
      <c r="BB210" s="58">
        <f t="shared" si="562"/>
        <v>26758</v>
      </c>
      <c r="BC210" s="58">
        <f t="shared" si="562"/>
        <v>-5881</v>
      </c>
      <c r="BD210" s="58">
        <f t="shared" si="562"/>
        <v>-12603</v>
      </c>
      <c r="BE210" s="58">
        <f t="shared" si="562"/>
        <v>2529</v>
      </c>
      <c r="BF210" s="58">
        <f t="shared" si="562"/>
        <v>5270.1474488981621</v>
      </c>
      <c r="BG210" s="58">
        <f t="shared" si="562"/>
        <v>10670.673241269898</v>
      </c>
      <c r="BH210" s="58">
        <f t="shared" si="562"/>
        <v>16603.947046594811</v>
      </c>
      <c r="BI210" s="58">
        <f t="shared" si="562"/>
        <v>22670.050540273085</v>
      </c>
      <c r="BJ210" s="58">
        <f t="shared" si="562"/>
        <v>23772.533616403183</v>
      </c>
      <c r="BK210" s="58">
        <f t="shared" si="562"/>
        <v>25544.522887993913</v>
      </c>
      <c r="BL210" s="58">
        <f t="shared" si="562"/>
        <v>24800.601431128031</v>
      </c>
      <c r="BM210" s="58">
        <f t="shared" si="562"/>
        <v>29336.772678586709</v>
      </c>
      <c r="BN210" s="58">
        <f t="shared" si="562"/>
        <v>27522.080209995256</v>
      </c>
      <c r="BO210" s="58">
        <f t="shared" si="562"/>
        <v>26917.555806933404</v>
      </c>
      <c r="BP210" s="58">
        <f t="shared" si="562"/>
        <v>23637.402741795577</v>
      </c>
      <c r="BQ210" s="58">
        <f t="shared" si="562"/>
        <v>26275.695772078263</v>
      </c>
      <c r="BR210" s="58">
        <f t="shared" si="562"/>
        <v>22419.896757144055</v>
      </c>
      <c r="BS210" s="58">
        <f t="shared" si="562"/>
        <v>20164.987251357292</v>
      </c>
      <c r="BT210" s="58">
        <f t="shared" si="562"/>
        <v>15302.600946118975</v>
      </c>
      <c r="BU210" s="58">
        <f t="shared" ref="BU210:BX210" si="563">BU209-BU147</f>
        <v>16560.961583914534</v>
      </c>
      <c r="BV210" s="58">
        <f t="shared" si="563"/>
        <v>10906.210768132012</v>
      </c>
      <c r="BW210" s="58">
        <f t="shared" si="563"/>
        <v>6967.7414393041836</v>
      </c>
      <c r="BX210" s="58">
        <f t="shared" si="563"/>
        <v>334.74201166136481</v>
      </c>
    </row>
    <row r="211" spans="1:76" outlineLevel="1" x14ac:dyDescent="0.15">
      <c r="B211" s="21"/>
      <c r="C211" t="s">
        <v>129</v>
      </c>
      <c r="G211" s="36" t="s">
        <v>43</v>
      </c>
      <c r="H211" s="61">
        <f t="shared" ref="H211:R211" si="564">IFERROR(H209/H191,"nm")</f>
        <v>0.25009918448313861</v>
      </c>
      <c r="I211" s="61">
        <f t="shared" si="564"/>
        <v>0.38326714216242502</v>
      </c>
      <c r="J211" s="61">
        <f t="shared" si="564"/>
        <v>0.40322256176417054</v>
      </c>
      <c r="K211" s="61">
        <f t="shared" si="564"/>
        <v>0.40082069451725449</v>
      </c>
      <c r="L211" s="61">
        <f t="shared" si="564"/>
        <v>0.40859859749605315</v>
      </c>
      <c r="M211" s="61">
        <f t="shared" si="564"/>
        <v>0.41905470183578941</v>
      </c>
      <c r="N211" s="61">
        <f t="shared" si="564"/>
        <v>0.37966119164537765</v>
      </c>
      <c r="O211" s="61">
        <f t="shared" si="564"/>
        <v>0.27392270890272363</v>
      </c>
      <c r="P211" s="61">
        <f t="shared" si="564"/>
        <v>0.22617783803382502</v>
      </c>
      <c r="Q211" s="61">
        <f t="shared" si="564"/>
        <v>0.2055649946252642</v>
      </c>
      <c r="R211" s="61">
        <f t="shared" si="564"/>
        <v>0.18906252167045914</v>
      </c>
      <c r="S211" s="61">
        <f t="shared" ref="S211:T211" si="565">IFERROR(S209/S191,"nm")</f>
        <v>0.17479004170742574</v>
      </c>
      <c r="T211" s="61">
        <f t="shared" si="565"/>
        <v>0.16197053153798471</v>
      </c>
      <c r="U211" s="54"/>
      <c r="V211" s="51"/>
      <c r="W211" s="54"/>
      <c r="X211" s="51"/>
      <c r="Y211" s="62">
        <f t="shared" ref="Y211:BT211" si="566">IFERROR(Y209/Y191,"nm")</f>
        <v>0.1775351515012501</v>
      </c>
      <c r="Z211" s="62">
        <f t="shared" si="566"/>
        <v>0.24347594827299623</v>
      </c>
      <c r="AA211" s="62">
        <f t="shared" si="566"/>
        <v>0.24732265032173431</v>
      </c>
      <c r="AB211" s="62">
        <f t="shared" si="566"/>
        <v>0.25009918448313861</v>
      </c>
      <c r="AC211" s="62">
        <f t="shared" si="566"/>
        <v>0.30208935414124549</v>
      </c>
      <c r="AD211" s="62">
        <f t="shared" si="566"/>
        <v>0.41045991465501247</v>
      </c>
      <c r="AE211" s="62">
        <f t="shared" si="566"/>
        <v>0.41242886178861787</v>
      </c>
      <c r="AF211" s="62">
        <f t="shared" si="566"/>
        <v>0.38326714216242502</v>
      </c>
      <c r="AG211" s="62">
        <f t="shared" si="566"/>
        <v>0.36369423009126878</v>
      </c>
      <c r="AH211" s="62">
        <f t="shared" si="566"/>
        <v>0.38835488220060332</v>
      </c>
      <c r="AI211" s="62">
        <f t="shared" si="566"/>
        <v>0.43729406818604016</v>
      </c>
      <c r="AJ211" s="62">
        <f t="shared" si="566"/>
        <v>0.40322256176417054</v>
      </c>
      <c r="AK211" s="62">
        <f t="shared" si="566"/>
        <v>0.38551939045013206</v>
      </c>
      <c r="AL211" s="62">
        <f t="shared" si="566"/>
        <v>0.39034936812445947</v>
      </c>
      <c r="AM211" s="62">
        <f t="shared" si="566"/>
        <v>0.4023178503866145</v>
      </c>
      <c r="AN211" s="62">
        <f t="shared" si="566"/>
        <v>0.40082069451725449</v>
      </c>
      <c r="AO211" s="62">
        <f t="shared" si="566"/>
        <v>0.38202481855996656</v>
      </c>
      <c r="AP211" s="62">
        <f t="shared" si="566"/>
        <v>0.40038473272092473</v>
      </c>
      <c r="AQ211" s="62">
        <f t="shared" si="566"/>
        <v>0.39843554604962439</v>
      </c>
      <c r="AR211" s="62">
        <f t="shared" si="566"/>
        <v>0.40859859749605315</v>
      </c>
      <c r="AS211" s="62">
        <f t="shared" si="566"/>
        <v>0.3875671457607433</v>
      </c>
      <c r="AT211" s="62">
        <f t="shared" si="566"/>
        <v>0.42447295190013007</v>
      </c>
      <c r="AU211" s="62">
        <f t="shared" si="566"/>
        <v>0.41111450952405226</v>
      </c>
      <c r="AV211" s="62">
        <f t="shared" si="566"/>
        <v>0.41905470183578941</v>
      </c>
      <c r="AW211" s="62">
        <f t="shared" si="566"/>
        <v>0.39277042159443637</v>
      </c>
      <c r="AX211" s="62">
        <f t="shared" si="566"/>
        <v>0.36864101345030137</v>
      </c>
      <c r="AY211" s="62">
        <f t="shared" si="566"/>
        <v>0.37227663401958827</v>
      </c>
      <c r="AZ211" s="62">
        <f t="shared" si="566"/>
        <v>0.37966119164537765</v>
      </c>
      <c r="BA211" s="62">
        <f t="shared" si="566"/>
        <v>0.38534903204571974</v>
      </c>
      <c r="BB211" s="62">
        <f t="shared" si="566"/>
        <v>0.39477247058988585</v>
      </c>
      <c r="BC211" s="62">
        <f t="shared" si="566"/>
        <v>0.28314989670747792</v>
      </c>
      <c r="BD211" s="62">
        <f t="shared" ref="BD211:BF211" si="567">IFERROR(BD209/BD191,"nm")</f>
        <v>0.27392270890272363</v>
      </c>
      <c r="BE211" s="62">
        <f t="shared" si="567"/>
        <v>0.2609889363090222</v>
      </c>
      <c r="BF211" s="62">
        <f t="shared" si="567"/>
        <v>0.2366801368191285</v>
      </c>
      <c r="BG211" s="62">
        <f t="shared" si="566"/>
        <v>0.23268843839620185</v>
      </c>
      <c r="BH211" s="62">
        <f t="shared" si="566"/>
        <v>0.22617783803382502</v>
      </c>
      <c r="BI211" s="62">
        <f t="shared" si="566"/>
        <v>0.22304059269853121</v>
      </c>
      <c r="BJ211" s="62">
        <f t="shared" si="566"/>
        <v>0.21711036274154266</v>
      </c>
      <c r="BK211" s="62">
        <f t="shared" si="566"/>
        <v>0.2122621235856518</v>
      </c>
      <c r="BL211" s="62">
        <f t="shared" si="566"/>
        <v>0.2055649946252642</v>
      </c>
      <c r="BM211" s="62">
        <f t="shared" si="566"/>
        <v>0.20458601480611052</v>
      </c>
      <c r="BN211" s="62">
        <f t="shared" si="566"/>
        <v>0.21129865482584309</v>
      </c>
      <c r="BO211" s="62">
        <f t="shared" si="566"/>
        <v>0.19607291604441282</v>
      </c>
      <c r="BP211" s="62">
        <f t="shared" si="566"/>
        <v>0.18906252167045914</v>
      </c>
      <c r="BQ211" s="62">
        <f t="shared" si="566"/>
        <v>0.18822874210628404</v>
      </c>
      <c r="BR211" s="62">
        <f t="shared" si="566"/>
        <v>0.18327185814292668</v>
      </c>
      <c r="BS211" s="62">
        <f t="shared" si="566"/>
        <v>0.17972259450575495</v>
      </c>
      <c r="BT211" s="62">
        <f t="shared" si="566"/>
        <v>0.17479004170742574</v>
      </c>
      <c r="BU211" s="62">
        <f t="shared" ref="BU211:BX211" si="568">IFERROR(BU209/BU191,"nm")</f>
        <v>0.1739488660886809</v>
      </c>
      <c r="BV211" s="62">
        <f t="shared" si="568"/>
        <v>0.16953572029027364</v>
      </c>
      <c r="BW211" s="62">
        <f t="shared" si="568"/>
        <v>0.16637484264071833</v>
      </c>
      <c r="BX211" s="62">
        <f t="shared" si="568"/>
        <v>0.16197053153798471</v>
      </c>
    </row>
    <row r="212" spans="1:76" outlineLevel="1" x14ac:dyDescent="0.15">
      <c r="B212" s="21"/>
      <c r="C212" t="s">
        <v>130</v>
      </c>
      <c r="G212" s="36" t="s">
        <v>43</v>
      </c>
      <c r="H212" s="61">
        <f t="shared" ref="H212:T212" si="569">IFERROR(H210/H103,"nm")</f>
        <v>0.53339306075908133</v>
      </c>
      <c r="I212" s="61">
        <f t="shared" si="569"/>
        <v>1.1038860390449128</v>
      </c>
      <c r="J212" s="61">
        <f t="shared" si="569"/>
        <v>0.95738451528952506</v>
      </c>
      <c r="K212" s="61">
        <f t="shared" si="569"/>
        <v>1.7985365853658537</v>
      </c>
      <c r="L212" s="61">
        <f t="shared" si="569"/>
        <v>1.751375305623472</v>
      </c>
      <c r="M212" s="61">
        <f t="shared" si="569"/>
        <v>1.8116119076705459</v>
      </c>
      <c r="N212" s="61">
        <f t="shared" si="569"/>
        <v>0.94410727466579181</v>
      </c>
      <c r="O212" s="61">
        <f t="shared" si="569"/>
        <v>-0.41842629482071714</v>
      </c>
      <c r="P212" s="61">
        <f t="shared" si="569"/>
        <v>0.39817424767193244</v>
      </c>
      <c r="Q212" s="61">
        <f t="shared" si="569"/>
        <v>0.49461268056000895</v>
      </c>
      <c r="R212" s="61">
        <f t="shared" si="569"/>
        <v>0.41682300251442905</v>
      </c>
      <c r="S212" s="61">
        <f t="shared" si="569"/>
        <v>0.25004974101029831</v>
      </c>
      <c r="T212" s="61">
        <f t="shared" si="569"/>
        <v>5.0888898718864676E-3</v>
      </c>
      <c r="U212" s="54"/>
      <c r="V212" s="51"/>
      <c r="W212" s="54"/>
      <c r="X212" s="51"/>
      <c r="Y212" s="62">
        <f>IFERROR(Y210/SUM(Y103:Y103),"nm")</f>
        <v>1.1317403939296093</v>
      </c>
      <c r="Z212" s="62">
        <f>IFERROR(Z210/SUM(Y103:Z103),"nm")</f>
        <v>0.71139880012630252</v>
      </c>
      <c r="AA212" s="62">
        <f>IFERROR(AA210/SUM(Y103:AA103),"nm")</f>
        <v>0.92638720129607133</v>
      </c>
      <c r="AB212" s="62">
        <f t="shared" ref="AB212:BT212" si="570">IFERROR(AB210/SUM(Y103:AB103),"nm")</f>
        <v>0.53339306075908133</v>
      </c>
      <c r="AC212" s="62">
        <f t="shared" si="570"/>
        <v>0.79886124520361435</v>
      </c>
      <c r="AD212" s="62">
        <f t="shared" si="570"/>
        <v>1.1798256748751799</v>
      </c>
      <c r="AE212" s="62">
        <f t="shared" si="570"/>
        <v>1.3224482743725974</v>
      </c>
      <c r="AF212" s="62">
        <f t="shared" si="570"/>
        <v>1.1038860390449128</v>
      </c>
      <c r="AG212" s="62">
        <f t="shared" si="570"/>
        <v>0.29894884372810093</v>
      </c>
      <c r="AH212" s="62">
        <f t="shared" si="570"/>
        <v>0.35380657317824399</v>
      </c>
      <c r="AI212" s="62">
        <f t="shared" si="570"/>
        <v>0.7705260020861272</v>
      </c>
      <c r="AJ212" s="62">
        <f t="shared" si="570"/>
        <v>0.95738451528952506</v>
      </c>
      <c r="AK212" s="62">
        <f t="shared" si="570"/>
        <v>1.3620185479154483</v>
      </c>
      <c r="AL212" s="62">
        <f t="shared" si="570"/>
        <v>1.4645445714712695</v>
      </c>
      <c r="AM212" s="62">
        <f t="shared" si="570"/>
        <v>1.8175944333996024</v>
      </c>
      <c r="AN212" s="62">
        <f t="shared" si="570"/>
        <v>1.7985365853658537</v>
      </c>
      <c r="AO212" s="62">
        <f t="shared" si="570"/>
        <v>1.5785682412188435</v>
      </c>
      <c r="AP212" s="62">
        <f t="shared" si="570"/>
        <v>1.3700151438667341</v>
      </c>
      <c r="AQ212" s="62">
        <f t="shared" si="570"/>
        <v>1.7548811134738063</v>
      </c>
      <c r="AR212" s="62">
        <f t="shared" si="570"/>
        <v>1.751375305623472</v>
      </c>
      <c r="AS212" s="62">
        <f t="shared" si="570"/>
        <v>2.4575933309169988</v>
      </c>
      <c r="AT212" s="62">
        <f t="shared" si="570"/>
        <v>2.7159059976408675</v>
      </c>
      <c r="AU212" s="62">
        <f t="shared" si="570"/>
        <v>2.6410235245563349</v>
      </c>
      <c r="AV212" s="62">
        <f t="shared" si="570"/>
        <v>1.8116119076705459</v>
      </c>
      <c r="AW212" s="62">
        <f t="shared" si="570"/>
        <v>1.519106752651495</v>
      </c>
      <c r="AX212" s="62">
        <f t="shared" si="570"/>
        <v>1.2523629489603025</v>
      </c>
      <c r="AY212" s="62">
        <f t="shared" si="570"/>
        <v>1.1733556047131055</v>
      </c>
      <c r="AZ212" s="62">
        <f t="shared" si="570"/>
        <v>0.94410727466579181</v>
      </c>
      <c r="BA212" s="62">
        <f t="shared" si="570"/>
        <v>0.99131061546470189</v>
      </c>
      <c r="BB212" s="62">
        <f t="shared" si="570"/>
        <v>0.98909547924444607</v>
      </c>
      <c r="BC212" s="62">
        <f t="shared" si="570"/>
        <v>-0.20627126372277366</v>
      </c>
      <c r="BD212" s="62">
        <f t="shared" si="570"/>
        <v>-0.41842629482071714</v>
      </c>
      <c r="BE212" s="62">
        <f t="shared" si="570"/>
        <v>7.4046963752415526E-2</v>
      </c>
      <c r="BF212" s="62">
        <f t="shared" si="570"/>
        <v>0.14363314771283914</v>
      </c>
      <c r="BG212" s="62">
        <f t="shared" si="570"/>
        <v>0.27319461367724623</v>
      </c>
      <c r="BH212" s="62">
        <f t="shared" si="570"/>
        <v>0.39817424767193244</v>
      </c>
      <c r="BI212" s="62">
        <f t="shared" si="570"/>
        <v>0.53301721050565554</v>
      </c>
      <c r="BJ212" s="62">
        <f t="shared" si="570"/>
        <v>0.53840915228075703</v>
      </c>
      <c r="BK212" s="62">
        <f t="shared" si="570"/>
        <v>0.54620559668993673</v>
      </c>
      <c r="BL212" s="62">
        <f t="shared" si="570"/>
        <v>0.49461268056000895</v>
      </c>
      <c r="BM212" s="62">
        <f t="shared" si="570"/>
        <v>0.5605354072621026</v>
      </c>
      <c r="BN212" s="62">
        <f t="shared" si="570"/>
        <v>0.50725123023440222</v>
      </c>
      <c r="BO212" s="62">
        <f t="shared" si="570"/>
        <v>0.48321374057931232</v>
      </c>
      <c r="BP212" s="62">
        <f t="shared" si="570"/>
        <v>0.41682300251442905</v>
      </c>
      <c r="BQ212" s="62">
        <f t="shared" si="570"/>
        <v>0.45078231818717618</v>
      </c>
      <c r="BR212" s="62">
        <f t="shared" si="570"/>
        <v>0.37651449195994852</v>
      </c>
      <c r="BS212" s="62">
        <f t="shared" si="570"/>
        <v>0.33324191032542588</v>
      </c>
      <c r="BT212" s="62">
        <f t="shared" si="570"/>
        <v>0.25004974101029831</v>
      </c>
      <c r="BU212" s="62">
        <f t="shared" ref="BU212" si="571">IFERROR(BU210/SUM(BR103:BU103),"nm")</f>
        <v>0.26552157395550047</v>
      </c>
      <c r="BV212" s="62">
        <f t="shared" ref="BV212" si="572">IFERROR(BV210/SUM(BS103:BV103),"nm")</f>
        <v>0.17172890093470455</v>
      </c>
      <c r="BW212" s="62">
        <f t="shared" ref="BW212" si="573">IFERROR(BW210/SUM(BT103:BW103),"nm")</f>
        <v>0.107770112457128</v>
      </c>
      <c r="BX212" s="62">
        <f t="shared" ref="BX212" si="574">IFERROR(BX210/SUM(BU103:BX103),"nm")</f>
        <v>5.0888898718864676E-3</v>
      </c>
    </row>
    <row r="213" spans="1:76" outlineLevel="1" x14ac:dyDescent="0.15">
      <c r="B213" s="21"/>
      <c r="C213" t="s">
        <v>131</v>
      </c>
      <c r="G213" s="36" t="s">
        <v>43</v>
      </c>
      <c r="H213" s="61">
        <f t="shared" ref="H213:T213" si="575">IFERROR(H87/-H89,"nm")</f>
        <v>39.41346153846154</v>
      </c>
      <c r="I213" s="61">
        <f t="shared" si="575"/>
        <v>30.676691729323309</v>
      </c>
      <c r="J213" s="61">
        <f t="shared" si="575"/>
        <v>23.856000000000002</v>
      </c>
      <c r="K213" s="61">
        <f t="shared" si="575"/>
        <v>33.187214611872143</v>
      </c>
      <c r="L213" s="61">
        <f t="shared" si="575"/>
        <v>19.677419354838708</v>
      </c>
      <c r="M213" s="61">
        <f t="shared" si="575"/>
        <v>20.356796116504853</v>
      </c>
      <c r="N213" s="61">
        <f t="shared" si="575"/>
        <v>29.418604651162791</v>
      </c>
      <c r="O213" s="61">
        <f t="shared" si="575"/>
        <v>26.088972431077693</v>
      </c>
      <c r="P213" s="61">
        <f t="shared" si="575"/>
        <v>40.825065781981102</v>
      </c>
      <c r="Q213" s="61">
        <f t="shared" si="575"/>
        <v>47.590210775352119</v>
      </c>
      <c r="R213" s="61">
        <f t="shared" si="575"/>
        <v>50.241949164109201</v>
      </c>
      <c r="S213" s="61">
        <f t="shared" si="575"/>
        <v>53.046361605890269</v>
      </c>
      <c r="T213" s="61">
        <f t="shared" si="575"/>
        <v>55.464341525491825</v>
      </c>
      <c r="U213" s="54"/>
      <c r="V213" s="51"/>
      <c r="W213" s="54"/>
      <c r="X213" s="51"/>
      <c r="Y213" s="62">
        <f t="shared" ref="Y213:BT213" si="576">IFERROR(Y87/-Y89,"nm")</f>
        <v>44.291666666666664</v>
      </c>
      <c r="Z213" s="62">
        <f t="shared" si="576"/>
        <v>43.57692307692308</v>
      </c>
      <c r="AA213" s="62">
        <f t="shared" si="576"/>
        <v>44.160714285714285</v>
      </c>
      <c r="AB213" s="62">
        <f t="shared" si="576"/>
        <v>25.634615384615383</v>
      </c>
      <c r="AC213" s="62">
        <f t="shared" si="576"/>
        <v>30.321428571428573</v>
      </c>
      <c r="AD213" s="62">
        <f t="shared" si="576"/>
        <v>24.941176470588236</v>
      </c>
      <c r="AE213" s="62">
        <f t="shared" si="576"/>
        <v>25.638888888888889</v>
      </c>
      <c r="AF213" s="62">
        <f t="shared" si="576"/>
        <v>41.714285714285715</v>
      </c>
      <c r="AG213" s="62">
        <f t="shared" si="576"/>
        <v>33.048387096774192</v>
      </c>
      <c r="AH213" s="62">
        <f t="shared" si="576"/>
        <v>13.571428571428571</v>
      </c>
      <c r="AI213" s="62">
        <f t="shared" si="576"/>
        <v>21.714285714285715</v>
      </c>
      <c r="AJ213" s="62">
        <f t="shared" si="576"/>
        <v>27.29032258064516</v>
      </c>
      <c r="AK213" s="62">
        <f t="shared" si="576"/>
        <v>31.351851851851851</v>
      </c>
      <c r="AL213" s="62">
        <f t="shared" si="576"/>
        <v>41.462962962962962</v>
      </c>
      <c r="AM213" s="62">
        <f t="shared" si="576"/>
        <v>34.46</v>
      </c>
      <c r="AN213" s="62">
        <f t="shared" si="576"/>
        <v>26.442622950819672</v>
      </c>
      <c r="AO213" s="62">
        <f t="shared" si="576"/>
        <v>46.660714285714285</v>
      </c>
      <c r="AP213" s="62">
        <f t="shared" si="576"/>
        <v>34.807017543859651</v>
      </c>
      <c r="AQ213" s="62">
        <f t="shared" si="576"/>
        <v>19.80952380952381</v>
      </c>
      <c r="AR213" s="62">
        <f t="shared" si="576"/>
        <v>-13.402777777777779</v>
      </c>
      <c r="AS213" s="62">
        <f t="shared" si="576"/>
        <v>12.123287671232877</v>
      </c>
      <c r="AT213" s="62">
        <f t="shared" si="576"/>
        <v>17.176923076923078</v>
      </c>
      <c r="AU213" s="62">
        <f t="shared" si="576"/>
        <v>26.387755102040817</v>
      </c>
      <c r="AV213" s="62">
        <f t="shared" si="576"/>
        <v>24.171171171171171</v>
      </c>
      <c r="AW213" s="62">
        <f t="shared" si="576"/>
        <v>31.508064516129032</v>
      </c>
      <c r="AX213" s="62">
        <f t="shared" si="576"/>
        <v>26.244274809160306</v>
      </c>
      <c r="AY213" s="62">
        <f t="shared" si="576"/>
        <v>29.381578947368421</v>
      </c>
      <c r="AZ213" s="62">
        <f t="shared" si="576"/>
        <v>30.486842105263158</v>
      </c>
      <c r="BA213" s="62">
        <f t="shared" si="576"/>
        <v>24.282485875706215</v>
      </c>
      <c r="BB213" s="62">
        <f t="shared" si="576"/>
        <v>23.87037037037037</v>
      </c>
      <c r="BC213" s="62">
        <f t="shared" si="576"/>
        <v>25.36574074074074</v>
      </c>
      <c r="BD213" s="62">
        <f t="shared" si="576"/>
        <v>31.142857142857142</v>
      </c>
      <c r="BE213" s="62">
        <f t="shared" si="576"/>
        <v>40.943298969072167</v>
      </c>
      <c r="BF213" s="62">
        <f t="shared" si="576"/>
        <v>38.039886255515263</v>
      </c>
      <c r="BG213" s="62">
        <f t="shared" si="576"/>
        <v>41.053518497737777</v>
      </c>
      <c r="BH213" s="62">
        <f t="shared" si="576"/>
        <v>43.466286268266984</v>
      </c>
      <c r="BI213" s="62">
        <f t="shared" si="576"/>
        <v>43.176465626760951</v>
      </c>
      <c r="BJ213" s="62">
        <f t="shared" si="576"/>
        <v>43.160085505932742</v>
      </c>
      <c r="BK213" s="62">
        <f t="shared" si="576"/>
        <v>48.626184054384225</v>
      </c>
      <c r="BL213" s="62">
        <f t="shared" si="576"/>
        <v>55.433754591403023</v>
      </c>
      <c r="BM213" s="62">
        <f t="shared" si="576"/>
        <v>48.972918559875836</v>
      </c>
      <c r="BN213" s="62">
        <f t="shared" si="576"/>
        <v>48.187086595775995</v>
      </c>
      <c r="BO213" s="62">
        <f t="shared" si="576"/>
        <v>48.36334485440203</v>
      </c>
      <c r="BP213" s="62">
        <f t="shared" si="576"/>
        <v>55.53891721012014</v>
      </c>
      <c r="BQ213" s="62">
        <f t="shared" si="576"/>
        <v>52.786301261750978</v>
      </c>
      <c r="BR213" s="62">
        <f t="shared" si="576"/>
        <v>50.99505290581817</v>
      </c>
      <c r="BS213" s="62">
        <f t="shared" si="576"/>
        <v>52.633035139601482</v>
      </c>
      <c r="BT213" s="62">
        <f t="shared" si="576"/>
        <v>55.775183019301245</v>
      </c>
      <c r="BU213" s="62">
        <f t="shared" ref="BU213:BX213" si="577">IFERROR(BU87/-BU89,"nm")</f>
        <v>55.472702540809067</v>
      </c>
      <c r="BV213" s="62">
        <f t="shared" si="577"/>
        <v>53.221275077962957</v>
      </c>
      <c r="BW213" s="62">
        <f t="shared" si="577"/>
        <v>55.013050293194645</v>
      </c>
      <c r="BX213" s="62">
        <f t="shared" si="577"/>
        <v>58.152946909471858</v>
      </c>
    </row>
    <row r="214" spans="1:76" outlineLevel="1" x14ac:dyDescent="0.15"/>
    <row r="215" spans="1:76" outlineLevel="1" x14ac:dyDescent="0.15">
      <c r="B215" s="21" t="s">
        <v>132</v>
      </c>
      <c r="G215" s="36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4"/>
      <c r="V215" s="51"/>
      <c r="W215" s="54"/>
      <c r="X215" s="51"/>
      <c r="Y215" s="60"/>
      <c r="Z215" s="60"/>
      <c r="AA215" s="60"/>
      <c r="AB215" s="60"/>
      <c r="AC215" s="60"/>
      <c r="AD215" s="60"/>
      <c r="AE215" s="60"/>
      <c r="AF215" s="60"/>
      <c r="AG215" s="60"/>
      <c r="AH215" s="60"/>
      <c r="AI215" s="60"/>
      <c r="AJ215" s="60"/>
      <c r="AK215" s="60"/>
      <c r="AL215" s="60"/>
      <c r="AM215" s="60"/>
      <c r="AN215" s="60"/>
      <c r="AO215" s="60"/>
      <c r="AP215" s="60"/>
      <c r="AQ215" s="60"/>
      <c r="AR215" s="60"/>
      <c r="AS215" s="60"/>
      <c r="AT215" s="60"/>
      <c r="AU215" s="60"/>
      <c r="AV215" s="60"/>
      <c r="AW215" s="60"/>
      <c r="AX215" s="60"/>
      <c r="AY215" s="60"/>
      <c r="AZ215" s="60"/>
      <c r="BA215" s="60"/>
      <c r="BB215" s="60"/>
      <c r="BC215" s="60"/>
      <c r="BD215" s="60"/>
      <c r="BE215" s="60"/>
      <c r="BF215" s="60"/>
      <c r="BG215" s="60"/>
      <c r="BH215" s="60"/>
      <c r="BI215" s="60"/>
      <c r="BJ215" s="60"/>
      <c r="BK215" s="60"/>
      <c r="BL215" s="60"/>
      <c r="BM215" s="60"/>
      <c r="BN215" s="60"/>
      <c r="BO215" s="60"/>
      <c r="BP215" s="60"/>
      <c r="BQ215" s="60"/>
      <c r="BR215" s="60"/>
      <c r="BS215" s="60"/>
      <c r="BT215" s="60"/>
      <c r="BU215" s="60"/>
      <c r="BV215" s="60"/>
      <c r="BW215" s="60"/>
      <c r="BX215" s="60"/>
    </row>
    <row r="216" spans="1:76" outlineLevel="1" x14ac:dyDescent="0.15">
      <c r="B216" s="21"/>
      <c r="C216" t="s">
        <v>133</v>
      </c>
      <c r="G216" s="36" t="s">
        <v>43</v>
      </c>
      <c r="H216" s="61">
        <f t="shared" ref="H216:T216" si="578">IFERROR(H154/H170,"nm")</f>
        <v>2.2663880745961453</v>
      </c>
      <c r="I216" s="61">
        <f t="shared" si="578"/>
        <v>2.7140029522275899</v>
      </c>
      <c r="J216" s="61">
        <f t="shared" si="578"/>
        <v>2.7715719557195571</v>
      </c>
      <c r="K216" s="61">
        <f t="shared" si="578"/>
        <v>2.3285047743055554</v>
      </c>
      <c r="L216" s="61">
        <f t="shared" si="578"/>
        <v>2.6142512278365104</v>
      </c>
      <c r="M216" s="61">
        <f t="shared" si="578"/>
        <v>2.108236750962599</v>
      </c>
      <c r="N216" s="61">
        <f t="shared" si="578"/>
        <v>2.8712072143889191</v>
      </c>
      <c r="O216" s="61">
        <f t="shared" si="578"/>
        <v>3.3274996353938788</v>
      </c>
      <c r="P216" s="61">
        <f t="shared" si="578"/>
        <v>3.0935431737769474</v>
      </c>
      <c r="Q216" s="61">
        <f t="shared" si="578"/>
        <v>2.805535050999183</v>
      </c>
      <c r="R216" s="61">
        <f t="shared" si="578"/>
        <v>2.7643439430894756</v>
      </c>
      <c r="S216" s="61">
        <f t="shared" si="578"/>
        <v>2.8669204620195359</v>
      </c>
      <c r="T216" s="61">
        <f t="shared" si="578"/>
        <v>3.0647877707404598</v>
      </c>
      <c r="U216" s="54"/>
      <c r="V216" s="51"/>
      <c r="W216" s="54"/>
      <c r="X216" s="51"/>
      <c r="Y216" s="62">
        <f t="shared" ref="Y216:BT216" si="579">IFERROR(Y154/Y170,"nm")</f>
        <v>2.1916611733684905</v>
      </c>
      <c r="Z216" s="62">
        <f t="shared" si="579"/>
        <v>2.2424440298507462</v>
      </c>
      <c r="AA216" s="62">
        <f t="shared" si="579"/>
        <v>2.4114414884367936</v>
      </c>
      <c r="AB216" s="62">
        <f t="shared" si="579"/>
        <v>2.2663880745961453</v>
      </c>
      <c r="AC216" s="62">
        <f t="shared" si="579"/>
        <v>2.2709536074843828</v>
      </c>
      <c r="AD216" s="62">
        <f t="shared" si="579"/>
        <v>2.4686676252096813</v>
      </c>
      <c r="AE216" s="62">
        <f t="shared" si="579"/>
        <v>2.4799119754958814</v>
      </c>
      <c r="AF216" s="62">
        <f t="shared" si="579"/>
        <v>2.7140029522275899</v>
      </c>
      <c r="AG216" s="62">
        <f t="shared" si="579"/>
        <v>2.8871316744097246</v>
      </c>
      <c r="AH216" s="62">
        <f t="shared" si="579"/>
        <v>2.9393705844572895</v>
      </c>
      <c r="AI216" s="62">
        <f t="shared" si="579"/>
        <v>2.7375368230228871</v>
      </c>
      <c r="AJ216" s="62">
        <f t="shared" si="579"/>
        <v>2.7715719557195571</v>
      </c>
      <c r="AK216" s="62">
        <f t="shared" si="579"/>
        <v>2.6400122081489394</v>
      </c>
      <c r="AL216" s="62">
        <f t="shared" si="579"/>
        <v>2.5176591677694455</v>
      </c>
      <c r="AM216" s="62">
        <f t="shared" si="579"/>
        <v>2.3199590417935383</v>
      </c>
      <c r="AN216" s="62">
        <f t="shared" si="579"/>
        <v>2.3285047743055554</v>
      </c>
      <c r="AO216" s="62">
        <f t="shared" si="579"/>
        <v>2.3779662808519633</v>
      </c>
      <c r="AP216" s="62">
        <f t="shared" si="579"/>
        <v>2.4157337065173929</v>
      </c>
      <c r="AQ216" s="62">
        <f t="shared" si="579"/>
        <v>2.3315413938031475</v>
      </c>
      <c r="AR216" s="62">
        <f t="shared" si="579"/>
        <v>2.6142512278365104</v>
      </c>
      <c r="AS216" s="62">
        <f t="shared" si="579"/>
        <v>2.5592884255849526</v>
      </c>
      <c r="AT216" s="62">
        <f t="shared" si="579"/>
        <v>2.175456324038441</v>
      </c>
      <c r="AU216" s="62">
        <f t="shared" si="579"/>
        <v>2.110997346260735</v>
      </c>
      <c r="AV216" s="62">
        <f t="shared" si="579"/>
        <v>2.108236750962599</v>
      </c>
      <c r="AW216" s="62">
        <f t="shared" si="579"/>
        <v>2.3172206743126202</v>
      </c>
      <c r="AX216" s="62">
        <f t="shared" si="579"/>
        <v>2.5809067813171782</v>
      </c>
      <c r="AY216" s="62">
        <f t="shared" si="579"/>
        <v>2.6496829057365234</v>
      </c>
      <c r="AZ216" s="62">
        <f t="shared" si="579"/>
        <v>2.8712072143889191</v>
      </c>
      <c r="BA216" s="62">
        <f t="shared" si="579"/>
        <v>2.9637935974577374</v>
      </c>
      <c r="BB216" s="62">
        <f t="shared" si="579"/>
        <v>2.6322179124756206</v>
      </c>
      <c r="BC216" s="62">
        <f t="shared" si="579"/>
        <v>3.2098279686911391</v>
      </c>
      <c r="BD216" s="62">
        <f t="shared" si="579"/>
        <v>3.3274996353938788</v>
      </c>
      <c r="BE216" s="62">
        <f t="shared" si="579"/>
        <v>3.753308668338589</v>
      </c>
      <c r="BF216" s="62">
        <f t="shared" si="579"/>
        <v>3.4883366774967519</v>
      </c>
      <c r="BG216" s="62">
        <f t="shared" si="579"/>
        <v>3.1732640524354849</v>
      </c>
      <c r="BH216" s="62">
        <f t="shared" si="579"/>
        <v>3.0935431737769474</v>
      </c>
      <c r="BI216" s="62">
        <f t="shared" si="579"/>
        <v>2.9295821192346416</v>
      </c>
      <c r="BJ216" s="62">
        <f t="shared" si="579"/>
        <v>2.8686198344698326</v>
      </c>
      <c r="BK216" s="62">
        <f t="shared" si="579"/>
        <v>2.8024805110431985</v>
      </c>
      <c r="BL216" s="62">
        <f t="shared" si="579"/>
        <v>2.805535050999183</v>
      </c>
      <c r="BM216" s="62">
        <f t="shared" si="579"/>
        <v>2.68305327714301</v>
      </c>
      <c r="BN216" s="62">
        <f t="shared" si="579"/>
        <v>2.6224909873565045</v>
      </c>
      <c r="BO216" s="62">
        <f t="shared" si="579"/>
        <v>2.699432409836557</v>
      </c>
      <c r="BP216" s="62">
        <f t="shared" si="579"/>
        <v>2.7643439430894756</v>
      </c>
      <c r="BQ216" s="62">
        <f t="shared" si="579"/>
        <v>2.6811798232646278</v>
      </c>
      <c r="BR216" s="62">
        <f t="shared" si="579"/>
        <v>2.750133584078438</v>
      </c>
      <c r="BS216" s="62">
        <f t="shared" si="579"/>
        <v>2.7821915953460064</v>
      </c>
      <c r="BT216" s="62">
        <f t="shared" si="579"/>
        <v>2.8669204620195359</v>
      </c>
      <c r="BU216" s="62">
        <f t="shared" ref="BU216:BX216" si="580">IFERROR(BU154/BU170,"nm")</f>
        <v>2.7996243466321435</v>
      </c>
      <c r="BV216" s="62">
        <f t="shared" si="580"/>
        <v>2.8964790922400208</v>
      </c>
      <c r="BW216" s="62">
        <f t="shared" si="580"/>
        <v>2.9544771933191663</v>
      </c>
      <c r="BX216" s="62">
        <f t="shared" si="580"/>
        <v>3.0647877707404598</v>
      </c>
    </row>
    <row r="217" spans="1:76" outlineLevel="1" x14ac:dyDescent="0.15">
      <c r="B217" s="21"/>
      <c r="C217" t="s">
        <v>134</v>
      </c>
      <c r="G217" s="36" t="s">
        <v>43</v>
      </c>
      <c r="H217" s="61">
        <f t="shared" ref="H217:T217" si="581">IFERROR((H154-H149)/H170,"nm")</f>
        <v>2.0244807584357263</v>
      </c>
      <c r="I217" s="61">
        <f t="shared" si="581"/>
        <v>2.4456521739130435</v>
      </c>
      <c r="J217" s="61">
        <f t="shared" si="581"/>
        <v>2.5177564575645754</v>
      </c>
      <c r="K217" s="61">
        <f t="shared" si="581"/>
        <v>2.0350748697916665</v>
      </c>
      <c r="L217" s="61">
        <f t="shared" si="581"/>
        <v>2.1527789339326842</v>
      </c>
      <c r="M217" s="61">
        <f t="shared" si="581"/>
        <v>1.8097827138517502</v>
      </c>
      <c r="N217" s="61">
        <f t="shared" si="581"/>
        <v>2.5420756315081459</v>
      </c>
      <c r="O217" s="61">
        <f t="shared" si="581"/>
        <v>2.993916286434569</v>
      </c>
      <c r="P217" s="61">
        <f t="shared" si="581"/>
        <v>2.7110784077249992</v>
      </c>
      <c r="Q217" s="61">
        <f t="shared" si="581"/>
        <v>2.4235806748132465</v>
      </c>
      <c r="R217" s="61">
        <f t="shared" si="581"/>
        <v>2.3685277907434772</v>
      </c>
      <c r="S217" s="61">
        <f t="shared" si="581"/>
        <v>2.4604231907791099</v>
      </c>
      <c r="T217" s="61">
        <f t="shared" si="581"/>
        <v>2.6515710500723828</v>
      </c>
      <c r="U217" s="54"/>
      <c r="V217" s="51"/>
      <c r="W217" s="54"/>
      <c r="X217" s="51"/>
      <c r="Y217" s="62">
        <f t="shared" ref="Y217:BT217" si="582">IFERROR((Y154-Y149)/Y170,"nm")</f>
        <v>1.981641397495056</v>
      </c>
      <c r="Z217" s="62">
        <f t="shared" si="582"/>
        <v>2.0259328358208957</v>
      </c>
      <c r="AA217" s="62">
        <f t="shared" si="582"/>
        <v>2.1668579377499566</v>
      </c>
      <c r="AB217" s="62">
        <f t="shared" si="582"/>
        <v>2.0244807584357263</v>
      </c>
      <c r="AC217" s="62">
        <f t="shared" si="582"/>
        <v>2.0153950913343399</v>
      </c>
      <c r="AD217" s="62">
        <f t="shared" si="582"/>
        <v>2.2275641025641026</v>
      </c>
      <c r="AE217" s="62">
        <f t="shared" si="582"/>
        <v>2.2488179141761084</v>
      </c>
      <c r="AF217" s="62">
        <f t="shared" si="582"/>
        <v>2.4456521739130435</v>
      </c>
      <c r="AG217" s="62">
        <f t="shared" si="582"/>
        <v>2.6060904983134985</v>
      </c>
      <c r="AH217" s="62">
        <f t="shared" si="582"/>
        <v>2.6395953757225432</v>
      </c>
      <c r="AI217" s="62">
        <f t="shared" si="582"/>
        <v>2.4815035123498754</v>
      </c>
      <c r="AJ217" s="62">
        <f t="shared" si="582"/>
        <v>2.5177564575645754</v>
      </c>
      <c r="AK217" s="62">
        <f t="shared" si="582"/>
        <v>2.3811994506332979</v>
      </c>
      <c r="AL217" s="62">
        <f t="shared" si="582"/>
        <v>2.2418761946772534</v>
      </c>
      <c r="AM217" s="62">
        <f t="shared" si="582"/>
        <v>2.0389911347039962</v>
      </c>
      <c r="AN217" s="62">
        <f t="shared" si="582"/>
        <v>2.0350748697916665</v>
      </c>
      <c r="AO217" s="62">
        <f t="shared" si="582"/>
        <v>2.0842450187622217</v>
      </c>
      <c r="AP217" s="62">
        <f t="shared" si="582"/>
        <v>2.1087814874050381</v>
      </c>
      <c r="AQ217" s="62">
        <f t="shared" si="582"/>
        <v>1.9711904994624181</v>
      </c>
      <c r="AR217" s="62">
        <f t="shared" si="582"/>
        <v>2.1527789339326842</v>
      </c>
      <c r="AS217" s="62">
        <f t="shared" si="582"/>
        <v>2.0665401393688745</v>
      </c>
      <c r="AT217" s="62">
        <f t="shared" si="582"/>
        <v>1.7865112979167115</v>
      </c>
      <c r="AU217" s="62">
        <f t="shared" si="582"/>
        <v>1.7621664542282216</v>
      </c>
      <c r="AV217" s="62">
        <f t="shared" si="582"/>
        <v>1.8097827138517502</v>
      </c>
      <c r="AW217" s="62">
        <f t="shared" si="582"/>
        <v>2.0085962979761982</v>
      </c>
      <c r="AX217" s="62">
        <f t="shared" si="582"/>
        <v>2.2421340629274966</v>
      </c>
      <c r="AY217" s="62">
        <f t="shared" si="582"/>
        <v>2.3396752186028635</v>
      </c>
      <c r="AZ217" s="62">
        <f t="shared" si="582"/>
        <v>2.5420756315081459</v>
      </c>
      <c r="BA217" s="62">
        <f t="shared" si="582"/>
        <v>2.6179052382068715</v>
      </c>
      <c r="BB217" s="62">
        <f t="shared" si="582"/>
        <v>2.327635702233033</v>
      </c>
      <c r="BC217" s="62">
        <f t="shared" si="582"/>
        <v>2.8963417186388178</v>
      </c>
      <c r="BD217" s="62">
        <f t="shared" si="582"/>
        <v>2.993916286434569</v>
      </c>
      <c r="BE217" s="62">
        <f t="shared" si="582"/>
        <v>3.340153452685422</v>
      </c>
      <c r="BF217" s="62">
        <f t="shared" si="582"/>
        <v>3.0991726950245004</v>
      </c>
      <c r="BG217" s="62">
        <f t="shared" si="582"/>
        <v>2.7987597982843555</v>
      </c>
      <c r="BH217" s="62">
        <f t="shared" si="582"/>
        <v>2.7110784077249992</v>
      </c>
      <c r="BI217" s="62">
        <f t="shared" si="582"/>
        <v>2.5301230001266508</v>
      </c>
      <c r="BJ217" s="62">
        <f t="shared" si="582"/>
        <v>2.4678611353459838</v>
      </c>
      <c r="BK217" s="62">
        <f t="shared" si="582"/>
        <v>2.4102756634035711</v>
      </c>
      <c r="BL217" s="62">
        <f t="shared" si="582"/>
        <v>2.4235806748132465</v>
      </c>
      <c r="BM217" s="62">
        <f t="shared" si="582"/>
        <v>2.2802470179992516</v>
      </c>
      <c r="BN217" s="62">
        <f t="shared" si="582"/>
        <v>2.2371450746591504</v>
      </c>
      <c r="BO217" s="62">
        <f t="shared" si="582"/>
        <v>2.2987628472699257</v>
      </c>
      <c r="BP217" s="62">
        <f t="shared" si="582"/>
        <v>2.3685277907434772</v>
      </c>
      <c r="BQ217" s="62">
        <f t="shared" si="582"/>
        <v>2.2727937946475385</v>
      </c>
      <c r="BR217" s="62">
        <f t="shared" si="582"/>
        <v>2.337734769346822</v>
      </c>
      <c r="BS217" s="62">
        <f t="shared" si="582"/>
        <v>2.3709141555796225</v>
      </c>
      <c r="BT217" s="62">
        <f t="shared" si="582"/>
        <v>2.4604231907791099</v>
      </c>
      <c r="BU217" s="62">
        <f t="shared" ref="BU217:BX217" si="583">IFERROR((BU154-BU149)/BU170,"nm")</f>
        <v>2.3849431588529399</v>
      </c>
      <c r="BV217" s="62">
        <f t="shared" si="583"/>
        <v>2.4773095532148863</v>
      </c>
      <c r="BW217" s="62">
        <f t="shared" si="583"/>
        <v>2.536669548230877</v>
      </c>
      <c r="BX217" s="62">
        <f t="shared" si="583"/>
        <v>2.6515710500723828</v>
      </c>
    </row>
    <row r="218" spans="1:76" outlineLevel="1" x14ac:dyDescent="0.15">
      <c r="B218" s="21"/>
      <c r="C218" t="s">
        <v>135</v>
      </c>
      <c r="G218" s="36" t="s">
        <v>43</v>
      </c>
      <c r="H218" s="61">
        <f t="shared" ref="H218:T218" si="584">IFERROR(H147/H170,"nm")</f>
        <v>0.50349279610802722</v>
      </c>
      <c r="I218" s="61">
        <f t="shared" si="584"/>
        <v>0.76737788513150829</v>
      </c>
      <c r="J218" s="61">
        <f t="shared" si="584"/>
        <v>0.89505535055350549</v>
      </c>
      <c r="K218" s="61">
        <f t="shared" si="584"/>
        <v>0.50284830729166663</v>
      </c>
      <c r="L218" s="61">
        <f t="shared" si="584"/>
        <v>0.59918421709814362</v>
      </c>
      <c r="M218" s="61">
        <f t="shared" si="584"/>
        <v>0.45786815780817675</v>
      </c>
      <c r="N218" s="61">
        <f t="shared" si="584"/>
        <v>0.71112550445917</v>
      </c>
      <c r="O218" s="61">
        <f t="shared" si="584"/>
        <v>1.2920390857761943</v>
      </c>
      <c r="P218" s="61">
        <f t="shared" si="584"/>
        <v>0.63091570778264605</v>
      </c>
      <c r="Q218" s="61">
        <f t="shared" si="584"/>
        <v>0.40725550736406285</v>
      </c>
      <c r="R218" s="61">
        <f t="shared" si="584"/>
        <v>0.40517188078676869</v>
      </c>
      <c r="S218" s="61">
        <f t="shared" si="584"/>
        <v>0.5387023868645916</v>
      </c>
      <c r="T218" s="61">
        <f t="shared" si="584"/>
        <v>0.77014397081445451</v>
      </c>
      <c r="U218" s="54"/>
      <c r="V218" s="51"/>
      <c r="W218" s="54"/>
      <c r="X218" s="51"/>
      <c r="Y218" s="62">
        <f t="shared" ref="Y218:BT218" si="585">IFERROR(Y147/Y170,"nm")</f>
        <v>0.39469347396176663</v>
      </c>
      <c r="Z218" s="62">
        <f t="shared" si="585"/>
        <v>0.5430970149253731</v>
      </c>
      <c r="AA218" s="62">
        <f t="shared" si="585"/>
        <v>0.44239262736915319</v>
      </c>
      <c r="AB218" s="62">
        <f t="shared" si="585"/>
        <v>0.50349279610802722</v>
      </c>
      <c r="AC218" s="62">
        <f t="shared" si="585"/>
        <v>0.54895342984871365</v>
      </c>
      <c r="AD218" s="62">
        <f t="shared" si="585"/>
        <v>0.77522166307213036</v>
      </c>
      <c r="AE218" s="62">
        <f t="shared" si="585"/>
        <v>0.75162815594611476</v>
      </c>
      <c r="AF218" s="62">
        <f t="shared" si="585"/>
        <v>0.76737788513150829</v>
      </c>
      <c r="AG218" s="62">
        <f t="shared" si="585"/>
        <v>1.0460446763826132</v>
      </c>
      <c r="AH218" s="62">
        <f t="shared" si="585"/>
        <v>1.1289980732177265</v>
      </c>
      <c r="AI218" s="62">
        <f t="shared" si="585"/>
        <v>0.97394062995694541</v>
      </c>
      <c r="AJ218" s="62">
        <f t="shared" si="585"/>
        <v>0.89505535055350549</v>
      </c>
      <c r="AK218" s="62">
        <f t="shared" si="585"/>
        <v>0.74094307950556992</v>
      </c>
      <c r="AL218" s="62">
        <f t="shared" si="585"/>
        <v>0.65805028672254084</v>
      </c>
      <c r="AM218" s="62">
        <f t="shared" si="585"/>
        <v>0.49071703807496431</v>
      </c>
      <c r="AN218" s="62">
        <f t="shared" si="585"/>
        <v>0.50284830729166663</v>
      </c>
      <c r="AO218" s="62">
        <f t="shared" si="585"/>
        <v>0.50570794355478044</v>
      </c>
      <c r="AP218" s="62">
        <f t="shared" si="585"/>
        <v>0.63811975209916039</v>
      </c>
      <c r="AQ218" s="62">
        <f t="shared" si="585"/>
        <v>0.46341999804515688</v>
      </c>
      <c r="AR218" s="62">
        <f t="shared" si="585"/>
        <v>0.59918421709814362</v>
      </c>
      <c r="AS218" s="62">
        <f t="shared" si="585"/>
        <v>0.44164636564500592</v>
      </c>
      <c r="AT218" s="62">
        <f t="shared" si="585"/>
        <v>0.41573323586954186</v>
      </c>
      <c r="AU218" s="62">
        <f t="shared" si="585"/>
        <v>0.34254132101886869</v>
      </c>
      <c r="AV218" s="62">
        <f t="shared" si="585"/>
        <v>0.45786815780817675</v>
      </c>
      <c r="AW218" s="62">
        <f t="shared" si="585"/>
        <v>0.46391930711246465</v>
      </c>
      <c r="AX218" s="62">
        <f t="shared" si="585"/>
        <v>0.55936095368379912</v>
      </c>
      <c r="AY218" s="62">
        <f t="shared" si="585"/>
        <v>0.53891611415393481</v>
      </c>
      <c r="AZ218" s="62">
        <f t="shared" si="585"/>
        <v>0.71112550445917</v>
      </c>
      <c r="BA218" s="62">
        <f t="shared" si="585"/>
        <v>0.69701232059597307</v>
      </c>
      <c r="BB218" s="62">
        <f t="shared" si="585"/>
        <v>0.64685644161023825</v>
      </c>
      <c r="BC218" s="62">
        <f t="shared" si="585"/>
        <v>1.1385249675610063</v>
      </c>
      <c r="BD218" s="62">
        <f t="shared" si="585"/>
        <v>1.2920390857761943</v>
      </c>
      <c r="BE218" s="62">
        <f t="shared" si="585"/>
        <v>1.1291932560276114</v>
      </c>
      <c r="BF218" s="62">
        <f t="shared" si="585"/>
        <v>0.93858024564594156</v>
      </c>
      <c r="BG218" s="62">
        <f t="shared" si="585"/>
        <v>0.75787831616058166</v>
      </c>
      <c r="BH218" s="62">
        <f t="shared" si="585"/>
        <v>0.63091570778264605</v>
      </c>
      <c r="BI218" s="62">
        <f t="shared" si="585"/>
        <v>0.47608883907501792</v>
      </c>
      <c r="BJ218" s="62">
        <f t="shared" si="585"/>
        <v>0.44224229304912982</v>
      </c>
      <c r="BK218" s="62">
        <f t="shared" si="585"/>
        <v>0.39650273335215375</v>
      </c>
      <c r="BL218" s="62">
        <f t="shared" si="585"/>
        <v>0.40725550736406285</v>
      </c>
      <c r="BM218" s="62">
        <f t="shared" si="585"/>
        <v>0.30435996720750474</v>
      </c>
      <c r="BN218" s="62">
        <f t="shared" si="585"/>
        <v>0.3712672471878154</v>
      </c>
      <c r="BO218" s="62">
        <f t="shared" si="585"/>
        <v>0.34819151149153776</v>
      </c>
      <c r="BP218" s="62">
        <f t="shared" si="585"/>
        <v>0.40517188078676869</v>
      </c>
      <c r="BQ218" s="62">
        <f t="shared" si="585"/>
        <v>0.34335518157491995</v>
      </c>
      <c r="BR218" s="62">
        <f t="shared" si="585"/>
        <v>0.41382829206128235</v>
      </c>
      <c r="BS218" s="62">
        <f t="shared" si="585"/>
        <v>0.45156549585739414</v>
      </c>
      <c r="BT218" s="62">
        <f t="shared" si="585"/>
        <v>0.5387023868645916</v>
      </c>
      <c r="BU218" s="62">
        <f t="shared" ref="BU218:BX218" si="586">IFERROR(BU147/BU170,"nm")</f>
        <v>0.49615297232173328</v>
      </c>
      <c r="BV218" s="62">
        <f t="shared" si="586"/>
        <v>0.59424081990487221</v>
      </c>
      <c r="BW218" s="62">
        <f t="shared" si="586"/>
        <v>0.65760192577377075</v>
      </c>
      <c r="BX218" s="62">
        <f t="shared" si="586"/>
        <v>0.77014397081445451</v>
      </c>
    </row>
    <row r="219" spans="1:76" outlineLevel="1" x14ac:dyDescent="0.15">
      <c r="B219" s="21"/>
      <c r="G219" s="36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4"/>
      <c r="V219" s="51"/>
      <c r="W219" s="54"/>
      <c r="X219" s="51"/>
      <c r="Y219" s="52"/>
      <c r="Z219" s="52"/>
      <c r="AA219" s="52"/>
      <c r="AB219" s="52"/>
      <c r="AC219" s="52"/>
      <c r="AD219" s="52"/>
      <c r="AE219" s="52"/>
      <c r="AF219" s="52"/>
      <c r="AG219" s="52"/>
      <c r="AH219" s="52"/>
      <c r="AI219" s="52"/>
      <c r="AJ219" s="52"/>
      <c r="AK219" s="52"/>
      <c r="AL219" s="52"/>
      <c r="AM219" s="52"/>
      <c r="AN219" s="52"/>
      <c r="AO219" s="52"/>
      <c r="AP219" s="52"/>
      <c r="AQ219" s="52"/>
      <c r="AR219" s="52"/>
      <c r="AS219" s="52"/>
      <c r="AT219" s="52"/>
      <c r="AU219" s="52"/>
      <c r="AV219" s="52"/>
      <c r="AW219" s="52"/>
      <c r="AX219" s="52"/>
      <c r="AY219" s="52"/>
      <c r="AZ219" s="52"/>
      <c r="BA219" s="52"/>
      <c r="BB219" s="52"/>
      <c r="BC219" s="52"/>
      <c r="BD219" s="52"/>
      <c r="BE219" s="52"/>
      <c r="BF219" s="51"/>
      <c r="BG219" s="51"/>
      <c r="BH219" s="51"/>
      <c r="BI219" s="51"/>
      <c r="BJ219" s="51"/>
      <c r="BK219" s="51"/>
      <c r="BL219" s="51"/>
      <c r="BM219" s="51"/>
      <c r="BN219" s="51"/>
      <c r="BO219" s="51"/>
      <c r="BP219" s="51"/>
      <c r="BQ219" s="51"/>
      <c r="BR219" s="51"/>
      <c r="BS219" s="51"/>
      <c r="BT219" s="51"/>
      <c r="BU219" s="51"/>
      <c r="BV219" s="51"/>
      <c r="BW219" s="51"/>
      <c r="BX219" s="51"/>
    </row>
    <row r="220" spans="1:76" x14ac:dyDescent="0.15">
      <c r="A220" t="s">
        <v>43</v>
      </c>
      <c r="B220" s="46" t="s">
        <v>136</v>
      </c>
      <c r="C220" s="47"/>
      <c r="D220" s="47"/>
      <c r="E220" s="47"/>
      <c r="F220" s="47"/>
      <c r="G220" s="73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Y220" s="49"/>
      <c r="Z220" s="49"/>
      <c r="AA220" s="49"/>
      <c r="AB220" s="49"/>
      <c r="AC220" s="49"/>
      <c r="AD220" s="49"/>
      <c r="AE220" s="49"/>
      <c r="AF220" s="49"/>
      <c r="AG220" s="49"/>
      <c r="AH220" s="49"/>
      <c r="AI220" s="49"/>
      <c r="AJ220" s="49"/>
      <c r="AK220" s="49"/>
      <c r="AL220" s="49"/>
      <c r="AM220" s="49"/>
      <c r="AN220" s="49"/>
      <c r="AO220" s="49"/>
      <c r="AP220" s="49"/>
      <c r="AQ220" s="49"/>
      <c r="AR220" s="49"/>
      <c r="AS220" s="49"/>
      <c r="AT220" s="49"/>
      <c r="AU220" s="49"/>
      <c r="AV220" s="49"/>
      <c r="AW220" s="49"/>
      <c r="AX220" s="49"/>
      <c r="AY220" s="49"/>
      <c r="AZ220" s="49"/>
      <c r="BA220" s="49"/>
      <c r="BB220" s="49"/>
      <c r="BC220" s="49"/>
      <c r="BD220" s="49"/>
      <c r="BE220" s="49"/>
      <c r="BF220" s="47"/>
      <c r="BG220" s="47"/>
      <c r="BH220" s="47"/>
      <c r="BI220" s="47"/>
      <c r="BJ220" s="47"/>
      <c r="BK220" s="47"/>
      <c r="BL220" s="47"/>
      <c r="BM220" s="47"/>
      <c r="BN220" s="47"/>
      <c r="BO220" s="47"/>
      <c r="BP220" s="47"/>
      <c r="BQ220" s="47"/>
      <c r="BR220" s="47"/>
      <c r="BS220" s="47"/>
      <c r="BT220" s="47"/>
      <c r="BU220" s="47"/>
      <c r="BV220" s="47"/>
      <c r="BW220" s="47"/>
      <c r="BX220" s="47"/>
    </row>
    <row r="221" spans="1:76" x14ac:dyDescent="0.15">
      <c r="B221" s="21"/>
      <c r="G221" s="36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Y221" s="44"/>
      <c r="Z221" s="44"/>
      <c r="AA221" s="44"/>
      <c r="AB221" s="44"/>
      <c r="AC221" s="44"/>
      <c r="AD221" s="44"/>
      <c r="AE221" s="44"/>
      <c r="AF221" s="44"/>
      <c r="AG221" s="44"/>
      <c r="AH221" s="44"/>
      <c r="AI221" s="44"/>
      <c r="AJ221" s="44"/>
      <c r="AK221" s="44"/>
      <c r="AL221" s="44"/>
      <c r="AM221" s="44"/>
      <c r="AN221" s="44"/>
      <c r="AO221" s="44"/>
      <c r="AP221" s="44"/>
      <c r="AQ221" s="44"/>
      <c r="AR221" s="44"/>
      <c r="AS221" s="44"/>
      <c r="AT221" s="44"/>
      <c r="AU221" s="44"/>
      <c r="AV221" s="44"/>
      <c r="AW221" s="44"/>
      <c r="AX221" s="44"/>
      <c r="AY221" s="44"/>
      <c r="AZ221" s="44"/>
      <c r="BA221" s="44"/>
      <c r="BB221" s="44"/>
      <c r="BC221" s="44"/>
      <c r="BD221" s="44"/>
      <c r="BE221" s="44"/>
    </row>
    <row r="222" spans="1:76" x14ac:dyDescent="0.15">
      <c r="B222" t="s">
        <v>137</v>
      </c>
      <c r="G222" s="36" t="s">
        <v>138</v>
      </c>
      <c r="H222" s="98">
        <f t="shared" ref="H222:T222" si="587">IFERROR(H148/H82*365,"nm")</f>
        <v>112.45133184270647</v>
      </c>
      <c r="I222" s="98">
        <f t="shared" si="587"/>
        <v>107.14705676489116</v>
      </c>
      <c r="J222" s="98">
        <f t="shared" si="587"/>
        <v>111.20104919532054</v>
      </c>
      <c r="K222" s="98">
        <f t="shared" si="587"/>
        <v>112.72090754422911</v>
      </c>
      <c r="L222" s="98">
        <f t="shared" si="587"/>
        <v>91.549200836294247</v>
      </c>
      <c r="M222" s="98">
        <f t="shared" si="587"/>
        <v>127.32121218620313</v>
      </c>
      <c r="N222" s="98">
        <f t="shared" si="587"/>
        <v>109.6054477919934</v>
      </c>
      <c r="O222" s="98">
        <f t="shared" si="587"/>
        <v>111.03836622148542</v>
      </c>
      <c r="P222" s="64">
        <f t="shared" si="587"/>
        <v>110.80830140618615</v>
      </c>
      <c r="Q222" s="64">
        <f t="shared" si="587"/>
        <v>112.18591700346454</v>
      </c>
      <c r="R222" s="64">
        <f t="shared" si="587"/>
        <v>110.19580908943554</v>
      </c>
      <c r="S222" s="64">
        <f t="shared" si="587"/>
        <v>109.04370303881326</v>
      </c>
      <c r="T222" s="64">
        <f t="shared" si="587"/>
        <v>108.95107242079989</v>
      </c>
      <c r="Y222" s="64">
        <f t="shared" ref="Y222:BE222" si="588">IFERROR(Y148/Y82*91.25,"nm")</f>
        <v>115.41228606356968</v>
      </c>
      <c r="Z222" s="64">
        <f t="shared" si="588"/>
        <v>112.25934590537715</v>
      </c>
      <c r="AA222" s="64">
        <f t="shared" si="588"/>
        <v>113.70156603164352</v>
      </c>
      <c r="AB222" s="64">
        <f t="shared" si="588"/>
        <v>121.05390874365548</v>
      </c>
      <c r="AC222" s="64">
        <f t="shared" si="588"/>
        <v>113.03034527908443</v>
      </c>
      <c r="AD222" s="64">
        <f t="shared" si="588"/>
        <v>101.47909985998825</v>
      </c>
      <c r="AE222" s="64">
        <f t="shared" si="588"/>
        <v>114.95469270857787</v>
      </c>
      <c r="AF222" s="64">
        <f t="shared" si="588"/>
        <v>106.00687872212733</v>
      </c>
      <c r="AG222" s="64">
        <f t="shared" si="588"/>
        <v>107.66978145424835</v>
      </c>
      <c r="AH222" s="64">
        <f t="shared" si="588"/>
        <v>106.34119597774927</v>
      </c>
      <c r="AI222" s="64">
        <f t="shared" si="588"/>
        <v>114.7651390754839</v>
      </c>
      <c r="AJ222" s="64">
        <f t="shared" si="588"/>
        <v>107.54944717444718</v>
      </c>
      <c r="AK222" s="64">
        <f t="shared" si="588"/>
        <v>105.56145823179646</v>
      </c>
      <c r="AL222" s="64">
        <f t="shared" si="588"/>
        <v>104.33324824970828</v>
      </c>
      <c r="AM222" s="64">
        <f t="shared" si="588"/>
        <v>115.61341161928306</v>
      </c>
      <c r="AN222" s="64">
        <f t="shared" si="588"/>
        <v>108.00128813095618</v>
      </c>
      <c r="AO222" s="64">
        <f t="shared" si="588"/>
        <v>105.00624291769842</v>
      </c>
      <c r="AP222" s="64">
        <f t="shared" si="588"/>
        <v>104.67605557949159</v>
      </c>
      <c r="AQ222" s="64">
        <f t="shared" si="588"/>
        <v>114.75028768699654</v>
      </c>
      <c r="AR222" s="64">
        <f t="shared" si="588"/>
        <v>106.74601694463686</v>
      </c>
      <c r="AS222" s="64">
        <f t="shared" si="588"/>
        <v>104.11230723752278</v>
      </c>
      <c r="AT222" s="64">
        <f t="shared" si="588"/>
        <v>113.57751704773365</v>
      </c>
      <c r="AU222" s="64">
        <f t="shared" si="588"/>
        <v>114.03816137827479</v>
      </c>
      <c r="AV222" s="64">
        <f t="shared" si="588"/>
        <v>117.7324785816278</v>
      </c>
      <c r="AW222" s="64">
        <f t="shared" si="588"/>
        <v>117.27450698832089</v>
      </c>
      <c r="AX222" s="64">
        <f t="shared" si="588"/>
        <v>102.20569126819126</v>
      </c>
      <c r="AY222" s="64">
        <f t="shared" si="588"/>
        <v>115.44636271031648</v>
      </c>
      <c r="AZ222" s="64">
        <f t="shared" si="588"/>
        <v>108.58468108304561</v>
      </c>
      <c r="BA222" s="64">
        <f t="shared" si="588"/>
        <v>104.1079398533527</v>
      </c>
      <c r="BB222" s="64">
        <f t="shared" si="588"/>
        <v>107.98276275658819</v>
      </c>
      <c r="BC222" s="64">
        <f t="shared" si="588"/>
        <v>117.47432244384071</v>
      </c>
      <c r="BD222" s="64">
        <f t="shared" si="588"/>
        <v>107.13199771503182</v>
      </c>
      <c r="BE222" s="64">
        <f t="shared" si="588"/>
        <v>102.63982752034789</v>
      </c>
      <c r="BF222" s="15">
        <f>MEDIAN(BB222:BE222)</f>
        <v>107.55738023581</v>
      </c>
      <c r="BG222" s="15">
        <f>BF222</f>
        <v>107.55738023581</v>
      </c>
      <c r="BH222" s="15">
        <f t="shared" ref="BH222:BT222" si="589">BG222</f>
        <v>107.55738023581</v>
      </c>
      <c r="BI222" s="15">
        <f t="shared" si="589"/>
        <v>107.55738023581</v>
      </c>
      <c r="BJ222" s="15">
        <f t="shared" si="589"/>
        <v>107.55738023581</v>
      </c>
      <c r="BK222" s="15">
        <f t="shared" si="589"/>
        <v>107.55738023581</v>
      </c>
      <c r="BL222" s="15">
        <f t="shared" si="589"/>
        <v>107.55738023581</v>
      </c>
      <c r="BM222" s="15">
        <f t="shared" si="589"/>
        <v>107.55738023581</v>
      </c>
      <c r="BN222" s="15">
        <f t="shared" si="589"/>
        <v>107.55738023581</v>
      </c>
      <c r="BO222" s="15">
        <f t="shared" si="589"/>
        <v>107.55738023581</v>
      </c>
      <c r="BP222" s="15">
        <f t="shared" si="589"/>
        <v>107.55738023581</v>
      </c>
      <c r="BQ222" s="15">
        <f t="shared" si="589"/>
        <v>107.55738023581</v>
      </c>
      <c r="BR222" s="15">
        <f t="shared" si="589"/>
        <v>107.55738023581</v>
      </c>
      <c r="BS222" s="15">
        <f t="shared" si="589"/>
        <v>107.55738023581</v>
      </c>
      <c r="BT222" s="15">
        <f t="shared" si="589"/>
        <v>107.55738023581</v>
      </c>
      <c r="BU222" s="15">
        <f t="shared" ref="BU222:BX222" si="590">BT222</f>
        <v>107.55738023581</v>
      </c>
      <c r="BV222" s="15">
        <f t="shared" si="590"/>
        <v>107.55738023581</v>
      </c>
      <c r="BW222" s="15">
        <f t="shared" si="590"/>
        <v>107.55738023581</v>
      </c>
      <c r="BX222" s="15">
        <f t="shared" si="590"/>
        <v>107.55738023581</v>
      </c>
    </row>
    <row r="223" spans="1:76" x14ac:dyDescent="0.15">
      <c r="B223" t="s">
        <v>139</v>
      </c>
      <c r="G223" s="36" t="s">
        <v>138</v>
      </c>
      <c r="H223" s="98">
        <f t="shared" ref="H223:T223" si="591">IFERROR(H149/-H83*365,"nm")</f>
        <v>51.82502928686484</v>
      </c>
      <c r="I223" s="98">
        <f t="shared" si="591"/>
        <v>50.663479558547927</v>
      </c>
      <c r="J223" s="98">
        <f t="shared" si="591"/>
        <v>59.138996721064331</v>
      </c>
      <c r="K223" s="98">
        <f t="shared" si="591"/>
        <v>70.72720921483976</v>
      </c>
      <c r="L223" s="98">
        <f t="shared" si="591"/>
        <v>100.63019080616016</v>
      </c>
      <c r="M223" s="98">
        <f t="shared" si="591"/>
        <v>89.88210220469675</v>
      </c>
      <c r="N223" s="98">
        <f t="shared" si="591"/>
        <v>70.238722927013995</v>
      </c>
      <c r="O223" s="98">
        <f t="shared" si="591"/>
        <v>82.714322109464561</v>
      </c>
      <c r="P223" s="64">
        <f t="shared" si="591"/>
        <v>80.191423043720206</v>
      </c>
      <c r="Q223" s="64">
        <f t="shared" si="591"/>
        <v>78.026083966835856</v>
      </c>
      <c r="R223" s="64">
        <f t="shared" si="591"/>
        <v>78.234537155458199</v>
      </c>
      <c r="S223" s="64">
        <f t="shared" si="591"/>
        <v>78.367463814711797</v>
      </c>
      <c r="T223" s="64">
        <f t="shared" si="591"/>
        <v>78.377306550268997</v>
      </c>
      <c r="Y223" s="64">
        <f t="shared" ref="Y223:BE223" si="592">IFERROR(Y149/-Y83*91.25,"nm")</f>
        <v>42.980854523950327</v>
      </c>
      <c r="Z223" s="64">
        <f t="shared" si="592"/>
        <v>45.536712534938722</v>
      </c>
      <c r="AA223" s="64">
        <f t="shared" si="592"/>
        <v>45.099174279690793</v>
      </c>
      <c r="AB223" s="64">
        <f t="shared" si="592"/>
        <v>54.781073446327689</v>
      </c>
      <c r="AC223" s="64">
        <f t="shared" si="592"/>
        <v>56.577359574773745</v>
      </c>
      <c r="AD223" s="64">
        <f t="shared" si="592"/>
        <v>47.683649289099527</v>
      </c>
      <c r="AE223" s="64">
        <f t="shared" si="592"/>
        <v>49.215973764575232</v>
      </c>
      <c r="AF223" s="64">
        <f t="shared" si="592"/>
        <v>52.530316660669307</v>
      </c>
      <c r="AG223" s="64">
        <f t="shared" si="592"/>
        <v>63.668826038868701</v>
      </c>
      <c r="AH223" s="64">
        <f t="shared" si="592"/>
        <v>65.869065109805135</v>
      </c>
      <c r="AI223" s="64">
        <f t="shared" si="592"/>
        <v>59.859841062486389</v>
      </c>
      <c r="AJ223" s="64">
        <f t="shared" si="592"/>
        <v>57.280243849018035</v>
      </c>
      <c r="AK223" s="64">
        <f t="shared" si="592"/>
        <v>56.514753140520014</v>
      </c>
      <c r="AL223" s="64">
        <f t="shared" si="592"/>
        <v>64.317361894024799</v>
      </c>
      <c r="AM223" s="64">
        <f t="shared" si="592"/>
        <v>68.156429083094551</v>
      </c>
      <c r="AN223" s="64">
        <f t="shared" si="592"/>
        <v>66.396559262747203</v>
      </c>
      <c r="AO223" s="64">
        <f t="shared" si="592"/>
        <v>64.849344629156008</v>
      </c>
      <c r="AP223" s="64">
        <f t="shared" si="592"/>
        <v>71.572397828863345</v>
      </c>
      <c r="AQ223" s="64">
        <f t="shared" si="592"/>
        <v>90.113423290698449</v>
      </c>
      <c r="AR223" s="64">
        <f t="shared" si="592"/>
        <v>107.70608587650817</v>
      </c>
      <c r="AS223" s="64">
        <f t="shared" si="592"/>
        <v>114.48205914172375</v>
      </c>
      <c r="AT223" s="64">
        <f t="shared" si="592"/>
        <v>111.69928614926586</v>
      </c>
      <c r="AU223" s="64">
        <f t="shared" si="592"/>
        <v>89.79236663719422</v>
      </c>
      <c r="AV223" s="64">
        <f t="shared" si="592"/>
        <v>82.650102759835576</v>
      </c>
      <c r="AW223" s="64">
        <f t="shared" si="592"/>
        <v>78.798044962833146</v>
      </c>
      <c r="AX223" s="64">
        <f t="shared" si="592"/>
        <v>73.042135642135634</v>
      </c>
      <c r="AY223" s="64">
        <f t="shared" si="592"/>
        <v>65.830794387298738</v>
      </c>
      <c r="AZ223" s="64">
        <f t="shared" si="592"/>
        <v>71.349647866485185</v>
      </c>
      <c r="BA223" s="64">
        <f t="shared" si="592"/>
        <v>69.272167276469233</v>
      </c>
      <c r="BB223" s="64">
        <f t="shared" si="592"/>
        <v>71.589735267554758</v>
      </c>
      <c r="BC223" s="64">
        <f t="shared" si="592"/>
        <v>77.265898812888636</v>
      </c>
      <c r="BD223" s="64">
        <f t="shared" si="592"/>
        <v>82.28689101661503</v>
      </c>
      <c r="BE223" s="64">
        <f t="shared" si="592"/>
        <v>79.41360688320519</v>
      </c>
      <c r="BF223" s="15">
        <f t="shared" ref="BF223:BF224" si="593">MEDIAN(BB223:BE223)</f>
        <v>78.339752848046913</v>
      </c>
      <c r="BG223" s="15">
        <f t="shared" ref="BG223:BT224" si="594">BF223</f>
        <v>78.339752848046913</v>
      </c>
      <c r="BH223" s="15">
        <f t="shared" si="594"/>
        <v>78.339752848046913</v>
      </c>
      <c r="BI223" s="15">
        <f t="shared" si="594"/>
        <v>78.339752848046913</v>
      </c>
      <c r="BJ223" s="15">
        <f t="shared" si="594"/>
        <v>78.339752848046913</v>
      </c>
      <c r="BK223" s="15">
        <f t="shared" si="594"/>
        <v>78.339752848046913</v>
      </c>
      <c r="BL223" s="15">
        <f t="shared" si="594"/>
        <v>78.339752848046913</v>
      </c>
      <c r="BM223" s="15">
        <f t="shared" si="594"/>
        <v>78.339752848046913</v>
      </c>
      <c r="BN223" s="15">
        <f t="shared" si="594"/>
        <v>78.339752848046913</v>
      </c>
      <c r="BO223" s="15">
        <f t="shared" si="594"/>
        <v>78.339752848046913</v>
      </c>
      <c r="BP223" s="15">
        <f t="shared" si="594"/>
        <v>78.339752848046913</v>
      </c>
      <c r="BQ223" s="15">
        <f t="shared" si="594"/>
        <v>78.339752848046913</v>
      </c>
      <c r="BR223" s="15">
        <f t="shared" si="594"/>
        <v>78.339752848046913</v>
      </c>
      <c r="BS223" s="15">
        <f t="shared" si="594"/>
        <v>78.339752848046913</v>
      </c>
      <c r="BT223" s="15">
        <f t="shared" si="594"/>
        <v>78.339752848046913</v>
      </c>
      <c r="BU223" s="15">
        <f t="shared" ref="BU223:BX223" si="595">BT223</f>
        <v>78.339752848046913</v>
      </c>
      <c r="BV223" s="15">
        <f t="shared" si="595"/>
        <v>78.339752848046913</v>
      </c>
      <c r="BW223" s="15">
        <f t="shared" si="595"/>
        <v>78.339752848046913</v>
      </c>
      <c r="BX223" s="15">
        <f t="shared" si="595"/>
        <v>78.339752848046913</v>
      </c>
    </row>
    <row r="224" spans="1:76" x14ac:dyDescent="0.15">
      <c r="B224" t="s">
        <v>140</v>
      </c>
      <c r="G224" s="36" t="s">
        <v>138</v>
      </c>
      <c r="H224" s="98">
        <f t="shared" ref="H224:T224" si="596">IFERROR(H163/-H83*365,"nm")</f>
        <v>62.902236784302239</v>
      </c>
      <c r="I224" s="98">
        <f t="shared" si="596"/>
        <v>39.839140695495246</v>
      </c>
      <c r="J224" s="98">
        <f t="shared" si="596"/>
        <v>45.189952135077071</v>
      </c>
      <c r="K224" s="98">
        <f t="shared" si="596"/>
        <v>42.650789101266504</v>
      </c>
      <c r="L224" s="98">
        <f t="shared" si="596"/>
        <v>45.338345241450192</v>
      </c>
      <c r="M224" s="98">
        <f t="shared" si="596"/>
        <v>50.135857852136851</v>
      </c>
      <c r="N224" s="98">
        <f t="shared" si="596"/>
        <v>38.500517063081695</v>
      </c>
      <c r="O224" s="98">
        <f t="shared" si="596"/>
        <v>41.406238942436978</v>
      </c>
      <c r="P224" s="64">
        <f t="shared" si="596"/>
        <v>47.641750223174071</v>
      </c>
      <c r="Q224" s="64">
        <f t="shared" si="596"/>
        <v>46.3553215811339</v>
      </c>
      <c r="R224" s="64">
        <f t="shared" si="596"/>
        <v>46.479163687541657</v>
      </c>
      <c r="S224" s="64">
        <f t="shared" si="596"/>
        <v>46.558135458558972</v>
      </c>
      <c r="T224" s="64">
        <f t="shared" si="596"/>
        <v>46.563983030919339</v>
      </c>
      <c r="Y224" s="64">
        <f t="shared" ref="Y224:BE224" si="597">IFERROR(Y163/-Y83*91.25,"nm")</f>
        <v>66.238542282672967</v>
      </c>
      <c r="Z224" s="64">
        <f t="shared" si="597"/>
        <v>63.566974844119542</v>
      </c>
      <c r="AA224" s="64">
        <f t="shared" si="597"/>
        <v>55.872189037245256</v>
      </c>
      <c r="AB224" s="64">
        <f t="shared" si="597"/>
        <v>66.490112994350284</v>
      </c>
      <c r="AC224" s="64">
        <f t="shared" si="597"/>
        <v>56.472489584829766</v>
      </c>
      <c r="AD224" s="64">
        <f t="shared" si="597"/>
        <v>41.332938388625593</v>
      </c>
      <c r="AE224" s="64">
        <f t="shared" si="597"/>
        <v>51.343958217656862</v>
      </c>
      <c r="AF224" s="64">
        <f t="shared" si="597"/>
        <v>41.307124865059372</v>
      </c>
      <c r="AG224" s="64">
        <f t="shared" si="597"/>
        <v>42.539599462790328</v>
      </c>
      <c r="AH224" s="64">
        <f t="shared" si="597"/>
        <v>40.248221466130531</v>
      </c>
      <c r="AI224" s="64">
        <f t="shared" si="597"/>
        <v>46.568691487045506</v>
      </c>
      <c r="AJ224" s="64">
        <f t="shared" si="597"/>
        <v>43.769621084909105</v>
      </c>
      <c r="AK224" s="64">
        <f t="shared" si="597"/>
        <v>48.44407318141981</v>
      </c>
      <c r="AL224" s="64">
        <f t="shared" si="597"/>
        <v>45.333521232619319</v>
      </c>
      <c r="AM224" s="64">
        <f t="shared" si="597"/>
        <v>52.880551575931236</v>
      </c>
      <c r="AN224" s="64">
        <f t="shared" si="597"/>
        <v>40.039267455939729</v>
      </c>
      <c r="AO224" s="64">
        <f t="shared" si="597"/>
        <v>42.672794117647058</v>
      </c>
      <c r="AP224" s="64">
        <f t="shared" si="597"/>
        <v>41.9132343550447</v>
      </c>
      <c r="AQ224" s="64">
        <f t="shared" si="597"/>
        <v>54.604567066229151</v>
      </c>
      <c r="AR224" s="64">
        <f t="shared" si="597"/>
        <v>48.526348474095101</v>
      </c>
      <c r="AS224" s="64">
        <f t="shared" si="597"/>
        <v>46.747115037865129</v>
      </c>
      <c r="AT224" s="64">
        <f t="shared" si="597"/>
        <v>57.779112253873741</v>
      </c>
      <c r="AU224" s="64">
        <f t="shared" si="597"/>
        <v>44.13778367226643</v>
      </c>
      <c r="AV224" s="64">
        <f t="shared" si="597"/>
        <v>46.101879036993537</v>
      </c>
      <c r="AW224" s="64">
        <f t="shared" si="597"/>
        <v>49.184670937330033</v>
      </c>
      <c r="AX224" s="64">
        <f t="shared" si="597"/>
        <v>39.507431457431458</v>
      </c>
      <c r="AY224" s="64">
        <f t="shared" si="597"/>
        <v>53.184956395348841</v>
      </c>
      <c r="AZ224" s="64">
        <f t="shared" si="597"/>
        <v>39.109457300112446</v>
      </c>
      <c r="BA224" s="64">
        <f t="shared" si="597"/>
        <v>42.12461410930711</v>
      </c>
      <c r="BB224" s="64">
        <f t="shared" si="597"/>
        <v>43.909813163242269</v>
      </c>
      <c r="BC224" s="64">
        <f t="shared" si="597"/>
        <v>53.274731486715652</v>
      </c>
      <c r="BD224" s="64">
        <f t="shared" si="597"/>
        <v>41.192269783159674</v>
      </c>
      <c r="BE224" s="64">
        <f t="shared" si="597"/>
        <v>49.173531565458447</v>
      </c>
      <c r="BF224" s="15">
        <f t="shared" si="593"/>
        <v>46.541672364350362</v>
      </c>
      <c r="BG224" s="15">
        <f t="shared" si="594"/>
        <v>46.541672364350362</v>
      </c>
      <c r="BH224" s="15">
        <f t="shared" si="594"/>
        <v>46.541672364350362</v>
      </c>
      <c r="BI224" s="15">
        <f t="shared" si="594"/>
        <v>46.541672364350362</v>
      </c>
      <c r="BJ224" s="15">
        <f t="shared" si="594"/>
        <v>46.541672364350362</v>
      </c>
      <c r="BK224" s="15">
        <f t="shared" si="594"/>
        <v>46.541672364350362</v>
      </c>
      <c r="BL224" s="15">
        <f t="shared" si="594"/>
        <v>46.541672364350362</v>
      </c>
      <c r="BM224" s="15">
        <f t="shared" si="594"/>
        <v>46.541672364350362</v>
      </c>
      <c r="BN224" s="15">
        <f t="shared" si="594"/>
        <v>46.541672364350362</v>
      </c>
      <c r="BO224" s="15">
        <f t="shared" si="594"/>
        <v>46.541672364350362</v>
      </c>
      <c r="BP224" s="15">
        <f t="shared" si="594"/>
        <v>46.541672364350362</v>
      </c>
      <c r="BQ224" s="15">
        <f t="shared" si="594"/>
        <v>46.541672364350362</v>
      </c>
      <c r="BR224" s="15">
        <f t="shared" si="594"/>
        <v>46.541672364350362</v>
      </c>
      <c r="BS224" s="15">
        <f t="shared" si="594"/>
        <v>46.541672364350362</v>
      </c>
      <c r="BT224" s="15">
        <f t="shared" si="594"/>
        <v>46.541672364350362</v>
      </c>
      <c r="BU224" s="15">
        <f t="shared" ref="BU224:BX224" si="598">BT224</f>
        <v>46.541672364350362</v>
      </c>
      <c r="BV224" s="15">
        <f t="shared" si="598"/>
        <v>46.541672364350362</v>
      </c>
      <c r="BW224" s="15">
        <f t="shared" si="598"/>
        <v>46.541672364350362</v>
      </c>
      <c r="BX224" s="15">
        <f t="shared" si="598"/>
        <v>46.541672364350362</v>
      </c>
    </row>
    <row r="225" spans="1:76" x14ac:dyDescent="0.15">
      <c r="B225" t="s">
        <v>141</v>
      </c>
      <c r="G225" s="36" t="s">
        <v>138</v>
      </c>
      <c r="H225" s="98">
        <f t="shared" ref="H225:R225" si="599">IFERROR(H222+H223-H224,"nm")</f>
        <v>101.37412434526908</v>
      </c>
      <c r="I225" s="98">
        <f t="shared" si="599"/>
        <v>117.97139562794385</v>
      </c>
      <c r="J225" s="98">
        <f t="shared" si="599"/>
        <v>125.15009378130779</v>
      </c>
      <c r="K225" s="98">
        <f t="shared" si="599"/>
        <v>140.79732765780236</v>
      </c>
      <c r="L225" s="98">
        <f t="shared" si="599"/>
        <v>146.84104640100421</v>
      </c>
      <c r="M225" s="98">
        <f t="shared" si="599"/>
        <v>167.06745653876305</v>
      </c>
      <c r="N225" s="98">
        <f t="shared" si="599"/>
        <v>141.34365365592569</v>
      </c>
      <c r="O225" s="98">
        <f t="shared" si="599"/>
        <v>152.34644938851301</v>
      </c>
      <c r="P225" s="64">
        <f t="shared" si="599"/>
        <v>143.35797422673227</v>
      </c>
      <c r="Q225" s="64">
        <f t="shared" si="599"/>
        <v>143.85667938916649</v>
      </c>
      <c r="R225" s="64">
        <f t="shared" si="599"/>
        <v>141.95118255735207</v>
      </c>
      <c r="S225" s="64">
        <f t="shared" ref="S225:T225" si="600">IFERROR(S222+S223-S224,"nm")</f>
        <v>140.85303139496608</v>
      </c>
      <c r="T225" s="64">
        <f t="shared" si="600"/>
        <v>140.76439594014957</v>
      </c>
      <c r="Y225" s="64">
        <f t="shared" ref="Y225:BT225" si="601">IFERROR(Y222+Y223-Y224,"nm")</f>
        <v>92.154598304847042</v>
      </c>
      <c r="Z225" s="64">
        <f t="shared" si="601"/>
        <v>94.229083596196332</v>
      </c>
      <c r="AA225" s="64">
        <f t="shared" si="601"/>
        <v>102.92855127408907</v>
      </c>
      <c r="AB225" s="64">
        <f t="shared" si="601"/>
        <v>109.3448691956329</v>
      </c>
      <c r="AC225" s="64">
        <f t="shared" si="601"/>
        <v>113.13521526902841</v>
      </c>
      <c r="AD225" s="64">
        <f t="shared" si="601"/>
        <v>107.82981076046218</v>
      </c>
      <c r="AE225" s="64">
        <f t="shared" si="601"/>
        <v>112.82670825549623</v>
      </c>
      <c r="AF225" s="64">
        <f t="shared" si="601"/>
        <v>117.23007051773726</v>
      </c>
      <c r="AG225" s="64">
        <f t="shared" si="601"/>
        <v>128.79900803032672</v>
      </c>
      <c r="AH225" s="64">
        <f t="shared" si="601"/>
        <v>131.96203962142386</v>
      </c>
      <c r="AI225" s="64">
        <f t="shared" si="601"/>
        <v>128.05628865092478</v>
      </c>
      <c r="AJ225" s="64">
        <f t="shared" si="601"/>
        <v>121.06006993855611</v>
      </c>
      <c r="AK225" s="64">
        <f t="shared" si="601"/>
        <v>113.63213819089668</v>
      </c>
      <c r="AL225" s="64">
        <f t="shared" si="601"/>
        <v>123.31708891111376</v>
      </c>
      <c r="AM225" s="64">
        <f t="shared" si="601"/>
        <v>130.88928912644639</v>
      </c>
      <c r="AN225" s="64">
        <f t="shared" si="601"/>
        <v>134.35857993776366</v>
      </c>
      <c r="AO225" s="64">
        <f t="shared" si="601"/>
        <v>127.18279342920736</v>
      </c>
      <c r="AP225" s="64">
        <f t="shared" si="601"/>
        <v>134.33521905331023</v>
      </c>
      <c r="AQ225" s="64">
        <f t="shared" si="601"/>
        <v>150.25914391146586</v>
      </c>
      <c r="AR225" s="64">
        <f t="shared" si="601"/>
        <v>165.92575434704995</v>
      </c>
      <c r="AS225" s="64">
        <f t="shared" si="601"/>
        <v>171.84725134138142</v>
      </c>
      <c r="AT225" s="64">
        <f t="shared" si="601"/>
        <v>167.49769094312578</v>
      </c>
      <c r="AU225" s="64">
        <f t="shared" si="601"/>
        <v>159.69274434320258</v>
      </c>
      <c r="AV225" s="64">
        <f t="shared" si="601"/>
        <v>154.28070230446986</v>
      </c>
      <c r="AW225" s="64">
        <f t="shared" si="601"/>
        <v>146.887881013824</v>
      </c>
      <c r="AX225" s="64">
        <f t="shared" si="601"/>
        <v>135.74039545289543</v>
      </c>
      <c r="AY225" s="64">
        <f t="shared" si="601"/>
        <v>128.09220070226635</v>
      </c>
      <c r="AZ225" s="64">
        <f t="shared" si="601"/>
        <v>140.82487164941836</v>
      </c>
      <c r="BA225" s="64">
        <f t="shared" si="601"/>
        <v>131.25549302051482</v>
      </c>
      <c r="BB225" s="64">
        <f t="shared" si="601"/>
        <v>135.66268486090067</v>
      </c>
      <c r="BC225" s="64">
        <f t="shared" si="601"/>
        <v>141.46548977001368</v>
      </c>
      <c r="BD225" s="64">
        <f t="shared" ref="BD225:BF225" si="602">IFERROR(BD222+BD223-BD224,"nm")</f>
        <v>148.22661894848719</v>
      </c>
      <c r="BE225" s="64">
        <f t="shared" si="602"/>
        <v>132.87990283809461</v>
      </c>
      <c r="BF225" s="23">
        <f t="shared" si="602"/>
        <v>139.35546071950654</v>
      </c>
      <c r="BG225" s="23">
        <f t="shared" si="601"/>
        <v>139.35546071950654</v>
      </c>
      <c r="BH225" s="23">
        <f t="shared" si="601"/>
        <v>139.35546071950654</v>
      </c>
      <c r="BI225" s="23">
        <f t="shared" si="601"/>
        <v>139.35546071950654</v>
      </c>
      <c r="BJ225" s="23">
        <f t="shared" si="601"/>
        <v>139.35546071950654</v>
      </c>
      <c r="BK225" s="23">
        <f t="shared" si="601"/>
        <v>139.35546071950654</v>
      </c>
      <c r="BL225" s="23">
        <f t="shared" si="601"/>
        <v>139.35546071950654</v>
      </c>
      <c r="BM225" s="23">
        <f t="shared" si="601"/>
        <v>139.35546071950654</v>
      </c>
      <c r="BN225" s="23">
        <f t="shared" si="601"/>
        <v>139.35546071950654</v>
      </c>
      <c r="BO225" s="23">
        <f t="shared" si="601"/>
        <v>139.35546071950654</v>
      </c>
      <c r="BP225" s="23">
        <f t="shared" si="601"/>
        <v>139.35546071950654</v>
      </c>
      <c r="BQ225" s="23">
        <f t="shared" si="601"/>
        <v>139.35546071950654</v>
      </c>
      <c r="BR225" s="23">
        <f t="shared" si="601"/>
        <v>139.35546071950654</v>
      </c>
      <c r="BS225" s="23">
        <f t="shared" si="601"/>
        <v>139.35546071950654</v>
      </c>
      <c r="BT225" s="23">
        <f t="shared" si="601"/>
        <v>139.35546071950654</v>
      </c>
      <c r="BU225" s="23">
        <f t="shared" ref="BU225:BX225" si="603">IFERROR(BU222+BU223-BU224,"nm")</f>
        <v>139.35546071950654</v>
      </c>
      <c r="BV225" s="23">
        <f t="shared" si="603"/>
        <v>139.35546071950654</v>
      </c>
      <c r="BW225" s="23">
        <f t="shared" si="603"/>
        <v>139.35546071950654</v>
      </c>
      <c r="BX225" s="23">
        <f t="shared" si="603"/>
        <v>139.35546071950654</v>
      </c>
    </row>
    <row r="226" spans="1:76" x14ac:dyDescent="0.15">
      <c r="G226" s="36"/>
      <c r="H226" s="26"/>
      <c r="I226" s="26"/>
      <c r="J226" s="26"/>
      <c r="K226" s="26"/>
      <c r="L226" s="26"/>
      <c r="M226" s="26"/>
      <c r="N226" s="26"/>
      <c r="O226" s="26"/>
      <c r="P226" s="23"/>
      <c r="Q226" s="23"/>
      <c r="R226" s="23"/>
      <c r="S226" s="23"/>
      <c r="T226" s="23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</row>
    <row r="227" spans="1:76" x14ac:dyDescent="0.15">
      <c r="A227" t="s">
        <v>43</v>
      </c>
      <c r="B227" s="96" t="s">
        <v>142</v>
      </c>
      <c r="C227" s="96"/>
      <c r="D227" s="96"/>
      <c r="E227" s="96"/>
      <c r="F227" s="96"/>
      <c r="G227" s="97"/>
      <c r="H227" s="96"/>
      <c r="I227" s="96"/>
      <c r="J227" s="96"/>
      <c r="K227" s="96"/>
      <c r="L227" s="96"/>
      <c r="M227" s="96"/>
      <c r="N227" s="96"/>
      <c r="O227" s="96"/>
      <c r="P227" s="96"/>
      <c r="Q227" s="96"/>
      <c r="R227" s="96"/>
      <c r="S227" s="96"/>
      <c r="T227" s="96"/>
      <c r="U227" s="37"/>
      <c r="V227" s="18"/>
      <c r="W227" s="37"/>
      <c r="X227" s="18"/>
      <c r="Y227" s="96"/>
      <c r="Z227" s="96"/>
      <c r="AA227" s="96"/>
      <c r="AB227" s="96"/>
      <c r="AC227" s="96"/>
      <c r="AD227" s="96"/>
      <c r="AE227" s="96"/>
      <c r="AF227" s="96"/>
      <c r="AG227" s="96"/>
      <c r="AH227" s="96"/>
      <c r="AI227" s="96"/>
      <c r="AJ227" s="96"/>
      <c r="AK227" s="96"/>
      <c r="AL227" s="96"/>
      <c r="AM227" s="96"/>
      <c r="AN227" s="96"/>
      <c r="AO227" s="96"/>
      <c r="AP227" s="96"/>
      <c r="AQ227" s="96"/>
      <c r="AR227" s="96"/>
      <c r="AS227" s="96"/>
      <c r="AT227" s="96"/>
      <c r="AU227" s="96"/>
      <c r="AV227" s="96"/>
      <c r="AW227" s="96"/>
      <c r="AX227" s="96"/>
      <c r="AY227" s="96"/>
      <c r="AZ227" s="96"/>
      <c r="BA227" s="96"/>
      <c r="BB227" s="96"/>
      <c r="BC227" s="96"/>
      <c r="BD227" s="96"/>
      <c r="BE227" s="96"/>
      <c r="BF227" s="96"/>
      <c r="BG227" s="96"/>
      <c r="BH227" s="96"/>
      <c r="BI227" s="96"/>
      <c r="BJ227" s="96"/>
      <c r="BK227" s="96"/>
      <c r="BL227" s="96"/>
      <c r="BM227" s="96"/>
      <c r="BN227" s="96"/>
      <c r="BO227" s="96"/>
      <c r="BP227" s="96"/>
      <c r="BQ227" s="96"/>
      <c r="BR227" s="96"/>
      <c r="BS227" s="96"/>
      <c r="BT227" s="96"/>
      <c r="BU227" s="96"/>
      <c r="BV227" s="96"/>
      <c r="BW227" s="96"/>
      <c r="BX227" s="96"/>
    </row>
    <row r="228" spans="1:76" x14ac:dyDescent="0.15">
      <c r="G228" s="36"/>
      <c r="H228" s="26"/>
      <c r="I228" s="26"/>
      <c r="J228" s="26"/>
      <c r="K228" s="26"/>
      <c r="L228" s="26"/>
      <c r="M228" s="26"/>
      <c r="N228" s="26"/>
      <c r="O228" s="26"/>
      <c r="P228" s="23"/>
      <c r="Q228" s="23"/>
      <c r="R228" s="23"/>
      <c r="S228" s="23"/>
      <c r="T228" s="23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</row>
    <row r="229" spans="1:76" x14ac:dyDescent="0.15">
      <c r="B229" t="s">
        <v>143</v>
      </c>
      <c r="G229" s="36" t="str">
        <f t="shared" ref="G229:G242" si="604">G$10</f>
        <v>JPY M</v>
      </c>
      <c r="H229" s="26">
        <f t="shared" ref="H229:T242" si="605">+SUMIF($X$5:$BY$5,H$5,$X229:$BY229)</f>
        <v>9830</v>
      </c>
      <c r="I229" s="26">
        <f t="shared" si="605"/>
        <v>7592</v>
      </c>
      <c r="J229" s="26">
        <f t="shared" si="605"/>
        <v>11213</v>
      </c>
      <c r="K229" s="26">
        <f t="shared" si="605"/>
        <v>8679</v>
      </c>
      <c r="L229" s="26">
        <f t="shared" si="605"/>
        <v>4661</v>
      </c>
      <c r="M229" s="26">
        <f t="shared" si="605"/>
        <v>9083</v>
      </c>
      <c r="N229" s="26">
        <f t="shared" si="605"/>
        <v>17521</v>
      </c>
      <c r="O229" s="26">
        <f t="shared" si="605"/>
        <v>58629</v>
      </c>
      <c r="P229" s="23">
        <f t="shared" si="605"/>
        <v>31144.319854747748</v>
      </c>
      <c r="Q229" s="23">
        <f t="shared" si="605"/>
        <v>34668.093143056714</v>
      </c>
      <c r="R229" s="23">
        <f t="shared" si="605"/>
        <v>37001.078139561418</v>
      </c>
      <c r="S229" s="23">
        <f t="shared" si="605"/>
        <v>38282.029696655918</v>
      </c>
      <c r="T229" s="23">
        <f t="shared" si="605"/>
        <v>39922.009284317261</v>
      </c>
      <c r="Y229" s="29">
        <f t="shared" ref="Y229:BT229" si="606">Y91</f>
        <v>2297</v>
      </c>
      <c r="Z229" s="29">
        <f t="shared" si="606"/>
        <v>3038</v>
      </c>
      <c r="AA229" s="29">
        <f t="shared" si="606"/>
        <v>1864</v>
      </c>
      <c r="AB229" s="29">
        <f t="shared" si="606"/>
        <v>2631</v>
      </c>
      <c r="AC229" s="29">
        <f t="shared" si="606"/>
        <v>1543</v>
      </c>
      <c r="AD229" s="29">
        <f t="shared" si="606"/>
        <v>1380</v>
      </c>
      <c r="AE229" s="29">
        <f t="shared" si="606"/>
        <v>2042</v>
      </c>
      <c r="AF229" s="29">
        <f t="shared" si="606"/>
        <v>2627</v>
      </c>
      <c r="AG229" s="29">
        <f t="shared" si="606"/>
        <v>12194</v>
      </c>
      <c r="AH229" s="29">
        <f t="shared" si="606"/>
        <v>35</v>
      </c>
      <c r="AI229" s="29">
        <f t="shared" si="606"/>
        <v>-1260</v>
      </c>
      <c r="AJ229" s="29">
        <f t="shared" si="606"/>
        <v>244</v>
      </c>
      <c r="AK229" s="29">
        <f t="shared" si="606"/>
        <v>1383</v>
      </c>
      <c r="AL229" s="29">
        <f t="shared" si="606"/>
        <v>2119</v>
      </c>
      <c r="AM229" s="29">
        <f t="shared" si="606"/>
        <v>3526</v>
      </c>
      <c r="AN229" s="29">
        <f t="shared" si="606"/>
        <v>1651</v>
      </c>
      <c r="AO229" s="29">
        <f t="shared" si="606"/>
        <v>6617</v>
      </c>
      <c r="AP229" s="29">
        <f t="shared" si="606"/>
        <v>3245</v>
      </c>
      <c r="AQ229" s="29">
        <f t="shared" si="606"/>
        <v>532</v>
      </c>
      <c r="AR229" s="29">
        <f t="shared" si="606"/>
        <v>-5733</v>
      </c>
      <c r="AS229" s="29">
        <f t="shared" si="606"/>
        <v>1845</v>
      </c>
      <c r="AT229" s="29">
        <f t="shared" si="606"/>
        <v>2228</v>
      </c>
      <c r="AU229" s="29">
        <f t="shared" si="606"/>
        <v>2443</v>
      </c>
      <c r="AV229" s="29">
        <f t="shared" si="606"/>
        <v>2567</v>
      </c>
      <c r="AW229" s="29">
        <f t="shared" si="606"/>
        <v>4719</v>
      </c>
      <c r="AX229" s="29">
        <f t="shared" si="606"/>
        <v>2980</v>
      </c>
      <c r="AY229" s="29">
        <f t="shared" si="606"/>
        <v>5421</v>
      </c>
      <c r="AZ229" s="29">
        <f t="shared" si="606"/>
        <v>4401</v>
      </c>
      <c r="BA229" s="29">
        <f t="shared" si="606"/>
        <v>4315</v>
      </c>
      <c r="BB229" s="29">
        <f t="shared" si="606"/>
        <v>4929</v>
      </c>
      <c r="BC229" s="29">
        <f t="shared" si="606"/>
        <v>40185</v>
      </c>
      <c r="BD229" s="29">
        <f t="shared" si="606"/>
        <v>9200</v>
      </c>
      <c r="BE229" s="29">
        <f t="shared" si="606"/>
        <v>8358</v>
      </c>
      <c r="BF229" s="83">
        <f t="shared" si="606"/>
        <v>7325.5244641469035</v>
      </c>
      <c r="BG229" s="83">
        <f t="shared" si="606"/>
        <v>7661.1218638649452</v>
      </c>
      <c r="BH229" s="83">
        <f t="shared" si="606"/>
        <v>7799.6735267358999</v>
      </c>
      <c r="BI229" s="83">
        <f t="shared" si="606"/>
        <v>8042.6854560136335</v>
      </c>
      <c r="BJ229" s="83">
        <f t="shared" si="606"/>
        <v>7721.2446072926668</v>
      </c>
      <c r="BK229" s="83">
        <f t="shared" si="606"/>
        <v>8983.0913197994796</v>
      </c>
      <c r="BL229" s="83">
        <f t="shared" si="606"/>
        <v>9921.0717599509335</v>
      </c>
      <c r="BM229" s="83">
        <f t="shared" si="606"/>
        <v>9052.1041948220027</v>
      </c>
      <c r="BN229" s="83">
        <f t="shared" si="606"/>
        <v>8587.4228315825512</v>
      </c>
      <c r="BO229" s="83">
        <f t="shared" si="606"/>
        <v>9410.6135719315971</v>
      </c>
      <c r="BP229" s="83">
        <f t="shared" si="606"/>
        <v>9950.9375412252703</v>
      </c>
      <c r="BQ229" s="83">
        <f t="shared" si="606"/>
        <v>9695.5665918040449</v>
      </c>
      <c r="BR229" s="83">
        <f t="shared" si="606"/>
        <v>9059.5634218969772</v>
      </c>
      <c r="BS229" s="83">
        <f t="shared" si="606"/>
        <v>9626.9584346538559</v>
      </c>
      <c r="BT229" s="83">
        <f t="shared" si="606"/>
        <v>9899.9412483010365</v>
      </c>
      <c r="BU229" s="83">
        <f t="shared" ref="BU229:BX229" si="607">BU91</f>
        <v>10150.757017486409</v>
      </c>
      <c r="BV229" s="83">
        <f t="shared" si="607"/>
        <v>9435.0824109221685</v>
      </c>
      <c r="BW229" s="83">
        <f t="shared" si="607"/>
        <v>10031.48858996222</v>
      </c>
      <c r="BX229" s="83">
        <f t="shared" si="607"/>
        <v>10304.681265946465</v>
      </c>
    </row>
    <row r="230" spans="1:76" x14ac:dyDescent="0.15">
      <c r="B230" t="s">
        <v>144</v>
      </c>
      <c r="G230" s="36" t="str">
        <f t="shared" si="604"/>
        <v>JPY M</v>
      </c>
      <c r="H230" s="26">
        <f t="shared" si="605"/>
        <v>4080</v>
      </c>
      <c r="I230" s="26">
        <f t="shared" si="605"/>
        <v>5388.5</v>
      </c>
      <c r="J230" s="26">
        <f t="shared" si="605"/>
        <v>6332</v>
      </c>
      <c r="K230" s="26">
        <f t="shared" si="605"/>
        <v>7082</v>
      </c>
      <c r="L230" s="26">
        <f t="shared" si="605"/>
        <v>8208</v>
      </c>
      <c r="M230" s="26">
        <f t="shared" si="605"/>
        <v>7166</v>
      </c>
      <c r="N230" s="26">
        <f t="shared" si="605"/>
        <v>7941</v>
      </c>
      <c r="O230" s="26">
        <f t="shared" si="605"/>
        <v>9301</v>
      </c>
      <c r="P230" s="23">
        <f t="shared" si="605"/>
        <v>10755.910488333333</v>
      </c>
      <c r="Q230" s="23">
        <f t="shared" si="605"/>
        <v>15422.832898997167</v>
      </c>
      <c r="R230" s="23">
        <f t="shared" si="605"/>
        <v>19648.786370131878</v>
      </c>
      <c r="S230" s="23">
        <f t="shared" si="605"/>
        <v>22872.706805539732</v>
      </c>
      <c r="T230" s="23">
        <f t="shared" si="605"/>
        <v>25815.449288941541</v>
      </c>
      <c r="Y230" s="29">
        <f t="shared" ref="Y230:BT230" si="608">Y102</f>
        <v>971</v>
      </c>
      <c r="Z230" s="29">
        <f t="shared" si="608"/>
        <v>971</v>
      </c>
      <c r="AA230" s="29">
        <f t="shared" si="608"/>
        <v>1069</v>
      </c>
      <c r="AB230" s="29">
        <f t="shared" si="608"/>
        <v>1069</v>
      </c>
      <c r="AC230" s="29">
        <f t="shared" si="608"/>
        <v>1239.5</v>
      </c>
      <c r="AD230" s="29">
        <f t="shared" si="608"/>
        <v>1239.5</v>
      </c>
      <c r="AE230" s="29">
        <f t="shared" si="608"/>
        <v>1454.5</v>
      </c>
      <c r="AF230" s="29">
        <f t="shared" si="608"/>
        <v>1455</v>
      </c>
      <c r="AG230" s="29">
        <f t="shared" si="608"/>
        <v>1610</v>
      </c>
      <c r="AH230" s="29">
        <f t="shared" si="608"/>
        <v>1609</v>
      </c>
      <c r="AI230" s="29">
        <f t="shared" si="608"/>
        <v>1556</v>
      </c>
      <c r="AJ230" s="29">
        <f t="shared" si="608"/>
        <v>1557</v>
      </c>
      <c r="AK230" s="29">
        <f t="shared" si="608"/>
        <v>1639</v>
      </c>
      <c r="AL230" s="29">
        <f t="shared" si="608"/>
        <v>1639</v>
      </c>
      <c r="AM230" s="29">
        <f t="shared" si="608"/>
        <v>1902</v>
      </c>
      <c r="AN230" s="29">
        <f t="shared" si="608"/>
        <v>1902</v>
      </c>
      <c r="AO230" s="29">
        <f t="shared" si="608"/>
        <v>2056</v>
      </c>
      <c r="AP230" s="29">
        <f t="shared" si="608"/>
        <v>2055</v>
      </c>
      <c r="AQ230" s="29">
        <f t="shared" si="608"/>
        <v>2048</v>
      </c>
      <c r="AR230" s="29">
        <f t="shared" si="608"/>
        <v>2049</v>
      </c>
      <c r="AS230" s="29">
        <f t="shared" si="608"/>
        <v>1732</v>
      </c>
      <c r="AT230" s="29">
        <f t="shared" si="608"/>
        <v>1791</v>
      </c>
      <c r="AU230" s="29">
        <f t="shared" si="608"/>
        <v>1804</v>
      </c>
      <c r="AV230" s="29">
        <f t="shared" si="608"/>
        <v>1839</v>
      </c>
      <c r="AW230" s="29">
        <f t="shared" si="608"/>
        <v>1920</v>
      </c>
      <c r="AX230" s="29">
        <f t="shared" si="608"/>
        <v>1925</v>
      </c>
      <c r="AY230" s="29">
        <f t="shared" si="608"/>
        <v>1973</v>
      </c>
      <c r="AZ230" s="29">
        <f t="shared" si="608"/>
        <v>2123</v>
      </c>
      <c r="BA230" s="29">
        <f t="shared" si="608"/>
        <v>2116</v>
      </c>
      <c r="BB230" s="29">
        <f t="shared" si="608"/>
        <v>2287</v>
      </c>
      <c r="BC230" s="29">
        <f t="shared" si="608"/>
        <v>2418</v>
      </c>
      <c r="BD230" s="29">
        <f t="shared" si="608"/>
        <v>2480</v>
      </c>
      <c r="BE230" s="29">
        <f t="shared" si="608"/>
        <v>2505</v>
      </c>
      <c r="BF230" s="83">
        <f t="shared" si="608"/>
        <v>2484.1250000000005</v>
      </c>
      <c r="BG230" s="83">
        <f t="shared" si="608"/>
        <v>2724.3706000000002</v>
      </c>
      <c r="BH230" s="83">
        <f t="shared" si="608"/>
        <v>3042.4148883333332</v>
      </c>
      <c r="BI230" s="83">
        <f t="shared" si="608"/>
        <v>3383.7987831666665</v>
      </c>
      <c r="BJ230" s="83">
        <f t="shared" si="608"/>
        <v>3724.6845599499998</v>
      </c>
      <c r="BK230" s="83">
        <f t="shared" si="608"/>
        <v>4017.7894596516662</v>
      </c>
      <c r="BL230" s="83">
        <f t="shared" si="608"/>
        <v>4296.5600962288336</v>
      </c>
      <c r="BM230" s="83">
        <f t="shared" si="608"/>
        <v>4571.0304538686496</v>
      </c>
      <c r="BN230" s="83">
        <f t="shared" si="608"/>
        <v>4779.8357278272615</v>
      </c>
      <c r="BO230" s="83">
        <f t="shared" si="608"/>
        <v>5028.2115808481785</v>
      </c>
      <c r="BP230" s="83">
        <f t="shared" si="608"/>
        <v>5269.7086075877869</v>
      </c>
      <c r="BQ230" s="83">
        <f t="shared" si="608"/>
        <v>5509.1419864430027</v>
      </c>
      <c r="BR230" s="83">
        <f t="shared" si="608"/>
        <v>5565.2479375995681</v>
      </c>
      <c r="BS230" s="83">
        <f t="shared" si="608"/>
        <v>5789.2260562798701</v>
      </c>
      <c r="BT230" s="83">
        <f t="shared" si="608"/>
        <v>6009.090825217294</v>
      </c>
      <c r="BU230" s="83">
        <f t="shared" ref="BU230:BX230" si="609">BU102</f>
        <v>6227.7215892318554</v>
      </c>
      <c r="BV230" s="83">
        <f t="shared" si="609"/>
        <v>6327.1071517695573</v>
      </c>
      <c r="BW230" s="83">
        <f t="shared" si="609"/>
        <v>6530.6062163642009</v>
      </c>
      <c r="BX230" s="83">
        <f t="shared" si="609"/>
        <v>6730.0143315759269</v>
      </c>
    </row>
    <row r="231" spans="1:76" x14ac:dyDescent="0.15">
      <c r="B231" t="s">
        <v>145</v>
      </c>
      <c r="G231" s="36" t="str">
        <f t="shared" si="604"/>
        <v>JPY M</v>
      </c>
      <c r="H231" s="26">
        <f t="shared" si="605"/>
        <v>1035</v>
      </c>
      <c r="I231" s="26">
        <f t="shared" si="605"/>
        <v>92</v>
      </c>
      <c r="J231" s="26">
        <f t="shared" si="605"/>
        <v>1838</v>
      </c>
      <c r="K231" s="26">
        <f t="shared" si="605"/>
        <v>286</v>
      </c>
      <c r="L231" s="26">
        <f t="shared" si="605"/>
        <v>6592</v>
      </c>
      <c r="M231" s="26">
        <f t="shared" si="605"/>
        <v>585</v>
      </c>
      <c r="N231" s="26">
        <f t="shared" si="605"/>
        <v>1074</v>
      </c>
      <c r="O231" s="26">
        <f t="shared" si="605"/>
        <v>318</v>
      </c>
      <c r="P231" s="23">
        <f t="shared" si="605"/>
        <v>0</v>
      </c>
      <c r="Q231" s="23">
        <f t="shared" si="605"/>
        <v>0</v>
      </c>
      <c r="R231" s="23">
        <f t="shared" si="605"/>
        <v>0</v>
      </c>
      <c r="S231" s="23">
        <f t="shared" si="605"/>
        <v>0</v>
      </c>
      <c r="T231" s="23">
        <f t="shared" si="605"/>
        <v>0</v>
      </c>
      <c r="Y231" s="30">
        <v>136</v>
      </c>
      <c r="Z231" s="30">
        <v>137</v>
      </c>
      <c r="AA231" s="30">
        <v>381</v>
      </c>
      <c r="AB231" s="30">
        <v>381</v>
      </c>
      <c r="AC231" s="30">
        <v>0</v>
      </c>
      <c r="AD231" s="30">
        <v>0</v>
      </c>
      <c r="AE231" s="30">
        <v>46</v>
      </c>
      <c r="AF231" s="30">
        <v>46</v>
      </c>
      <c r="AG231" s="30">
        <v>0</v>
      </c>
      <c r="AH231" s="30">
        <v>0</v>
      </c>
      <c r="AI231" s="30">
        <v>0</v>
      </c>
      <c r="AJ231" s="30">
        <v>1838</v>
      </c>
      <c r="AK231" s="30">
        <v>0</v>
      </c>
      <c r="AL231" s="30">
        <v>0</v>
      </c>
      <c r="AM231" s="30">
        <v>0</v>
      </c>
      <c r="AN231" s="30">
        <v>286</v>
      </c>
      <c r="AO231" s="30">
        <v>0</v>
      </c>
      <c r="AP231" s="30">
        <v>0</v>
      </c>
      <c r="AQ231" s="30">
        <v>0</v>
      </c>
      <c r="AR231" s="30">
        <v>6592</v>
      </c>
      <c r="AS231" s="30">
        <v>0</v>
      </c>
      <c r="AT231" s="30">
        <v>0</v>
      </c>
      <c r="AU231" s="30">
        <v>0</v>
      </c>
      <c r="AV231" s="30">
        <v>585</v>
      </c>
      <c r="AW231" s="30">
        <v>0</v>
      </c>
      <c r="AX231" s="30">
        <v>0</v>
      </c>
      <c r="AY231" s="30">
        <v>0</v>
      </c>
      <c r="AZ231" s="30">
        <v>1074</v>
      </c>
      <c r="BA231" s="30">
        <v>0</v>
      </c>
      <c r="BB231" s="30">
        <v>0</v>
      </c>
      <c r="BC231" s="30">
        <v>0</v>
      </c>
      <c r="BD231" s="30">
        <v>318</v>
      </c>
      <c r="BE231" s="30">
        <v>0</v>
      </c>
      <c r="BF231" s="15">
        <v>0</v>
      </c>
      <c r="BG231" s="15">
        <v>0</v>
      </c>
      <c r="BH231" s="15">
        <v>0</v>
      </c>
      <c r="BI231" s="15">
        <v>0</v>
      </c>
      <c r="BJ231" s="15">
        <v>0</v>
      </c>
      <c r="BK231" s="15">
        <v>0</v>
      </c>
      <c r="BL231" s="15">
        <v>0</v>
      </c>
      <c r="BM231" s="15">
        <v>0</v>
      </c>
      <c r="BN231" s="15">
        <v>0</v>
      </c>
      <c r="BO231" s="15">
        <v>0</v>
      </c>
      <c r="BP231" s="15">
        <v>0</v>
      </c>
      <c r="BQ231" s="15">
        <v>0</v>
      </c>
      <c r="BR231" s="15">
        <v>0</v>
      </c>
      <c r="BS231" s="15">
        <v>0</v>
      </c>
      <c r="BT231" s="15">
        <v>0</v>
      </c>
      <c r="BU231" s="15">
        <v>0</v>
      </c>
      <c r="BV231" s="15">
        <v>0</v>
      </c>
      <c r="BW231" s="15">
        <v>0</v>
      </c>
      <c r="BX231" s="15">
        <v>0</v>
      </c>
    </row>
    <row r="232" spans="1:76" x14ac:dyDescent="0.15">
      <c r="B232" t="s">
        <v>146</v>
      </c>
      <c r="G232" s="36" t="str">
        <f t="shared" si="604"/>
        <v>JPY M</v>
      </c>
      <c r="H232" s="26">
        <f t="shared" si="605"/>
        <v>-642</v>
      </c>
      <c r="I232" s="26">
        <f t="shared" si="605"/>
        <v>-618</v>
      </c>
      <c r="J232" s="26">
        <f t="shared" si="605"/>
        <v>-462</v>
      </c>
      <c r="K232" s="26">
        <f t="shared" si="605"/>
        <v>-461</v>
      </c>
      <c r="L232" s="26">
        <f t="shared" si="605"/>
        <v>-495</v>
      </c>
      <c r="M232" s="26">
        <f t="shared" si="605"/>
        <v>-526</v>
      </c>
      <c r="N232" s="26">
        <f t="shared" si="605"/>
        <v>-671</v>
      </c>
      <c r="O232" s="26">
        <f t="shared" si="605"/>
        <v>-818</v>
      </c>
      <c r="P232" s="23">
        <f t="shared" si="605"/>
        <v>-739</v>
      </c>
      <c r="Q232" s="23">
        <f t="shared" si="605"/>
        <v>-679</v>
      </c>
      <c r="R232" s="23">
        <f t="shared" si="605"/>
        <v>-679</v>
      </c>
      <c r="S232" s="23">
        <f t="shared" si="605"/>
        <v>-679</v>
      </c>
      <c r="T232" s="23">
        <f t="shared" si="605"/>
        <v>-679</v>
      </c>
      <c r="Y232" s="30">
        <v>-182</v>
      </c>
      <c r="Z232" s="30">
        <v>-183</v>
      </c>
      <c r="AA232" s="30">
        <v>-138</v>
      </c>
      <c r="AB232" s="30">
        <v>-139</v>
      </c>
      <c r="AC232" s="30">
        <v>-186</v>
      </c>
      <c r="AD232" s="30">
        <v>-187</v>
      </c>
      <c r="AE232" s="30">
        <v>-122</v>
      </c>
      <c r="AF232" s="30">
        <v>-123</v>
      </c>
      <c r="AG232" s="30">
        <v>-238</v>
      </c>
      <c r="AH232" s="30">
        <v>-10</v>
      </c>
      <c r="AI232" s="30">
        <v>-206</v>
      </c>
      <c r="AJ232" s="30">
        <v>-8</v>
      </c>
      <c r="AK232" s="30">
        <v>-210</v>
      </c>
      <c r="AL232" s="30">
        <v>-27</v>
      </c>
      <c r="AM232" s="30">
        <v>-214</v>
      </c>
      <c r="AN232" s="30">
        <v>-10</v>
      </c>
      <c r="AO232" s="30">
        <v>-252</v>
      </c>
      <c r="AP232" s="30">
        <v>-21</v>
      </c>
      <c r="AQ232" s="30">
        <v>-207</v>
      </c>
      <c r="AR232" s="30">
        <v>-15</v>
      </c>
      <c r="AS232" s="30">
        <v>-248</v>
      </c>
      <c r="AT232" s="30">
        <v>-14</v>
      </c>
      <c r="AU232" s="30">
        <v>-237</v>
      </c>
      <c r="AV232" s="30">
        <v>-27</v>
      </c>
      <c r="AW232" s="30">
        <v>-294</v>
      </c>
      <c r="AX232" s="30">
        <v>-28</v>
      </c>
      <c r="AY232" s="30">
        <v>-311</v>
      </c>
      <c r="AZ232" s="30">
        <v>-38</v>
      </c>
      <c r="BA232" s="30">
        <v>-344</v>
      </c>
      <c r="BB232" s="30">
        <v>-53</v>
      </c>
      <c r="BC232" s="30">
        <v>-315</v>
      </c>
      <c r="BD232" s="30">
        <v>-106</v>
      </c>
      <c r="BE232" s="30">
        <v>-390</v>
      </c>
      <c r="BF232" s="83">
        <f t="shared" ref="BF232:BT232" si="610">-BF88</f>
        <v>-26</v>
      </c>
      <c r="BG232" s="83">
        <f t="shared" si="610"/>
        <v>-305</v>
      </c>
      <c r="BH232" s="83">
        <f t="shared" si="610"/>
        <v>-18</v>
      </c>
      <c r="BI232" s="83">
        <f t="shared" si="610"/>
        <v>-330</v>
      </c>
      <c r="BJ232" s="83">
        <f t="shared" si="610"/>
        <v>-26</v>
      </c>
      <c r="BK232" s="83">
        <f t="shared" si="610"/>
        <v>-305</v>
      </c>
      <c r="BL232" s="83">
        <f t="shared" si="610"/>
        <v>-18</v>
      </c>
      <c r="BM232" s="83">
        <f t="shared" si="610"/>
        <v>-330</v>
      </c>
      <c r="BN232" s="83">
        <f t="shared" si="610"/>
        <v>-26</v>
      </c>
      <c r="BO232" s="83">
        <f t="shared" si="610"/>
        <v>-305</v>
      </c>
      <c r="BP232" s="83">
        <f t="shared" si="610"/>
        <v>-18</v>
      </c>
      <c r="BQ232" s="83">
        <f t="shared" si="610"/>
        <v>-330</v>
      </c>
      <c r="BR232" s="83">
        <f t="shared" si="610"/>
        <v>-26</v>
      </c>
      <c r="BS232" s="83">
        <f t="shared" si="610"/>
        <v>-305</v>
      </c>
      <c r="BT232" s="83">
        <f t="shared" si="610"/>
        <v>-18</v>
      </c>
      <c r="BU232" s="83">
        <f t="shared" ref="BU232:BX232" si="611">-BU88</f>
        <v>-330</v>
      </c>
      <c r="BV232" s="83">
        <f t="shared" si="611"/>
        <v>-26</v>
      </c>
      <c r="BW232" s="83">
        <f t="shared" si="611"/>
        <v>-305</v>
      </c>
      <c r="BX232" s="83">
        <f t="shared" si="611"/>
        <v>-18</v>
      </c>
    </row>
    <row r="233" spans="1:76" x14ac:dyDescent="0.15">
      <c r="B233" t="s">
        <v>147</v>
      </c>
      <c r="G233" s="36" t="str">
        <f t="shared" si="604"/>
        <v>JPY M</v>
      </c>
      <c r="H233" s="26">
        <f t="shared" si="605"/>
        <v>208</v>
      </c>
      <c r="I233" s="26">
        <f t="shared" si="605"/>
        <v>266</v>
      </c>
      <c r="J233" s="26">
        <f t="shared" si="605"/>
        <v>250</v>
      </c>
      <c r="K233" s="26">
        <f t="shared" si="605"/>
        <v>219</v>
      </c>
      <c r="L233" s="26">
        <f t="shared" si="605"/>
        <v>248</v>
      </c>
      <c r="M233" s="26">
        <f t="shared" si="605"/>
        <v>412</v>
      </c>
      <c r="N233" s="26">
        <f t="shared" si="605"/>
        <v>559</v>
      </c>
      <c r="O233" s="26">
        <f t="shared" si="605"/>
        <v>798</v>
      </c>
      <c r="P233" s="23">
        <f t="shared" si="605"/>
        <v>757.97288120000007</v>
      </c>
      <c r="Q233" s="23">
        <f t="shared" si="605"/>
        <v>729.53293358007636</v>
      </c>
      <c r="R233" s="23">
        <f t="shared" si="605"/>
        <v>737.62470324865535</v>
      </c>
      <c r="S233" s="23">
        <f t="shared" si="605"/>
        <v>722.49103561545121</v>
      </c>
      <c r="T233" s="23">
        <f t="shared" si="605"/>
        <v>720.5266452353917</v>
      </c>
      <c r="Y233" s="30">
        <v>50</v>
      </c>
      <c r="Z233" s="30">
        <v>50</v>
      </c>
      <c r="AA233" s="30">
        <v>54</v>
      </c>
      <c r="AB233" s="30">
        <v>54</v>
      </c>
      <c r="AC233" s="30">
        <v>62</v>
      </c>
      <c r="AD233" s="30">
        <v>62</v>
      </c>
      <c r="AE233" s="30">
        <v>71</v>
      </c>
      <c r="AF233" s="30">
        <v>71</v>
      </c>
      <c r="AG233" s="30">
        <v>62</v>
      </c>
      <c r="AH233" s="30">
        <v>63</v>
      </c>
      <c r="AI233" s="30">
        <v>63</v>
      </c>
      <c r="AJ233" s="30">
        <v>62</v>
      </c>
      <c r="AK233" s="30">
        <v>54</v>
      </c>
      <c r="AL233" s="30">
        <v>54</v>
      </c>
      <c r="AM233" s="30">
        <v>50</v>
      </c>
      <c r="AN233" s="30">
        <v>61</v>
      </c>
      <c r="AO233" s="30">
        <v>56</v>
      </c>
      <c r="AP233" s="30">
        <v>57</v>
      </c>
      <c r="AQ233" s="30">
        <v>63</v>
      </c>
      <c r="AR233" s="30">
        <v>72</v>
      </c>
      <c r="AS233" s="30">
        <v>73</v>
      </c>
      <c r="AT233" s="30">
        <v>130</v>
      </c>
      <c r="AU233" s="30">
        <v>98</v>
      </c>
      <c r="AV233" s="30">
        <v>111</v>
      </c>
      <c r="AW233" s="30">
        <v>124</v>
      </c>
      <c r="AX233" s="30">
        <v>131</v>
      </c>
      <c r="AY233" s="30">
        <v>152</v>
      </c>
      <c r="AZ233" s="30">
        <v>152</v>
      </c>
      <c r="BA233" s="30">
        <v>177</v>
      </c>
      <c r="BB233" s="30">
        <v>216</v>
      </c>
      <c r="BC233" s="30">
        <v>216</v>
      </c>
      <c r="BD233" s="30">
        <v>189</v>
      </c>
      <c r="BE233" s="30">
        <v>194</v>
      </c>
      <c r="BF233" s="83">
        <f t="shared" ref="BF233:BT233" si="612">-BF89</f>
        <v>197.072</v>
      </c>
      <c r="BG233" s="83">
        <f t="shared" si="612"/>
        <v>183.65732</v>
      </c>
      <c r="BH233" s="83">
        <f t="shared" si="612"/>
        <v>183.24356119999999</v>
      </c>
      <c r="BI233" s="83">
        <f t="shared" si="612"/>
        <v>182.86704069200002</v>
      </c>
      <c r="BJ233" s="83">
        <f t="shared" si="612"/>
        <v>182.52440702972001</v>
      </c>
      <c r="BK233" s="83">
        <f t="shared" si="612"/>
        <v>182.21261039704521</v>
      </c>
      <c r="BL233" s="83">
        <f t="shared" si="612"/>
        <v>181.92887546131115</v>
      </c>
      <c r="BM233" s="83">
        <f t="shared" si="612"/>
        <v>181.81308239430527</v>
      </c>
      <c r="BN233" s="83">
        <f t="shared" si="612"/>
        <v>181.43571576951177</v>
      </c>
      <c r="BO233" s="83">
        <f t="shared" si="612"/>
        <v>192.25022219023674</v>
      </c>
      <c r="BP233" s="83">
        <f t="shared" si="612"/>
        <v>182.12568289460162</v>
      </c>
      <c r="BQ233" s="83">
        <f t="shared" si="612"/>
        <v>180.85027050814674</v>
      </c>
      <c r="BR233" s="83">
        <f t="shared" si="612"/>
        <v>180.68914616241352</v>
      </c>
      <c r="BS233" s="83">
        <f t="shared" si="612"/>
        <v>180.54252300779632</v>
      </c>
      <c r="BT233" s="83">
        <f t="shared" si="612"/>
        <v>180.40909593709466</v>
      </c>
      <c r="BU233" s="83">
        <f t="shared" ref="BU233:BX233" si="613">-BU89</f>
        <v>180.28767730275612</v>
      </c>
      <c r="BV233" s="83">
        <f t="shared" si="613"/>
        <v>180.17718634550809</v>
      </c>
      <c r="BW233" s="83">
        <f t="shared" si="613"/>
        <v>180.07663957441235</v>
      </c>
      <c r="BX233" s="83">
        <f t="shared" si="613"/>
        <v>179.98514201271522</v>
      </c>
    </row>
    <row r="234" spans="1:76" x14ac:dyDescent="0.15">
      <c r="B234" t="s">
        <v>148</v>
      </c>
      <c r="G234" s="36" t="str">
        <f t="shared" si="604"/>
        <v>JPY M</v>
      </c>
      <c r="H234" s="26">
        <f t="shared" si="605"/>
        <v>521</v>
      </c>
      <c r="I234" s="26">
        <f t="shared" si="605"/>
        <v>498</v>
      </c>
      <c r="J234" s="26">
        <f t="shared" si="605"/>
        <v>1173</v>
      </c>
      <c r="K234" s="26">
        <f t="shared" si="605"/>
        <v>-1750</v>
      </c>
      <c r="L234" s="26">
        <f t="shared" si="605"/>
        <v>3412</v>
      </c>
      <c r="M234" s="26">
        <f t="shared" si="605"/>
        <v>-10420</v>
      </c>
      <c r="N234" s="26">
        <f t="shared" si="605"/>
        <v>-42</v>
      </c>
      <c r="O234" s="26">
        <f t="shared" si="605"/>
        <v>-3098</v>
      </c>
      <c r="P234" s="23">
        <f t="shared" si="605"/>
        <v>-6118.4918383992699</v>
      </c>
      <c r="Q234" s="23">
        <f t="shared" si="605"/>
        <v>-6171.662879690557</v>
      </c>
      <c r="R234" s="23">
        <f t="shared" si="605"/>
        <v>-3358.6008350655538</v>
      </c>
      <c r="S234" s="23">
        <f t="shared" si="605"/>
        <v>-2722.8860501260788</v>
      </c>
      <c r="T234" s="23">
        <f t="shared" si="605"/>
        <v>-3439.4801681120225</v>
      </c>
      <c r="Y234" s="30">
        <v>-41</v>
      </c>
      <c r="Z234" s="30">
        <v>-41</v>
      </c>
      <c r="AA234" s="30">
        <v>302</v>
      </c>
      <c r="AB234" s="30">
        <v>301</v>
      </c>
      <c r="AC234" s="30">
        <v>480</v>
      </c>
      <c r="AD234" s="30">
        <v>480</v>
      </c>
      <c r="AE234" s="30">
        <v>-231</v>
      </c>
      <c r="AF234" s="30">
        <v>-231</v>
      </c>
      <c r="AG234" s="30">
        <v>2056</v>
      </c>
      <c r="AH234" s="30">
        <v>1320</v>
      </c>
      <c r="AI234" s="30">
        <v>-3488</v>
      </c>
      <c r="AJ234" s="30">
        <v>1285</v>
      </c>
      <c r="AK234" s="30">
        <v>249</v>
      </c>
      <c r="AL234" s="30">
        <v>349</v>
      </c>
      <c r="AM234" s="30">
        <v>-3133</v>
      </c>
      <c r="AN234" s="30">
        <v>785</v>
      </c>
      <c r="AO234" s="30">
        <v>-1462</v>
      </c>
      <c r="AP234" s="30">
        <v>1032</v>
      </c>
      <c r="AQ234" s="30">
        <v>-695</v>
      </c>
      <c r="AR234" s="30">
        <v>4537</v>
      </c>
      <c r="AS234" s="30">
        <v>-1204</v>
      </c>
      <c r="AT234" s="30">
        <v>-4617</v>
      </c>
      <c r="AU234" s="30">
        <v>-3700</v>
      </c>
      <c r="AV234" s="30">
        <v>-899</v>
      </c>
      <c r="AW234" s="30">
        <v>-1034</v>
      </c>
      <c r="AX234" s="30">
        <v>3621</v>
      </c>
      <c r="AY234" s="30">
        <v>-5848</v>
      </c>
      <c r="AZ234" s="30">
        <v>3219</v>
      </c>
      <c r="BA234" s="30">
        <v>533</v>
      </c>
      <c r="BB234" s="30">
        <v>-2225</v>
      </c>
      <c r="BC234" s="30">
        <v>-4324</v>
      </c>
      <c r="BD234" s="30">
        <v>2918</v>
      </c>
      <c r="BE234" s="30">
        <v>-2314</v>
      </c>
      <c r="BF234" s="83">
        <f t="shared" ref="BF234:BT234" si="614">BE148-BF148</f>
        <v>-1872.3394468242768</v>
      </c>
      <c r="BG234" s="83">
        <f t="shared" si="614"/>
        <v>-895.86660740723164</v>
      </c>
      <c r="BH234" s="83">
        <f t="shared" si="614"/>
        <v>-1036.2857841677614</v>
      </c>
      <c r="BI234" s="83">
        <f t="shared" si="614"/>
        <v>-2477.7944596864254</v>
      </c>
      <c r="BJ234" s="83">
        <f t="shared" si="614"/>
        <v>-826.28915939783474</v>
      </c>
      <c r="BK234" s="83">
        <f t="shared" si="614"/>
        <v>-1465.1034513129562</v>
      </c>
      <c r="BL234" s="83">
        <f t="shared" si="614"/>
        <v>-1402.4758092933407</v>
      </c>
      <c r="BM234" s="83">
        <f t="shared" si="614"/>
        <v>-1138.991902754904</v>
      </c>
      <c r="BN234" s="83">
        <f t="shared" si="614"/>
        <v>-354.85463321315183</v>
      </c>
      <c r="BO234" s="83">
        <f t="shared" si="614"/>
        <v>-1005.7535358695022</v>
      </c>
      <c r="BP234" s="83">
        <f t="shared" si="614"/>
        <v>-859.00076322799578</v>
      </c>
      <c r="BQ234" s="83">
        <f t="shared" si="614"/>
        <v>-1519.4216712794223</v>
      </c>
      <c r="BR234" s="83">
        <f t="shared" si="614"/>
        <v>14.779957390397612</v>
      </c>
      <c r="BS234" s="83">
        <f t="shared" si="614"/>
        <v>-677.2964338934471</v>
      </c>
      <c r="BT234" s="83">
        <f t="shared" si="614"/>
        <v>-540.94790234360698</v>
      </c>
      <c r="BU234" s="83">
        <f t="shared" ref="BU234" si="615">BT148-BU148</f>
        <v>-2267.4843571434321</v>
      </c>
      <c r="BV234" s="83">
        <f t="shared" ref="BV234" si="616">BU148-BV148</f>
        <v>75.205356870530522</v>
      </c>
      <c r="BW234" s="83">
        <f t="shared" ref="BW234" si="617">BV148-BW148</f>
        <v>-710.02828311122721</v>
      </c>
      <c r="BX234" s="83">
        <f t="shared" ref="BX234" si="618">BW148-BX148</f>
        <v>-537.17288472789369</v>
      </c>
    </row>
    <row r="235" spans="1:76" x14ac:dyDescent="0.15">
      <c r="B235" t="s">
        <v>149</v>
      </c>
      <c r="G235" s="36" t="str">
        <f t="shared" si="604"/>
        <v>JPY M</v>
      </c>
      <c r="H235" s="26">
        <f t="shared" si="605"/>
        <v>-3500</v>
      </c>
      <c r="I235" s="26">
        <f t="shared" si="605"/>
        <v>566</v>
      </c>
      <c r="J235" s="26">
        <f t="shared" si="605"/>
        <v>-5258</v>
      </c>
      <c r="K235" s="26">
        <f t="shared" si="605"/>
        <v>-2938</v>
      </c>
      <c r="L235" s="26">
        <f t="shared" si="605"/>
        <v>-8660</v>
      </c>
      <c r="M235" s="26">
        <f t="shared" si="605"/>
        <v>-1912</v>
      </c>
      <c r="N235" s="26">
        <f t="shared" si="605"/>
        <v>-1654</v>
      </c>
      <c r="O235" s="26">
        <f t="shared" si="605"/>
        <v>-7886</v>
      </c>
      <c r="P235" s="23">
        <f t="shared" si="605"/>
        <v>-5540.3938434881675</v>
      </c>
      <c r="Q235" s="23">
        <f t="shared" si="605"/>
        <v>-1686.0873583309767</v>
      </c>
      <c r="R235" s="23">
        <f t="shared" si="605"/>
        <v>-1882.2636857570615</v>
      </c>
      <c r="S235" s="23">
        <f t="shared" si="605"/>
        <v>-1592.1685244011824</v>
      </c>
      <c r="T235" s="23">
        <f t="shared" si="605"/>
        <v>-1606.9091979850928</v>
      </c>
      <c r="Y235" s="30">
        <v>-720</v>
      </c>
      <c r="Z235" s="30">
        <v>-720</v>
      </c>
      <c r="AA235" s="30">
        <v>-1030</v>
      </c>
      <c r="AB235" s="30">
        <v>-1030</v>
      </c>
      <c r="AC235" s="30">
        <v>302</v>
      </c>
      <c r="AD235" s="30">
        <v>302</v>
      </c>
      <c r="AE235" s="30">
        <v>-19</v>
      </c>
      <c r="AF235" s="30">
        <v>-19</v>
      </c>
      <c r="AG235" s="30">
        <v>-2455</v>
      </c>
      <c r="AH235" s="30">
        <v>-491</v>
      </c>
      <c r="AI235" s="30">
        <v>-1266</v>
      </c>
      <c r="AJ235" s="30">
        <v>-1046</v>
      </c>
      <c r="AK235" s="30">
        <v>-756</v>
      </c>
      <c r="AL235" s="30">
        <v>-629</v>
      </c>
      <c r="AM235" s="30">
        <v>-1609</v>
      </c>
      <c r="AN235" s="30">
        <v>56</v>
      </c>
      <c r="AO235" s="30">
        <v>-1747</v>
      </c>
      <c r="AP235" s="30">
        <v>-1450</v>
      </c>
      <c r="AQ235" s="30">
        <v>-3329</v>
      </c>
      <c r="AR235" s="30">
        <v>-2134</v>
      </c>
      <c r="AS235" s="30">
        <v>-1496</v>
      </c>
      <c r="AT235" s="30">
        <v>-1466</v>
      </c>
      <c r="AU235" s="30">
        <v>572</v>
      </c>
      <c r="AV235" s="30">
        <v>478</v>
      </c>
      <c r="AW235" s="30">
        <v>-285</v>
      </c>
      <c r="AX235" s="30">
        <v>-613</v>
      </c>
      <c r="AY235" s="30">
        <v>1432</v>
      </c>
      <c r="AZ235" s="30">
        <v>-2188</v>
      </c>
      <c r="BA235" s="30">
        <v>-1414</v>
      </c>
      <c r="BB235" s="30">
        <v>-1759</v>
      </c>
      <c r="BC235" s="30">
        <v>-3495</v>
      </c>
      <c r="BD235" s="30">
        <v>-1218</v>
      </c>
      <c r="BE235" s="30">
        <v>-5108</v>
      </c>
      <c r="BF235" s="83">
        <f>(BE149-BF149)+(BE150-BF150)+(BE151-BF151)</f>
        <v>263.23013136893132</v>
      </c>
      <c r="BG235" s="83">
        <f>(BF149-BG149)+(BF150-BG150)+(BF151-BG151)</f>
        <v>-471.88250681661521</v>
      </c>
      <c r="BH235" s="83">
        <f t="shared" ref="BH235:BT235" si="619">(BG149-BH149)+(BG150-BH150)+(BG151-BH151)</f>
        <v>-223.7414680404836</v>
      </c>
      <c r="BI235" s="83">
        <f t="shared" si="619"/>
        <v>-1467.2240015887692</v>
      </c>
      <c r="BJ235" s="83">
        <f t="shared" si="619"/>
        <v>-484.69505719398512</v>
      </c>
      <c r="BK235" s="83">
        <f t="shared" si="619"/>
        <v>11.175877278226835</v>
      </c>
      <c r="BL235" s="83">
        <f t="shared" si="619"/>
        <v>254.65582317355074</v>
      </c>
      <c r="BM235" s="83">
        <f t="shared" si="619"/>
        <v>-1661.0600063978818</v>
      </c>
      <c r="BN235" s="83">
        <f t="shared" si="619"/>
        <v>-339.87018498710677</v>
      </c>
      <c r="BO235" s="83">
        <f t="shared" si="619"/>
        <v>-94.902196231898415</v>
      </c>
      <c r="BP235" s="83">
        <f t="shared" si="619"/>
        <v>213.56870185982552</v>
      </c>
      <c r="BQ235" s="83">
        <f t="shared" si="619"/>
        <v>-1351.3999406445873</v>
      </c>
      <c r="BR235" s="83">
        <f t="shared" si="619"/>
        <v>-276.77225040356279</v>
      </c>
      <c r="BS235" s="83">
        <f t="shared" si="619"/>
        <v>-137.31616948299416</v>
      </c>
      <c r="BT235" s="83">
        <f t="shared" si="619"/>
        <v>173.31983612996191</v>
      </c>
      <c r="BU235" s="83">
        <f t="shared" ref="BU235" si="620">(BT149-BU149)+(BT150-BU150)+(BT151-BU151)</f>
        <v>-1340.8248421602511</v>
      </c>
      <c r="BV235" s="83">
        <f t="shared" ref="BV235" si="621">(BU149-BV149)+(BU150-BV150)+(BU151-BV151)</f>
        <v>-310.79952864761071</v>
      </c>
      <c r="BW235" s="83">
        <f t="shared" ref="BW235" si="622">(BV149-BW149)+(BV150-BW150)+(BV151-BW151)</f>
        <v>-130.96547685133555</v>
      </c>
      <c r="BX235" s="83">
        <f t="shared" ref="BX235" si="623">(BW149-BX149)+(BW150-BX150)+(BW151-BX151)</f>
        <v>175.68064967410464</v>
      </c>
    </row>
    <row r="236" spans="1:76" x14ac:dyDescent="0.15">
      <c r="B236" t="s">
        <v>150</v>
      </c>
      <c r="G236" s="36" t="str">
        <f t="shared" si="604"/>
        <v>JPY M</v>
      </c>
      <c r="H236" s="26">
        <f t="shared" si="605"/>
        <v>359</v>
      </c>
      <c r="I236" s="26">
        <f t="shared" si="605"/>
        <v>-2673</v>
      </c>
      <c r="J236" s="26">
        <f t="shared" si="605"/>
        <v>294</v>
      </c>
      <c r="K236" s="26">
        <f t="shared" si="605"/>
        <v>-175</v>
      </c>
      <c r="L236" s="26">
        <f t="shared" si="605"/>
        <v>1251</v>
      </c>
      <c r="M236" s="26">
        <f t="shared" si="605"/>
        <v>1035</v>
      </c>
      <c r="N236" s="26">
        <f t="shared" si="605"/>
        <v>-1462</v>
      </c>
      <c r="O236" s="26">
        <f t="shared" si="605"/>
        <v>629</v>
      </c>
      <c r="P236" s="23">
        <f t="shared" si="605"/>
        <v>2127.1205732872386</v>
      </c>
      <c r="Q236" s="23">
        <f t="shared" si="605"/>
        <v>1001.7050419003172</v>
      </c>
      <c r="R236" s="23">
        <f t="shared" si="605"/>
        <v>1118.2534611226274</v>
      </c>
      <c r="S236" s="23">
        <f t="shared" si="605"/>
        <v>945.90783245442071</v>
      </c>
      <c r="T236" s="23">
        <f t="shared" si="605"/>
        <v>954.66527137183584</v>
      </c>
      <c r="Y236" s="30">
        <v>-128</v>
      </c>
      <c r="Z236" s="30">
        <v>-129</v>
      </c>
      <c r="AA236" s="30">
        <v>308</v>
      </c>
      <c r="AB236" s="30">
        <v>308</v>
      </c>
      <c r="AC236" s="30">
        <v>-1177</v>
      </c>
      <c r="AD236" s="30">
        <v>-1177</v>
      </c>
      <c r="AE236" s="30">
        <v>-160</v>
      </c>
      <c r="AF236" s="30">
        <v>-159</v>
      </c>
      <c r="AG236" s="30">
        <v>-389</v>
      </c>
      <c r="AH236" s="30">
        <v>-213</v>
      </c>
      <c r="AI236" s="30">
        <v>1328</v>
      </c>
      <c r="AJ236" s="30">
        <v>-432</v>
      </c>
      <c r="AK236" s="30">
        <v>699</v>
      </c>
      <c r="AL236" s="30">
        <v>-733</v>
      </c>
      <c r="AM236" s="30">
        <v>1480</v>
      </c>
      <c r="AN236" s="30">
        <v>-1621</v>
      </c>
      <c r="AO236" s="30">
        <v>791</v>
      </c>
      <c r="AP236" s="30">
        <v>-291</v>
      </c>
      <c r="AQ236" s="30">
        <v>1743</v>
      </c>
      <c r="AR236" s="30">
        <v>-992</v>
      </c>
      <c r="AS236" s="30">
        <v>-390</v>
      </c>
      <c r="AT236" s="30">
        <v>2183</v>
      </c>
      <c r="AU236" s="30">
        <v>-1152</v>
      </c>
      <c r="AV236" s="30">
        <v>394</v>
      </c>
      <c r="AW236" s="30">
        <v>315</v>
      </c>
      <c r="AX236" s="30">
        <v>-1562</v>
      </c>
      <c r="AY236" s="30">
        <v>2925</v>
      </c>
      <c r="AZ236" s="30">
        <v>-3140</v>
      </c>
      <c r="BA236" s="30">
        <v>833</v>
      </c>
      <c r="BB236" s="30">
        <v>43</v>
      </c>
      <c r="BC236" s="30">
        <v>1803</v>
      </c>
      <c r="BD236" s="30">
        <v>-2050</v>
      </c>
      <c r="BE236" s="30">
        <v>2288</v>
      </c>
      <c r="BF236" s="83">
        <f t="shared" ref="BF236:BT236" si="624">BF163-BE163</f>
        <v>-574.14985391699156</v>
      </c>
      <c r="BG236" s="83">
        <f t="shared" si="624"/>
        <v>280.34554907680831</v>
      </c>
      <c r="BH236" s="83">
        <f t="shared" si="624"/>
        <v>132.92487812742183</v>
      </c>
      <c r="BI236" s="83">
        <f t="shared" si="624"/>
        <v>871.67825126420576</v>
      </c>
      <c r="BJ236" s="83">
        <f t="shared" si="624"/>
        <v>287.95748937705503</v>
      </c>
      <c r="BK236" s="83">
        <f t="shared" si="624"/>
        <v>-6.6395922856227116</v>
      </c>
      <c r="BL236" s="83">
        <f t="shared" si="624"/>
        <v>-151.29110645532091</v>
      </c>
      <c r="BM236" s="83">
        <f t="shared" si="624"/>
        <v>986.83628406703065</v>
      </c>
      <c r="BN236" s="83">
        <f t="shared" si="624"/>
        <v>201.91698621723663</v>
      </c>
      <c r="BO236" s="83">
        <f t="shared" si="624"/>
        <v>56.381425305869925</v>
      </c>
      <c r="BP236" s="83">
        <f t="shared" si="624"/>
        <v>-126.88123446750978</v>
      </c>
      <c r="BQ236" s="83">
        <f t="shared" si="624"/>
        <v>802.86713940342815</v>
      </c>
      <c r="BR236" s="83">
        <f t="shared" si="624"/>
        <v>164.43048298623398</v>
      </c>
      <c r="BS236" s="83">
        <f t="shared" si="624"/>
        <v>81.579580456442272</v>
      </c>
      <c r="BT236" s="83">
        <f t="shared" si="624"/>
        <v>-102.9693703916837</v>
      </c>
      <c r="BU236" s="83">
        <f t="shared" ref="BU236" si="625">BU163-BT163</f>
        <v>796.58446999248918</v>
      </c>
      <c r="BV236" s="83">
        <f t="shared" ref="BV236" si="626">BV163-BU163</f>
        <v>184.64609993561135</v>
      </c>
      <c r="BW236" s="83">
        <f t="shared" ref="BW236" si="627">BW163-BV163</f>
        <v>77.806631921326698</v>
      </c>
      <c r="BX236" s="83">
        <f t="shared" ref="BX236" si="628">BX163-BW163</f>
        <v>-104.37193047759138</v>
      </c>
    </row>
    <row r="237" spans="1:76" x14ac:dyDescent="0.15">
      <c r="B237" t="s">
        <v>151</v>
      </c>
      <c r="G237" s="36" t="str">
        <f t="shared" si="604"/>
        <v>JPY M</v>
      </c>
      <c r="H237" s="26">
        <f t="shared" si="605"/>
        <v>-3944</v>
      </c>
      <c r="I237" s="26">
        <f t="shared" si="605"/>
        <v>215.5</v>
      </c>
      <c r="J237" s="26">
        <f t="shared" si="605"/>
        <v>-6095</v>
      </c>
      <c r="K237" s="26">
        <f t="shared" si="605"/>
        <v>-279</v>
      </c>
      <c r="L237" s="26">
        <f t="shared" si="605"/>
        <v>-6707</v>
      </c>
      <c r="M237" s="26">
        <f t="shared" si="605"/>
        <v>602</v>
      </c>
      <c r="N237" s="26">
        <f t="shared" si="605"/>
        <v>-1317</v>
      </c>
      <c r="O237" s="26">
        <f t="shared" si="605"/>
        <v>-35290</v>
      </c>
      <c r="P237" s="23">
        <f t="shared" si="605"/>
        <v>3076.1905417784351</v>
      </c>
      <c r="Q237" s="23">
        <f t="shared" si="605"/>
        <v>2596.2224485545889</v>
      </c>
      <c r="R237" s="23">
        <f t="shared" si="605"/>
        <v>1409.9363575932075</v>
      </c>
      <c r="S237" s="23">
        <f t="shared" si="605"/>
        <v>1142.7327050978147</v>
      </c>
      <c r="T237" s="23">
        <f t="shared" si="605"/>
        <v>1443.4350844491773</v>
      </c>
      <c r="Y237" s="29">
        <f t="shared" ref="Y237:BC237" si="629">Y238-SUM(Y229:Y236)</f>
        <v>-571</v>
      </c>
      <c r="Z237" s="29">
        <f t="shared" si="629"/>
        <v>-1311</v>
      </c>
      <c r="AA237" s="29">
        <f t="shared" si="629"/>
        <v>-648</v>
      </c>
      <c r="AB237" s="29">
        <f t="shared" si="629"/>
        <v>-1414</v>
      </c>
      <c r="AC237" s="29">
        <f t="shared" si="629"/>
        <v>242.5</v>
      </c>
      <c r="AD237" s="29">
        <f t="shared" si="629"/>
        <v>405.5</v>
      </c>
      <c r="AE237" s="29">
        <f t="shared" si="629"/>
        <v>76.5</v>
      </c>
      <c r="AF237" s="29">
        <f t="shared" si="629"/>
        <v>-509</v>
      </c>
      <c r="AG237" s="29">
        <f t="shared" si="629"/>
        <v>-8687</v>
      </c>
      <c r="AH237" s="29">
        <f t="shared" si="629"/>
        <v>881</v>
      </c>
      <c r="AI237" s="29">
        <f t="shared" si="629"/>
        <v>859</v>
      </c>
      <c r="AJ237" s="29">
        <f t="shared" si="629"/>
        <v>852</v>
      </c>
      <c r="AK237" s="29">
        <f t="shared" si="629"/>
        <v>-2</v>
      </c>
      <c r="AL237" s="29">
        <f t="shared" si="629"/>
        <v>103</v>
      </c>
      <c r="AM237" s="29">
        <f t="shared" si="629"/>
        <v>-174</v>
      </c>
      <c r="AN237" s="29">
        <f t="shared" si="629"/>
        <v>-206</v>
      </c>
      <c r="AO237" s="29">
        <f t="shared" si="629"/>
        <v>-3380</v>
      </c>
      <c r="AP237" s="29">
        <f t="shared" si="629"/>
        <v>-1052</v>
      </c>
      <c r="AQ237" s="29">
        <f t="shared" si="629"/>
        <v>-111</v>
      </c>
      <c r="AR237" s="29">
        <f t="shared" si="629"/>
        <v>-2164</v>
      </c>
      <c r="AS237" s="29">
        <f t="shared" si="629"/>
        <v>-54</v>
      </c>
      <c r="AT237" s="29">
        <f t="shared" si="629"/>
        <v>-2</v>
      </c>
      <c r="AU237" s="29">
        <f t="shared" si="629"/>
        <v>377</v>
      </c>
      <c r="AV237" s="29">
        <f t="shared" si="629"/>
        <v>281</v>
      </c>
      <c r="AW237" s="29">
        <f t="shared" si="629"/>
        <v>103</v>
      </c>
      <c r="AX237" s="29">
        <f t="shared" si="629"/>
        <v>104</v>
      </c>
      <c r="AY237" s="29">
        <f t="shared" si="629"/>
        <v>-270</v>
      </c>
      <c r="AZ237" s="29">
        <f t="shared" si="629"/>
        <v>-1254</v>
      </c>
      <c r="BA237" s="29">
        <f t="shared" si="629"/>
        <v>384</v>
      </c>
      <c r="BB237" s="29">
        <f t="shared" si="629"/>
        <v>312</v>
      </c>
      <c r="BC237" s="29">
        <f t="shared" si="629"/>
        <v>-33405</v>
      </c>
      <c r="BD237" s="29">
        <f t="shared" ref="BD237:BE237" si="630">BD238-SUM(BD229:BD236)</f>
        <v>-2581</v>
      </c>
      <c r="BE237" s="29">
        <f t="shared" si="630"/>
        <v>2239</v>
      </c>
      <c r="BF237" s="83">
        <f>(BE152-BF152)+(BE153-BF153)+(BF168-BE168)+(BF169-BE169)+(BF175-BE175)+(BF176-BE176)+(BF177-BE177)+(BF178-BE178)+(BF179-BE179)</f>
        <v>58.420294226985334</v>
      </c>
      <c r="BG237" s="83">
        <f>(BF152-BG152)+(BF153-BG153)+(BG168-BF168)+(BG169-BF169)+(BG175-BF175)+(BG176-BF176)+(BG177-BF177)+(BG178-BF178)+(BG179-BF179)</f>
        <v>354.8709122541577</v>
      </c>
      <c r="BH237" s="83">
        <f t="shared" ref="BH237:BT237" si="631">(BG152-BH152)+(BG153-BH153)+(BH168-BG168)+(BH169-BG169)+(BH175-BG175)+(BH176-BG176)+(BH177-BG177)+(BH178-BG178)+(BH179-BG179)</f>
        <v>423.89933529729205</v>
      </c>
      <c r="BI237" s="83">
        <f t="shared" si="631"/>
        <v>1045.3328941911782</v>
      </c>
      <c r="BJ237" s="83">
        <f t="shared" si="631"/>
        <v>349.73766712717725</v>
      </c>
      <c r="BK237" s="83">
        <f t="shared" si="631"/>
        <v>613.36689888310684</v>
      </c>
      <c r="BL237" s="83">
        <f t="shared" si="631"/>
        <v>587.78498835312666</v>
      </c>
      <c r="BM237" s="83">
        <f t="shared" si="631"/>
        <v>478.39226360715384</v>
      </c>
      <c r="BN237" s="83">
        <f t="shared" si="631"/>
        <v>149.12496584974815</v>
      </c>
      <c r="BO237" s="83">
        <f t="shared" si="631"/>
        <v>421.97849719541682</v>
      </c>
      <c r="BP237" s="83">
        <f t="shared" si="631"/>
        <v>360.4406309408887</v>
      </c>
      <c r="BQ237" s="83">
        <f t="shared" si="631"/>
        <v>637.67616303793875</v>
      </c>
      <c r="BR237" s="83">
        <f t="shared" si="631"/>
        <v>-6.1889580831375497</v>
      </c>
      <c r="BS237" s="83">
        <f t="shared" si="631"/>
        <v>284.23150635782986</v>
      </c>
      <c r="BT237" s="83">
        <f t="shared" si="631"/>
        <v>227.01399378518363</v>
      </c>
      <c r="BU237" s="83">
        <f t="shared" ref="BU237" si="632">(BT152-BU152)+(BT153-BU153)+(BU168-BT168)+(BU169-BT169)+(BU175-BT175)+(BU176-BT176)+(BU177-BT177)+(BU178-BT178)+(BU179-BT179)</f>
        <v>951.5879837216653</v>
      </c>
      <c r="BV237" s="83">
        <f t="shared" ref="BV237" si="633">(BU152-BV152)+(BU153-BV153)+(BV168-BU168)+(BV169-BU169)+(BV175-BU175)+(BV176-BU176)+(BV177-BU177)+(BV178-BU178)+(BV179-BU179)</f>
        <v>-31.560225690825973</v>
      </c>
      <c r="BW237" s="83">
        <f t="shared" ref="BW237" si="634">(BV152-BW152)+(BV153-BW153)+(BW168-BV168)+(BW169-BV169)+(BW175-BV175)+(BW176-BV176)+(BW177-BV177)+(BW178-BV178)+(BW179-BV179)</f>
        <v>297.97432489466428</v>
      </c>
      <c r="BX237" s="83">
        <f t="shared" ref="BX237" si="635">(BW152-BX152)+(BW153-BX153)+(BX168-BW168)+(BX169-BW169)+(BX175-BW175)+(BX176-BW176)+(BX177-BW177)+(BX178-BW178)+(BX179-BW179)</f>
        <v>225.43300152367374</v>
      </c>
    </row>
    <row r="238" spans="1:76" x14ac:dyDescent="0.15">
      <c r="B238" s="100" t="s">
        <v>152</v>
      </c>
      <c r="C238" s="90"/>
      <c r="D238" s="90"/>
      <c r="E238" s="90"/>
      <c r="F238" s="90"/>
      <c r="G238" s="91" t="str">
        <f t="shared" si="604"/>
        <v>JPY M</v>
      </c>
      <c r="H238" s="108">
        <f t="shared" si="605"/>
        <v>7947</v>
      </c>
      <c r="I238" s="108">
        <f t="shared" si="605"/>
        <v>11327</v>
      </c>
      <c r="J238" s="108">
        <f t="shared" si="605"/>
        <v>9285</v>
      </c>
      <c r="K238" s="108">
        <f t="shared" si="605"/>
        <v>10663</v>
      </c>
      <c r="L238" s="108">
        <f t="shared" si="605"/>
        <v>8510</v>
      </c>
      <c r="M238" s="108">
        <f t="shared" si="605"/>
        <v>6025</v>
      </c>
      <c r="N238" s="108">
        <f t="shared" si="605"/>
        <v>21949</v>
      </c>
      <c r="O238" s="108">
        <f t="shared" si="605"/>
        <v>22583</v>
      </c>
      <c r="P238" s="104">
        <f t="shared" si="605"/>
        <v>35463.628657459318</v>
      </c>
      <c r="Q238" s="104">
        <f t="shared" si="605"/>
        <v>45881.636228067327</v>
      </c>
      <c r="R238" s="104">
        <f t="shared" si="605"/>
        <v>53995.814510835175</v>
      </c>
      <c r="S238" s="104">
        <f t="shared" si="605"/>
        <v>58971.81350083607</v>
      </c>
      <c r="T238" s="104">
        <f t="shared" si="605"/>
        <v>63130.696208218098</v>
      </c>
      <c r="Y238" s="102">
        <v>1812</v>
      </c>
      <c r="Z238" s="102">
        <v>1812</v>
      </c>
      <c r="AA238" s="102">
        <v>2162</v>
      </c>
      <c r="AB238" s="102">
        <v>2161</v>
      </c>
      <c r="AC238" s="102">
        <v>2506</v>
      </c>
      <c r="AD238" s="102">
        <v>2505</v>
      </c>
      <c r="AE238" s="102">
        <v>3158</v>
      </c>
      <c r="AF238" s="102">
        <v>3158</v>
      </c>
      <c r="AG238" s="102">
        <v>4153</v>
      </c>
      <c r="AH238" s="102">
        <v>3194</v>
      </c>
      <c r="AI238" s="102">
        <v>-2414</v>
      </c>
      <c r="AJ238" s="102">
        <v>4352</v>
      </c>
      <c r="AK238" s="102">
        <v>3056</v>
      </c>
      <c r="AL238" s="102">
        <v>2875</v>
      </c>
      <c r="AM238" s="102">
        <v>1828</v>
      </c>
      <c r="AN238" s="102">
        <v>2904</v>
      </c>
      <c r="AO238" s="102">
        <v>2679</v>
      </c>
      <c r="AP238" s="102">
        <v>3575</v>
      </c>
      <c r="AQ238" s="102">
        <v>44</v>
      </c>
      <c r="AR238" s="102">
        <v>2212</v>
      </c>
      <c r="AS238" s="102">
        <v>258</v>
      </c>
      <c r="AT238" s="102">
        <v>233</v>
      </c>
      <c r="AU238" s="102">
        <v>205</v>
      </c>
      <c r="AV238" s="102">
        <v>5329</v>
      </c>
      <c r="AW238" s="102">
        <v>5568</v>
      </c>
      <c r="AX238" s="102">
        <v>6558</v>
      </c>
      <c r="AY238" s="102">
        <v>5474</v>
      </c>
      <c r="AZ238" s="102">
        <v>4349</v>
      </c>
      <c r="BA238" s="102">
        <v>6600</v>
      </c>
      <c r="BB238" s="102">
        <v>3750</v>
      </c>
      <c r="BC238" s="102">
        <v>3083</v>
      </c>
      <c r="BD238" s="102">
        <v>9150</v>
      </c>
      <c r="BE238" s="102">
        <v>7772</v>
      </c>
      <c r="BF238" s="107">
        <f t="shared" ref="BF238" si="636">SUM(BF229:BF237)</f>
        <v>7855.8825890015523</v>
      </c>
      <c r="BG238" s="107">
        <f t="shared" ref="BG238:BT238" si="637">SUM(BG229:BG237)</f>
        <v>9531.6171309720667</v>
      </c>
      <c r="BH238" s="107">
        <f t="shared" si="637"/>
        <v>10304.128937485702</v>
      </c>
      <c r="BI238" s="107">
        <f t="shared" si="637"/>
        <v>9251.3439640524884</v>
      </c>
      <c r="BJ238" s="107">
        <f t="shared" si="637"/>
        <v>10929.164514184798</v>
      </c>
      <c r="BK238" s="107">
        <f t="shared" si="637"/>
        <v>12030.893122410946</v>
      </c>
      <c r="BL238" s="107">
        <f t="shared" si="637"/>
        <v>13670.234627419095</v>
      </c>
      <c r="BM238" s="107">
        <f t="shared" si="637"/>
        <v>12140.124369606354</v>
      </c>
      <c r="BN238" s="107">
        <f t="shared" si="637"/>
        <v>13179.011409046052</v>
      </c>
      <c r="BO238" s="107">
        <f t="shared" si="637"/>
        <v>13703.7795653699</v>
      </c>
      <c r="BP238" s="107">
        <f t="shared" si="637"/>
        <v>14972.899166812869</v>
      </c>
      <c r="BQ238" s="107">
        <f t="shared" si="637"/>
        <v>13625.280539272551</v>
      </c>
      <c r="BR238" s="107">
        <f t="shared" si="637"/>
        <v>14675.749737548889</v>
      </c>
      <c r="BS238" s="107">
        <f t="shared" si="637"/>
        <v>14842.925497379354</v>
      </c>
      <c r="BT238" s="107">
        <f t="shared" si="637"/>
        <v>15827.85772663528</v>
      </c>
      <c r="BU238" s="107">
        <f t="shared" ref="BU238:BX238" si="638">SUM(BU229:BU237)</f>
        <v>14368.629538431493</v>
      </c>
      <c r="BV238" s="107">
        <f t="shared" si="638"/>
        <v>15833.858451504939</v>
      </c>
      <c r="BW238" s="107">
        <f t="shared" si="638"/>
        <v>15971.958642754264</v>
      </c>
      <c r="BX238" s="107">
        <f t="shared" si="638"/>
        <v>16956.249575527399</v>
      </c>
    </row>
    <row r="239" spans="1:76" x14ac:dyDescent="0.15">
      <c r="B239" t="s">
        <v>153</v>
      </c>
      <c r="G239" s="36" t="str">
        <f t="shared" si="604"/>
        <v>JPY M</v>
      </c>
      <c r="H239" s="26">
        <f t="shared" si="605"/>
        <v>642</v>
      </c>
      <c r="I239" s="26">
        <f t="shared" si="605"/>
        <v>618</v>
      </c>
      <c r="J239" s="26">
        <f t="shared" si="605"/>
        <v>462</v>
      </c>
      <c r="K239" s="26">
        <f t="shared" si="605"/>
        <v>461</v>
      </c>
      <c r="L239" s="26">
        <f t="shared" si="605"/>
        <v>495</v>
      </c>
      <c r="M239" s="26">
        <f t="shared" si="605"/>
        <v>526</v>
      </c>
      <c r="N239" s="26">
        <f t="shared" si="605"/>
        <v>671</v>
      </c>
      <c r="O239" s="26">
        <f t="shared" si="605"/>
        <v>818</v>
      </c>
      <c r="P239" s="23">
        <f t="shared" si="605"/>
        <v>739</v>
      </c>
      <c r="Q239" s="23">
        <f t="shared" si="605"/>
        <v>679</v>
      </c>
      <c r="R239" s="23">
        <f t="shared" si="605"/>
        <v>679</v>
      </c>
      <c r="S239" s="23">
        <f t="shared" si="605"/>
        <v>679</v>
      </c>
      <c r="T239" s="23">
        <f t="shared" si="605"/>
        <v>679</v>
      </c>
      <c r="Y239" s="30">
        <v>182</v>
      </c>
      <c r="Z239" s="30">
        <v>183</v>
      </c>
      <c r="AA239" s="30">
        <v>138</v>
      </c>
      <c r="AB239" s="30">
        <v>139</v>
      </c>
      <c r="AC239" s="30">
        <v>186</v>
      </c>
      <c r="AD239" s="30">
        <v>187</v>
      </c>
      <c r="AE239" s="30">
        <v>122</v>
      </c>
      <c r="AF239" s="30">
        <v>123</v>
      </c>
      <c r="AG239" s="30">
        <v>238</v>
      </c>
      <c r="AH239" s="30">
        <v>10</v>
      </c>
      <c r="AI239" s="30">
        <v>206</v>
      </c>
      <c r="AJ239" s="30">
        <v>8</v>
      </c>
      <c r="AK239" s="30">
        <v>210</v>
      </c>
      <c r="AL239" s="30">
        <v>27</v>
      </c>
      <c r="AM239" s="30">
        <v>214</v>
      </c>
      <c r="AN239" s="30">
        <v>10</v>
      </c>
      <c r="AO239" s="30">
        <v>252</v>
      </c>
      <c r="AP239" s="30">
        <v>21</v>
      </c>
      <c r="AQ239" s="30">
        <v>207</v>
      </c>
      <c r="AR239" s="30">
        <v>15</v>
      </c>
      <c r="AS239" s="30">
        <v>248</v>
      </c>
      <c r="AT239" s="30">
        <v>14</v>
      </c>
      <c r="AU239" s="30">
        <v>237</v>
      </c>
      <c r="AV239" s="30">
        <v>27</v>
      </c>
      <c r="AW239" s="30">
        <v>294</v>
      </c>
      <c r="AX239" s="30">
        <v>28</v>
      </c>
      <c r="AY239" s="30">
        <v>311</v>
      </c>
      <c r="AZ239" s="30">
        <v>38</v>
      </c>
      <c r="BA239" s="30">
        <v>344</v>
      </c>
      <c r="BB239" s="30">
        <v>53</v>
      </c>
      <c r="BC239" s="30">
        <v>315</v>
      </c>
      <c r="BD239" s="30">
        <v>106</v>
      </c>
      <c r="BE239" s="30">
        <v>390</v>
      </c>
      <c r="BF239" s="83">
        <f t="shared" ref="BF239:BT239" si="639">BF88</f>
        <v>26</v>
      </c>
      <c r="BG239" s="83">
        <f t="shared" si="639"/>
        <v>305</v>
      </c>
      <c r="BH239" s="83">
        <f t="shared" si="639"/>
        <v>18</v>
      </c>
      <c r="BI239" s="83">
        <f t="shared" si="639"/>
        <v>330</v>
      </c>
      <c r="BJ239" s="83">
        <f t="shared" si="639"/>
        <v>26</v>
      </c>
      <c r="BK239" s="83">
        <f t="shared" si="639"/>
        <v>305</v>
      </c>
      <c r="BL239" s="83">
        <f t="shared" si="639"/>
        <v>18</v>
      </c>
      <c r="BM239" s="83">
        <f t="shared" si="639"/>
        <v>330</v>
      </c>
      <c r="BN239" s="83">
        <f t="shared" si="639"/>
        <v>26</v>
      </c>
      <c r="BO239" s="83">
        <f t="shared" si="639"/>
        <v>305</v>
      </c>
      <c r="BP239" s="83">
        <f t="shared" si="639"/>
        <v>18</v>
      </c>
      <c r="BQ239" s="83">
        <f t="shared" si="639"/>
        <v>330</v>
      </c>
      <c r="BR239" s="83">
        <f t="shared" si="639"/>
        <v>26</v>
      </c>
      <c r="BS239" s="83">
        <f t="shared" si="639"/>
        <v>305</v>
      </c>
      <c r="BT239" s="83">
        <f t="shared" si="639"/>
        <v>18</v>
      </c>
      <c r="BU239" s="83">
        <f t="shared" ref="BU239:BX239" si="640">BU88</f>
        <v>330</v>
      </c>
      <c r="BV239" s="83">
        <f t="shared" si="640"/>
        <v>26</v>
      </c>
      <c r="BW239" s="83">
        <f t="shared" si="640"/>
        <v>305</v>
      </c>
      <c r="BX239" s="83">
        <f t="shared" si="640"/>
        <v>18</v>
      </c>
    </row>
    <row r="240" spans="1:76" x14ac:dyDescent="0.15">
      <c r="B240" t="s">
        <v>154</v>
      </c>
      <c r="G240" s="36" t="str">
        <f t="shared" si="604"/>
        <v>JPY M</v>
      </c>
      <c r="H240" s="26">
        <f t="shared" si="605"/>
        <v>-204</v>
      </c>
      <c r="I240" s="26">
        <f t="shared" si="605"/>
        <v>-258</v>
      </c>
      <c r="J240" s="26">
        <f t="shared" si="605"/>
        <v>-246</v>
      </c>
      <c r="K240" s="26">
        <f t="shared" si="605"/>
        <v>-226</v>
      </c>
      <c r="L240" s="26">
        <f t="shared" si="605"/>
        <v>-248</v>
      </c>
      <c r="M240" s="26">
        <f t="shared" si="605"/>
        <v>-407</v>
      </c>
      <c r="N240" s="26">
        <f t="shared" si="605"/>
        <v>-533</v>
      </c>
      <c r="O240" s="26">
        <f t="shared" si="605"/>
        <v>-797</v>
      </c>
      <c r="P240" s="23">
        <f t="shared" si="605"/>
        <v>-757.97288120000007</v>
      </c>
      <c r="Q240" s="23">
        <f t="shared" si="605"/>
        <v>-729.53293358007636</v>
      </c>
      <c r="R240" s="23">
        <f t="shared" si="605"/>
        <v>-737.62470324865535</v>
      </c>
      <c r="S240" s="23">
        <f t="shared" si="605"/>
        <v>-722.49103561545121</v>
      </c>
      <c r="T240" s="23">
        <f t="shared" si="605"/>
        <v>-720.5266452353917</v>
      </c>
      <c r="Y240" s="30">
        <v>-48</v>
      </c>
      <c r="Z240" s="30">
        <v>-49</v>
      </c>
      <c r="AA240" s="30">
        <v>-54</v>
      </c>
      <c r="AB240" s="30">
        <v>-53</v>
      </c>
      <c r="AC240" s="30">
        <v>-55</v>
      </c>
      <c r="AD240" s="30">
        <v>-55</v>
      </c>
      <c r="AE240" s="30">
        <v>-74</v>
      </c>
      <c r="AF240" s="30">
        <v>-74</v>
      </c>
      <c r="AG240" s="30">
        <v>-62</v>
      </c>
      <c r="AH240" s="30">
        <v>-65</v>
      </c>
      <c r="AI240" s="30">
        <v>-63</v>
      </c>
      <c r="AJ240" s="30">
        <v>-56</v>
      </c>
      <c r="AK240" s="30">
        <v>-54</v>
      </c>
      <c r="AL240" s="30">
        <v>-56</v>
      </c>
      <c r="AM240" s="30">
        <v>-50</v>
      </c>
      <c r="AN240" s="30">
        <v>-66</v>
      </c>
      <c r="AO240" s="30">
        <v>-56</v>
      </c>
      <c r="AP240" s="30">
        <v>-56</v>
      </c>
      <c r="AQ240" s="30">
        <v>-63</v>
      </c>
      <c r="AR240" s="30">
        <v>-73</v>
      </c>
      <c r="AS240" s="30">
        <v>-73</v>
      </c>
      <c r="AT240" s="30">
        <v>-126</v>
      </c>
      <c r="AU240" s="30">
        <v>-98</v>
      </c>
      <c r="AV240" s="30">
        <v>-110</v>
      </c>
      <c r="AW240" s="30">
        <v>-124</v>
      </c>
      <c r="AX240" s="30">
        <v>-133</v>
      </c>
      <c r="AY240" s="30">
        <v>-152</v>
      </c>
      <c r="AZ240" s="30">
        <v>-124</v>
      </c>
      <c r="BA240" s="30">
        <v>-177</v>
      </c>
      <c r="BB240" s="30">
        <v>-220</v>
      </c>
      <c r="BC240" s="30">
        <v>-216</v>
      </c>
      <c r="BD240" s="30">
        <v>-184</v>
      </c>
      <c r="BE240" s="30">
        <v>-194</v>
      </c>
      <c r="BF240" s="83">
        <f t="shared" ref="BF240:BT240" si="641">BF89</f>
        <v>-197.072</v>
      </c>
      <c r="BG240" s="83">
        <f t="shared" si="641"/>
        <v>-183.65732</v>
      </c>
      <c r="BH240" s="83">
        <f t="shared" si="641"/>
        <v>-183.24356119999999</v>
      </c>
      <c r="BI240" s="83">
        <f t="shared" si="641"/>
        <v>-182.86704069200002</v>
      </c>
      <c r="BJ240" s="83">
        <f t="shared" si="641"/>
        <v>-182.52440702972001</v>
      </c>
      <c r="BK240" s="83">
        <f t="shared" si="641"/>
        <v>-182.21261039704521</v>
      </c>
      <c r="BL240" s="83">
        <f t="shared" si="641"/>
        <v>-181.92887546131115</v>
      </c>
      <c r="BM240" s="83">
        <f t="shared" si="641"/>
        <v>-181.81308239430527</v>
      </c>
      <c r="BN240" s="83">
        <f t="shared" si="641"/>
        <v>-181.43571576951177</v>
      </c>
      <c r="BO240" s="83">
        <f t="shared" si="641"/>
        <v>-192.25022219023674</v>
      </c>
      <c r="BP240" s="83">
        <f t="shared" si="641"/>
        <v>-182.12568289460162</v>
      </c>
      <c r="BQ240" s="83">
        <f t="shared" si="641"/>
        <v>-180.85027050814674</v>
      </c>
      <c r="BR240" s="83">
        <f t="shared" si="641"/>
        <v>-180.68914616241352</v>
      </c>
      <c r="BS240" s="83">
        <f t="shared" si="641"/>
        <v>-180.54252300779632</v>
      </c>
      <c r="BT240" s="83">
        <f t="shared" si="641"/>
        <v>-180.40909593709466</v>
      </c>
      <c r="BU240" s="83">
        <f t="shared" ref="BU240:BX240" si="642">BU89</f>
        <v>-180.28767730275612</v>
      </c>
      <c r="BV240" s="83">
        <f t="shared" si="642"/>
        <v>-180.17718634550809</v>
      </c>
      <c r="BW240" s="83">
        <f t="shared" si="642"/>
        <v>-180.07663957441235</v>
      </c>
      <c r="BX240" s="83">
        <f t="shared" si="642"/>
        <v>-179.98514201271522</v>
      </c>
    </row>
    <row r="241" spans="2:76" x14ac:dyDescent="0.15">
      <c r="B241" t="s">
        <v>155</v>
      </c>
      <c r="G241" s="36" t="str">
        <f t="shared" si="604"/>
        <v>JPY M</v>
      </c>
      <c r="H241" s="26">
        <f t="shared" si="605"/>
        <v>-3068</v>
      </c>
      <c r="I241" s="26">
        <f t="shared" si="605"/>
        <v>-1073</v>
      </c>
      <c r="J241" s="26">
        <f t="shared" si="605"/>
        <v>-1686</v>
      </c>
      <c r="K241" s="26">
        <f t="shared" si="605"/>
        <v>-3933</v>
      </c>
      <c r="L241" s="26">
        <f t="shared" si="605"/>
        <v>-1114</v>
      </c>
      <c r="M241" s="26">
        <f t="shared" si="605"/>
        <v>-1087</v>
      </c>
      <c r="N241" s="26">
        <f t="shared" si="605"/>
        <v>-2966</v>
      </c>
      <c r="O241" s="26">
        <f t="shared" si="605"/>
        <v>-5308</v>
      </c>
      <c r="P241" s="23">
        <f t="shared" si="605"/>
        <v>-13396.555495854134</v>
      </c>
      <c r="Q241" s="23">
        <f t="shared" si="605"/>
        <v>-9133.7050633932449</v>
      </c>
      <c r="R241" s="23">
        <f t="shared" si="605"/>
        <v>-10132.786560270382</v>
      </c>
      <c r="S241" s="23">
        <f t="shared" si="605"/>
        <v>-10606.372387338364</v>
      </c>
      <c r="T241" s="23">
        <f t="shared" si="605"/>
        <v>-10950.401513829182</v>
      </c>
      <c r="Y241" s="30">
        <v>-1274</v>
      </c>
      <c r="Z241" s="30">
        <v>-1273</v>
      </c>
      <c r="AA241" s="30">
        <v>-260</v>
      </c>
      <c r="AB241" s="30">
        <v>-261</v>
      </c>
      <c r="AC241" s="30">
        <v>-246</v>
      </c>
      <c r="AD241" s="30">
        <v>-247</v>
      </c>
      <c r="AE241" s="30">
        <v>-290</v>
      </c>
      <c r="AF241" s="30">
        <v>-290</v>
      </c>
      <c r="AG241" s="30">
        <v>-1096</v>
      </c>
      <c r="AH241" s="30">
        <v>-2</v>
      </c>
      <c r="AI241" s="30">
        <v>-588</v>
      </c>
      <c r="AJ241" s="30">
        <v>0</v>
      </c>
      <c r="AK241" s="30">
        <v>-2447</v>
      </c>
      <c r="AL241" s="30">
        <v>-92</v>
      </c>
      <c r="AM241" s="30">
        <v>-578</v>
      </c>
      <c r="AN241" s="30">
        <v>-816</v>
      </c>
      <c r="AO241" s="30">
        <v>-135</v>
      </c>
      <c r="AP241" s="30">
        <v>0</v>
      </c>
      <c r="AQ241" s="30">
        <v>-625</v>
      </c>
      <c r="AR241" s="30">
        <v>-354</v>
      </c>
      <c r="AS241" s="30">
        <v>-381</v>
      </c>
      <c r="AT241" s="30">
        <v>-137</v>
      </c>
      <c r="AU241" s="30">
        <v>-569</v>
      </c>
      <c r="AV241" s="30">
        <v>0</v>
      </c>
      <c r="AW241" s="30">
        <v>-1815</v>
      </c>
      <c r="AX241" s="30">
        <v>-2</v>
      </c>
      <c r="AY241" s="30">
        <v>-1074</v>
      </c>
      <c r="AZ241" s="30">
        <v>-75</v>
      </c>
      <c r="BA241" s="30">
        <v>-2931</v>
      </c>
      <c r="BB241" s="30">
        <v>-346</v>
      </c>
      <c r="BC241" s="30">
        <v>-1791</v>
      </c>
      <c r="BD241" s="30">
        <v>-240</v>
      </c>
      <c r="BE241" s="30">
        <v>-12850</v>
      </c>
      <c r="BF241" s="83">
        <f>BF92+(BF167-BE167)</f>
        <v>2520.7119621002853</v>
      </c>
      <c r="BG241" s="83">
        <f>BG92+(BG167-BF167)</f>
        <v>77.761596656195252</v>
      </c>
      <c r="BH241" s="83">
        <f t="shared" ref="BH241:BT241" si="643">BH92+(BH167-BG167)</f>
        <v>-3145.0290546106148</v>
      </c>
      <c r="BI241" s="83">
        <f t="shared" si="643"/>
        <v>-2452.5120014687627</v>
      </c>
      <c r="BJ241" s="83">
        <f t="shared" si="643"/>
        <v>-1797.1740251164783</v>
      </c>
      <c r="BK241" s="83">
        <f t="shared" si="643"/>
        <v>-2186.1844395956109</v>
      </c>
      <c r="BL241" s="83">
        <f t="shared" si="643"/>
        <v>-2697.8345972123943</v>
      </c>
      <c r="BM241" s="83">
        <f t="shared" si="643"/>
        <v>-2457.6069324944601</v>
      </c>
      <c r="BN241" s="83">
        <f t="shared" si="643"/>
        <v>-2405.4296198710726</v>
      </c>
      <c r="BO241" s="83">
        <f t="shared" si="643"/>
        <v>-2535.3945192708961</v>
      </c>
      <c r="BP241" s="83">
        <f t="shared" si="643"/>
        <v>-2734.3554886339534</v>
      </c>
      <c r="BQ241" s="83">
        <f t="shared" si="643"/>
        <v>-2537.4038680246358</v>
      </c>
      <c r="BR241" s="83">
        <f t="shared" si="643"/>
        <v>-2628.6057877979633</v>
      </c>
      <c r="BS241" s="83">
        <f t="shared" si="643"/>
        <v>-2667.6550646405253</v>
      </c>
      <c r="BT241" s="83">
        <f t="shared" si="643"/>
        <v>-2772.7076668752388</v>
      </c>
      <c r="BU241" s="83">
        <f t="shared" ref="BU241" si="644">BU92+(BU167-BT167)</f>
        <v>-2530.5165150744479</v>
      </c>
      <c r="BV241" s="83">
        <f t="shared" ref="BV241" si="645">BV92+(BV167-BU167)</f>
        <v>-2749.7937566029764</v>
      </c>
      <c r="BW241" s="83">
        <f t="shared" ref="BW241" si="646">BW92+(BW167-BV167)</f>
        <v>-2779.6419315659823</v>
      </c>
      <c r="BX241" s="83">
        <f t="shared" ref="BX241" si="647">BX92+(BX167-BW167)</f>
        <v>-2890.449310585775</v>
      </c>
    </row>
    <row r="242" spans="2:76" x14ac:dyDescent="0.15">
      <c r="B242" s="100" t="s">
        <v>156</v>
      </c>
      <c r="C242" s="90"/>
      <c r="D242" s="90"/>
      <c r="E242" s="90"/>
      <c r="F242" s="90"/>
      <c r="G242" s="91" t="str">
        <f t="shared" si="604"/>
        <v>JPY M</v>
      </c>
      <c r="H242" s="108">
        <f t="shared" si="605"/>
        <v>5317</v>
      </c>
      <c r="I242" s="108">
        <f t="shared" si="605"/>
        <v>10614</v>
      </c>
      <c r="J242" s="108">
        <f t="shared" si="605"/>
        <v>7815</v>
      </c>
      <c r="K242" s="108">
        <f t="shared" si="605"/>
        <v>6965</v>
      </c>
      <c r="L242" s="108">
        <f t="shared" si="605"/>
        <v>7643</v>
      </c>
      <c r="M242" s="108">
        <f t="shared" si="605"/>
        <v>5057</v>
      </c>
      <c r="N242" s="108">
        <f t="shared" si="605"/>
        <v>19121</v>
      </c>
      <c r="O242" s="108">
        <f t="shared" si="605"/>
        <v>17296</v>
      </c>
      <c r="P242" s="104">
        <f t="shared" si="605"/>
        <v>22048.100280405186</v>
      </c>
      <c r="Q242" s="104">
        <f t="shared" si="605"/>
        <v>36697.398231094005</v>
      </c>
      <c r="R242" s="104">
        <f t="shared" si="605"/>
        <v>43804.403247316135</v>
      </c>
      <c r="S242" s="104">
        <f t="shared" si="605"/>
        <v>48321.950077882255</v>
      </c>
      <c r="T242" s="104">
        <f t="shared" si="605"/>
        <v>52138.768049153514</v>
      </c>
      <c r="Y242" s="107">
        <f t="shared" ref="Y242:BE242" si="648">SUM(Y238:Y241)</f>
        <v>672</v>
      </c>
      <c r="Z242" s="107">
        <f t="shared" si="648"/>
        <v>673</v>
      </c>
      <c r="AA242" s="107">
        <f t="shared" si="648"/>
        <v>1986</v>
      </c>
      <c r="AB242" s="107">
        <f t="shared" si="648"/>
        <v>1986</v>
      </c>
      <c r="AC242" s="107">
        <f t="shared" si="648"/>
        <v>2391</v>
      </c>
      <c r="AD242" s="107">
        <f t="shared" si="648"/>
        <v>2390</v>
      </c>
      <c r="AE242" s="107">
        <f t="shared" si="648"/>
        <v>2916</v>
      </c>
      <c r="AF242" s="107">
        <f t="shared" si="648"/>
        <v>2917</v>
      </c>
      <c r="AG242" s="107">
        <f t="shared" si="648"/>
        <v>3233</v>
      </c>
      <c r="AH242" s="107">
        <f t="shared" si="648"/>
        <v>3137</v>
      </c>
      <c r="AI242" s="107">
        <f t="shared" si="648"/>
        <v>-2859</v>
      </c>
      <c r="AJ242" s="107">
        <f t="shared" si="648"/>
        <v>4304</v>
      </c>
      <c r="AK242" s="107">
        <f t="shared" si="648"/>
        <v>765</v>
      </c>
      <c r="AL242" s="107">
        <f t="shared" si="648"/>
        <v>2754</v>
      </c>
      <c r="AM242" s="107">
        <f t="shared" si="648"/>
        <v>1414</v>
      </c>
      <c r="AN242" s="107">
        <f t="shared" si="648"/>
        <v>2032</v>
      </c>
      <c r="AO242" s="107">
        <f t="shared" si="648"/>
        <v>2740</v>
      </c>
      <c r="AP242" s="107">
        <f t="shared" si="648"/>
        <v>3540</v>
      </c>
      <c r="AQ242" s="107">
        <f t="shared" si="648"/>
        <v>-437</v>
      </c>
      <c r="AR242" s="107">
        <f t="shared" si="648"/>
        <v>1800</v>
      </c>
      <c r="AS242" s="107">
        <f t="shared" si="648"/>
        <v>52</v>
      </c>
      <c r="AT242" s="107">
        <f t="shared" si="648"/>
        <v>-16</v>
      </c>
      <c r="AU242" s="107">
        <f t="shared" si="648"/>
        <v>-225</v>
      </c>
      <c r="AV242" s="107">
        <f t="shared" si="648"/>
        <v>5246</v>
      </c>
      <c r="AW242" s="107">
        <f t="shared" si="648"/>
        <v>3923</v>
      </c>
      <c r="AX242" s="107">
        <f t="shared" si="648"/>
        <v>6451</v>
      </c>
      <c r="AY242" s="107">
        <f t="shared" si="648"/>
        <v>4559</v>
      </c>
      <c r="AZ242" s="107">
        <f t="shared" si="648"/>
        <v>4188</v>
      </c>
      <c r="BA242" s="107">
        <f t="shared" si="648"/>
        <v>3836</v>
      </c>
      <c r="BB242" s="107">
        <f t="shared" si="648"/>
        <v>3237</v>
      </c>
      <c r="BC242" s="107">
        <f t="shared" si="648"/>
        <v>1391</v>
      </c>
      <c r="BD242" s="107">
        <f t="shared" si="648"/>
        <v>8832</v>
      </c>
      <c r="BE242" s="107">
        <f t="shared" si="648"/>
        <v>-4882</v>
      </c>
      <c r="BF242" s="107">
        <f t="shared" ref="BF242" si="649">SUM(BF238:BF241)</f>
        <v>10205.522551101838</v>
      </c>
      <c r="BG242" s="107">
        <f t="shared" ref="BG242:BT242" si="650">SUM(BG238:BG241)</f>
        <v>9730.7214076282617</v>
      </c>
      <c r="BH242" s="107">
        <f t="shared" si="650"/>
        <v>6993.8563216750863</v>
      </c>
      <c r="BI242" s="107">
        <f t="shared" si="650"/>
        <v>6945.9649218917266</v>
      </c>
      <c r="BJ242" s="107">
        <f t="shared" si="650"/>
        <v>8975.4660820386016</v>
      </c>
      <c r="BK242" s="107">
        <f t="shared" si="650"/>
        <v>9967.4960724182893</v>
      </c>
      <c r="BL242" s="107">
        <f t="shared" si="650"/>
        <v>10808.471154745388</v>
      </c>
      <c r="BM242" s="107">
        <f t="shared" si="650"/>
        <v>9830.704354717589</v>
      </c>
      <c r="BN242" s="107">
        <f t="shared" si="650"/>
        <v>10618.146073405467</v>
      </c>
      <c r="BO242" s="107">
        <f t="shared" si="650"/>
        <v>11281.134823908767</v>
      </c>
      <c r="BP242" s="107">
        <f t="shared" si="650"/>
        <v>12074.417995284313</v>
      </c>
      <c r="BQ242" s="107">
        <f t="shared" si="650"/>
        <v>11237.026400739769</v>
      </c>
      <c r="BR242" s="107">
        <f t="shared" si="650"/>
        <v>11892.454803588513</v>
      </c>
      <c r="BS242" s="107">
        <f t="shared" si="650"/>
        <v>12299.727909731033</v>
      </c>
      <c r="BT242" s="107">
        <f t="shared" si="650"/>
        <v>12892.740963822947</v>
      </c>
      <c r="BU242" s="107">
        <f t="shared" ref="BU242:BX242" si="651">SUM(BU238:BU241)</f>
        <v>11987.825346054287</v>
      </c>
      <c r="BV242" s="107">
        <f t="shared" si="651"/>
        <v>12929.887508556454</v>
      </c>
      <c r="BW242" s="107">
        <f t="shared" si="651"/>
        <v>13317.240071613869</v>
      </c>
      <c r="BX242" s="107">
        <f t="shared" si="651"/>
        <v>13903.815122928909</v>
      </c>
    </row>
    <row r="243" spans="2:76" x14ac:dyDescent="0.15">
      <c r="G243" s="36"/>
      <c r="H243" s="26"/>
      <c r="I243" s="26"/>
      <c r="J243" s="26"/>
      <c r="K243" s="26"/>
      <c r="L243" s="26"/>
      <c r="M243" s="26"/>
      <c r="N243" s="26"/>
      <c r="O243" s="26"/>
      <c r="P243" s="23"/>
      <c r="Q243" s="23"/>
      <c r="R243" s="23"/>
      <c r="S243" s="23"/>
      <c r="T243" s="23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  <c r="AI243" s="30"/>
      <c r="AJ243" s="30"/>
      <c r="AK243" s="30"/>
      <c r="AL243" s="30"/>
      <c r="AM243" s="30"/>
      <c r="AN243" s="30"/>
      <c r="AO243" s="30"/>
      <c r="AP243" s="30"/>
      <c r="AQ243" s="30"/>
      <c r="AR243" s="30"/>
      <c r="AS243" s="30"/>
      <c r="AT243" s="30"/>
      <c r="AU243" s="30"/>
      <c r="AV243" s="30"/>
      <c r="AW243" s="30"/>
      <c r="AX243" s="30"/>
      <c r="AY243" s="30"/>
      <c r="AZ243" s="30"/>
      <c r="BA243" s="30"/>
      <c r="BB243" s="30"/>
      <c r="BC243" s="30"/>
      <c r="BD243" s="30"/>
      <c r="BE243" s="30"/>
    </row>
    <row r="244" spans="2:76" x14ac:dyDescent="0.15">
      <c r="B244" t="s">
        <v>157</v>
      </c>
      <c r="G244" s="36" t="str">
        <f t="shared" ref="G244:G249" si="652">G$10</f>
        <v>JPY M</v>
      </c>
      <c r="H244" s="26">
        <f t="shared" ref="H244:T249" si="653">+SUMIF($X$5:$BY$5,H$5,$X244:$BY244)</f>
        <v>-12634</v>
      </c>
      <c r="I244" s="26">
        <f t="shared" si="653"/>
        <v>-17176</v>
      </c>
      <c r="J244" s="26">
        <f t="shared" si="653"/>
        <v>-13840</v>
      </c>
      <c r="K244" s="26">
        <f t="shared" si="653"/>
        <v>-17326</v>
      </c>
      <c r="L244" s="26">
        <f t="shared" si="653"/>
        <v>-7173</v>
      </c>
      <c r="M244" s="26">
        <f t="shared" si="653"/>
        <v>-6949</v>
      </c>
      <c r="N244" s="26">
        <f t="shared" si="653"/>
        <v>-13138</v>
      </c>
      <c r="O244" s="26">
        <f t="shared" si="653"/>
        <v>-20518</v>
      </c>
      <c r="P244" s="23">
        <f t="shared" si="653"/>
        <v>-43650</v>
      </c>
      <c r="Q244" s="23">
        <f t="shared" si="653"/>
        <v>-38800</v>
      </c>
      <c r="R244" s="23">
        <f t="shared" si="653"/>
        <v>-33950</v>
      </c>
      <c r="S244" s="23">
        <f t="shared" si="653"/>
        <v>-31040</v>
      </c>
      <c r="T244" s="23">
        <f t="shared" si="653"/>
        <v>-28130</v>
      </c>
      <c r="Y244" s="30">
        <v>-2486</v>
      </c>
      <c r="Z244" s="30">
        <v>-2486</v>
      </c>
      <c r="AA244" s="30">
        <v>-3831</v>
      </c>
      <c r="AB244" s="30">
        <v>-3831</v>
      </c>
      <c r="AC244" s="30">
        <v>-4874</v>
      </c>
      <c r="AD244" s="30">
        <v>-4875</v>
      </c>
      <c r="AE244" s="30">
        <v>-3714</v>
      </c>
      <c r="AF244" s="30">
        <v>-3713</v>
      </c>
      <c r="AG244" s="30">
        <v>-3290</v>
      </c>
      <c r="AH244" s="30">
        <v>-3290</v>
      </c>
      <c r="AI244" s="30">
        <v>-3630</v>
      </c>
      <c r="AJ244" s="30">
        <v>-3630</v>
      </c>
      <c r="AK244" s="30">
        <v>-4766</v>
      </c>
      <c r="AL244" s="30">
        <v>-4765</v>
      </c>
      <c r="AM244" s="30">
        <v>-3898</v>
      </c>
      <c r="AN244" s="30">
        <v>-3897</v>
      </c>
      <c r="AO244" s="30">
        <v>-2226</v>
      </c>
      <c r="AP244" s="30">
        <v>-2226</v>
      </c>
      <c r="AQ244" s="30">
        <v>-1360</v>
      </c>
      <c r="AR244" s="30">
        <v>-1361</v>
      </c>
      <c r="AS244" s="30">
        <v>-1652</v>
      </c>
      <c r="AT244" s="30">
        <v>-1651</v>
      </c>
      <c r="AU244" s="30">
        <v>-1823</v>
      </c>
      <c r="AV244" s="30">
        <v>-1823</v>
      </c>
      <c r="AW244" s="30">
        <v>-2864</v>
      </c>
      <c r="AX244" s="30">
        <v>-2865</v>
      </c>
      <c r="AY244" s="30">
        <v>-3704</v>
      </c>
      <c r="AZ244" s="30">
        <v>-3705</v>
      </c>
      <c r="BA244" s="30">
        <v>-3801</v>
      </c>
      <c r="BB244" s="30">
        <v>-3801</v>
      </c>
      <c r="BC244" s="30">
        <v>-6458</v>
      </c>
      <c r="BD244" s="30">
        <v>-6458</v>
      </c>
      <c r="BE244" s="30">
        <v>-6501</v>
      </c>
      <c r="BF244" s="127">
        <f>-PPE!BF189</f>
        <v>-12383</v>
      </c>
      <c r="BG244" s="127">
        <f>-PPE!BG189</f>
        <v>-12383</v>
      </c>
      <c r="BH244" s="127">
        <f>-PPE!BH189</f>
        <v>-12383</v>
      </c>
      <c r="BI244" s="127">
        <f>-PPE!BI189</f>
        <v>-9700</v>
      </c>
      <c r="BJ244" s="127">
        <f>-PPE!BJ189</f>
        <v>-9700</v>
      </c>
      <c r="BK244" s="127">
        <f>-PPE!BK189</f>
        <v>-9700</v>
      </c>
      <c r="BL244" s="127">
        <f>-PPE!BL189</f>
        <v>-9700</v>
      </c>
      <c r="BM244" s="127">
        <f>-PPE!BM189</f>
        <v>-8487.5</v>
      </c>
      <c r="BN244" s="127">
        <f>-PPE!BN189</f>
        <v>-8487.5</v>
      </c>
      <c r="BO244" s="127">
        <f>-PPE!BO189</f>
        <v>-8487.5</v>
      </c>
      <c r="BP244" s="127">
        <f>-PPE!BP189</f>
        <v>-8487.5</v>
      </c>
      <c r="BQ244" s="127">
        <f>-PPE!BQ189</f>
        <v>-7760</v>
      </c>
      <c r="BR244" s="127">
        <f>-PPE!BR189</f>
        <v>-7760</v>
      </c>
      <c r="BS244" s="127">
        <f>-PPE!BS189</f>
        <v>-7760</v>
      </c>
      <c r="BT244" s="127">
        <f>-PPE!BT189</f>
        <v>-7760</v>
      </c>
      <c r="BU244" s="127">
        <f>-PPE!BU189</f>
        <v>-7032.5</v>
      </c>
      <c r="BV244" s="127">
        <f>-PPE!BV189</f>
        <v>-7032.5</v>
      </c>
      <c r="BW244" s="127">
        <f>-PPE!BW189</f>
        <v>-7032.5</v>
      </c>
      <c r="BX244" s="127">
        <f>-PPE!BX189</f>
        <v>-7032.5</v>
      </c>
    </row>
    <row r="245" spans="2:76" x14ac:dyDescent="0.15">
      <c r="B245" t="s">
        <v>158</v>
      </c>
      <c r="G245" s="36" t="str">
        <f t="shared" si="652"/>
        <v>JPY M</v>
      </c>
      <c r="H245" s="26">
        <f t="shared" si="653"/>
        <v>0</v>
      </c>
      <c r="I245" s="26">
        <f t="shared" si="653"/>
        <v>0</v>
      </c>
      <c r="J245" s="26">
        <f t="shared" si="653"/>
        <v>0</v>
      </c>
      <c r="K245" s="26">
        <f t="shared" si="653"/>
        <v>0</v>
      </c>
      <c r="L245" s="26">
        <f t="shared" si="653"/>
        <v>0</v>
      </c>
      <c r="M245" s="26">
        <f t="shared" si="653"/>
        <v>0</v>
      </c>
      <c r="N245" s="26">
        <f t="shared" si="653"/>
        <v>0</v>
      </c>
      <c r="O245" s="26">
        <f t="shared" si="653"/>
        <v>0</v>
      </c>
      <c r="P245" s="23">
        <f t="shared" si="653"/>
        <v>-1350</v>
      </c>
      <c r="Q245" s="23">
        <f t="shared" si="653"/>
        <v>-1200</v>
      </c>
      <c r="R245" s="23">
        <f t="shared" si="653"/>
        <v>-1050</v>
      </c>
      <c r="S245" s="23">
        <f t="shared" si="653"/>
        <v>-960</v>
      </c>
      <c r="T245" s="23">
        <f t="shared" si="653"/>
        <v>-870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  <c r="AD245" s="30">
        <v>0</v>
      </c>
      <c r="AE245" s="30">
        <v>0</v>
      </c>
      <c r="AF245" s="30">
        <v>0</v>
      </c>
      <c r="AG245" s="30">
        <v>0</v>
      </c>
      <c r="AH245" s="30">
        <v>0</v>
      </c>
      <c r="AI245" s="30">
        <v>0</v>
      </c>
      <c r="AJ245" s="30">
        <v>0</v>
      </c>
      <c r="AK245" s="30">
        <v>0</v>
      </c>
      <c r="AL245" s="30">
        <v>0</v>
      </c>
      <c r="AM245" s="30">
        <v>0</v>
      </c>
      <c r="AN245" s="30">
        <v>0</v>
      </c>
      <c r="AO245" s="30">
        <v>0</v>
      </c>
      <c r="AP245" s="30">
        <v>0</v>
      </c>
      <c r="AQ245" s="30">
        <v>0</v>
      </c>
      <c r="AR245" s="30">
        <v>0</v>
      </c>
      <c r="AS245" s="30">
        <v>0</v>
      </c>
      <c r="AT245" s="30">
        <v>0</v>
      </c>
      <c r="AU245" s="30">
        <v>0</v>
      </c>
      <c r="AV245" s="30">
        <v>0</v>
      </c>
      <c r="AW245" s="30">
        <v>0</v>
      </c>
      <c r="AX245" s="30">
        <v>0</v>
      </c>
      <c r="AY245" s="30">
        <v>0</v>
      </c>
      <c r="AZ245" s="30">
        <v>0</v>
      </c>
      <c r="BA245" s="30">
        <v>0</v>
      </c>
      <c r="BB245" s="30">
        <v>0</v>
      </c>
      <c r="BC245" s="30">
        <v>0</v>
      </c>
      <c r="BD245" s="30">
        <v>0</v>
      </c>
      <c r="BE245" s="30">
        <v>0</v>
      </c>
      <c r="BF245" s="127">
        <f>-PPE!BF190</f>
        <v>-450</v>
      </c>
      <c r="BG245" s="127">
        <f>-PPE!BG190</f>
        <v>-450</v>
      </c>
      <c r="BH245" s="127">
        <f>-PPE!BH190</f>
        <v>-450</v>
      </c>
      <c r="BI245" s="127">
        <f>-PPE!BI190</f>
        <v>-300</v>
      </c>
      <c r="BJ245" s="127">
        <f>-PPE!BJ190</f>
        <v>-300</v>
      </c>
      <c r="BK245" s="127">
        <f>-PPE!BK190</f>
        <v>-300</v>
      </c>
      <c r="BL245" s="127">
        <f>-PPE!BL190</f>
        <v>-300</v>
      </c>
      <c r="BM245" s="127">
        <f>-PPE!BM190</f>
        <v>-262.5</v>
      </c>
      <c r="BN245" s="127">
        <f>-PPE!BN190</f>
        <v>-262.5</v>
      </c>
      <c r="BO245" s="127">
        <f>-PPE!BO190</f>
        <v>-262.5</v>
      </c>
      <c r="BP245" s="127">
        <f>-PPE!BP190</f>
        <v>-262.5</v>
      </c>
      <c r="BQ245" s="127">
        <f>-PPE!BQ190</f>
        <v>-240</v>
      </c>
      <c r="BR245" s="127">
        <f>-PPE!BR190</f>
        <v>-240</v>
      </c>
      <c r="BS245" s="127">
        <f>-PPE!BS190</f>
        <v>-240</v>
      </c>
      <c r="BT245" s="127">
        <f>-PPE!BT190</f>
        <v>-240</v>
      </c>
      <c r="BU245" s="127">
        <f>-PPE!BU190</f>
        <v>-217.5</v>
      </c>
      <c r="BV245" s="127">
        <f>-PPE!BV190</f>
        <v>-217.5</v>
      </c>
      <c r="BW245" s="127">
        <f>-PPE!BW190</f>
        <v>-217.5</v>
      </c>
      <c r="BX245" s="127">
        <f>-PPE!BX190</f>
        <v>-217.5</v>
      </c>
    </row>
    <row r="246" spans="2:76" x14ac:dyDescent="0.15">
      <c r="B246" t="s">
        <v>159</v>
      </c>
      <c r="G246" s="36" t="str">
        <f t="shared" si="652"/>
        <v>JPY M</v>
      </c>
      <c r="H246" s="26">
        <f t="shared" si="653"/>
        <v>0</v>
      </c>
      <c r="I246" s="26">
        <f t="shared" si="653"/>
        <v>0</v>
      </c>
      <c r="J246" s="26">
        <f t="shared" si="653"/>
        <v>0</v>
      </c>
      <c r="K246" s="26">
        <f t="shared" si="653"/>
        <v>0</v>
      </c>
      <c r="L246" s="26">
        <f t="shared" si="653"/>
        <v>0</v>
      </c>
      <c r="M246" s="26">
        <f t="shared" si="653"/>
        <v>0</v>
      </c>
      <c r="N246" s="26">
        <f t="shared" si="653"/>
        <v>0</v>
      </c>
      <c r="O246" s="26">
        <f t="shared" si="653"/>
        <v>0</v>
      </c>
      <c r="P246" s="23">
        <f t="shared" si="653"/>
        <v>0</v>
      </c>
      <c r="Q246" s="23">
        <f t="shared" si="653"/>
        <v>0</v>
      </c>
      <c r="R246" s="23">
        <f t="shared" si="653"/>
        <v>0</v>
      </c>
      <c r="S246" s="23">
        <f t="shared" si="653"/>
        <v>0</v>
      </c>
      <c r="T246" s="23">
        <f t="shared" si="653"/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  <c r="AD246" s="30">
        <v>0</v>
      </c>
      <c r="AE246" s="30">
        <v>0</v>
      </c>
      <c r="AF246" s="30">
        <v>0</v>
      </c>
      <c r="AG246" s="30">
        <v>0</v>
      </c>
      <c r="AH246" s="30">
        <v>0</v>
      </c>
      <c r="AI246" s="30">
        <v>0</v>
      </c>
      <c r="AJ246" s="30">
        <v>0</v>
      </c>
      <c r="AK246" s="30">
        <v>0</v>
      </c>
      <c r="AL246" s="30">
        <v>0</v>
      </c>
      <c r="AM246" s="30">
        <v>0</v>
      </c>
      <c r="AN246" s="30">
        <v>0</v>
      </c>
      <c r="AO246" s="30">
        <v>0</v>
      </c>
      <c r="AP246" s="30">
        <v>0</v>
      </c>
      <c r="AQ246" s="30">
        <v>0</v>
      </c>
      <c r="AR246" s="30">
        <v>0</v>
      </c>
      <c r="AS246" s="30">
        <v>0</v>
      </c>
      <c r="AT246" s="30">
        <v>0</v>
      </c>
      <c r="AU246" s="30">
        <v>0</v>
      </c>
      <c r="AV246" s="30">
        <v>0</v>
      </c>
      <c r="AW246" s="30">
        <v>0</v>
      </c>
      <c r="AX246" s="30">
        <v>0</v>
      </c>
      <c r="AY246" s="30">
        <v>0</v>
      </c>
      <c r="AZ246" s="30">
        <v>0</v>
      </c>
      <c r="BA246" s="30">
        <v>0</v>
      </c>
      <c r="BB246" s="30">
        <v>0</v>
      </c>
      <c r="BC246" s="30">
        <v>0</v>
      </c>
      <c r="BD246" s="30">
        <v>0</v>
      </c>
      <c r="BE246" s="30">
        <v>0</v>
      </c>
      <c r="BF246" s="83">
        <f>0</f>
        <v>0</v>
      </c>
      <c r="BG246" s="83">
        <f>0</f>
        <v>0</v>
      </c>
      <c r="BH246" s="83">
        <f>0</f>
        <v>0</v>
      </c>
      <c r="BI246" s="83">
        <f>0</f>
        <v>0</v>
      </c>
      <c r="BJ246" s="83">
        <f>0</f>
        <v>0</v>
      </c>
      <c r="BK246" s="83">
        <f>0</f>
        <v>0</v>
      </c>
      <c r="BL246" s="83">
        <f>0</f>
        <v>0</v>
      </c>
      <c r="BM246" s="83">
        <f>0</f>
        <v>0</v>
      </c>
      <c r="BN246" s="83">
        <f>0</f>
        <v>0</v>
      </c>
      <c r="BO246" s="83">
        <f>0</f>
        <v>0</v>
      </c>
      <c r="BP246" s="83">
        <f>0</f>
        <v>0</v>
      </c>
      <c r="BQ246" s="83">
        <f>0</f>
        <v>0</v>
      </c>
      <c r="BR246" s="83">
        <f>0</f>
        <v>0</v>
      </c>
      <c r="BS246" s="83">
        <f>0</f>
        <v>0</v>
      </c>
      <c r="BT246" s="83">
        <f>0</f>
        <v>0</v>
      </c>
      <c r="BU246" s="83">
        <f>0</f>
        <v>0</v>
      </c>
      <c r="BV246" s="83">
        <f>0</f>
        <v>0</v>
      </c>
      <c r="BW246" s="83">
        <f>0</f>
        <v>0</v>
      </c>
      <c r="BX246" s="83">
        <f>0</f>
        <v>0</v>
      </c>
    </row>
    <row r="247" spans="2:76" x14ac:dyDescent="0.15">
      <c r="B247" t="s">
        <v>160</v>
      </c>
      <c r="G247" s="36" t="str">
        <f t="shared" si="652"/>
        <v>JPY M</v>
      </c>
      <c r="H247" s="26">
        <f t="shared" si="653"/>
        <v>0</v>
      </c>
      <c r="I247" s="26">
        <f t="shared" si="653"/>
        <v>0</v>
      </c>
      <c r="J247" s="26">
        <f t="shared" si="653"/>
        <v>0</v>
      </c>
      <c r="K247" s="26">
        <f t="shared" si="653"/>
        <v>0</v>
      </c>
      <c r="L247" s="26">
        <f t="shared" si="653"/>
        <v>0</v>
      </c>
      <c r="M247" s="26">
        <f t="shared" si="653"/>
        <v>0</v>
      </c>
      <c r="N247" s="26">
        <f t="shared" si="653"/>
        <v>0</v>
      </c>
      <c r="O247" s="26">
        <f t="shared" si="653"/>
        <v>0</v>
      </c>
      <c r="P247" s="23">
        <f t="shared" si="653"/>
        <v>0</v>
      </c>
      <c r="Q247" s="23">
        <f t="shared" si="653"/>
        <v>0</v>
      </c>
      <c r="R247" s="23">
        <f t="shared" si="653"/>
        <v>0</v>
      </c>
      <c r="S247" s="23">
        <f t="shared" si="653"/>
        <v>0</v>
      </c>
      <c r="T247" s="23">
        <f t="shared" si="653"/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  <c r="AD247" s="30">
        <v>0</v>
      </c>
      <c r="AE247" s="30">
        <v>0</v>
      </c>
      <c r="AF247" s="30">
        <v>0</v>
      </c>
      <c r="AG247" s="30">
        <v>0</v>
      </c>
      <c r="AH247" s="30">
        <v>0</v>
      </c>
      <c r="AI247" s="30">
        <v>0</v>
      </c>
      <c r="AJ247" s="30">
        <v>0</v>
      </c>
      <c r="AK247" s="30">
        <v>0</v>
      </c>
      <c r="AL247" s="30">
        <v>0</v>
      </c>
      <c r="AM247" s="30">
        <v>0</v>
      </c>
      <c r="AN247" s="30">
        <v>0</v>
      </c>
      <c r="AO247" s="30">
        <v>0</v>
      </c>
      <c r="AP247" s="30">
        <v>0</v>
      </c>
      <c r="AQ247" s="30">
        <v>0</v>
      </c>
      <c r="AR247" s="30">
        <v>0</v>
      </c>
      <c r="AS247" s="30">
        <v>0</v>
      </c>
      <c r="AT247" s="30">
        <v>0</v>
      </c>
      <c r="AU247" s="30">
        <v>0</v>
      </c>
      <c r="AV247" s="30">
        <v>0</v>
      </c>
      <c r="AW247" s="30">
        <v>0</v>
      </c>
      <c r="AX247" s="30">
        <v>0</v>
      </c>
      <c r="AY247" s="30">
        <v>0</v>
      </c>
      <c r="AZ247" s="30">
        <v>0</v>
      </c>
      <c r="BA247" s="30">
        <v>0</v>
      </c>
      <c r="BB247" s="30">
        <v>0</v>
      </c>
      <c r="BC247" s="30">
        <v>0</v>
      </c>
      <c r="BD247" s="30">
        <v>0</v>
      </c>
      <c r="BE247" s="30">
        <v>0</v>
      </c>
      <c r="BF247" s="83">
        <f>0</f>
        <v>0</v>
      </c>
      <c r="BG247" s="83">
        <f>0</f>
        <v>0</v>
      </c>
      <c r="BH247" s="83">
        <f>0</f>
        <v>0</v>
      </c>
      <c r="BI247" s="83">
        <f>0</f>
        <v>0</v>
      </c>
      <c r="BJ247" s="83">
        <f>0</f>
        <v>0</v>
      </c>
      <c r="BK247" s="83">
        <f>0</f>
        <v>0</v>
      </c>
      <c r="BL247" s="83">
        <f>0</f>
        <v>0</v>
      </c>
      <c r="BM247" s="83">
        <f>0</f>
        <v>0</v>
      </c>
      <c r="BN247" s="83">
        <f>0</f>
        <v>0</v>
      </c>
      <c r="BO247" s="83">
        <f>0</f>
        <v>0</v>
      </c>
      <c r="BP247" s="83">
        <f>0</f>
        <v>0</v>
      </c>
      <c r="BQ247" s="83">
        <f>0</f>
        <v>0</v>
      </c>
      <c r="BR247" s="83">
        <f>0</f>
        <v>0</v>
      </c>
      <c r="BS247" s="83">
        <f>0</f>
        <v>0</v>
      </c>
      <c r="BT247" s="83">
        <f>0</f>
        <v>0</v>
      </c>
      <c r="BU247" s="83">
        <f>0</f>
        <v>0</v>
      </c>
      <c r="BV247" s="83">
        <f>0</f>
        <v>0</v>
      </c>
      <c r="BW247" s="83">
        <f>0</f>
        <v>0</v>
      </c>
      <c r="BX247" s="83">
        <f>0</f>
        <v>0</v>
      </c>
    </row>
    <row r="248" spans="2:76" x14ac:dyDescent="0.15">
      <c r="B248" t="s">
        <v>161</v>
      </c>
      <c r="G248" s="36" t="str">
        <f t="shared" si="652"/>
        <v>JPY M</v>
      </c>
      <c r="H248" s="26">
        <f t="shared" si="653"/>
        <v>1245</v>
      </c>
      <c r="I248" s="26">
        <f t="shared" si="653"/>
        <v>259</v>
      </c>
      <c r="J248" s="26">
        <f t="shared" si="653"/>
        <v>11973</v>
      </c>
      <c r="K248" s="26">
        <f t="shared" si="653"/>
        <v>21</v>
      </c>
      <c r="L248" s="26">
        <f t="shared" si="653"/>
        <v>9152</v>
      </c>
      <c r="M248" s="26">
        <f t="shared" si="653"/>
        <v>-947</v>
      </c>
      <c r="N248" s="26">
        <f t="shared" si="653"/>
        <v>1720</v>
      </c>
      <c r="O248" s="26">
        <f t="shared" si="653"/>
        <v>43305</v>
      </c>
      <c r="P248" s="23">
        <f t="shared" si="653"/>
        <v>0</v>
      </c>
      <c r="Q248" s="23">
        <f t="shared" si="653"/>
        <v>0</v>
      </c>
      <c r="R248" s="23">
        <f t="shared" si="653"/>
        <v>0</v>
      </c>
      <c r="S248" s="23">
        <f t="shared" si="653"/>
        <v>0</v>
      </c>
      <c r="T248" s="23">
        <f t="shared" si="653"/>
        <v>0</v>
      </c>
      <c r="Y248" s="30">
        <v>-812</v>
      </c>
      <c r="Z248" s="30">
        <v>-811</v>
      </c>
      <c r="AA248" s="30">
        <v>1434</v>
      </c>
      <c r="AB248" s="30">
        <v>1434</v>
      </c>
      <c r="AC248" s="30">
        <v>-617</v>
      </c>
      <c r="AD248" s="30">
        <v>-617</v>
      </c>
      <c r="AE248" s="30">
        <v>746</v>
      </c>
      <c r="AF248" s="30">
        <v>747</v>
      </c>
      <c r="AG248" s="30">
        <v>11666</v>
      </c>
      <c r="AH248" s="30">
        <v>-16</v>
      </c>
      <c r="AI248" s="30">
        <v>173</v>
      </c>
      <c r="AJ248" s="30">
        <v>150</v>
      </c>
      <c r="AK248" s="30">
        <v>-243</v>
      </c>
      <c r="AL248" s="30">
        <v>-222</v>
      </c>
      <c r="AM248" s="30">
        <v>277</v>
      </c>
      <c r="AN248" s="30">
        <v>209</v>
      </c>
      <c r="AO248" s="30">
        <v>4432</v>
      </c>
      <c r="AP248" s="30">
        <v>1032</v>
      </c>
      <c r="AQ248" s="30">
        <v>-32</v>
      </c>
      <c r="AR248" s="30">
        <v>3720</v>
      </c>
      <c r="AS248" s="30">
        <v>-1027</v>
      </c>
      <c r="AT248" s="30">
        <v>-1023</v>
      </c>
      <c r="AU248" s="30">
        <v>554</v>
      </c>
      <c r="AV248" s="30">
        <v>549</v>
      </c>
      <c r="AW248" s="30">
        <v>-6</v>
      </c>
      <c r="AX248" s="30">
        <v>-6</v>
      </c>
      <c r="AY248" s="30">
        <v>-142</v>
      </c>
      <c r="AZ248" s="30">
        <v>1874</v>
      </c>
      <c r="BA248" s="30">
        <v>-80</v>
      </c>
      <c r="BB248" s="30">
        <v>418</v>
      </c>
      <c r="BC248" s="30">
        <v>39353</v>
      </c>
      <c r="BD248" s="30">
        <v>3614</v>
      </c>
      <c r="BE248" s="30">
        <v>0</v>
      </c>
      <c r="BF248" s="127">
        <f>(BE158-BF158)+PPE!BF194</f>
        <v>0</v>
      </c>
      <c r="BG248" s="127">
        <f>(BF158-BG158)+PPE!BG194</f>
        <v>0</v>
      </c>
      <c r="BH248" s="127">
        <f>(BG158-BH158)+PPE!BH194</f>
        <v>0</v>
      </c>
      <c r="BI248" s="127">
        <f>(BH158-BI158)+PPE!BI194</f>
        <v>0</v>
      </c>
      <c r="BJ248" s="127">
        <f>(BI158-BJ158)+PPE!BJ194</f>
        <v>0</v>
      </c>
      <c r="BK248" s="127">
        <f>(BJ158-BK158)+PPE!BK194</f>
        <v>0</v>
      </c>
      <c r="BL248" s="127">
        <f>(BK158-BL158)+PPE!BL194</f>
        <v>0</v>
      </c>
      <c r="BM248" s="127">
        <f>(BL158-BM158)+PPE!BM194</f>
        <v>0</v>
      </c>
      <c r="BN248" s="127">
        <f>(BM158-BN158)+PPE!BN194</f>
        <v>0</v>
      </c>
      <c r="BO248" s="127">
        <f>(BN158-BO158)+PPE!BO194</f>
        <v>0</v>
      </c>
      <c r="BP248" s="127">
        <f>(BO158-BP158)+PPE!BP194</f>
        <v>0</v>
      </c>
      <c r="BQ248" s="127">
        <f>(BP158-BQ158)+PPE!BQ194</f>
        <v>0</v>
      </c>
      <c r="BR248" s="127">
        <f>(BQ158-BR158)+PPE!BR194</f>
        <v>0</v>
      </c>
      <c r="BS248" s="127">
        <f>(BR158-BS158)+PPE!BS194</f>
        <v>0</v>
      </c>
      <c r="BT248" s="127">
        <f>(BS158-BT158)+PPE!BT194</f>
        <v>0</v>
      </c>
      <c r="BU248" s="127">
        <f>(BT158-BU158)+PPE!BU194</f>
        <v>0</v>
      </c>
      <c r="BV248" s="127">
        <f>(BU158-BV158)+PPE!BV194</f>
        <v>0</v>
      </c>
      <c r="BW248" s="127">
        <f>(BV158-BW158)+PPE!BW194</f>
        <v>0</v>
      </c>
      <c r="BX248" s="127">
        <f>(BW158-BX158)+PPE!BX194</f>
        <v>0</v>
      </c>
    </row>
    <row r="249" spans="2:76" x14ac:dyDescent="0.15">
      <c r="B249" s="100" t="s">
        <v>162</v>
      </c>
      <c r="C249" s="90"/>
      <c r="D249" s="90"/>
      <c r="E249" s="90"/>
      <c r="F249" s="90"/>
      <c r="G249" s="91" t="str">
        <f t="shared" si="652"/>
        <v>JPY M</v>
      </c>
      <c r="H249" s="108">
        <f t="shared" si="653"/>
        <v>-11389</v>
      </c>
      <c r="I249" s="108">
        <f t="shared" si="653"/>
        <v>-16917</v>
      </c>
      <c r="J249" s="108">
        <f t="shared" si="653"/>
        <v>-1867</v>
      </c>
      <c r="K249" s="108">
        <f t="shared" si="653"/>
        <v>-17305</v>
      </c>
      <c r="L249" s="108">
        <f t="shared" si="653"/>
        <v>1979</v>
      </c>
      <c r="M249" s="108">
        <f t="shared" si="653"/>
        <v>-7896</v>
      </c>
      <c r="N249" s="108">
        <f t="shared" si="653"/>
        <v>-11418</v>
      </c>
      <c r="O249" s="108">
        <f t="shared" si="653"/>
        <v>22787</v>
      </c>
      <c r="P249" s="104">
        <f t="shared" si="653"/>
        <v>-45000</v>
      </c>
      <c r="Q249" s="104">
        <f t="shared" si="653"/>
        <v>-40000</v>
      </c>
      <c r="R249" s="104">
        <f t="shared" si="653"/>
        <v>-35000</v>
      </c>
      <c r="S249" s="104">
        <f t="shared" si="653"/>
        <v>-32000</v>
      </c>
      <c r="T249" s="104">
        <f t="shared" si="653"/>
        <v>-29000</v>
      </c>
      <c r="Y249" s="107">
        <f t="shared" ref="Y249:BE249" si="654">SUM(Y244:Y248)</f>
        <v>-3298</v>
      </c>
      <c r="Z249" s="107">
        <f t="shared" si="654"/>
        <v>-3297</v>
      </c>
      <c r="AA249" s="107">
        <f t="shared" si="654"/>
        <v>-2397</v>
      </c>
      <c r="AB249" s="107">
        <f t="shared" si="654"/>
        <v>-2397</v>
      </c>
      <c r="AC249" s="107">
        <f t="shared" si="654"/>
        <v>-5491</v>
      </c>
      <c r="AD249" s="107">
        <f t="shared" si="654"/>
        <v>-5492</v>
      </c>
      <c r="AE249" s="107">
        <f t="shared" si="654"/>
        <v>-2968</v>
      </c>
      <c r="AF249" s="107">
        <f t="shared" si="654"/>
        <v>-2966</v>
      </c>
      <c r="AG249" s="107">
        <f t="shared" si="654"/>
        <v>8376</v>
      </c>
      <c r="AH249" s="107">
        <f t="shared" si="654"/>
        <v>-3306</v>
      </c>
      <c r="AI249" s="107">
        <f t="shared" si="654"/>
        <v>-3457</v>
      </c>
      <c r="AJ249" s="107">
        <f t="shared" si="654"/>
        <v>-3480</v>
      </c>
      <c r="AK249" s="107">
        <f t="shared" si="654"/>
        <v>-5009</v>
      </c>
      <c r="AL249" s="107">
        <f t="shared" si="654"/>
        <v>-4987</v>
      </c>
      <c r="AM249" s="107">
        <f t="shared" si="654"/>
        <v>-3621</v>
      </c>
      <c r="AN249" s="107">
        <f t="shared" si="654"/>
        <v>-3688</v>
      </c>
      <c r="AO249" s="107">
        <f t="shared" si="654"/>
        <v>2206</v>
      </c>
      <c r="AP249" s="107">
        <f t="shared" si="654"/>
        <v>-1194</v>
      </c>
      <c r="AQ249" s="107">
        <f t="shared" si="654"/>
        <v>-1392</v>
      </c>
      <c r="AR249" s="107">
        <f t="shared" si="654"/>
        <v>2359</v>
      </c>
      <c r="AS249" s="107">
        <f t="shared" si="654"/>
        <v>-2679</v>
      </c>
      <c r="AT249" s="107">
        <f t="shared" si="654"/>
        <v>-2674</v>
      </c>
      <c r="AU249" s="107">
        <f t="shared" si="654"/>
        <v>-1269</v>
      </c>
      <c r="AV249" s="107">
        <f t="shared" si="654"/>
        <v>-1274</v>
      </c>
      <c r="AW249" s="107">
        <f t="shared" si="654"/>
        <v>-2870</v>
      </c>
      <c r="AX249" s="107">
        <f t="shared" si="654"/>
        <v>-2871</v>
      </c>
      <c r="AY249" s="107">
        <f t="shared" si="654"/>
        <v>-3846</v>
      </c>
      <c r="AZ249" s="107">
        <f t="shared" si="654"/>
        <v>-1831</v>
      </c>
      <c r="BA249" s="107">
        <f t="shared" si="654"/>
        <v>-3881</v>
      </c>
      <c r="BB249" s="107">
        <f t="shared" si="654"/>
        <v>-3383</v>
      </c>
      <c r="BC249" s="107">
        <f t="shared" si="654"/>
        <v>32895</v>
      </c>
      <c r="BD249" s="107">
        <f t="shared" si="654"/>
        <v>-2844</v>
      </c>
      <c r="BE249" s="107">
        <f t="shared" si="654"/>
        <v>-6501</v>
      </c>
      <c r="BF249" s="107">
        <f t="shared" ref="BF249" si="655">SUM(BF244:BF248)</f>
        <v>-12833</v>
      </c>
      <c r="BG249" s="107">
        <f t="shared" ref="BG249:BT249" si="656">SUM(BG244:BG248)</f>
        <v>-12833</v>
      </c>
      <c r="BH249" s="107">
        <f t="shared" si="656"/>
        <v>-12833</v>
      </c>
      <c r="BI249" s="107">
        <f t="shared" si="656"/>
        <v>-10000</v>
      </c>
      <c r="BJ249" s="107">
        <f t="shared" si="656"/>
        <v>-10000</v>
      </c>
      <c r="BK249" s="107">
        <f t="shared" si="656"/>
        <v>-10000</v>
      </c>
      <c r="BL249" s="107">
        <f t="shared" si="656"/>
        <v>-10000</v>
      </c>
      <c r="BM249" s="107">
        <f t="shared" si="656"/>
        <v>-8750</v>
      </c>
      <c r="BN249" s="107">
        <f t="shared" si="656"/>
        <v>-8750</v>
      </c>
      <c r="BO249" s="107">
        <f t="shared" si="656"/>
        <v>-8750</v>
      </c>
      <c r="BP249" s="107">
        <f t="shared" si="656"/>
        <v>-8750</v>
      </c>
      <c r="BQ249" s="107">
        <f t="shared" si="656"/>
        <v>-8000</v>
      </c>
      <c r="BR249" s="107">
        <f t="shared" si="656"/>
        <v>-8000</v>
      </c>
      <c r="BS249" s="107">
        <f t="shared" si="656"/>
        <v>-8000</v>
      </c>
      <c r="BT249" s="107">
        <f t="shared" si="656"/>
        <v>-8000</v>
      </c>
      <c r="BU249" s="107">
        <f t="shared" ref="BU249:BX249" si="657">SUM(BU244:BU248)</f>
        <v>-7250</v>
      </c>
      <c r="BV249" s="107">
        <f t="shared" si="657"/>
        <v>-7250</v>
      </c>
      <c r="BW249" s="107">
        <f t="shared" si="657"/>
        <v>-7250</v>
      </c>
      <c r="BX249" s="107">
        <f t="shared" si="657"/>
        <v>-7250</v>
      </c>
    </row>
    <row r="250" spans="2:76" x14ac:dyDescent="0.15">
      <c r="G250" s="36"/>
      <c r="H250" s="26"/>
      <c r="I250" s="26"/>
      <c r="J250" s="26"/>
      <c r="K250" s="26"/>
      <c r="L250" s="26"/>
      <c r="M250" s="26"/>
      <c r="N250" s="26"/>
      <c r="O250" s="26"/>
      <c r="P250" s="23"/>
      <c r="Q250" s="23"/>
      <c r="R250" s="23"/>
      <c r="S250" s="23"/>
      <c r="T250" s="23"/>
      <c r="Y250" s="30"/>
      <c r="Z250" s="30"/>
      <c r="AA250" s="30"/>
      <c r="AB250" s="30"/>
      <c r="AC250" s="30"/>
      <c r="AD250" s="30"/>
      <c r="AE250" s="30"/>
      <c r="AF250" s="30"/>
      <c r="AG250" s="30"/>
      <c r="AH250" s="30"/>
      <c r="AI250" s="30"/>
      <c r="AJ250" s="30"/>
      <c r="AK250" s="30"/>
      <c r="AL250" s="30"/>
      <c r="AM250" s="30"/>
      <c r="AN250" s="30"/>
      <c r="AO250" s="30"/>
      <c r="AP250" s="30"/>
      <c r="AQ250" s="30"/>
      <c r="AR250" s="30"/>
      <c r="AS250" s="30"/>
      <c r="AT250" s="30"/>
      <c r="AU250" s="30"/>
      <c r="AV250" s="30"/>
      <c r="AW250" s="30"/>
      <c r="AX250" s="30"/>
      <c r="AY250" s="30"/>
      <c r="AZ250" s="30"/>
      <c r="BA250" s="30"/>
      <c r="BB250" s="30"/>
      <c r="BC250" s="30"/>
      <c r="BD250" s="30"/>
      <c r="BE250" s="30"/>
    </row>
    <row r="251" spans="2:76" x14ac:dyDescent="0.15">
      <c r="B251" t="s">
        <v>163</v>
      </c>
      <c r="G251" s="36" t="str">
        <f t="shared" ref="G251:G257" si="658">G$10</f>
        <v>JPY M</v>
      </c>
      <c r="H251" s="26">
        <f t="shared" ref="H251:T257" si="659">+SUMIF($X$5:$BY$5,H$5,$X251:$BY251)</f>
        <v>12516</v>
      </c>
      <c r="I251" s="26">
        <f t="shared" si="659"/>
        <v>22605</v>
      </c>
      <c r="J251" s="26">
        <f t="shared" si="659"/>
        <v>12239</v>
      </c>
      <c r="K251" s="26">
        <f t="shared" si="659"/>
        <v>6890</v>
      </c>
      <c r="L251" s="26">
        <f t="shared" si="659"/>
        <v>7991</v>
      </c>
      <c r="M251" s="26">
        <f t="shared" si="659"/>
        <v>14351</v>
      </c>
      <c r="N251" s="26">
        <f t="shared" si="659"/>
        <v>20351</v>
      </c>
      <c r="O251" s="26">
        <f t="shared" si="659"/>
        <v>14193</v>
      </c>
      <c r="P251" s="23">
        <f t="shared" si="659"/>
        <v>8241.4375</v>
      </c>
      <c r="Q251" s="23">
        <f t="shared" si="659"/>
        <v>8726.8514311280269</v>
      </c>
      <c r="R251" s="23">
        <f t="shared" si="659"/>
        <v>11448.330209995256</v>
      </c>
      <c r="S251" s="23">
        <f t="shared" si="659"/>
        <v>8691.25</v>
      </c>
      <c r="T251" s="23">
        <f t="shared" si="659"/>
        <v>8691.25</v>
      </c>
      <c r="Y251" s="30">
        <v>4181</v>
      </c>
      <c r="Z251" s="30">
        <v>4181</v>
      </c>
      <c r="AA251" s="30">
        <v>2077</v>
      </c>
      <c r="AB251" s="30">
        <v>2077</v>
      </c>
      <c r="AC251" s="30">
        <v>9887</v>
      </c>
      <c r="AD251" s="30">
        <v>9886</v>
      </c>
      <c r="AE251" s="30">
        <v>1416</v>
      </c>
      <c r="AF251" s="30">
        <v>1416</v>
      </c>
      <c r="AG251" s="30">
        <v>754</v>
      </c>
      <c r="AH251" s="30">
        <v>4396</v>
      </c>
      <c r="AI251" s="30">
        <v>6601</v>
      </c>
      <c r="AJ251" s="30">
        <v>488</v>
      </c>
      <c r="AK251" s="30">
        <v>48</v>
      </c>
      <c r="AL251" s="30">
        <v>2234</v>
      </c>
      <c r="AM251" s="30">
        <v>3156</v>
      </c>
      <c r="AN251" s="30">
        <v>1452</v>
      </c>
      <c r="AO251" s="30">
        <v>829</v>
      </c>
      <c r="AP251" s="30">
        <v>3742</v>
      </c>
      <c r="AQ251" s="30">
        <v>427</v>
      </c>
      <c r="AR251" s="30">
        <v>2993</v>
      </c>
      <c r="AS251" s="30">
        <v>315</v>
      </c>
      <c r="AT251" s="30">
        <v>7485</v>
      </c>
      <c r="AU251" s="30">
        <v>753</v>
      </c>
      <c r="AV251" s="30">
        <v>5798</v>
      </c>
      <c r="AW251" s="30">
        <v>2474</v>
      </c>
      <c r="AX251" s="30">
        <v>6739</v>
      </c>
      <c r="AY251" s="30">
        <v>5000</v>
      </c>
      <c r="AZ251" s="30">
        <v>6138</v>
      </c>
      <c r="BA251" s="30">
        <v>3126</v>
      </c>
      <c r="BB251" s="30">
        <v>6075</v>
      </c>
      <c r="BC251" s="30">
        <v>986</v>
      </c>
      <c r="BD251" s="30">
        <v>4006</v>
      </c>
      <c r="BE251" s="30">
        <v>1723</v>
      </c>
      <c r="BF251" s="78">
        <f>'D&amp;E'!BF46+'D&amp;E'!BF47+'D&amp;E'!BF55+MAX('D&amp;E'!BF36,0)</f>
        <v>2172.8125</v>
      </c>
      <c r="BG251" s="78">
        <f>'D&amp;E'!BG46+'D&amp;E'!BG47+'D&amp;E'!BG55+MAX('D&amp;E'!BG36,0)</f>
        <v>2172.8125</v>
      </c>
      <c r="BH251" s="78">
        <f>'D&amp;E'!BH46+'D&amp;E'!BH47+'D&amp;E'!BH55+MAX('D&amp;E'!BH36,0)</f>
        <v>2172.8125</v>
      </c>
      <c r="BI251" s="78">
        <f>'D&amp;E'!BI46+'D&amp;E'!BI47+'D&amp;E'!BI55+MAX('D&amp;E'!BI36,0)</f>
        <v>2172.8125</v>
      </c>
      <c r="BJ251" s="78">
        <f>'D&amp;E'!BJ46+'D&amp;E'!BJ47+'D&amp;E'!BJ55+MAX('D&amp;E'!BJ36,0)</f>
        <v>2172.8125</v>
      </c>
      <c r="BK251" s="78">
        <f>'D&amp;E'!BK46+'D&amp;E'!BK47+'D&amp;E'!BK55+MAX('D&amp;E'!BK36,0)</f>
        <v>2172.8125</v>
      </c>
      <c r="BL251" s="78">
        <f>'D&amp;E'!BL46+'D&amp;E'!BL47+'D&amp;E'!BL55+MAX('D&amp;E'!BL36,0)</f>
        <v>2208.4139311280269</v>
      </c>
      <c r="BM251" s="78">
        <f>'D&amp;E'!BM46+'D&amp;E'!BM47+'D&amp;E'!BM55+MAX('D&amp;E'!BM36,0)</f>
        <v>2172.8125</v>
      </c>
      <c r="BN251" s="78">
        <f>'D&amp;E'!BN46+'D&amp;E'!BN47+'D&amp;E'!BN55+MAX('D&amp;E'!BN36,0)</f>
        <v>4929.8927099952562</v>
      </c>
      <c r="BO251" s="78">
        <f>'D&amp;E'!BO46+'D&amp;E'!BO47+'D&amp;E'!BO55+MAX('D&amp;E'!BO36,0)</f>
        <v>2172.8125</v>
      </c>
      <c r="BP251" s="78">
        <f>'D&amp;E'!BP46+'D&amp;E'!BP47+'D&amp;E'!BP55+MAX('D&amp;E'!BP36,0)</f>
        <v>2172.8125</v>
      </c>
      <c r="BQ251" s="78">
        <f>'D&amp;E'!BQ46+'D&amp;E'!BQ47+'D&amp;E'!BQ55+MAX('D&amp;E'!BQ36,0)</f>
        <v>2172.8125</v>
      </c>
      <c r="BR251" s="78">
        <f>'D&amp;E'!BR46+'D&amp;E'!BR47+'D&amp;E'!BR55+MAX('D&amp;E'!BR36,0)</f>
        <v>2172.8125</v>
      </c>
      <c r="BS251" s="78">
        <f>'D&amp;E'!BS46+'D&amp;E'!BS47+'D&amp;E'!BS55+MAX('D&amp;E'!BS36,0)</f>
        <v>2172.8125</v>
      </c>
      <c r="BT251" s="78">
        <f>'D&amp;E'!BT46+'D&amp;E'!BT47+'D&amp;E'!BT55+MAX('D&amp;E'!BT36,0)</f>
        <v>2172.8125</v>
      </c>
      <c r="BU251" s="78">
        <f>'D&amp;E'!BU46+'D&amp;E'!BU47+'D&amp;E'!BU55+MAX('D&amp;E'!BU36,0)</f>
        <v>2172.8125</v>
      </c>
      <c r="BV251" s="78">
        <f>'D&amp;E'!BV46+'D&amp;E'!BV47+'D&amp;E'!BV55+MAX('D&amp;E'!BV36,0)</f>
        <v>2172.8125</v>
      </c>
      <c r="BW251" s="78">
        <f>'D&amp;E'!BW46+'D&amp;E'!BW47+'D&amp;E'!BW55+MAX('D&amp;E'!BW36,0)</f>
        <v>2172.8125</v>
      </c>
      <c r="BX251" s="78">
        <f>'D&amp;E'!BX46+'D&amp;E'!BX47+'D&amp;E'!BX55+MAX('D&amp;E'!BX36,0)</f>
        <v>2172.8125</v>
      </c>
    </row>
    <row r="252" spans="2:76" x14ac:dyDescent="0.15">
      <c r="B252" t="s">
        <v>164</v>
      </c>
      <c r="G252" s="36" t="str">
        <f t="shared" si="658"/>
        <v>JPY M</v>
      </c>
      <c r="H252" s="26">
        <f t="shared" si="659"/>
        <v>-6374</v>
      </c>
      <c r="I252" s="26">
        <f t="shared" si="659"/>
        <v>-7864</v>
      </c>
      <c r="J252" s="26">
        <f t="shared" si="659"/>
        <v>-8040</v>
      </c>
      <c r="K252" s="26">
        <f t="shared" si="659"/>
        <v>-5518</v>
      </c>
      <c r="L252" s="26">
        <f t="shared" si="659"/>
        <v>-8117</v>
      </c>
      <c r="M252" s="26">
        <f t="shared" si="659"/>
        <v>-7663</v>
      </c>
      <c r="N252" s="26">
        <f t="shared" si="659"/>
        <v>-21093</v>
      </c>
      <c r="O252" s="26">
        <f t="shared" si="659"/>
        <v>-17089</v>
      </c>
      <c r="P252" s="23">
        <f t="shared" si="659"/>
        <v>-12887.4375</v>
      </c>
      <c r="Q252" s="23">
        <f t="shared" si="659"/>
        <v>-8691.25</v>
      </c>
      <c r="R252" s="23">
        <f t="shared" si="659"/>
        <v>-11483.931641123283</v>
      </c>
      <c r="S252" s="23">
        <f t="shared" si="659"/>
        <v>-8691.25</v>
      </c>
      <c r="T252" s="23">
        <f t="shared" si="659"/>
        <v>-8691.25</v>
      </c>
      <c r="Y252" s="30">
        <v>-1481</v>
      </c>
      <c r="Z252" s="30">
        <v>-1481</v>
      </c>
      <c r="AA252" s="30">
        <v>-1706</v>
      </c>
      <c r="AB252" s="30">
        <v>-1706</v>
      </c>
      <c r="AC252" s="30">
        <v>-1388</v>
      </c>
      <c r="AD252" s="30">
        <v>-1388</v>
      </c>
      <c r="AE252" s="30">
        <v>-2544</v>
      </c>
      <c r="AF252" s="30">
        <v>-2544</v>
      </c>
      <c r="AG252" s="30">
        <v>-1446</v>
      </c>
      <c r="AH252" s="30">
        <v>-1527</v>
      </c>
      <c r="AI252" s="30">
        <v>-1914</v>
      </c>
      <c r="AJ252" s="30">
        <v>-3153</v>
      </c>
      <c r="AK252" s="30">
        <v>-1436</v>
      </c>
      <c r="AL252" s="30">
        <v>-1435</v>
      </c>
      <c r="AM252" s="30">
        <v>-1324</v>
      </c>
      <c r="AN252" s="30">
        <v>-1323</v>
      </c>
      <c r="AO252" s="30">
        <v>-1275</v>
      </c>
      <c r="AP252" s="30">
        <v>-1275</v>
      </c>
      <c r="AQ252" s="30">
        <v>-1476</v>
      </c>
      <c r="AR252" s="30">
        <v>-4091</v>
      </c>
      <c r="AS252" s="30">
        <v>-2118</v>
      </c>
      <c r="AT252" s="30">
        <v>-1642</v>
      </c>
      <c r="AU252" s="30">
        <v>-1634</v>
      </c>
      <c r="AV252" s="30">
        <v>-2269</v>
      </c>
      <c r="AW252" s="30">
        <v>-4333</v>
      </c>
      <c r="AX252" s="30">
        <v>-9406</v>
      </c>
      <c r="AY252" s="30">
        <v>-4141</v>
      </c>
      <c r="AZ252" s="30">
        <v>-3213</v>
      </c>
      <c r="BA252" s="30">
        <v>-3181</v>
      </c>
      <c r="BB252" s="30">
        <v>-2079</v>
      </c>
      <c r="BC252" s="30">
        <v>-8742</v>
      </c>
      <c r="BD252" s="30">
        <v>-3087</v>
      </c>
      <c r="BE252" s="30">
        <v>-3129</v>
      </c>
      <c r="BF252" s="78">
        <f>'D&amp;E'!BF45+'D&amp;E'!BF56+MIN('D&amp;E'!BF36,0)</f>
        <v>-5412.8125</v>
      </c>
      <c r="BG252" s="78">
        <f>'D&amp;E'!BG45+'D&amp;E'!BG56+MIN('D&amp;E'!BG36,0)</f>
        <v>-2172.8125</v>
      </c>
      <c r="BH252" s="78">
        <f>'D&amp;E'!BH45+'D&amp;E'!BH56+MIN('D&amp;E'!BH36,0)</f>
        <v>-2172.8125</v>
      </c>
      <c r="BI252" s="78">
        <f>'D&amp;E'!BI45+'D&amp;E'!BI56+MIN('D&amp;E'!BI36,0)</f>
        <v>-2172.8125</v>
      </c>
      <c r="BJ252" s="78">
        <f>'D&amp;E'!BJ45+'D&amp;E'!BJ56+MIN('D&amp;E'!BJ36,0)</f>
        <v>-2172.8125</v>
      </c>
      <c r="BK252" s="78">
        <f>'D&amp;E'!BK45+'D&amp;E'!BK56+MIN('D&amp;E'!BK36,0)</f>
        <v>-2172.8125</v>
      </c>
      <c r="BL252" s="78">
        <f>'D&amp;E'!BL45+'D&amp;E'!BL56+MIN('D&amp;E'!BL36,0)</f>
        <v>-2172.8125</v>
      </c>
      <c r="BM252" s="78">
        <f>'D&amp;E'!BM45+'D&amp;E'!BM56+MIN('D&amp;E'!BM36,0)</f>
        <v>-2208.4139311280269</v>
      </c>
      <c r="BN252" s="78">
        <f>'D&amp;E'!BN45+'D&amp;E'!BN56+MIN('D&amp;E'!BN36,0)</f>
        <v>-2172.8125</v>
      </c>
      <c r="BO252" s="78">
        <f>'D&amp;E'!BO45+'D&amp;E'!BO56+MIN('D&amp;E'!BO36,0)</f>
        <v>-4655.3045435280146</v>
      </c>
      <c r="BP252" s="78">
        <f>'D&amp;E'!BP45+'D&amp;E'!BP56+MIN('D&amp;E'!BP36,0)</f>
        <v>-2447.4006664672415</v>
      </c>
      <c r="BQ252" s="78">
        <f>'D&amp;E'!BQ45+'D&amp;E'!BQ56+MIN('D&amp;E'!BQ36,0)</f>
        <v>-2172.8125</v>
      </c>
      <c r="BR252" s="78">
        <f>'D&amp;E'!BR45+'D&amp;E'!BR56+MIN('D&amp;E'!BR36,0)</f>
        <v>-2172.8125</v>
      </c>
      <c r="BS252" s="78">
        <f>'D&amp;E'!BS45+'D&amp;E'!BS56+MIN('D&amp;E'!BS36,0)</f>
        <v>-2172.8125</v>
      </c>
      <c r="BT252" s="78">
        <f>'D&amp;E'!BT45+'D&amp;E'!BT56+MIN('D&amp;E'!BT36,0)</f>
        <v>-2172.8125</v>
      </c>
      <c r="BU252" s="78">
        <f>'D&amp;E'!BU45+'D&amp;E'!BU56+MIN('D&amp;E'!BU36,0)</f>
        <v>-2172.8125</v>
      </c>
      <c r="BV252" s="78">
        <f>'D&amp;E'!BV45+'D&amp;E'!BV56+MIN('D&amp;E'!BV36,0)</f>
        <v>-2172.8125</v>
      </c>
      <c r="BW252" s="78">
        <f>'D&amp;E'!BW45+'D&amp;E'!BW56+MIN('D&amp;E'!BW36,0)</f>
        <v>-2172.8125</v>
      </c>
      <c r="BX252" s="78">
        <f>'D&amp;E'!BX45+'D&amp;E'!BX56+MIN('D&amp;E'!BX36,0)</f>
        <v>-2172.8125</v>
      </c>
    </row>
    <row r="253" spans="2:76" x14ac:dyDescent="0.15">
      <c r="B253" t="s">
        <v>165</v>
      </c>
      <c r="G253" s="36" t="str">
        <f t="shared" si="658"/>
        <v>JPY M</v>
      </c>
      <c r="H253" s="26">
        <f t="shared" si="659"/>
        <v>-529</v>
      </c>
      <c r="I253" s="26">
        <f t="shared" si="659"/>
        <v>0</v>
      </c>
      <c r="J253" s="26">
        <f t="shared" si="659"/>
        <v>0</v>
      </c>
      <c r="K253" s="26">
        <f t="shared" si="659"/>
        <v>0</v>
      </c>
      <c r="L253" s="26">
        <f t="shared" si="659"/>
        <v>0</v>
      </c>
      <c r="M253" s="26">
        <f t="shared" si="659"/>
        <v>0</v>
      </c>
      <c r="N253" s="26">
        <f t="shared" si="659"/>
        <v>0</v>
      </c>
      <c r="O253" s="26">
        <f t="shared" si="659"/>
        <v>0</v>
      </c>
      <c r="P253" s="23">
        <f t="shared" si="659"/>
        <v>-311.23982699999999</v>
      </c>
      <c r="Q253" s="23">
        <f t="shared" si="659"/>
        <v>-299.09100555171744</v>
      </c>
      <c r="R253" s="23">
        <f t="shared" si="659"/>
        <v>-205.10154041159808</v>
      </c>
      <c r="S253" s="23">
        <f t="shared" si="659"/>
        <v>-140.64830134765259</v>
      </c>
      <c r="T253" s="23">
        <f t="shared" si="659"/>
        <v>-96.449517796315263</v>
      </c>
      <c r="Y253" s="30">
        <v>-154</v>
      </c>
      <c r="Z253" s="30">
        <v>-154</v>
      </c>
      <c r="AA253" s="30">
        <v>-110</v>
      </c>
      <c r="AB253" s="30">
        <v>-111</v>
      </c>
      <c r="AC253" s="30">
        <v>0</v>
      </c>
      <c r="AD253" s="30">
        <v>0</v>
      </c>
      <c r="AE253" s="30">
        <v>0</v>
      </c>
      <c r="AF253" s="30">
        <v>0</v>
      </c>
      <c r="AG253" s="30">
        <v>0</v>
      </c>
      <c r="AH253" s="30">
        <v>0</v>
      </c>
      <c r="AI253" s="30">
        <v>0</v>
      </c>
      <c r="AJ253" s="30">
        <v>0</v>
      </c>
      <c r="AK253" s="30">
        <v>0</v>
      </c>
      <c r="AL253" s="30">
        <v>0</v>
      </c>
      <c r="AM253" s="30">
        <v>0</v>
      </c>
      <c r="AN253" s="30">
        <v>0</v>
      </c>
      <c r="AO253" s="30">
        <v>0</v>
      </c>
      <c r="AP253" s="30">
        <v>0</v>
      </c>
      <c r="AQ253" s="30">
        <v>0</v>
      </c>
      <c r="AR253" s="30">
        <v>0</v>
      </c>
      <c r="AS253" s="30">
        <v>0</v>
      </c>
      <c r="AT253" s="30">
        <v>0</v>
      </c>
      <c r="AU253" s="30">
        <v>0</v>
      </c>
      <c r="AV253" s="30">
        <v>0</v>
      </c>
      <c r="AW253" s="30">
        <v>0</v>
      </c>
      <c r="AX253" s="30">
        <v>0</v>
      </c>
      <c r="AY253" s="30">
        <v>0</v>
      </c>
      <c r="AZ253" s="30">
        <v>0</v>
      </c>
      <c r="BA253" s="30">
        <v>0</v>
      </c>
      <c r="BB253" s="30">
        <v>0</v>
      </c>
      <c r="BC253" s="30">
        <v>0</v>
      </c>
      <c r="BD253" s="30">
        <v>0</v>
      </c>
      <c r="BE253" s="30">
        <v>0</v>
      </c>
      <c r="BF253" s="78">
        <f>'D&amp;E'!BF68</f>
        <v>-113.67</v>
      </c>
      <c r="BG253" s="78">
        <f>'D&amp;E'!BG68</f>
        <v>-103.43969999999999</v>
      </c>
      <c r="BH253" s="78">
        <f>'D&amp;E'!BH68</f>
        <v>-94.130127000000002</v>
      </c>
      <c r="BI253" s="78">
        <f>'D&amp;E'!BI68</f>
        <v>-85.658415570000003</v>
      </c>
      <c r="BJ253" s="78">
        <f>'D&amp;E'!BJ68</f>
        <v>-77.949158168699995</v>
      </c>
      <c r="BK253" s="78">
        <f>'D&amp;E'!BK68</f>
        <v>-70.93373393351699</v>
      </c>
      <c r="BL253" s="78">
        <f>'D&amp;E'!BL68</f>
        <v>-64.549697879500471</v>
      </c>
      <c r="BM253" s="78">
        <f>'D&amp;E'!BM68</f>
        <v>-58.740225070345417</v>
      </c>
      <c r="BN253" s="78">
        <f>'D&amp;E'!BN68</f>
        <v>-53.453604814014327</v>
      </c>
      <c r="BO253" s="78">
        <f>'D&amp;E'!BO68</f>
        <v>-48.642780380753045</v>
      </c>
      <c r="BP253" s="78">
        <f>'D&amp;E'!BP68</f>
        <v>-44.26493014648527</v>
      </c>
      <c r="BQ253" s="78">
        <f>'D&amp;E'!BQ68</f>
        <v>-40.281086433301596</v>
      </c>
      <c r="BR253" s="78">
        <f>'D&amp;E'!BR68</f>
        <v>-36.655788654304452</v>
      </c>
      <c r="BS253" s="78">
        <f>'D&amp;E'!BS68</f>
        <v>-33.356767675417053</v>
      </c>
      <c r="BT253" s="78">
        <f>'D&amp;E'!BT68</f>
        <v>-30.354658584629519</v>
      </c>
      <c r="BU253" s="78">
        <f>'D&amp;E'!BU68</f>
        <v>-27.622739312012857</v>
      </c>
      <c r="BV253" s="78">
        <f>'D&amp;E'!BV68</f>
        <v>-25.136692773931703</v>
      </c>
      <c r="BW253" s="78">
        <f>'D&amp;E'!BW68</f>
        <v>-22.874390424277848</v>
      </c>
      <c r="BX253" s="78">
        <f>'D&amp;E'!BX68</f>
        <v>-20.81569528609284</v>
      </c>
    </row>
    <row r="254" spans="2:76" x14ac:dyDescent="0.15">
      <c r="B254" t="s">
        <v>166</v>
      </c>
      <c r="G254" s="36" t="str">
        <f t="shared" si="658"/>
        <v>JPY M</v>
      </c>
      <c r="H254" s="26">
        <f t="shared" si="659"/>
        <v>-6</v>
      </c>
      <c r="I254" s="26">
        <f t="shared" si="659"/>
        <v>0</v>
      </c>
      <c r="J254" s="26">
        <f t="shared" si="659"/>
        <v>0</v>
      </c>
      <c r="K254" s="26">
        <f t="shared" si="659"/>
        <v>0</v>
      </c>
      <c r="L254" s="26">
        <f t="shared" si="659"/>
        <v>-5001</v>
      </c>
      <c r="M254" s="26">
        <f t="shared" si="659"/>
        <v>-4</v>
      </c>
      <c r="N254" s="26">
        <f t="shared" si="659"/>
        <v>0</v>
      </c>
      <c r="O254" s="26">
        <f t="shared" si="659"/>
        <v>0</v>
      </c>
      <c r="P254" s="23">
        <f t="shared" si="659"/>
        <v>-4</v>
      </c>
      <c r="Q254" s="23">
        <f t="shared" si="659"/>
        <v>0</v>
      </c>
      <c r="R254" s="23">
        <f t="shared" si="659"/>
        <v>0</v>
      </c>
      <c r="S254" s="23">
        <f t="shared" si="659"/>
        <v>0</v>
      </c>
      <c r="T254" s="23">
        <f t="shared" si="659"/>
        <v>0</v>
      </c>
      <c r="Y254" s="30">
        <v>-2</v>
      </c>
      <c r="Z254" s="30">
        <v>-2</v>
      </c>
      <c r="AA254" s="30">
        <v>-1</v>
      </c>
      <c r="AB254" s="30">
        <v>-1</v>
      </c>
      <c r="AC254" s="30">
        <v>0</v>
      </c>
      <c r="AD254" s="30">
        <v>0</v>
      </c>
      <c r="AE254" s="30">
        <v>0</v>
      </c>
      <c r="AF254" s="30">
        <v>0</v>
      </c>
      <c r="AG254" s="30">
        <v>0</v>
      </c>
      <c r="AH254" s="30">
        <v>0</v>
      </c>
      <c r="AI254" s="30">
        <v>0</v>
      </c>
      <c r="AJ254" s="30">
        <v>0</v>
      </c>
      <c r="AK254" s="30">
        <v>0</v>
      </c>
      <c r="AL254" s="30">
        <v>0</v>
      </c>
      <c r="AM254" s="30">
        <v>0</v>
      </c>
      <c r="AN254" s="30">
        <v>0</v>
      </c>
      <c r="AO254" s="30">
        <v>-1162</v>
      </c>
      <c r="AP254" s="30">
        <v>-1301</v>
      </c>
      <c r="AQ254" s="30">
        <v>-2537</v>
      </c>
      <c r="AR254" s="30">
        <v>-1</v>
      </c>
      <c r="AS254" s="30">
        <v>0</v>
      </c>
      <c r="AT254" s="30">
        <v>-1</v>
      </c>
      <c r="AU254" s="30">
        <v>-2</v>
      </c>
      <c r="AV254" s="30">
        <v>-1</v>
      </c>
      <c r="AW254" s="30">
        <v>-2</v>
      </c>
      <c r="AX254" s="30">
        <v>-2</v>
      </c>
      <c r="AY254" s="30">
        <v>0</v>
      </c>
      <c r="AZ254" s="30">
        <v>4</v>
      </c>
      <c r="BA254" s="30">
        <v>0</v>
      </c>
      <c r="BB254" s="30">
        <v>0</v>
      </c>
      <c r="BC254" s="30">
        <v>0</v>
      </c>
      <c r="BD254" s="30">
        <v>0</v>
      </c>
      <c r="BE254" s="30">
        <v>-4</v>
      </c>
      <c r="BF254" s="78">
        <f>-'D&amp;E'!BF113</f>
        <v>0</v>
      </c>
      <c r="BG254" s="78">
        <f>-'D&amp;E'!BG113</f>
        <v>0</v>
      </c>
      <c r="BH254" s="78">
        <f>-'D&amp;E'!BH113</f>
        <v>0</v>
      </c>
      <c r="BI254" s="78">
        <f>-'D&amp;E'!BI113</f>
        <v>0</v>
      </c>
      <c r="BJ254" s="78">
        <f>-'D&amp;E'!BJ113</f>
        <v>0</v>
      </c>
      <c r="BK254" s="78">
        <f>-'D&amp;E'!BK113</f>
        <v>0</v>
      </c>
      <c r="BL254" s="78">
        <f>-'D&amp;E'!BL113</f>
        <v>0</v>
      </c>
      <c r="BM254" s="78">
        <f>-'D&amp;E'!BM113</f>
        <v>0</v>
      </c>
      <c r="BN254" s="78">
        <f>-'D&amp;E'!BN113</f>
        <v>0</v>
      </c>
      <c r="BO254" s="78">
        <f>-'D&amp;E'!BO113</f>
        <v>0</v>
      </c>
      <c r="BP254" s="78">
        <f>-'D&amp;E'!BP113</f>
        <v>0</v>
      </c>
      <c r="BQ254" s="78">
        <f>-'D&amp;E'!BQ113</f>
        <v>0</v>
      </c>
      <c r="BR254" s="78">
        <f>-'D&amp;E'!BR113</f>
        <v>0</v>
      </c>
      <c r="BS254" s="78">
        <f>-'D&amp;E'!BS113</f>
        <v>0</v>
      </c>
      <c r="BT254" s="78">
        <f>-'D&amp;E'!BT113</f>
        <v>0</v>
      </c>
      <c r="BU254" s="78">
        <f>-'D&amp;E'!BU113</f>
        <v>0</v>
      </c>
      <c r="BV254" s="78">
        <f>-'D&amp;E'!BV113</f>
        <v>0</v>
      </c>
      <c r="BW254" s="78">
        <f>-'D&amp;E'!BW113</f>
        <v>0</v>
      </c>
      <c r="BX254" s="78">
        <f>-'D&amp;E'!BX113</f>
        <v>0</v>
      </c>
    </row>
    <row r="255" spans="2:76" x14ac:dyDescent="0.15">
      <c r="B255" t="s">
        <v>167</v>
      </c>
      <c r="G255" s="36" t="str">
        <f t="shared" si="658"/>
        <v>JPY M</v>
      </c>
      <c r="H255" s="26">
        <f t="shared" si="659"/>
        <v>-1649</v>
      </c>
      <c r="I255" s="26">
        <f t="shared" si="659"/>
        <v>-1552</v>
      </c>
      <c r="J255" s="26">
        <f t="shared" si="659"/>
        <v>-1842</v>
      </c>
      <c r="K255" s="26">
        <f t="shared" si="659"/>
        <v>-1745</v>
      </c>
      <c r="L255" s="26">
        <f t="shared" si="659"/>
        <v>-1722</v>
      </c>
      <c r="M255" s="26">
        <f t="shared" si="659"/>
        <v>-2012</v>
      </c>
      <c r="N255" s="26">
        <f t="shared" si="659"/>
        <v>-2194</v>
      </c>
      <c r="O255" s="26">
        <f t="shared" si="659"/>
        <v>-3877</v>
      </c>
      <c r="P255" s="23">
        <f t="shared" si="659"/>
        <v>-5833.8074999999999</v>
      </c>
      <c r="Q255" s="23">
        <f t="shared" si="659"/>
        <v>-4594.9616100755002</v>
      </c>
      <c r="R255" s="23">
        <f t="shared" si="659"/>
        <v>-7436.103017572088</v>
      </c>
      <c r="S255" s="23">
        <f t="shared" si="659"/>
        <v>-7846.499980858006</v>
      </c>
      <c r="T255" s="23">
        <f t="shared" si="659"/>
        <v>-8074.4595968996</v>
      </c>
      <c r="Y255" s="30">
        <v>-873</v>
      </c>
      <c r="Z255" s="30">
        <v>0</v>
      </c>
      <c r="AA255" s="30">
        <v>-776</v>
      </c>
      <c r="AB255" s="30">
        <v>0</v>
      </c>
      <c r="AC255" s="30">
        <v>-776</v>
      </c>
      <c r="AD255" s="30">
        <v>0</v>
      </c>
      <c r="AE255" s="30">
        <v>-776</v>
      </c>
      <c r="AF255" s="30">
        <v>0</v>
      </c>
      <c r="AG255" s="30">
        <v>-969</v>
      </c>
      <c r="AH255" s="30">
        <v>0</v>
      </c>
      <c r="AI255" s="30">
        <v>-873</v>
      </c>
      <c r="AJ255" s="30">
        <v>0</v>
      </c>
      <c r="AK255" s="30">
        <v>-872</v>
      </c>
      <c r="AL255" s="30">
        <v>0</v>
      </c>
      <c r="AM255" s="30">
        <v>-873</v>
      </c>
      <c r="AN255" s="30">
        <v>0</v>
      </c>
      <c r="AO255" s="30">
        <v>-872</v>
      </c>
      <c r="AP255" s="30">
        <v>0</v>
      </c>
      <c r="AQ255" s="30">
        <v>-850</v>
      </c>
      <c r="AR255" s="30">
        <v>0</v>
      </c>
      <c r="AS255" s="30">
        <v>-1188</v>
      </c>
      <c r="AT255" s="30">
        <v>0</v>
      </c>
      <c r="AU255" s="30">
        <v>-824</v>
      </c>
      <c r="AV255" s="30">
        <v>0</v>
      </c>
      <c r="AW255" s="30">
        <v>-1188</v>
      </c>
      <c r="AX255" s="30">
        <v>0</v>
      </c>
      <c r="AY255" s="30">
        <v>-1006</v>
      </c>
      <c r="AZ255" s="30">
        <v>0</v>
      </c>
      <c r="BA255" s="30">
        <v>-2871</v>
      </c>
      <c r="BB255" s="30">
        <v>0</v>
      </c>
      <c r="BC255" s="30">
        <v>-1006</v>
      </c>
      <c r="BD255" s="30">
        <v>0</v>
      </c>
      <c r="BE255" s="30">
        <v>-3639</v>
      </c>
      <c r="BF255" s="127">
        <f>-'D&amp;E'!BF101</f>
        <v>0</v>
      </c>
      <c r="BG255" s="127">
        <f>-'D&amp;E'!BG101</f>
        <v>-2194.8074999999999</v>
      </c>
      <c r="BH255" s="127">
        <f>-'D&amp;E'!BH101</f>
        <v>0</v>
      </c>
      <c r="BI255" s="127">
        <f>-'D&amp;E'!BI101</f>
        <v>-2926.41</v>
      </c>
      <c r="BJ255" s="127">
        <f>-'D&amp;E'!BJ101</f>
        <v>0</v>
      </c>
      <c r="BK255" s="127">
        <f>-'D&amp;E'!BK101</f>
        <v>-1668.5516100755005</v>
      </c>
      <c r="BL255" s="127">
        <f>-'D&amp;E'!BL101</f>
        <v>0</v>
      </c>
      <c r="BM255" s="127">
        <f>-'D&amp;E'!BM101</f>
        <v>-5558.1353771059257</v>
      </c>
      <c r="BN255" s="127">
        <f>-'D&amp;E'!BN101</f>
        <v>0</v>
      </c>
      <c r="BO255" s="127">
        <f>-'D&amp;E'!BO101</f>
        <v>-1877.9676404661623</v>
      </c>
      <c r="BP255" s="127">
        <f>-'D&amp;E'!BP101</f>
        <v>0</v>
      </c>
      <c r="BQ255" s="127">
        <f>-'D&amp;E'!BQ101</f>
        <v>-5835.0383445891548</v>
      </c>
      <c r="BR255" s="127">
        <f>-'D&amp;E'!BR101</f>
        <v>0</v>
      </c>
      <c r="BS255" s="127">
        <f>-'D&amp;E'!BS101</f>
        <v>-2011.461636268851</v>
      </c>
      <c r="BT255" s="127">
        <f>-'D&amp;E'!BT101</f>
        <v>0</v>
      </c>
      <c r="BU255" s="127">
        <f>-'D&amp;E'!BU101</f>
        <v>-5968.5632445378351</v>
      </c>
      <c r="BV255" s="127">
        <f>-'D&amp;E'!BV101</f>
        <v>0</v>
      </c>
      <c r="BW255" s="127">
        <f>-'D&amp;E'!BW101</f>
        <v>-2105.8963523617654</v>
      </c>
      <c r="BX255" s="127">
        <f>-'D&amp;E'!BX101</f>
        <v>0</v>
      </c>
    </row>
    <row r="256" spans="2:76" x14ac:dyDescent="0.15">
      <c r="B256" t="s">
        <v>168</v>
      </c>
      <c r="G256" s="36" t="str">
        <f t="shared" si="658"/>
        <v>JPY M</v>
      </c>
      <c r="H256" s="26">
        <f t="shared" si="659"/>
        <v>-10</v>
      </c>
      <c r="I256" s="26">
        <f t="shared" si="659"/>
        <v>-561</v>
      </c>
      <c r="J256" s="26">
        <f t="shared" si="659"/>
        <v>-495</v>
      </c>
      <c r="K256" s="26">
        <f t="shared" si="659"/>
        <v>-1157</v>
      </c>
      <c r="L256" s="26">
        <f t="shared" si="659"/>
        <v>-400</v>
      </c>
      <c r="M256" s="26">
        <f t="shared" si="659"/>
        <v>-371</v>
      </c>
      <c r="N256" s="26">
        <f t="shared" si="659"/>
        <v>-341</v>
      </c>
      <c r="O256" s="26">
        <f t="shared" si="659"/>
        <v>-426</v>
      </c>
      <c r="P256" s="23">
        <f t="shared" si="659"/>
        <v>-106</v>
      </c>
      <c r="Q256" s="23">
        <f t="shared" si="659"/>
        <v>0</v>
      </c>
      <c r="R256" s="23">
        <f t="shared" si="659"/>
        <v>0</v>
      </c>
      <c r="S256" s="23">
        <f t="shared" si="659"/>
        <v>0</v>
      </c>
      <c r="T256" s="23">
        <f t="shared" si="659"/>
        <v>0</v>
      </c>
      <c r="Y256" s="30">
        <v>-6</v>
      </c>
      <c r="Z256" s="30">
        <v>-5</v>
      </c>
      <c r="AA256" s="30">
        <v>0</v>
      </c>
      <c r="AB256" s="30">
        <v>1</v>
      </c>
      <c r="AC256" s="30">
        <v>-173</v>
      </c>
      <c r="AD256" s="30">
        <v>-173</v>
      </c>
      <c r="AE256" s="30">
        <v>-108</v>
      </c>
      <c r="AF256" s="30">
        <v>-107</v>
      </c>
      <c r="AG256" s="30">
        <v>-136</v>
      </c>
      <c r="AH256" s="30">
        <v>-137</v>
      </c>
      <c r="AI256" s="30">
        <v>-111</v>
      </c>
      <c r="AJ256" s="30">
        <v>-111</v>
      </c>
      <c r="AK256" s="30">
        <v>-116</v>
      </c>
      <c r="AL256" s="30">
        <v>-116</v>
      </c>
      <c r="AM256" s="30">
        <v>-462</v>
      </c>
      <c r="AN256" s="30">
        <v>-463</v>
      </c>
      <c r="AO256" s="30">
        <v>-80</v>
      </c>
      <c r="AP256" s="30">
        <v>-79</v>
      </c>
      <c r="AQ256" s="30">
        <v>-120</v>
      </c>
      <c r="AR256" s="30">
        <v>-121</v>
      </c>
      <c r="AS256" s="30">
        <v>-96</v>
      </c>
      <c r="AT256" s="30">
        <v>-95</v>
      </c>
      <c r="AU256" s="30">
        <v>-90</v>
      </c>
      <c r="AV256" s="30">
        <v>-90</v>
      </c>
      <c r="AW256" s="30">
        <v>-88</v>
      </c>
      <c r="AX256" s="30">
        <v>-87</v>
      </c>
      <c r="AY256" s="30">
        <v>-83</v>
      </c>
      <c r="AZ256" s="30">
        <v>-83</v>
      </c>
      <c r="BA256" s="30">
        <v>-136</v>
      </c>
      <c r="BB256" s="30">
        <v>-135</v>
      </c>
      <c r="BC256" s="30">
        <v>-78</v>
      </c>
      <c r="BD256" s="30">
        <v>-77</v>
      </c>
      <c r="BE256" s="30">
        <v>-106</v>
      </c>
      <c r="BF256" s="127">
        <f>-'D&amp;E'!BF121</f>
        <v>0</v>
      </c>
      <c r="BG256" s="127">
        <f>-'D&amp;E'!BG121</f>
        <v>0</v>
      </c>
      <c r="BH256" s="127">
        <f>-'D&amp;E'!BH121</f>
        <v>0</v>
      </c>
      <c r="BI256" s="127">
        <f>-'D&amp;E'!BI121</f>
        <v>0</v>
      </c>
      <c r="BJ256" s="127">
        <f>-'D&amp;E'!BJ121</f>
        <v>0</v>
      </c>
      <c r="BK256" s="127">
        <f>-'D&amp;E'!BK121</f>
        <v>0</v>
      </c>
      <c r="BL256" s="127">
        <f>-'D&amp;E'!BL121</f>
        <v>0</v>
      </c>
      <c r="BM256" s="127">
        <f>-'D&amp;E'!BM121</f>
        <v>0</v>
      </c>
      <c r="BN256" s="127">
        <f>-'D&amp;E'!BN121</f>
        <v>0</v>
      </c>
      <c r="BO256" s="127">
        <f>-'D&amp;E'!BO121</f>
        <v>0</v>
      </c>
      <c r="BP256" s="127">
        <f>-'D&amp;E'!BP121</f>
        <v>0</v>
      </c>
      <c r="BQ256" s="127">
        <f>-'D&amp;E'!BQ121</f>
        <v>0</v>
      </c>
      <c r="BR256" s="127">
        <f>-'D&amp;E'!BR121</f>
        <v>0</v>
      </c>
      <c r="BS256" s="127">
        <f>-'D&amp;E'!BS121</f>
        <v>0</v>
      </c>
      <c r="BT256" s="127">
        <f>-'D&amp;E'!BT121</f>
        <v>0</v>
      </c>
      <c r="BU256" s="127">
        <f>-'D&amp;E'!BU121</f>
        <v>0</v>
      </c>
      <c r="BV256" s="127">
        <f>-'D&amp;E'!BV121</f>
        <v>0</v>
      </c>
      <c r="BW256" s="127">
        <f>-'D&amp;E'!BW121</f>
        <v>0</v>
      </c>
      <c r="BX256" s="127">
        <f>-'D&amp;E'!BX121</f>
        <v>0</v>
      </c>
    </row>
    <row r="257" spans="1:76" x14ac:dyDescent="0.15">
      <c r="B257" s="100" t="s">
        <v>169</v>
      </c>
      <c r="C257" s="90"/>
      <c r="D257" s="90"/>
      <c r="E257" s="90"/>
      <c r="F257" s="90"/>
      <c r="G257" s="91" t="str">
        <f t="shared" si="658"/>
        <v>JPY M</v>
      </c>
      <c r="H257" s="108">
        <f t="shared" si="659"/>
        <v>3948</v>
      </c>
      <c r="I257" s="108">
        <f t="shared" si="659"/>
        <v>12628</v>
      </c>
      <c r="J257" s="108">
        <f t="shared" si="659"/>
        <v>1862</v>
      </c>
      <c r="K257" s="108">
        <f t="shared" si="659"/>
        <v>-1530</v>
      </c>
      <c r="L257" s="108">
        <f t="shared" si="659"/>
        <v>-7249</v>
      </c>
      <c r="M257" s="108">
        <f t="shared" si="659"/>
        <v>4301</v>
      </c>
      <c r="N257" s="108">
        <f t="shared" si="659"/>
        <v>-3277</v>
      </c>
      <c r="O257" s="108">
        <f t="shared" si="659"/>
        <v>-7199</v>
      </c>
      <c r="P257" s="104">
        <f t="shared" si="659"/>
        <v>-10901.047327</v>
      </c>
      <c r="Q257" s="104">
        <f t="shared" si="659"/>
        <v>-4858.4511844991912</v>
      </c>
      <c r="R257" s="104">
        <f t="shared" si="659"/>
        <v>-7676.8059891117127</v>
      </c>
      <c r="S257" s="104">
        <f t="shared" si="659"/>
        <v>-7987.1482822056578</v>
      </c>
      <c r="T257" s="104">
        <f t="shared" si="659"/>
        <v>-8170.9091146959154</v>
      </c>
      <c r="Y257" s="107">
        <f t="shared" ref="Y257:BE257" si="660">SUM(Y251:Y256)</f>
        <v>1665</v>
      </c>
      <c r="Z257" s="107">
        <f t="shared" si="660"/>
        <v>2539</v>
      </c>
      <c r="AA257" s="107">
        <f t="shared" si="660"/>
        <v>-516</v>
      </c>
      <c r="AB257" s="107">
        <f t="shared" si="660"/>
        <v>260</v>
      </c>
      <c r="AC257" s="107">
        <f t="shared" si="660"/>
        <v>7550</v>
      </c>
      <c r="AD257" s="107">
        <f t="shared" si="660"/>
        <v>8325</v>
      </c>
      <c r="AE257" s="107">
        <f t="shared" si="660"/>
        <v>-2012</v>
      </c>
      <c r="AF257" s="107">
        <f t="shared" si="660"/>
        <v>-1235</v>
      </c>
      <c r="AG257" s="107">
        <f t="shared" si="660"/>
        <v>-1797</v>
      </c>
      <c r="AH257" s="107">
        <f t="shared" si="660"/>
        <v>2732</v>
      </c>
      <c r="AI257" s="107">
        <f t="shared" si="660"/>
        <v>3703</v>
      </c>
      <c r="AJ257" s="107">
        <f t="shared" si="660"/>
        <v>-2776</v>
      </c>
      <c r="AK257" s="107">
        <f t="shared" si="660"/>
        <v>-2376</v>
      </c>
      <c r="AL257" s="107">
        <f t="shared" si="660"/>
        <v>683</v>
      </c>
      <c r="AM257" s="107">
        <f t="shared" si="660"/>
        <v>497</v>
      </c>
      <c r="AN257" s="107">
        <f t="shared" si="660"/>
        <v>-334</v>
      </c>
      <c r="AO257" s="107">
        <f t="shared" si="660"/>
        <v>-2560</v>
      </c>
      <c r="AP257" s="107">
        <f t="shared" si="660"/>
        <v>1087</v>
      </c>
      <c r="AQ257" s="107">
        <f t="shared" si="660"/>
        <v>-4556</v>
      </c>
      <c r="AR257" s="107">
        <f t="shared" si="660"/>
        <v>-1220</v>
      </c>
      <c r="AS257" s="107">
        <f t="shared" si="660"/>
        <v>-3087</v>
      </c>
      <c r="AT257" s="107">
        <f t="shared" si="660"/>
        <v>5747</v>
      </c>
      <c r="AU257" s="107">
        <f t="shared" si="660"/>
        <v>-1797</v>
      </c>
      <c r="AV257" s="107">
        <f t="shared" si="660"/>
        <v>3438</v>
      </c>
      <c r="AW257" s="107">
        <f t="shared" si="660"/>
        <v>-3137</v>
      </c>
      <c r="AX257" s="107">
        <f t="shared" si="660"/>
        <v>-2756</v>
      </c>
      <c r="AY257" s="107">
        <f t="shared" si="660"/>
        <v>-230</v>
      </c>
      <c r="AZ257" s="107">
        <f t="shared" si="660"/>
        <v>2846</v>
      </c>
      <c r="BA257" s="107">
        <f t="shared" si="660"/>
        <v>-3062</v>
      </c>
      <c r="BB257" s="107">
        <f t="shared" si="660"/>
        <v>3861</v>
      </c>
      <c r="BC257" s="107">
        <f t="shared" si="660"/>
        <v>-8840</v>
      </c>
      <c r="BD257" s="107">
        <f t="shared" si="660"/>
        <v>842</v>
      </c>
      <c r="BE257" s="107">
        <f t="shared" si="660"/>
        <v>-5155</v>
      </c>
      <c r="BF257" s="107">
        <f t="shared" ref="BF257" si="661">SUM(BF251:BF256)</f>
        <v>-3353.67</v>
      </c>
      <c r="BG257" s="107">
        <f t="shared" ref="BG257:BT257" si="662">SUM(BG251:BG256)</f>
        <v>-2298.2471999999998</v>
      </c>
      <c r="BH257" s="107">
        <f t="shared" si="662"/>
        <v>-94.130127000000002</v>
      </c>
      <c r="BI257" s="107">
        <f t="shared" si="662"/>
        <v>-3012.0684155700001</v>
      </c>
      <c r="BJ257" s="107">
        <f t="shared" si="662"/>
        <v>-77.949158168699995</v>
      </c>
      <c r="BK257" s="107">
        <f t="shared" si="662"/>
        <v>-1739.4853440090176</v>
      </c>
      <c r="BL257" s="107">
        <f t="shared" si="662"/>
        <v>-28.948266751473582</v>
      </c>
      <c r="BM257" s="107">
        <f t="shared" si="662"/>
        <v>-5652.4770333042979</v>
      </c>
      <c r="BN257" s="107">
        <f t="shared" si="662"/>
        <v>2703.6266051812418</v>
      </c>
      <c r="BO257" s="107">
        <f t="shared" si="662"/>
        <v>-4409.1024643749297</v>
      </c>
      <c r="BP257" s="107">
        <f t="shared" si="662"/>
        <v>-318.85309661372679</v>
      </c>
      <c r="BQ257" s="107">
        <f t="shared" si="662"/>
        <v>-5875.3194310224562</v>
      </c>
      <c r="BR257" s="107">
        <f t="shared" si="662"/>
        <v>-36.655788654304452</v>
      </c>
      <c r="BS257" s="107">
        <f t="shared" si="662"/>
        <v>-2044.8184039442681</v>
      </c>
      <c r="BT257" s="107">
        <f t="shared" si="662"/>
        <v>-30.354658584629519</v>
      </c>
      <c r="BU257" s="107">
        <f t="shared" ref="BU257:BX257" si="663">SUM(BU251:BU256)</f>
        <v>-5996.1859838498476</v>
      </c>
      <c r="BV257" s="107">
        <f t="shared" si="663"/>
        <v>-25.136692773931703</v>
      </c>
      <c r="BW257" s="107">
        <f t="shared" si="663"/>
        <v>-2128.7707427860432</v>
      </c>
      <c r="BX257" s="107">
        <f t="shared" si="663"/>
        <v>-20.81569528609284</v>
      </c>
    </row>
    <row r="258" spans="1:76" x14ac:dyDescent="0.15">
      <c r="G258" s="36"/>
      <c r="H258" s="26"/>
      <c r="I258" s="26"/>
      <c r="J258" s="26"/>
      <c r="K258" s="26"/>
      <c r="L258" s="26"/>
      <c r="M258" s="26"/>
      <c r="N258" s="26"/>
      <c r="O258" s="26"/>
      <c r="P258" s="23"/>
      <c r="Q258" s="23"/>
      <c r="R258" s="23"/>
      <c r="S258" s="23"/>
      <c r="T258" s="23"/>
      <c r="Y258" s="30"/>
      <c r="Z258" s="30"/>
      <c r="AA258" s="30"/>
      <c r="AB258" s="30"/>
      <c r="AC258" s="30"/>
      <c r="AD258" s="30"/>
      <c r="AE258" s="30"/>
      <c r="AF258" s="30"/>
      <c r="AG258" s="30"/>
      <c r="AH258" s="30"/>
      <c r="AI258" s="30"/>
      <c r="AJ258" s="30"/>
      <c r="AK258" s="30"/>
      <c r="AL258" s="30"/>
      <c r="AM258" s="30"/>
      <c r="AN258" s="30"/>
      <c r="AO258" s="30"/>
      <c r="AP258" s="30"/>
      <c r="AQ258" s="30"/>
      <c r="AR258" s="30"/>
      <c r="AS258" s="30"/>
      <c r="AT258" s="30"/>
      <c r="AU258" s="30"/>
      <c r="AV258" s="30"/>
      <c r="AW258" s="30"/>
      <c r="AX258" s="30"/>
      <c r="AY258" s="30"/>
      <c r="AZ258" s="30"/>
      <c r="BA258" s="30"/>
      <c r="BB258" s="30"/>
      <c r="BC258" s="30"/>
      <c r="BD258" s="30"/>
      <c r="BE258" s="30"/>
    </row>
    <row r="259" spans="1:76" x14ac:dyDescent="0.15">
      <c r="B259" s="21" t="s">
        <v>170</v>
      </c>
      <c r="G259" s="36" t="str">
        <f>G$10</f>
        <v>JPY M</v>
      </c>
      <c r="H259" s="28">
        <f t="shared" ref="H259:T260" si="664">+SUMIF($X$5:$BY$5,H$5,$X259:$BY259)</f>
        <v>-2124</v>
      </c>
      <c r="I259" s="28">
        <f t="shared" si="664"/>
        <v>6325</v>
      </c>
      <c r="J259" s="28">
        <f t="shared" si="664"/>
        <v>7810</v>
      </c>
      <c r="K259" s="28">
        <f t="shared" si="664"/>
        <v>-11870</v>
      </c>
      <c r="L259" s="28">
        <f t="shared" si="664"/>
        <v>2373</v>
      </c>
      <c r="M259" s="28">
        <f t="shared" si="664"/>
        <v>1462</v>
      </c>
      <c r="N259" s="28">
        <f t="shared" si="664"/>
        <v>4426</v>
      </c>
      <c r="O259" s="28">
        <f t="shared" si="664"/>
        <v>32884</v>
      </c>
      <c r="P259" s="23">
        <f t="shared" si="664"/>
        <v>-33852.947046594811</v>
      </c>
      <c r="Q259" s="23">
        <f t="shared" si="664"/>
        <v>-8161.0529534051866</v>
      </c>
      <c r="R259" s="23">
        <f t="shared" si="664"/>
        <v>1127.5972582044242</v>
      </c>
      <c r="S259" s="23">
        <f t="shared" si="664"/>
        <v>8334.8017956766034</v>
      </c>
      <c r="T259" s="23">
        <f t="shared" si="664"/>
        <v>14967.858934457603</v>
      </c>
      <c r="Y259" s="32">
        <f t="shared" ref="Y259:BT259" si="665">Y242+Y249+Y257</f>
        <v>-961</v>
      </c>
      <c r="Z259" s="32">
        <f t="shared" si="665"/>
        <v>-85</v>
      </c>
      <c r="AA259" s="32">
        <f t="shared" si="665"/>
        <v>-927</v>
      </c>
      <c r="AB259" s="32">
        <f t="shared" si="665"/>
        <v>-151</v>
      </c>
      <c r="AC259" s="32">
        <f t="shared" si="665"/>
        <v>4450</v>
      </c>
      <c r="AD259" s="32">
        <f t="shared" si="665"/>
        <v>5223</v>
      </c>
      <c r="AE259" s="32">
        <f t="shared" si="665"/>
        <v>-2064</v>
      </c>
      <c r="AF259" s="32">
        <f t="shared" si="665"/>
        <v>-1284</v>
      </c>
      <c r="AG259" s="32">
        <f t="shared" si="665"/>
        <v>9812</v>
      </c>
      <c r="AH259" s="32">
        <f t="shared" si="665"/>
        <v>2563</v>
      </c>
      <c r="AI259" s="32">
        <f t="shared" si="665"/>
        <v>-2613</v>
      </c>
      <c r="AJ259" s="32">
        <f t="shared" si="665"/>
        <v>-1952</v>
      </c>
      <c r="AK259" s="32">
        <f t="shared" si="665"/>
        <v>-6620</v>
      </c>
      <c r="AL259" s="32">
        <f t="shared" si="665"/>
        <v>-1550</v>
      </c>
      <c r="AM259" s="32">
        <f t="shared" si="665"/>
        <v>-1710</v>
      </c>
      <c r="AN259" s="32">
        <f t="shared" si="665"/>
        <v>-1990</v>
      </c>
      <c r="AO259" s="32">
        <f t="shared" si="665"/>
        <v>2386</v>
      </c>
      <c r="AP259" s="32">
        <f t="shared" si="665"/>
        <v>3433</v>
      </c>
      <c r="AQ259" s="32">
        <f t="shared" si="665"/>
        <v>-6385</v>
      </c>
      <c r="AR259" s="32">
        <f t="shared" si="665"/>
        <v>2939</v>
      </c>
      <c r="AS259" s="32">
        <f t="shared" si="665"/>
        <v>-5714</v>
      </c>
      <c r="AT259" s="32">
        <f t="shared" si="665"/>
        <v>3057</v>
      </c>
      <c r="AU259" s="32">
        <f t="shared" si="665"/>
        <v>-3291</v>
      </c>
      <c r="AV259" s="32">
        <f t="shared" si="665"/>
        <v>7410</v>
      </c>
      <c r="AW259" s="32">
        <f t="shared" si="665"/>
        <v>-2084</v>
      </c>
      <c r="AX259" s="32">
        <f t="shared" si="665"/>
        <v>824</v>
      </c>
      <c r="AY259" s="32">
        <f t="shared" si="665"/>
        <v>483</v>
      </c>
      <c r="AZ259" s="32">
        <f t="shared" si="665"/>
        <v>5203</v>
      </c>
      <c r="BA259" s="32">
        <f t="shared" si="665"/>
        <v>-3107</v>
      </c>
      <c r="BB259" s="32">
        <f t="shared" si="665"/>
        <v>3715</v>
      </c>
      <c r="BC259" s="32">
        <f t="shared" si="665"/>
        <v>25446</v>
      </c>
      <c r="BD259" s="32">
        <f t="shared" ref="BD259:BF259" si="666">BD242+BD249+BD257</f>
        <v>6830</v>
      </c>
      <c r="BE259" s="32">
        <f t="shared" si="666"/>
        <v>-16538</v>
      </c>
      <c r="BF259" s="80">
        <f t="shared" si="666"/>
        <v>-5981.1474488981621</v>
      </c>
      <c r="BG259" s="80">
        <f t="shared" si="665"/>
        <v>-5400.5257923717381</v>
      </c>
      <c r="BH259" s="80">
        <f t="shared" si="665"/>
        <v>-5933.2738053249141</v>
      </c>
      <c r="BI259" s="80">
        <f t="shared" si="665"/>
        <v>-6066.1034936782735</v>
      </c>
      <c r="BJ259" s="80">
        <f t="shared" si="665"/>
        <v>-1102.4830761300984</v>
      </c>
      <c r="BK259" s="80">
        <f t="shared" si="665"/>
        <v>-1771.9892715907283</v>
      </c>
      <c r="BL259" s="80">
        <f t="shared" si="665"/>
        <v>779.52288799391442</v>
      </c>
      <c r="BM259" s="80">
        <f t="shared" si="665"/>
        <v>-4571.7726785867089</v>
      </c>
      <c r="BN259" s="80">
        <f t="shared" si="665"/>
        <v>4571.7726785867089</v>
      </c>
      <c r="BO259" s="80">
        <f t="shared" si="665"/>
        <v>-1877.9676404661623</v>
      </c>
      <c r="BP259" s="80">
        <f t="shared" si="665"/>
        <v>3005.5648986705864</v>
      </c>
      <c r="BQ259" s="80">
        <f t="shared" si="665"/>
        <v>-2638.2930302826871</v>
      </c>
      <c r="BR259" s="80">
        <f t="shared" si="665"/>
        <v>3855.7990149342081</v>
      </c>
      <c r="BS259" s="80">
        <f t="shared" si="665"/>
        <v>2254.9095057867648</v>
      </c>
      <c r="BT259" s="80">
        <f t="shared" si="665"/>
        <v>4862.3863052383176</v>
      </c>
      <c r="BU259" s="80">
        <f t="shared" ref="BU259:BX259" si="667">BU242+BU249+BU257</f>
        <v>-1258.3606377955603</v>
      </c>
      <c r="BV259" s="80">
        <f t="shared" si="667"/>
        <v>5654.7508157825223</v>
      </c>
      <c r="BW259" s="80">
        <f t="shared" si="667"/>
        <v>3938.4693288278258</v>
      </c>
      <c r="BX259" s="80">
        <f t="shared" si="667"/>
        <v>6632.999427642816</v>
      </c>
    </row>
    <row r="260" spans="1:76" x14ac:dyDescent="0.15">
      <c r="B260" s="100" t="s">
        <v>171</v>
      </c>
      <c r="C260" s="90"/>
      <c r="D260" s="90"/>
      <c r="E260" s="90"/>
      <c r="F260" s="90"/>
      <c r="G260" s="91" t="str">
        <f>G$10</f>
        <v>JPY M</v>
      </c>
      <c r="H260" s="108">
        <f t="shared" si="664"/>
        <v>-6072</v>
      </c>
      <c r="I260" s="108">
        <f t="shared" si="664"/>
        <v>-6303</v>
      </c>
      <c r="J260" s="108">
        <f t="shared" si="664"/>
        <v>5948</v>
      </c>
      <c r="K260" s="108">
        <f t="shared" si="664"/>
        <v>-10340</v>
      </c>
      <c r="L260" s="108">
        <f t="shared" si="664"/>
        <v>9622</v>
      </c>
      <c r="M260" s="108">
        <f t="shared" si="664"/>
        <v>-2839</v>
      </c>
      <c r="N260" s="108">
        <f t="shared" si="664"/>
        <v>7703</v>
      </c>
      <c r="O260" s="108">
        <f t="shared" si="664"/>
        <v>40083</v>
      </c>
      <c r="P260" s="104">
        <f t="shared" si="664"/>
        <v>-22951.899719594818</v>
      </c>
      <c r="Q260" s="104">
        <f t="shared" si="664"/>
        <v>-3302.6017689059945</v>
      </c>
      <c r="R260" s="104">
        <f t="shared" si="664"/>
        <v>8804.4032473161369</v>
      </c>
      <c r="S260" s="104">
        <f t="shared" si="664"/>
        <v>16321.950077882262</v>
      </c>
      <c r="T260" s="104">
        <f t="shared" si="664"/>
        <v>23138.768049153521</v>
      </c>
      <c r="Y260" s="106">
        <f t="shared" ref="Y260:BT260" si="668">Y242+Y249</f>
        <v>-2626</v>
      </c>
      <c r="Z260" s="106">
        <f t="shared" si="668"/>
        <v>-2624</v>
      </c>
      <c r="AA260" s="106">
        <f t="shared" si="668"/>
        <v>-411</v>
      </c>
      <c r="AB260" s="106">
        <f t="shared" si="668"/>
        <v>-411</v>
      </c>
      <c r="AC260" s="106">
        <f t="shared" si="668"/>
        <v>-3100</v>
      </c>
      <c r="AD260" s="106">
        <f t="shared" si="668"/>
        <v>-3102</v>
      </c>
      <c r="AE260" s="106">
        <f t="shared" si="668"/>
        <v>-52</v>
      </c>
      <c r="AF260" s="106">
        <f t="shared" si="668"/>
        <v>-49</v>
      </c>
      <c r="AG260" s="106">
        <f t="shared" si="668"/>
        <v>11609</v>
      </c>
      <c r="AH260" s="106">
        <f t="shared" si="668"/>
        <v>-169</v>
      </c>
      <c r="AI260" s="106">
        <f t="shared" si="668"/>
        <v>-6316</v>
      </c>
      <c r="AJ260" s="106">
        <f t="shared" si="668"/>
        <v>824</v>
      </c>
      <c r="AK260" s="106">
        <f t="shared" si="668"/>
        <v>-4244</v>
      </c>
      <c r="AL260" s="106">
        <f t="shared" si="668"/>
        <v>-2233</v>
      </c>
      <c r="AM260" s="106">
        <f t="shared" si="668"/>
        <v>-2207</v>
      </c>
      <c r="AN260" s="106">
        <f t="shared" si="668"/>
        <v>-1656</v>
      </c>
      <c r="AO260" s="106">
        <f t="shared" si="668"/>
        <v>4946</v>
      </c>
      <c r="AP260" s="106">
        <f t="shared" si="668"/>
        <v>2346</v>
      </c>
      <c r="AQ260" s="106">
        <f t="shared" si="668"/>
        <v>-1829</v>
      </c>
      <c r="AR260" s="106">
        <f t="shared" si="668"/>
        <v>4159</v>
      </c>
      <c r="AS260" s="106">
        <f t="shared" si="668"/>
        <v>-2627</v>
      </c>
      <c r="AT260" s="106">
        <f t="shared" si="668"/>
        <v>-2690</v>
      </c>
      <c r="AU260" s="106">
        <f t="shared" si="668"/>
        <v>-1494</v>
      </c>
      <c r="AV260" s="106">
        <f t="shared" si="668"/>
        <v>3972</v>
      </c>
      <c r="AW260" s="106">
        <f t="shared" si="668"/>
        <v>1053</v>
      </c>
      <c r="AX260" s="106">
        <f t="shared" si="668"/>
        <v>3580</v>
      </c>
      <c r="AY260" s="106">
        <f t="shared" si="668"/>
        <v>713</v>
      </c>
      <c r="AZ260" s="106">
        <f t="shared" si="668"/>
        <v>2357</v>
      </c>
      <c r="BA260" s="106">
        <f t="shared" si="668"/>
        <v>-45</v>
      </c>
      <c r="BB260" s="106">
        <f t="shared" si="668"/>
        <v>-146</v>
      </c>
      <c r="BC260" s="106">
        <f t="shared" si="668"/>
        <v>34286</v>
      </c>
      <c r="BD260" s="106">
        <f t="shared" ref="BD260:BF260" si="669">BD242+BD249</f>
        <v>5988</v>
      </c>
      <c r="BE260" s="106">
        <f t="shared" si="669"/>
        <v>-11383</v>
      </c>
      <c r="BF260" s="107">
        <f t="shared" si="669"/>
        <v>-2627.477448898162</v>
      </c>
      <c r="BG260" s="107">
        <f t="shared" si="668"/>
        <v>-3102.2785923717383</v>
      </c>
      <c r="BH260" s="107">
        <f t="shared" si="668"/>
        <v>-5839.1436783249137</v>
      </c>
      <c r="BI260" s="107">
        <f t="shared" si="668"/>
        <v>-3054.0350781082734</v>
      </c>
      <c r="BJ260" s="107">
        <f t="shared" si="668"/>
        <v>-1024.5339179613984</v>
      </c>
      <c r="BK260" s="107">
        <f t="shared" si="668"/>
        <v>-32.503927581710741</v>
      </c>
      <c r="BL260" s="107">
        <f t="shared" si="668"/>
        <v>808.47115474538805</v>
      </c>
      <c r="BM260" s="107">
        <f t="shared" si="668"/>
        <v>1080.704354717589</v>
      </c>
      <c r="BN260" s="107">
        <f t="shared" si="668"/>
        <v>1868.1460734054672</v>
      </c>
      <c r="BO260" s="107">
        <f t="shared" si="668"/>
        <v>2531.1348239087674</v>
      </c>
      <c r="BP260" s="107">
        <f t="shared" si="668"/>
        <v>3324.4179952843133</v>
      </c>
      <c r="BQ260" s="107">
        <f t="shared" si="668"/>
        <v>3237.0264007397691</v>
      </c>
      <c r="BR260" s="107">
        <f t="shared" si="668"/>
        <v>3892.4548035885127</v>
      </c>
      <c r="BS260" s="107">
        <f t="shared" si="668"/>
        <v>4299.7279097310329</v>
      </c>
      <c r="BT260" s="107">
        <f t="shared" si="668"/>
        <v>4892.7409638229474</v>
      </c>
      <c r="BU260" s="107">
        <f t="shared" ref="BU260:BX260" si="670">BU242+BU249</f>
        <v>4737.8253460542874</v>
      </c>
      <c r="BV260" s="107">
        <f t="shared" si="670"/>
        <v>5679.8875085564541</v>
      </c>
      <c r="BW260" s="107">
        <f t="shared" si="670"/>
        <v>6067.2400716138691</v>
      </c>
      <c r="BX260" s="107">
        <f t="shared" si="670"/>
        <v>6653.8151229289087</v>
      </c>
    </row>
    <row r="262" spans="1:76" x14ac:dyDescent="0.15">
      <c r="A262" t="s">
        <v>43</v>
      </c>
      <c r="B262" s="46" t="s">
        <v>172</v>
      </c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Y262" s="47"/>
      <c r="Z262" s="47"/>
      <c r="AA262" s="47"/>
      <c r="AB262" s="47"/>
      <c r="AC262" s="47"/>
      <c r="AD262" s="47"/>
      <c r="AE262" s="47"/>
      <c r="AF262" s="47"/>
      <c r="AG262" s="47"/>
      <c r="AH262" s="47"/>
      <c r="AI262" s="47"/>
      <c r="AJ262" s="47"/>
      <c r="AK262" s="47"/>
      <c r="AL262" s="47"/>
      <c r="AM262" s="47"/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/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/>
      <c r="BP262" s="47"/>
      <c r="BQ262" s="47"/>
      <c r="BR262" s="47"/>
      <c r="BS262" s="47"/>
      <c r="BT262" s="47"/>
      <c r="BU262" s="47"/>
      <c r="BV262" s="47"/>
      <c r="BW262" s="47"/>
      <c r="BX262" s="47"/>
    </row>
    <row r="264" spans="1:76" x14ac:dyDescent="0.15">
      <c r="B264" s="111" t="s">
        <v>173</v>
      </c>
    </row>
    <row r="265" spans="1:76" x14ac:dyDescent="0.15">
      <c r="B265" s="86" t="s">
        <v>174</v>
      </c>
      <c r="G265" s="36" t="str">
        <f>G$10</f>
        <v>JPY M</v>
      </c>
      <c r="I265" s="83">
        <f t="shared" ref="I265:T265" si="671">H156</f>
        <v>47523</v>
      </c>
      <c r="J265" s="83">
        <f t="shared" si="671"/>
        <v>63292</v>
      </c>
      <c r="K265" s="83">
        <f t="shared" si="671"/>
        <v>65506</v>
      </c>
      <c r="L265" s="83">
        <f t="shared" si="671"/>
        <v>77270</v>
      </c>
      <c r="M265" s="83">
        <f t="shared" si="671"/>
        <v>68609</v>
      </c>
      <c r="N265" s="83">
        <f t="shared" si="671"/>
        <v>70839</v>
      </c>
      <c r="O265" s="83">
        <f t="shared" si="671"/>
        <v>77398</v>
      </c>
      <c r="P265" s="83">
        <f t="shared" si="671"/>
        <v>87558</v>
      </c>
      <c r="Q265" s="83">
        <f t="shared" si="671"/>
        <v>120884.83951166667</v>
      </c>
      <c r="R265" s="83">
        <f t="shared" si="671"/>
        <v>145093.0066126695</v>
      </c>
      <c r="S265" s="83">
        <f t="shared" si="671"/>
        <v>160453.97024253762</v>
      </c>
      <c r="T265" s="83">
        <f t="shared" si="671"/>
        <v>169884.26343699789</v>
      </c>
      <c r="Z265" s="83">
        <f t="shared" ref="Z265:BT265" si="672">Y156</f>
        <v>44960</v>
      </c>
      <c r="AA265" s="83">
        <f t="shared" si="672"/>
        <v>46192</v>
      </c>
      <c r="AB265" s="83">
        <f t="shared" si="672"/>
        <v>46272</v>
      </c>
      <c r="AC265" s="83">
        <f t="shared" si="672"/>
        <v>47523</v>
      </c>
      <c r="AD265" s="83">
        <f t="shared" si="672"/>
        <v>57500</v>
      </c>
      <c r="AE265" s="83">
        <f t="shared" si="672"/>
        <v>61163</v>
      </c>
      <c r="AF265" s="83">
        <f t="shared" si="672"/>
        <v>62094</v>
      </c>
      <c r="AG265" s="83">
        <f t="shared" si="672"/>
        <v>63292</v>
      </c>
      <c r="AH265" s="83">
        <f t="shared" si="672"/>
        <v>64489</v>
      </c>
      <c r="AI265" s="83">
        <f t="shared" si="672"/>
        <v>65976</v>
      </c>
      <c r="AJ265" s="83">
        <f t="shared" si="672"/>
        <v>65621</v>
      </c>
      <c r="AK265" s="83">
        <f t="shared" si="672"/>
        <v>65506</v>
      </c>
      <c r="AL265" s="83">
        <f t="shared" si="672"/>
        <v>71663</v>
      </c>
      <c r="AM265" s="83">
        <f t="shared" si="672"/>
        <v>73495</v>
      </c>
      <c r="AN265" s="83">
        <f t="shared" si="672"/>
        <v>76886</v>
      </c>
      <c r="AO265" s="83">
        <f t="shared" si="672"/>
        <v>77270</v>
      </c>
      <c r="AP265" s="83">
        <f t="shared" si="672"/>
        <v>77824</v>
      </c>
      <c r="AQ265" s="83">
        <f t="shared" si="672"/>
        <v>80022</v>
      </c>
      <c r="AR265" s="83">
        <f t="shared" si="672"/>
        <v>79156</v>
      </c>
      <c r="AS265" s="83">
        <f t="shared" si="672"/>
        <v>68609</v>
      </c>
      <c r="AT265" s="83">
        <f t="shared" si="672"/>
        <v>69273</v>
      </c>
      <c r="AU265" s="83">
        <f t="shared" si="672"/>
        <v>71823</v>
      </c>
      <c r="AV265" s="83">
        <f t="shared" si="672"/>
        <v>71822</v>
      </c>
      <c r="AW265" s="83">
        <f t="shared" si="672"/>
        <v>70839</v>
      </c>
      <c r="AX265" s="83">
        <f t="shared" si="672"/>
        <v>71978</v>
      </c>
      <c r="AY265" s="83">
        <f t="shared" si="672"/>
        <v>75151</v>
      </c>
      <c r="AZ265" s="83">
        <f t="shared" si="672"/>
        <v>74643</v>
      </c>
      <c r="BA265" s="83">
        <f t="shared" si="672"/>
        <v>77398</v>
      </c>
      <c r="BB265" s="83">
        <f t="shared" si="672"/>
        <v>76819</v>
      </c>
      <c r="BC265" s="83">
        <f t="shared" si="672"/>
        <v>84867</v>
      </c>
      <c r="BD265" s="83">
        <f t="shared" si="672"/>
        <v>83722</v>
      </c>
      <c r="BE265" s="83">
        <f t="shared" si="672"/>
        <v>87558</v>
      </c>
      <c r="BF265" s="83">
        <f t="shared" si="672"/>
        <v>91566</v>
      </c>
      <c r="BG265" s="83">
        <f t="shared" si="672"/>
        <v>101582.625</v>
      </c>
      <c r="BH265" s="83">
        <f t="shared" si="672"/>
        <v>111381.50440000001</v>
      </c>
      <c r="BI265" s="83">
        <f t="shared" si="672"/>
        <v>120884.83951166667</v>
      </c>
      <c r="BJ265" s="83">
        <f t="shared" si="672"/>
        <v>127386.2907285</v>
      </c>
      <c r="BK265" s="83">
        <f t="shared" si="672"/>
        <v>133561.85616855</v>
      </c>
      <c r="BL265" s="83">
        <f t="shared" si="672"/>
        <v>139459.31670889835</v>
      </c>
      <c r="BM265" s="83">
        <f t="shared" si="672"/>
        <v>145093.0066126695</v>
      </c>
      <c r="BN265" s="83">
        <f t="shared" si="672"/>
        <v>149254.72615880086</v>
      </c>
      <c r="BO265" s="83">
        <f t="shared" si="672"/>
        <v>153220.76543097358</v>
      </c>
      <c r="BP265" s="83">
        <f t="shared" si="672"/>
        <v>156951.55385012541</v>
      </c>
      <c r="BQ265" s="83">
        <f t="shared" si="672"/>
        <v>160453.97024253762</v>
      </c>
      <c r="BR265" s="83">
        <f t="shared" si="672"/>
        <v>163002.57825609462</v>
      </c>
      <c r="BS265" s="83">
        <f t="shared" si="672"/>
        <v>165507.08031849505</v>
      </c>
      <c r="BT265" s="83">
        <f t="shared" si="672"/>
        <v>167799.60426221517</v>
      </c>
      <c r="BU265" s="83">
        <f t="shared" ref="BU265" si="673">BT156</f>
        <v>169884.26343699789</v>
      </c>
      <c r="BV265" s="83">
        <f t="shared" ref="BV265" si="674">BU156</f>
        <v>171034.79184776603</v>
      </c>
      <c r="BW265" s="83">
        <f t="shared" ref="BW265" si="675">BV156</f>
        <v>171979.05969599646</v>
      </c>
      <c r="BX265" s="83">
        <f t="shared" ref="BX265" si="676">BW156</f>
        <v>172730.70347963227</v>
      </c>
    </row>
    <row r="266" spans="1:76" x14ac:dyDescent="0.15">
      <c r="B266" s="86" t="s">
        <v>175</v>
      </c>
      <c r="G266" s="36" t="str">
        <f>G$10</f>
        <v>JPY M</v>
      </c>
      <c r="I266" s="83">
        <f t="shared" ref="I266:T268" si="677">+SUMIF($X$5:$BY$5,I$5,$X266:$BY266)</f>
        <v>17176</v>
      </c>
      <c r="J266" s="83">
        <f t="shared" si="677"/>
        <v>13840</v>
      </c>
      <c r="K266" s="83">
        <f t="shared" si="677"/>
        <v>17326</v>
      </c>
      <c r="L266" s="83">
        <f t="shared" si="677"/>
        <v>7173</v>
      </c>
      <c r="M266" s="83">
        <f t="shared" si="677"/>
        <v>6949</v>
      </c>
      <c r="N266" s="83">
        <f t="shared" si="677"/>
        <v>13138</v>
      </c>
      <c r="O266" s="83">
        <f t="shared" si="677"/>
        <v>20518</v>
      </c>
      <c r="P266" s="83">
        <f t="shared" si="677"/>
        <v>43650</v>
      </c>
      <c r="Q266" s="83">
        <f t="shared" si="677"/>
        <v>38800</v>
      </c>
      <c r="R266" s="83">
        <f t="shared" si="677"/>
        <v>33950</v>
      </c>
      <c r="S266" s="83">
        <f t="shared" si="677"/>
        <v>31040</v>
      </c>
      <c r="T266" s="83">
        <f t="shared" si="677"/>
        <v>28130</v>
      </c>
      <c r="Z266" s="83">
        <f t="shared" ref="Z266:BC266" si="678">-Z244</f>
        <v>2486</v>
      </c>
      <c r="AA266" s="83">
        <f t="shared" si="678"/>
        <v>3831</v>
      </c>
      <c r="AB266" s="83">
        <f t="shared" si="678"/>
        <v>3831</v>
      </c>
      <c r="AC266" s="83">
        <f t="shared" si="678"/>
        <v>4874</v>
      </c>
      <c r="AD266" s="83">
        <f t="shared" si="678"/>
        <v>4875</v>
      </c>
      <c r="AE266" s="83">
        <f t="shared" si="678"/>
        <v>3714</v>
      </c>
      <c r="AF266" s="83">
        <f t="shared" si="678"/>
        <v>3713</v>
      </c>
      <c r="AG266" s="83">
        <f t="shared" si="678"/>
        <v>3290</v>
      </c>
      <c r="AH266" s="83">
        <f t="shared" si="678"/>
        <v>3290</v>
      </c>
      <c r="AI266" s="83">
        <f t="shared" si="678"/>
        <v>3630</v>
      </c>
      <c r="AJ266" s="83">
        <f t="shared" si="678"/>
        <v>3630</v>
      </c>
      <c r="AK266" s="83">
        <f t="shared" si="678"/>
        <v>4766</v>
      </c>
      <c r="AL266" s="83">
        <f t="shared" si="678"/>
        <v>4765</v>
      </c>
      <c r="AM266" s="83">
        <f t="shared" si="678"/>
        <v>3898</v>
      </c>
      <c r="AN266" s="83">
        <f t="shared" si="678"/>
        <v>3897</v>
      </c>
      <c r="AO266" s="83">
        <f t="shared" si="678"/>
        <v>2226</v>
      </c>
      <c r="AP266" s="83">
        <f t="shared" si="678"/>
        <v>2226</v>
      </c>
      <c r="AQ266" s="83">
        <f t="shared" si="678"/>
        <v>1360</v>
      </c>
      <c r="AR266" s="83">
        <f t="shared" si="678"/>
        <v>1361</v>
      </c>
      <c r="AS266" s="83">
        <f t="shared" si="678"/>
        <v>1652</v>
      </c>
      <c r="AT266" s="83">
        <f t="shared" si="678"/>
        <v>1651</v>
      </c>
      <c r="AU266" s="83">
        <f t="shared" si="678"/>
        <v>1823</v>
      </c>
      <c r="AV266" s="83">
        <f t="shared" si="678"/>
        <v>1823</v>
      </c>
      <c r="AW266" s="83">
        <f t="shared" si="678"/>
        <v>2864</v>
      </c>
      <c r="AX266" s="83">
        <f t="shared" si="678"/>
        <v>2865</v>
      </c>
      <c r="AY266" s="83">
        <f t="shared" si="678"/>
        <v>3704</v>
      </c>
      <c r="AZ266" s="83">
        <f t="shared" si="678"/>
        <v>3705</v>
      </c>
      <c r="BA266" s="83">
        <f t="shared" si="678"/>
        <v>3801</v>
      </c>
      <c r="BB266" s="83">
        <f t="shared" si="678"/>
        <v>3801</v>
      </c>
      <c r="BC266" s="83">
        <f t="shared" si="678"/>
        <v>6458</v>
      </c>
      <c r="BD266" s="83">
        <f t="shared" ref="BD266:BE266" si="679">-BD244</f>
        <v>6458</v>
      </c>
      <c r="BE266" s="83">
        <f t="shared" si="679"/>
        <v>6501</v>
      </c>
      <c r="BF266" s="127">
        <f>PPE!BF189</f>
        <v>12383</v>
      </c>
      <c r="BG266" s="127">
        <f>PPE!BG189</f>
        <v>12383</v>
      </c>
      <c r="BH266" s="127">
        <f>PPE!BH189</f>
        <v>12383</v>
      </c>
      <c r="BI266" s="127">
        <f>PPE!BI189</f>
        <v>9700</v>
      </c>
      <c r="BJ266" s="127">
        <f>PPE!BJ189</f>
        <v>9700</v>
      </c>
      <c r="BK266" s="127">
        <f>PPE!BK189</f>
        <v>9700</v>
      </c>
      <c r="BL266" s="127">
        <f>PPE!BL189</f>
        <v>9700</v>
      </c>
      <c r="BM266" s="127">
        <f>PPE!BM189</f>
        <v>8487.5</v>
      </c>
      <c r="BN266" s="127">
        <f>PPE!BN189</f>
        <v>8487.5</v>
      </c>
      <c r="BO266" s="127">
        <f>PPE!BO189</f>
        <v>8487.5</v>
      </c>
      <c r="BP266" s="127">
        <f>PPE!BP189</f>
        <v>8487.5</v>
      </c>
      <c r="BQ266" s="127">
        <f>PPE!BQ189</f>
        <v>7760</v>
      </c>
      <c r="BR266" s="127">
        <f>PPE!BR189</f>
        <v>7760</v>
      </c>
      <c r="BS266" s="127">
        <f>PPE!BS189</f>
        <v>7760</v>
      </c>
      <c r="BT266" s="127">
        <f>PPE!BT189</f>
        <v>7760</v>
      </c>
      <c r="BU266" s="127">
        <f>PPE!BU189</f>
        <v>7032.5</v>
      </c>
      <c r="BV266" s="127">
        <f>PPE!BV189</f>
        <v>7032.5</v>
      </c>
      <c r="BW266" s="127">
        <f>PPE!BW189</f>
        <v>7032.5</v>
      </c>
      <c r="BX266" s="127">
        <f>PPE!BX189</f>
        <v>7032.5</v>
      </c>
    </row>
    <row r="267" spans="1:76" x14ac:dyDescent="0.15">
      <c r="B267" s="86" t="s">
        <v>176</v>
      </c>
      <c r="G267" s="36" t="str">
        <f>G$10</f>
        <v>JPY M</v>
      </c>
      <c r="I267" s="83">
        <f t="shared" si="677"/>
        <v>-6413.5</v>
      </c>
      <c r="J267" s="83">
        <f t="shared" si="677"/>
        <v>-6222</v>
      </c>
      <c r="K267" s="83">
        <f t="shared" si="677"/>
        <v>-7569</v>
      </c>
      <c r="L267" s="83">
        <f t="shared" si="677"/>
        <v>-8259</v>
      </c>
      <c r="M267" s="83">
        <f t="shared" si="677"/>
        <v>-7099</v>
      </c>
      <c r="N267" s="83">
        <f t="shared" si="677"/>
        <v>-7944</v>
      </c>
      <c r="O267" s="83">
        <f t="shared" si="677"/>
        <v>-8128</v>
      </c>
      <c r="P267" s="83">
        <f t="shared" si="677"/>
        <v>-10323.160488333333</v>
      </c>
      <c r="Q267" s="83">
        <f t="shared" si="677"/>
        <v>-14591.832898997167</v>
      </c>
      <c r="R267" s="83">
        <f t="shared" si="677"/>
        <v>-18589.036370131878</v>
      </c>
      <c r="S267" s="83">
        <f t="shared" si="677"/>
        <v>-21609.706805539732</v>
      </c>
      <c r="T267" s="83">
        <f t="shared" si="677"/>
        <v>-24720.449288941541</v>
      </c>
      <c r="Z267" s="83">
        <f t="shared" ref="Z267:BE267" si="680">-(Z102-(Y157-Z245-Z157))</f>
        <v>-922</v>
      </c>
      <c r="AA267" s="83">
        <f t="shared" si="680"/>
        <v>-893</v>
      </c>
      <c r="AB267" s="83">
        <f t="shared" si="680"/>
        <v>-1518</v>
      </c>
      <c r="AC267" s="83">
        <f t="shared" si="680"/>
        <v>-1425.5</v>
      </c>
      <c r="AD267" s="83">
        <f t="shared" si="680"/>
        <v>-2058.5</v>
      </c>
      <c r="AE267" s="83">
        <f t="shared" si="680"/>
        <v>-1379.5</v>
      </c>
      <c r="AF267" s="83">
        <f t="shared" si="680"/>
        <v>-1550</v>
      </c>
      <c r="AG267" s="83">
        <f t="shared" si="680"/>
        <v>-1547</v>
      </c>
      <c r="AH267" s="83">
        <f t="shared" si="680"/>
        <v>-1565</v>
      </c>
      <c r="AI267" s="83">
        <f t="shared" si="680"/>
        <v>-1513</v>
      </c>
      <c r="AJ267" s="83">
        <f t="shared" si="680"/>
        <v>-1597</v>
      </c>
      <c r="AK267" s="83">
        <f t="shared" si="680"/>
        <v>-2029</v>
      </c>
      <c r="AL267" s="83">
        <f t="shared" si="680"/>
        <v>-1713</v>
      </c>
      <c r="AM267" s="83">
        <f t="shared" si="680"/>
        <v>-1916</v>
      </c>
      <c r="AN267" s="83">
        <f t="shared" si="680"/>
        <v>-1911</v>
      </c>
      <c r="AO267" s="83">
        <f t="shared" si="680"/>
        <v>-2080</v>
      </c>
      <c r="AP267" s="83">
        <f t="shared" si="680"/>
        <v>-2150</v>
      </c>
      <c r="AQ267" s="83">
        <f t="shared" si="680"/>
        <v>-2250</v>
      </c>
      <c r="AR267" s="83">
        <f t="shared" si="680"/>
        <v>-1779</v>
      </c>
      <c r="AS267" s="83">
        <f t="shared" si="680"/>
        <v>-1662</v>
      </c>
      <c r="AT267" s="83">
        <f t="shared" si="680"/>
        <v>-1975</v>
      </c>
      <c r="AU267" s="83">
        <f t="shared" si="680"/>
        <v>-1792</v>
      </c>
      <c r="AV267" s="83">
        <f t="shared" si="680"/>
        <v>-1670</v>
      </c>
      <c r="AW267" s="83">
        <f t="shared" si="680"/>
        <v>-1972</v>
      </c>
      <c r="AX267" s="83">
        <f t="shared" si="680"/>
        <v>-1992</v>
      </c>
      <c r="AY267" s="83">
        <f t="shared" si="680"/>
        <v>-1775</v>
      </c>
      <c r="AZ267" s="83">
        <f t="shared" si="680"/>
        <v>-2205</v>
      </c>
      <c r="BA267" s="83">
        <f t="shared" si="680"/>
        <v>-1963</v>
      </c>
      <c r="BB267" s="83">
        <f t="shared" si="680"/>
        <v>-2172</v>
      </c>
      <c r="BC267" s="83">
        <f t="shared" si="680"/>
        <v>-1535</v>
      </c>
      <c r="BD267" s="83">
        <f t="shared" si="680"/>
        <v>-2458</v>
      </c>
      <c r="BE267" s="83">
        <f t="shared" si="680"/>
        <v>-2493</v>
      </c>
      <c r="BF267" s="127">
        <f>-PPE!BF191</f>
        <v>-2366.3750000000005</v>
      </c>
      <c r="BG267" s="127">
        <f>-PPE!BG191</f>
        <v>-2584.1206000000002</v>
      </c>
      <c r="BH267" s="127">
        <f>-PPE!BH191</f>
        <v>-2879.6648883333332</v>
      </c>
      <c r="BI267" s="127">
        <f>-PPE!BI191</f>
        <v>-3198.5487831666665</v>
      </c>
      <c r="BJ267" s="127">
        <f>-PPE!BJ191</f>
        <v>-3524.4345599499998</v>
      </c>
      <c r="BK267" s="127">
        <f>-PPE!BK191</f>
        <v>-3802.5394596516662</v>
      </c>
      <c r="BL267" s="127">
        <f>-PPE!BL191</f>
        <v>-4066.3100962288331</v>
      </c>
      <c r="BM267" s="127">
        <f>-PPE!BM191</f>
        <v>-4325.7804538686496</v>
      </c>
      <c r="BN267" s="127">
        <f>-PPE!BN191</f>
        <v>-4521.4607278272615</v>
      </c>
      <c r="BO267" s="127">
        <f>-PPE!BO191</f>
        <v>-4756.7115808481785</v>
      </c>
      <c r="BP267" s="127">
        <f>-PPE!BP191</f>
        <v>-4985.0836075877869</v>
      </c>
      <c r="BQ267" s="127">
        <f>-PPE!BQ191</f>
        <v>-5211.3919864430027</v>
      </c>
      <c r="BR267" s="127">
        <f>-PPE!BR191</f>
        <v>-5255.4979375995681</v>
      </c>
      <c r="BS267" s="127">
        <f>-PPE!BS191</f>
        <v>-5467.4760562798701</v>
      </c>
      <c r="BT267" s="127">
        <f>-PPE!BT191</f>
        <v>-5675.340825217294</v>
      </c>
      <c r="BU267" s="127">
        <f>-PPE!BU191</f>
        <v>-5881.9715892318554</v>
      </c>
      <c r="BV267" s="127">
        <f>-PPE!BV191</f>
        <v>-6088.2321517695573</v>
      </c>
      <c r="BW267" s="127">
        <f>-PPE!BW191</f>
        <v>-6280.8562163642009</v>
      </c>
      <c r="BX267" s="127">
        <f>-PPE!BX191</f>
        <v>-6469.3893315759269</v>
      </c>
    </row>
    <row r="268" spans="1:76" x14ac:dyDescent="0.15">
      <c r="B268" s="86" t="s">
        <v>177</v>
      </c>
      <c r="G268" s="36" t="str">
        <f>G$10</f>
        <v>JPY M</v>
      </c>
      <c r="I268" s="83">
        <f t="shared" si="677"/>
        <v>5006.5</v>
      </c>
      <c r="J268" s="83">
        <f t="shared" si="677"/>
        <v>-5404</v>
      </c>
      <c r="K268" s="83">
        <f t="shared" si="677"/>
        <v>2007</v>
      </c>
      <c r="L268" s="83">
        <f t="shared" si="677"/>
        <v>-7575</v>
      </c>
      <c r="M268" s="83">
        <f t="shared" si="677"/>
        <v>2380</v>
      </c>
      <c r="N268" s="83">
        <f t="shared" si="677"/>
        <v>1365</v>
      </c>
      <c r="O268" s="83">
        <f t="shared" si="677"/>
        <v>-2230</v>
      </c>
      <c r="P268" s="83">
        <f t="shared" si="677"/>
        <v>0</v>
      </c>
      <c r="Q268" s="83">
        <f t="shared" si="677"/>
        <v>0</v>
      </c>
      <c r="R268" s="83">
        <f t="shared" si="677"/>
        <v>0</v>
      </c>
      <c r="S268" s="83">
        <f t="shared" si="677"/>
        <v>0</v>
      </c>
      <c r="T268" s="83">
        <f t="shared" si="677"/>
        <v>0</v>
      </c>
      <c r="Z268" s="83">
        <f t="shared" ref="Z268:BE268" si="681">Z156-Z265-Z266-Z267</f>
        <v>-332</v>
      </c>
      <c r="AA268" s="83">
        <f t="shared" si="681"/>
        <v>-2858</v>
      </c>
      <c r="AB268" s="83">
        <f t="shared" si="681"/>
        <v>-1062</v>
      </c>
      <c r="AC268" s="83">
        <f t="shared" si="681"/>
        <v>6528.5</v>
      </c>
      <c r="AD268" s="83">
        <f t="shared" si="681"/>
        <v>846.5</v>
      </c>
      <c r="AE268" s="83">
        <f t="shared" si="681"/>
        <v>-1403.5</v>
      </c>
      <c r="AF268" s="83">
        <f t="shared" si="681"/>
        <v>-965</v>
      </c>
      <c r="AG268" s="83">
        <f t="shared" si="681"/>
        <v>-546</v>
      </c>
      <c r="AH268" s="83">
        <f t="shared" si="681"/>
        <v>-238</v>
      </c>
      <c r="AI268" s="83">
        <f t="shared" si="681"/>
        <v>-2472</v>
      </c>
      <c r="AJ268" s="83">
        <f t="shared" si="681"/>
        <v>-2148</v>
      </c>
      <c r="AK268" s="83">
        <f t="shared" si="681"/>
        <v>3420</v>
      </c>
      <c r="AL268" s="83">
        <f t="shared" si="681"/>
        <v>-1220</v>
      </c>
      <c r="AM268" s="83">
        <f t="shared" si="681"/>
        <v>1409</v>
      </c>
      <c r="AN268" s="83">
        <f t="shared" si="681"/>
        <v>-1602</v>
      </c>
      <c r="AO268" s="83">
        <f t="shared" si="681"/>
        <v>408</v>
      </c>
      <c r="AP268" s="83">
        <f t="shared" si="681"/>
        <v>2122</v>
      </c>
      <c r="AQ268" s="83">
        <f t="shared" si="681"/>
        <v>24</v>
      </c>
      <c r="AR268" s="83">
        <f t="shared" si="681"/>
        <v>-10129</v>
      </c>
      <c r="AS268" s="83">
        <f t="shared" si="681"/>
        <v>674</v>
      </c>
      <c r="AT268" s="83">
        <f t="shared" si="681"/>
        <v>2874</v>
      </c>
      <c r="AU268" s="83">
        <f t="shared" si="681"/>
        <v>-32</v>
      </c>
      <c r="AV268" s="83">
        <f t="shared" si="681"/>
        <v>-1136</v>
      </c>
      <c r="AW268" s="83">
        <f t="shared" si="681"/>
        <v>247</v>
      </c>
      <c r="AX268" s="83">
        <f t="shared" si="681"/>
        <v>2300</v>
      </c>
      <c r="AY268" s="83">
        <f t="shared" si="681"/>
        <v>-2437</v>
      </c>
      <c r="AZ268" s="83">
        <f t="shared" si="681"/>
        <v>1255</v>
      </c>
      <c r="BA268" s="83">
        <f t="shared" si="681"/>
        <v>-2417</v>
      </c>
      <c r="BB268" s="83">
        <f t="shared" si="681"/>
        <v>6419</v>
      </c>
      <c r="BC268" s="83">
        <f t="shared" si="681"/>
        <v>-6068</v>
      </c>
      <c r="BD268" s="83">
        <f t="shared" si="681"/>
        <v>-164</v>
      </c>
      <c r="BE268" s="83">
        <f t="shared" si="681"/>
        <v>0</v>
      </c>
      <c r="BF268" s="127">
        <f>PPE!BF193-PPE!BF194</f>
        <v>0</v>
      </c>
      <c r="BG268" s="127">
        <f>PPE!BG193-PPE!BG194</f>
        <v>0</v>
      </c>
      <c r="BH268" s="127">
        <f>PPE!BH193-PPE!BH194</f>
        <v>0</v>
      </c>
      <c r="BI268" s="127">
        <f>PPE!BI193-PPE!BI194</f>
        <v>0</v>
      </c>
      <c r="BJ268" s="127">
        <f>PPE!BJ193-PPE!BJ194</f>
        <v>0</v>
      </c>
      <c r="BK268" s="127">
        <f>PPE!BK193-PPE!BK194</f>
        <v>0</v>
      </c>
      <c r="BL268" s="127">
        <f>PPE!BL193-PPE!BL194</f>
        <v>0</v>
      </c>
      <c r="BM268" s="127">
        <f>PPE!BM193-PPE!BM194</f>
        <v>0</v>
      </c>
      <c r="BN268" s="127">
        <f>PPE!BN193-PPE!BN194</f>
        <v>0</v>
      </c>
      <c r="BO268" s="127">
        <f>PPE!BO193-PPE!BO194</f>
        <v>0</v>
      </c>
      <c r="BP268" s="127">
        <f>PPE!BP193-PPE!BP194</f>
        <v>0</v>
      </c>
      <c r="BQ268" s="127">
        <f>PPE!BQ193-PPE!BQ194</f>
        <v>0</v>
      </c>
      <c r="BR268" s="127">
        <f>PPE!BR193-PPE!BR194</f>
        <v>0</v>
      </c>
      <c r="BS268" s="127">
        <f>PPE!BS193-PPE!BS194</f>
        <v>0</v>
      </c>
      <c r="BT268" s="127">
        <f>PPE!BT193-PPE!BT194</f>
        <v>0</v>
      </c>
      <c r="BU268" s="127">
        <f>PPE!BU193-PPE!BU194</f>
        <v>0</v>
      </c>
      <c r="BV268" s="127">
        <f>PPE!BV193-PPE!BV194</f>
        <v>0</v>
      </c>
      <c r="BW268" s="127">
        <f>PPE!BW193-PPE!BW194</f>
        <v>0</v>
      </c>
      <c r="BX268" s="127">
        <f>PPE!BX193-PPE!BX194</f>
        <v>0</v>
      </c>
    </row>
    <row r="269" spans="1:76" x14ac:dyDescent="0.15">
      <c r="B269" s="86" t="s">
        <v>178</v>
      </c>
      <c r="C269" s="90"/>
      <c r="D269" s="90"/>
      <c r="E269" s="90"/>
      <c r="F269" s="90"/>
      <c r="G269" s="91" t="str">
        <f>G$10</f>
        <v>JPY M</v>
      </c>
      <c r="H269" s="90"/>
      <c r="I269" s="107">
        <f t="shared" ref="I269:R269" si="682">SUM(I265:I268)</f>
        <v>63292</v>
      </c>
      <c r="J269" s="107">
        <f t="shared" si="682"/>
        <v>65506</v>
      </c>
      <c r="K269" s="107">
        <f t="shared" si="682"/>
        <v>77270</v>
      </c>
      <c r="L269" s="107">
        <f t="shared" si="682"/>
        <v>68609</v>
      </c>
      <c r="M269" s="107">
        <f t="shared" si="682"/>
        <v>70839</v>
      </c>
      <c r="N269" s="107">
        <f t="shared" si="682"/>
        <v>77398</v>
      </c>
      <c r="O269" s="107">
        <f t="shared" si="682"/>
        <v>87558</v>
      </c>
      <c r="P269" s="107">
        <f t="shared" si="682"/>
        <v>120884.83951166667</v>
      </c>
      <c r="Q269" s="107">
        <f t="shared" si="682"/>
        <v>145093.0066126695</v>
      </c>
      <c r="R269" s="107">
        <f t="shared" si="682"/>
        <v>160453.97024253762</v>
      </c>
      <c r="S269" s="107">
        <f t="shared" ref="S269:T269" si="683">SUM(S265:S268)</f>
        <v>169884.26343699789</v>
      </c>
      <c r="T269" s="107">
        <f t="shared" si="683"/>
        <v>173293.81414805635</v>
      </c>
      <c r="Y269" s="90"/>
      <c r="Z269" s="107">
        <f t="shared" ref="Z269:BT269" si="684">SUM(Z265:Z268)</f>
        <v>46192</v>
      </c>
      <c r="AA269" s="107">
        <f t="shared" si="684"/>
        <v>46272</v>
      </c>
      <c r="AB269" s="107">
        <f t="shared" si="684"/>
        <v>47523</v>
      </c>
      <c r="AC269" s="107">
        <f t="shared" si="684"/>
        <v>57500</v>
      </c>
      <c r="AD269" s="107">
        <f t="shared" si="684"/>
        <v>61163</v>
      </c>
      <c r="AE269" s="107">
        <f t="shared" si="684"/>
        <v>62094</v>
      </c>
      <c r="AF269" s="107">
        <f t="shared" si="684"/>
        <v>63292</v>
      </c>
      <c r="AG269" s="107">
        <f t="shared" si="684"/>
        <v>64489</v>
      </c>
      <c r="AH269" s="107">
        <f t="shared" si="684"/>
        <v>65976</v>
      </c>
      <c r="AI269" s="107">
        <f t="shared" si="684"/>
        <v>65621</v>
      </c>
      <c r="AJ269" s="107">
        <f t="shared" si="684"/>
        <v>65506</v>
      </c>
      <c r="AK269" s="107">
        <f t="shared" si="684"/>
        <v>71663</v>
      </c>
      <c r="AL269" s="107">
        <f t="shared" si="684"/>
        <v>73495</v>
      </c>
      <c r="AM269" s="107">
        <f t="shared" si="684"/>
        <v>76886</v>
      </c>
      <c r="AN269" s="107">
        <f t="shared" si="684"/>
        <v>77270</v>
      </c>
      <c r="AO269" s="107">
        <f t="shared" si="684"/>
        <v>77824</v>
      </c>
      <c r="AP269" s="107">
        <f t="shared" si="684"/>
        <v>80022</v>
      </c>
      <c r="AQ269" s="107">
        <f t="shared" si="684"/>
        <v>79156</v>
      </c>
      <c r="AR269" s="107">
        <f t="shared" si="684"/>
        <v>68609</v>
      </c>
      <c r="AS269" s="107">
        <f t="shared" si="684"/>
        <v>69273</v>
      </c>
      <c r="AT269" s="107">
        <f t="shared" si="684"/>
        <v>71823</v>
      </c>
      <c r="AU269" s="107">
        <f t="shared" si="684"/>
        <v>71822</v>
      </c>
      <c r="AV269" s="107">
        <f t="shared" si="684"/>
        <v>70839</v>
      </c>
      <c r="AW269" s="107">
        <f t="shared" si="684"/>
        <v>71978</v>
      </c>
      <c r="AX269" s="107">
        <f t="shared" si="684"/>
        <v>75151</v>
      </c>
      <c r="AY269" s="107">
        <f t="shared" si="684"/>
        <v>74643</v>
      </c>
      <c r="AZ269" s="107">
        <f t="shared" si="684"/>
        <v>77398</v>
      </c>
      <c r="BA269" s="107">
        <f t="shared" si="684"/>
        <v>76819</v>
      </c>
      <c r="BB269" s="107">
        <f t="shared" si="684"/>
        <v>84867</v>
      </c>
      <c r="BC269" s="107">
        <f t="shared" si="684"/>
        <v>83722</v>
      </c>
      <c r="BD269" s="107">
        <f t="shared" ref="BD269:BF269" si="685">SUM(BD265:BD268)</f>
        <v>87558</v>
      </c>
      <c r="BE269" s="107">
        <f t="shared" si="685"/>
        <v>91566</v>
      </c>
      <c r="BF269" s="107">
        <f t="shared" si="685"/>
        <v>101582.625</v>
      </c>
      <c r="BG269" s="107">
        <f t="shared" si="684"/>
        <v>111381.50440000001</v>
      </c>
      <c r="BH269" s="107">
        <f t="shared" si="684"/>
        <v>120884.83951166667</v>
      </c>
      <c r="BI269" s="107">
        <f t="shared" si="684"/>
        <v>127386.2907285</v>
      </c>
      <c r="BJ269" s="107">
        <f t="shared" si="684"/>
        <v>133561.85616855</v>
      </c>
      <c r="BK269" s="107">
        <f t="shared" si="684"/>
        <v>139459.31670889835</v>
      </c>
      <c r="BL269" s="107">
        <f t="shared" si="684"/>
        <v>145093.0066126695</v>
      </c>
      <c r="BM269" s="107">
        <f t="shared" si="684"/>
        <v>149254.72615880086</v>
      </c>
      <c r="BN269" s="107">
        <f t="shared" si="684"/>
        <v>153220.76543097358</v>
      </c>
      <c r="BO269" s="107">
        <f t="shared" si="684"/>
        <v>156951.55385012541</v>
      </c>
      <c r="BP269" s="107">
        <f t="shared" si="684"/>
        <v>160453.97024253762</v>
      </c>
      <c r="BQ269" s="107">
        <f t="shared" si="684"/>
        <v>163002.57825609462</v>
      </c>
      <c r="BR269" s="107">
        <f t="shared" si="684"/>
        <v>165507.08031849505</v>
      </c>
      <c r="BS269" s="107">
        <f t="shared" si="684"/>
        <v>167799.60426221517</v>
      </c>
      <c r="BT269" s="107">
        <f t="shared" si="684"/>
        <v>169884.26343699789</v>
      </c>
      <c r="BU269" s="107">
        <f t="shared" ref="BU269:BX269" si="686">SUM(BU265:BU268)</f>
        <v>171034.79184776603</v>
      </c>
      <c r="BV269" s="107">
        <f t="shared" si="686"/>
        <v>171979.05969599646</v>
      </c>
      <c r="BW269" s="107">
        <f t="shared" si="686"/>
        <v>172730.70347963227</v>
      </c>
      <c r="BX269" s="107">
        <f t="shared" si="686"/>
        <v>173293.81414805635</v>
      </c>
    </row>
    <row r="270" spans="1:76" x14ac:dyDescent="0.15">
      <c r="P270" s="29"/>
      <c r="Q270" s="27"/>
      <c r="R270" s="27"/>
      <c r="S270" s="27"/>
      <c r="BF270" s="29"/>
      <c r="BG270" s="27"/>
      <c r="BH270" s="27"/>
      <c r="BI270" s="27"/>
      <c r="BJ270" s="27"/>
      <c r="BK270" s="27"/>
      <c r="BL270" s="27"/>
      <c r="BM270" s="27"/>
      <c r="BN270" s="27"/>
      <c r="BO270" s="27"/>
      <c r="BP270" s="27"/>
      <c r="BQ270" s="27"/>
      <c r="BR270" s="27"/>
      <c r="BS270" s="27"/>
      <c r="BT270" s="27"/>
      <c r="BU270" s="27"/>
      <c r="BV270" s="27"/>
      <c r="BW270" s="27"/>
      <c r="BX270" s="27"/>
    </row>
    <row r="271" spans="1:76" x14ac:dyDescent="0.15">
      <c r="B271" s="86" t="s">
        <v>179</v>
      </c>
      <c r="G271" s="36" t="s">
        <v>38</v>
      </c>
      <c r="I271" s="24">
        <f t="shared" ref="I271:T271" si="687">IFERROR(I266/I82,"nm")</f>
        <v>0.20036863348965259</v>
      </c>
      <c r="J271" s="24">
        <f t="shared" si="687"/>
        <v>0.17579737574148641</v>
      </c>
      <c r="K271" s="24">
        <f t="shared" si="687"/>
        <v>0.20613675030636161</v>
      </c>
      <c r="L271" s="24">
        <f t="shared" si="687"/>
        <v>8.1949982291583359E-2</v>
      </c>
      <c r="M271" s="24">
        <f t="shared" si="687"/>
        <v>7.4517709886009031E-2</v>
      </c>
      <c r="N271" s="24">
        <f t="shared" si="687"/>
        <v>0.12049341954418306</v>
      </c>
      <c r="O271" s="24">
        <f t="shared" si="687"/>
        <v>0.17354456182493297</v>
      </c>
      <c r="P271" s="24">
        <f t="shared" si="687"/>
        <v>0.31486999276409616</v>
      </c>
      <c r="Q271" s="24">
        <f t="shared" si="687"/>
        <v>0.24712432232015133</v>
      </c>
      <c r="R271" s="24">
        <f t="shared" si="687"/>
        <v>0.19857734653120426</v>
      </c>
      <c r="S271" s="24">
        <f t="shared" si="687"/>
        <v>0.17065564638276157</v>
      </c>
      <c r="T271" s="24">
        <f t="shared" si="687"/>
        <v>0.14532654785568816</v>
      </c>
      <c r="Z271" s="24">
        <f t="shared" ref="Z271:BE271" si="688">IFERROR(Z266/Z82,"nm")</f>
        <v>0.11808854265627969</v>
      </c>
      <c r="AA271" s="24">
        <f t="shared" si="688"/>
        <v>0.17671479311776372</v>
      </c>
      <c r="AB271" s="24">
        <f t="shared" si="688"/>
        <v>0.20046046779341739</v>
      </c>
      <c r="AC271" s="24">
        <f t="shared" si="688"/>
        <v>0.23636099122254012</v>
      </c>
      <c r="AD271" s="24">
        <f t="shared" si="688"/>
        <v>0.22017975701187842</v>
      </c>
      <c r="AE271" s="24">
        <f t="shared" si="688"/>
        <v>0.17437438377388609</v>
      </c>
      <c r="AF271" s="24">
        <f t="shared" si="688"/>
        <v>0.17141406213932875</v>
      </c>
      <c r="AG271" s="24">
        <f t="shared" si="688"/>
        <v>0.16799428104575165</v>
      </c>
      <c r="AH271" s="24">
        <f t="shared" si="688"/>
        <v>0.17597347026101839</v>
      </c>
      <c r="AI271" s="24">
        <f t="shared" si="688"/>
        <v>0.180623973727422</v>
      </c>
      <c r="AJ271" s="24">
        <f t="shared" si="688"/>
        <v>0.17837837837837839</v>
      </c>
      <c r="AK271" s="24">
        <f t="shared" si="688"/>
        <v>0.2322838483282971</v>
      </c>
      <c r="AL271" s="24">
        <f t="shared" si="688"/>
        <v>0.23167055620381174</v>
      </c>
      <c r="AM271" s="24">
        <f t="shared" si="688"/>
        <v>0.18531900732147952</v>
      </c>
      <c r="AN271" s="24">
        <f t="shared" si="688"/>
        <v>0.17769367561898683</v>
      </c>
      <c r="AO271" s="24">
        <f t="shared" si="688"/>
        <v>9.3423427204431947E-2</v>
      </c>
      <c r="AP271" s="24">
        <f t="shared" si="688"/>
        <v>9.5906936665230508E-2</v>
      </c>
      <c r="AQ271" s="24">
        <f t="shared" si="688"/>
        <v>6.2600690448791713E-2</v>
      </c>
      <c r="AR271" s="24">
        <f t="shared" si="688"/>
        <v>7.2520914370970316E-2</v>
      </c>
      <c r="AS271" s="24">
        <f t="shared" si="688"/>
        <v>8.139133862147116E-2</v>
      </c>
      <c r="AT271" s="24">
        <f t="shared" si="688"/>
        <v>7.3583812452645184E-2</v>
      </c>
      <c r="AU271" s="24">
        <f t="shared" si="688"/>
        <v>7.2035405223851115E-2</v>
      </c>
      <c r="AV271" s="24">
        <f t="shared" si="688"/>
        <v>7.2306838013644292E-2</v>
      </c>
      <c r="AW271" s="24">
        <f t="shared" si="688"/>
        <v>0.10966877273597549</v>
      </c>
      <c r="AX271" s="24">
        <f t="shared" si="688"/>
        <v>0.10636323136323136</v>
      </c>
      <c r="AY271" s="24">
        <f t="shared" si="688"/>
        <v>0.13010643155713231</v>
      </c>
      <c r="AZ271" s="24">
        <f t="shared" si="688"/>
        <v>0.13465382518626204</v>
      </c>
      <c r="BA271" s="24">
        <f t="shared" si="688"/>
        <v>0.13463922638234566</v>
      </c>
      <c r="BB271" s="24">
        <f t="shared" si="688"/>
        <v>0.13025598848565847</v>
      </c>
      <c r="BC271" s="24">
        <f t="shared" si="688"/>
        <v>0.21396859055065934</v>
      </c>
      <c r="BD271" s="24">
        <f t="shared" si="688"/>
        <v>0.21080463522115228</v>
      </c>
      <c r="BE271" s="24">
        <f t="shared" si="688"/>
        <v>0.1910204801222343</v>
      </c>
      <c r="BF271" s="24">
        <f>IFERROR(BF266/BF82,"nm")</f>
        <v>0.36350596776540139</v>
      </c>
      <c r="BG271" s="24">
        <f t="shared" ref="BG271:BT271" si="689">IFERROR(BG266/BG82,"nm")</f>
        <v>0.35557273617782709</v>
      </c>
      <c r="BH271" s="24">
        <f t="shared" si="689"/>
        <v>0.34681734433986089</v>
      </c>
      <c r="BI271" s="24">
        <f t="shared" si="689"/>
        <v>0.2565676324107809</v>
      </c>
      <c r="BJ271" s="24">
        <f t="shared" si="689"/>
        <v>0.25189697728398913</v>
      </c>
      <c r="BK271" s="24">
        <f t="shared" si="689"/>
        <v>0.2440203865274406</v>
      </c>
      <c r="BL271" s="24">
        <f t="shared" si="689"/>
        <v>0.23692853266497377</v>
      </c>
      <c r="BM271" s="24">
        <f t="shared" si="689"/>
        <v>0.20253218995991387</v>
      </c>
      <c r="BN271" s="24">
        <f t="shared" si="689"/>
        <v>0.20108760624962688</v>
      </c>
      <c r="BO271" s="24">
        <f t="shared" si="689"/>
        <v>0.19710302189544288</v>
      </c>
      <c r="BP271" s="24">
        <f t="shared" si="689"/>
        <v>0.19382279002770694</v>
      </c>
      <c r="BQ271" s="24">
        <f t="shared" si="689"/>
        <v>0.17214203403745598</v>
      </c>
      <c r="BR271" s="24">
        <f t="shared" si="689"/>
        <v>0.17218992998814661</v>
      </c>
      <c r="BS271" s="24">
        <f t="shared" si="689"/>
        <v>0.17002211167642406</v>
      </c>
      <c r="BT271" s="24">
        <f t="shared" si="689"/>
        <v>0.16832952051202074</v>
      </c>
      <c r="BU271" s="24">
        <f t="shared" ref="BU271:BX271" si="690">IFERROR(BU266/BU82,"nm")</f>
        <v>0.14643795316083699</v>
      </c>
      <c r="BV271" s="24">
        <f t="shared" si="690"/>
        <v>0.14663276545841272</v>
      </c>
      <c r="BW271" s="24">
        <f t="shared" si="690"/>
        <v>0.14481390304031361</v>
      </c>
      <c r="BX271" s="24">
        <f t="shared" si="690"/>
        <v>0.14346754390540337</v>
      </c>
    </row>
    <row r="272" spans="1:76" x14ac:dyDescent="0.15">
      <c r="B272" s="86" t="s">
        <v>180</v>
      </c>
      <c r="G272" s="36" t="s">
        <v>38</v>
      </c>
      <c r="I272" s="24">
        <f t="shared" ref="I272:T272" si="691">IFERROR(I102/I82,"nm")</f>
        <v>6.286017591750076E-2</v>
      </c>
      <c r="J272" s="24">
        <f t="shared" si="691"/>
        <v>8.0429839826234958E-2</v>
      </c>
      <c r="K272" s="24">
        <f t="shared" si="691"/>
        <v>8.4258366943879309E-2</v>
      </c>
      <c r="L272" s="24">
        <f t="shared" si="691"/>
        <v>9.3774634692501913E-2</v>
      </c>
      <c r="M272" s="24">
        <f t="shared" si="691"/>
        <v>7.6844712770634718E-2</v>
      </c>
      <c r="N272" s="24">
        <f t="shared" si="691"/>
        <v>7.2829825285458796E-2</v>
      </c>
      <c r="O272" s="24">
        <f t="shared" si="691"/>
        <v>7.8669362000862733E-2</v>
      </c>
      <c r="P272" s="24">
        <f t="shared" si="691"/>
        <v>7.7587937173717814E-2</v>
      </c>
      <c r="Q272" s="24">
        <f t="shared" si="691"/>
        <v>9.8230853825299225E-2</v>
      </c>
      <c r="R272" s="24">
        <f t="shared" si="691"/>
        <v>0.11492794874637059</v>
      </c>
      <c r="S272" s="24">
        <f t="shared" si="691"/>
        <v>0.12575246663733158</v>
      </c>
      <c r="T272" s="24">
        <f t="shared" si="691"/>
        <v>0.13336900556364928</v>
      </c>
      <c r="Z272" s="24">
        <f t="shared" ref="Z272:BE272" si="692">IFERROR(Z102/Z82,"nm")</f>
        <v>4.6123883716511493E-2</v>
      </c>
      <c r="AA272" s="24">
        <f t="shared" si="692"/>
        <v>4.931039254578163E-2</v>
      </c>
      <c r="AB272" s="24">
        <f t="shared" si="692"/>
        <v>5.5936371723091412E-2</v>
      </c>
      <c r="AC272" s="24">
        <f t="shared" si="692"/>
        <v>6.0108627127685367E-2</v>
      </c>
      <c r="AD272" s="24">
        <f t="shared" si="692"/>
        <v>5.5982114628968883E-2</v>
      </c>
      <c r="AE272" s="24">
        <f t="shared" si="692"/>
        <v>6.8289591060613178E-2</v>
      </c>
      <c r="AF272" s="24">
        <f t="shared" si="692"/>
        <v>6.7171414062139334E-2</v>
      </c>
      <c r="AG272" s="24">
        <f t="shared" si="692"/>
        <v>8.2209967320261437E-2</v>
      </c>
      <c r="AH272" s="24">
        <f t="shared" si="692"/>
        <v>8.606118955926402E-2</v>
      </c>
      <c r="AI272" s="24">
        <f t="shared" si="692"/>
        <v>7.7424491217594663E-2</v>
      </c>
      <c r="AJ272" s="24">
        <f t="shared" si="692"/>
        <v>7.6511056511056511E-2</v>
      </c>
      <c r="AK272" s="24">
        <f t="shared" si="692"/>
        <v>7.9881080027293105E-2</v>
      </c>
      <c r="AL272" s="24">
        <f t="shared" si="692"/>
        <v>7.9686892259821077E-2</v>
      </c>
      <c r="AM272" s="24">
        <f t="shared" si="692"/>
        <v>9.0425026148141102E-2</v>
      </c>
      <c r="AN272" s="24">
        <f t="shared" si="692"/>
        <v>8.672655145684191E-2</v>
      </c>
      <c r="AO272" s="24">
        <f t="shared" si="692"/>
        <v>8.6288664120535527E-2</v>
      </c>
      <c r="AP272" s="24">
        <f t="shared" si="692"/>
        <v>8.8539422662645417E-2</v>
      </c>
      <c r="AQ272" s="24">
        <f t="shared" si="692"/>
        <v>9.4269275028768695E-2</v>
      </c>
      <c r="AR272" s="24">
        <f t="shared" si="692"/>
        <v>0.10918100921830873</v>
      </c>
      <c r="AS272" s="24">
        <f t="shared" si="692"/>
        <v>8.5332807804108984E-2</v>
      </c>
      <c r="AT272" s="24">
        <f t="shared" si="692"/>
        <v>7.9823505816285598E-2</v>
      </c>
      <c r="AU272" s="24">
        <f t="shared" si="692"/>
        <v>7.1284624807365554E-2</v>
      </c>
      <c r="AV272" s="24">
        <f t="shared" si="692"/>
        <v>7.2941456449309855E-2</v>
      </c>
      <c r="AW272" s="24">
        <f t="shared" si="692"/>
        <v>7.3520964962665136E-2</v>
      </c>
      <c r="AX272" s="24">
        <f t="shared" si="692"/>
        <v>7.1465696465696463E-2</v>
      </c>
      <c r="AY272" s="24">
        <f t="shared" si="692"/>
        <v>6.9303452878569677E-2</v>
      </c>
      <c r="AZ272" s="24">
        <f t="shared" si="692"/>
        <v>7.7157913865164462E-2</v>
      </c>
      <c r="BA272" s="24">
        <f t="shared" si="692"/>
        <v>7.4953065778753852E-2</v>
      </c>
      <c r="BB272" s="24">
        <f t="shared" si="692"/>
        <v>7.8372913882320691E-2</v>
      </c>
      <c r="BC272" s="24">
        <f t="shared" si="692"/>
        <v>8.011397521701677E-2</v>
      </c>
      <c r="BD272" s="24">
        <f t="shared" si="692"/>
        <v>8.0953158152440016E-2</v>
      </c>
      <c r="BE272" s="24">
        <f t="shared" si="692"/>
        <v>7.3605030411659278E-2</v>
      </c>
      <c r="BF272" s="24">
        <f>IFERROR(BF102/BF82,"nm")</f>
        <v>7.2922091752824672E-2</v>
      </c>
      <c r="BG272" s="24">
        <f t="shared" ref="BG272:BT272" si="693">IFERROR(BG102/BG82,"nm")</f>
        <v>7.8229177792492013E-2</v>
      </c>
      <c r="BH272" s="24">
        <f t="shared" si="693"/>
        <v>8.5210550912688449E-2</v>
      </c>
      <c r="BI272" s="24">
        <f t="shared" si="693"/>
        <v>8.9502396118716798E-2</v>
      </c>
      <c r="BJ272" s="24">
        <f t="shared" si="693"/>
        <v>9.6725441442036098E-2</v>
      </c>
      <c r="BK272" s="24">
        <f t="shared" si="693"/>
        <v>0.10107448834330685</v>
      </c>
      <c r="BL272" s="24">
        <f t="shared" si="693"/>
        <v>0.1049461524851934</v>
      </c>
      <c r="BM272" s="24">
        <f t="shared" si="693"/>
        <v>0.1090757947800267</v>
      </c>
      <c r="BN272" s="24">
        <f t="shared" si="693"/>
        <v>0.11324485711637432</v>
      </c>
      <c r="BO272" s="24">
        <f t="shared" si="693"/>
        <v>0.11676885977199858</v>
      </c>
      <c r="BP272" s="24">
        <f t="shared" si="693"/>
        <v>0.12034045654853462</v>
      </c>
      <c r="BQ272" s="24">
        <f t="shared" si="693"/>
        <v>0.12221068393652697</v>
      </c>
      <c r="BR272" s="24">
        <f t="shared" si="693"/>
        <v>0.12348964597190037</v>
      </c>
      <c r="BS272" s="24">
        <f t="shared" si="693"/>
        <v>0.12684232462124745</v>
      </c>
      <c r="BT272" s="24">
        <f t="shared" si="693"/>
        <v>0.13034888883015594</v>
      </c>
      <c r="BU272" s="24">
        <f t="shared" ref="BU272:BX272" si="694">IFERROR(BU102/BU82,"nm")</f>
        <v>0.12968002877819662</v>
      </c>
      <c r="BV272" s="24">
        <f t="shared" si="694"/>
        <v>0.1319248089606358</v>
      </c>
      <c r="BW272" s="24">
        <f t="shared" si="694"/>
        <v>0.1344788589279822</v>
      </c>
      <c r="BX272" s="24">
        <f t="shared" si="694"/>
        <v>0.13729664082465173</v>
      </c>
    </row>
    <row r="273" spans="1:76" x14ac:dyDescent="0.15">
      <c r="G273" s="36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</row>
    <row r="274" spans="1:76" x14ac:dyDescent="0.15">
      <c r="B274" s="88" t="s">
        <v>39</v>
      </c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</row>
    <row r="275" spans="1:76" x14ac:dyDescent="0.15">
      <c r="B275" s="86" t="s">
        <v>181</v>
      </c>
      <c r="G275" s="36" t="s">
        <v>38</v>
      </c>
      <c r="I275" s="24"/>
      <c r="J275" s="24">
        <f t="shared" ref="J275:T275" si="695">IFERROR(J266/I266-1,"nm")</f>
        <v>-0.19422449930135077</v>
      </c>
      <c r="K275" s="24">
        <f t="shared" si="695"/>
        <v>0.25187861271676293</v>
      </c>
      <c r="L275" s="24">
        <f t="shared" si="695"/>
        <v>-0.58599792219785296</v>
      </c>
      <c r="M275" s="24">
        <f t="shared" si="695"/>
        <v>-3.1228216924578334E-2</v>
      </c>
      <c r="N275" s="24">
        <f t="shared" si="695"/>
        <v>0.89063174557490288</v>
      </c>
      <c r="O275" s="24">
        <f t="shared" si="695"/>
        <v>0.56172933475414832</v>
      </c>
      <c r="P275" s="24">
        <f t="shared" si="695"/>
        <v>1.1274003314163172</v>
      </c>
      <c r="Q275" s="24">
        <f t="shared" si="695"/>
        <v>-0.11111111111111116</v>
      </c>
      <c r="R275" s="24">
        <f t="shared" si="695"/>
        <v>-0.125</v>
      </c>
      <c r="S275" s="24">
        <f t="shared" si="695"/>
        <v>-8.5714285714285743E-2</v>
      </c>
      <c r="T275" s="24">
        <f t="shared" si="695"/>
        <v>-9.375E-2</v>
      </c>
      <c r="AC275" s="24"/>
      <c r="AD275" s="24">
        <f t="shared" ref="AD275:AL276" si="696">IFERROR(AD266/Z266-1,"nm")</f>
        <v>0.96098149637972652</v>
      </c>
      <c r="AE275" s="24">
        <f t="shared" si="696"/>
        <v>-3.0540328895849678E-2</v>
      </c>
      <c r="AF275" s="24">
        <f t="shared" si="696"/>
        <v>-3.0801357347950975E-2</v>
      </c>
      <c r="AG275" s="24">
        <f t="shared" si="696"/>
        <v>-0.32498974148543291</v>
      </c>
      <c r="AH275" s="24">
        <f t="shared" si="696"/>
        <v>-0.32512820512820517</v>
      </c>
      <c r="AI275" s="24">
        <f t="shared" si="696"/>
        <v>-2.2617124394184174E-2</v>
      </c>
      <c r="AJ275" s="24">
        <f t="shared" si="696"/>
        <v>-2.2353891731753284E-2</v>
      </c>
      <c r="AK275" s="24">
        <f t="shared" si="696"/>
        <v>0.44863221884498472</v>
      </c>
      <c r="AL275" s="24">
        <f t="shared" si="696"/>
        <v>0.44832826747720356</v>
      </c>
      <c r="AM275" s="24">
        <f t="shared" ref="AM275:AV276" si="697">IFERROR(AM266/AI266-1,"nm")</f>
        <v>7.3829201101928366E-2</v>
      </c>
      <c r="AN275" s="24">
        <f t="shared" si="697"/>
        <v>7.3553719008264462E-2</v>
      </c>
      <c r="AO275" s="24">
        <f t="shared" si="697"/>
        <v>-0.53294167016365923</v>
      </c>
      <c r="AP275" s="24">
        <f t="shared" si="697"/>
        <v>-0.53284365162644276</v>
      </c>
      <c r="AQ275" s="24">
        <f t="shared" si="697"/>
        <v>-0.65110312981015905</v>
      </c>
      <c r="AR275" s="24">
        <f t="shared" si="697"/>
        <v>-0.65075699255837827</v>
      </c>
      <c r="AS275" s="24">
        <f t="shared" si="697"/>
        <v>-0.25786163522012584</v>
      </c>
      <c r="AT275" s="24">
        <f t="shared" si="697"/>
        <v>-0.25831087151841869</v>
      </c>
      <c r="AU275" s="24">
        <f t="shared" si="697"/>
        <v>0.34044117647058814</v>
      </c>
      <c r="AV275" s="24">
        <f t="shared" si="697"/>
        <v>0.33945628214548118</v>
      </c>
      <c r="AW275" s="24">
        <f t="shared" ref="AW275:BC276" si="698">IFERROR(AW266/AS266-1,"nm")</f>
        <v>0.73365617433414054</v>
      </c>
      <c r="AX275" s="24">
        <f t="shared" si="698"/>
        <v>0.73531193216232582</v>
      </c>
      <c r="AY275" s="24">
        <f t="shared" si="698"/>
        <v>1.031815688425672</v>
      </c>
      <c r="AZ275" s="24">
        <f t="shared" si="698"/>
        <v>1.0323642347778388</v>
      </c>
      <c r="BA275" s="24">
        <f t="shared" si="698"/>
        <v>0.32716480446927365</v>
      </c>
      <c r="BB275" s="24">
        <f t="shared" si="698"/>
        <v>0.32670157068062822</v>
      </c>
      <c r="BC275" s="24">
        <f t="shared" si="698"/>
        <v>0.74352051835853139</v>
      </c>
      <c r="BD275" s="24">
        <f t="shared" ref="BD275:BD276" si="699">IFERROR(BD266/AZ266-1,"nm")</f>
        <v>0.74304993252361684</v>
      </c>
      <c r="BE275" s="24">
        <f t="shared" ref="BE275:BE276" si="700">IFERROR(BE266/BA266-1,"nm")</f>
        <v>0.71033938437253363</v>
      </c>
      <c r="BF275" s="24">
        <f t="shared" ref="BF275:BP276" si="701">IFERROR(BF266/BB266-1,"nm")</f>
        <v>2.2578268876611416</v>
      </c>
      <c r="BG275" s="24">
        <f t="shared" si="701"/>
        <v>0.91746670795912055</v>
      </c>
      <c r="BH275" s="24">
        <f t="shared" si="701"/>
        <v>0.91746670795912055</v>
      </c>
      <c r="BI275" s="24">
        <f t="shared" si="701"/>
        <v>0.49207814182433474</v>
      </c>
      <c r="BJ275" s="24">
        <f t="shared" si="701"/>
        <v>-0.21666801259791646</v>
      </c>
      <c r="BK275" s="24">
        <f t="shared" si="701"/>
        <v>-0.21666801259791646</v>
      </c>
      <c r="BL275" s="24">
        <f t="shared" si="701"/>
        <v>-0.21666801259791646</v>
      </c>
      <c r="BM275" s="24">
        <f t="shared" si="701"/>
        <v>-0.125</v>
      </c>
      <c r="BN275" s="24">
        <f t="shared" si="701"/>
        <v>-0.125</v>
      </c>
      <c r="BO275" s="24">
        <f t="shared" si="701"/>
        <v>-0.125</v>
      </c>
      <c r="BP275" s="24">
        <f t="shared" si="701"/>
        <v>-0.125</v>
      </c>
      <c r="BQ275" s="24">
        <f t="shared" ref="BQ275:BT276" si="702">IFERROR(BQ266/BM266-1,"nm")</f>
        <v>-8.5714285714285743E-2</v>
      </c>
      <c r="BR275" s="24">
        <f t="shared" si="702"/>
        <v>-8.5714285714285743E-2</v>
      </c>
      <c r="BS275" s="24">
        <f t="shared" si="702"/>
        <v>-8.5714285714285743E-2</v>
      </c>
      <c r="BT275" s="24">
        <f t="shared" si="702"/>
        <v>-8.5714285714285743E-2</v>
      </c>
      <c r="BU275" s="24">
        <f t="shared" ref="BU275:BU276" si="703">IFERROR(BU266/BQ266-1,"nm")</f>
        <v>-9.375E-2</v>
      </c>
      <c r="BV275" s="24">
        <f t="shared" ref="BV275:BV276" si="704">IFERROR(BV266/BR266-1,"nm")</f>
        <v>-9.375E-2</v>
      </c>
      <c r="BW275" s="24">
        <f t="shared" ref="BW275:BW276" si="705">IFERROR(BW266/BS266-1,"nm")</f>
        <v>-9.375E-2</v>
      </c>
      <c r="BX275" s="24">
        <f t="shared" ref="BX275:BX276" si="706">IFERROR(BX266/BT266-1,"nm")</f>
        <v>-9.375E-2</v>
      </c>
    </row>
    <row r="276" spans="1:76" x14ac:dyDescent="0.15">
      <c r="B276" s="86" t="s">
        <v>62</v>
      </c>
      <c r="G276" s="36" t="s">
        <v>38</v>
      </c>
      <c r="I276" s="24"/>
      <c r="J276" s="24">
        <f t="shared" ref="J276:T276" si="707">IFERROR(J267/I267-1,"nm")</f>
        <v>-2.9858891400951104E-2</v>
      </c>
      <c r="K276" s="24">
        <f t="shared" si="707"/>
        <v>0.21648987463837988</v>
      </c>
      <c r="L276" s="24">
        <f t="shared" si="707"/>
        <v>9.1161315893777184E-2</v>
      </c>
      <c r="M276" s="24">
        <f t="shared" si="707"/>
        <v>-0.14045283932679498</v>
      </c>
      <c r="N276" s="24">
        <f t="shared" si="707"/>
        <v>0.11903084941541064</v>
      </c>
      <c r="O276" s="24">
        <f t="shared" si="707"/>
        <v>2.3162134944612278E-2</v>
      </c>
      <c r="P276" s="24">
        <f t="shared" si="707"/>
        <v>0.27007387897801838</v>
      </c>
      <c r="Q276" s="24">
        <f t="shared" si="707"/>
        <v>0.41350441228614554</v>
      </c>
      <c r="R276" s="24">
        <f t="shared" si="707"/>
        <v>0.27393429590393836</v>
      </c>
      <c r="S276" s="24">
        <f t="shared" si="707"/>
        <v>0.16249741919174188</v>
      </c>
      <c r="T276" s="24">
        <f t="shared" si="707"/>
        <v>0.1439511656217547</v>
      </c>
      <c r="AC276" s="24"/>
      <c r="AD276" s="24">
        <f t="shared" si="696"/>
        <v>1.2326464208242949</v>
      </c>
      <c r="AE276" s="24">
        <f t="shared" si="696"/>
        <v>0.54479283314669646</v>
      </c>
      <c r="AF276" s="24">
        <f t="shared" si="696"/>
        <v>2.1080368906455815E-2</v>
      </c>
      <c r="AG276" s="24">
        <f t="shared" si="696"/>
        <v>8.5233251490705042E-2</v>
      </c>
      <c r="AH276" s="24">
        <f t="shared" si="696"/>
        <v>-0.23973767306290994</v>
      </c>
      <c r="AI276" s="24">
        <f t="shared" si="696"/>
        <v>9.6774193548387011E-2</v>
      </c>
      <c r="AJ276" s="24">
        <f t="shared" si="696"/>
        <v>3.0322580645161246E-2</v>
      </c>
      <c r="AK276" s="24">
        <f t="shared" si="696"/>
        <v>0.31157078215901746</v>
      </c>
      <c r="AL276" s="24">
        <f t="shared" si="696"/>
        <v>9.4568690095846675E-2</v>
      </c>
      <c r="AM276" s="24">
        <f t="shared" si="697"/>
        <v>0.26635822868473236</v>
      </c>
      <c r="AN276" s="24">
        <f t="shared" si="697"/>
        <v>0.19661865998747663</v>
      </c>
      <c r="AO276" s="24">
        <f t="shared" si="697"/>
        <v>2.5135534746180355E-2</v>
      </c>
      <c r="AP276" s="24">
        <f t="shared" si="697"/>
        <v>0.25510799766491532</v>
      </c>
      <c r="AQ276" s="24">
        <f t="shared" si="697"/>
        <v>0.17432150313152395</v>
      </c>
      <c r="AR276" s="24">
        <f t="shared" si="697"/>
        <v>-6.9073783359497654E-2</v>
      </c>
      <c r="AS276" s="24">
        <f t="shared" si="697"/>
        <v>-0.20096153846153841</v>
      </c>
      <c r="AT276" s="24">
        <f t="shared" si="697"/>
        <v>-8.1395348837209336E-2</v>
      </c>
      <c r="AU276" s="24">
        <f t="shared" si="697"/>
        <v>-0.2035555555555556</v>
      </c>
      <c r="AV276" s="24">
        <f t="shared" si="697"/>
        <v>-6.1270376616076483E-2</v>
      </c>
      <c r="AW276" s="24">
        <f t="shared" si="698"/>
        <v>0.18652226233453661</v>
      </c>
      <c r="AX276" s="24">
        <f t="shared" si="698"/>
        <v>8.6075949367088178E-3</v>
      </c>
      <c r="AY276" s="24">
        <f t="shared" si="698"/>
        <v>-9.4866071428570953E-3</v>
      </c>
      <c r="AZ276" s="24">
        <f t="shared" si="698"/>
        <v>0.32035928143712566</v>
      </c>
      <c r="BA276" s="24">
        <f t="shared" si="698"/>
        <v>-4.563894523326617E-3</v>
      </c>
      <c r="BB276" s="24">
        <f t="shared" si="698"/>
        <v>9.0361445783132543E-2</v>
      </c>
      <c r="BC276" s="24">
        <f t="shared" si="698"/>
        <v>-0.13521126760563384</v>
      </c>
      <c r="BD276" s="24">
        <f t="shared" si="699"/>
        <v>0.11473922902494338</v>
      </c>
      <c r="BE276" s="24">
        <f t="shared" si="700"/>
        <v>0.26999490575649521</v>
      </c>
      <c r="BF276" s="24">
        <f t="shared" si="701"/>
        <v>8.9491252302025925E-2</v>
      </c>
      <c r="BG276" s="24">
        <f t="shared" si="701"/>
        <v>0.68346618892508149</v>
      </c>
      <c r="BH276" s="24">
        <f t="shared" si="701"/>
        <v>0.17154796107946835</v>
      </c>
      <c r="BI276" s="24">
        <f t="shared" si="701"/>
        <v>0.28301194671747543</v>
      </c>
      <c r="BJ276" s="24">
        <f t="shared" si="701"/>
        <v>0.48938125189371884</v>
      </c>
      <c r="BK276" s="24">
        <f t="shared" si="701"/>
        <v>0.4715023206160216</v>
      </c>
      <c r="BL276" s="24">
        <f t="shared" si="701"/>
        <v>0.41207753468227204</v>
      </c>
      <c r="BM276" s="24">
        <f t="shared" si="701"/>
        <v>0.35241972129185029</v>
      </c>
      <c r="BN276" s="24">
        <f t="shared" si="701"/>
        <v>0.28288968086029853</v>
      </c>
      <c r="BO276" s="24">
        <f t="shared" si="701"/>
        <v>0.25093023526018055</v>
      </c>
      <c r="BP276" s="24">
        <f t="shared" si="701"/>
        <v>0.22594772400930285</v>
      </c>
      <c r="BQ276" s="24">
        <f t="shared" si="702"/>
        <v>0.20472872861181135</v>
      </c>
      <c r="BR276" s="24">
        <f t="shared" si="702"/>
        <v>0.16234514772066588</v>
      </c>
      <c r="BS276" s="24">
        <f t="shared" si="702"/>
        <v>0.14942349632746788</v>
      </c>
      <c r="BT276" s="24">
        <f t="shared" si="702"/>
        <v>0.13846452175423263</v>
      </c>
      <c r="BU276" s="24">
        <f t="shared" si="703"/>
        <v>0.12867571745386042</v>
      </c>
      <c r="BV276" s="24">
        <f t="shared" si="704"/>
        <v>0.15845010768862333</v>
      </c>
      <c r="BW276" s="24">
        <f t="shared" si="705"/>
        <v>0.14876702736541358</v>
      </c>
      <c r="BX276" s="24">
        <f t="shared" si="706"/>
        <v>0.13991203890882287</v>
      </c>
    </row>
    <row r="278" spans="1:76" x14ac:dyDescent="0.15">
      <c r="A278" t="s">
        <v>43</v>
      </c>
      <c r="B278" s="46" t="s">
        <v>182</v>
      </c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Y278" s="47"/>
      <c r="Z278" s="47"/>
      <c r="AA278" s="47"/>
      <c r="AB278" s="47"/>
      <c r="AC278" s="47"/>
      <c r="AD278" s="47"/>
      <c r="AE278" s="47"/>
      <c r="AF278" s="47"/>
      <c r="AG278" s="47"/>
      <c r="AH278" s="47"/>
      <c r="AI278" s="47"/>
      <c r="AJ278" s="47"/>
      <c r="AK278" s="47"/>
      <c r="AL278" s="47"/>
      <c r="AM278" s="47"/>
      <c r="AN278" s="47"/>
      <c r="AO278" s="47"/>
      <c r="AP278" s="47"/>
      <c r="AQ278" s="47"/>
      <c r="AR278" s="47"/>
      <c r="AS278" s="47"/>
      <c r="AT278" s="47"/>
      <c r="AU278" s="47"/>
      <c r="AV278" s="47"/>
      <c r="AW278" s="47"/>
      <c r="AX278" s="47"/>
      <c r="AY278" s="47"/>
      <c r="AZ278" s="47"/>
      <c r="BA278" s="47"/>
      <c r="BB278" s="47"/>
      <c r="BC278" s="47"/>
      <c r="BD278" s="47"/>
      <c r="BE278" s="47"/>
      <c r="BF278" s="47"/>
      <c r="BG278" s="47"/>
      <c r="BH278" s="47"/>
      <c r="BI278" s="47"/>
      <c r="BJ278" s="47"/>
      <c r="BK278" s="47"/>
      <c r="BL278" s="47"/>
      <c r="BM278" s="47"/>
      <c r="BN278" s="47"/>
      <c r="BO278" s="47"/>
      <c r="BP278" s="47"/>
      <c r="BQ278" s="47"/>
      <c r="BR278" s="47"/>
      <c r="BS278" s="47"/>
      <c r="BT278" s="47"/>
      <c r="BU278" s="47"/>
      <c r="BV278" s="47"/>
      <c r="BW278" s="47"/>
      <c r="BX278" s="47"/>
    </row>
    <row r="280" spans="1:76" x14ac:dyDescent="0.15">
      <c r="B280" s="111" t="s">
        <v>85</v>
      </c>
    </row>
    <row r="281" spans="1:76" x14ac:dyDescent="0.15">
      <c r="C281" s="86" t="s">
        <v>183</v>
      </c>
      <c r="G281" s="36" t="str">
        <f>G$10</f>
        <v>JPY M</v>
      </c>
      <c r="I281" s="83">
        <f t="shared" ref="I281:T281" si="708">H157</f>
        <v>1680</v>
      </c>
      <c r="J281" s="83">
        <f t="shared" si="708"/>
        <v>2705</v>
      </c>
      <c r="K281" s="83">
        <f t="shared" si="708"/>
        <v>2595</v>
      </c>
      <c r="L281" s="83">
        <f t="shared" si="708"/>
        <v>3082</v>
      </c>
      <c r="M281" s="83">
        <f t="shared" si="708"/>
        <v>3133</v>
      </c>
      <c r="N281" s="83">
        <f t="shared" si="708"/>
        <v>3066</v>
      </c>
      <c r="O281" s="83">
        <f t="shared" si="708"/>
        <v>3069</v>
      </c>
      <c r="P281" s="83">
        <f t="shared" si="708"/>
        <v>1896</v>
      </c>
      <c r="Q281" s="83">
        <f t="shared" si="708"/>
        <v>2813.25</v>
      </c>
      <c r="R281" s="83">
        <f t="shared" si="708"/>
        <v>3182.25</v>
      </c>
      <c r="S281" s="83">
        <f t="shared" si="708"/>
        <v>3172.5</v>
      </c>
      <c r="T281" s="83">
        <f t="shared" si="708"/>
        <v>2869.5</v>
      </c>
      <c r="Z281" s="83">
        <f t="shared" ref="Z281:BT281" si="709">Y157</f>
        <v>1456</v>
      </c>
      <c r="AA281" s="83">
        <f t="shared" si="709"/>
        <v>1407</v>
      </c>
      <c r="AB281" s="83">
        <f t="shared" si="709"/>
        <v>1231</v>
      </c>
      <c r="AC281" s="83">
        <f t="shared" si="709"/>
        <v>1680</v>
      </c>
      <c r="AD281" s="83">
        <f t="shared" si="709"/>
        <v>1866</v>
      </c>
      <c r="AE281" s="83">
        <f t="shared" si="709"/>
        <v>2685</v>
      </c>
      <c r="AF281" s="83">
        <f t="shared" si="709"/>
        <v>2610</v>
      </c>
      <c r="AG281" s="83">
        <f t="shared" si="709"/>
        <v>2705</v>
      </c>
      <c r="AH281" s="83">
        <f t="shared" si="709"/>
        <v>2642</v>
      </c>
      <c r="AI281" s="83">
        <f t="shared" si="709"/>
        <v>2598</v>
      </c>
      <c r="AJ281" s="83">
        <f t="shared" si="709"/>
        <v>2555</v>
      </c>
      <c r="AK281" s="83">
        <f t="shared" si="709"/>
        <v>2595</v>
      </c>
      <c r="AL281" s="83">
        <f t="shared" si="709"/>
        <v>2985</v>
      </c>
      <c r="AM281" s="83">
        <f t="shared" si="709"/>
        <v>3059</v>
      </c>
      <c r="AN281" s="83">
        <f t="shared" si="709"/>
        <v>3073</v>
      </c>
      <c r="AO281" s="83">
        <f t="shared" si="709"/>
        <v>3082</v>
      </c>
      <c r="AP281" s="83">
        <f t="shared" si="709"/>
        <v>3106</v>
      </c>
      <c r="AQ281" s="83">
        <f t="shared" si="709"/>
        <v>3201</v>
      </c>
      <c r="AR281" s="83">
        <f t="shared" si="709"/>
        <v>3403</v>
      </c>
      <c r="AS281" s="83">
        <f t="shared" si="709"/>
        <v>3133</v>
      </c>
      <c r="AT281" s="83">
        <f t="shared" si="709"/>
        <v>3063</v>
      </c>
      <c r="AU281" s="83">
        <f t="shared" si="709"/>
        <v>3247</v>
      </c>
      <c r="AV281" s="83">
        <f t="shared" si="709"/>
        <v>3235</v>
      </c>
      <c r="AW281" s="83">
        <f t="shared" si="709"/>
        <v>3066</v>
      </c>
      <c r="AX281" s="83">
        <f t="shared" si="709"/>
        <v>3118</v>
      </c>
      <c r="AY281" s="83">
        <f t="shared" si="709"/>
        <v>3185</v>
      </c>
      <c r="AZ281" s="83">
        <f t="shared" si="709"/>
        <v>2987</v>
      </c>
      <c r="BA281" s="83">
        <f t="shared" si="709"/>
        <v>3069</v>
      </c>
      <c r="BB281" s="83">
        <f t="shared" si="709"/>
        <v>2916</v>
      </c>
      <c r="BC281" s="83">
        <f t="shared" si="709"/>
        <v>2801</v>
      </c>
      <c r="BD281" s="83">
        <f t="shared" si="709"/>
        <v>1918</v>
      </c>
      <c r="BE281" s="83">
        <f t="shared" si="709"/>
        <v>1896</v>
      </c>
      <c r="BF281" s="83">
        <f t="shared" si="709"/>
        <v>1884</v>
      </c>
      <c r="BG281" s="83">
        <f t="shared" si="709"/>
        <v>2216.25</v>
      </c>
      <c r="BH281" s="83">
        <f t="shared" si="709"/>
        <v>2526</v>
      </c>
      <c r="BI281" s="83">
        <f t="shared" si="709"/>
        <v>2813.25</v>
      </c>
      <c r="BJ281" s="83">
        <f t="shared" si="709"/>
        <v>2928</v>
      </c>
      <c r="BK281" s="83">
        <f t="shared" si="709"/>
        <v>3027.75</v>
      </c>
      <c r="BL281" s="83">
        <f t="shared" si="709"/>
        <v>3112.5</v>
      </c>
      <c r="BM281" s="83">
        <f t="shared" si="709"/>
        <v>3182.25</v>
      </c>
      <c r="BN281" s="83">
        <f t="shared" si="709"/>
        <v>3199.5</v>
      </c>
      <c r="BO281" s="83">
        <f t="shared" si="709"/>
        <v>3203.625</v>
      </c>
      <c r="BP281" s="83">
        <f t="shared" si="709"/>
        <v>3194.625</v>
      </c>
      <c r="BQ281" s="83">
        <f t="shared" si="709"/>
        <v>3172.5</v>
      </c>
      <c r="BR281" s="83">
        <f t="shared" si="709"/>
        <v>3114.75</v>
      </c>
      <c r="BS281" s="83">
        <f t="shared" si="709"/>
        <v>3045</v>
      </c>
      <c r="BT281" s="83">
        <f t="shared" si="709"/>
        <v>2963.25</v>
      </c>
      <c r="BU281" s="83">
        <f t="shared" ref="BU281" si="710">BT157</f>
        <v>2869.5</v>
      </c>
      <c r="BV281" s="83">
        <f t="shared" ref="BV281" si="711">BU157</f>
        <v>2741.25</v>
      </c>
      <c r="BW281" s="83">
        <f t="shared" ref="BW281" si="712">BV157</f>
        <v>2719.875</v>
      </c>
      <c r="BX281" s="83">
        <f t="shared" ref="BX281" si="713">BW157</f>
        <v>2687.625</v>
      </c>
    </row>
    <row r="282" spans="1:76" x14ac:dyDescent="0.15">
      <c r="C282" s="86" t="s">
        <v>184</v>
      </c>
      <c r="G282" s="36" t="str">
        <f t="shared" ref="G282:G284" si="714">G$10</f>
        <v>JPY M</v>
      </c>
      <c r="I282" s="83">
        <f t="shared" ref="I282:R282" si="715">-I245</f>
        <v>0</v>
      </c>
      <c r="J282" s="83">
        <f t="shared" si="715"/>
        <v>0</v>
      </c>
      <c r="K282" s="83">
        <f t="shared" si="715"/>
        <v>0</v>
      </c>
      <c r="L282" s="83">
        <f t="shared" si="715"/>
        <v>0</v>
      </c>
      <c r="M282" s="83">
        <f t="shared" si="715"/>
        <v>0</v>
      </c>
      <c r="N282" s="83">
        <f t="shared" si="715"/>
        <v>0</v>
      </c>
      <c r="O282" s="83">
        <f t="shared" si="715"/>
        <v>0</v>
      </c>
      <c r="P282" s="83">
        <f t="shared" si="715"/>
        <v>1350</v>
      </c>
      <c r="Q282" s="83">
        <f t="shared" si="715"/>
        <v>1200</v>
      </c>
      <c r="R282" s="83">
        <f t="shared" si="715"/>
        <v>1050</v>
      </c>
      <c r="S282" s="83">
        <f t="shared" ref="S282:T282" si="716">-S245</f>
        <v>960</v>
      </c>
      <c r="T282" s="83">
        <f t="shared" si="716"/>
        <v>870</v>
      </c>
      <c r="Z282" s="83">
        <f t="shared" ref="Z282:BC282" si="717">-Z245</f>
        <v>0</v>
      </c>
      <c r="AA282" s="83">
        <f t="shared" si="717"/>
        <v>0</v>
      </c>
      <c r="AB282" s="83">
        <f t="shared" si="717"/>
        <v>0</v>
      </c>
      <c r="AC282" s="83">
        <f t="shared" si="717"/>
        <v>0</v>
      </c>
      <c r="AD282" s="83">
        <f t="shared" si="717"/>
        <v>0</v>
      </c>
      <c r="AE282" s="83">
        <f t="shared" si="717"/>
        <v>0</v>
      </c>
      <c r="AF282" s="83">
        <f t="shared" si="717"/>
        <v>0</v>
      </c>
      <c r="AG282" s="83">
        <f t="shared" si="717"/>
        <v>0</v>
      </c>
      <c r="AH282" s="83">
        <f t="shared" si="717"/>
        <v>0</v>
      </c>
      <c r="AI282" s="83">
        <f t="shared" si="717"/>
        <v>0</v>
      </c>
      <c r="AJ282" s="83">
        <f t="shared" si="717"/>
        <v>0</v>
      </c>
      <c r="AK282" s="83">
        <f t="shared" si="717"/>
        <v>0</v>
      </c>
      <c r="AL282" s="83">
        <f t="shared" si="717"/>
        <v>0</v>
      </c>
      <c r="AM282" s="83">
        <f t="shared" si="717"/>
        <v>0</v>
      </c>
      <c r="AN282" s="83">
        <f t="shared" si="717"/>
        <v>0</v>
      </c>
      <c r="AO282" s="83">
        <f t="shared" si="717"/>
        <v>0</v>
      </c>
      <c r="AP282" s="83">
        <f t="shared" si="717"/>
        <v>0</v>
      </c>
      <c r="AQ282" s="83">
        <f t="shared" si="717"/>
        <v>0</v>
      </c>
      <c r="AR282" s="83">
        <f t="shared" si="717"/>
        <v>0</v>
      </c>
      <c r="AS282" s="83">
        <f t="shared" si="717"/>
        <v>0</v>
      </c>
      <c r="AT282" s="83">
        <f t="shared" si="717"/>
        <v>0</v>
      </c>
      <c r="AU282" s="83">
        <f t="shared" si="717"/>
        <v>0</v>
      </c>
      <c r="AV282" s="83">
        <f t="shared" si="717"/>
        <v>0</v>
      </c>
      <c r="AW282" s="83">
        <f t="shared" si="717"/>
        <v>0</v>
      </c>
      <c r="AX282" s="83">
        <f t="shared" si="717"/>
        <v>0</v>
      </c>
      <c r="AY282" s="83">
        <f t="shared" si="717"/>
        <v>0</v>
      </c>
      <c r="AZ282" s="83">
        <f t="shared" si="717"/>
        <v>0</v>
      </c>
      <c r="BA282" s="83">
        <f t="shared" si="717"/>
        <v>0</v>
      </c>
      <c r="BB282" s="83">
        <f t="shared" si="717"/>
        <v>0</v>
      </c>
      <c r="BC282" s="83">
        <f t="shared" si="717"/>
        <v>0</v>
      </c>
      <c r="BD282" s="83">
        <f t="shared" ref="BD282:BE282" si="718">-BD245</f>
        <v>0</v>
      </c>
      <c r="BE282" s="83">
        <f t="shared" si="718"/>
        <v>0</v>
      </c>
      <c r="BF282" s="127">
        <f>PPE!BF200</f>
        <v>450</v>
      </c>
      <c r="BG282" s="127">
        <f>PPE!BG200</f>
        <v>450</v>
      </c>
      <c r="BH282" s="127">
        <f>PPE!BH200</f>
        <v>450</v>
      </c>
      <c r="BI282" s="127">
        <f>PPE!BI200</f>
        <v>300</v>
      </c>
      <c r="BJ282" s="127">
        <f>PPE!BJ200</f>
        <v>300</v>
      </c>
      <c r="BK282" s="127">
        <f>PPE!BK200</f>
        <v>300</v>
      </c>
      <c r="BL282" s="127">
        <f>PPE!BL200</f>
        <v>300</v>
      </c>
      <c r="BM282" s="127">
        <f>PPE!BM200</f>
        <v>262.5</v>
      </c>
      <c r="BN282" s="127">
        <f>PPE!BN200</f>
        <v>262.5</v>
      </c>
      <c r="BO282" s="127">
        <f>PPE!BO200</f>
        <v>262.5</v>
      </c>
      <c r="BP282" s="127">
        <f>PPE!BP200</f>
        <v>262.5</v>
      </c>
      <c r="BQ282" s="127">
        <f>PPE!BQ200</f>
        <v>240</v>
      </c>
      <c r="BR282" s="127">
        <f>PPE!BR200</f>
        <v>240</v>
      </c>
      <c r="BS282" s="127">
        <f>PPE!BS200</f>
        <v>240</v>
      </c>
      <c r="BT282" s="127">
        <f>PPE!BT200</f>
        <v>240</v>
      </c>
      <c r="BU282" s="127">
        <f>PPE!BU200</f>
        <v>217.5</v>
      </c>
      <c r="BV282" s="127">
        <f>PPE!BV200</f>
        <v>217.5</v>
      </c>
      <c r="BW282" s="127">
        <f>PPE!BW200</f>
        <v>217.5</v>
      </c>
      <c r="BX282" s="127">
        <f>PPE!BX200</f>
        <v>217.5</v>
      </c>
    </row>
    <row r="283" spans="1:76" x14ac:dyDescent="0.15">
      <c r="C283" s="86" t="s">
        <v>185</v>
      </c>
      <c r="G283" s="36" t="str">
        <f t="shared" si="714"/>
        <v>JPY M</v>
      </c>
      <c r="I283" s="83">
        <f t="shared" ref="I283:T283" si="719">-(H157-I245-I157)</f>
        <v>1025</v>
      </c>
      <c r="J283" s="83">
        <f t="shared" si="719"/>
        <v>-110</v>
      </c>
      <c r="K283" s="83">
        <f t="shared" si="719"/>
        <v>487</v>
      </c>
      <c r="L283" s="83">
        <f t="shared" si="719"/>
        <v>51</v>
      </c>
      <c r="M283" s="83">
        <f t="shared" si="719"/>
        <v>-67</v>
      </c>
      <c r="N283" s="83">
        <f t="shared" si="719"/>
        <v>3</v>
      </c>
      <c r="O283" s="83">
        <f t="shared" si="719"/>
        <v>-1173</v>
      </c>
      <c r="P283" s="83">
        <f t="shared" si="719"/>
        <v>-432.75</v>
      </c>
      <c r="Q283" s="83">
        <f t="shared" si="719"/>
        <v>-831</v>
      </c>
      <c r="R283" s="83">
        <f t="shared" si="719"/>
        <v>-1059.75</v>
      </c>
      <c r="S283" s="83">
        <f t="shared" si="719"/>
        <v>-1263</v>
      </c>
      <c r="T283" s="83">
        <f t="shared" si="719"/>
        <v>-1095</v>
      </c>
      <c r="Z283" s="83">
        <f t="shared" ref="Z283:BE283" si="720">-(Y157-Z245-Z157)</f>
        <v>-49</v>
      </c>
      <c r="AA283" s="83">
        <f t="shared" si="720"/>
        <v>-176</v>
      </c>
      <c r="AB283" s="83">
        <f t="shared" si="720"/>
        <v>449</v>
      </c>
      <c r="AC283" s="83">
        <f t="shared" si="720"/>
        <v>186</v>
      </c>
      <c r="AD283" s="83">
        <f t="shared" si="720"/>
        <v>819</v>
      </c>
      <c r="AE283" s="83">
        <f t="shared" si="720"/>
        <v>-75</v>
      </c>
      <c r="AF283" s="83">
        <f t="shared" si="720"/>
        <v>95</v>
      </c>
      <c r="AG283" s="83">
        <f t="shared" si="720"/>
        <v>-63</v>
      </c>
      <c r="AH283" s="83">
        <f t="shared" si="720"/>
        <v>-44</v>
      </c>
      <c r="AI283" s="83">
        <f t="shared" si="720"/>
        <v>-43</v>
      </c>
      <c r="AJ283" s="83">
        <f t="shared" si="720"/>
        <v>40</v>
      </c>
      <c r="AK283" s="83">
        <f t="shared" si="720"/>
        <v>390</v>
      </c>
      <c r="AL283" s="83">
        <f t="shared" si="720"/>
        <v>74</v>
      </c>
      <c r="AM283" s="83">
        <f t="shared" si="720"/>
        <v>14</v>
      </c>
      <c r="AN283" s="83">
        <f t="shared" si="720"/>
        <v>9</v>
      </c>
      <c r="AO283" s="83">
        <f t="shared" si="720"/>
        <v>24</v>
      </c>
      <c r="AP283" s="83">
        <f t="shared" si="720"/>
        <v>95</v>
      </c>
      <c r="AQ283" s="83">
        <f t="shared" si="720"/>
        <v>202</v>
      </c>
      <c r="AR283" s="83">
        <f t="shared" si="720"/>
        <v>-270</v>
      </c>
      <c r="AS283" s="83">
        <f t="shared" si="720"/>
        <v>-70</v>
      </c>
      <c r="AT283" s="83">
        <f t="shared" si="720"/>
        <v>184</v>
      </c>
      <c r="AU283" s="83">
        <f t="shared" si="720"/>
        <v>-12</v>
      </c>
      <c r="AV283" s="83">
        <f t="shared" si="720"/>
        <v>-169</v>
      </c>
      <c r="AW283" s="83">
        <f t="shared" si="720"/>
        <v>52</v>
      </c>
      <c r="AX283" s="83">
        <f t="shared" si="720"/>
        <v>67</v>
      </c>
      <c r="AY283" s="83">
        <f t="shared" si="720"/>
        <v>-198</v>
      </c>
      <c r="AZ283" s="83">
        <f t="shared" si="720"/>
        <v>82</v>
      </c>
      <c r="BA283" s="83">
        <f t="shared" si="720"/>
        <v>-153</v>
      </c>
      <c r="BB283" s="83">
        <f t="shared" si="720"/>
        <v>-115</v>
      </c>
      <c r="BC283" s="83">
        <f t="shared" si="720"/>
        <v>-883</v>
      </c>
      <c r="BD283" s="83">
        <f t="shared" si="720"/>
        <v>-22</v>
      </c>
      <c r="BE283" s="83">
        <f t="shared" si="720"/>
        <v>-12</v>
      </c>
      <c r="BF283" s="127">
        <f>PPE!BF201</f>
        <v>-117.75</v>
      </c>
      <c r="BG283" s="127">
        <f>PPE!BG201</f>
        <v>-140.25</v>
      </c>
      <c r="BH283" s="127">
        <f>PPE!BH201</f>
        <v>-162.75</v>
      </c>
      <c r="BI283" s="127">
        <f>PPE!BI201</f>
        <v>-185.25</v>
      </c>
      <c r="BJ283" s="127">
        <f>PPE!BJ201</f>
        <v>-200.25</v>
      </c>
      <c r="BK283" s="127">
        <f>PPE!BK201</f>
        <v>-215.25</v>
      </c>
      <c r="BL283" s="127">
        <f>PPE!BL201</f>
        <v>-230.25</v>
      </c>
      <c r="BM283" s="127">
        <f>PPE!BM201</f>
        <v>-245.25</v>
      </c>
      <c r="BN283" s="127">
        <f>PPE!BN201</f>
        <v>-258.375</v>
      </c>
      <c r="BO283" s="127">
        <f>PPE!BO201</f>
        <v>-271.5</v>
      </c>
      <c r="BP283" s="127">
        <f>PPE!BP201</f>
        <v>-284.625</v>
      </c>
      <c r="BQ283" s="127">
        <f>PPE!BQ201</f>
        <v>-297.75</v>
      </c>
      <c r="BR283" s="127">
        <f>PPE!BR201</f>
        <v>-309.75</v>
      </c>
      <c r="BS283" s="127">
        <f>PPE!BS201</f>
        <v>-321.75</v>
      </c>
      <c r="BT283" s="127">
        <f>PPE!BT201</f>
        <v>-333.75</v>
      </c>
      <c r="BU283" s="127">
        <f>PPE!BU201</f>
        <v>-345.75</v>
      </c>
      <c r="BV283" s="127">
        <f>PPE!BV201</f>
        <v>-238.875</v>
      </c>
      <c r="BW283" s="127">
        <f>PPE!BW201</f>
        <v>-249.75</v>
      </c>
      <c r="BX283" s="127">
        <f>PPE!BX201</f>
        <v>-260.625</v>
      </c>
    </row>
    <row r="284" spans="1:76" x14ac:dyDescent="0.15">
      <c r="C284" s="86" t="s">
        <v>186</v>
      </c>
      <c r="G284" s="36" t="str">
        <f t="shared" si="714"/>
        <v>JPY M</v>
      </c>
      <c r="I284" s="80">
        <f t="shared" ref="I284:R284" si="721">SUM(I281:I283)</f>
        <v>2705</v>
      </c>
      <c r="J284" s="80">
        <f t="shared" si="721"/>
        <v>2595</v>
      </c>
      <c r="K284" s="80">
        <f t="shared" si="721"/>
        <v>3082</v>
      </c>
      <c r="L284" s="80">
        <f t="shared" si="721"/>
        <v>3133</v>
      </c>
      <c r="M284" s="80">
        <f t="shared" si="721"/>
        <v>3066</v>
      </c>
      <c r="N284" s="80">
        <f t="shared" si="721"/>
        <v>3069</v>
      </c>
      <c r="O284" s="80">
        <f t="shared" si="721"/>
        <v>1896</v>
      </c>
      <c r="P284" s="80">
        <f t="shared" si="721"/>
        <v>2813.25</v>
      </c>
      <c r="Q284" s="80">
        <f t="shared" si="721"/>
        <v>3182.25</v>
      </c>
      <c r="R284" s="80">
        <f t="shared" si="721"/>
        <v>3172.5</v>
      </c>
      <c r="S284" s="80">
        <f t="shared" ref="S284:T284" si="722">SUM(S281:S283)</f>
        <v>2869.5</v>
      </c>
      <c r="T284" s="80">
        <f t="shared" si="722"/>
        <v>2644.5</v>
      </c>
      <c r="Z284" s="80">
        <f t="shared" ref="Z284:BT284" si="723">SUM(Z281:Z283)</f>
        <v>1407</v>
      </c>
      <c r="AA284" s="80">
        <f t="shared" si="723"/>
        <v>1231</v>
      </c>
      <c r="AB284" s="80">
        <f t="shared" si="723"/>
        <v>1680</v>
      </c>
      <c r="AC284" s="80">
        <f t="shared" si="723"/>
        <v>1866</v>
      </c>
      <c r="AD284" s="80">
        <f t="shared" si="723"/>
        <v>2685</v>
      </c>
      <c r="AE284" s="80">
        <f t="shared" si="723"/>
        <v>2610</v>
      </c>
      <c r="AF284" s="80">
        <f t="shared" si="723"/>
        <v>2705</v>
      </c>
      <c r="AG284" s="80">
        <f t="shared" si="723"/>
        <v>2642</v>
      </c>
      <c r="AH284" s="80">
        <f t="shared" si="723"/>
        <v>2598</v>
      </c>
      <c r="AI284" s="80">
        <f t="shared" si="723"/>
        <v>2555</v>
      </c>
      <c r="AJ284" s="80">
        <f t="shared" si="723"/>
        <v>2595</v>
      </c>
      <c r="AK284" s="80">
        <f t="shared" si="723"/>
        <v>2985</v>
      </c>
      <c r="AL284" s="80">
        <f t="shared" si="723"/>
        <v>3059</v>
      </c>
      <c r="AM284" s="80">
        <f t="shared" si="723"/>
        <v>3073</v>
      </c>
      <c r="AN284" s="80">
        <f t="shared" si="723"/>
        <v>3082</v>
      </c>
      <c r="AO284" s="80">
        <f t="shared" si="723"/>
        <v>3106</v>
      </c>
      <c r="AP284" s="80">
        <f t="shared" si="723"/>
        <v>3201</v>
      </c>
      <c r="AQ284" s="80">
        <f t="shared" si="723"/>
        <v>3403</v>
      </c>
      <c r="AR284" s="80">
        <f t="shared" si="723"/>
        <v>3133</v>
      </c>
      <c r="AS284" s="80">
        <f t="shared" si="723"/>
        <v>3063</v>
      </c>
      <c r="AT284" s="80">
        <f t="shared" si="723"/>
        <v>3247</v>
      </c>
      <c r="AU284" s="80">
        <f t="shared" si="723"/>
        <v>3235</v>
      </c>
      <c r="AV284" s="80">
        <f t="shared" si="723"/>
        <v>3066</v>
      </c>
      <c r="AW284" s="80">
        <f t="shared" si="723"/>
        <v>3118</v>
      </c>
      <c r="AX284" s="80">
        <f t="shared" si="723"/>
        <v>3185</v>
      </c>
      <c r="AY284" s="80">
        <f t="shared" si="723"/>
        <v>2987</v>
      </c>
      <c r="AZ284" s="80">
        <f t="shared" si="723"/>
        <v>3069</v>
      </c>
      <c r="BA284" s="80">
        <f t="shared" si="723"/>
        <v>2916</v>
      </c>
      <c r="BB284" s="80">
        <f t="shared" si="723"/>
        <v>2801</v>
      </c>
      <c r="BC284" s="80">
        <f t="shared" si="723"/>
        <v>1918</v>
      </c>
      <c r="BD284" s="80">
        <f t="shared" ref="BD284:BF284" si="724">SUM(BD281:BD283)</f>
        <v>1896</v>
      </c>
      <c r="BE284" s="80">
        <f t="shared" si="724"/>
        <v>1884</v>
      </c>
      <c r="BF284" s="80">
        <f t="shared" si="724"/>
        <v>2216.25</v>
      </c>
      <c r="BG284" s="80">
        <f t="shared" si="723"/>
        <v>2526</v>
      </c>
      <c r="BH284" s="80">
        <f t="shared" si="723"/>
        <v>2813.25</v>
      </c>
      <c r="BI284" s="80">
        <f t="shared" si="723"/>
        <v>2928</v>
      </c>
      <c r="BJ284" s="80">
        <f t="shared" si="723"/>
        <v>3027.75</v>
      </c>
      <c r="BK284" s="80">
        <f t="shared" si="723"/>
        <v>3112.5</v>
      </c>
      <c r="BL284" s="80">
        <f t="shared" si="723"/>
        <v>3182.25</v>
      </c>
      <c r="BM284" s="80">
        <f t="shared" si="723"/>
        <v>3199.5</v>
      </c>
      <c r="BN284" s="80">
        <f t="shared" si="723"/>
        <v>3203.625</v>
      </c>
      <c r="BO284" s="80">
        <f t="shared" si="723"/>
        <v>3194.625</v>
      </c>
      <c r="BP284" s="80">
        <f t="shared" si="723"/>
        <v>3172.5</v>
      </c>
      <c r="BQ284" s="80">
        <f t="shared" si="723"/>
        <v>3114.75</v>
      </c>
      <c r="BR284" s="80">
        <f t="shared" si="723"/>
        <v>3045</v>
      </c>
      <c r="BS284" s="80">
        <f t="shared" si="723"/>
        <v>2963.25</v>
      </c>
      <c r="BT284" s="80">
        <f t="shared" si="723"/>
        <v>2869.5</v>
      </c>
      <c r="BU284" s="80">
        <f t="shared" ref="BU284:BX284" si="725">SUM(BU281:BU283)</f>
        <v>2741.25</v>
      </c>
      <c r="BV284" s="80">
        <f t="shared" si="725"/>
        <v>2719.875</v>
      </c>
      <c r="BW284" s="80">
        <f t="shared" si="725"/>
        <v>2687.625</v>
      </c>
      <c r="BX284" s="80">
        <f t="shared" si="725"/>
        <v>2644.5</v>
      </c>
    </row>
    <row r="286" spans="1:76" x14ac:dyDescent="0.15">
      <c r="C286" s="86" t="s">
        <v>187</v>
      </c>
      <c r="G286" s="36" t="s">
        <v>38</v>
      </c>
      <c r="I286" s="24">
        <f t="shared" ref="I286:T286" si="726">IFERROR(-I245/I82,"nm")</f>
        <v>0</v>
      </c>
      <c r="J286" s="24">
        <f t="shared" si="726"/>
        <v>0</v>
      </c>
      <c r="K286" s="24">
        <f t="shared" si="726"/>
        <v>0</v>
      </c>
      <c r="L286" s="24">
        <f t="shared" si="726"/>
        <v>0</v>
      </c>
      <c r="M286" s="24">
        <f t="shared" si="726"/>
        <v>0</v>
      </c>
      <c r="N286" s="24">
        <f t="shared" si="726"/>
        <v>0</v>
      </c>
      <c r="O286" s="24">
        <f t="shared" si="726"/>
        <v>0</v>
      </c>
      <c r="P286" s="24">
        <f t="shared" si="726"/>
        <v>9.7382471988895717E-3</v>
      </c>
      <c r="Q286" s="24">
        <f t="shared" si="726"/>
        <v>7.6430202779428245E-3</v>
      </c>
      <c r="R286" s="24">
        <f t="shared" si="726"/>
        <v>6.1415674184908536E-3</v>
      </c>
      <c r="S286" s="24">
        <f t="shared" si="726"/>
        <v>5.2780096819410793E-3</v>
      </c>
      <c r="T286" s="24">
        <f t="shared" si="726"/>
        <v>4.4946355006913871E-3</v>
      </c>
      <c r="Z286" s="24">
        <f t="shared" ref="Z286:BE286" si="727">IFERROR(-Z245/Z82,"nm")</f>
        <v>0</v>
      </c>
      <c r="AA286" s="24">
        <f t="shared" si="727"/>
        <v>0</v>
      </c>
      <c r="AB286" s="24">
        <f t="shared" si="727"/>
        <v>0</v>
      </c>
      <c r="AC286" s="24">
        <f t="shared" si="727"/>
        <v>0</v>
      </c>
      <c r="AD286" s="24">
        <f t="shared" si="727"/>
        <v>0</v>
      </c>
      <c r="AE286" s="24">
        <f t="shared" si="727"/>
        <v>0</v>
      </c>
      <c r="AF286" s="24">
        <f t="shared" si="727"/>
        <v>0</v>
      </c>
      <c r="AG286" s="24">
        <f t="shared" si="727"/>
        <v>0</v>
      </c>
      <c r="AH286" s="24">
        <f t="shared" si="727"/>
        <v>0</v>
      </c>
      <c r="AI286" s="24">
        <f t="shared" si="727"/>
        <v>0</v>
      </c>
      <c r="AJ286" s="24">
        <f t="shared" si="727"/>
        <v>0</v>
      </c>
      <c r="AK286" s="24">
        <f t="shared" si="727"/>
        <v>0</v>
      </c>
      <c r="AL286" s="24">
        <f t="shared" si="727"/>
        <v>0</v>
      </c>
      <c r="AM286" s="24">
        <f t="shared" si="727"/>
        <v>0</v>
      </c>
      <c r="AN286" s="24">
        <f t="shared" si="727"/>
        <v>0</v>
      </c>
      <c r="AO286" s="24">
        <f t="shared" si="727"/>
        <v>0</v>
      </c>
      <c r="AP286" s="24">
        <f t="shared" si="727"/>
        <v>0</v>
      </c>
      <c r="AQ286" s="24">
        <f t="shared" si="727"/>
        <v>0</v>
      </c>
      <c r="AR286" s="24">
        <f t="shared" si="727"/>
        <v>0</v>
      </c>
      <c r="AS286" s="24">
        <f t="shared" si="727"/>
        <v>0</v>
      </c>
      <c r="AT286" s="24">
        <f t="shared" si="727"/>
        <v>0</v>
      </c>
      <c r="AU286" s="24">
        <f t="shared" si="727"/>
        <v>0</v>
      </c>
      <c r="AV286" s="24">
        <f t="shared" si="727"/>
        <v>0</v>
      </c>
      <c r="AW286" s="24">
        <f t="shared" si="727"/>
        <v>0</v>
      </c>
      <c r="AX286" s="24">
        <f t="shared" si="727"/>
        <v>0</v>
      </c>
      <c r="AY286" s="24">
        <f t="shared" si="727"/>
        <v>0</v>
      </c>
      <c r="AZ286" s="24">
        <f t="shared" si="727"/>
        <v>0</v>
      </c>
      <c r="BA286" s="24">
        <f t="shared" si="727"/>
        <v>0</v>
      </c>
      <c r="BB286" s="24">
        <f t="shared" si="727"/>
        <v>0</v>
      </c>
      <c r="BC286" s="24">
        <f t="shared" si="727"/>
        <v>0</v>
      </c>
      <c r="BD286" s="24">
        <f t="shared" si="727"/>
        <v>0</v>
      </c>
      <c r="BE286" s="24">
        <f t="shared" si="727"/>
        <v>0</v>
      </c>
      <c r="BF286" s="24">
        <f>IFERROR(BF282/BF82,"nm")</f>
        <v>1.320985912092632E-2</v>
      </c>
      <c r="BG286" s="24">
        <f t="shared" ref="BG286:BT286" si="728">IFERROR(BG282/BG82,"nm")</f>
        <v>1.2921564344667867E-2</v>
      </c>
      <c r="BH286" s="24">
        <f t="shared" si="728"/>
        <v>1.2603392146728369E-2</v>
      </c>
      <c r="BI286" s="24">
        <f t="shared" si="728"/>
        <v>7.9350814147664192E-3</v>
      </c>
      <c r="BJ286" s="24">
        <f t="shared" si="728"/>
        <v>7.7906281634223442E-3</v>
      </c>
      <c r="BK286" s="24">
        <f t="shared" si="728"/>
        <v>7.5470222637352763E-3</v>
      </c>
      <c r="BL286" s="24">
        <f t="shared" si="728"/>
        <v>7.3276865772672296E-3</v>
      </c>
      <c r="BM286" s="24">
        <f t="shared" si="728"/>
        <v>6.2638821637086761E-3</v>
      </c>
      <c r="BN286" s="24">
        <f t="shared" si="728"/>
        <v>6.2192043169987691E-3</v>
      </c>
      <c r="BO286" s="24">
        <f t="shared" si="728"/>
        <v>6.0959697493435938E-3</v>
      </c>
      <c r="BP286" s="24">
        <f t="shared" si="728"/>
        <v>5.9945192792074308E-3</v>
      </c>
      <c r="BQ286" s="24">
        <f t="shared" si="728"/>
        <v>5.3239804341481236E-3</v>
      </c>
      <c r="BR286" s="24">
        <f t="shared" si="728"/>
        <v>5.32546175221072E-3</v>
      </c>
      <c r="BS286" s="24">
        <f t="shared" si="728"/>
        <v>5.2584158250440433E-3</v>
      </c>
      <c r="BT286" s="24">
        <f t="shared" si="728"/>
        <v>5.2060676447016722E-3</v>
      </c>
      <c r="BU286" s="24">
        <f t="shared" ref="BU286:BX286" si="729">IFERROR(BU282/BU82,"nm")</f>
        <v>4.529008860644443E-3</v>
      </c>
      <c r="BV286" s="24">
        <f t="shared" si="729"/>
        <v>4.5350339832498782E-3</v>
      </c>
      <c r="BW286" s="24">
        <f t="shared" si="729"/>
        <v>4.4787805064014519E-3</v>
      </c>
      <c r="BX286" s="24">
        <f t="shared" si="729"/>
        <v>4.4371405331568052E-3</v>
      </c>
    </row>
    <row r="287" spans="1:76" x14ac:dyDescent="0.15">
      <c r="C287" s="86" t="s">
        <v>188</v>
      </c>
      <c r="G287" s="36" t="s">
        <v>38</v>
      </c>
      <c r="I287" s="24">
        <f t="shared" ref="I287:T287" si="730">IFERROR(-I283/I82,"nm")</f>
        <v>-1.1957257180187116E-2</v>
      </c>
      <c r="J287" s="24">
        <f t="shared" si="730"/>
        <v>1.397233477714126E-3</v>
      </c>
      <c r="K287" s="24">
        <f t="shared" si="730"/>
        <v>-5.7941012004616241E-3</v>
      </c>
      <c r="L287" s="24">
        <f t="shared" si="730"/>
        <v>-5.8266403134960986E-4</v>
      </c>
      <c r="M287" s="24">
        <f t="shared" si="730"/>
        <v>7.1847554502268019E-4</v>
      </c>
      <c r="N287" s="24">
        <f t="shared" si="730"/>
        <v>-2.7514100976750586E-5</v>
      </c>
      <c r="O287" s="24">
        <f t="shared" si="730"/>
        <v>9.9214236777778724E-3</v>
      </c>
      <c r="P287" s="24">
        <f t="shared" si="730"/>
        <v>3.1216492409773793E-3</v>
      </c>
      <c r="Q287" s="24">
        <f t="shared" si="730"/>
        <v>5.2927915424754056E-3</v>
      </c>
      <c r="R287" s="24">
        <f t="shared" si="730"/>
        <v>6.1985962588054118E-3</v>
      </c>
      <c r="S287" s="24">
        <f t="shared" si="730"/>
        <v>6.9438814878037321E-3</v>
      </c>
      <c r="T287" s="24">
        <f t="shared" si="730"/>
        <v>5.657041233628814E-3</v>
      </c>
      <c r="Z287" s="24">
        <f t="shared" ref="Z287:BE287" si="731">IFERROR(-Z283/Z82,"nm")</f>
        <v>2.327569827094813E-3</v>
      </c>
      <c r="AA287" s="24">
        <f t="shared" si="731"/>
        <v>8.1184556483232615E-3</v>
      </c>
      <c r="AB287" s="24">
        <f t="shared" si="731"/>
        <v>-2.3494322641410707E-2</v>
      </c>
      <c r="AC287" s="24">
        <f t="shared" si="731"/>
        <v>-9.0199311381601276E-3</v>
      </c>
      <c r="AD287" s="24">
        <f t="shared" si="731"/>
        <v>-3.6990199177995571E-2</v>
      </c>
      <c r="AE287" s="24">
        <f t="shared" si="731"/>
        <v>3.5212920794403493E-3</v>
      </c>
      <c r="AF287" s="24">
        <f t="shared" si="731"/>
        <v>-4.3857624301740453E-3</v>
      </c>
      <c r="AG287" s="24">
        <f t="shared" si="731"/>
        <v>3.2169117647058822E-3</v>
      </c>
      <c r="AH287" s="24">
        <f t="shared" si="731"/>
        <v>2.3534445870774497E-3</v>
      </c>
      <c r="AI287" s="24">
        <f t="shared" si="731"/>
        <v>2.1396228292780016E-3</v>
      </c>
      <c r="AJ287" s="24">
        <f t="shared" si="731"/>
        <v>-1.9656019656019656E-3</v>
      </c>
      <c r="AK287" s="24">
        <f t="shared" si="731"/>
        <v>-1.900770055560971E-2</v>
      </c>
      <c r="AL287" s="24">
        <f t="shared" si="731"/>
        <v>-3.5978218591987553E-3</v>
      </c>
      <c r="AM287" s="24">
        <f t="shared" si="731"/>
        <v>-6.6558904630598082E-4</v>
      </c>
      <c r="AN287" s="24">
        <f t="shared" si="731"/>
        <v>-4.103780037389996E-4</v>
      </c>
      <c r="AO287" s="24">
        <f t="shared" si="731"/>
        <v>-1.00726067066773E-3</v>
      </c>
      <c r="AP287" s="24">
        <f t="shared" si="731"/>
        <v>-4.0930633347694961E-3</v>
      </c>
      <c r="AQ287" s="24">
        <f t="shared" si="731"/>
        <v>-9.2980437284234749E-3</v>
      </c>
      <c r="AR287" s="24">
        <f t="shared" si="731"/>
        <v>1.438695582671711E-2</v>
      </c>
      <c r="AS287" s="24">
        <f t="shared" si="731"/>
        <v>3.4487855348080999E-3</v>
      </c>
      <c r="AT287" s="24">
        <f t="shared" si="731"/>
        <v>-8.2007398493559747E-3</v>
      </c>
      <c r="AU287" s="24">
        <f t="shared" si="731"/>
        <v>4.7417710514877304E-4</v>
      </c>
      <c r="AV287" s="24">
        <f t="shared" si="731"/>
        <v>6.703157226717436E-3</v>
      </c>
      <c r="AW287" s="24">
        <f t="shared" si="731"/>
        <v>-1.9911928010721809E-3</v>
      </c>
      <c r="AX287" s="24">
        <f t="shared" si="731"/>
        <v>-2.4873774873774876E-3</v>
      </c>
      <c r="AY287" s="24">
        <f t="shared" si="731"/>
        <v>6.9549334363693842E-3</v>
      </c>
      <c r="AZ287" s="24">
        <f t="shared" si="731"/>
        <v>-2.9801926222060692E-3</v>
      </c>
      <c r="BA287" s="24">
        <f t="shared" si="731"/>
        <v>5.4195742269136761E-3</v>
      </c>
      <c r="BB287" s="24">
        <f t="shared" si="731"/>
        <v>3.9409204619444155E-3</v>
      </c>
      <c r="BC287" s="24">
        <f t="shared" si="731"/>
        <v>2.9255847856338214E-2</v>
      </c>
      <c r="BD287" s="24">
        <f t="shared" si="731"/>
        <v>7.18132854578097E-4</v>
      </c>
      <c r="BE287" s="24">
        <f t="shared" si="731"/>
        <v>3.525989480798049E-4</v>
      </c>
      <c r="BF287" s="24">
        <f>IFERROR(-BF283/BF82,"nm")</f>
        <v>3.4565798033090538E-3</v>
      </c>
      <c r="BG287" s="24">
        <f t="shared" ref="BG287:BT287" si="732">IFERROR(-BG283/BG82,"nm")</f>
        <v>4.027220887421485E-3</v>
      </c>
      <c r="BH287" s="24">
        <f t="shared" si="732"/>
        <v>4.5582268264000936E-3</v>
      </c>
      <c r="BI287" s="24">
        <f t="shared" si="732"/>
        <v>4.8999127736182634E-3</v>
      </c>
      <c r="BJ287" s="24">
        <f t="shared" si="732"/>
        <v>5.2002442990844149E-3</v>
      </c>
      <c r="BK287" s="24">
        <f t="shared" si="732"/>
        <v>5.4149884742300605E-3</v>
      </c>
      <c r="BL287" s="24">
        <f t="shared" si="732"/>
        <v>5.6239994480525987E-3</v>
      </c>
      <c r="BM287" s="24">
        <f t="shared" si="732"/>
        <v>5.8522556215221061E-3</v>
      </c>
      <c r="BN287" s="24">
        <f t="shared" si="732"/>
        <v>6.1214739634459312E-3</v>
      </c>
      <c r="BO287" s="24">
        <f t="shared" si="732"/>
        <v>6.3049744264639463E-3</v>
      </c>
      <c r="BP287" s="24">
        <f t="shared" si="732"/>
        <v>6.4997716184549146E-3</v>
      </c>
      <c r="BQ287" s="24">
        <f t="shared" si="732"/>
        <v>6.6050632261150152E-3</v>
      </c>
      <c r="BR287" s="24">
        <f t="shared" si="732"/>
        <v>6.8731740739469598E-3</v>
      </c>
      <c r="BS287" s="24">
        <f t="shared" si="732"/>
        <v>7.04956371544967E-3</v>
      </c>
      <c r="BT287" s="24">
        <f t="shared" si="732"/>
        <v>7.2396878184132632E-3</v>
      </c>
      <c r="BU287" s="24">
        <f t="shared" ref="BU287:BX287" si="733">IFERROR(-BU283/BU82,"nm")</f>
        <v>7.1995623612313387E-3</v>
      </c>
      <c r="BV287" s="24">
        <f t="shared" si="733"/>
        <v>4.9807183574658142E-3</v>
      </c>
      <c r="BW287" s="24">
        <f t="shared" si="733"/>
        <v>5.1428755470058051E-3</v>
      </c>
      <c r="BX287" s="24">
        <f t="shared" si="733"/>
        <v>5.3169183974896205E-3</v>
      </c>
    </row>
    <row r="289" spans="2:76" x14ac:dyDescent="0.15">
      <c r="B289" s="111" t="s">
        <v>92</v>
      </c>
    </row>
    <row r="290" spans="2:76" x14ac:dyDescent="0.15">
      <c r="C290" s="86" t="s">
        <v>189</v>
      </c>
      <c r="G290" s="36" t="str">
        <f>G$10</f>
        <v>JPY M</v>
      </c>
      <c r="I290" s="83">
        <f t="shared" ref="I290:T290" si="734">H166+H174</f>
        <v>2894</v>
      </c>
      <c r="J290" s="83">
        <f t="shared" si="734"/>
        <v>2484</v>
      </c>
      <c r="K290" s="83">
        <f t="shared" si="734"/>
        <v>2068</v>
      </c>
      <c r="L290" s="83">
        <f t="shared" si="734"/>
        <v>1865</v>
      </c>
      <c r="M290" s="83">
        <f t="shared" si="734"/>
        <v>1544</v>
      </c>
      <c r="N290" s="83">
        <f t="shared" si="734"/>
        <v>1297</v>
      </c>
      <c r="O290" s="83">
        <f t="shared" si="734"/>
        <v>1177</v>
      </c>
      <c r="P290" s="83">
        <f t="shared" si="734"/>
        <v>1273</v>
      </c>
      <c r="Q290" s="83">
        <f t="shared" si="734"/>
        <v>951.76017300000001</v>
      </c>
      <c r="R290" s="83">
        <f t="shared" si="734"/>
        <v>652.66916744828245</v>
      </c>
      <c r="S290" s="83">
        <f t="shared" si="734"/>
        <v>447.56762703668443</v>
      </c>
      <c r="T290" s="83">
        <f t="shared" si="734"/>
        <v>306.91932568903178</v>
      </c>
      <c r="Z290" s="83">
        <f t="shared" ref="Z290:BT290" si="735">Y166+Y174</f>
        <v>3408</v>
      </c>
      <c r="AA290" s="83">
        <f t="shared" si="735"/>
        <v>3068</v>
      </c>
      <c r="AB290" s="83">
        <f t="shared" si="735"/>
        <v>3000</v>
      </c>
      <c r="AC290" s="83">
        <f t="shared" si="735"/>
        <v>2894</v>
      </c>
      <c r="AD290" s="83">
        <f t="shared" si="735"/>
        <v>2791</v>
      </c>
      <c r="AE290" s="83">
        <f t="shared" si="735"/>
        <v>2679</v>
      </c>
      <c r="AF290" s="83">
        <f t="shared" si="735"/>
        <v>2582</v>
      </c>
      <c r="AG290" s="83">
        <f t="shared" si="735"/>
        <v>2484</v>
      </c>
      <c r="AH290" s="83">
        <f t="shared" si="735"/>
        <v>2364</v>
      </c>
      <c r="AI290" s="83">
        <f t="shared" si="735"/>
        <v>2261</v>
      </c>
      <c r="AJ290" s="83">
        <f t="shared" si="735"/>
        <v>2161</v>
      </c>
      <c r="AK290" s="83">
        <f t="shared" si="735"/>
        <v>2068</v>
      </c>
      <c r="AL290" s="83">
        <f t="shared" si="735"/>
        <v>1993</v>
      </c>
      <c r="AM290" s="83">
        <f t="shared" si="735"/>
        <v>1888</v>
      </c>
      <c r="AN290" s="83">
        <f t="shared" si="735"/>
        <v>1805</v>
      </c>
      <c r="AO290" s="83">
        <f t="shared" si="735"/>
        <v>1865</v>
      </c>
      <c r="AP290" s="83">
        <f t="shared" si="735"/>
        <v>1790</v>
      </c>
      <c r="AQ290" s="83">
        <f t="shared" si="735"/>
        <v>1709</v>
      </c>
      <c r="AR290" s="83">
        <f t="shared" si="735"/>
        <v>1652</v>
      </c>
      <c r="AS290" s="83">
        <f t="shared" si="735"/>
        <v>1544</v>
      </c>
      <c r="AT290" s="83">
        <f t="shared" si="735"/>
        <v>1458</v>
      </c>
      <c r="AU290" s="83">
        <f t="shared" si="735"/>
        <v>1386</v>
      </c>
      <c r="AV290" s="83">
        <f t="shared" si="735"/>
        <v>1335</v>
      </c>
      <c r="AW290" s="83">
        <f t="shared" si="735"/>
        <v>1297</v>
      </c>
      <c r="AX290" s="83">
        <f t="shared" si="735"/>
        <v>1299</v>
      </c>
      <c r="AY290" s="83">
        <f t="shared" si="735"/>
        <v>1222</v>
      </c>
      <c r="AZ290" s="83">
        <f t="shared" si="735"/>
        <v>1155</v>
      </c>
      <c r="BA290" s="83">
        <f t="shared" si="735"/>
        <v>1177</v>
      </c>
      <c r="BB290" s="83">
        <f t="shared" si="735"/>
        <v>1144</v>
      </c>
      <c r="BC290" s="83">
        <f t="shared" si="735"/>
        <v>1067</v>
      </c>
      <c r="BD290" s="83">
        <f t="shared" si="735"/>
        <v>1071</v>
      </c>
      <c r="BE290" s="83">
        <f t="shared" si="735"/>
        <v>1273</v>
      </c>
      <c r="BF290" s="83">
        <f t="shared" si="735"/>
        <v>1263</v>
      </c>
      <c r="BG290" s="83">
        <f t="shared" si="735"/>
        <v>1149.33</v>
      </c>
      <c r="BH290" s="83">
        <f t="shared" si="735"/>
        <v>1045.8903</v>
      </c>
      <c r="BI290" s="83">
        <f t="shared" si="735"/>
        <v>951.76017300000001</v>
      </c>
      <c r="BJ290" s="83">
        <f t="shared" si="735"/>
        <v>866.10175743000002</v>
      </c>
      <c r="BK290" s="83">
        <f t="shared" si="735"/>
        <v>788.15259926130011</v>
      </c>
      <c r="BL290" s="83">
        <f t="shared" si="735"/>
        <v>717.21886532778296</v>
      </c>
      <c r="BM290" s="83">
        <f t="shared" si="735"/>
        <v>652.66916744828245</v>
      </c>
      <c r="BN290" s="83">
        <f t="shared" si="735"/>
        <v>593.92894237793701</v>
      </c>
      <c r="BO290" s="83">
        <f t="shared" si="735"/>
        <v>540.47533756392272</v>
      </c>
      <c r="BP290" s="83">
        <f t="shared" si="735"/>
        <v>491.83255718316968</v>
      </c>
      <c r="BQ290" s="83">
        <f t="shared" si="735"/>
        <v>447.56762703668443</v>
      </c>
      <c r="BR290" s="83">
        <f t="shared" si="735"/>
        <v>407.28654060338283</v>
      </c>
      <c r="BS290" s="83">
        <f t="shared" si="735"/>
        <v>370.63075194907839</v>
      </c>
      <c r="BT290" s="83">
        <f t="shared" si="735"/>
        <v>337.27398427366131</v>
      </c>
      <c r="BU290" s="83">
        <f t="shared" ref="BU290" si="736">BT166+BT174</f>
        <v>306.91932568903178</v>
      </c>
      <c r="BV290" s="83">
        <f t="shared" ref="BV290" si="737">BU166+BU174</f>
        <v>279.29658637701891</v>
      </c>
      <c r="BW290" s="83">
        <f t="shared" ref="BW290" si="738">BV166+BV174</f>
        <v>254.1598936030872</v>
      </c>
      <c r="BX290" s="83">
        <f t="shared" ref="BX290" si="739">BW166+BW174</f>
        <v>231.28550317880934</v>
      </c>
    </row>
    <row r="291" spans="2:76" x14ac:dyDescent="0.15">
      <c r="C291" s="86" t="s">
        <v>190</v>
      </c>
      <c r="G291" s="36" t="str">
        <f t="shared" ref="G291:G293" si="740">G$10</f>
        <v>JPY M</v>
      </c>
      <c r="I291" s="83">
        <f t="shared" ref="I291:R291" si="741">I293-I290-I292</f>
        <v>-410</v>
      </c>
      <c r="J291" s="83">
        <f t="shared" si="741"/>
        <v>-416</v>
      </c>
      <c r="K291" s="83">
        <f t="shared" si="741"/>
        <v>-203</v>
      </c>
      <c r="L291" s="83">
        <f t="shared" si="741"/>
        <v>-321</v>
      </c>
      <c r="M291" s="83">
        <f t="shared" si="741"/>
        <v>-247</v>
      </c>
      <c r="N291" s="83">
        <f t="shared" si="741"/>
        <v>-120</v>
      </c>
      <c r="O291" s="83">
        <f t="shared" si="741"/>
        <v>96</v>
      </c>
      <c r="P291" s="83">
        <f t="shared" si="741"/>
        <v>-10</v>
      </c>
      <c r="Q291" s="83">
        <f t="shared" si="741"/>
        <v>0</v>
      </c>
      <c r="R291" s="83">
        <f t="shared" si="741"/>
        <v>0</v>
      </c>
      <c r="S291" s="83">
        <f t="shared" ref="S291:T291" si="742">S293-S290-S292</f>
        <v>0</v>
      </c>
      <c r="T291" s="83">
        <f t="shared" si="742"/>
        <v>0</v>
      </c>
      <c r="Z291" s="83">
        <f t="shared" ref="Z291:BC291" si="743">Z293-Z290-Z292</f>
        <v>-186</v>
      </c>
      <c r="AA291" s="83">
        <f t="shared" si="743"/>
        <v>42</v>
      </c>
      <c r="AB291" s="83">
        <f t="shared" si="743"/>
        <v>5</v>
      </c>
      <c r="AC291" s="83">
        <f t="shared" si="743"/>
        <v>-103</v>
      </c>
      <c r="AD291" s="83">
        <f t="shared" si="743"/>
        <v>-112</v>
      </c>
      <c r="AE291" s="83">
        <f t="shared" si="743"/>
        <v>-97</v>
      </c>
      <c r="AF291" s="83">
        <f t="shared" si="743"/>
        <v>-98</v>
      </c>
      <c r="AG291" s="83">
        <f t="shared" si="743"/>
        <v>-120</v>
      </c>
      <c r="AH291" s="83">
        <f t="shared" si="743"/>
        <v>-103</v>
      </c>
      <c r="AI291" s="83">
        <f t="shared" si="743"/>
        <v>-100</v>
      </c>
      <c r="AJ291" s="83">
        <f t="shared" si="743"/>
        <v>-93</v>
      </c>
      <c r="AK291" s="83">
        <f t="shared" si="743"/>
        <v>-75</v>
      </c>
      <c r="AL291" s="83">
        <f t="shared" si="743"/>
        <v>-105</v>
      </c>
      <c r="AM291" s="83">
        <f t="shared" si="743"/>
        <v>-83</v>
      </c>
      <c r="AN291" s="83">
        <f t="shared" si="743"/>
        <v>60</v>
      </c>
      <c r="AO291" s="83">
        <f t="shared" si="743"/>
        <v>-75</v>
      </c>
      <c r="AP291" s="83">
        <f t="shared" si="743"/>
        <v>-81</v>
      </c>
      <c r="AQ291" s="83">
        <f t="shared" si="743"/>
        <v>-57</v>
      </c>
      <c r="AR291" s="83">
        <f t="shared" si="743"/>
        <v>-108</v>
      </c>
      <c r="AS291" s="83">
        <f t="shared" si="743"/>
        <v>-86</v>
      </c>
      <c r="AT291" s="83">
        <f t="shared" si="743"/>
        <v>-72</v>
      </c>
      <c r="AU291" s="83">
        <f t="shared" si="743"/>
        <v>-51</v>
      </c>
      <c r="AV291" s="83">
        <f t="shared" si="743"/>
        <v>-38</v>
      </c>
      <c r="AW291" s="83">
        <f t="shared" si="743"/>
        <v>2</v>
      </c>
      <c r="AX291" s="83">
        <f t="shared" si="743"/>
        <v>-77</v>
      </c>
      <c r="AY291" s="83">
        <f t="shared" si="743"/>
        <v>-67</v>
      </c>
      <c r="AZ291" s="83">
        <f t="shared" si="743"/>
        <v>22</v>
      </c>
      <c r="BA291" s="83">
        <f t="shared" si="743"/>
        <v>-33</v>
      </c>
      <c r="BB291" s="83">
        <f t="shared" si="743"/>
        <v>-77</v>
      </c>
      <c r="BC291" s="83">
        <f t="shared" si="743"/>
        <v>4</v>
      </c>
      <c r="BD291" s="83">
        <f t="shared" ref="BD291:BE291" si="744">BD293-BD290-BD292</f>
        <v>202</v>
      </c>
      <c r="BE291" s="83">
        <f t="shared" si="744"/>
        <v>-10</v>
      </c>
      <c r="BF291" s="127">
        <f>'D&amp;E'!BF67</f>
        <v>0</v>
      </c>
      <c r="BG291" s="127">
        <f>'D&amp;E'!BG67</f>
        <v>0</v>
      </c>
      <c r="BH291" s="127">
        <f>'D&amp;E'!BH67</f>
        <v>0</v>
      </c>
      <c r="BI291" s="127">
        <f>'D&amp;E'!BI67</f>
        <v>0</v>
      </c>
      <c r="BJ291" s="127">
        <f>'D&amp;E'!BJ67</f>
        <v>0</v>
      </c>
      <c r="BK291" s="127">
        <f>'D&amp;E'!BK67</f>
        <v>0</v>
      </c>
      <c r="BL291" s="127">
        <f>'D&amp;E'!BL67</f>
        <v>0</v>
      </c>
      <c r="BM291" s="127">
        <f>'D&amp;E'!BM67</f>
        <v>0</v>
      </c>
      <c r="BN291" s="127">
        <f>'D&amp;E'!BN67</f>
        <v>0</v>
      </c>
      <c r="BO291" s="127">
        <f>'D&amp;E'!BO67</f>
        <v>0</v>
      </c>
      <c r="BP291" s="127">
        <f>'D&amp;E'!BP67</f>
        <v>0</v>
      </c>
      <c r="BQ291" s="127">
        <f>'D&amp;E'!BQ67</f>
        <v>0</v>
      </c>
      <c r="BR291" s="127">
        <f>'D&amp;E'!BR67</f>
        <v>0</v>
      </c>
      <c r="BS291" s="127">
        <f>'D&amp;E'!BS67</f>
        <v>0</v>
      </c>
      <c r="BT291" s="127">
        <f>'D&amp;E'!BT67</f>
        <v>0</v>
      </c>
      <c r="BU291" s="127">
        <f>'D&amp;E'!BU67</f>
        <v>0</v>
      </c>
      <c r="BV291" s="127">
        <f>'D&amp;E'!BV67</f>
        <v>0</v>
      </c>
      <c r="BW291" s="127">
        <f>'D&amp;E'!BW67</f>
        <v>0</v>
      </c>
      <c r="BX291" s="127">
        <f>'D&amp;E'!BX67</f>
        <v>0</v>
      </c>
    </row>
    <row r="292" spans="2:76" x14ac:dyDescent="0.15">
      <c r="C292" s="86" t="s">
        <v>191</v>
      </c>
      <c r="G292" s="36" t="str">
        <f t="shared" si="740"/>
        <v>JPY M</v>
      </c>
      <c r="I292" s="83">
        <f t="shared" ref="I292:R292" si="745">I253</f>
        <v>0</v>
      </c>
      <c r="J292" s="83">
        <f t="shared" si="745"/>
        <v>0</v>
      </c>
      <c r="K292" s="83">
        <f t="shared" si="745"/>
        <v>0</v>
      </c>
      <c r="L292" s="83">
        <f t="shared" si="745"/>
        <v>0</v>
      </c>
      <c r="M292" s="83">
        <f t="shared" si="745"/>
        <v>0</v>
      </c>
      <c r="N292" s="83">
        <f t="shared" si="745"/>
        <v>0</v>
      </c>
      <c r="O292" s="83">
        <f t="shared" si="745"/>
        <v>0</v>
      </c>
      <c r="P292" s="83">
        <f t="shared" si="745"/>
        <v>-311.23982699999999</v>
      </c>
      <c r="Q292" s="83">
        <f t="shared" si="745"/>
        <v>-299.09100555171744</v>
      </c>
      <c r="R292" s="83">
        <f t="shared" si="745"/>
        <v>-205.10154041159808</v>
      </c>
      <c r="S292" s="83">
        <f t="shared" ref="S292:T292" si="746">S253</f>
        <v>-140.64830134765259</v>
      </c>
      <c r="T292" s="83">
        <f t="shared" si="746"/>
        <v>-96.449517796315263</v>
      </c>
      <c r="Z292" s="83">
        <f t="shared" ref="Z292:BC292" si="747">Z253</f>
        <v>-154</v>
      </c>
      <c r="AA292" s="83">
        <f t="shared" si="747"/>
        <v>-110</v>
      </c>
      <c r="AB292" s="83">
        <f t="shared" si="747"/>
        <v>-111</v>
      </c>
      <c r="AC292" s="83">
        <f t="shared" si="747"/>
        <v>0</v>
      </c>
      <c r="AD292" s="83">
        <f t="shared" si="747"/>
        <v>0</v>
      </c>
      <c r="AE292" s="83">
        <f t="shared" si="747"/>
        <v>0</v>
      </c>
      <c r="AF292" s="83">
        <f t="shared" si="747"/>
        <v>0</v>
      </c>
      <c r="AG292" s="83">
        <f t="shared" si="747"/>
        <v>0</v>
      </c>
      <c r="AH292" s="83">
        <f t="shared" si="747"/>
        <v>0</v>
      </c>
      <c r="AI292" s="83">
        <f t="shared" si="747"/>
        <v>0</v>
      </c>
      <c r="AJ292" s="83">
        <f t="shared" si="747"/>
        <v>0</v>
      </c>
      <c r="AK292" s="83">
        <f t="shared" si="747"/>
        <v>0</v>
      </c>
      <c r="AL292" s="83">
        <f t="shared" si="747"/>
        <v>0</v>
      </c>
      <c r="AM292" s="83">
        <f t="shared" si="747"/>
        <v>0</v>
      </c>
      <c r="AN292" s="83">
        <f t="shared" si="747"/>
        <v>0</v>
      </c>
      <c r="AO292" s="83">
        <f t="shared" si="747"/>
        <v>0</v>
      </c>
      <c r="AP292" s="83">
        <f t="shared" si="747"/>
        <v>0</v>
      </c>
      <c r="AQ292" s="83">
        <f t="shared" si="747"/>
        <v>0</v>
      </c>
      <c r="AR292" s="83">
        <f t="shared" si="747"/>
        <v>0</v>
      </c>
      <c r="AS292" s="83">
        <f t="shared" si="747"/>
        <v>0</v>
      </c>
      <c r="AT292" s="83">
        <f t="shared" si="747"/>
        <v>0</v>
      </c>
      <c r="AU292" s="83">
        <f t="shared" si="747"/>
        <v>0</v>
      </c>
      <c r="AV292" s="83">
        <f t="shared" si="747"/>
        <v>0</v>
      </c>
      <c r="AW292" s="83">
        <f t="shared" si="747"/>
        <v>0</v>
      </c>
      <c r="AX292" s="83">
        <f t="shared" si="747"/>
        <v>0</v>
      </c>
      <c r="AY292" s="83">
        <f t="shared" si="747"/>
        <v>0</v>
      </c>
      <c r="AZ292" s="83">
        <f t="shared" si="747"/>
        <v>0</v>
      </c>
      <c r="BA292" s="83">
        <f t="shared" si="747"/>
        <v>0</v>
      </c>
      <c r="BB292" s="83">
        <f t="shared" si="747"/>
        <v>0</v>
      </c>
      <c r="BC292" s="83">
        <f t="shared" si="747"/>
        <v>0</v>
      </c>
      <c r="BD292" s="83">
        <f t="shared" ref="BD292:BE292" si="748">BD253</f>
        <v>0</v>
      </c>
      <c r="BE292" s="83">
        <f t="shared" si="748"/>
        <v>0</v>
      </c>
      <c r="BF292" s="127">
        <f>'D&amp;E'!BF68</f>
        <v>-113.67</v>
      </c>
      <c r="BG292" s="127">
        <f>'D&amp;E'!BG68</f>
        <v>-103.43969999999999</v>
      </c>
      <c r="BH292" s="127">
        <f>'D&amp;E'!BH68</f>
        <v>-94.130127000000002</v>
      </c>
      <c r="BI292" s="127">
        <f>'D&amp;E'!BI68</f>
        <v>-85.658415570000003</v>
      </c>
      <c r="BJ292" s="127">
        <f>'D&amp;E'!BJ68</f>
        <v>-77.949158168699995</v>
      </c>
      <c r="BK292" s="127">
        <f>'D&amp;E'!BK68</f>
        <v>-70.93373393351699</v>
      </c>
      <c r="BL292" s="127">
        <f>'D&amp;E'!BL68</f>
        <v>-64.549697879500471</v>
      </c>
      <c r="BM292" s="127">
        <f>'D&amp;E'!BM68</f>
        <v>-58.740225070345417</v>
      </c>
      <c r="BN292" s="127">
        <f>'D&amp;E'!BN68</f>
        <v>-53.453604814014327</v>
      </c>
      <c r="BO292" s="127">
        <f>'D&amp;E'!BO68</f>
        <v>-48.642780380753045</v>
      </c>
      <c r="BP292" s="127">
        <f>'D&amp;E'!BP68</f>
        <v>-44.26493014648527</v>
      </c>
      <c r="BQ292" s="127">
        <f>'D&amp;E'!BQ68</f>
        <v>-40.281086433301596</v>
      </c>
      <c r="BR292" s="127">
        <f>'D&amp;E'!BR68</f>
        <v>-36.655788654304452</v>
      </c>
      <c r="BS292" s="127">
        <f>'D&amp;E'!BS68</f>
        <v>-33.356767675417053</v>
      </c>
      <c r="BT292" s="127">
        <f>'D&amp;E'!BT68</f>
        <v>-30.354658584629519</v>
      </c>
      <c r="BU292" s="127">
        <f>'D&amp;E'!BU68</f>
        <v>-27.622739312012857</v>
      </c>
      <c r="BV292" s="127">
        <f>'D&amp;E'!BV68</f>
        <v>-25.136692773931703</v>
      </c>
      <c r="BW292" s="127">
        <f>'D&amp;E'!BW68</f>
        <v>-22.874390424277848</v>
      </c>
      <c r="BX292" s="127">
        <f>'D&amp;E'!BX68</f>
        <v>-20.81569528609284</v>
      </c>
    </row>
    <row r="293" spans="2:76" x14ac:dyDescent="0.15">
      <c r="C293" s="86" t="s">
        <v>192</v>
      </c>
      <c r="G293" s="36" t="str">
        <f t="shared" si="740"/>
        <v>JPY M</v>
      </c>
      <c r="I293" s="80">
        <f t="shared" ref="I293:T293" si="749">I166+I174</f>
        <v>2484</v>
      </c>
      <c r="J293" s="80">
        <f t="shared" si="749"/>
        <v>2068</v>
      </c>
      <c r="K293" s="80">
        <f t="shared" si="749"/>
        <v>1865</v>
      </c>
      <c r="L293" s="80">
        <f t="shared" si="749"/>
        <v>1544</v>
      </c>
      <c r="M293" s="80">
        <f t="shared" si="749"/>
        <v>1297</v>
      </c>
      <c r="N293" s="80">
        <f t="shared" si="749"/>
        <v>1177</v>
      </c>
      <c r="O293" s="80">
        <f t="shared" si="749"/>
        <v>1273</v>
      </c>
      <c r="P293" s="80">
        <f t="shared" si="749"/>
        <v>951.76017300000001</v>
      </c>
      <c r="Q293" s="80">
        <f t="shared" si="749"/>
        <v>652.66916744828245</v>
      </c>
      <c r="R293" s="80">
        <f t="shared" si="749"/>
        <v>447.56762703668443</v>
      </c>
      <c r="S293" s="80">
        <f t="shared" si="749"/>
        <v>306.91932568903178</v>
      </c>
      <c r="T293" s="80">
        <f t="shared" si="749"/>
        <v>210.46980789271649</v>
      </c>
      <c r="Z293" s="80">
        <f t="shared" ref="Z293:BE293" si="750">Z166+Z174</f>
        <v>3068</v>
      </c>
      <c r="AA293" s="80">
        <f t="shared" si="750"/>
        <v>3000</v>
      </c>
      <c r="AB293" s="80">
        <f t="shared" si="750"/>
        <v>2894</v>
      </c>
      <c r="AC293" s="80">
        <f t="shared" si="750"/>
        <v>2791</v>
      </c>
      <c r="AD293" s="80">
        <f t="shared" si="750"/>
        <v>2679</v>
      </c>
      <c r="AE293" s="80">
        <f t="shared" si="750"/>
        <v>2582</v>
      </c>
      <c r="AF293" s="80">
        <f t="shared" si="750"/>
        <v>2484</v>
      </c>
      <c r="AG293" s="80">
        <f t="shared" si="750"/>
        <v>2364</v>
      </c>
      <c r="AH293" s="80">
        <f t="shared" si="750"/>
        <v>2261</v>
      </c>
      <c r="AI293" s="80">
        <f t="shared" si="750"/>
        <v>2161</v>
      </c>
      <c r="AJ293" s="80">
        <f t="shared" si="750"/>
        <v>2068</v>
      </c>
      <c r="AK293" s="80">
        <f t="shared" si="750"/>
        <v>1993</v>
      </c>
      <c r="AL293" s="80">
        <f t="shared" si="750"/>
        <v>1888</v>
      </c>
      <c r="AM293" s="80">
        <f t="shared" si="750"/>
        <v>1805</v>
      </c>
      <c r="AN293" s="80">
        <f t="shared" si="750"/>
        <v>1865</v>
      </c>
      <c r="AO293" s="80">
        <f t="shared" si="750"/>
        <v>1790</v>
      </c>
      <c r="AP293" s="80">
        <f t="shared" si="750"/>
        <v>1709</v>
      </c>
      <c r="AQ293" s="80">
        <f t="shared" si="750"/>
        <v>1652</v>
      </c>
      <c r="AR293" s="80">
        <f t="shared" si="750"/>
        <v>1544</v>
      </c>
      <c r="AS293" s="80">
        <f t="shared" si="750"/>
        <v>1458</v>
      </c>
      <c r="AT293" s="80">
        <f t="shared" si="750"/>
        <v>1386</v>
      </c>
      <c r="AU293" s="80">
        <f t="shared" si="750"/>
        <v>1335</v>
      </c>
      <c r="AV293" s="80">
        <f t="shared" si="750"/>
        <v>1297</v>
      </c>
      <c r="AW293" s="80">
        <f t="shared" si="750"/>
        <v>1299</v>
      </c>
      <c r="AX293" s="80">
        <f t="shared" si="750"/>
        <v>1222</v>
      </c>
      <c r="AY293" s="80">
        <f t="shared" si="750"/>
        <v>1155</v>
      </c>
      <c r="AZ293" s="80">
        <f t="shared" si="750"/>
        <v>1177</v>
      </c>
      <c r="BA293" s="80">
        <f t="shared" si="750"/>
        <v>1144</v>
      </c>
      <c r="BB293" s="80">
        <f t="shared" si="750"/>
        <v>1067</v>
      </c>
      <c r="BC293" s="80">
        <f t="shared" si="750"/>
        <v>1071</v>
      </c>
      <c r="BD293" s="80">
        <f t="shared" si="750"/>
        <v>1273</v>
      </c>
      <c r="BE293" s="80">
        <f t="shared" si="750"/>
        <v>1263</v>
      </c>
      <c r="BF293" s="80">
        <f t="shared" ref="BF293:BT293" si="751">SUM(BF290:BF292)</f>
        <v>1149.33</v>
      </c>
      <c r="BG293" s="80">
        <f t="shared" si="751"/>
        <v>1045.8903</v>
      </c>
      <c r="BH293" s="80">
        <f t="shared" si="751"/>
        <v>951.76017300000001</v>
      </c>
      <c r="BI293" s="80">
        <f t="shared" si="751"/>
        <v>866.10175743000002</v>
      </c>
      <c r="BJ293" s="80">
        <f t="shared" si="751"/>
        <v>788.1525992613</v>
      </c>
      <c r="BK293" s="80">
        <f t="shared" si="751"/>
        <v>717.21886532778308</v>
      </c>
      <c r="BL293" s="80">
        <f t="shared" si="751"/>
        <v>652.66916744828245</v>
      </c>
      <c r="BM293" s="80">
        <f t="shared" si="751"/>
        <v>593.92894237793701</v>
      </c>
      <c r="BN293" s="80">
        <f t="shared" si="751"/>
        <v>540.47533756392272</v>
      </c>
      <c r="BO293" s="80">
        <f t="shared" si="751"/>
        <v>491.83255718316968</v>
      </c>
      <c r="BP293" s="80">
        <f t="shared" si="751"/>
        <v>447.56762703668443</v>
      </c>
      <c r="BQ293" s="80">
        <f t="shared" si="751"/>
        <v>407.28654060338283</v>
      </c>
      <c r="BR293" s="80">
        <f t="shared" si="751"/>
        <v>370.63075194907839</v>
      </c>
      <c r="BS293" s="80">
        <f t="shared" si="751"/>
        <v>337.27398427366131</v>
      </c>
      <c r="BT293" s="80">
        <f t="shared" si="751"/>
        <v>306.91932568903178</v>
      </c>
      <c r="BU293" s="80">
        <f t="shared" ref="BU293:BX293" si="752">SUM(BU290:BU292)</f>
        <v>279.29658637701891</v>
      </c>
      <c r="BV293" s="80">
        <f t="shared" si="752"/>
        <v>254.1598936030872</v>
      </c>
      <c r="BW293" s="80">
        <f t="shared" si="752"/>
        <v>231.28550317880934</v>
      </c>
      <c r="BX293" s="80">
        <f t="shared" si="752"/>
        <v>210.46980789271649</v>
      </c>
    </row>
    <row r="295" spans="2:76" x14ac:dyDescent="0.15">
      <c r="C295" s="86" t="s">
        <v>193</v>
      </c>
      <c r="G295" s="36" t="s">
        <v>38</v>
      </c>
      <c r="I295" s="24">
        <f t="shared" ref="I295:T295" si="753">IFERROR(I291/I82,"nm")</f>
        <v>-4.7829028720748467E-3</v>
      </c>
      <c r="J295" s="24">
        <f t="shared" si="753"/>
        <v>-5.2840829702643314E-3</v>
      </c>
      <c r="K295" s="24">
        <f t="shared" si="753"/>
        <v>-2.4152002950589523E-3</v>
      </c>
      <c r="L295" s="24">
        <f t="shared" si="753"/>
        <v>-3.6673559620240149E-3</v>
      </c>
      <c r="M295" s="24">
        <f t="shared" si="753"/>
        <v>-2.6487083525462986E-3</v>
      </c>
      <c r="N295" s="24">
        <f t="shared" si="753"/>
        <v>-1.1005640390700233E-3</v>
      </c>
      <c r="O295" s="24">
        <f t="shared" si="753"/>
        <v>8.1198352350100227E-4</v>
      </c>
      <c r="P295" s="24">
        <f t="shared" si="753"/>
        <v>-7.2135164436219049E-5</v>
      </c>
      <c r="Q295" s="24">
        <f t="shared" si="753"/>
        <v>0</v>
      </c>
      <c r="R295" s="24">
        <f t="shared" si="753"/>
        <v>0</v>
      </c>
      <c r="S295" s="24">
        <f t="shared" si="753"/>
        <v>0</v>
      </c>
      <c r="T295" s="24">
        <f t="shared" si="753"/>
        <v>0</v>
      </c>
      <c r="Z295" s="24">
        <f t="shared" ref="Z295:BE295" si="754">IFERROR(Z291/Z82,"nm")</f>
        <v>-8.835265057951739E-3</v>
      </c>
      <c r="AA295" s="24">
        <f t="shared" si="754"/>
        <v>1.9373587342589602E-3</v>
      </c>
      <c r="AB295" s="24">
        <f t="shared" si="754"/>
        <v>2.6162942807807021E-4</v>
      </c>
      <c r="AC295" s="24">
        <f t="shared" si="754"/>
        <v>-4.9949081033897483E-3</v>
      </c>
      <c r="AD295" s="24">
        <f t="shared" si="754"/>
        <v>-5.0584887764780276E-3</v>
      </c>
      <c r="AE295" s="24">
        <f t="shared" si="754"/>
        <v>-4.5542044227428521E-3</v>
      </c>
      <c r="AF295" s="24">
        <f t="shared" si="754"/>
        <v>-4.5242601911269099E-3</v>
      </c>
      <c r="AG295" s="24">
        <f t="shared" si="754"/>
        <v>-6.1274509803921568E-3</v>
      </c>
      <c r="AH295" s="24">
        <f t="shared" si="754"/>
        <v>-5.5091998288403932E-3</v>
      </c>
      <c r="AI295" s="24">
        <f t="shared" si="754"/>
        <v>-4.9758670448325623E-3</v>
      </c>
      <c r="AJ295" s="24">
        <f t="shared" si="754"/>
        <v>-4.5700245700245699E-3</v>
      </c>
      <c r="AK295" s="24">
        <f t="shared" si="754"/>
        <v>-3.6553270299249439E-3</v>
      </c>
      <c r="AL295" s="24">
        <f t="shared" si="754"/>
        <v>-5.1050175029171531E-3</v>
      </c>
      <c r="AM295" s="24">
        <f t="shared" si="754"/>
        <v>-3.9459922030997433E-3</v>
      </c>
      <c r="AN295" s="24">
        <f t="shared" si="754"/>
        <v>2.7358533582599971E-3</v>
      </c>
      <c r="AO295" s="24">
        <f t="shared" si="754"/>
        <v>-3.147689595836656E-3</v>
      </c>
      <c r="AP295" s="24">
        <f t="shared" si="754"/>
        <v>-3.4898750538560966E-3</v>
      </c>
      <c r="AQ295" s="24">
        <f t="shared" si="754"/>
        <v>-2.6237054085155352E-3</v>
      </c>
      <c r="AR295" s="24">
        <f t="shared" si="754"/>
        <v>-5.7547823306868442E-3</v>
      </c>
      <c r="AS295" s="24">
        <f t="shared" si="754"/>
        <v>-4.2370793713356657E-3</v>
      </c>
      <c r="AT295" s="24">
        <f t="shared" si="754"/>
        <v>-3.208985158443642E-3</v>
      </c>
      <c r="AU295" s="24">
        <f t="shared" si="754"/>
        <v>-2.0152526968822857E-3</v>
      </c>
      <c r="AV295" s="24">
        <f t="shared" si="754"/>
        <v>-1.5072187847056957E-3</v>
      </c>
      <c r="AW295" s="24">
        <f t="shared" si="754"/>
        <v>7.6584338502776181E-5</v>
      </c>
      <c r="AX295" s="24">
        <f t="shared" si="754"/>
        <v>-2.8586278586278588E-3</v>
      </c>
      <c r="AY295" s="24">
        <f t="shared" si="754"/>
        <v>-2.3534370719027714E-3</v>
      </c>
      <c r="AZ295" s="24">
        <f t="shared" si="754"/>
        <v>7.9956387425040882E-4</v>
      </c>
      <c r="BA295" s="24">
        <f t="shared" si="754"/>
        <v>-1.1689277744323615E-3</v>
      </c>
      <c r="BB295" s="24">
        <f t="shared" si="754"/>
        <v>-2.6387032658236522E-3</v>
      </c>
      <c r="BC295" s="24">
        <f t="shared" si="754"/>
        <v>1.325293221125174E-4</v>
      </c>
      <c r="BD295" s="24">
        <f t="shared" si="754"/>
        <v>6.5937653011261628E-3</v>
      </c>
      <c r="BE295" s="24">
        <f t="shared" si="754"/>
        <v>-2.9383245673317076E-4</v>
      </c>
      <c r="BF295" s="24">
        <f>IFERROR(BF291/BF82,"nm")</f>
        <v>0</v>
      </c>
      <c r="BG295" s="24">
        <f t="shared" ref="BG295:BT295" si="755">IFERROR(BG291/BG82,"nm")</f>
        <v>0</v>
      </c>
      <c r="BH295" s="24">
        <f t="shared" si="755"/>
        <v>0</v>
      </c>
      <c r="BI295" s="24">
        <f t="shared" si="755"/>
        <v>0</v>
      </c>
      <c r="BJ295" s="24">
        <f t="shared" si="755"/>
        <v>0</v>
      </c>
      <c r="BK295" s="24">
        <f t="shared" si="755"/>
        <v>0</v>
      </c>
      <c r="BL295" s="24">
        <f t="shared" si="755"/>
        <v>0</v>
      </c>
      <c r="BM295" s="24">
        <f t="shared" si="755"/>
        <v>0</v>
      </c>
      <c r="BN295" s="24">
        <f t="shared" si="755"/>
        <v>0</v>
      </c>
      <c r="BO295" s="24">
        <f t="shared" si="755"/>
        <v>0</v>
      </c>
      <c r="BP295" s="24">
        <f t="shared" si="755"/>
        <v>0</v>
      </c>
      <c r="BQ295" s="24">
        <f t="shared" si="755"/>
        <v>0</v>
      </c>
      <c r="BR295" s="24">
        <f t="shared" si="755"/>
        <v>0</v>
      </c>
      <c r="BS295" s="24">
        <f t="shared" si="755"/>
        <v>0</v>
      </c>
      <c r="BT295" s="24">
        <f t="shared" si="755"/>
        <v>0</v>
      </c>
      <c r="BU295" s="24">
        <f t="shared" ref="BU295:BX295" si="756">IFERROR(BU291/BU82,"nm")</f>
        <v>0</v>
      </c>
      <c r="BV295" s="24">
        <f t="shared" si="756"/>
        <v>0</v>
      </c>
      <c r="BW295" s="24">
        <f t="shared" si="756"/>
        <v>0</v>
      </c>
      <c r="BX295" s="24">
        <f t="shared" si="756"/>
        <v>0</v>
      </c>
    </row>
    <row r="296" spans="2:76" x14ac:dyDescent="0.15">
      <c r="C296" s="86" t="s">
        <v>194</v>
      </c>
      <c r="G296" s="36" t="s">
        <v>38</v>
      </c>
      <c r="I296" s="24">
        <f t="shared" ref="I296:R296" si="757">IFERROR(-I292/I290,"nm")</f>
        <v>0</v>
      </c>
      <c r="J296" s="24">
        <f t="shared" si="757"/>
        <v>0</v>
      </c>
      <c r="K296" s="24">
        <f t="shared" si="757"/>
        <v>0</v>
      </c>
      <c r="L296" s="24">
        <f t="shared" si="757"/>
        <v>0</v>
      </c>
      <c r="M296" s="24">
        <f t="shared" si="757"/>
        <v>0</v>
      </c>
      <c r="N296" s="24">
        <f t="shared" si="757"/>
        <v>0</v>
      </c>
      <c r="O296" s="24">
        <f t="shared" si="757"/>
        <v>0</v>
      </c>
      <c r="P296" s="24">
        <f t="shared" si="757"/>
        <v>0.24449318695993716</v>
      </c>
      <c r="Q296" s="24">
        <f t="shared" si="757"/>
        <v>0.31425038999999999</v>
      </c>
      <c r="R296" s="24">
        <f t="shared" si="757"/>
        <v>0.31425039000000005</v>
      </c>
      <c r="S296" s="24">
        <f t="shared" ref="S296:T296" si="758">IFERROR(-S292/S290,"nm")</f>
        <v>0.31425038999999994</v>
      </c>
      <c r="T296" s="24">
        <f t="shared" si="758"/>
        <v>0.31425039000000005</v>
      </c>
      <c r="Z296" s="24">
        <f t="shared" ref="Z296:BC296" si="759">IFERROR(-Z292/Z290,"nm")</f>
        <v>4.5187793427230047E-2</v>
      </c>
      <c r="AA296" s="24">
        <f t="shared" si="759"/>
        <v>3.5853976531942632E-2</v>
      </c>
      <c r="AB296" s="24">
        <f t="shared" si="759"/>
        <v>3.6999999999999998E-2</v>
      </c>
      <c r="AC296" s="24">
        <f t="shared" si="759"/>
        <v>0</v>
      </c>
      <c r="AD296" s="24">
        <f t="shared" si="759"/>
        <v>0</v>
      </c>
      <c r="AE296" s="24">
        <f t="shared" si="759"/>
        <v>0</v>
      </c>
      <c r="AF296" s="24">
        <f t="shared" si="759"/>
        <v>0</v>
      </c>
      <c r="AG296" s="24">
        <f t="shared" si="759"/>
        <v>0</v>
      </c>
      <c r="AH296" s="24">
        <f t="shared" si="759"/>
        <v>0</v>
      </c>
      <c r="AI296" s="24">
        <f t="shared" si="759"/>
        <v>0</v>
      </c>
      <c r="AJ296" s="24">
        <f t="shared" si="759"/>
        <v>0</v>
      </c>
      <c r="AK296" s="24">
        <f t="shared" si="759"/>
        <v>0</v>
      </c>
      <c r="AL296" s="24">
        <f t="shared" si="759"/>
        <v>0</v>
      </c>
      <c r="AM296" s="24">
        <f t="shared" si="759"/>
        <v>0</v>
      </c>
      <c r="AN296" s="24">
        <f t="shared" si="759"/>
        <v>0</v>
      </c>
      <c r="AO296" s="24">
        <f t="shared" si="759"/>
        <v>0</v>
      </c>
      <c r="AP296" s="24">
        <f t="shared" si="759"/>
        <v>0</v>
      </c>
      <c r="AQ296" s="24">
        <f t="shared" si="759"/>
        <v>0</v>
      </c>
      <c r="AR296" s="24">
        <f t="shared" si="759"/>
        <v>0</v>
      </c>
      <c r="AS296" s="24">
        <f t="shared" si="759"/>
        <v>0</v>
      </c>
      <c r="AT296" s="24">
        <f t="shared" si="759"/>
        <v>0</v>
      </c>
      <c r="AU296" s="24">
        <f t="shared" si="759"/>
        <v>0</v>
      </c>
      <c r="AV296" s="24">
        <f t="shared" si="759"/>
        <v>0</v>
      </c>
      <c r="AW296" s="24">
        <f t="shared" si="759"/>
        <v>0</v>
      </c>
      <c r="AX296" s="24">
        <f t="shared" si="759"/>
        <v>0</v>
      </c>
      <c r="AY296" s="24">
        <f t="shared" si="759"/>
        <v>0</v>
      </c>
      <c r="AZ296" s="24">
        <f t="shared" si="759"/>
        <v>0</v>
      </c>
      <c r="BA296" s="24">
        <f t="shared" si="759"/>
        <v>0</v>
      </c>
      <c r="BB296" s="24">
        <f t="shared" si="759"/>
        <v>0</v>
      </c>
      <c r="BC296" s="24">
        <f t="shared" si="759"/>
        <v>0</v>
      </c>
      <c r="BD296" s="24">
        <f t="shared" ref="BD296:BE296" si="760">IFERROR(-BD292/BD290,"nm")</f>
        <v>0</v>
      </c>
      <c r="BE296" s="24">
        <f t="shared" si="760"/>
        <v>0</v>
      </c>
      <c r="BF296" s="24">
        <f>IFERROR(-BF292/BF290,"nm")</f>
        <v>0.09</v>
      </c>
      <c r="BG296" s="24">
        <f t="shared" ref="BG296:BT296" si="761">IFERROR(-BG292/BG290,"nm")</f>
        <v>0.09</v>
      </c>
      <c r="BH296" s="24">
        <f t="shared" si="761"/>
        <v>0.09</v>
      </c>
      <c r="BI296" s="24">
        <f t="shared" si="761"/>
        <v>0.09</v>
      </c>
      <c r="BJ296" s="24">
        <f t="shared" si="761"/>
        <v>0.09</v>
      </c>
      <c r="BK296" s="24">
        <f t="shared" si="761"/>
        <v>8.9999999999999969E-2</v>
      </c>
      <c r="BL296" s="24">
        <f t="shared" si="761"/>
        <v>9.0000000000000011E-2</v>
      </c>
      <c r="BM296" s="24">
        <f t="shared" si="761"/>
        <v>0.09</v>
      </c>
      <c r="BN296" s="24">
        <f t="shared" si="761"/>
        <v>0.09</v>
      </c>
      <c r="BO296" s="24">
        <f t="shared" si="761"/>
        <v>0.09</v>
      </c>
      <c r="BP296" s="24">
        <f t="shared" si="761"/>
        <v>0.09</v>
      </c>
      <c r="BQ296" s="24">
        <f t="shared" si="761"/>
        <v>0.09</v>
      </c>
      <c r="BR296" s="24">
        <f t="shared" si="761"/>
        <v>0.09</v>
      </c>
      <c r="BS296" s="24">
        <f t="shared" si="761"/>
        <v>0.09</v>
      </c>
      <c r="BT296" s="24">
        <f t="shared" si="761"/>
        <v>0.09</v>
      </c>
      <c r="BU296" s="24">
        <f t="shared" ref="BU296:BX296" si="762">IFERROR(-BU292/BU290,"nm")</f>
        <v>0.09</v>
      </c>
      <c r="BV296" s="24">
        <f t="shared" si="762"/>
        <v>0.09</v>
      </c>
      <c r="BW296" s="24">
        <f t="shared" si="762"/>
        <v>0.09</v>
      </c>
      <c r="BX296" s="24">
        <f t="shared" si="762"/>
        <v>0.09</v>
      </c>
    </row>
    <row r="297" spans="2:76" x14ac:dyDescent="0.15">
      <c r="C297" s="86" t="s">
        <v>195</v>
      </c>
      <c r="G297" s="36" t="s">
        <v>38</v>
      </c>
      <c r="I297" s="24">
        <f t="shared" ref="I297:T297" si="763">IFERROR(I166/I293,"nm")</f>
        <v>0.17149758454106281</v>
      </c>
      <c r="J297" s="24">
        <f t="shared" si="763"/>
        <v>0.1827852998065764</v>
      </c>
      <c r="K297" s="24">
        <f t="shared" si="763"/>
        <v>0.18069705093833779</v>
      </c>
      <c r="L297" s="24">
        <f t="shared" si="763"/>
        <v>0.20531088082901555</v>
      </c>
      <c r="M297" s="24">
        <f t="shared" si="763"/>
        <v>0.20200462606013878</v>
      </c>
      <c r="N297" s="24">
        <f t="shared" si="763"/>
        <v>0.25063721325403571</v>
      </c>
      <c r="O297" s="24">
        <f t="shared" si="763"/>
        <v>0.26315789473684209</v>
      </c>
      <c r="P297" s="24">
        <f t="shared" si="763"/>
        <v>0.26600000000000001</v>
      </c>
      <c r="Q297" s="24">
        <f t="shared" si="763"/>
        <v>0.26600000000000001</v>
      </c>
      <c r="R297" s="24">
        <f t="shared" si="763"/>
        <v>0.26600000000000001</v>
      </c>
      <c r="S297" s="24">
        <f t="shared" si="763"/>
        <v>0.26600000000000001</v>
      </c>
      <c r="T297" s="24">
        <f t="shared" si="763"/>
        <v>0.26600000000000001</v>
      </c>
      <c r="Z297" s="24">
        <f t="shared" ref="Z297:BE297" si="764">IFERROR(Z166/Z293,"nm")</f>
        <v>0.15254237288135594</v>
      </c>
      <c r="AA297" s="24">
        <f t="shared" si="764"/>
        <v>0.15366666666666667</v>
      </c>
      <c r="AB297" s="24">
        <f t="shared" si="764"/>
        <v>0.15514858327574291</v>
      </c>
      <c r="AC297" s="24">
        <f t="shared" si="764"/>
        <v>0.1601576495879613</v>
      </c>
      <c r="AD297" s="24">
        <f t="shared" si="764"/>
        <v>0.16536020903322135</v>
      </c>
      <c r="AE297" s="24">
        <f t="shared" si="764"/>
        <v>0.17041053446940357</v>
      </c>
      <c r="AF297" s="24">
        <f t="shared" si="764"/>
        <v>0.17149758454106281</v>
      </c>
      <c r="AG297" s="24">
        <f t="shared" si="764"/>
        <v>0.17385786802030456</v>
      </c>
      <c r="AH297" s="24">
        <f t="shared" si="764"/>
        <v>0.17602830605926581</v>
      </c>
      <c r="AI297" s="24">
        <f t="shared" si="764"/>
        <v>0.18000925497454881</v>
      </c>
      <c r="AJ297" s="24">
        <f t="shared" si="764"/>
        <v>0.1827852998065764</v>
      </c>
      <c r="AK297" s="24">
        <f t="shared" si="764"/>
        <v>0.18464626191670849</v>
      </c>
      <c r="AL297" s="24">
        <f t="shared" si="764"/>
        <v>0.18379237288135594</v>
      </c>
      <c r="AM297" s="24">
        <f t="shared" si="764"/>
        <v>0.17894736842105263</v>
      </c>
      <c r="AN297" s="24">
        <f t="shared" si="764"/>
        <v>0.18069705093833779</v>
      </c>
      <c r="AO297" s="24">
        <f t="shared" si="764"/>
        <v>0.18212290502793296</v>
      </c>
      <c r="AP297" s="24">
        <f t="shared" si="764"/>
        <v>0.18724400234055003</v>
      </c>
      <c r="AQ297" s="24">
        <f t="shared" si="764"/>
        <v>0.19430992736077482</v>
      </c>
      <c r="AR297" s="24">
        <f t="shared" si="764"/>
        <v>0.20531088082901555</v>
      </c>
      <c r="AS297" s="24">
        <f t="shared" si="764"/>
        <v>0.20781893004115226</v>
      </c>
      <c r="AT297" s="24">
        <f t="shared" si="764"/>
        <v>0.20995670995670995</v>
      </c>
      <c r="AU297" s="24">
        <f t="shared" si="764"/>
        <v>0.21123595505617979</v>
      </c>
      <c r="AV297" s="24">
        <f t="shared" si="764"/>
        <v>0.20200462606013878</v>
      </c>
      <c r="AW297" s="24">
        <f t="shared" si="764"/>
        <v>0.19322555812163203</v>
      </c>
      <c r="AX297" s="24">
        <f t="shared" si="764"/>
        <v>0.18903436988543371</v>
      </c>
      <c r="AY297" s="24">
        <f t="shared" si="764"/>
        <v>0.17922077922077922</v>
      </c>
      <c r="AZ297" s="24">
        <f t="shared" si="764"/>
        <v>0.25063721325403571</v>
      </c>
      <c r="BA297" s="24">
        <f t="shared" si="764"/>
        <v>0.25961538461538464</v>
      </c>
      <c r="BB297" s="24">
        <f t="shared" si="764"/>
        <v>0.274601686972821</v>
      </c>
      <c r="BC297" s="24">
        <f t="shared" si="764"/>
        <v>0.28291316526610644</v>
      </c>
      <c r="BD297" s="24">
        <f t="shared" si="764"/>
        <v>0.26315789473684209</v>
      </c>
      <c r="BE297" s="24">
        <f t="shared" si="764"/>
        <v>0.26603325415676959</v>
      </c>
      <c r="BF297" s="24">
        <f>IFERROR(BF299/BF293,"nm")</f>
        <v>0.26600000000000001</v>
      </c>
      <c r="BG297" s="24">
        <f t="shared" ref="BG297:BT297" si="765">IFERROR(BG299/BG293,"nm")</f>
        <v>0.26600000000000001</v>
      </c>
      <c r="BH297" s="24">
        <f t="shared" si="765"/>
        <v>0.26600000000000001</v>
      </c>
      <c r="BI297" s="24">
        <f t="shared" si="765"/>
        <v>0.26600000000000001</v>
      </c>
      <c r="BJ297" s="24">
        <f t="shared" si="765"/>
        <v>0.26600000000000001</v>
      </c>
      <c r="BK297" s="24">
        <f t="shared" si="765"/>
        <v>0.26599999999999996</v>
      </c>
      <c r="BL297" s="24">
        <f t="shared" si="765"/>
        <v>0.26600000000000001</v>
      </c>
      <c r="BM297" s="24">
        <f t="shared" si="765"/>
        <v>0.26600000000000001</v>
      </c>
      <c r="BN297" s="24">
        <f t="shared" si="765"/>
        <v>0.26600000000000001</v>
      </c>
      <c r="BO297" s="24">
        <f t="shared" si="765"/>
        <v>0.26600000000000001</v>
      </c>
      <c r="BP297" s="24">
        <f t="shared" si="765"/>
        <v>0.26600000000000001</v>
      </c>
      <c r="BQ297" s="24">
        <f t="shared" si="765"/>
        <v>0.26600000000000001</v>
      </c>
      <c r="BR297" s="24">
        <f t="shared" si="765"/>
        <v>0.26600000000000001</v>
      </c>
      <c r="BS297" s="24">
        <f t="shared" si="765"/>
        <v>0.26600000000000001</v>
      </c>
      <c r="BT297" s="24">
        <f t="shared" si="765"/>
        <v>0.26600000000000001</v>
      </c>
      <c r="BU297" s="24">
        <f t="shared" ref="BU297:BX297" si="766">IFERROR(BU299/BU293,"nm")</f>
        <v>0.26600000000000001</v>
      </c>
      <c r="BV297" s="24">
        <f t="shared" si="766"/>
        <v>0.26600000000000001</v>
      </c>
      <c r="BW297" s="24">
        <f t="shared" si="766"/>
        <v>0.26600000000000001</v>
      </c>
      <c r="BX297" s="24">
        <f t="shared" si="766"/>
        <v>0.26600000000000001</v>
      </c>
    </row>
    <row r="299" spans="2:76" x14ac:dyDescent="0.15">
      <c r="C299" s="86" t="s">
        <v>196</v>
      </c>
      <c r="G299" s="36" t="str">
        <f t="shared" ref="G299:G300" si="767">G$10</f>
        <v>JPY M</v>
      </c>
      <c r="I299" s="83">
        <f t="shared" ref="I299:T299" si="768">I166</f>
        <v>426</v>
      </c>
      <c r="J299" s="83">
        <f t="shared" si="768"/>
        <v>378</v>
      </c>
      <c r="K299" s="83">
        <f t="shared" si="768"/>
        <v>337</v>
      </c>
      <c r="L299" s="83">
        <f t="shared" si="768"/>
        <v>317</v>
      </c>
      <c r="M299" s="83">
        <f t="shared" si="768"/>
        <v>262</v>
      </c>
      <c r="N299" s="83">
        <f t="shared" si="768"/>
        <v>295</v>
      </c>
      <c r="O299" s="83">
        <f t="shared" si="768"/>
        <v>335</v>
      </c>
      <c r="P299" s="83">
        <f t="shared" si="768"/>
        <v>253.16820601800001</v>
      </c>
      <c r="Q299" s="83">
        <f t="shared" si="768"/>
        <v>173.60999854124313</v>
      </c>
      <c r="R299" s="83">
        <f t="shared" si="768"/>
        <v>119.05298879175807</v>
      </c>
      <c r="S299" s="83">
        <f t="shared" si="768"/>
        <v>81.640540633282455</v>
      </c>
      <c r="T299" s="83">
        <f t="shared" si="768"/>
        <v>55.984968899462586</v>
      </c>
      <c r="Z299" s="83">
        <f t="shared" ref="Z299:BE299" si="769">Z166</f>
        <v>468</v>
      </c>
      <c r="AA299" s="83">
        <f t="shared" si="769"/>
        <v>461</v>
      </c>
      <c r="AB299" s="83">
        <f t="shared" si="769"/>
        <v>449</v>
      </c>
      <c r="AC299" s="83">
        <f t="shared" si="769"/>
        <v>447</v>
      </c>
      <c r="AD299" s="83">
        <f t="shared" si="769"/>
        <v>443</v>
      </c>
      <c r="AE299" s="83">
        <f t="shared" si="769"/>
        <v>440</v>
      </c>
      <c r="AF299" s="83">
        <f t="shared" si="769"/>
        <v>426</v>
      </c>
      <c r="AG299" s="83">
        <f t="shared" si="769"/>
        <v>411</v>
      </c>
      <c r="AH299" s="83">
        <f t="shared" si="769"/>
        <v>398</v>
      </c>
      <c r="AI299" s="83">
        <f t="shared" si="769"/>
        <v>389</v>
      </c>
      <c r="AJ299" s="83">
        <f t="shared" si="769"/>
        <v>378</v>
      </c>
      <c r="AK299" s="83">
        <f t="shared" si="769"/>
        <v>368</v>
      </c>
      <c r="AL299" s="83">
        <f t="shared" si="769"/>
        <v>347</v>
      </c>
      <c r="AM299" s="83">
        <f t="shared" si="769"/>
        <v>323</v>
      </c>
      <c r="AN299" s="83">
        <f t="shared" si="769"/>
        <v>337</v>
      </c>
      <c r="AO299" s="83">
        <f t="shared" si="769"/>
        <v>326</v>
      </c>
      <c r="AP299" s="83">
        <f t="shared" si="769"/>
        <v>320</v>
      </c>
      <c r="AQ299" s="83">
        <f t="shared" si="769"/>
        <v>321</v>
      </c>
      <c r="AR299" s="83">
        <f t="shared" si="769"/>
        <v>317</v>
      </c>
      <c r="AS299" s="83">
        <f t="shared" si="769"/>
        <v>303</v>
      </c>
      <c r="AT299" s="83">
        <f t="shared" si="769"/>
        <v>291</v>
      </c>
      <c r="AU299" s="83">
        <f t="shared" si="769"/>
        <v>282</v>
      </c>
      <c r="AV299" s="83">
        <f t="shared" si="769"/>
        <v>262</v>
      </c>
      <c r="AW299" s="83">
        <f t="shared" si="769"/>
        <v>251</v>
      </c>
      <c r="AX299" s="83">
        <f t="shared" si="769"/>
        <v>231</v>
      </c>
      <c r="AY299" s="83">
        <f t="shared" si="769"/>
        <v>207</v>
      </c>
      <c r="AZ299" s="83">
        <f t="shared" si="769"/>
        <v>295</v>
      </c>
      <c r="BA299" s="83">
        <f t="shared" si="769"/>
        <v>297</v>
      </c>
      <c r="BB299" s="83">
        <f t="shared" si="769"/>
        <v>293</v>
      </c>
      <c r="BC299" s="83">
        <f t="shared" si="769"/>
        <v>303</v>
      </c>
      <c r="BD299" s="83">
        <f t="shared" si="769"/>
        <v>335</v>
      </c>
      <c r="BE299" s="83">
        <f t="shared" si="769"/>
        <v>336</v>
      </c>
      <c r="BF299" s="127">
        <f>'D&amp;E'!BF70</f>
        <v>305.72178000000002</v>
      </c>
      <c r="BG299" s="127">
        <f>'D&amp;E'!BG70</f>
        <v>278.20681980000001</v>
      </c>
      <c r="BH299" s="127">
        <f>'D&amp;E'!BH70</f>
        <v>253.16820601800001</v>
      </c>
      <c r="BI299" s="127">
        <f>'D&amp;E'!BI70</f>
        <v>230.38306747638001</v>
      </c>
      <c r="BJ299" s="127">
        <f>'D&amp;E'!BJ70</f>
        <v>209.6485914035058</v>
      </c>
      <c r="BK299" s="127">
        <f>'D&amp;E'!BK70</f>
        <v>190.78021817719028</v>
      </c>
      <c r="BL299" s="127">
        <f>'D&amp;E'!BL70</f>
        <v>173.60999854124313</v>
      </c>
      <c r="BM299" s="127">
        <f>'D&amp;E'!BM70</f>
        <v>157.98509867253125</v>
      </c>
      <c r="BN299" s="127">
        <f>'D&amp;E'!BN70</f>
        <v>143.76643979200344</v>
      </c>
      <c r="BO299" s="127">
        <f>'D&amp;E'!BO70</f>
        <v>130.82746021072313</v>
      </c>
      <c r="BP299" s="127">
        <f>'D&amp;E'!BP70</f>
        <v>119.05298879175807</v>
      </c>
      <c r="BQ299" s="127">
        <f>'D&amp;E'!BQ70</f>
        <v>108.33821980049984</v>
      </c>
      <c r="BR299" s="127">
        <f>'D&amp;E'!BR70</f>
        <v>98.587780018454851</v>
      </c>
      <c r="BS299" s="127">
        <f>'D&amp;E'!BS70</f>
        <v>89.714879816793911</v>
      </c>
      <c r="BT299" s="127">
        <f>'D&amp;E'!BT70</f>
        <v>81.640540633282455</v>
      </c>
      <c r="BU299" s="127">
        <f>'D&amp;E'!BU70</f>
        <v>74.292891976287038</v>
      </c>
      <c r="BV299" s="127">
        <f>'D&amp;E'!BV70</f>
        <v>67.606531698421193</v>
      </c>
      <c r="BW299" s="127">
        <f>'D&amp;E'!BW70</f>
        <v>61.521943845563285</v>
      </c>
      <c r="BX299" s="127">
        <f>'D&amp;E'!BX70</f>
        <v>55.984968899462586</v>
      </c>
    </row>
    <row r="300" spans="2:76" x14ac:dyDescent="0.15">
      <c r="C300" s="86" t="s">
        <v>197</v>
      </c>
      <c r="G300" s="36" t="str">
        <f t="shared" si="767"/>
        <v>JPY M</v>
      </c>
      <c r="I300" s="83">
        <f t="shared" ref="I300:T300" si="770">I174</f>
        <v>2058</v>
      </c>
      <c r="J300" s="83">
        <f t="shared" si="770"/>
        <v>1690</v>
      </c>
      <c r="K300" s="83">
        <f t="shared" si="770"/>
        <v>1528</v>
      </c>
      <c r="L300" s="83">
        <f t="shared" si="770"/>
        <v>1227</v>
      </c>
      <c r="M300" s="83">
        <f t="shared" si="770"/>
        <v>1035</v>
      </c>
      <c r="N300" s="83">
        <f t="shared" si="770"/>
        <v>882</v>
      </c>
      <c r="O300" s="83">
        <f t="shared" si="770"/>
        <v>938</v>
      </c>
      <c r="P300" s="83">
        <f t="shared" si="770"/>
        <v>698.59196698200003</v>
      </c>
      <c r="Q300" s="83">
        <f t="shared" si="770"/>
        <v>479.05916890703929</v>
      </c>
      <c r="R300" s="83">
        <f t="shared" si="770"/>
        <v>328.51463824492635</v>
      </c>
      <c r="S300" s="83">
        <f t="shared" si="770"/>
        <v>225.27878505574932</v>
      </c>
      <c r="T300" s="83">
        <f t="shared" si="770"/>
        <v>154.4848389932539</v>
      </c>
      <c r="Z300" s="83">
        <f t="shared" ref="Z300:BE300" si="771">Z174</f>
        <v>2600</v>
      </c>
      <c r="AA300" s="83">
        <f t="shared" si="771"/>
        <v>2539</v>
      </c>
      <c r="AB300" s="83">
        <f t="shared" si="771"/>
        <v>2445</v>
      </c>
      <c r="AC300" s="83">
        <f t="shared" si="771"/>
        <v>2344</v>
      </c>
      <c r="AD300" s="83">
        <f t="shared" si="771"/>
        <v>2236</v>
      </c>
      <c r="AE300" s="83">
        <f t="shared" si="771"/>
        <v>2142</v>
      </c>
      <c r="AF300" s="83">
        <f t="shared" si="771"/>
        <v>2058</v>
      </c>
      <c r="AG300" s="83">
        <f t="shared" si="771"/>
        <v>1953</v>
      </c>
      <c r="AH300" s="83">
        <f t="shared" si="771"/>
        <v>1863</v>
      </c>
      <c r="AI300" s="83">
        <f t="shared" si="771"/>
        <v>1772</v>
      </c>
      <c r="AJ300" s="83">
        <f t="shared" si="771"/>
        <v>1690</v>
      </c>
      <c r="AK300" s="83">
        <f t="shared" si="771"/>
        <v>1625</v>
      </c>
      <c r="AL300" s="83">
        <f t="shared" si="771"/>
        <v>1541</v>
      </c>
      <c r="AM300" s="83">
        <f t="shared" si="771"/>
        <v>1482</v>
      </c>
      <c r="AN300" s="83">
        <f t="shared" si="771"/>
        <v>1528</v>
      </c>
      <c r="AO300" s="83">
        <f t="shared" si="771"/>
        <v>1464</v>
      </c>
      <c r="AP300" s="83">
        <f t="shared" si="771"/>
        <v>1389</v>
      </c>
      <c r="AQ300" s="83">
        <f t="shared" si="771"/>
        <v>1331</v>
      </c>
      <c r="AR300" s="83">
        <f t="shared" si="771"/>
        <v>1227</v>
      </c>
      <c r="AS300" s="83">
        <f t="shared" si="771"/>
        <v>1155</v>
      </c>
      <c r="AT300" s="83">
        <f t="shared" si="771"/>
        <v>1095</v>
      </c>
      <c r="AU300" s="83">
        <f t="shared" si="771"/>
        <v>1053</v>
      </c>
      <c r="AV300" s="83">
        <f t="shared" si="771"/>
        <v>1035</v>
      </c>
      <c r="AW300" s="83">
        <f t="shared" si="771"/>
        <v>1048</v>
      </c>
      <c r="AX300" s="83">
        <f t="shared" si="771"/>
        <v>991</v>
      </c>
      <c r="AY300" s="83">
        <f t="shared" si="771"/>
        <v>948</v>
      </c>
      <c r="AZ300" s="83">
        <f t="shared" si="771"/>
        <v>882</v>
      </c>
      <c r="BA300" s="83">
        <f t="shared" si="771"/>
        <v>847</v>
      </c>
      <c r="BB300" s="83">
        <f t="shared" si="771"/>
        <v>774</v>
      </c>
      <c r="BC300" s="83">
        <f t="shared" si="771"/>
        <v>768</v>
      </c>
      <c r="BD300" s="83">
        <f t="shared" si="771"/>
        <v>938</v>
      </c>
      <c r="BE300" s="83">
        <f t="shared" si="771"/>
        <v>927</v>
      </c>
      <c r="BF300" s="127">
        <f>'D&amp;E'!BF71</f>
        <v>843.60821999999985</v>
      </c>
      <c r="BG300" s="127">
        <f>'D&amp;E'!BG71</f>
        <v>767.68348020000008</v>
      </c>
      <c r="BH300" s="127">
        <f>'D&amp;E'!BH71</f>
        <v>698.59196698200003</v>
      </c>
      <c r="BI300" s="127">
        <f>'D&amp;E'!BI71</f>
        <v>635.71868995362001</v>
      </c>
      <c r="BJ300" s="127">
        <f>'D&amp;E'!BJ71</f>
        <v>578.50400785779425</v>
      </c>
      <c r="BK300" s="127">
        <f>'D&amp;E'!BK71</f>
        <v>526.43864715059271</v>
      </c>
      <c r="BL300" s="127">
        <f>'D&amp;E'!BL71</f>
        <v>479.05916890703929</v>
      </c>
      <c r="BM300" s="127">
        <f>'D&amp;E'!BM71</f>
        <v>435.94384370540575</v>
      </c>
      <c r="BN300" s="127">
        <f>'D&amp;E'!BN71</f>
        <v>396.70889777191928</v>
      </c>
      <c r="BO300" s="127">
        <f>'D&amp;E'!BO71</f>
        <v>361.00509697244655</v>
      </c>
      <c r="BP300" s="127">
        <f>'D&amp;E'!BP71</f>
        <v>328.51463824492635</v>
      </c>
      <c r="BQ300" s="127">
        <f>'D&amp;E'!BQ71</f>
        <v>298.94832080288302</v>
      </c>
      <c r="BR300" s="127">
        <f>'D&amp;E'!BR71</f>
        <v>272.04297193062354</v>
      </c>
      <c r="BS300" s="127">
        <f>'D&amp;E'!BS71</f>
        <v>247.5591044568674</v>
      </c>
      <c r="BT300" s="127">
        <f>'D&amp;E'!BT71</f>
        <v>225.27878505574932</v>
      </c>
      <c r="BU300" s="127">
        <f>'D&amp;E'!BU71</f>
        <v>205.00369440073189</v>
      </c>
      <c r="BV300" s="127">
        <f>'D&amp;E'!BV71</f>
        <v>186.55336190466602</v>
      </c>
      <c r="BW300" s="127">
        <f>'D&amp;E'!BW71</f>
        <v>169.76355933324606</v>
      </c>
      <c r="BX300" s="127">
        <f>'D&amp;E'!BX71</f>
        <v>154.4848389932539</v>
      </c>
    </row>
    <row r="302" spans="2:76" x14ac:dyDescent="0.15">
      <c r="B302" s="111" t="s">
        <v>198</v>
      </c>
    </row>
    <row r="303" spans="2:76" x14ac:dyDescent="0.15">
      <c r="C303" s="86" t="s">
        <v>199</v>
      </c>
      <c r="G303" s="36" t="str">
        <f>G$10</f>
        <v>JPY M</v>
      </c>
      <c r="I303" s="83">
        <f t="shared" ref="I303:R303" si="772">-I252</f>
        <v>7864</v>
      </c>
      <c r="J303" s="83">
        <f t="shared" si="772"/>
        <v>8040</v>
      </c>
      <c r="K303" s="83">
        <f t="shared" si="772"/>
        <v>5518</v>
      </c>
      <c r="L303" s="83">
        <f t="shared" si="772"/>
        <v>8117</v>
      </c>
      <c r="M303" s="83">
        <f t="shared" si="772"/>
        <v>7663</v>
      </c>
      <c r="N303" s="83">
        <f t="shared" si="772"/>
        <v>21093</v>
      </c>
      <c r="O303" s="83">
        <f t="shared" si="772"/>
        <v>17089</v>
      </c>
      <c r="P303" s="83">
        <f t="shared" si="772"/>
        <v>12887.4375</v>
      </c>
      <c r="Q303" s="83">
        <f t="shared" si="772"/>
        <v>8691.25</v>
      </c>
      <c r="R303" s="83">
        <f t="shared" si="772"/>
        <v>11483.931641123283</v>
      </c>
      <c r="S303" s="83">
        <f t="shared" ref="S303:T303" si="773">-S252</f>
        <v>8691.25</v>
      </c>
      <c r="T303" s="83">
        <f t="shared" si="773"/>
        <v>8691.25</v>
      </c>
      <c r="Z303" s="83">
        <f t="shared" ref="Z303:BC303" si="774">-Z252</f>
        <v>1481</v>
      </c>
      <c r="AA303" s="83">
        <f t="shared" si="774"/>
        <v>1706</v>
      </c>
      <c r="AB303" s="83">
        <f t="shared" si="774"/>
        <v>1706</v>
      </c>
      <c r="AC303" s="83">
        <f t="shared" si="774"/>
        <v>1388</v>
      </c>
      <c r="AD303" s="83">
        <f t="shared" si="774"/>
        <v>1388</v>
      </c>
      <c r="AE303" s="83">
        <f t="shared" si="774"/>
        <v>2544</v>
      </c>
      <c r="AF303" s="83">
        <f t="shared" si="774"/>
        <v>2544</v>
      </c>
      <c r="AG303" s="83">
        <f t="shared" si="774"/>
        <v>1446</v>
      </c>
      <c r="AH303" s="83">
        <f t="shared" si="774"/>
        <v>1527</v>
      </c>
      <c r="AI303" s="83">
        <f t="shared" si="774"/>
        <v>1914</v>
      </c>
      <c r="AJ303" s="83">
        <f t="shared" si="774"/>
        <v>3153</v>
      </c>
      <c r="AK303" s="83">
        <f t="shared" si="774"/>
        <v>1436</v>
      </c>
      <c r="AL303" s="83">
        <f t="shared" si="774"/>
        <v>1435</v>
      </c>
      <c r="AM303" s="83">
        <f t="shared" si="774"/>
        <v>1324</v>
      </c>
      <c r="AN303" s="83">
        <f t="shared" si="774"/>
        <v>1323</v>
      </c>
      <c r="AO303" s="83">
        <f t="shared" si="774"/>
        <v>1275</v>
      </c>
      <c r="AP303" s="83">
        <f t="shared" si="774"/>
        <v>1275</v>
      </c>
      <c r="AQ303" s="83">
        <f t="shared" si="774"/>
        <v>1476</v>
      </c>
      <c r="AR303" s="83">
        <f t="shared" si="774"/>
        <v>4091</v>
      </c>
      <c r="AS303" s="83">
        <f t="shared" si="774"/>
        <v>2118</v>
      </c>
      <c r="AT303" s="83">
        <f t="shared" si="774"/>
        <v>1642</v>
      </c>
      <c r="AU303" s="83">
        <f t="shared" si="774"/>
        <v>1634</v>
      </c>
      <c r="AV303" s="83">
        <f t="shared" si="774"/>
        <v>2269</v>
      </c>
      <c r="AW303" s="83">
        <f t="shared" si="774"/>
        <v>4333</v>
      </c>
      <c r="AX303" s="83">
        <f t="shared" si="774"/>
        <v>9406</v>
      </c>
      <c r="AY303" s="83">
        <f t="shared" si="774"/>
        <v>4141</v>
      </c>
      <c r="AZ303" s="83">
        <f t="shared" si="774"/>
        <v>3213</v>
      </c>
      <c r="BA303" s="83">
        <f t="shared" si="774"/>
        <v>3181</v>
      </c>
      <c r="BB303" s="83">
        <f t="shared" si="774"/>
        <v>2079</v>
      </c>
      <c r="BC303" s="83">
        <f t="shared" si="774"/>
        <v>8742</v>
      </c>
      <c r="BD303" s="83">
        <f t="shared" ref="BD303:BE303" si="775">-BD252</f>
        <v>3087</v>
      </c>
      <c r="BE303" s="83">
        <f t="shared" si="775"/>
        <v>3129</v>
      </c>
      <c r="BF303" s="78">
        <f>-'D&amp;E'!BF45</f>
        <v>2172.8125</v>
      </c>
      <c r="BG303" s="78">
        <f>-'D&amp;E'!BG45</f>
        <v>2172.8125</v>
      </c>
      <c r="BH303" s="78">
        <f>-'D&amp;E'!BH45</f>
        <v>2172.8125</v>
      </c>
      <c r="BI303" s="78">
        <f>-'D&amp;E'!BI45</f>
        <v>2172.8125</v>
      </c>
      <c r="BJ303" s="78">
        <f>-'D&amp;E'!BJ45</f>
        <v>2172.8125</v>
      </c>
      <c r="BK303" s="78">
        <f>-'D&amp;E'!BK45</f>
        <v>2172.8125</v>
      </c>
      <c r="BL303" s="78">
        <f>-'D&amp;E'!BL45</f>
        <v>2172.8125</v>
      </c>
      <c r="BM303" s="78">
        <f>-'D&amp;E'!BM45</f>
        <v>2172.8125</v>
      </c>
      <c r="BN303" s="78">
        <f>-'D&amp;E'!BN45</f>
        <v>2172.8125</v>
      </c>
      <c r="BO303" s="78">
        <f>-'D&amp;E'!BO45</f>
        <v>2172.8125</v>
      </c>
      <c r="BP303" s="78">
        <f>-'D&amp;E'!BP45</f>
        <v>2172.8125</v>
      </c>
      <c r="BQ303" s="78">
        <f>-'D&amp;E'!BQ45</f>
        <v>2172.8125</v>
      </c>
      <c r="BR303" s="78">
        <f>-'D&amp;E'!BR45</f>
        <v>2172.8125</v>
      </c>
      <c r="BS303" s="78">
        <f>-'D&amp;E'!BS45</f>
        <v>2172.8125</v>
      </c>
      <c r="BT303" s="78">
        <f>-'D&amp;E'!BT45</f>
        <v>2172.8125</v>
      </c>
      <c r="BU303" s="78">
        <f>-'D&amp;E'!BU45</f>
        <v>2172.8125</v>
      </c>
      <c r="BV303" s="78">
        <f>-'D&amp;E'!BV45</f>
        <v>2172.8125</v>
      </c>
      <c r="BW303" s="78">
        <f>-'D&amp;E'!BW45</f>
        <v>2172.8125</v>
      </c>
      <c r="BX303" s="78">
        <f>-'D&amp;E'!BX45</f>
        <v>2172.8125</v>
      </c>
    </row>
    <row r="305" spans="1:76" x14ac:dyDescent="0.15">
      <c r="B305" s="111" t="s">
        <v>200</v>
      </c>
    </row>
    <row r="306" spans="1:76" x14ac:dyDescent="0.15">
      <c r="C306" s="86" t="s">
        <v>93</v>
      </c>
      <c r="G306" s="36" t="s">
        <v>38</v>
      </c>
      <c r="I306" s="24">
        <f t="shared" ref="I306:T306" si="776">IFERROR(I167/I82,"nm")</f>
        <v>1.2867175287557453E-2</v>
      </c>
      <c r="J306" s="24">
        <f t="shared" si="776"/>
        <v>3.2110965742375548E-2</v>
      </c>
      <c r="K306" s="24">
        <f t="shared" si="776"/>
        <v>6.603133811614377E-3</v>
      </c>
      <c r="L306" s="24">
        <f t="shared" si="776"/>
        <v>7.1062162254795554E-3</v>
      </c>
      <c r="M306" s="24">
        <f t="shared" si="776"/>
        <v>1.9355945653222954E-2</v>
      </c>
      <c r="N306" s="24">
        <f t="shared" si="776"/>
        <v>2.9889485027743384E-2</v>
      </c>
      <c r="O306" s="24">
        <f t="shared" si="776"/>
        <v>0.11094570706002757</v>
      </c>
      <c r="P306" s="24">
        <f t="shared" si="776"/>
        <v>5.6939728026956446E-2</v>
      </c>
      <c r="Q306" s="24">
        <f t="shared" si="776"/>
        <v>5.6134921702462114E-2</v>
      </c>
      <c r="R306" s="24">
        <f t="shared" si="776"/>
        <v>5.5046256430278349E-2</v>
      </c>
      <c r="S306" s="24">
        <f t="shared" si="776"/>
        <v>5.4464999891209037E-2</v>
      </c>
      <c r="T306" s="24">
        <f t="shared" si="776"/>
        <v>5.4418374212866633E-2</v>
      </c>
      <c r="Z306" s="24">
        <f t="shared" ref="Z306:BE306" si="777">IFERROR(Z167/Z82,"nm")</f>
        <v>2.740832224966749E-2</v>
      </c>
      <c r="AA306" s="24">
        <f t="shared" si="777"/>
        <v>1.7021080308132295E-2</v>
      </c>
      <c r="AB306" s="24">
        <f t="shared" si="777"/>
        <v>2.7837371147506673E-2</v>
      </c>
      <c r="AC306" s="24">
        <f t="shared" si="777"/>
        <v>1.7942873769458318E-2</v>
      </c>
      <c r="AD306" s="24">
        <f t="shared" si="777"/>
        <v>3.1525224696264849E-2</v>
      </c>
      <c r="AE306" s="24">
        <f t="shared" si="777"/>
        <v>1.5165031222123104E-2</v>
      </c>
      <c r="AF306" s="24">
        <f t="shared" si="777"/>
        <v>5.0921010110336548E-2</v>
      </c>
      <c r="AG306" s="24">
        <f t="shared" si="777"/>
        <v>0.17161968954248366</v>
      </c>
      <c r="AH306" s="24">
        <f t="shared" si="777"/>
        <v>0.18763371844244758</v>
      </c>
      <c r="AI306" s="24">
        <f t="shared" si="777"/>
        <v>0.13867741453948351</v>
      </c>
      <c r="AJ306" s="24">
        <f t="shared" si="777"/>
        <v>0.12422604422604423</v>
      </c>
      <c r="AK306" s="24">
        <f t="shared" si="777"/>
        <v>9.211424115410859E-3</v>
      </c>
      <c r="AL306" s="24">
        <f t="shared" si="777"/>
        <v>2.367755737067289E-2</v>
      </c>
      <c r="AM306" s="24">
        <f t="shared" si="777"/>
        <v>1.3026528477702767E-2</v>
      </c>
      <c r="AN306" s="24">
        <f t="shared" si="777"/>
        <v>2.5306643563904975E-2</v>
      </c>
      <c r="AO306" s="24">
        <f t="shared" si="777"/>
        <v>3.0385696898476519E-2</v>
      </c>
      <c r="AP306" s="24">
        <f t="shared" si="777"/>
        <v>5.6311934510986643E-2</v>
      </c>
      <c r="AQ306" s="24">
        <f t="shared" si="777"/>
        <v>2.0575373993095513E-2</v>
      </c>
      <c r="AR306" s="24">
        <f t="shared" si="777"/>
        <v>3.3143283423029787E-2</v>
      </c>
      <c r="AS306" s="24">
        <f t="shared" si="777"/>
        <v>2.4831255850618319E-2</v>
      </c>
      <c r="AT306" s="24">
        <f t="shared" si="777"/>
        <v>4.1003699246779872E-2</v>
      </c>
      <c r="AU306" s="24">
        <f t="shared" si="777"/>
        <v>2.710712451100486E-2</v>
      </c>
      <c r="AV306" s="24">
        <f t="shared" si="777"/>
        <v>7.1592892273520545E-2</v>
      </c>
      <c r="AW306" s="24">
        <f t="shared" si="777"/>
        <v>2.5119663028910586E-2</v>
      </c>
      <c r="AX306" s="24">
        <f t="shared" si="777"/>
        <v>4.9376299376299379E-2</v>
      </c>
      <c r="AY306" s="24">
        <f t="shared" si="777"/>
        <v>5.0370578524008572E-2</v>
      </c>
      <c r="AZ306" s="24">
        <f t="shared" si="777"/>
        <v>0.11844448482645829</v>
      </c>
      <c r="BA306" s="24">
        <f t="shared" si="777"/>
        <v>3.4536502426410681E-2</v>
      </c>
      <c r="BB306" s="24">
        <f t="shared" si="777"/>
        <v>6.6378808128576813E-2</v>
      </c>
      <c r="BC306" s="24">
        <f t="shared" si="777"/>
        <v>0.31389569942349743</v>
      </c>
      <c r="BD306" s="24">
        <f t="shared" si="777"/>
        <v>0.42817039334094992</v>
      </c>
      <c r="BE306" s="24">
        <f t="shared" si="777"/>
        <v>5.3830106073516883E-2</v>
      </c>
      <c r="BF306" s="39">
        <f>MEDIAN(BB306:BE306)</f>
        <v>0.19013725377603713</v>
      </c>
      <c r="BG306" s="39">
        <f t="shared" ref="BG306:BX308" si="778">MEDIAN(BC306:BF306)</f>
        <v>0.25201647659976728</v>
      </c>
      <c r="BH306" s="39">
        <f t="shared" si="778"/>
        <v>0.22107686518790221</v>
      </c>
      <c r="BI306" s="39">
        <f t="shared" si="778"/>
        <v>0.20560705948196967</v>
      </c>
      <c r="BJ306" s="39">
        <f t="shared" si="778"/>
        <v>0.21334196233493594</v>
      </c>
      <c r="BK306" s="39">
        <f t="shared" si="778"/>
        <v>0.21720941376141906</v>
      </c>
      <c r="BL306" s="39">
        <f t="shared" si="778"/>
        <v>0.21527568804817748</v>
      </c>
      <c r="BM306" s="39">
        <f t="shared" si="778"/>
        <v>0.2143088251915567</v>
      </c>
      <c r="BN306" s="39">
        <f t="shared" si="778"/>
        <v>0.21479225661986709</v>
      </c>
      <c r="BO306" s="39">
        <f t="shared" si="778"/>
        <v>0.21503397233402227</v>
      </c>
      <c r="BP306" s="39">
        <f t="shared" si="778"/>
        <v>0.21491311447694467</v>
      </c>
      <c r="BQ306" s="39">
        <f t="shared" si="778"/>
        <v>0.21485268554840586</v>
      </c>
      <c r="BR306" s="39">
        <f t="shared" si="778"/>
        <v>0.21488290001267527</v>
      </c>
      <c r="BS306" s="39">
        <f t="shared" si="778"/>
        <v>0.21489800724480995</v>
      </c>
      <c r="BT306" s="39">
        <f t="shared" si="778"/>
        <v>0.21489045362874259</v>
      </c>
      <c r="BU306" s="39">
        <f t="shared" si="778"/>
        <v>0.21488667682070894</v>
      </c>
      <c r="BV306" s="39">
        <f t="shared" si="778"/>
        <v>0.21488856522472577</v>
      </c>
      <c r="BW306" s="39">
        <f t="shared" si="778"/>
        <v>0.21488950942673418</v>
      </c>
      <c r="BX306" s="39">
        <f t="shared" si="778"/>
        <v>0.21488903732572998</v>
      </c>
    </row>
    <row r="307" spans="1:76" x14ac:dyDescent="0.15">
      <c r="C307" s="86" t="s">
        <v>201</v>
      </c>
      <c r="G307" s="36" t="s">
        <v>38</v>
      </c>
      <c r="I307" s="24">
        <f t="shared" ref="I307:T307" si="779">IFERROR(I168/I82,"nm")</f>
        <v>1.2913837754602087E-2</v>
      </c>
      <c r="J307" s="24">
        <f t="shared" si="779"/>
        <v>1.3718292326647783E-2</v>
      </c>
      <c r="K307" s="24">
        <f t="shared" si="779"/>
        <v>1.259949316486419E-2</v>
      </c>
      <c r="L307" s="24">
        <f t="shared" si="779"/>
        <v>1.1367661003781605E-2</v>
      </c>
      <c r="M307" s="24">
        <f t="shared" si="779"/>
        <v>1.1613567391933772E-2</v>
      </c>
      <c r="N307" s="24">
        <f t="shared" si="779"/>
        <v>2.1378456458935203E-2</v>
      </c>
      <c r="O307" s="24">
        <f t="shared" si="779"/>
        <v>3.0999162641991391E-2</v>
      </c>
      <c r="P307" s="24">
        <f t="shared" si="779"/>
        <v>2.5471191421115969E-2</v>
      </c>
      <c r="Q307" s="24">
        <f t="shared" si="779"/>
        <v>2.543322758633686E-2</v>
      </c>
      <c r="R307" s="24">
        <f t="shared" si="779"/>
        <v>2.49602867130303E-2</v>
      </c>
      <c r="S307" s="24">
        <f t="shared" si="779"/>
        <v>2.4697978424480647E-2</v>
      </c>
      <c r="T307" s="24">
        <f t="shared" si="779"/>
        <v>2.4676913862874812E-2</v>
      </c>
      <c r="Z307" s="24">
        <f t="shared" ref="Z307:BE307" si="780">IFERROR(Z168/Z82,"nm")</f>
        <v>5.3391601748052443E-2</v>
      </c>
      <c r="AA307" s="24">
        <f t="shared" si="780"/>
        <v>2.1633839199225055E-2</v>
      </c>
      <c r="AB307" s="24">
        <f t="shared" si="780"/>
        <v>5.8081733033331591E-2</v>
      </c>
      <c r="AC307" s="24">
        <f t="shared" si="780"/>
        <v>2.2549827845400321E-2</v>
      </c>
      <c r="AD307" s="24">
        <f t="shared" si="780"/>
        <v>5.0359062372973218E-2</v>
      </c>
      <c r="AE307" s="24">
        <f t="shared" si="780"/>
        <v>2.1738109770411757E-2</v>
      </c>
      <c r="AF307" s="24">
        <f t="shared" si="780"/>
        <v>5.1105673791607034E-2</v>
      </c>
      <c r="AG307" s="24">
        <f t="shared" si="780"/>
        <v>2.4152369281045753E-2</v>
      </c>
      <c r="AH307" s="24">
        <f t="shared" si="780"/>
        <v>5.9477963200684637E-2</v>
      </c>
      <c r="AI307" s="24">
        <f t="shared" si="780"/>
        <v>2.2789471065333133E-2</v>
      </c>
      <c r="AJ307" s="24">
        <f t="shared" si="780"/>
        <v>5.3071253071253072E-2</v>
      </c>
      <c r="AK307" s="24">
        <f t="shared" si="780"/>
        <v>2.1980699873281995E-2</v>
      </c>
      <c r="AL307" s="24">
        <f t="shared" si="780"/>
        <v>5.2411513029949439E-2</v>
      </c>
      <c r="AM307" s="24">
        <f t="shared" si="780"/>
        <v>2.0870970809166112E-2</v>
      </c>
      <c r="AN307" s="24">
        <f t="shared" si="780"/>
        <v>4.8287811773288954E-2</v>
      </c>
      <c r="AO307" s="24">
        <f t="shared" si="780"/>
        <v>1.8508414823519538E-2</v>
      </c>
      <c r="AP307" s="24">
        <f t="shared" si="780"/>
        <v>4.7048685911245156E-2</v>
      </c>
      <c r="AQ307" s="24">
        <f t="shared" si="780"/>
        <v>1.947065592635213E-2</v>
      </c>
      <c r="AR307" s="24">
        <f t="shared" si="780"/>
        <v>5.3018596472531571E-2</v>
      </c>
      <c r="AS307" s="24">
        <f t="shared" si="780"/>
        <v>2.0200029561018868E-2</v>
      </c>
      <c r="AT307" s="24">
        <f t="shared" si="780"/>
        <v>4.4212684405223517E-2</v>
      </c>
      <c r="AU307" s="24">
        <f t="shared" si="780"/>
        <v>1.7979215236890979E-2</v>
      </c>
      <c r="AV307" s="24">
        <f t="shared" si="780"/>
        <v>4.2955735364112325E-2</v>
      </c>
      <c r="AW307" s="24">
        <f t="shared" si="780"/>
        <v>2.0830940072755121E-2</v>
      </c>
      <c r="AX307" s="24">
        <f t="shared" si="780"/>
        <v>6.6416691416691417E-2</v>
      </c>
      <c r="AY307" s="24">
        <f t="shared" si="780"/>
        <v>4.559345252731041E-2</v>
      </c>
      <c r="AZ307" s="24">
        <f t="shared" si="780"/>
        <v>8.4717426858077413E-2</v>
      </c>
      <c r="BA307" s="24">
        <f t="shared" si="780"/>
        <v>6.7337324218058159E-2</v>
      </c>
      <c r="BB307" s="24">
        <f t="shared" si="780"/>
        <v>8.1971145608443846E-2</v>
      </c>
      <c r="BC307" s="24">
        <f t="shared" si="780"/>
        <v>7.6370021867338142E-2</v>
      </c>
      <c r="BD307" s="24">
        <f t="shared" si="780"/>
        <v>0.11963440509221479</v>
      </c>
      <c r="BE307" s="24">
        <f t="shared" si="780"/>
        <v>0.10131343108159728</v>
      </c>
      <c r="BF307" s="39">
        <f t="shared" ref="BF307:BF308" si="781">MEDIAN(BB307:BE307)</f>
        <v>9.1642288345020556E-2</v>
      </c>
      <c r="BG307" s="39">
        <f t="shared" si="778"/>
        <v>9.6477859713308911E-2</v>
      </c>
      <c r="BH307" s="39">
        <f t="shared" si="778"/>
        <v>9.8895645397453102E-2</v>
      </c>
      <c r="BI307" s="39">
        <f t="shared" si="778"/>
        <v>9.7686752555381007E-2</v>
      </c>
      <c r="BJ307" s="39">
        <f t="shared" si="778"/>
        <v>9.7082306134344959E-2</v>
      </c>
      <c r="BK307" s="39">
        <f t="shared" si="778"/>
        <v>9.7384529344862983E-2</v>
      </c>
      <c r="BL307" s="39">
        <f t="shared" si="778"/>
        <v>9.7535640950121988E-2</v>
      </c>
      <c r="BM307" s="39">
        <f t="shared" si="778"/>
        <v>9.7460085147492492E-2</v>
      </c>
      <c r="BN307" s="39">
        <f t="shared" si="778"/>
        <v>9.7422307246177731E-2</v>
      </c>
      <c r="BO307" s="39">
        <f t="shared" si="778"/>
        <v>9.7441196196835111E-2</v>
      </c>
      <c r="BP307" s="39">
        <f t="shared" si="778"/>
        <v>9.7450640672163802E-2</v>
      </c>
      <c r="BQ307" s="39">
        <f t="shared" si="778"/>
        <v>9.7445918434499457E-2</v>
      </c>
      <c r="BR307" s="39">
        <f t="shared" si="778"/>
        <v>9.7443557315667284E-2</v>
      </c>
      <c r="BS307" s="39">
        <f t="shared" si="778"/>
        <v>9.744473787508337E-2</v>
      </c>
      <c r="BT307" s="39">
        <f t="shared" si="778"/>
        <v>9.7445328154791414E-2</v>
      </c>
      <c r="BU307" s="39">
        <f t="shared" si="778"/>
        <v>9.7445033014937399E-2</v>
      </c>
      <c r="BV307" s="39">
        <f t="shared" si="778"/>
        <v>9.7444885445010385E-2</v>
      </c>
      <c r="BW307" s="39">
        <f t="shared" si="778"/>
        <v>9.7444959229973899E-2</v>
      </c>
      <c r="BX307" s="39">
        <f t="shared" si="778"/>
        <v>9.7444996122455649E-2</v>
      </c>
    </row>
    <row r="308" spans="1:76" x14ac:dyDescent="0.15">
      <c r="C308" s="86" t="s">
        <v>202</v>
      </c>
      <c r="G308" s="36" t="s">
        <v>38</v>
      </c>
      <c r="I308" s="24">
        <f t="shared" ref="I308:T308" si="782">IFERROR(I169/I82,"nm")</f>
        <v>9.3639905741816576E-2</v>
      </c>
      <c r="J308" s="24">
        <f t="shared" si="782"/>
        <v>0.13399469051278468</v>
      </c>
      <c r="K308" s="24">
        <f t="shared" si="782"/>
        <v>0.10630450559779182</v>
      </c>
      <c r="L308" s="24">
        <f t="shared" si="782"/>
        <v>9.2437934855876341E-2</v>
      </c>
      <c r="M308" s="24">
        <f t="shared" si="782"/>
        <v>0.10430763621545687</v>
      </c>
      <c r="N308" s="24">
        <f t="shared" si="782"/>
        <v>8.4275691291787039E-2</v>
      </c>
      <c r="O308" s="24">
        <f t="shared" si="782"/>
        <v>9.014708743201752E-2</v>
      </c>
      <c r="P308" s="24">
        <f t="shared" si="782"/>
        <v>0.1018848158672807</v>
      </c>
      <c r="Q308" s="24">
        <f t="shared" si="782"/>
        <v>0.10355173919875484</v>
      </c>
      <c r="R308" s="24">
        <f t="shared" si="782"/>
        <v>0.10173936794960955</v>
      </c>
      <c r="S308" s="24">
        <f t="shared" si="782"/>
        <v>0.10067719435014405</v>
      </c>
      <c r="T308" s="24">
        <f t="shared" si="782"/>
        <v>0.10059176582644697</v>
      </c>
      <c r="Z308" s="24">
        <f t="shared" ref="Z308:BE308" si="783">IFERROR(Z169/Z82,"nm")</f>
        <v>0.42523275698270946</v>
      </c>
      <c r="AA308" s="24">
        <f t="shared" si="783"/>
        <v>0.32114027399787815</v>
      </c>
      <c r="AB308" s="24">
        <f t="shared" si="783"/>
        <v>0.39568834702527339</v>
      </c>
      <c r="AC308" s="24">
        <f t="shared" si="783"/>
        <v>0.45453663740846711</v>
      </c>
      <c r="AD308" s="24">
        <f t="shared" si="783"/>
        <v>0.41718982882435302</v>
      </c>
      <c r="AE308" s="24">
        <f t="shared" si="783"/>
        <v>0.4225550495328419</v>
      </c>
      <c r="AF308" s="24">
        <f t="shared" si="783"/>
        <v>0.37057384238954805</v>
      </c>
      <c r="AG308" s="24">
        <f t="shared" si="783"/>
        <v>0.46303104575163401</v>
      </c>
      <c r="AH308" s="24">
        <f t="shared" si="783"/>
        <v>0.41345742404792468</v>
      </c>
      <c r="AI308" s="24">
        <f t="shared" si="783"/>
        <v>0.52331193710504054</v>
      </c>
      <c r="AJ308" s="24">
        <f t="shared" si="783"/>
        <v>0.51837837837837841</v>
      </c>
      <c r="AK308" s="24">
        <f t="shared" si="783"/>
        <v>0.58636319329369335</v>
      </c>
      <c r="AL308" s="24">
        <f t="shared" si="783"/>
        <v>0.50291715285880978</v>
      </c>
      <c r="AM308" s="24">
        <f t="shared" si="783"/>
        <v>0.49201293144432823</v>
      </c>
      <c r="AN308" s="24">
        <f t="shared" si="783"/>
        <v>0.40741416260088459</v>
      </c>
      <c r="AO308" s="24">
        <f t="shared" si="783"/>
        <v>0.38129013304234693</v>
      </c>
      <c r="AP308" s="24">
        <f t="shared" si="783"/>
        <v>0.36230073244291255</v>
      </c>
      <c r="AQ308" s="24">
        <f t="shared" si="783"/>
        <v>0.41445339470655929</v>
      </c>
      <c r="AR308" s="24">
        <f t="shared" si="783"/>
        <v>0.4311291096072894</v>
      </c>
      <c r="AS308" s="24">
        <f t="shared" si="783"/>
        <v>0.38557422279154557</v>
      </c>
      <c r="AT308" s="24">
        <f t="shared" si="783"/>
        <v>0.33970673441190891</v>
      </c>
      <c r="AU308" s="24">
        <f t="shared" si="783"/>
        <v>0.33694234796696565</v>
      </c>
      <c r="AV308" s="24">
        <f t="shared" si="783"/>
        <v>0.38580834523242902</v>
      </c>
      <c r="AW308" s="24">
        <f t="shared" si="783"/>
        <v>0.32624928202182651</v>
      </c>
      <c r="AX308" s="24">
        <f t="shared" si="783"/>
        <v>0.32825957825957824</v>
      </c>
      <c r="AY308" s="24">
        <f t="shared" si="783"/>
        <v>0.37289683515402716</v>
      </c>
      <c r="AZ308" s="24">
        <f t="shared" si="783"/>
        <v>0.33396329274940939</v>
      </c>
      <c r="BA308" s="24">
        <f t="shared" si="783"/>
        <v>0.38397506287414546</v>
      </c>
      <c r="BB308" s="24">
        <f t="shared" si="783"/>
        <v>0.42256948014118778</v>
      </c>
      <c r="BC308" s="24">
        <f t="shared" si="783"/>
        <v>0.41468424889006694</v>
      </c>
      <c r="BD308" s="24">
        <f t="shared" si="783"/>
        <v>0.34790272564060715</v>
      </c>
      <c r="BE308" s="24">
        <f t="shared" si="783"/>
        <v>0.39285399465224929</v>
      </c>
      <c r="BF308" s="39">
        <f t="shared" si="781"/>
        <v>0.40376912177115809</v>
      </c>
      <c r="BG308" s="39">
        <f t="shared" si="778"/>
        <v>0.39831155821170372</v>
      </c>
      <c r="BH308" s="39">
        <f t="shared" si="778"/>
        <v>0.39558277643197648</v>
      </c>
      <c r="BI308" s="39">
        <f t="shared" si="778"/>
        <v>0.3969471673218401</v>
      </c>
      <c r="BJ308" s="39">
        <f t="shared" si="778"/>
        <v>0.39762936276677191</v>
      </c>
      <c r="BK308" s="39">
        <f t="shared" si="778"/>
        <v>0.39728826504430603</v>
      </c>
      <c r="BL308" s="39">
        <f t="shared" si="778"/>
        <v>0.39711771618307307</v>
      </c>
      <c r="BM308" s="39">
        <f t="shared" si="778"/>
        <v>0.39720299061368958</v>
      </c>
      <c r="BN308" s="39">
        <f t="shared" si="778"/>
        <v>0.3972456278289978</v>
      </c>
      <c r="BO308" s="39">
        <f t="shared" si="778"/>
        <v>0.39722430922134366</v>
      </c>
      <c r="BP308" s="39">
        <f t="shared" si="778"/>
        <v>0.39721364991751662</v>
      </c>
      <c r="BQ308" s="39">
        <f t="shared" si="778"/>
        <v>0.39721897956943014</v>
      </c>
      <c r="BR308" s="39">
        <f t="shared" si="778"/>
        <v>0.39722164439538687</v>
      </c>
      <c r="BS308" s="39">
        <f t="shared" si="778"/>
        <v>0.39722031198240848</v>
      </c>
      <c r="BT308" s="39">
        <f t="shared" si="778"/>
        <v>0.39721964577591928</v>
      </c>
      <c r="BU308" s="39">
        <f t="shared" si="778"/>
        <v>0.39721997887916388</v>
      </c>
      <c r="BV308" s="39">
        <f t="shared" si="778"/>
        <v>0.39722014543078621</v>
      </c>
      <c r="BW308" s="39">
        <f t="shared" si="778"/>
        <v>0.39722006215497507</v>
      </c>
      <c r="BX308" s="39">
        <f t="shared" si="778"/>
        <v>0.39722002051706951</v>
      </c>
    </row>
    <row r="309" spans="1:76" x14ac:dyDescent="0.15">
      <c r="C309" s="86" t="s">
        <v>99</v>
      </c>
      <c r="G309" s="36" t="s">
        <v>38</v>
      </c>
      <c r="I309" s="24">
        <f t="shared" ref="I309:T309" si="784">IFERROR(I175/I82,"nm")</f>
        <v>0</v>
      </c>
      <c r="J309" s="24">
        <f t="shared" si="784"/>
        <v>0</v>
      </c>
      <c r="K309" s="24">
        <f t="shared" si="784"/>
        <v>0</v>
      </c>
      <c r="L309" s="24">
        <f t="shared" si="784"/>
        <v>0</v>
      </c>
      <c r="M309" s="24">
        <f t="shared" si="784"/>
        <v>0</v>
      </c>
      <c r="N309" s="24">
        <f t="shared" si="784"/>
        <v>0</v>
      </c>
      <c r="O309" s="24">
        <f t="shared" si="784"/>
        <v>3.9626487579189539E-2</v>
      </c>
      <c r="P309" s="24">
        <f t="shared" si="784"/>
        <v>4.2566960533812863E-2</v>
      </c>
      <c r="Q309" s="24">
        <f t="shared" si="784"/>
        <v>3.7584552216783841E-2</v>
      </c>
      <c r="R309" s="24">
        <f t="shared" si="784"/>
        <v>3.4515608891918598E-2</v>
      </c>
      <c r="S309" s="24">
        <f t="shared" si="784"/>
        <v>3.2443265763681568E-2</v>
      </c>
      <c r="T309" s="24">
        <f t="shared" si="784"/>
        <v>3.0486027689172267E-2</v>
      </c>
      <c r="Z309" s="24">
        <f t="shared" ref="Z309:BE309" si="785">IFERROR(Z175/Z82,"nm")</f>
        <v>0</v>
      </c>
      <c r="AA309" s="24">
        <f t="shared" si="785"/>
        <v>0</v>
      </c>
      <c r="AB309" s="24">
        <f t="shared" si="785"/>
        <v>0</v>
      </c>
      <c r="AC309" s="24">
        <f t="shared" si="785"/>
        <v>0</v>
      </c>
      <c r="AD309" s="24">
        <f t="shared" si="785"/>
        <v>0</v>
      </c>
      <c r="AE309" s="24">
        <f t="shared" si="785"/>
        <v>0</v>
      </c>
      <c r="AF309" s="24">
        <f t="shared" si="785"/>
        <v>0</v>
      </c>
      <c r="AG309" s="24">
        <f t="shared" si="785"/>
        <v>0</v>
      </c>
      <c r="AH309" s="24">
        <f t="shared" si="785"/>
        <v>0</v>
      </c>
      <c r="AI309" s="24">
        <f t="shared" si="785"/>
        <v>0</v>
      </c>
      <c r="AJ309" s="24">
        <f t="shared" si="785"/>
        <v>0</v>
      </c>
      <c r="AK309" s="24">
        <f t="shared" si="785"/>
        <v>0</v>
      </c>
      <c r="AL309" s="24">
        <f t="shared" si="785"/>
        <v>0</v>
      </c>
      <c r="AM309" s="24">
        <f t="shared" si="785"/>
        <v>0</v>
      </c>
      <c r="AN309" s="24">
        <f t="shared" si="785"/>
        <v>0</v>
      </c>
      <c r="AO309" s="24">
        <f t="shared" si="785"/>
        <v>0</v>
      </c>
      <c r="AP309" s="24">
        <f t="shared" si="785"/>
        <v>0</v>
      </c>
      <c r="AQ309" s="24">
        <f t="shared" si="785"/>
        <v>0</v>
      </c>
      <c r="AR309" s="24">
        <f t="shared" si="785"/>
        <v>0</v>
      </c>
      <c r="AS309" s="24">
        <f t="shared" si="785"/>
        <v>0</v>
      </c>
      <c r="AT309" s="24">
        <f t="shared" si="785"/>
        <v>0</v>
      </c>
      <c r="AU309" s="24">
        <f t="shared" si="785"/>
        <v>0</v>
      </c>
      <c r="AV309" s="24">
        <f t="shared" si="785"/>
        <v>0</v>
      </c>
      <c r="AW309" s="24">
        <f t="shared" si="785"/>
        <v>0</v>
      </c>
      <c r="AX309" s="24">
        <f t="shared" si="785"/>
        <v>0</v>
      </c>
      <c r="AY309" s="24">
        <f t="shared" si="785"/>
        <v>0</v>
      </c>
      <c r="AZ309" s="24">
        <f t="shared" si="785"/>
        <v>0</v>
      </c>
      <c r="BA309" s="24">
        <f t="shared" si="785"/>
        <v>0</v>
      </c>
      <c r="BB309" s="24">
        <f t="shared" si="785"/>
        <v>0</v>
      </c>
      <c r="BC309" s="24">
        <f t="shared" si="785"/>
        <v>0</v>
      </c>
      <c r="BD309" s="24">
        <f t="shared" si="785"/>
        <v>0.15292965562265382</v>
      </c>
      <c r="BE309" s="24">
        <f t="shared" si="785"/>
        <v>0.17339053271824406</v>
      </c>
      <c r="BF309" s="39">
        <f t="shared" ref="BF309:BX309" si="786">IFERROR(BF175/BF82,"nm")</f>
        <v>0.17322528593908049</v>
      </c>
      <c r="BG309" s="39">
        <f t="shared" si="786"/>
        <v>0.16944478043974462</v>
      </c>
      <c r="BH309" s="39">
        <f t="shared" si="786"/>
        <v>0.16527248235076467</v>
      </c>
      <c r="BI309" s="39">
        <f t="shared" si="786"/>
        <v>0.15608305142845547</v>
      </c>
      <c r="BJ309" s="39">
        <f t="shared" si="786"/>
        <v>0.1532416559745175</v>
      </c>
      <c r="BK309" s="39">
        <f t="shared" si="786"/>
        <v>0.14844992792767289</v>
      </c>
      <c r="BL309" s="39">
        <f t="shared" si="786"/>
        <v>0.1441355949748464</v>
      </c>
      <c r="BM309" s="39">
        <f t="shared" si="786"/>
        <v>0.14081207104017104</v>
      </c>
      <c r="BN309" s="39">
        <f t="shared" si="786"/>
        <v>0.13980771304613232</v>
      </c>
      <c r="BO309" s="39">
        <f t="shared" si="786"/>
        <v>0.137037399965244</v>
      </c>
      <c r="BP309" s="39">
        <f t="shared" si="786"/>
        <v>0.13475679339658306</v>
      </c>
      <c r="BQ309" s="39">
        <f t="shared" si="786"/>
        <v>0.13090336892461699</v>
      </c>
      <c r="BR309" s="39">
        <f t="shared" si="786"/>
        <v>0.13093979083248108</v>
      </c>
      <c r="BS309" s="39">
        <f t="shared" si="786"/>
        <v>0.12929129909827042</v>
      </c>
      <c r="BT309" s="39">
        <f t="shared" si="786"/>
        <v>0.12800418821410237</v>
      </c>
      <c r="BU309" s="39">
        <f t="shared" si="786"/>
        <v>0.12287669557086371</v>
      </c>
      <c r="BV309" s="39">
        <f t="shared" si="786"/>
        <v>0.12304016338003462</v>
      </c>
      <c r="BW309" s="39">
        <f t="shared" si="786"/>
        <v>0.12151394835988491</v>
      </c>
      <c r="BX309" s="39">
        <f t="shared" si="786"/>
        <v>0.12038421280992326</v>
      </c>
    </row>
    <row r="311" spans="1:76" x14ac:dyDescent="0.15">
      <c r="B311" s="111" t="s">
        <v>95</v>
      </c>
    </row>
    <row r="312" spans="1:76" x14ac:dyDescent="0.15">
      <c r="C312" s="86" t="s">
        <v>203</v>
      </c>
      <c r="G312" s="36" t="s">
        <v>38</v>
      </c>
      <c r="I312" s="24">
        <f t="shared" ref="I312:T312" si="787">IFERROR(-I255/I95,"nm")</f>
        <v>0.26893086120256454</v>
      </c>
      <c r="J312" s="24">
        <f t="shared" si="787"/>
        <v>0.22740740740740742</v>
      </c>
      <c r="K312" s="24">
        <f t="shared" si="787"/>
        <v>0.26763803680981596</v>
      </c>
      <c r="L312" s="24">
        <f t="shared" si="787"/>
        <v>0.6209880995311936</v>
      </c>
      <c r="M312" s="24">
        <f t="shared" si="787"/>
        <v>0.27576754385964913</v>
      </c>
      <c r="N312" s="24">
        <f t="shared" si="787"/>
        <v>0.17091220690192413</v>
      </c>
      <c r="O312" s="24">
        <f t="shared" si="787"/>
        <v>9.2817811826669858E-2</v>
      </c>
      <c r="P312" s="24">
        <f t="shared" si="787"/>
        <v>0.27065190379805532</v>
      </c>
      <c r="Q312" s="24">
        <f t="shared" si="787"/>
        <v>0.19166138712981379</v>
      </c>
      <c r="R312" s="24">
        <f t="shared" si="787"/>
        <v>0.29061211381612684</v>
      </c>
      <c r="S312" s="24">
        <f t="shared" si="787"/>
        <v>0.29639011592012077</v>
      </c>
      <c r="T312" s="24">
        <f t="shared" si="787"/>
        <v>0.29247164570227224</v>
      </c>
      <c r="Z312" s="24">
        <f t="shared" ref="Z312:BE312" si="788">IFERROR(-Z255/Z95,"nm")</f>
        <v>0</v>
      </c>
      <c r="AA312" s="24">
        <f t="shared" si="788"/>
        <v>0.75121006776379473</v>
      </c>
      <c r="AB312" s="24">
        <f t="shared" si="788"/>
        <v>0</v>
      </c>
      <c r="AC312" s="24">
        <f t="shared" si="788"/>
        <v>0.79022403258655805</v>
      </c>
      <c r="AD312" s="24">
        <f t="shared" si="788"/>
        <v>0</v>
      </c>
      <c r="AE312" s="24">
        <f t="shared" si="788"/>
        <v>0.44040862656072643</v>
      </c>
      <c r="AF312" s="24">
        <f t="shared" si="788"/>
        <v>0</v>
      </c>
      <c r="AG312" s="24">
        <f t="shared" si="788"/>
        <v>0.11306884480746791</v>
      </c>
      <c r="AH312" s="24">
        <f t="shared" si="788"/>
        <v>0</v>
      </c>
      <c r="AI312" s="24">
        <f t="shared" si="788"/>
        <v>-1.0633373934226553</v>
      </c>
      <c r="AJ312" s="24">
        <f t="shared" si="788"/>
        <v>0</v>
      </c>
      <c r="AK312" s="24">
        <f t="shared" si="788"/>
        <v>1.0686274509803921</v>
      </c>
      <c r="AL312" s="24">
        <f t="shared" si="788"/>
        <v>0</v>
      </c>
      <c r="AM312" s="24">
        <f t="shared" si="788"/>
        <v>0.3293096944549227</v>
      </c>
      <c r="AN312" s="24">
        <f t="shared" si="788"/>
        <v>0</v>
      </c>
      <c r="AO312" s="24">
        <f t="shared" si="788"/>
        <v>0.1821219715956558</v>
      </c>
      <c r="AP312" s="24">
        <f t="shared" si="788"/>
        <v>0</v>
      </c>
      <c r="AQ312" s="24">
        <f t="shared" si="788"/>
        <v>2.5147928994082842</v>
      </c>
      <c r="AR312" s="24">
        <f t="shared" si="788"/>
        <v>0</v>
      </c>
      <c r="AS312" s="24">
        <f t="shared" si="788"/>
        <v>1.1228733459357279</v>
      </c>
      <c r="AT312" s="24">
        <f t="shared" si="788"/>
        <v>0</v>
      </c>
      <c r="AU312" s="24">
        <f t="shared" si="788"/>
        <v>0.44564629529475391</v>
      </c>
      <c r="AV312" s="24">
        <f t="shared" si="788"/>
        <v>0</v>
      </c>
      <c r="AW312" s="24">
        <f t="shared" si="788"/>
        <v>0.36531365313653136</v>
      </c>
      <c r="AX312" s="24">
        <f t="shared" si="788"/>
        <v>0</v>
      </c>
      <c r="AY312" s="24">
        <f t="shared" si="788"/>
        <v>0.25081027175268011</v>
      </c>
      <c r="AZ312" s="24">
        <f t="shared" si="788"/>
        <v>0</v>
      </c>
      <c r="BA312" s="24">
        <f t="shared" si="788"/>
        <v>0.91229742612011444</v>
      </c>
      <c r="BB312" s="24">
        <f t="shared" si="788"/>
        <v>0</v>
      </c>
      <c r="BC312" s="24">
        <f t="shared" si="788"/>
        <v>3.5632061771685618E-2</v>
      </c>
      <c r="BD312" s="24">
        <f t="shared" si="788"/>
        <v>0</v>
      </c>
      <c r="BE312" s="24">
        <f t="shared" si="788"/>
        <v>0.62773848542349486</v>
      </c>
      <c r="BF312" s="24">
        <f>IFERROR(-BF255/BF95,"nm")</f>
        <v>0</v>
      </c>
      <c r="BG312" s="24">
        <f t="shared" ref="BG312:BT312" si="789">IFERROR(-BG255/BG95,"nm")</f>
        <v>0.41427312402829553</v>
      </c>
      <c r="BH312" s="24">
        <f t="shared" si="789"/>
        <v>0</v>
      </c>
      <c r="BI312" s="24">
        <f t="shared" si="789"/>
        <v>0.52615873233928601</v>
      </c>
      <c r="BJ312" s="24">
        <f t="shared" si="789"/>
        <v>0</v>
      </c>
      <c r="BK312" s="24">
        <f t="shared" si="789"/>
        <v>0.26859413434727819</v>
      </c>
      <c r="BL312" s="24">
        <f t="shared" si="789"/>
        <v>0</v>
      </c>
      <c r="BM312" s="24">
        <f t="shared" si="789"/>
        <v>0.88789634986355448</v>
      </c>
      <c r="BN312" s="24">
        <f t="shared" si="789"/>
        <v>0</v>
      </c>
      <c r="BO312" s="24">
        <f t="shared" si="789"/>
        <v>0.28857111576086081</v>
      </c>
      <c r="BP312" s="24">
        <f t="shared" si="789"/>
        <v>0</v>
      </c>
      <c r="BQ312" s="24">
        <f t="shared" si="789"/>
        <v>0.87026840174980802</v>
      </c>
      <c r="BR312" s="24">
        <f t="shared" si="789"/>
        <v>0</v>
      </c>
      <c r="BS312" s="24">
        <f t="shared" si="789"/>
        <v>0.30213800103997196</v>
      </c>
      <c r="BT312" s="24">
        <f t="shared" si="789"/>
        <v>0</v>
      </c>
      <c r="BU312" s="24">
        <f t="shared" ref="BU312:BX312" si="790">IFERROR(-BU255/BU95,"nm")</f>
        <v>0.85026453051842998</v>
      </c>
      <c r="BV312" s="24">
        <f t="shared" si="790"/>
        <v>0</v>
      </c>
      <c r="BW312" s="24">
        <f t="shared" si="790"/>
        <v>0.30356682140804697</v>
      </c>
      <c r="BX312" s="24">
        <f t="shared" si="790"/>
        <v>0</v>
      </c>
    </row>
    <row r="314" spans="1:76" x14ac:dyDescent="0.15">
      <c r="A314" t="s">
        <v>43</v>
      </c>
      <c r="B314" s="93" t="s">
        <v>204</v>
      </c>
      <c r="C314" s="94"/>
      <c r="D314" s="94"/>
      <c r="E314" s="94"/>
      <c r="F314" s="94"/>
      <c r="G314" s="94"/>
      <c r="H314" s="94"/>
      <c r="I314" s="94"/>
      <c r="J314" s="94"/>
      <c r="K314" s="94"/>
      <c r="L314" s="94"/>
      <c r="M314" s="94"/>
      <c r="N314" s="94"/>
      <c r="O314" s="94"/>
      <c r="P314" s="94"/>
      <c r="Q314" s="94"/>
      <c r="R314" s="94"/>
      <c r="S314" s="94"/>
      <c r="T314" s="94"/>
      <c r="Y314" s="94"/>
      <c r="Z314" s="94"/>
      <c r="AA314" s="94"/>
      <c r="AB314" s="94"/>
      <c r="AC314" s="94"/>
      <c r="AD314" s="94"/>
      <c r="AE314" s="94"/>
      <c r="AF314" s="94"/>
      <c r="AG314" s="94"/>
      <c r="AH314" s="94"/>
      <c r="AI314" s="94"/>
      <c r="AJ314" s="94"/>
      <c r="AK314" s="94"/>
      <c r="AL314" s="94"/>
      <c r="AM314" s="94"/>
      <c r="AN314" s="94"/>
      <c r="AO314" s="94"/>
      <c r="AP314" s="94"/>
      <c r="AQ314" s="94"/>
      <c r="AR314" s="94"/>
      <c r="AS314" s="94"/>
      <c r="AT314" s="94"/>
      <c r="AU314" s="94"/>
      <c r="AV314" s="94"/>
      <c r="AW314" s="94"/>
      <c r="AX314" s="94"/>
      <c r="AY314" s="94"/>
      <c r="AZ314" s="94"/>
      <c r="BA314" s="94"/>
      <c r="BB314" s="94"/>
      <c r="BC314" s="94"/>
      <c r="BD314" s="94"/>
      <c r="BE314" s="94"/>
      <c r="BF314" s="94"/>
      <c r="BG314" s="94"/>
      <c r="BH314" s="94"/>
      <c r="BI314" s="94"/>
      <c r="BJ314" s="94"/>
      <c r="BK314" s="94"/>
      <c r="BL314" s="94"/>
      <c r="BM314" s="94"/>
      <c r="BN314" s="94"/>
      <c r="BO314" s="94"/>
      <c r="BP314" s="94"/>
      <c r="BQ314" s="94"/>
      <c r="BR314" s="94"/>
      <c r="BS314" s="94"/>
      <c r="BT314" s="94"/>
      <c r="BU314" s="94"/>
      <c r="BV314" s="94"/>
      <c r="BW314" s="94"/>
      <c r="BX314" s="94"/>
    </row>
  </sheetData>
  <conditionalFormatting sqref="BF195:BX195 H195:T213 Y195:BE213 BF200:BX203 BF206:BX213 BF215:BX218 H215:T225 Y215:BE225 BF225:BX225">
    <cfRule type="cellIs" dxfId="37" priority="1" operator="equal">
      <formula>"Balanced"</formula>
    </cfRule>
    <cfRule type="cellIs" dxfId="36" priority="2" operator="equal">
      <formula>"Not Balanced"</formula>
    </cfRule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4EFC7-83F7-8446-AFC4-905C34FF4CF5}">
  <sheetPr>
    <tabColor rgb="FF002060"/>
  </sheetPr>
  <dimension ref="A1:CA209"/>
  <sheetViews>
    <sheetView showGridLines="0" zoomScale="139" zoomScaleNormal="55" workbookViewId="0">
      <pane xSplit="7" ySplit="6" topLeftCell="M79" activePane="bottomRight" state="frozen"/>
      <selection pane="topRight" activeCell="G1" sqref="G1"/>
      <selection pane="bottomLeft" activeCell="A7" sqref="A7"/>
      <selection pane="bottomRight" activeCell="BI103" sqref="BI103"/>
    </sheetView>
  </sheetViews>
  <sheetFormatPr baseColWidth="10" defaultColWidth="11.3984375" defaultRowHeight="12" outlineLevelRow="2" outlineLevelCol="1" x14ac:dyDescent="0.15"/>
  <cols>
    <col min="1" max="4" width="2" customWidth="1"/>
    <col min="5" max="6" width="11" customWidth="1"/>
    <col min="8" max="8" width="11" hidden="1" customWidth="1" outlineLevel="1"/>
    <col min="9" max="12" width="11.3984375" hidden="1" customWidth="1" outlineLevel="1"/>
    <col min="13" max="13" width="11.3984375" collapsed="1"/>
    <col min="21" max="21" width="2" style="4" customWidth="1"/>
    <col min="23" max="23" width="11" style="4" customWidth="1"/>
    <col min="24" max="24" width="2" customWidth="1"/>
    <col min="25" max="25" width="11" hidden="1" customWidth="1" outlineLevel="1"/>
    <col min="26" max="47" width="11.3984375" hidden="1" customWidth="1" outlineLevel="1"/>
    <col min="48" max="48" width="11.3984375" collapsed="1"/>
  </cols>
  <sheetData>
    <row r="1" spans="1:79" x14ac:dyDescent="0.15">
      <c r="A1" s="21" t="str">
        <f>Summary!C2</f>
        <v>Nitto Boseki</v>
      </c>
      <c r="B1" s="21"/>
    </row>
    <row r="2" spans="1:79" x14ac:dyDescent="0.15">
      <c r="A2" s="21" t="str">
        <f>Summary!C3</f>
        <v>TYO: 3110</v>
      </c>
      <c r="B2" s="21"/>
      <c r="F2" s="65" t="s">
        <v>20</v>
      </c>
      <c r="G2" s="70">
        <f>Summary!C9</f>
        <v>2</v>
      </c>
    </row>
    <row r="4" spans="1:79" s="18" customFormat="1" x14ac:dyDescent="0.15">
      <c r="B4" s="19" t="s">
        <v>23</v>
      </c>
      <c r="C4" s="19"/>
      <c r="D4" s="19"/>
      <c r="E4" s="19"/>
      <c r="F4" s="19"/>
      <c r="G4" s="71"/>
      <c r="H4" s="42" t="s">
        <v>24</v>
      </c>
      <c r="I4" s="42" t="s">
        <v>24</v>
      </c>
      <c r="J4" s="42" t="s">
        <v>24</v>
      </c>
      <c r="K4" s="42" t="s">
        <v>24</v>
      </c>
      <c r="L4" s="42" t="s">
        <v>24</v>
      </c>
      <c r="M4" s="42" t="s">
        <v>24</v>
      </c>
      <c r="N4" s="42" t="s">
        <v>24</v>
      </c>
      <c r="O4" s="42" t="s">
        <v>24</v>
      </c>
      <c r="P4" s="43" t="s">
        <v>25</v>
      </c>
      <c r="Q4" s="43" t="s">
        <v>25</v>
      </c>
      <c r="R4" s="43" t="s">
        <v>25</v>
      </c>
      <c r="S4" s="43" t="s">
        <v>25</v>
      </c>
      <c r="T4" s="43" t="s">
        <v>25</v>
      </c>
      <c r="U4" s="37"/>
      <c r="W4" s="37"/>
      <c r="Y4" s="19">
        <v>1</v>
      </c>
      <c r="Z4" s="19">
        <v>2</v>
      </c>
      <c r="AA4" s="19">
        <v>3</v>
      </c>
      <c r="AB4" s="19">
        <v>4</v>
      </c>
      <c r="AC4" s="19">
        <f t="shared" ref="AC4:BT4" si="0">Y4</f>
        <v>1</v>
      </c>
      <c r="AD4" s="19">
        <f t="shared" si="0"/>
        <v>2</v>
      </c>
      <c r="AE4" s="19">
        <f t="shared" si="0"/>
        <v>3</v>
      </c>
      <c r="AF4" s="19">
        <f t="shared" si="0"/>
        <v>4</v>
      </c>
      <c r="AG4" s="19">
        <f t="shared" si="0"/>
        <v>1</v>
      </c>
      <c r="AH4" s="19">
        <f t="shared" si="0"/>
        <v>2</v>
      </c>
      <c r="AI4" s="19">
        <f t="shared" si="0"/>
        <v>3</v>
      </c>
      <c r="AJ4" s="19">
        <f t="shared" si="0"/>
        <v>4</v>
      </c>
      <c r="AK4" s="19">
        <f t="shared" si="0"/>
        <v>1</v>
      </c>
      <c r="AL4" s="19">
        <f t="shared" si="0"/>
        <v>2</v>
      </c>
      <c r="AM4" s="19">
        <f t="shared" si="0"/>
        <v>3</v>
      </c>
      <c r="AN4" s="19">
        <f t="shared" si="0"/>
        <v>4</v>
      </c>
      <c r="AO4" s="19">
        <f t="shared" si="0"/>
        <v>1</v>
      </c>
      <c r="AP4" s="19">
        <f t="shared" si="0"/>
        <v>2</v>
      </c>
      <c r="AQ4" s="19">
        <f t="shared" si="0"/>
        <v>3</v>
      </c>
      <c r="AR4" s="19">
        <f t="shared" si="0"/>
        <v>4</v>
      </c>
      <c r="AS4" s="19">
        <f t="shared" si="0"/>
        <v>1</v>
      </c>
      <c r="AT4" s="19">
        <f t="shared" si="0"/>
        <v>2</v>
      </c>
      <c r="AU4" s="19">
        <f t="shared" si="0"/>
        <v>3</v>
      </c>
      <c r="AV4" s="19">
        <f t="shared" si="0"/>
        <v>4</v>
      </c>
      <c r="AW4" s="19">
        <f t="shared" si="0"/>
        <v>1</v>
      </c>
      <c r="AX4" s="19">
        <f t="shared" si="0"/>
        <v>2</v>
      </c>
      <c r="AY4" s="19">
        <f t="shared" si="0"/>
        <v>3</v>
      </c>
      <c r="AZ4" s="19">
        <f t="shared" si="0"/>
        <v>4</v>
      </c>
      <c r="BA4" s="19">
        <f t="shared" si="0"/>
        <v>1</v>
      </c>
      <c r="BB4" s="19">
        <f t="shared" si="0"/>
        <v>2</v>
      </c>
      <c r="BC4" s="19">
        <f t="shared" si="0"/>
        <v>3</v>
      </c>
      <c r="BD4" s="19">
        <f t="shared" si="0"/>
        <v>4</v>
      </c>
      <c r="BE4" s="19">
        <f t="shared" si="0"/>
        <v>1</v>
      </c>
      <c r="BF4" s="40">
        <f t="shared" si="0"/>
        <v>2</v>
      </c>
      <c r="BG4" s="40">
        <f t="shared" si="0"/>
        <v>3</v>
      </c>
      <c r="BH4" s="40">
        <f t="shared" si="0"/>
        <v>4</v>
      </c>
      <c r="BI4" s="40">
        <f t="shared" si="0"/>
        <v>1</v>
      </c>
      <c r="BJ4" s="40">
        <f t="shared" si="0"/>
        <v>2</v>
      </c>
      <c r="BK4" s="40">
        <f t="shared" si="0"/>
        <v>3</v>
      </c>
      <c r="BL4" s="40">
        <f t="shared" si="0"/>
        <v>4</v>
      </c>
      <c r="BM4" s="40">
        <f t="shared" si="0"/>
        <v>1</v>
      </c>
      <c r="BN4" s="40">
        <f t="shared" si="0"/>
        <v>2</v>
      </c>
      <c r="BO4" s="40">
        <f t="shared" si="0"/>
        <v>3</v>
      </c>
      <c r="BP4" s="40">
        <f t="shared" si="0"/>
        <v>4</v>
      </c>
      <c r="BQ4" s="40">
        <f t="shared" si="0"/>
        <v>1</v>
      </c>
      <c r="BR4" s="40">
        <f t="shared" si="0"/>
        <v>2</v>
      </c>
      <c r="BS4" s="40">
        <f t="shared" si="0"/>
        <v>3</v>
      </c>
      <c r="BT4" s="40">
        <f t="shared" si="0"/>
        <v>4</v>
      </c>
      <c r="BU4" s="40">
        <f t="shared" ref="BU4" si="1">BQ4</f>
        <v>1</v>
      </c>
      <c r="BV4" s="40">
        <f t="shared" ref="BV4" si="2">BR4</f>
        <v>2</v>
      </c>
      <c r="BW4" s="40">
        <f t="shared" ref="BW4" si="3">BS4</f>
        <v>3</v>
      </c>
      <c r="BX4" s="40">
        <f t="shared" ref="BX4" si="4">BT4</f>
        <v>4</v>
      </c>
    </row>
    <row r="5" spans="1:79" s="18" customFormat="1" x14ac:dyDescent="0.15">
      <c r="B5" s="19" t="s">
        <v>26</v>
      </c>
      <c r="C5" s="19"/>
      <c r="D5" s="19"/>
      <c r="E5" s="19"/>
      <c r="F5" s="19"/>
      <c r="G5" s="71"/>
      <c r="H5" s="19">
        <v>2019</v>
      </c>
      <c r="I5" s="19">
        <f t="shared" ref="I5:T5" si="5">H5+1</f>
        <v>2020</v>
      </c>
      <c r="J5" s="19">
        <f t="shared" si="5"/>
        <v>2021</v>
      </c>
      <c r="K5" s="19">
        <f t="shared" si="5"/>
        <v>2022</v>
      </c>
      <c r="L5" s="19">
        <f t="shared" si="5"/>
        <v>2023</v>
      </c>
      <c r="M5" s="19">
        <f t="shared" si="5"/>
        <v>2024</v>
      </c>
      <c r="N5" s="19">
        <f t="shared" si="5"/>
        <v>2025</v>
      </c>
      <c r="O5" s="19">
        <f t="shared" si="5"/>
        <v>2026</v>
      </c>
      <c r="P5" s="40">
        <f t="shared" si="5"/>
        <v>2027</v>
      </c>
      <c r="Q5" s="40">
        <f t="shared" si="5"/>
        <v>2028</v>
      </c>
      <c r="R5" s="40">
        <f t="shared" si="5"/>
        <v>2029</v>
      </c>
      <c r="S5" s="40">
        <f t="shared" si="5"/>
        <v>2030</v>
      </c>
      <c r="T5" s="40">
        <f t="shared" si="5"/>
        <v>2031</v>
      </c>
      <c r="U5" s="37"/>
      <c r="V5" s="116" t="s">
        <v>693</v>
      </c>
      <c r="W5" s="288" t="s">
        <v>694</v>
      </c>
      <c r="Y5" s="19">
        <v>2019</v>
      </c>
      <c r="Z5" s="19">
        <v>2019</v>
      </c>
      <c r="AA5" s="19">
        <v>2019</v>
      </c>
      <c r="AB5" s="19">
        <v>2019</v>
      </c>
      <c r="AC5" s="19">
        <f t="shared" ref="AC5:BT5" si="6">Y5+1</f>
        <v>2020</v>
      </c>
      <c r="AD5" s="19">
        <f t="shared" si="6"/>
        <v>2020</v>
      </c>
      <c r="AE5" s="19">
        <f t="shared" si="6"/>
        <v>2020</v>
      </c>
      <c r="AF5" s="19">
        <f t="shared" si="6"/>
        <v>2020</v>
      </c>
      <c r="AG5" s="19">
        <f t="shared" si="6"/>
        <v>2021</v>
      </c>
      <c r="AH5" s="19">
        <f t="shared" si="6"/>
        <v>2021</v>
      </c>
      <c r="AI5" s="19">
        <f t="shared" si="6"/>
        <v>2021</v>
      </c>
      <c r="AJ5" s="19">
        <f t="shared" si="6"/>
        <v>2021</v>
      </c>
      <c r="AK5" s="19">
        <f t="shared" si="6"/>
        <v>2022</v>
      </c>
      <c r="AL5" s="19">
        <f t="shared" si="6"/>
        <v>2022</v>
      </c>
      <c r="AM5" s="19">
        <f t="shared" si="6"/>
        <v>2022</v>
      </c>
      <c r="AN5" s="19">
        <f t="shared" si="6"/>
        <v>2022</v>
      </c>
      <c r="AO5" s="19">
        <f t="shared" si="6"/>
        <v>2023</v>
      </c>
      <c r="AP5" s="19">
        <f t="shared" si="6"/>
        <v>2023</v>
      </c>
      <c r="AQ5" s="19">
        <f t="shared" si="6"/>
        <v>2023</v>
      </c>
      <c r="AR5" s="19">
        <f t="shared" si="6"/>
        <v>2023</v>
      </c>
      <c r="AS5" s="19">
        <f t="shared" si="6"/>
        <v>2024</v>
      </c>
      <c r="AT5" s="19">
        <f t="shared" si="6"/>
        <v>2024</v>
      </c>
      <c r="AU5" s="19">
        <f t="shared" si="6"/>
        <v>2024</v>
      </c>
      <c r="AV5" s="19">
        <f t="shared" si="6"/>
        <v>2024</v>
      </c>
      <c r="AW5" s="19">
        <f t="shared" si="6"/>
        <v>2025</v>
      </c>
      <c r="AX5" s="19">
        <f t="shared" si="6"/>
        <v>2025</v>
      </c>
      <c r="AY5" s="19">
        <f t="shared" si="6"/>
        <v>2025</v>
      </c>
      <c r="AZ5" s="19">
        <f t="shared" si="6"/>
        <v>2025</v>
      </c>
      <c r="BA5" s="19">
        <f t="shared" si="6"/>
        <v>2026</v>
      </c>
      <c r="BB5" s="19">
        <f t="shared" si="6"/>
        <v>2026</v>
      </c>
      <c r="BC5" s="19">
        <f t="shared" si="6"/>
        <v>2026</v>
      </c>
      <c r="BD5" s="19">
        <f t="shared" si="6"/>
        <v>2026</v>
      </c>
      <c r="BE5" s="19">
        <f t="shared" si="6"/>
        <v>2027</v>
      </c>
      <c r="BF5" s="40">
        <f t="shared" si="6"/>
        <v>2027</v>
      </c>
      <c r="BG5" s="40">
        <f t="shared" si="6"/>
        <v>2027</v>
      </c>
      <c r="BH5" s="40">
        <f t="shared" si="6"/>
        <v>2027</v>
      </c>
      <c r="BI5" s="40">
        <f t="shared" si="6"/>
        <v>2028</v>
      </c>
      <c r="BJ5" s="40">
        <f t="shared" si="6"/>
        <v>2028</v>
      </c>
      <c r="BK5" s="40">
        <f t="shared" si="6"/>
        <v>2028</v>
      </c>
      <c r="BL5" s="40">
        <f t="shared" si="6"/>
        <v>2028</v>
      </c>
      <c r="BM5" s="40">
        <f t="shared" si="6"/>
        <v>2029</v>
      </c>
      <c r="BN5" s="40">
        <f t="shared" si="6"/>
        <v>2029</v>
      </c>
      <c r="BO5" s="40">
        <f t="shared" si="6"/>
        <v>2029</v>
      </c>
      <c r="BP5" s="40">
        <f t="shared" si="6"/>
        <v>2029</v>
      </c>
      <c r="BQ5" s="40">
        <f t="shared" si="6"/>
        <v>2030</v>
      </c>
      <c r="BR5" s="40">
        <f t="shared" si="6"/>
        <v>2030</v>
      </c>
      <c r="BS5" s="40">
        <f t="shared" si="6"/>
        <v>2030</v>
      </c>
      <c r="BT5" s="40">
        <f t="shared" si="6"/>
        <v>2030</v>
      </c>
      <c r="BU5" s="40">
        <f t="shared" ref="BU5" si="7">BQ5+1</f>
        <v>2031</v>
      </c>
      <c r="BV5" s="40">
        <f t="shared" ref="BV5" si="8">BR5+1</f>
        <v>2031</v>
      </c>
      <c r="BW5" s="40">
        <f t="shared" ref="BW5" si="9">BS5+1</f>
        <v>2031</v>
      </c>
      <c r="BX5" s="40">
        <f t="shared" ref="BX5" si="10">BT5+1</f>
        <v>2031</v>
      </c>
    </row>
    <row r="6" spans="1:79" s="18" customFormat="1" x14ac:dyDescent="0.15">
      <c r="B6" s="19" t="s">
        <v>27</v>
      </c>
      <c r="C6" s="19"/>
      <c r="D6" s="19"/>
      <c r="E6" s="19"/>
      <c r="F6" s="19"/>
      <c r="G6" s="72" t="s">
        <v>28</v>
      </c>
      <c r="H6" s="20">
        <v>43555</v>
      </c>
      <c r="I6" s="20">
        <f t="shared" ref="I6:N6" si="11">EOMONTH(J6,-12)</f>
        <v>43921</v>
      </c>
      <c r="J6" s="20">
        <f t="shared" si="11"/>
        <v>44286</v>
      </c>
      <c r="K6" s="20">
        <f t="shared" si="11"/>
        <v>44651</v>
      </c>
      <c r="L6" s="20">
        <f t="shared" si="11"/>
        <v>45016</v>
      </c>
      <c r="M6" s="20">
        <f t="shared" si="11"/>
        <v>45382</v>
      </c>
      <c r="N6" s="20">
        <f t="shared" si="11"/>
        <v>45747</v>
      </c>
      <c r="O6" s="20">
        <f>Summary!$C$6</f>
        <v>46112</v>
      </c>
      <c r="P6" s="41">
        <f>EOMONTH(O6,12)</f>
        <v>46477</v>
      </c>
      <c r="Q6" s="41">
        <f>EOMONTH(P6,12)</f>
        <v>46843</v>
      </c>
      <c r="R6" s="41">
        <f>EOMONTH(Q6,12)</f>
        <v>47208</v>
      </c>
      <c r="S6" s="41">
        <f>EOMONTH(R6,12)</f>
        <v>47573</v>
      </c>
      <c r="T6" s="41">
        <f>EOMONTH(S6,12)</f>
        <v>47938</v>
      </c>
      <c r="U6" s="37"/>
      <c r="V6" s="116" t="s">
        <v>692</v>
      </c>
      <c r="W6" s="288" t="s">
        <v>692</v>
      </c>
      <c r="Y6" s="20">
        <v>43281</v>
      </c>
      <c r="Z6" s="20">
        <v>43373</v>
      </c>
      <c r="AA6" s="20">
        <v>43465</v>
      </c>
      <c r="AB6" s="20">
        <v>43555</v>
      </c>
      <c r="AC6" s="20">
        <f t="shared" ref="AC6:BC6" si="12">EOMONTH(AD6,-3)</f>
        <v>43646</v>
      </c>
      <c r="AD6" s="20">
        <f t="shared" si="12"/>
        <v>43738</v>
      </c>
      <c r="AE6" s="20">
        <f t="shared" si="12"/>
        <v>43830</v>
      </c>
      <c r="AF6" s="20">
        <f t="shared" si="12"/>
        <v>43921</v>
      </c>
      <c r="AG6" s="20">
        <f t="shared" si="12"/>
        <v>44012</v>
      </c>
      <c r="AH6" s="20">
        <f t="shared" si="12"/>
        <v>44104</v>
      </c>
      <c r="AI6" s="20">
        <f t="shared" si="12"/>
        <v>44196</v>
      </c>
      <c r="AJ6" s="20">
        <f t="shared" si="12"/>
        <v>44286</v>
      </c>
      <c r="AK6" s="20">
        <f t="shared" si="12"/>
        <v>44377</v>
      </c>
      <c r="AL6" s="20">
        <f t="shared" si="12"/>
        <v>44469</v>
      </c>
      <c r="AM6" s="20">
        <f t="shared" si="12"/>
        <v>44561</v>
      </c>
      <c r="AN6" s="20">
        <f t="shared" si="12"/>
        <v>44651</v>
      </c>
      <c r="AO6" s="20">
        <f t="shared" si="12"/>
        <v>44742</v>
      </c>
      <c r="AP6" s="20">
        <f t="shared" si="12"/>
        <v>44834</v>
      </c>
      <c r="AQ6" s="20">
        <f t="shared" si="12"/>
        <v>44926</v>
      </c>
      <c r="AR6" s="20">
        <f t="shared" si="12"/>
        <v>45016</v>
      </c>
      <c r="AS6" s="20">
        <f t="shared" si="12"/>
        <v>45107</v>
      </c>
      <c r="AT6" s="20">
        <f t="shared" si="12"/>
        <v>45199</v>
      </c>
      <c r="AU6" s="20">
        <f t="shared" si="12"/>
        <v>45291</v>
      </c>
      <c r="AV6" s="20">
        <f t="shared" si="12"/>
        <v>45382</v>
      </c>
      <c r="AW6" s="20">
        <f t="shared" si="12"/>
        <v>45473</v>
      </c>
      <c r="AX6" s="20">
        <f t="shared" si="12"/>
        <v>45565</v>
      </c>
      <c r="AY6" s="20">
        <f t="shared" si="12"/>
        <v>45657</v>
      </c>
      <c r="AZ6" s="20">
        <f t="shared" si="12"/>
        <v>45747</v>
      </c>
      <c r="BA6" s="20">
        <f t="shared" si="12"/>
        <v>45838</v>
      </c>
      <c r="BB6" s="20">
        <f t="shared" si="12"/>
        <v>45930</v>
      </c>
      <c r="BC6" s="20">
        <f t="shared" si="12"/>
        <v>46022</v>
      </c>
      <c r="BD6" s="20">
        <f>Summary!C6</f>
        <v>46112</v>
      </c>
      <c r="BE6" s="20">
        <f t="shared" ref="BE6:BT6" si="13">EOMONTH(BD6,3)</f>
        <v>46203</v>
      </c>
      <c r="BF6" s="41">
        <f t="shared" si="13"/>
        <v>46295</v>
      </c>
      <c r="BG6" s="41">
        <f t="shared" si="13"/>
        <v>46387</v>
      </c>
      <c r="BH6" s="41">
        <f t="shared" si="13"/>
        <v>46477</v>
      </c>
      <c r="BI6" s="41">
        <f t="shared" si="13"/>
        <v>46568</v>
      </c>
      <c r="BJ6" s="41">
        <f t="shared" si="13"/>
        <v>46660</v>
      </c>
      <c r="BK6" s="41">
        <f t="shared" si="13"/>
        <v>46752</v>
      </c>
      <c r="BL6" s="41">
        <f t="shared" si="13"/>
        <v>46843</v>
      </c>
      <c r="BM6" s="41">
        <f t="shared" si="13"/>
        <v>46934</v>
      </c>
      <c r="BN6" s="41">
        <f t="shared" si="13"/>
        <v>47026</v>
      </c>
      <c r="BO6" s="41">
        <f t="shared" si="13"/>
        <v>47118</v>
      </c>
      <c r="BP6" s="41">
        <f t="shared" si="13"/>
        <v>47208</v>
      </c>
      <c r="BQ6" s="41">
        <f t="shared" si="13"/>
        <v>47299</v>
      </c>
      <c r="BR6" s="41">
        <f t="shared" si="13"/>
        <v>47391</v>
      </c>
      <c r="BS6" s="41">
        <f t="shared" si="13"/>
        <v>47483</v>
      </c>
      <c r="BT6" s="41">
        <f t="shared" si="13"/>
        <v>47573</v>
      </c>
      <c r="BU6" s="41">
        <f t="shared" ref="BU6" si="14">EOMONTH(BT6,3)</f>
        <v>47664</v>
      </c>
      <c r="BV6" s="41">
        <f t="shared" ref="BV6" si="15">EOMONTH(BU6,3)</f>
        <v>47756</v>
      </c>
      <c r="BW6" s="41">
        <f t="shared" ref="BW6" si="16">EOMONTH(BV6,3)</f>
        <v>47848</v>
      </c>
      <c r="BX6" s="41">
        <f t="shared" ref="BX6" si="17">EOMONTH(BW6,3)</f>
        <v>47938</v>
      </c>
      <c r="BZ6" s="116" t="s">
        <v>471</v>
      </c>
      <c r="CA6" s="116" t="s">
        <v>350</v>
      </c>
    </row>
    <row r="8" spans="1:79" x14ac:dyDescent="0.15">
      <c r="A8" t="s">
        <v>43</v>
      </c>
      <c r="B8" s="93" t="s">
        <v>29</v>
      </c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Y8" s="94"/>
      <c r="Z8" s="94"/>
      <c r="AA8" s="94"/>
      <c r="AB8" s="94"/>
      <c r="AC8" s="94"/>
      <c r="AD8" s="94"/>
      <c r="AE8" s="94"/>
      <c r="AF8" s="94"/>
      <c r="AG8" s="94"/>
      <c r="AH8" s="94"/>
      <c r="AI8" s="94"/>
      <c r="AJ8" s="94"/>
      <c r="AK8" s="94"/>
      <c r="AL8" s="94"/>
      <c r="AM8" s="94"/>
      <c r="AN8" s="94"/>
      <c r="AO8" s="94"/>
      <c r="AP8" s="94"/>
      <c r="AQ8" s="94"/>
      <c r="AR8" s="94"/>
      <c r="AS8" s="94"/>
      <c r="AT8" s="94"/>
      <c r="AU8" s="94"/>
      <c r="AV8" s="94"/>
      <c r="AW8" s="94"/>
      <c r="AX8" s="94"/>
      <c r="AY8" s="94"/>
      <c r="AZ8" s="94"/>
      <c r="BA8" s="94"/>
      <c r="BB8" s="94"/>
      <c r="BC8" s="94"/>
      <c r="BD8" s="94"/>
      <c r="BE8" s="94"/>
      <c r="BF8" s="94"/>
      <c r="BG8" s="94"/>
      <c r="BH8" s="94"/>
      <c r="BI8" s="94"/>
      <c r="BJ8" s="94"/>
      <c r="BK8" s="94"/>
      <c r="BL8" s="94"/>
      <c r="BM8" s="94"/>
      <c r="BN8" s="94"/>
      <c r="BO8" s="94"/>
      <c r="BP8" s="94"/>
      <c r="BQ8" s="94"/>
      <c r="BR8" s="94"/>
      <c r="BS8" s="94"/>
      <c r="BT8" s="94"/>
      <c r="BU8" s="94"/>
      <c r="BV8" s="94"/>
      <c r="BW8" s="94"/>
      <c r="BX8" s="94"/>
    </row>
    <row r="9" spans="1:79" x14ac:dyDescent="0.15">
      <c r="BC9" s="25"/>
    </row>
    <row r="10" spans="1:79" s="21" customFormat="1" x14ac:dyDescent="0.15">
      <c r="B10" s="68" t="s">
        <v>30</v>
      </c>
      <c r="G10" s="138" t="str">
        <f>Summary!C8</f>
        <v>JPY M</v>
      </c>
      <c r="H10" s="35">
        <f t="shared" ref="H10:T16" si="18">+SUMIF($X$5:$BY$5,H$5,$X10:$BY10)</f>
        <v>82290</v>
      </c>
      <c r="I10" s="35">
        <f t="shared" si="18"/>
        <v>85720</v>
      </c>
      <c r="J10" s="35">
        <f t="shared" si="18"/>
        <v>78725</v>
      </c>
      <c r="K10" s="35">
        <f t="shared" si="18"/>
        <v>84049</v>
      </c>
      <c r="L10" s="35">
        <f t="shared" si="18"/>
        <v>87528</v>
      </c>
      <c r="M10" s="35">
        <f t="shared" si="18"/>
        <v>93250</v>
      </c>
      <c r="N10" s="35">
        <f t="shared" si="18"/>
        <v>109033</v>
      </c>
      <c r="O10" s="35">
        <f t="shared" si="18"/>
        <v>118226</v>
      </c>
      <c r="P10" s="35">
        <f t="shared" si="18"/>
        <v>138626.64357704303</v>
      </c>
      <c r="Q10" s="35">
        <f t="shared" si="18"/>
        <v>157005.99453636265</v>
      </c>
      <c r="R10" s="35">
        <f t="shared" si="18"/>
        <v>170966.12777361856</v>
      </c>
      <c r="S10" s="35">
        <f t="shared" si="18"/>
        <v>181886.74478652026</v>
      </c>
      <c r="T10" s="35">
        <f t="shared" si="18"/>
        <v>193564.0831978861</v>
      </c>
      <c r="U10" s="53"/>
      <c r="V10" s="24">
        <f>(O10/J10)^(1/(O$5-J$5))-1</f>
        <v>8.4726038456793384E-2</v>
      </c>
      <c r="W10" s="273">
        <f>(T10/O10)^(1/(T$5-O$5))-1</f>
        <v>0.10362709883611876</v>
      </c>
      <c r="Y10" s="35">
        <f>SUM(Y11:Y16)</f>
        <v>20447</v>
      </c>
      <c r="Z10" s="35">
        <f t="shared" ref="Z10:BT10" si="19">SUM(Z11:Z16)</f>
        <v>21054</v>
      </c>
      <c r="AA10" s="35">
        <f t="shared" si="19"/>
        <v>21677</v>
      </c>
      <c r="AB10" s="35">
        <f t="shared" si="19"/>
        <v>19112</v>
      </c>
      <c r="AC10" s="35">
        <f t="shared" si="19"/>
        <v>20620</v>
      </c>
      <c r="AD10" s="35">
        <f t="shared" si="19"/>
        <v>22140</v>
      </c>
      <c r="AE10" s="35">
        <f t="shared" si="19"/>
        <v>21297</v>
      </c>
      <c r="AF10" s="35">
        <f t="shared" si="19"/>
        <v>21663</v>
      </c>
      <c r="AG10" s="35">
        <f t="shared" si="19"/>
        <v>19581</v>
      </c>
      <c r="AH10" s="35">
        <f t="shared" si="19"/>
        <v>18697</v>
      </c>
      <c r="AI10" s="35">
        <f t="shared" si="19"/>
        <v>20096</v>
      </c>
      <c r="AJ10" s="35">
        <f t="shared" si="19"/>
        <v>20351</v>
      </c>
      <c r="AK10" s="35">
        <f t="shared" si="19"/>
        <v>20516</v>
      </c>
      <c r="AL10" s="35">
        <f t="shared" si="19"/>
        <v>20568</v>
      </c>
      <c r="AM10" s="35">
        <f t="shared" si="19"/>
        <v>21033</v>
      </c>
      <c r="AN10" s="35">
        <f t="shared" si="19"/>
        <v>21932</v>
      </c>
      <c r="AO10" s="35">
        <f t="shared" si="19"/>
        <v>23824</v>
      </c>
      <c r="AP10" s="35">
        <f t="shared" si="19"/>
        <v>23210</v>
      </c>
      <c r="AQ10" s="35">
        <f t="shared" si="19"/>
        <v>21725</v>
      </c>
      <c r="AR10" s="35">
        <f t="shared" si="19"/>
        <v>18769</v>
      </c>
      <c r="AS10" s="35">
        <f t="shared" si="19"/>
        <v>20295</v>
      </c>
      <c r="AT10" s="35">
        <f t="shared" si="19"/>
        <v>22436</v>
      </c>
      <c r="AU10" s="35">
        <f t="shared" si="19"/>
        <v>25307</v>
      </c>
      <c r="AV10" s="35">
        <f t="shared" si="19"/>
        <v>25212</v>
      </c>
      <c r="AW10" s="35">
        <f t="shared" si="19"/>
        <v>26113</v>
      </c>
      <c r="AX10" s="35">
        <f t="shared" si="19"/>
        <v>26936</v>
      </c>
      <c r="AY10" s="35">
        <f t="shared" si="19"/>
        <v>28468</v>
      </c>
      <c r="AZ10" s="35">
        <f t="shared" si="19"/>
        <v>27516</v>
      </c>
      <c r="BA10" s="35">
        <f t="shared" si="19"/>
        <v>28229</v>
      </c>
      <c r="BB10" s="35">
        <f t="shared" si="19"/>
        <v>29180</v>
      </c>
      <c r="BC10" s="35">
        <f t="shared" si="19"/>
        <v>30183</v>
      </c>
      <c r="BD10" s="35">
        <f t="shared" si="19"/>
        <v>30634</v>
      </c>
      <c r="BE10" s="35">
        <f t="shared" si="19"/>
        <v>34031</v>
      </c>
      <c r="BF10" s="35">
        <f t="shared" si="19"/>
        <v>34065.465489116017</v>
      </c>
      <c r="BG10" s="35">
        <f t="shared" si="19"/>
        <v>34825.504714194627</v>
      </c>
      <c r="BH10" s="35">
        <f t="shared" si="19"/>
        <v>35704.673373732367</v>
      </c>
      <c r="BI10" s="35">
        <f t="shared" si="19"/>
        <v>37806.795459178153</v>
      </c>
      <c r="BJ10" s="35">
        <f t="shared" si="19"/>
        <v>38507.806265035892</v>
      </c>
      <c r="BK10" s="35">
        <f t="shared" si="19"/>
        <v>39750.777129882197</v>
      </c>
      <c r="BL10" s="35">
        <f t="shared" si="19"/>
        <v>40940.615682266434</v>
      </c>
      <c r="BM10" s="35">
        <f t="shared" si="19"/>
        <v>41906.918607258856</v>
      </c>
      <c r="BN10" s="35">
        <f t="shared" si="19"/>
        <v>42207.971730807498</v>
      </c>
      <c r="BO10" s="35">
        <f t="shared" si="19"/>
        <v>43061.237308184747</v>
      </c>
      <c r="BP10" s="35">
        <f t="shared" si="19"/>
        <v>43790.000127367442</v>
      </c>
      <c r="BQ10" s="35">
        <f t="shared" si="19"/>
        <v>45079.053720903052</v>
      </c>
      <c r="BR10" s="35">
        <f t="shared" si="19"/>
        <v>45066.51463610091</v>
      </c>
      <c r="BS10" s="35">
        <f t="shared" si="19"/>
        <v>45641.122342771327</v>
      </c>
      <c r="BT10" s="35">
        <f t="shared" si="19"/>
        <v>46100.054086744953</v>
      </c>
      <c r="BU10" s="35">
        <f t="shared" ref="BU10:BX10" si="20">SUM(BU11:BU16)</f>
        <v>48023.752368868503</v>
      </c>
      <c r="BV10" s="35">
        <f t="shared" si="20"/>
        <v>47959.949319748208</v>
      </c>
      <c r="BW10" s="35">
        <f t="shared" si="20"/>
        <v>48562.326215613961</v>
      </c>
      <c r="BX10" s="35">
        <f t="shared" si="20"/>
        <v>49018.055293655423</v>
      </c>
    </row>
    <row r="11" spans="1:79" x14ac:dyDescent="0.15">
      <c r="B11" s="66" t="s">
        <v>31</v>
      </c>
      <c r="G11" s="36" t="str">
        <f t="shared" ref="G11:G16" si="21">G$10</f>
        <v>JPY M</v>
      </c>
      <c r="H11" s="23">
        <f t="shared" si="18"/>
        <v>19786.949999999997</v>
      </c>
      <c r="I11" s="23">
        <f t="shared" si="18"/>
        <v>23638.2</v>
      </c>
      <c r="J11" s="23">
        <f t="shared" si="18"/>
        <v>23371.65</v>
      </c>
      <c r="K11" s="23">
        <f t="shared" si="18"/>
        <v>25381.75</v>
      </c>
      <c r="L11" s="23">
        <f t="shared" si="18"/>
        <v>25538.3</v>
      </c>
      <c r="M11" s="23">
        <f t="shared" si="18"/>
        <v>29812.85</v>
      </c>
      <c r="N11" s="23">
        <f t="shared" si="18"/>
        <v>40911</v>
      </c>
      <c r="O11" s="23">
        <f t="shared" si="18"/>
        <v>49265</v>
      </c>
      <c r="P11" s="23">
        <f t="shared" si="18"/>
        <v>61554.449571850389</v>
      </c>
      <c r="Q11" s="23">
        <f t="shared" si="18"/>
        <v>75048.297630910412</v>
      </c>
      <c r="R11" s="23">
        <f t="shared" si="18"/>
        <v>83848.465892893699</v>
      </c>
      <c r="S11" s="23">
        <f t="shared" si="18"/>
        <v>89140.828130679147</v>
      </c>
      <c r="T11" s="23">
        <f t="shared" si="18"/>
        <v>94669.213016440946</v>
      </c>
      <c r="Y11" s="78">
        <f>'3FS'!Y11</f>
        <v>4915.3999999999996</v>
      </c>
      <c r="Z11" s="78">
        <f>'3FS'!Z11</f>
        <v>4969.2999999999993</v>
      </c>
      <c r="AA11" s="78">
        <f>'3FS'!AA11</f>
        <v>5242.25</v>
      </c>
      <c r="AB11" s="78">
        <f>'3FS'!AB11</f>
        <v>4660</v>
      </c>
      <c r="AC11" s="78">
        <f>'3FS'!AC11</f>
        <v>5033.1000000000004</v>
      </c>
      <c r="AD11" s="78">
        <f>'3FS'!AD11</f>
        <v>6130.35</v>
      </c>
      <c r="AE11" s="78">
        <f>'3FS'!AE11</f>
        <v>6084.75</v>
      </c>
      <c r="AF11" s="78">
        <f>'3FS'!AF11</f>
        <v>6390</v>
      </c>
      <c r="AG11" s="78">
        <f>'3FS'!AG11</f>
        <v>6143.6</v>
      </c>
      <c r="AH11" s="78">
        <f>'3FS'!AH11</f>
        <v>5179.75</v>
      </c>
      <c r="AI11" s="78">
        <f>'3FS'!AI11</f>
        <v>5784.85</v>
      </c>
      <c r="AJ11" s="78">
        <f>'3FS'!AJ11</f>
        <v>6263.45</v>
      </c>
      <c r="AK11" s="78">
        <f>'3FS'!AK11</f>
        <v>6206.9</v>
      </c>
      <c r="AL11" s="78">
        <f>'3FS'!AL11</f>
        <v>6040.3</v>
      </c>
      <c r="AM11" s="78">
        <f>'3FS'!AM11</f>
        <v>6125.9</v>
      </c>
      <c r="AN11" s="78">
        <f>'3FS'!AN11</f>
        <v>7008.65</v>
      </c>
      <c r="AO11" s="78">
        <f>'3FS'!AO11</f>
        <v>7645.0499999999993</v>
      </c>
      <c r="AP11" s="78">
        <f>'3FS'!AP11</f>
        <v>6995.45</v>
      </c>
      <c r="AQ11" s="78">
        <f>'3FS'!AQ11</f>
        <v>5882.05</v>
      </c>
      <c r="AR11" s="78">
        <f>'3FS'!AR11</f>
        <v>5015.75</v>
      </c>
      <c r="AS11" s="78">
        <f>'3FS'!AS11</f>
        <v>6079.05</v>
      </c>
      <c r="AT11" s="78">
        <f>'3FS'!AT11</f>
        <v>7035.7</v>
      </c>
      <c r="AU11" s="78">
        <f>'3FS'!AU11</f>
        <v>8100.1</v>
      </c>
      <c r="AV11" s="78">
        <f>'3FS'!AV11</f>
        <v>8598</v>
      </c>
      <c r="AW11" s="78">
        <f>'3FS'!AW11</f>
        <v>9627</v>
      </c>
      <c r="AX11" s="78">
        <f>'3FS'!AX11</f>
        <v>10004</v>
      </c>
      <c r="AY11" s="78">
        <f>'3FS'!AY11</f>
        <v>10568</v>
      </c>
      <c r="AZ11" s="78">
        <f>'3FS'!AZ11</f>
        <v>10712</v>
      </c>
      <c r="BA11" s="78">
        <f>'3FS'!BA11</f>
        <v>11265</v>
      </c>
      <c r="BB11" s="78">
        <f>'3FS'!BB11</f>
        <v>12153</v>
      </c>
      <c r="BC11" s="78">
        <f>'3FS'!BC11</f>
        <v>12669</v>
      </c>
      <c r="BD11" s="78">
        <f>'3FS'!BD11</f>
        <v>13178</v>
      </c>
      <c r="BE11" s="78">
        <f>'3FS'!BE11</f>
        <v>14589</v>
      </c>
      <c r="BF11" s="23">
        <f>BF71</f>
        <v>15134.710915354328</v>
      </c>
      <c r="BG11" s="23">
        <f t="shared" ref="BG11:BX11" si="22">BG71</f>
        <v>15438.299028051182</v>
      </c>
      <c r="BH11" s="23">
        <f t="shared" si="22"/>
        <v>16392.439628444881</v>
      </c>
      <c r="BI11" s="23">
        <f t="shared" si="22"/>
        <v>17139.195459178147</v>
      </c>
      <c r="BJ11" s="23">
        <f t="shared" si="22"/>
        <v>18369.786362586117</v>
      </c>
      <c r="BK11" s="23">
        <f t="shared" si="22"/>
        <v>19144.496359431596</v>
      </c>
      <c r="BL11" s="23">
        <f t="shared" si="22"/>
        <v>20394.819449714567</v>
      </c>
      <c r="BM11" s="23">
        <f t="shared" si="22"/>
        <v>19946.042607258856</v>
      </c>
      <c r="BN11" s="23">
        <f t="shared" si="22"/>
        <v>20796.675101235236</v>
      </c>
      <c r="BO11" s="23">
        <f t="shared" si="22"/>
        <v>21166.202895211612</v>
      </c>
      <c r="BP11" s="23">
        <f t="shared" si="22"/>
        <v>21939.54528918799</v>
      </c>
      <c r="BQ11" s="23">
        <f t="shared" si="22"/>
        <v>21708.046370903052</v>
      </c>
      <c r="BR11" s="23">
        <f t="shared" si="22"/>
        <v>22265.223817810042</v>
      </c>
      <c r="BS11" s="23">
        <f t="shared" si="22"/>
        <v>22341.903045029529</v>
      </c>
      <c r="BT11" s="23">
        <f t="shared" si="22"/>
        <v>22825.654896936518</v>
      </c>
      <c r="BU11" s="23">
        <f t="shared" si="22"/>
        <v>23112.708679468502</v>
      </c>
      <c r="BV11" s="23">
        <f t="shared" si="22"/>
        <v>23638.796445687993</v>
      </c>
      <c r="BW11" s="23">
        <f t="shared" si="22"/>
        <v>23730.687220157481</v>
      </c>
      <c r="BX11" s="23">
        <f t="shared" si="22"/>
        <v>24187.020671126967</v>
      </c>
    </row>
    <row r="12" spans="1:79" x14ac:dyDescent="0.15">
      <c r="B12" s="66" t="s">
        <v>32</v>
      </c>
      <c r="G12" s="36" t="str">
        <f t="shared" si="21"/>
        <v>JPY M</v>
      </c>
      <c r="H12" s="23">
        <f t="shared" si="18"/>
        <v>12048.960000000001</v>
      </c>
      <c r="I12" s="23">
        <f t="shared" si="18"/>
        <v>13245.76</v>
      </c>
      <c r="J12" s="23">
        <f t="shared" si="18"/>
        <v>11880</v>
      </c>
      <c r="K12" s="23">
        <f t="shared" si="18"/>
        <v>13983.2</v>
      </c>
      <c r="L12" s="23">
        <f t="shared" si="18"/>
        <v>14747.919999999998</v>
      </c>
      <c r="M12" s="23">
        <f t="shared" si="18"/>
        <v>12703.68</v>
      </c>
      <c r="N12" s="23">
        <f t="shared" si="18"/>
        <v>13603</v>
      </c>
      <c r="O12" s="23">
        <f t="shared" si="18"/>
        <v>13850</v>
      </c>
      <c r="P12" s="23">
        <f t="shared" si="18"/>
        <v>14811.954005192616</v>
      </c>
      <c r="Q12" s="23">
        <f t="shared" si="18"/>
        <v>15552.551705452246</v>
      </c>
      <c r="R12" s="23">
        <f t="shared" si="18"/>
        <v>16330.17929072486</v>
      </c>
      <c r="S12" s="23">
        <f t="shared" si="18"/>
        <v>17146.688255261106</v>
      </c>
      <c r="T12" s="23">
        <f t="shared" si="18"/>
        <v>18004.022668024158</v>
      </c>
      <c r="Y12" s="78">
        <f>'3FS'!Y12</f>
        <v>3166.2400000000002</v>
      </c>
      <c r="Z12" s="78">
        <f>'3FS'!Z12</f>
        <v>3158.32</v>
      </c>
      <c r="AA12" s="78">
        <f>'3FS'!AA12</f>
        <v>2966.48</v>
      </c>
      <c r="AB12" s="78">
        <f>'3FS'!AB12</f>
        <v>2757.92</v>
      </c>
      <c r="AC12" s="78">
        <f>'3FS'!AC12</f>
        <v>3387.12</v>
      </c>
      <c r="AD12" s="78">
        <f>'3FS'!AD12</f>
        <v>3511.2</v>
      </c>
      <c r="AE12" s="78">
        <f>'3FS'!AE12</f>
        <v>3119.6</v>
      </c>
      <c r="AF12" s="78">
        <f>'3FS'!AF12</f>
        <v>3227.84</v>
      </c>
      <c r="AG12" s="78">
        <f>'3FS'!AG12</f>
        <v>2841.52</v>
      </c>
      <c r="AH12" s="78">
        <f>'3FS'!AH12</f>
        <v>3190</v>
      </c>
      <c r="AI12" s="78">
        <f>'3FS'!AI12</f>
        <v>2831.84</v>
      </c>
      <c r="AJ12" s="78">
        <f>'3FS'!AJ12</f>
        <v>3016.64</v>
      </c>
      <c r="AK12" s="78">
        <f>'3FS'!AK12</f>
        <v>3655.52</v>
      </c>
      <c r="AL12" s="78">
        <f>'3FS'!AL12</f>
        <v>3663.44</v>
      </c>
      <c r="AM12" s="78">
        <f>'3FS'!AM12</f>
        <v>3285.92</v>
      </c>
      <c r="AN12" s="78">
        <f>'3FS'!AN12</f>
        <v>3378.32</v>
      </c>
      <c r="AO12" s="78">
        <f>'3FS'!AO12</f>
        <v>3923.92</v>
      </c>
      <c r="AP12" s="78">
        <f>'3FS'!AP12</f>
        <v>4084.08</v>
      </c>
      <c r="AQ12" s="78">
        <f>'3FS'!AQ12</f>
        <v>3849.12</v>
      </c>
      <c r="AR12" s="78">
        <f>'3FS'!AR12</f>
        <v>2890.8</v>
      </c>
      <c r="AS12" s="78">
        <f>'3FS'!AS12</f>
        <v>2851.2</v>
      </c>
      <c r="AT12" s="78">
        <f>'3FS'!AT12</f>
        <v>3181.2</v>
      </c>
      <c r="AU12" s="78">
        <f>'3FS'!AU12</f>
        <v>3395.92</v>
      </c>
      <c r="AV12" s="78">
        <f>'3FS'!AV12</f>
        <v>3275.36</v>
      </c>
      <c r="AW12" s="78">
        <f>'3FS'!AW12</f>
        <v>3399</v>
      </c>
      <c r="AX12" s="78">
        <f>'3FS'!AX12</f>
        <v>3588</v>
      </c>
      <c r="AY12" s="78">
        <f>'3FS'!AY12</f>
        <v>3326</v>
      </c>
      <c r="AZ12" s="78">
        <f>'3FS'!AZ12</f>
        <v>3290</v>
      </c>
      <c r="BA12" s="78">
        <f>'3FS'!BA12</f>
        <v>3573</v>
      </c>
      <c r="BB12" s="78">
        <f>'3FS'!BB12</f>
        <v>3187</v>
      </c>
      <c r="BC12" s="78">
        <f>'3FS'!BC12</f>
        <v>3562</v>
      </c>
      <c r="BD12" s="78">
        <f>'3FS'!BD12</f>
        <v>3528</v>
      </c>
      <c r="BE12" s="78">
        <f>'3FS'!BE12</f>
        <v>3818</v>
      </c>
      <c r="BF12" s="23">
        <f>BF156</f>
        <v>3409.3345737616878</v>
      </c>
      <c r="BG12" s="23">
        <f t="shared" ref="BG12:BT12" si="23">BG156</f>
        <v>3810.4956861434366</v>
      </c>
      <c r="BH12" s="23">
        <f t="shared" si="23"/>
        <v>3774.1237452874911</v>
      </c>
      <c r="BI12" s="23">
        <f t="shared" si="23"/>
        <v>4008.9</v>
      </c>
      <c r="BJ12" s="23">
        <f t="shared" si="23"/>
        <v>3579.8013024497723</v>
      </c>
      <c r="BK12" s="23">
        <f t="shared" si="23"/>
        <v>4001.0204704506086</v>
      </c>
      <c r="BL12" s="23">
        <f t="shared" si="23"/>
        <v>3962.829932551866</v>
      </c>
      <c r="BM12" s="23">
        <f t="shared" si="23"/>
        <v>4209.3450000000003</v>
      </c>
      <c r="BN12" s="23">
        <f t="shared" si="23"/>
        <v>3758.7913675722612</v>
      </c>
      <c r="BO12" s="23">
        <f t="shared" si="23"/>
        <v>4201.0714939731388</v>
      </c>
      <c r="BP12" s="23">
        <f t="shared" si="23"/>
        <v>4160.9714291794598</v>
      </c>
      <c r="BQ12" s="23">
        <f t="shared" si="23"/>
        <v>4419.8122500000009</v>
      </c>
      <c r="BR12" s="23">
        <f t="shared" si="23"/>
        <v>3946.7309359508745</v>
      </c>
      <c r="BS12" s="23">
        <f t="shared" si="23"/>
        <v>4411.1250686717958</v>
      </c>
      <c r="BT12" s="23">
        <f t="shared" si="23"/>
        <v>4369.020000638433</v>
      </c>
      <c r="BU12" s="23">
        <f t="shared" ref="BU12:BX12" si="24">BU156</f>
        <v>4640.8028625000015</v>
      </c>
      <c r="BV12" s="23">
        <f t="shared" si="24"/>
        <v>4144.0674827484181</v>
      </c>
      <c r="BW12" s="23">
        <f t="shared" si="24"/>
        <v>4631.6813221053862</v>
      </c>
      <c r="BX12" s="23">
        <f t="shared" si="24"/>
        <v>4587.4710006703544</v>
      </c>
    </row>
    <row r="13" spans="1:79" x14ac:dyDescent="0.15">
      <c r="B13" s="66" t="s">
        <v>33</v>
      </c>
      <c r="G13" s="36" t="str">
        <f t="shared" si="21"/>
        <v>JPY M</v>
      </c>
      <c r="H13" s="23">
        <f t="shared" si="18"/>
        <v>12692.16</v>
      </c>
      <c r="I13" s="23">
        <f t="shared" si="18"/>
        <v>12008.159999999998</v>
      </c>
      <c r="J13" s="23">
        <f t="shared" si="18"/>
        <v>11099.52</v>
      </c>
      <c r="K13" s="23">
        <f t="shared" si="18"/>
        <v>11205.599999999999</v>
      </c>
      <c r="L13" s="23">
        <f t="shared" si="18"/>
        <v>11504.64</v>
      </c>
      <c r="M13" s="23">
        <f t="shared" si="18"/>
        <v>12571.68</v>
      </c>
      <c r="N13" s="23">
        <f t="shared" si="18"/>
        <v>13474</v>
      </c>
      <c r="O13" s="23">
        <f t="shared" si="18"/>
        <v>13401</v>
      </c>
      <c r="P13" s="23">
        <f t="shared" si="18"/>
        <v>15006.62</v>
      </c>
      <c r="Q13" s="23">
        <f t="shared" si="18"/>
        <v>15456.818600000001</v>
      </c>
      <c r="R13" s="23">
        <f t="shared" si="18"/>
        <v>15765.954972000003</v>
      </c>
      <c r="S13" s="23">
        <f t="shared" si="18"/>
        <v>16081.274071440004</v>
      </c>
      <c r="T13" s="23">
        <f t="shared" si="18"/>
        <v>16402.899552868803</v>
      </c>
      <c r="Y13" s="78">
        <f>'3FS'!Y13</f>
        <v>3249.12</v>
      </c>
      <c r="Z13" s="78">
        <f>'3FS'!Z13</f>
        <v>3287.04</v>
      </c>
      <c r="AA13" s="78">
        <f>'3FS'!AA13</f>
        <v>3316.7999999999997</v>
      </c>
      <c r="AB13" s="78">
        <f>'3FS'!AB13</f>
        <v>2839.2</v>
      </c>
      <c r="AC13" s="78">
        <f>'3FS'!AC13</f>
        <v>3156.48</v>
      </c>
      <c r="AD13" s="78">
        <f>'3FS'!AD13</f>
        <v>3142.08</v>
      </c>
      <c r="AE13" s="78">
        <f>'3FS'!AE13</f>
        <v>2779.2</v>
      </c>
      <c r="AF13" s="78">
        <f>'3FS'!AF13</f>
        <v>2930.4</v>
      </c>
      <c r="AG13" s="78">
        <f>'3FS'!AG13</f>
        <v>2729.2799999999997</v>
      </c>
      <c r="AH13" s="78">
        <f>'3FS'!AH13</f>
        <v>2457.6</v>
      </c>
      <c r="AI13" s="78">
        <f>'3FS'!AI13</f>
        <v>3007.68</v>
      </c>
      <c r="AJ13" s="78">
        <f>'3FS'!AJ13</f>
        <v>2904.96</v>
      </c>
      <c r="AK13" s="78">
        <f>'3FS'!AK13</f>
        <v>2752.3199999999997</v>
      </c>
      <c r="AL13" s="78">
        <f>'3FS'!AL13</f>
        <v>2624.64</v>
      </c>
      <c r="AM13" s="78">
        <f>'3FS'!AM13</f>
        <v>2874.72</v>
      </c>
      <c r="AN13" s="78">
        <f>'3FS'!AN13</f>
        <v>2953.92</v>
      </c>
      <c r="AO13" s="78">
        <f>'3FS'!AO13</f>
        <v>3306.24</v>
      </c>
      <c r="AP13" s="78">
        <f>'3FS'!AP13</f>
        <v>2904.96</v>
      </c>
      <c r="AQ13" s="78">
        <f>'3FS'!AQ13</f>
        <v>2783.04</v>
      </c>
      <c r="AR13" s="78">
        <f>'3FS'!AR13</f>
        <v>2510.4</v>
      </c>
      <c r="AS13" s="78">
        <f>'3FS'!AS13</f>
        <v>2759.04</v>
      </c>
      <c r="AT13" s="78">
        <f>'3FS'!AT13</f>
        <v>2916.96</v>
      </c>
      <c r="AU13" s="78">
        <f>'3FS'!AU13</f>
        <v>3418.08</v>
      </c>
      <c r="AV13" s="78">
        <f>'3FS'!AV13</f>
        <v>3477.6</v>
      </c>
      <c r="AW13" s="78">
        <f>'3FS'!AW13</f>
        <v>3289</v>
      </c>
      <c r="AX13" s="78">
        <f>'3FS'!AX13</f>
        <v>3238</v>
      </c>
      <c r="AY13" s="78">
        <f>'3FS'!AY13</f>
        <v>3492</v>
      </c>
      <c r="AZ13" s="78">
        <f>'3FS'!AZ13</f>
        <v>3455</v>
      </c>
      <c r="BA13" s="78">
        <f>'3FS'!BA13</f>
        <v>3305</v>
      </c>
      <c r="BB13" s="78">
        <f>'3FS'!BB13</f>
        <v>3551</v>
      </c>
      <c r="BC13" s="78">
        <f>'3FS'!BC13</f>
        <v>3184</v>
      </c>
      <c r="BD13" s="78">
        <f>'3FS'!BD13</f>
        <v>3361</v>
      </c>
      <c r="BE13" s="78">
        <f>'3FS'!BE13</f>
        <v>3830</v>
      </c>
      <c r="BF13" s="23">
        <f>BF166</f>
        <v>3977.1200000000003</v>
      </c>
      <c r="BG13" s="23">
        <f t="shared" ref="BG13:BT13" si="25">BG166</f>
        <v>3502.4</v>
      </c>
      <c r="BH13" s="23">
        <f t="shared" si="25"/>
        <v>3697.1000000000004</v>
      </c>
      <c r="BI13" s="23">
        <f t="shared" si="25"/>
        <v>3944.9</v>
      </c>
      <c r="BJ13" s="23">
        <f t="shared" si="25"/>
        <v>4096.4336000000003</v>
      </c>
      <c r="BK13" s="23">
        <f t="shared" si="25"/>
        <v>3607.4720000000002</v>
      </c>
      <c r="BL13" s="23">
        <f t="shared" si="25"/>
        <v>3808.0130000000004</v>
      </c>
      <c r="BM13" s="23">
        <f t="shared" si="25"/>
        <v>4023.7980000000002</v>
      </c>
      <c r="BN13" s="23">
        <f t="shared" si="25"/>
        <v>4178.3622720000003</v>
      </c>
      <c r="BO13" s="23">
        <f t="shared" si="25"/>
        <v>3679.6214400000003</v>
      </c>
      <c r="BP13" s="23">
        <f t="shared" si="25"/>
        <v>3884.1732600000005</v>
      </c>
      <c r="BQ13" s="23">
        <f t="shared" si="25"/>
        <v>4104.2739600000004</v>
      </c>
      <c r="BR13" s="23">
        <f t="shared" si="25"/>
        <v>4261.9295174400004</v>
      </c>
      <c r="BS13" s="23">
        <f t="shared" si="25"/>
        <v>3753.2138688000005</v>
      </c>
      <c r="BT13" s="23">
        <f t="shared" si="25"/>
        <v>3961.8567252000007</v>
      </c>
      <c r="BU13" s="23">
        <f t="shared" ref="BU13:BX13" si="26">BU166</f>
        <v>4186.3594392000005</v>
      </c>
      <c r="BV13" s="23">
        <f t="shared" si="26"/>
        <v>4347.1681077888006</v>
      </c>
      <c r="BW13" s="23">
        <f t="shared" si="26"/>
        <v>3828.2781461760005</v>
      </c>
      <c r="BX13" s="23">
        <f t="shared" si="26"/>
        <v>4041.0938597040008</v>
      </c>
    </row>
    <row r="14" spans="1:79" x14ac:dyDescent="0.15">
      <c r="B14" s="66" t="s">
        <v>34</v>
      </c>
      <c r="G14" s="36" t="str">
        <f t="shared" si="21"/>
        <v>JPY M</v>
      </c>
      <c r="H14" s="23">
        <f t="shared" si="18"/>
        <v>11515.59</v>
      </c>
      <c r="I14" s="23">
        <f t="shared" si="18"/>
        <v>10343.32</v>
      </c>
      <c r="J14" s="23">
        <f t="shared" si="18"/>
        <v>8142.57</v>
      </c>
      <c r="K14" s="23">
        <f t="shared" si="18"/>
        <v>8658.4699999999993</v>
      </c>
      <c r="L14" s="23">
        <f t="shared" si="18"/>
        <v>9050.09</v>
      </c>
      <c r="M14" s="23">
        <f t="shared" si="18"/>
        <v>9094.83</v>
      </c>
      <c r="N14" s="23">
        <f t="shared" si="18"/>
        <v>9431</v>
      </c>
      <c r="O14" s="23">
        <f t="shared" si="18"/>
        <v>9515</v>
      </c>
      <c r="P14" s="23">
        <f t="shared" si="18"/>
        <v>10297.879999999999</v>
      </c>
      <c r="Q14" s="23">
        <f t="shared" si="18"/>
        <v>10606.8164</v>
      </c>
      <c r="R14" s="23">
        <f t="shared" si="18"/>
        <v>10925.020892</v>
      </c>
      <c r="S14" s="23">
        <f t="shared" si="18"/>
        <v>11252.771518760001</v>
      </c>
      <c r="T14" s="23">
        <f t="shared" si="18"/>
        <v>11590.354664322802</v>
      </c>
      <c r="Y14" s="78">
        <f>'3FS'!Y14</f>
        <v>2894.2200000000003</v>
      </c>
      <c r="Z14" s="78">
        <f>'3FS'!Z14</f>
        <v>2901.21</v>
      </c>
      <c r="AA14" s="78">
        <f>'3FS'!AA14</f>
        <v>3080.24</v>
      </c>
      <c r="AB14" s="78">
        <f>'3FS'!AB14</f>
        <v>2639.92</v>
      </c>
      <c r="AC14" s="78">
        <f>'3FS'!AC14</f>
        <v>2799.48</v>
      </c>
      <c r="AD14" s="78">
        <f>'3FS'!AD14</f>
        <v>2598.08</v>
      </c>
      <c r="AE14" s="78">
        <f>'3FS'!AE14</f>
        <v>2603.62</v>
      </c>
      <c r="AF14" s="78">
        <f>'3FS'!AF14</f>
        <v>2342.14</v>
      </c>
      <c r="AG14" s="78">
        <f>'3FS'!AG14</f>
        <v>1950.79</v>
      </c>
      <c r="AH14" s="78">
        <f>'3FS'!AH14</f>
        <v>2015.97</v>
      </c>
      <c r="AI14" s="78">
        <f>'3FS'!AI14</f>
        <v>2166.46</v>
      </c>
      <c r="AJ14" s="78">
        <f>'3FS'!AJ14</f>
        <v>2009.35</v>
      </c>
      <c r="AK14" s="78">
        <f>'3FS'!AK14</f>
        <v>2127.65</v>
      </c>
      <c r="AL14" s="78">
        <f>'3FS'!AL14</f>
        <v>2148.1</v>
      </c>
      <c r="AM14" s="78">
        <f>'3FS'!AM14</f>
        <v>2337.4899999999998</v>
      </c>
      <c r="AN14" s="78">
        <f>'3FS'!AN14</f>
        <v>2045.23</v>
      </c>
      <c r="AO14" s="78">
        <f>'3FS'!AO14</f>
        <v>2196.3199999999997</v>
      </c>
      <c r="AP14" s="78">
        <f>'3FS'!AP14</f>
        <v>2313.9699999999998</v>
      </c>
      <c r="AQ14" s="78">
        <f>'3FS'!AQ14</f>
        <v>2461.35</v>
      </c>
      <c r="AR14" s="78">
        <f>'3FS'!AR14</f>
        <v>2078.4499999999998</v>
      </c>
      <c r="AS14" s="78">
        <f>'3FS'!AS14</f>
        <v>2163.08</v>
      </c>
      <c r="AT14" s="78">
        <f>'3FS'!AT14</f>
        <v>2253.58</v>
      </c>
      <c r="AU14" s="78">
        <f>'3FS'!AU14</f>
        <v>2491.7399999999998</v>
      </c>
      <c r="AV14" s="78">
        <f>'3FS'!AV14</f>
        <v>2186.4299999999998</v>
      </c>
      <c r="AW14" s="78">
        <f>'3FS'!AW14</f>
        <v>2211</v>
      </c>
      <c r="AX14" s="78">
        <f>'3FS'!AX14</f>
        <v>2338</v>
      </c>
      <c r="AY14" s="78">
        <f>'3FS'!AY14</f>
        <v>2614</v>
      </c>
      <c r="AZ14" s="78">
        <f>'3FS'!AZ14</f>
        <v>2268</v>
      </c>
      <c r="BA14" s="78">
        <f>'3FS'!BA14</f>
        <v>2267</v>
      </c>
      <c r="BB14" s="78">
        <f>'3FS'!BB14</f>
        <v>2247</v>
      </c>
      <c r="BC14" s="78">
        <f>'3FS'!BC14</f>
        <v>2515</v>
      </c>
      <c r="BD14" s="78">
        <f>'3FS'!BD14</f>
        <v>2486</v>
      </c>
      <c r="BE14" s="78">
        <f>'3FS'!BE14</f>
        <v>2615</v>
      </c>
      <c r="BF14" s="23">
        <f>BF176</f>
        <v>2381.8200000000002</v>
      </c>
      <c r="BG14" s="23">
        <f t="shared" ref="BG14:BT14" si="27">BG176</f>
        <v>2665.9</v>
      </c>
      <c r="BH14" s="23">
        <f t="shared" si="27"/>
        <v>2635.1600000000003</v>
      </c>
      <c r="BI14" s="23">
        <f t="shared" si="27"/>
        <v>2693.4500000000003</v>
      </c>
      <c r="BJ14" s="23">
        <f t="shared" si="27"/>
        <v>2453.2746000000002</v>
      </c>
      <c r="BK14" s="23">
        <f t="shared" si="27"/>
        <v>2745.877</v>
      </c>
      <c r="BL14" s="23">
        <f t="shared" si="27"/>
        <v>2714.2148000000002</v>
      </c>
      <c r="BM14" s="23">
        <f t="shared" si="27"/>
        <v>2774.2535000000003</v>
      </c>
      <c r="BN14" s="23">
        <f t="shared" si="27"/>
        <v>2526.8728380000002</v>
      </c>
      <c r="BO14" s="23">
        <f t="shared" si="27"/>
        <v>2828.2533100000001</v>
      </c>
      <c r="BP14" s="23">
        <f t="shared" si="27"/>
        <v>2795.6412440000004</v>
      </c>
      <c r="BQ14" s="23">
        <f t="shared" si="27"/>
        <v>2857.4811050000003</v>
      </c>
      <c r="BR14" s="23">
        <f t="shared" si="27"/>
        <v>2602.6790231400005</v>
      </c>
      <c r="BS14" s="23">
        <f t="shared" si="27"/>
        <v>2913.1009093000002</v>
      </c>
      <c r="BT14" s="23">
        <f t="shared" si="27"/>
        <v>2879.5104813200005</v>
      </c>
      <c r="BU14" s="23">
        <f t="shared" ref="BU14:BX14" si="28">BU176</f>
        <v>2943.2055381500004</v>
      </c>
      <c r="BV14" s="23">
        <f t="shared" si="28"/>
        <v>2680.7593938342006</v>
      </c>
      <c r="BW14" s="23">
        <f t="shared" si="28"/>
        <v>3000.4939365790005</v>
      </c>
      <c r="BX14" s="23">
        <f t="shared" si="28"/>
        <v>2965.8957957596008</v>
      </c>
    </row>
    <row r="15" spans="1:79" x14ac:dyDescent="0.15">
      <c r="B15" s="66" t="s">
        <v>35</v>
      </c>
      <c r="G15" s="36" t="str">
        <f t="shared" si="21"/>
        <v>JPY M</v>
      </c>
      <c r="H15" s="23">
        <f t="shared" si="18"/>
        <v>14813.800000000001</v>
      </c>
      <c r="I15" s="23">
        <f t="shared" si="18"/>
        <v>14549.280000000002</v>
      </c>
      <c r="J15" s="23">
        <f t="shared" si="18"/>
        <v>12620.12</v>
      </c>
      <c r="K15" s="23">
        <f t="shared" si="18"/>
        <v>12531.720000000001</v>
      </c>
      <c r="L15" s="23">
        <f t="shared" si="18"/>
        <v>13931.16</v>
      </c>
      <c r="M15" s="23">
        <f t="shared" si="18"/>
        <v>14713.16</v>
      </c>
      <c r="N15" s="23">
        <f t="shared" si="18"/>
        <v>15320</v>
      </c>
      <c r="O15" s="23">
        <f t="shared" si="18"/>
        <v>15136</v>
      </c>
      <c r="P15" s="23">
        <f t="shared" si="18"/>
        <v>17730.949999999997</v>
      </c>
      <c r="Q15" s="23">
        <f t="shared" si="18"/>
        <v>18617.497499999998</v>
      </c>
      <c r="R15" s="23">
        <f t="shared" si="18"/>
        <v>19548.372374999999</v>
      </c>
      <c r="S15" s="23">
        <f t="shared" si="18"/>
        <v>20525.790993750001</v>
      </c>
      <c r="T15" s="23">
        <f t="shared" si="18"/>
        <v>21552.0805434375</v>
      </c>
      <c r="Y15" s="78">
        <f>'3FS'!Y15</f>
        <v>3469.36</v>
      </c>
      <c r="Z15" s="78">
        <f>'3FS'!Z15</f>
        <v>3679.4800000000005</v>
      </c>
      <c r="AA15" s="78">
        <f>'3FS'!AA15</f>
        <v>4055.5200000000004</v>
      </c>
      <c r="AB15" s="78">
        <f>'3FS'!AB15</f>
        <v>3609.44</v>
      </c>
      <c r="AC15" s="78">
        <f>'3FS'!AC15</f>
        <v>3549.6000000000004</v>
      </c>
      <c r="AD15" s="78">
        <f>'3FS'!AD15</f>
        <v>3696.4800000000005</v>
      </c>
      <c r="AE15" s="78">
        <f>'3FS'!AE15</f>
        <v>3681.5200000000004</v>
      </c>
      <c r="AF15" s="78">
        <f>'3FS'!AF15</f>
        <v>3621.6800000000003</v>
      </c>
      <c r="AG15" s="78">
        <f>'3FS'!AG15</f>
        <v>2989.96</v>
      </c>
      <c r="AH15" s="78">
        <f>'3FS'!AH15</f>
        <v>3154.5200000000004</v>
      </c>
      <c r="AI15" s="78">
        <f>'3FS'!AI15</f>
        <v>3338.8</v>
      </c>
      <c r="AJ15" s="78">
        <f>'3FS'!AJ15</f>
        <v>3136.84</v>
      </c>
      <c r="AK15" s="78">
        <f>'3FS'!AK15</f>
        <v>2841.7200000000003</v>
      </c>
      <c r="AL15" s="78">
        <f>'3FS'!AL15</f>
        <v>3126.6400000000003</v>
      </c>
      <c r="AM15" s="78">
        <f>'3FS'!AM15</f>
        <v>3377.5600000000004</v>
      </c>
      <c r="AN15" s="78">
        <f>'3FS'!AN15</f>
        <v>3185.8</v>
      </c>
      <c r="AO15" s="78">
        <f>'3FS'!AO15</f>
        <v>3119.84</v>
      </c>
      <c r="AP15" s="78">
        <f>'3FS'!AP15</f>
        <v>3559.8</v>
      </c>
      <c r="AQ15" s="78">
        <f>'3FS'!AQ15</f>
        <v>3732.5200000000004</v>
      </c>
      <c r="AR15" s="78">
        <f>'3FS'!AR15</f>
        <v>3519.0000000000005</v>
      </c>
      <c r="AS15" s="78">
        <f>'3FS'!AS15</f>
        <v>3356.48</v>
      </c>
      <c r="AT15" s="78">
        <f>'3FS'!AT15</f>
        <v>3662.4800000000005</v>
      </c>
      <c r="AU15" s="78">
        <f>'3FS'!AU15</f>
        <v>4040.5600000000004</v>
      </c>
      <c r="AV15" s="78">
        <f>'3FS'!AV15</f>
        <v>3653.6400000000003</v>
      </c>
      <c r="AW15" s="78">
        <f>'3FS'!AW15</f>
        <v>3736</v>
      </c>
      <c r="AX15" s="78">
        <f>'3FS'!AX15</f>
        <v>3807</v>
      </c>
      <c r="AY15" s="78">
        <f>'3FS'!AY15</f>
        <v>4190</v>
      </c>
      <c r="AZ15" s="78">
        <f>'3FS'!AZ15</f>
        <v>3587</v>
      </c>
      <c r="BA15" s="78">
        <f>'3FS'!BA15</f>
        <v>3543</v>
      </c>
      <c r="BB15" s="78">
        <f>'3FS'!BB15</f>
        <v>3751</v>
      </c>
      <c r="BC15" s="78">
        <f>'3FS'!BC15</f>
        <v>4126</v>
      </c>
      <c r="BD15" s="78">
        <f>'3FS'!BD15</f>
        <v>3716</v>
      </c>
      <c r="BE15" s="78">
        <f>'3FS'!BE15</f>
        <v>4399</v>
      </c>
      <c r="BF15" s="23">
        <f>BF186</f>
        <v>4313.6499999999996</v>
      </c>
      <c r="BG15" s="23">
        <f t="shared" ref="BG15:BT15" si="29">BG186</f>
        <v>4744.8999999999996</v>
      </c>
      <c r="BH15" s="23">
        <f t="shared" si="29"/>
        <v>4273.3999999999996</v>
      </c>
      <c r="BI15" s="23">
        <f t="shared" si="29"/>
        <v>4618.95</v>
      </c>
      <c r="BJ15" s="23">
        <f t="shared" si="29"/>
        <v>4529.3324999999995</v>
      </c>
      <c r="BK15" s="23">
        <f t="shared" si="29"/>
        <v>4982.1449999999995</v>
      </c>
      <c r="BL15" s="23">
        <f t="shared" si="29"/>
        <v>4487.07</v>
      </c>
      <c r="BM15" s="23">
        <f t="shared" si="29"/>
        <v>4849.8975</v>
      </c>
      <c r="BN15" s="23">
        <f t="shared" si="29"/>
        <v>4755.7991249999995</v>
      </c>
      <c r="BO15" s="23">
        <f t="shared" si="29"/>
        <v>5231.2522499999995</v>
      </c>
      <c r="BP15" s="23">
        <f t="shared" si="29"/>
        <v>4711.4234999999999</v>
      </c>
      <c r="BQ15" s="23">
        <f t="shared" si="29"/>
        <v>5092.3923750000004</v>
      </c>
      <c r="BR15" s="23">
        <f t="shared" si="29"/>
        <v>4993.5890812500002</v>
      </c>
      <c r="BS15" s="23">
        <f t="shared" si="29"/>
        <v>5492.8148624999994</v>
      </c>
      <c r="BT15" s="23">
        <f t="shared" si="29"/>
        <v>4946.9946749999999</v>
      </c>
      <c r="BU15" s="23">
        <f t="shared" ref="BU15:BX15" si="30">BU186</f>
        <v>5347.0119937500003</v>
      </c>
      <c r="BV15" s="23">
        <f t="shared" si="30"/>
        <v>5243.2685353125007</v>
      </c>
      <c r="BW15" s="23">
        <f t="shared" si="30"/>
        <v>5767.4556056249994</v>
      </c>
      <c r="BX15" s="23">
        <f t="shared" si="30"/>
        <v>5194.3444087500002</v>
      </c>
    </row>
    <row r="16" spans="1:79" x14ac:dyDescent="0.15">
      <c r="B16" s="66" t="s">
        <v>36</v>
      </c>
      <c r="G16" s="36" t="str">
        <f t="shared" si="21"/>
        <v>JPY M</v>
      </c>
      <c r="H16" s="23">
        <f t="shared" si="18"/>
        <v>11432.54</v>
      </c>
      <c r="I16" s="23">
        <f t="shared" si="18"/>
        <v>11935.28</v>
      </c>
      <c r="J16" s="23">
        <f t="shared" si="18"/>
        <v>11611.140000000001</v>
      </c>
      <c r="K16" s="23">
        <f t="shared" si="18"/>
        <v>12288.26</v>
      </c>
      <c r="L16" s="23">
        <f t="shared" si="18"/>
        <v>12755.890000000001</v>
      </c>
      <c r="M16" s="23">
        <f t="shared" si="18"/>
        <v>14353.8</v>
      </c>
      <c r="N16" s="23">
        <f t="shared" si="18"/>
        <v>16294</v>
      </c>
      <c r="O16" s="23">
        <f t="shared" si="18"/>
        <v>17059</v>
      </c>
      <c r="P16" s="23">
        <f t="shared" si="18"/>
        <v>19224.79</v>
      </c>
      <c r="Q16" s="23">
        <f t="shared" si="18"/>
        <v>21724.012699999999</v>
      </c>
      <c r="R16" s="23">
        <f t="shared" si="18"/>
        <v>24548.134350999993</v>
      </c>
      <c r="S16" s="23">
        <f t="shared" si="18"/>
        <v>27739.391816629988</v>
      </c>
      <c r="T16" s="23">
        <f t="shared" si="18"/>
        <v>31345.512752791885</v>
      </c>
      <c r="Y16" s="78">
        <f>'3FS'!Y16</f>
        <v>2752.66</v>
      </c>
      <c r="Z16" s="78">
        <f>'3FS'!Z16</f>
        <v>3058.65</v>
      </c>
      <c r="AA16" s="78">
        <f>'3FS'!AA16</f>
        <v>3015.71</v>
      </c>
      <c r="AB16" s="78">
        <f>'3FS'!AB16</f>
        <v>2605.52</v>
      </c>
      <c r="AC16" s="78">
        <f>'3FS'!AC16</f>
        <v>2694.2200000000003</v>
      </c>
      <c r="AD16" s="78">
        <f>'3FS'!AD16</f>
        <v>3061.8100000000004</v>
      </c>
      <c r="AE16" s="78">
        <f>'3FS'!AE16</f>
        <v>3028.3100000000004</v>
      </c>
      <c r="AF16" s="78">
        <f>'3FS'!AF16</f>
        <v>3150.9400000000005</v>
      </c>
      <c r="AG16" s="78">
        <f>'3FS'!AG16</f>
        <v>2925.85</v>
      </c>
      <c r="AH16" s="78">
        <f>'3FS'!AH16</f>
        <v>2699.16</v>
      </c>
      <c r="AI16" s="78">
        <f>'3FS'!AI16</f>
        <v>2966.3700000000003</v>
      </c>
      <c r="AJ16" s="78">
        <f>'3FS'!AJ16</f>
        <v>3019.76</v>
      </c>
      <c r="AK16" s="78">
        <f>'3FS'!AK16</f>
        <v>2931.8900000000003</v>
      </c>
      <c r="AL16" s="78">
        <f>'3FS'!AL16</f>
        <v>2964.88</v>
      </c>
      <c r="AM16" s="78">
        <f>'3FS'!AM16</f>
        <v>3031.41</v>
      </c>
      <c r="AN16" s="78">
        <f>'3FS'!AN16</f>
        <v>3360.0800000000004</v>
      </c>
      <c r="AO16" s="78">
        <f>'3FS'!AO16</f>
        <v>3632.63</v>
      </c>
      <c r="AP16" s="78">
        <f>'3FS'!AP16</f>
        <v>3351.7400000000002</v>
      </c>
      <c r="AQ16" s="78">
        <f>'3FS'!AQ16</f>
        <v>3016.92</v>
      </c>
      <c r="AR16" s="78">
        <f>'3FS'!AR16</f>
        <v>2754.6</v>
      </c>
      <c r="AS16" s="78">
        <f>'3FS'!AS16</f>
        <v>3086.1499999999996</v>
      </c>
      <c r="AT16" s="78">
        <f>'3FS'!AT16</f>
        <v>3386.08</v>
      </c>
      <c r="AU16" s="78">
        <f>'3FS'!AU16</f>
        <v>3860.6000000000004</v>
      </c>
      <c r="AV16" s="78">
        <f>'3FS'!AV16</f>
        <v>4020.9700000000003</v>
      </c>
      <c r="AW16" s="78">
        <f>'3FS'!AW16</f>
        <v>3851</v>
      </c>
      <c r="AX16" s="78">
        <f>'3FS'!AX16</f>
        <v>3961</v>
      </c>
      <c r="AY16" s="78">
        <f>'3FS'!AY16</f>
        <v>4278</v>
      </c>
      <c r="AZ16" s="78">
        <f>'3FS'!AZ16</f>
        <v>4204</v>
      </c>
      <c r="BA16" s="78">
        <f>'3FS'!BA16</f>
        <v>4276</v>
      </c>
      <c r="BB16" s="78">
        <f>'3FS'!BB16</f>
        <v>4291</v>
      </c>
      <c r="BC16" s="78">
        <f>'3FS'!BC16</f>
        <v>4127</v>
      </c>
      <c r="BD16" s="78">
        <f>'3FS'!BD16</f>
        <v>4365</v>
      </c>
      <c r="BE16" s="78">
        <f>'3FS'!BE16</f>
        <v>4780</v>
      </c>
      <c r="BF16" s="23">
        <f t="shared" ref="BF16:BT16" si="31">BF196</f>
        <v>4848.83</v>
      </c>
      <c r="BG16" s="23">
        <f t="shared" si="31"/>
        <v>4663.5099999999993</v>
      </c>
      <c r="BH16" s="23">
        <f t="shared" si="31"/>
        <v>4932.45</v>
      </c>
      <c r="BI16" s="23">
        <f t="shared" si="31"/>
        <v>5401.4</v>
      </c>
      <c r="BJ16" s="23">
        <f t="shared" si="31"/>
        <v>5479.1778999999997</v>
      </c>
      <c r="BK16" s="23">
        <f t="shared" si="31"/>
        <v>5269.7662999999984</v>
      </c>
      <c r="BL16" s="23">
        <f t="shared" si="31"/>
        <v>5573.6684999999989</v>
      </c>
      <c r="BM16" s="23">
        <f t="shared" si="31"/>
        <v>6103.5819999999994</v>
      </c>
      <c r="BN16" s="23">
        <f t="shared" si="31"/>
        <v>6191.4710269999987</v>
      </c>
      <c r="BO16" s="23">
        <f t="shared" si="31"/>
        <v>5954.8359189999974</v>
      </c>
      <c r="BP16" s="23">
        <f t="shared" si="31"/>
        <v>6298.2454049999978</v>
      </c>
      <c r="BQ16" s="23">
        <f t="shared" si="31"/>
        <v>6897.0476599999984</v>
      </c>
      <c r="BR16" s="23">
        <f t="shared" si="31"/>
        <v>6996.3622605099981</v>
      </c>
      <c r="BS16" s="23">
        <f t="shared" si="31"/>
        <v>6728.9645884699967</v>
      </c>
      <c r="BT16" s="23">
        <f t="shared" si="31"/>
        <v>7117.0173076499968</v>
      </c>
      <c r="BU16" s="23">
        <f t="shared" ref="BU16:BX16" si="32">BU196</f>
        <v>7793.6638557999977</v>
      </c>
      <c r="BV16" s="23">
        <f t="shared" si="32"/>
        <v>7905.889354376297</v>
      </c>
      <c r="BW16" s="23">
        <f t="shared" si="32"/>
        <v>7603.7299849710953</v>
      </c>
      <c r="BX16" s="23">
        <f t="shared" si="32"/>
        <v>8042.2295576444958</v>
      </c>
    </row>
    <row r="17" spans="2:76" hidden="1" outlineLevel="1" x14ac:dyDescent="0.15"/>
    <row r="18" spans="2:76" hidden="1" outlineLevel="1" x14ac:dyDescent="0.15">
      <c r="B18" s="67" t="s">
        <v>37</v>
      </c>
    </row>
    <row r="19" spans="2:76" hidden="1" outlineLevel="1" x14ac:dyDescent="0.15">
      <c r="B19" s="66" t="str">
        <f t="shared" ref="B19:B24" si="33">B11</f>
        <v>Electronic Materials</v>
      </c>
      <c r="G19" s="36" t="s">
        <v>38</v>
      </c>
      <c r="H19" s="24">
        <f t="shared" ref="H19:T24" si="34">IFERROR(H11/H$10,"nm")</f>
        <v>0.24045388261028067</v>
      </c>
      <c r="I19" s="24">
        <f t="shared" si="34"/>
        <v>0.27576061595893608</v>
      </c>
      <c r="J19" s="24">
        <f t="shared" si="34"/>
        <v>0.29687710384248972</v>
      </c>
      <c r="K19" s="24">
        <f t="shared" si="34"/>
        <v>0.3019875310830587</v>
      </c>
      <c r="L19" s="24">
        <f t="shared" si="34"/>
        <v>0.29177291838040398</v>
      </c>
      <c r="M19" s="24">
        <f t="shared" si="34"/>
        <v>0.3197088471849866</v>
      </c>
      <c r="N19" s="24">
        <f t="shared" si="34"/>
        <v>0.37521667751964999</v>
      </c>
      <c r="O19" s="24">
        <f t="shared" si="34"/>
        <v>0.41670190990137534</v>
      </c>
      <c r="P19" s="24">
        <f t="shared" si="34"/>
        <v>0.44403044020640187</v>
      </c>
      <c r="Q19" s="24">
        <f t="shared" si="34"/>
        <v>0.47799638384844728</v>
      </c>
      <c r="R19" s="24">
        <f t="shared" si="34"/>
        <v>0.49043905354117862</v>
      </c>
      <c r="S19" s="24">
        <f t="shared" si="34"/>
        <v>0.49008974367705233</v>
      </c>
      <c r="T19" s="24">
        <f t="shared" si="34"/>
        <v>0.48908460419104666</v>
      </c>
      <c r="Y19" s="24">
        <f t="shared" ref="Y19:BT24" si="35">IFERROR(Y11/Y$10,"nm")</f>
        <v>0.24039712427250939</v>
      </c>
      <c r="Z19" s="24">
        <f t="shared" si="35"/>
        <v>0.23602640828346155</v>
      </c>
      <c r="AA19" s="24">
        <f t="shared" si="35"/>
        <v>0.2418346634681921</v>
      </c>
      <c r="AB19" s="24">
        <f t="shared" si="35"/>
        <v>0.24382586856425281</v>
      </c>
      <c r="AC19" s="24">
        <f t="shared" si="35"/>
        <v>0.24408826382153251</v>
      </c>
      <c r="AD19" s="24">
        <f t="shared" si="35"/>
        <v>0.27689024390243905</v>
      </c>
      <c r="AE19" s="24">
        <f t="shared" si="35"/>
        <v>0.28570925482462317</v>
      </c>
      <c r="AF19" s="24">
        <f t="shared" si="35"/>
        <v>0.29497299542999583</v>
      </c>
      <c r="AG19" s="24">
        <f t="shared" si="35"/>
        <v>0.31375312803227623</v>
      </c>
      <c r="AH19" s="24">
        <f t="shared" si="35"/>
        <v>0.27703642295555436</v>
      </c>
      <c r="AI19" s="24">
        <f t="shared" si="35"/>
        <v>0.28786076831210194</v>
      </c>
      <c r="AJ19" s="24">
        <f t="shared" si="35"/>
        <v>0.30777111689843251</v>
      </c>
      <c r="AK19" s="24">
        <f t="shared" si="35"/>
        <v>0.302539481380386</v>
      </c>
      <c r="AL19" s="24">
        <f t="shared" si="35"/>
        <v>0.29367464021781409</v>
      </c>
      <c r="AM19" s="24">
        <f t="shared" si="35"/>
        <v>0.29125184234298479</v>
      </c>
      <c r="AN19" s="24">
        <f t="shared" si="35"/>
        <v>0.31956273937625385</v>
      </c>
      <c r="AO19" s="24">
        <f t="shared" si="35"/>
        <v>0.32089699462726662</v>
      </c>
      <c r="AP19" s="24">
        <f t="shared" si="35"/>
        <v>0.30139810426540281</v>
      </c>
      <c r="AQ19" s="24">
        <f t="shared" si="35"/>
        <v>0.27075028768699655</v>
      </c>
      <c r="AR19" s="24">
        <f t="shared" si="35"/>
        <v>0.2672358676541105</v>
      </c>
      <c r="AS19" s="24">
        <f t="shared" si="35"/>
        <v>0.29953436807095346</v>
      </c>
      <c r="AT19" s="24">
        <f t="shared" si="35"/>
        <v>0.31358976644678194</v>
      </c>
      <c r="AU19" s="24">
        <f t="shared" si="35"/>
        <v>0.32007349745129809</v>
      </c>
      <c r="AV19" s="24">
        <f t="shared" si="35"/>
        <v>0.34102808186577821</v>
      </c>
      <c r="AW19" s="24">
        <f t="shared" si="35"/>
        <v>0.36866694749741508</v>
      </c>
      <c r="AX19" s="24">
        <f t="shared" si="35"/>
        <v>0.3713988713988714</v>
      </c>
      <c r="AY19" s="24">
        <f t="shared" si="35"/>
        <v>0.37122383026556133</v>
      </c>
      <c r="AZ19" s="24">
        <f t="shared" si="35"/>
        <v>0.38930077046082279</v>
      </c>
      <c r="BA19" s="24">
        <f t="shared" si="35"/>
        <v>0.39905770661376599</v>
      </c>
      <c r="BB19" s="24">
        <f t="shared" si="35"/>
        <v>0.41648389307745032</v>
      </c>
      <c r="BC19" s="24">
        <f t="shared" si="35"/>
        <v>0.41973958851008847</v>
      </c>
      <c r="BD19" s="24">
        <f t="shared" si="35"/>
        <v>0.43017562185806618</v>
      </c>
      <c r="BE19" s="24">
        <f t="shared" si="35"/>
        <v>0.4286973641679645</v>
      </c>
      <c r="BF19" s="24">
        <f t="shared" si="35"/>
        <v>0.44428310895061446</v>
      </c>
      <c r="BG19" s="24">
        <f t="shared" si="35"/>
        <v>0.4433043872515261</v>
      </c>
      <c r="BH19" s="24">
        <f t="shared" si="35"/>
        <v>0.45911187750858024</v>
      </c>
      <c r="BI19" s="24">
        <f t="shared" si="35"/>
        <v>0.45333637117391173</v>
      </c>
      <c r="BJ19" s="24">
        <f t="shared" si="35"/>
        <v>0.47704058330805033</v>
      </c>
      <c r="BK19" s="24">
        <f t="shared" si="35"/>
        <v>0.48161313417543067</v>
      </c>
      <c r="BL19" s="24">
        <f t="shared" si="35"/>
        <v>0.49815614909154021</v>
      </c>
      <c r="BM19" s="24">
        <f t="shared" si="35"/>
        <v>0.47596061152069352</v>
      </c>
      <c r="BN19" s="24">
        <f t="shared" si="35"/>
        <v>0.49271912978599236</v>
      </c>
      <c r="BO19" s="24">
        <f t="shared" si="35"/>
        <v>0.49153726688639537</v>
      </c>
      <c r="BP19" s="24">
        <f t="shared" si="35"/>
        <v>0.50101724652602664</v>
      </c>
      <c r="BQ19" s="24">
        <f t="shared" si="35"/>
        <v>0.48155505892611677</v>
      </c>
      <c r="BR19" s="24">
        <f t="shared" si="35"/>
        <v>0.49405249102566046</v>
      </c>
      <c r="BS19" s="24">
        <f t="shared" si="35"/>
        <v>0.48951256888992906</v>
      </c>
      <c r="BT19" s="24">
        <f t="shared" si="35"/>
        <v>0.49513293095028121</v>
      </c>
      <c r="BU19" s="24">
        <f t="shared" ref="BU19:BX23" si="36">IFERROR(BU11/BU$10,"nm")</f>
        <v>0.48127660874853595</v>
      </c>
      <c r="BV19" s="24">
        <f t="shared" si="36"/>
        <v>0.49288618484745506</v>
      </c>
      <c r="BW19" s="24">
        <f t="shared" si="36"/>
        <v>0.4886645486213857</v>
      </c>
      <c r="BX19" s="24">
        <f t="shared" si="36"/>
        <v>0.4934308496375126</v>
      </c>
    </row>
    <row r="20" spans="2:76" hidden="1" outlineLevel="1" x14ac:dyDescent="0.15">
      <c r="B20" s="66" t="str">
        <f t="shared" si="33"/>
        <v>Medical</v>
      </c>
      <c r="G20" s="36" t="s">
        <v>38</v>
      </c>
      <c r="H20" s="24">
        <f t="shared" si="34"/>
        <v>0.1464207072548305</v>
      </c>
      <c r="I20" s="24">
        <f t="shared" si="34"/>
        <v>0.15452356509566029</v>
      </c>
      <c r="J20" s="24">
        <f t="shared" si="34"/>
        <v>0.15090504922197523</v>
      </c>
      <c r="K20" s="24">
        <f t="shared" si="34"/>
        <v>0.16636961772299494</v>
      </c>
      <c r="L20" s="24">
        <f t="shared" si="34"/>
        <v>0.16849373914633028</v>
      </c>
      <c r="M20" s="24">
        <f t="shared" si="34"/>
        <v>0.13623249329758713</v>
      </c>
      <c r="N20" s="24">
        <f t="shared" si="34"/>
        <v>0.12476039364229179</v>
      </c>
      <c r="O20" s="24">
        <f t="shared" si="34"/>
        <v>0.11714851217160353</v>
      </c>
      <c r="P20" s="24">
        <f t="shared" si="34"/>
        <v>0.10684781527557317</v>
      </c>
      <c r="Q20" s="24">
        <f t="shared" si="34"/>
        <v>9.9057056715438144E-2</v>
      </c>
      <c r="R20" s="24">
        <f t="shared" si="34"/>
        <v>9.5517044828599892E-2</v>
      </c>
      <c r="S20" s="24">
        <f t="shared" si="34"/>
        <v>9.4271236067180741E-2</v>
      </c>
      <c r="T20" s="24">
        <f t="shared" si="34"/>
        <v>9.3013240734429695E-2</v>
      </c>
      <c r="Y20" s="24">
        <f t="shared" si="35"/>
        <v>0.15485107839780898</v>
      </c>
      <c r="Z20" s="24">
        <f t="shared" si="35"/>
        <v>0.15001044932079416</v>
      </c>
      <c r="AA20" s="24">
        <f t="shared" si="35"/>
        <v>0.13684919499930803</v>
      </c>
      <c r="AB20" s="24">
        <f t="shared" si="35"/>
        <v>0.14430305567182922</v>
      </c>
      <c r="AC20" s="24">
        <f t="shared" si="35"/>
        <v>0.16426382153249272</v>
      </c>
      <c r="AD20" s="24">
        <f t="shared" si="35"/>
        <v>0.15859078590785908</v>
      </c>
      <c r="AE20" s="24">
        <f t="shared" si="35"/>
        <v>0.14648072498473963</v>
      </c>
      <c r="AF20" s="24">
        <f t="shared" si="35"/>
        <v>0.14900244656788073</v>
      </c>
      <c r="AG20" s="24">
        <f t="shared" si="35"/>
        <v>0.14511618405597262</v>
      </c>
      <c r="AH20" s="24">
        <f t="shared" si="35"/>
        <v>0.17061560678183665</v>
      </c>
      <c r="AI20" s="24">
        <f t="shared" si="35"/>
        <v>0.14091560509554141</v>
      </c>
      <c r="AJ20" s="24">
        <f t="shared" si="35"/>
        <v>0.14823055378114097</v>
      </c>
      <c r="AK20" s="24">
        <f t="shared" si="35"/>
        <v>0.17817898225775006</v>
      </c>
      <c r="AL20" s="24">
        <f t="shared" si="35"/>
        <v>0.17811357448463633</v>
      </c>
      <c r="AM20" s="24">
        <f t="shared" si="35"/>
        <v>0.1562268815670613</v>
      </c>
      <c r="AN20" s="24">
        <f t="shared" si="35"/>
        <v>0.15403611161772754</v>
      </c>
      <c r="AO20" s="24">
        <f t="shared" si="35"/>
        <v>0.16470449966420417</v>
      </c>
      <c r="AP20" s="24">
        <f t="shared" si="35"/>
        <v>0.17596208530805688</v>
      </c>
      <c r="AQ20" s="24">
        <f t="shared" si="35"/>
        <v>0.1771746835443038</v>
      </c>
      <c r="AR20" s="24">
        <f t="shared" si="35"/>
        <v>0.15401992647450585</v>
      </c>
      <c r="AS20" s="24">
        <f t="shared" si="35"/>
        <v>0.14048780487804877</v>
      </c>
      <c r="AT20" s="24">
        <f t="shared" si="35"/>
        <v>0.14178998038866109</v>
      </c>
      <c r="AU20" s="24">
        <f t="shared" si="35"/>
        <v>0.13418895957640178</v>
      </c>
      <c r="AV20" s="24">
        <f t="shared" si="35"/>
        <v>0.129912739965096</v>
      </c>
      <c r="AW20" s="24">
        <f t="shared" si="35"/>
        <v>0.1301650518898633</v>
      </c>
      <c r="AX20" s="24">
        <f t="shared" si="35"/>
        <v>0.13320463320463322</v>
      </c>
      <c r="AY20" s="24">
        <f t="shared" si="35"/>
        <v>0.11683293522551637</v>
      </c>
      <c r="AZ20" s="24">
        <f t="shared" si="35"/>
        <v>0.11956679749963657</v>
      </c>
      <c r="BA20" s="24">
        <f t="shared" si="35"/>
        <v>0.12657196500053136</v>
      </c>
      <c r="BB20" s="24">
        <f t="shared" si="35"/>
        <v>0.10921864290610007</v>
      </c>
      <c r="BC20" s="24">
        <f t="shared" si="35"/>
        <v>0.11801345128052215</v>
      </c>
      <c r="BD20" s="24">
        <f t="shared" si="35"/>
        <v>0.11516615525233401</v>
      </c>
      <c r="BE20" s="24">
        <f t="shared" si="35"/>
        <v>0.11219182510064353</v>
      </c>
      <c r="BF20" s="24">
        <f t="shared" si="35"/>
        <v>0.10008184314554507</v>
      </c>
      <c r="BG20" s="24">
        <f t="shared" si="35"/>
        <v>0.10941681154129278</v>
      </c>
      <c r="BH20" s="24">
        <f t="shared" si="35"/>
        <v>0.10570391460474983</v>
      </c>
      <c r="BI20" s="24">
        <f t="shared" si="35"/>
        <v>0.10603649294552366</v>
      </c>
      <c r="BJ20" s="24">
        <f t="shared" si="35"/>
        <v>9.2963002821070617E-2</v>
      </c>
      <c r="BK20" s="24">
        <f t="shared" si="35"/>
        <v>0.10065263522717111</v>
      </c>
      <c r="BL20" s="24">
        <f t="shared" si="35"/>
        <v>9.679458568251037E-2</v>
      </c>
      <c r="BM20" s="24">
        <f t="shared" si="35"/>
        <v>0.10044510882436686</v>
      </c>
      <c r="BN20" s="24">
        <f t="shared" si="35"/>
        <v>8.9054062856773766E-2</v>
      </c>
      <c r="BO20" s="24">
        <f t="shared" si="35"/>
        <v>9.7560399017485533E-2</v>
      </c>
      <c r="BP20" s="24">
        <f t="shared" si="35"/>
        <v>9.5021041723609798E-2</v>
      </c>
      <c r="BQ20" s="24">
        <f t="shared" si="35"/>
        <v>9.8045808090034159E-2</v>
      </c>
      <c r="BR20" s="24">
        <f t="shared" si="35"/>
        <v>8.7575686023638327E-2</v>
      </c>
      <c r="BS20" s="24">
        <f t="shared" si="35"/>
        <v>9.6648041113967756E-2</v>
      </c>
      <c r="BT20" s="24">
        <f t="shared" si="35"/>
        <v>9.4772556934909269E-2</v>
      </c>
      <c r="BU20" s="24">
        <f t="shared" si="36"/>
        <v>9.6635573723064833E-2</v>
      </c>
      <c r="BV20" s="24">
        <f t="shared" si="36"/>
        <v>8.6406836152390129E-2</v>
      </c>
      <c r="BW20" s="24">
        <f t="shared" si="36"/>
        <v>9.5376018470387625E-2</v>
      </c>
      <c r="BX20" s="24">
        <f t="shared" si="36"/>
        <v>9.3587372513819961E-2</v>
      </c>
    </row>
    <row r="21" spans="2:76" hidden="1" outlineLevel="1" x14ac:dyDescent="0.15">
      <c r="B21" s="66" t="str">
        <f t="shared" si="33"/>
        <v>Composite Materials</v>
      </c>
      <c r="G21" s="36" t="s">
        <v>38</v>
      </c>
      <c r="H21" s="24">
        <f t="shared" si="34"/>
        <v>0.15423696682464455</v>
      </c>
      <c r="I21" s="24">
        <f t="shared" si="34"/>
        <v>0.14008586094260381</v>
      </c>
      <c r="J21" s="24">
        <f t="shared" si="34"/>
        <v>0.1409910447761194</v>
      </c>
      <c r="K21" s="24">
        <f t="shared" si="34"/>
        <v>0.13332222869992502</v>
      </c>
      <c r="L21" s="24">
        <f t="shared" si="34"/>
        <v>0.13143953934740882</v>
      </c>
      <c r="M21" s="24">
        <f t="shared" si="34"/>
        <v>0.13481694369973191</v>
      </c>
      <c r="N21" s="24">
        <f t="shared" si="34"/>
        <v>0.12357726559848853</v>
      </c>
      <c r="O21" s="24">
        <f t="shared" si="34"/>
        <v>0.11335070119939776</v>
      </c>
      <c r="P21" s="24">
        <f t="shared" si="34"/>
        <v>0.10825206188924234</v>
      </c>
      <c r="Q21" s="24">
        <f t="shared" si="34"/>
        <v>9.8447314993569845E-2</v>
      </c>
      <c r="R21" s="24">
        <f t="shared" si="34"/>
        <v>9.2216833692789615E-2</v>
      </c>
      <c r="S21" s="24">
        <f t="shared" si="34"/>
        <v>8.8413666923967058E-2</v>
      </c>
      <c r="T21" s="24">
        <f t="shared" si="34"/>
        <v>8.474144212022873E-2</v>
      </c>
      <c r="Y21" s="24">
        <f t="shared" si="35"/>
        <v>0.15890448476549127</v>
      </c>
      <c r="Z21" s="24">
        <f t="shared" si="35"/>
        <v>0.15612425192362497</v>
      </c>
      <c r="AA21" s="24">
        <f t="shared" si="35"/>
        <v>0.15301010287401393</v>
      </c>
      <c r="AB21" s="24">
        <f t="shared" si="35"/>
        <v>0.14855588112180829</v>
      </c>
      <c r="AC21" s="24">
        <f t="shared" si="35"/>
        <v>0.15307856450048496</v>
      </c>
      <c r="AD21" s="24">
        <f t="shared" si="35"/>
        <v>0.14191869918699188</v>
      </c>
      <c r="AE21" s="24">
        <f t="shared" si="35"/>
        <v>0.13049725313424426</v>
      </c>
      <c r="AF21" s="24">
        <f t="shared" si="35"/>
        <v>0.13527212297465727</v>
      </c>
      <c r="AG21" s="24">
        <f t="shared" si="35"/>
        <v>0.13938409682855829</v>
      </c>
      <c r="AH21" s="24">
        <f t="shared" si="35"/>
        <v>0.13144354709311654</v>
      </c>
      <c r="AI21" s="24">
        <f t="shared" si="35"/>
        <v>0.14966560509554139</v>
      </c>
      <c r="AJ21" s="24">
        <f t="shared" si="35"/>
        <v>0.1427428627585868</v>
      </c>
      <c r="AK21" s="24">
        <f t="shared" si="35"/>
        <v>0.13415480600506921</v>
      </c>
      <c r="AL21" s="24">
        <f t="shared" si="35"/>
        <v>0.12760793465577597</v>
      </c>
      <c r="AM21" s="24">
        <f t="shared" si="35"/>
        <v>0.13667665097703607</v>
      </c>
      <c r="AN21" s="24">
        <f t="shared" si="35"/>
        <v>0.13468539120919204</v>
      </c>
      <c r="AO21" s="24">
        <f t="shared" si="35"/>
        <v>0.13877770315648086</v>
      </c>
      <c r="AP21" s="24">
        <f t="shared" si="35"/>
        <v>0.12515984489444204</v>
      </c>
      <c r="AQ21" s="24">
        <f t="shared" si="35"/>
        <v>0.12810310701956271</v>
      </c>
      <c r="AR21" s="24">
        <f t="shared" si="35"/>
        <v>0.13375246416964143</v>
      </c>
      <c r="AS21" s="24">
        <f t="shared" si="35"/>
        <v>0.13594678492239468</v>
      </c>
      <c r="AT21" s="24">
        <f t="shared" si="35"/>
        <v>0.13001247994294884</v>
      </c>
      <c r="AU21" s="24">
        <f t="shared" si="35"/>
        <v>0.13506460663057651</v>
      </c>
      <c r="AV21" s="24">
        <f t="shared" si="35"/>
        <v>0.13793431699190861</v>
      </c>
      <c r="AW21" s="24">
        <f t="shared" si="35"/>
        <v>0.12595259066365411</v>
      </c>
      <c r="AX21" s="24">
        <f t="shared" si="35"/>
        <v>0.12021087021087021</v>
      </c>
      <c r="AY21" s="24">
        <f t="shared" si="35"/>
        <v>0.12266404383869609</v>
      </c>
      <c r="AZ21" s="24">
        <f t="shared" si="35"/>
        <v>0.12556330862043902</v>
      </c>
      <c r="BA21" s="24">
        <f t="shared" si="35"/>
        <v>0.11707818201140671</v>
      </c>
      <c r="BB21" s="24">
        <f t="shared" si="35"/>
        <v>0.12169294037011652</v>
      </c>
      <c r="BC21" s="24">
        <f t="shared" si="35"/>
        <v>0.10548984527714277</v>
      </c>
      <c r="BD21" s="24">
        <f t="shared" si="35"/>
        <v>0.10971469608931253</v>
      </c>
      <c r="BE21" s="24">
        <f t="shared" si="35"/>
        <v>0.11254444477094414</v>
      </c>
      <c r="BF21" s="24">
        <f t="shared" si="35"/>
        <v>0.11674932201559665</v>
      </c>
      <c r="BG21" s="24">
        <f t="shared" si="35"/>
        <v>0.10056997102392164</v>
      </c>
      <c r="BH21" s="24">
        <f t="shared" si="35"/>
        <v>0.1035466691237099</v>
      </c>
      <c r="BI21" s="24">
        <f t="shared" si="35"/>
        <v>0.10434367557704016</v>
      </c>
      <c r="BJ21" s="24">
        <f t="shared" si="35"/>
        <v>0.10637930324583195</v>
      </c>
      <c r="BK21" s="24">
        <f t="shared" si="35"/>
        <v>9.0752238332672097E-2</v>
      </c>
      <c r="BL21" s="24">
        <f t="shared" si="35"/>
        <v>9.3013085820530389E-2</v>
      </c>
      <c r="BM21" s="24">
        <f t="shared" si="35"/>
        <v>9.6017510562158653E-2</v>
      </c>
      <c r="BN21" s="24">
        <f t="shared" si="35"/>
        <v>9.8994623542884519E-2</v>
      </c>
      <c r="BO21" s="24">
        <f t="shared" si="35"/>
        <v>8.545089899914711E-2</v>
      </c>
      <c r="BP21" s="24">
        <f t="shared" si="35"/>
        <v>8.8700005679436117E-2</v>
      </c>
      <c r="BQ21" s="24">
        <f t="shared" si="35"/>
        <v>9.1046142747598494E-2</v>
      </c>
      <c r="BR21" s="24">
        <f t="shared" si="35"/>
        <v>9.4569760982269213E-2</v>
      </c>
      <c r="BS21" s="24">
        <f t="shared" si="35"/>
        <v>8.2233163343636242E-2</v>
      </c>
      <c r="BT21" s="24">
        <f t="shared" si="35"/>
        <v>8.5940392125031032E-2</v>
      </c>
      <c r="BU21" s="24">
        <f t="shared" si="36"/>
        <v>8.7172685029789893E-2</v>
      </c>
      <c r="BV21" s="24">
        <f t="shared" si="36"/>
        <v>9.0641632642401285E-2</v>
      </c>
      <c r="BW21" s="24">
        <f t="shared" si="36"/>
        <v>7.8832264524946016E-2</v>
      </c>
      <c r="BX21" s="24">
        <f t="shared" si="36"/>
        <v>8.2440925807741164E-2</v>
      </c>
    </row>
    <row r="22" spans="2:76" hidden="1" outlineLevel="1" x14ac:dyDescent="0.15">
      <c r="B22" s="66" t="str">
        <f t="shared" si="33"/>
        <v>Materials Solution</v>
      </c>
      <c r="G22" s="36" t="s">
        <v>38</v>
      </c>
      <c r="H22" s="24">
        <f t="shared" si="34"/>
        <v>0.13993911775428364</v>
      </c>
      <c r="I22" s="24">
        <f t="shared" si="34"/>
        <v>0.12066402239850677</v>
      </c>
      <c r="J22" s="24">
        <f t="shared" si="34"/>
        <v>0.1034305493807558</v>
      </c>
      <c r="K22" s="24">
        <f t="shared" si="34"/>
        <v>0.10301693060000713</v>
      </c>
      <c r="L22" s="24">
        <f t="shared" si="34"/>
        <v>0.10339651311580295</v>
      </c>
      <c r="M22" s="24">
        <f t="shared" si="34"/>
        <v>9.7531689008042891E-2</v>
      </c>
      <c r="N22" s="24">
        <f t="shared" si="34"/>
        <v>8.6496748690763348E-2</v>
      </c>
      <c r="O22" s="24">
        <f t="shared" si="34"/>
        <v>8.0481450780708133E-2</v>
      </c>
      <c r="P22" s="24">
        <f t="shared" si="34"/>
        <v>7.4284998426560458E-2</v>
      </c>
      <c r="Q22" s="24">
        <f t="shared" si="34"/>
        <v>6.7556760691347084E-2</v>
      </c>
      <c r="R22" s="24">
        <f t="shared" si="34"/>
        <v>6.3901668911084841E-2</v>
      </c>
      <c r="S22" s="24">
        <f t="shared" si="34"/>
        <v>6.186691356738136E-2</v>
      </c>
      <c r="T22" s="24">
        <f t="shared" si="34"/>
        <v>5.9878643149275018E-2</v>
      </c>
      <c r="Y22" s="24">
        <f t="shared" si="35"/>
        <v>0.14154741526874359</v>
      </c>
      <c r="Z22" s="24">
        <f t="shared" si="35"/>
        <v>0.13779851809632374</v>
      </c>
      <c r="AA22" s="24">
        <f t="shared" si="35"/>
        <v>0.14209715366517506</v>
      </c>
      <c r="AB22" s="24">
        <f t="shared" si="35"/>
        <v>0.13812892423608206</v>
      </c>
      <c r="AC22" s="24">
        <f t="shared" si="35"/>
        <v>0.13576527643064987</v>
      </c>
      <c r="AD22" s="24">
        <f t="shared" si="35"/>
        <v>0.11734778681120145</v>
      </c>
      <c r="AE22" s="24">
        <f t="shared" si="35"/>
        <v>0.12225289946940883</v>
      </c>
      <c r="AF22" s="24">
        <f t="shared" si="35"/>
        <v>0.10811706596500946</v>
      </c>
      <c r="AG22" s="24">
        <f t="shared" si="35"/>
        <v>9.9626678923446191E-2</v>
      </c>
      <c r="AH22" s="24">
        <f t="shared" si="35"/>
        <v>0.10782318018933519</v>
      </c>
      <c r="AI22" s="24">
        <f t="shared" si="35"/>
        <v>0.10780553343949045</v>
      </c>
      <c r="AJ22" s="24">
        <f t="shared" si="35"/>
        <v>9.8734705911257423E-2</v>
      </c>
      <c r="AK22" s="24">
        <f t="shared" si="35"/>
        <v>0.10370686293624488</v>
      </c>
      <c r="AL22" s="24">
        <f t="shared" si="35"/>
        <v>0.10443893426682224</v>
      </c>
      <c r="AM22" s="24">
        <f t="shared" si="35"/>
        <v>0.11113440783530641</v>
      </c>
      <c r="AN22" s="24">
        <f t="shared" si="35"/>
        <v>9.3253237278861936E-2</v>
      </c>
      <c r="AO22" s="24">
        <f t="shared" si="35"/>
        <v>9.2189388851578222E-2</v>
      </c>
      <c r="AP22" s="24">
        <f t="shared" si="35"/>
        <v>9.9697113313227045E-2</v>
      </c>
      <c r="AQ22" s="24">
        <f t="shared" si="35"/>
        <v>0.11329574223245109</v>
      </c>
      <c r="AR22" s="24">
        <f t="shared" si="35"/>
        <v>0.11073845170227502</v>
      </c>
      <c r="AS22" s="24">
        <f t="shared" si="35"/>
        <v>0.10658191672825819</v>
      </c>
      <c r="AT22" s="24">
        <f t="shared" si="35"/>
        <v>0.10044482082367623</v>
      </c>
      <c r="AU22" s="24">
        <f t="shared" si="35"/>
        <v>9.8460504998616971E-2</v>
      </c>
      <c r="AV22" s="24">
        <f t="shared" si="35"/>
        <v>8.672179914326511E-2</v>
      </c>
      <c r="AW22" s="24">
        <f t="shared" si="35"/>
        <v>8.4670470646804274E-2</v>
      </c>
      <c r="AX22" s="24">
        <f t="shared" si="35"/>
        <v>8.6798336798336803E-2</v>
      </c>
      <c r="AY22" s="24">
        <f t="shared" si="35"/>
        <v>9.1822397077420265E-2</v>
      </c>
      <c r="AZ22" s="24">
        <f t="shared" si="35"/>
        <v>8.2424771042302655E-2</v>
      </c>
      <c r="BA22" s="24">
        <f t="shared" si="35"/>
        <v>8.0307485210244778E-2</v>
      </c>
      <c r="BB22" s="24">
        <f t="shared" si="35"/>
        <v>7.7004797806716929E-2</v>
      </c>
      <c r="BC22" s="24">
        <f t="shared" si="35"/>
        <v>8.3325050525130034E-2</v>
      </c>
      <c r="BD22" s="24">
        <f t="shared" si="35"/>
        <v>8.1151661552523346E-2</v>
      </c>
      <c r="BE22" s="24">
        <f t="shared" si="35"/>
        <v>7.6841703153007548E-2</v>
      </c>
      <c r="BF22" s="24">
        <f t="shared" si="35"/>
        <v>6.9918903669788285E-2</v>
      </c>
      <c r="BG22" s="24">
        <f t="shared" si="35"/>
        <v>7.65502186365557E-2</v>
      </c>
      <c r="BH22" s="24">
        <f t="shared" si="35"/>
        <v>7.3804344109717188E-2</v>
      </c>
      <c r="BI22" s="24">
        <f t="shared" si="35"/>
        <v>7.1242483455342051E-2</v>
      </c>
      <c r="BJ22" s="24">
        <f t="shared" si="35"/>
        <v>6.3708500637895626E-2</v>
      </c>
      <c r="BK22" s="24">
        <f t="shared" si="35"/>
        <v>6.9077316174928766E-2</v>
      </c>
      <c r="BL22" s="24">
        <f t="shared" si="35"/>
        <v>6.6296384525933533E-2</v>
      </c>
      <c r="BM22" s="24">
        <f t="shared" si="35"/>
        <v>6.620036958573855E-2</v>
      </c>
      <c r="BN22" s="24">
        <f t="shared" si="35"/>
        <v>5.9867194143224889E-2</v>
      </c>
      <c r="BO22" s="24">
        <f t="shared" si="35"/>
        <v>6.5679796652346245E-2</v>
      </c>
      <c r="BP22" s="24">
        <f t="shared" si="35"/>
        <v>6.3842001275830285E-2</v>
      </c>
      <c r="BQ22" s="24">
        <f t="shared" si="35"/>
        <v>6.3388222891533175E-2</v>
      </c>
      <c r="BR22" s="24">
        <f t="shared" si="35"/>
        <v>5.7751948295888464E-2</v>
      </c>
      <c r="BS22" s="24">
        <f t="shared" si="35"/>
        <v>6.3826233005888799E-2</v>
      </c>
      <c r="BT22" s="24">
        <f t="shared" si="35"/>
        <v>6.2462193122414141E-2</v>
      </c>
      <c r="BU22" s="24">
        <f t="shared" si="36"/>
        <v>6.1286454993007576E-2</v>
      </c>
      <c r="BV22" s="24">
        <f t="shared" si="36"/>
        <v>5.5895792882549165E-2</v>
      </c>
      <c r="BW22" s="24">
        <f t="shared" si="36"/>
        <v>6.1786454035520834E-2</v>
      </c>
      <c r="BX22" s="24">
        <f t="shared" si="36"/>
        <v>6.0506190586134635E-2</v>
      </c>
    </row>
    <row r="23" spans="2:76" hidden="1" outlineLevel="1" x14ac:dyDescent="0.15">
      <c r="B23" s="66" t="str">
        <f t="shared" si="33"/>
        <v>Insulation Materials</v>
      </c>
      <c r="G23" s="36" t="s">
        <v>38</v>
      </c>
      <c r="H23" s="24">
        <f t="shared" si="34"/>
        <v>0.18001944343176571</v>
      </c>
      <c r="I23" s="24">
        <f t="shared" si="34"/>
        <v>0.16973028464769019</v>
      </c>
      <c r="J23" s="24">
        <f t="shared" si="34"/>
        <v>0.16030638297872341</v>
      </c>
      <c r="K23" s="24">
        <f t="shared" si="34"/>
        <v>0.14910016775928328</v>
      </c>
      <c r="L23" s="24">
        <f t="shared" si="34"/>
        <v>0.15916232519879353</v>
      </c>
      <c r="M23" s="24">
        <f t="shared" si="34"/>
        <v>0.15778187667560323</v>
      </c>
      <c r="N23" s="24">
        <f t="shared" si="34"/>
        <v>0.14050791962066531</v>
      </c>
      <c r="O23" s="24">
        <f t="shared" si="34"/>
        <v>0.12802598413208602</v>
      </c>
      <c r="P23" s="24">
        <f t="shared" si="34"/>
        <v>0.12790434466622472</v>
      </c>
      <c r="Q23" s="24">
        <f t="shared" si="34"/>
        <v>0.11857825909754152</v>
      </c>
      <c r="R23" s="24">
        <f t="shared" si="34"/>
        <v>0.11434061605983492</v>
      </c>
      <c r="S23" s="24">
        <f t="shared" si="34"/>
        <v>0.11284929541094949</v>
      </c>
      <c r="T23" s="24">
        <f t="shared" si="34"/>
        <v>0.11134338657964862</v>
      </c>
      <c r="Y23" s="24">
        <f t="shared" si="35"/>
        <v>0.16967574705335747</v>
      </c>
      <c r="Z23" s="24">
        <f t="shared" si="35"/>
        <v>0.17476394034387768</v>
      </c>
      <c r="AA23" s="24">
        <f t="shared" si="35"/>
        <v>0.18708861927388479</v>
      </c>
      <c r="AB23" s="24">
        <f t="shared" si="35"/>
        <v>0.18885726245290918</v>
      </c>
      <c r="AC23" s="24">
        <f t="shared" si="35"/>
        <v>0.17214354995150341</v>
      </c>
      <c r="AD23" s="24">
        <f t="shared" si="35"/>
        <v>0.16695934959349595</v>
      </c>
      <c r="AE23" s="24">
        <f t="shared" si="35"/>
        <v>0.17286566183030475</v>
      </c>
      <c r="AF23" s="24">
        <f t="shared" si="35"/>
        <v>0.16718275400452384</v>
      </c>
      <c r="AG23" s="24">
        <f t="shared" si="35"/>
        <v>0.15269700219600635</v>
      </c>
      <c r="AH23" s="24">
        <f t="shared" si="35"/>
        <v>0.16871797614590578</v>
      </c>
      <c r="AI23" s="24">
        <f t="shared" si="35"/>
        <v>0.16614251592356688</v>
      </c>
      <c r="AJ23" s="24">
        <f t="shared" si="35"/>
        <v>0.15413689744975678</v>
      </c>
      <c r="AK23" s="24">
        <f t="shared" si="35"/>
        <v>0.13851238058100995</v>
      </c>
      <c r="AL23" s="24">
        <f t="shared" si="35"/>
        <v>0.15201478024115131</v>
      </c>
      <c r="AM23" s="24">
        <f t="shared" si="35"/>
        <v>0.16058384443493559</v>
      </c>
      <c r="AN23" s="24">
        <f t="shared" si="35"/>
        <v>0.14525807039941638</v>
      </c>
      <c r="AO23" s="24">
        <f t="shared" si="35"/>
        <v>0.13095366017461385</v>
      </c>
      <c r="AP23" s="24">
        <f t="shared" si="35"/>
        <v>0.15337354588539423</v>
      </c>
      <c r="AQ23" s="24">
        <f t="shared" si="35"/>
        <v>0.17180759493670889</v>
      </c>
      <c r="AR23" s="24">
        <f t="shared" si="35"/>
        <v>0.18749001012307531</v>
      </c>
      <c r="AS23" s="24">
        <f t="shared" si="35"/>
        <v>0.16538457748213845</v>
      </c>
      <c r="AT23" s="24">
        <f t="shared" si="35"/>
        <v>0.16324121946871101</v>
      </c>
      <c r="AU23" s="24">
        <f t="shared" si="35"/>
        <v>0.15966175366499388</v>
      </c>
      <c r="AV23" s="24">
        <f t="shared" si="35"/>
        <v>0.14491670633031892</v>
      </c>
      <c r="AW23" s="24">
        <f t="shared" si="35"/>
        <v>0.14307050128288593</v>
      </c>
      <c r="AX23" s="24">
        <f t="shared" si="35"/>
        <v>0.14133501633501633</v>
      </c>
      <c r="AY23" s="24">
        <f t="shared" si="35"/>
        <v>0.14718280174230716</v>
      </c>
      <c r="AZ23" s="24">
        <f t="shared" si="35"/>
        <v>0.13036051751708097</v>
      </c>
      <c r="BA23" s="24">
        <f t="shared" si="35"/>
        <v>0.12550922809876369</v>
      </c>
      <c r="BB23" s="24">
        <f t="shared" si="35"/>
        <v>0.12854694996572996</v>
      </c>
      <c r="BC23" s="24">
        <f t="shared" si="35"/>
        <v>0.13669946658715171</v>
      </c>
      <c r="BD23" s="24">
        <f t="shared" si="35"/>
        <v>0.12130312724423843</v>
      </c>
      <c r="BE23" s="24">
        <f t="shared" si="35"/>
        <v>0.12926449413769797</v>
      </c>
      <c r="BF23" s="24">
        <f t="shared" si="35"/>
        <v>0.12662824177107515</v>
      </c>
      <c r="BG23" s="24">
        <f t="shared" si="35"/>
        <v>0.13624784590892122</v>
      </c>
      <c r="BH23" s="24">
        <f t="shared" si="35"/>
        <v>0.11968741333295335</v>
      </c>
      <c r="BI23" s="24">
        <f t="shared" si="35"/>
        <v>0.12217248100245116</v>
      </c>
      <c r="BJ23" s="24">
        <f t="shared" si="35"/>
        <v>0.11762115112001377</v>
      </c>
      <c r="BK23" s="24">
        <f t="shared" si="35"/>
        <v>0.12533453078719128</v>
      </c>
      <c r="BL23" s="24">
        <f t="shared" si="35"/>
        <v>0.10959947536752822</v>
      </c>
      <c r="BM23" s="24">
        <f t="shared" si="35"/>
        <v>0.11573023408024877</v>
      </c>
      <c r="BN23" s="24">
        <f t="shared" si="35"/>
        <v>0.11267537694849129</v>
      </c>
      <c r="BO23" s="24">
        <f t="shared" si="35"/>
        <v>0.12148402082737375</v>
      </c>
      <c r="BP23" s="24">
        <f t="shared" si="35"/>
        <v>0.10759131048861315</v>
      </c>
      <c r="BQ23" s="24">
        <f t="shared" si="35"/>
        <v>0.11296582236460456</v>
      </c>
      <c r="BR23" s="24">
        <f t="shared" si="35"/>
        <v>0.11080486524355811</v>
      </c>
      <c r="BS23" s="24">
        <f t="shared" si="35"/>
        <v>0.12034793582086299</v>
      </c>
      <c r="BT23" s="24">
        <f t="shared" si="35"/>
        <v>0.10730995381678735</v>
      </c>
      <c r="BU23" s="24">
        <f t="shared" si="36"/>
        <v>0.1113409871157051</v>
      </c>
      <c r="BV23" s="24">
        <f t="shared" si="36"/>
        <v>0.10932598156757244</v>
      </c>
      <c r="BW23" s="24">
        <f t="shared" si="36"/>
        <v>0.1187639896000415</v>
      </c>
      <c r="BX23" s="24">
        <f t="shared" si="36"/>
        <v>0.1059679821574301</v>
      </c>
    </row>
    <row r="24" spans="2:76" hidden="1" outlineLevel="1" x14ac:dyDescent="0.15">
      <c r="B24" s="66" t="str">
        <f t="shared" si="33"/>
        <v>Other Business</v>
      </c>
      <c r="G24" s="36" t="s">
        <v>38</v>
      </c>
      <c r="H24" s="24">
        <f t="shared" si="34"/>
        <v>0.13892988212419494</v>
      </c>
      <c r="I24" s="24">
        <f t="shared" si="34"/>
        <v>0.1392356509566029</v>
      </c>
      <c r="J24" s="24">
        <f t="shared" si="34"/>
        <v>0.1474898697999365</v>
      </c>
      <c r="K24" s="24">
        <f t="shared" si="34"/>
        <v>0.14620352413473092</v>
      </c>
      <c r="L24" s="24">
        <f t="shared" si="34"/>
        <v>0.14573496481126041</v>
      </c>
      <c r="M24" s="24">
        <f t="shared" si="34"/>
        <v>0.15392815013404826</v>
      </c>
      <c r="N24" s="24">
        <f t="shared" si="34"/>
        <v>0.14944099492814103</v>
      </c>
      <c r="O24" s="24">
        <f t="shared" si="34"/>
        <v>0.14429144181482922</v>
      </c>
      <c r="P24" s="24">
        <f t="shared" si="34"/>
        <v>0.13868033953599726</v>
      </c>
      <c r="Q24" s="24">
        <f t="shared" si="34"/>
        <v>0.13836422465365619</v>
      </c>
      <c r="R24" s="24">
        <f t="shared" si="34"/>
        <v>0.14358478296651209</v>
      </c>
      <c r="S24" s="24">
        <f t="shared" si="34"/>
        <v>0.15250914435346896</v>
      </c>
      <c r="T24" s="24">
        <f t="shared" si="34"/>
        <v>0.16193868322537128</v>
      </c>
      <c r="Y24" s="24">
        <f t="shared" si="35"/>
        <v>0.13462415024208929</v>
      </c>
      <c r="Z24" s="24">
        <f t="shared" si="35"/>
        <v>0.14527643203191792</v>
      </c>
      <c r="AA24" s="24">
        <f t="shared" si="35"/>
        <v>0.13912026571942612</v>
      </c>
      <c r="AB24" s="24">
        <f t="shared" si="35"/>
        <v>0.13632900795311845</v>
      </c>
      <c r="AC24" s="24">
        <f t="shared" si="35"/>
        <v>0.13066052376333659</v>
      </c>
      <c r="AD24" s="24">
        <f t="shared" si="35"/>
        <v>0.13829313459801265</v>
      </c>
      <c r="AE24" s="24">
        <f t="shared" si="35"/>
        <v>0.14219420575667938</v>
      </c>
      <c r="AF24" s="24">
        <f t="shared" si="35"/>
        <v>0.14545261505793292</v>
      </c>
      <c r="AG24" s="24">
        <f t="shared" si="35"/>
        <v>0.14942290996374036</v>
      </c>
      <c r="AH24" s="24">
        <f t="shared" si="35"/>
        <v>0.14436326683425146</v>
      </c>
      <c r="AI24" s="24">
        <f t="shared" si="35"/>
        <v>0.14760997213375798</v>
      </c>
      <c r="AJ24" s="24">
        <f t="shared" si="35"/>
        <v>0.14838386320082553</v>
      </c>
      <c r="AK24" s="24">
        <f t="shared" si="35"/>
        <v>0.14290748683953988</v>
      </c>
      <c r="AL24" s="24">
        <f t="shared" si="35"/>
        <v>0.14415013613380009</v>
      </c>
      <c r="AM24" s="24">
        <f t="shared" si="35"/>
        <v>0.14412637284267579</v>
      </c>
      <c r="AN24" s="24">
        <f t="shared" ref="AN24:BT24" si="37">IFERROR(AN16/AN$10,"nm")</f>
        <v>0.15320445011854825</v>
      </c>
      <c r="AO24" s="24">
        <f t="shared" si="37"/>
        <v>0.1524777535258563</v>
      </c>
      <c r="AP24" s="24">
        <f t="shared" si="37"/>
        <v>0.14440930633347696</v>
      </c>
      <c r="AQ24" s="24">
        <f t="shared" si="37"/>
        <v>0.138868584579977</v>
      </c>
      <c r="AR24" s="24">
        <f t="shared" si="37"/>
        <v>0.14676327987639193</v>
      </c>
      <c r="AS24" s="24">
        <f t="shared" si="37"/>
        <v>0.15206454791820645</v>
      </c>
      <c r="AT24" s="24">
        <f t="shared" si="37"/>
        <v>0.1509217329292209</v>
      </c>
      <c r="AU24" s="24">
        <f t="shared" si="37"/>
        <v>0.15255067767811278</v>
      </c>
      <c r="AV24" s="24">
        <f t="shared" si="37"/>
        <v>0.1594863557036332</v>
      </c>
      <c r="AW24" s="24">
        <f t="shared" si="37"/>
        <v>0.14747443801937732</v>
      </c>
      <c r="AX24" s="24">
        <f t="shared" si="37"/>
        <v>0.14705227205227206</v>
      </c>
      <c r="AY24" s="24">
        <f t="shared" si="37"/>
        <v>0.15027399185049881</v>
      </c>
      <c r="AZ24" s="24">
        <f t="shared" si="37"/>
        <v>0.15278383485971797</v>
      </c>
      <c r="BA24" s="24">
        <f t="shared" si="37"/>
        <v>0.15147543306528746</v>
      </c>
      <c r="BB24" s="24">
        <f t="shared" si="37"/>
        <v>0.14705277587388621</v>
      </c>
      <c r="BC24" s="24">
        <f t="shared" si="37"/>
        <v>0.13673259781996489</v>
      </c>
      <c r="BD24" s="24">
        <f t="shared" si="37"/>
        <v>0.14248873800352549</v>
      </c>
      <c r="BE24" s="24">
        <f t="shared" si="37"/>
        <v>0.14046016866974229</v>
      </c>
      <c r="BF24" s="24">
        <f t="shared" si="37"/>
        <v>0.14233858044738038</v>
      </c>
      <c r="BG24" s="24">
        <f t="shared" si="37"/>
        <v>0.13391076563778229</v>
      </c>
      <c r="BH24" s="24">
        <f t="shared" si="37"/>
        <v>0.13814578132028965</v>
      </c>
      <c r="BI24" s="24">
        <f t="shared" si="37"/>
        <v>0.14286849584573111</v>
      </c>
      <c r="BJ24" s="24">
        <f t="shared" si="37"/>
        <v>0.14228745886713765</v>
      </c>
      <c r="BK24" s="24">
        <f t="shared" si="37"/>
        <v>0.13257014530260619</v>
      </c>
      <c r="BL24" s="24">
        <f t="shared" si="37"/>
        <v>0.13614031951195721</v>
      </c>
      <c r="BM24" s="24">
        <f t="shared" si="37"/>
        <v>0.14564616542679362</v>
      </c>
      <c r="BN24" s="24">
        <f t="shared" si="37"/>
        <v>0.14668961272263312</v>
      </c>
      <c r="BO24" s="24">
        <f t="shared" si="37"/>
        <v>0.13828761761725197</v>
      </c>
      <c r="BP24" s="24">
        <f t="shared" si="37"/>
        <v>0.1438283943064842</v>
      </c>
      <c r="BQ24" s="24">
        <f t="shared" si="37"/>
        <v>0.15299894498011288</v>
      </c>
      <c r="BR24" s="24">
        <f t="shared" si="37"/>
        <v>0.15524524842898552</v>
      </c>
      <c r="BS24" s="24">
        <f t="shared" si="37"/>
        <v>0.14743205782571503</v>
      </c>
      <c r="BT24" s="24">
        <f t="shared" si="37"/>
        <v>0.15438197305057691</v>
      </c>
      <c r="BU24" s="24">
        <f t="shared" ref="BU24:BX24" si="38">IFERROR(BU16/BU$10,"nm")</f>
        <v>0.16228769038989665</v>
      </c>
      <c r="BV24" s="24">
        <f t="shared" si="38"/>
        <v>0.16484357190763194</v>
      </c>
      <c r="BW24" s="24">
        <f t="shared" si="38"/>
        <v>0.15657672474771839</v>
      </c>
      <c r="BX24" s="24">
        <f t="shared" si="38"/>
        <v>0.16406667929736146</v>
      </c>
    </row>
    <row r="25" spans="2:76" hidden="1" outlineLevel="1" x14ac:dyDescent="0.15"/>
    <row r="26" spans="2:76" hidden="1" outlineLevel="1" x14ac:dyDescent="0.15">
      <c r="B26" s="22" t="s">
        <v>39</v>
      </c>
      <c r="I26" s="24">
        <f t="shared" ref="I26:T32" si="39">IFERROR(I10/H10-1,"nm")</f>
        <v>4.1681856847733734E-2</v>
      </c>
      <c r="J26" s="24">
        <f t="shared" si="39"/>
        <v>-8.1602893140457322E-2</v>
      </c>
      <c r="K26" s="24">
        <f t="shared" si="39"/>
        <v>6.7627818355033398E-2</v>
      </c>
      <c r="L26" s="24">
        <f t="shared" si="39"/>
        <v>4.1392521029399498E-2</v>
      </c>
      <c r="M26" s="24">
        <f t="shared" si="39"/>
        <v>6.5373366237089892E-2</v>
      </c>
      <c r="N26" s="24">
        <f t="shared" si="39"/>
        <v>0.16925469168900809</v>
      </c>
      <c r="O26" s="24">
        <f t="shared" si="39"/>
        <v>8.431392330762244E-2</v>
      </c>
      <c r="P26" s="24">
        <f t="shared" si="39"/>
        <v>0.1725563207504528</v>
      </c>
      <c r="Q26" s="24">
        <f t="shared" si="39"/>
        <v>0.13258166312816422</v>
      </c>
      <c r="R26" s="24">
        <f t="shared" si="39"/>
        <v>8.891465117927555E-2</v>
      </c>
      <c r="S26" s="24">
        <f t="shared" si="39"/>
        <v>6.3875910129765678E-2</v>
      </c>
      <c r="T26" s="24">
        <f t="shared" si="39"/>
        <v>6.4201151244261734E-2</v>
      </c>
    </row>
    <row r="27" spans="2:76" hidden="1" outlineLevel="1" x14ac:dyDescent="0.15">
      <c r="B27" s="66" t="str">
        <f t="shared" ref="B27:B32" si="40">B11</f>
        <v>Electronic Materials</v>
      </c>
      <c r="G27" s="36" t="s">
        <v>38</v>
      </c>
      <c r="I27" s="24">
        <f t="shared" si="39"/>
        <v>0.19463585848248499</v>
      </c>
      <c r="J27" s="24">
        <f t="shared" si="39"/>
        <v>-1.1276239307561498E-2</v>
      </c>
      <c r="K27" s="24">
        <f t="shared" si="39"/>
        <v>8.6005908868222791E-2</v>
      </c>
      <c r="L27" s="24">
        <f t="shared" si="39"/>
        <v>6.1678174278763098E-3</v>
      </c>
      <c r="M27" s="24">
        <f t="shared" si="39"/>
        <v>0.16737801654769502</v>
      </c>
      <c r="N27" s="24">
        <f t="shared" si="39"/>
        <v>0.37226061916254238</v>
      </c>
      <c r="O27" s="24">
        <f t="shared" si="39"/>
        <v>0.20419935958544166</v>
      </c>
      <c r="P27" s="24">
        <f t="shared" si="39"/>
        <v>0.24945599455699563</v>
      </c>
      <c r="Q27" s="24">
        <f t="shared" si="39"/>
        <v>0.21921807688831851</v>
      </c>
      <c r="R27" s="24">
        <f t="shared" si="39"/>
        <v>0.11726006504854714</v>
      </c>
      <c r="S27" s="24">
        <f t="shared" si="39"/>
        <v>6.3118176121979452E-2</v>
      </c>
      <c r="T27" s="24">
        <f t="shared" si="39"/>
        <v>6.2018549767759223E-2</v>
      </c>
      <c r="AC27" s="24">
        <f t="shared" ref="AC27:BT32" si="41">IFERROR(AC11/Y11-1,"nm")</f>
        <v>2.3945151971355383E-2</v>
      </c>
      <c r="AD27" s="24">
        <f t="shared" si="41"/>
        <v>0.23364457770712188</v>
      </c>
      <c r="AE27" s="24">
        <f t="shared" si="41"/>
        <v>0.16071343411702999</v>
      </c>
      <c r="AF27" s="24">
        <f t="shared" si="41"/>
        <v>0.37124463519313311</v>
      </c>
      <c r="AG27" s="24">
        <f t="shared" si="41"/>
        <v>0.22063936738789214</v>
      </c>
      <c r="AH27" s="24">
        <f t="shared" si="41"/>
        <v>-0.15506455585733281</v>
      </c>
      <c r="AI27" s="24">
        <f t="shared" si="41"/>
        <v>-4.9287152306996984E-2</v>
      </c>
      <c r="AJ27" s="24">
        <f t="shared" si="41"/>
        <v>-1.9804381846635355E-2</v>
      </c>
      <c r="AK27" s="24">
        <f t="shared" si="41"/>
        <v>1.0303405169607371E-2</v>
      </c>
      <c r="AL27" s="24">
        <f t="shared" si="41"/>
        <v>0.16613736184178785</v>
      </c>
      <c r="AM27" s="24">
        <f t="shared" si="41"/>
        <v>5.8955720545908585E-2</v>
      </c>
      <c r="AN27" s="24">
        <f t="shared" si="41"/>
        <v>0.11897596372606145</v>
      </c>
      <c r="AO27" s="24">
        <f t="shared" si="41"/>
        <v>0.2317018157212134</v>
      </c>
      <c r="AP27" s="24">
        <f t="shared" si="41"/>
        <v>0.15812956310117032</v>
      </c>
      <c r="AQ27" s="24">
        <f t="shared" si="41"/>
        <v>-3.9806395794903526E-2</v>
      </c>
      <c r="AR27" s="24">
        <f t="shared" si="41"/>
        <v>-0.284348626340308</v>
      </c>
      <c r="AS27" s="24">
        <f t="shared" si="41"/>
        <v>-0.20483842486314663</v>
      </c>
      <c r="AT27" s="24">
        <f t="shared" si="41"/>
        <v>5.7537399309550707E-3</v>
      </c>
      <c r="AU27" s="24">
        <f t="shared" si="41"/>
        <v>0.37708792002788138</v>
      </c>
      <c r="AV27" s="24">
        <f t="shared" si="41"/>
        <v>0.71420026915217072</v>
      </c>
      <c r="AW27" s="24">
        <f t="shared" si="41"/>
        <v>0.58363560095738642</v>
      </c>
      <c r="AX27" s="24">
        <f t="shared" si="41"/>
        <v>0.42189121196185164</v>
      </c>
      <c r="AY27" s="24">
        <f t="shared" si="41"/>
        <v>0.3046752509228281</v>
      </c>
      <c r="AZ27" s="24">
        <f t="shared" si="41"/>
        <v>0.24587113282158635</v>
      </c>
      <c r="BA27" s="24">
        <f t="shared" si="41"/>
        <v>0.17014646307260839</v>
      </c>
      <c r="BB27" s="24">
        <f t="shared" si="41"/>
        <v>0.2148140743702518</v>
      </c>
      <c r="BC27" s="24">
        <f t="shared" si="41"/>
        <v>0.19880772142316427</v>
      </c>
      <c r="BD27" s="24">
        <f t="shared" si="41"/>
        <v>0.23020911127707233</v>
      </c>
      <c r="BE27" s="24">
        <f t="shared" si="41"/>
        <v>0.29507323568575239</v>
      </c>
      <c r="BF27" s="24">
        <f t="shared" si="41"/>
        <v>0.24534772610502165</v>
      </c>
      <c r="BG27" s="24">
        <f t="shared" si="41"/>
        <v>0.21858860431377236</v>
      </c>
      <c r="BH27" s="24">
        <f t="shared" si="41"/>
        <v>0.24392469482811352</v>
      </c>
      <c r="BI27" s="24">
        <f t="shared" si="41"/>
        <v>0.17480262246748546</v>
      </c>
      <c r="BJ27" s="24">
        <f t="shared" si="41"/>
        <v>0.21375204754983268</v>
      </c>
      <c r="BK27" s="24">
        <f t="shared" si="41"/>
        <v>0.24006513441968602</v>
      </c>
      <c r="BL27" s="24">
        <f t="shared" si="41"/>
        <v>0.24416010746347849</v>
      </c>
      <c r="BM27" s="24">
        <f t="shared" si="41"/>
        <v>0.16376773079961726</v>
      </c>
      <c r="BN27" s="24">
        <f t="shared" si="41"/>
        <v>0.13211306276223111</v>
      </c>
      <c r="BO27" s="24">
        <f t="shared" si="41"/>
        <v>0.10560249263407839</v>
      </c>
      <c r="BP27" s="24">
        <f t="shared" si="41"/>
        <v>7.5741089215430213E-2</v>
      </c>
      <c r="BQ27" s="24">
        <f t="shared" si="41"/>
        <v>8.8338513976850663E-2</v>
      </c>
      <c r="BR27" s="24">
        <f t="shared" si="41"/>
        <v>7.0614591487635492E-2</v>
      </c>
      <c r="BS27" s="24">
        <f t="shared" si="41"/>
        <v>5.5546106008645069E-2</v>
      </c>
      <c r="BT27" s="24">
        <f t="shared" si="41"/>
        <v>4.0388695210798575E-2</v>
      </c>
      <c r="BU27" s="24">
        <f t="shared" ref="BU27:BU32" si="42">IFERROR(BU11/BQ11-1,"nm")</f>
        <v>6.4706988577665214E-2</v>
      </c>
      <c r="BV27" s="24">
        <f t="shared" ref="BV27:BV32" si="43">IFERROR(BV11/BR11-1,"nm")</f>
        <v>6.1691390983423355E-2</v>
      </c>
      <c r="BW27" s="24">
        <f t="shared" ref="BW27:BW32" si="44">IFERROR(BW11/BS11-1,"nm")</f>
        <v>6.2160513915439308E-2</v>
      </c>
      <c r="BX27" s="24">
        <f t="shared" ref="BX27:BX32" si="45">IFERROR(BX11/BT11-1,"nm")</f>
        <v>5.964191521940343E-2</v>
      </c>
    </row>
    <row r="28" spans="2:76" hidden="1" outlineLevel="1" x14ac:dyDescent="0.15">
      <c r="B28" s="66" t="str">
        <f t="shared" si="40"/>
        <v>Medical</v>
      </c>
      <c r="G28" s="36" t="s">
        <v>38</v>
      </c>
      <c r="I28" s="24">
        <f t="shared" si="39"/>
        <v>9.9328074788197496E-2</v>
      </c>
      <c r="J28" s="24">
        <f t="shared" si="39"/>
        <v>-0.10310922136593148</v>
      </c>
      <c r="K28" s="24">
        <f t="shared" si="39"/>
        <v>0.1770370370370371</v>
      </c>
      <c r="L28" s="24">
        <f t="shared" si="39"/>
        <v>5.4688483322844483E-2</v>
      </c>
      <c r="M28" s="24">
        <f t="shared" si="39"/>
        <v>-0.13861208902679145</v>
      </c>
      <c r="N28" s="24">
        <f t="shared" si="39"/>
        <v>7.079208544295823E-2</v>
      </c>
      <c r="O28" s="24">
        <f t="shared" si="39"/>
        <v>1.8157759317797506E-2</v>
      </c>
      <c r="P28" s="24">
        <f t="shared" si="39"/>
        <v>6.9455162829791695E-2</v>
      </c>
      <c r="Q28" s="24">
        <f t="shared" si="39"/>
        <v>5.0000000000000044E-2</v>
      </c>
      <c r="R28" s="24">
        <f t="shared" si="39"/>
        <v>5.0000000000000044E-2</v>
      </c>
      <c r="S28" s="24">
        <f t="shared" si="39"/>
        <v>5.0000000000000266E-2</v>
      </c>
      <c r="T28" s="24">
        <f t="shared" si="39"/>
        <v>4.9999999999999822E-2</v>
      </c>
      <c r="AC28" s="24">
        <f t="shared" si="41"/>
        <v>6.976097832128958E-2</v>
      </c>
      <c r="AD28" s="24">
        <f t="shared" si="41"/>
        <v>0.11173028698801879</v>
      </c>
      <c r="AE28" s="24">
        <f t="shared" si="41"/>
        <v>5.1616730940373667E-2</v>
      </c>
      <c r="AF28" s="24">
        <f t="shared" si="41"/>
        <v>0.17038927887683464</v>
      </c>
      <c r="AG28" s="24">
        <f t="shared" si="41"/>
        <v>-0.16108080020784621</v>
      </c>
      <c r="AH28" s="24">
        <f t="shared" si="41"/>
        <v>-9.1478696741854604E-2</v>
      </c>
      <c r="AI28" s="24">
        <f t="shared" si="41"/>
        <v>-9.2242595204513278E-2</v>
      </c>
      <c r="AJ28" s="24">
        <f t="shared" si="41"/>
        <v>-6.5430752453653263E-2</v>
      </c>
      <c r="AK28" s="24">
        <f t="shared" si="41"/>
        <v>0.28646639826571696</v>
      </c>
      <c r="AL28" s="24">
        <f t="shared" si="41"/>
        <v>0.14841379310344838</v>
      </c>
      <c r="AM28" s="24">
        <f t="shared" si="41"/>
        <v>0.16034804226227473</v>
      </c>
      <c r="AN28" s="24">
        <f t="shared" si="41"/>
        <v>0.11989498249708297</v>
      </c>
      <c r="AO28" s="24">
        <f t="shared" si="41"/>
        <v>7.3423206547905684E-2</v>
      </c>
      <c r="AP28" s="24">
        <f t="shared" si="41"/>
        <v>0.11482104251741521</v>
      </c>
      <c r="AQ28" s="24">
        <f t="shared" si="41"/>
        <v>0.17139796464916968</v>
      </c>
      <c r="AR28" s="24">
        <f t="shared" si="41"/>
        <v>-0.14430841364938785</v>
      </c>
      <c r="AS28" s="24">
        <f t="shared" si="41"/>
        <v>-0.2733796815429469</v>
      </c>
      <c r="AT28" s="24">
        <f t="shared" si="41"/>
        <v>-0.22107304460245636</v>
      </c>
      <c r="AU28" s="24">
        <f t="shared" si="41"/>
        <v>-0.11774119798811156</v>
      </c>
      <c r="AV28" s="24">
        <f t="shared" si="41"/>
        <v>0.13302891933028915</v>
      </c>
      <c r="AW28" s="24">
        <f t="shared" si="41"/>
        <v>0.19212962962962976</v>
      </c>
      <c r="AX28" s="24">
        <f t="shared" si="41"/>
        <v>0.1278762731044889</v>
      </c>
      <c r="AY28" s="24">
        <f t="shared" si="41"/>
        <v>-2.058941317816676E-2</v>
      </c>
      <c r="AZ28" s="24">
        <f t="shared" si="41"/>
        <v>4.4697376776903219E-3</v>
      </c>
      <c r="BA28" s="24">
        <f t="shared" si="41"/>
        <v>5.1191526919682317E-2</v>
      </c>
      <c r="BB28" s="24">
        <f t="shared" si="41"/>
        <v>-0.1117614269788183</v>
      </c>
      <c r="BC28" s="24">
        <f t="shared" si="41"/>
        <v>7.0956103427540551E-2</v>
      </c>
      <c r="BD28" s="24">
        <f t="shared" si="41"/>
        <v>7.2340425531914887E-2</v>
      </c>
      <c r="BE28" s="24">
        <f t="shared" si="41"/>
        <v>6.8569829275118899E-2</v>
      </c>
      <c r="BF28" s="141">
        <f t="shared" ref="BF28:BT28" si="46">IFERROR(BF12/BB12-1,"nm")</f>
        <v>6.9762966351329725E-2</v>
      </c>
      <c r="BG28" s="141">
        <f t="shared" si="46"/>
        <v>6.9762966351329725E-2</v>
      </c>
      <c r="BH28" s="141">
        <f t="shared" si="46"/>
        <v>6.9762966351329725E-2</v>
      </c>
      <c r="BI28" s="141">
        <f t="shared" si="46"/>
        <v>5.0000000000000044E-2</v>
      </c>
      <c r="BJ28" s="141">
        <f t="shared" si="46"/>
        <v>5.0000000000000044E-2</v>
      </c>
      <c r="BK28" s="141">
        <f t="shared" si="46"/>
        <v>5.0000000000000044E-2</v>
      </c>
      <c r="BL28" s="141">
        <f t="shared" si="46"/>
        <v>5.0000000000000044E-2</v>
      </c>
      <c r="BM28" s="141">
        <f t="shared" si="46"/>
        <v>5.0000000000000044E-2</v>
      </c>
      <c r="BN28" s="141">
        <f t="shared" si="46"/>
        <v>5.0000000000000044E-2</v>
      </c>
      <c r="BO28" s="141">
        <f t="shared" si="46"/>
        <v>4.9999999999999822E-2</v>
      </c>
      <c r="BP28" s="141">
        <f t="shared" si="46"/>
        <v>5.0000000000000044E-2</v>
      </c>
      <c r="BQ28" s="141">
        <f t="shared" si="46"/>
        <v>5.0000000000000044E-2</v>
      </c>
      <c r="BR28" s="141">
        <f t="shared" si="46"/>
        <v>5.0000000000000044E-2</v>
      </c>
      <c r="BS28" s="141">
        <f t="shared" si="46"/>
        <v>5.0000000000000044E-2</v>
      </c>
      <c r="BT28" s="141">
        <f t="shared" si="46"/>
        <v>5.0000000000000044E-2</v>
      </c>
      <c r="BU28" s="141">
        <f t="shared" si="42"/>
        <v>5.0000000000000044E-2</v>
      </c>
      <c r="BV28" s="141">
        <f t="shared" si="43"/>
        <v>5.0000000000000044E-2</v>
      </c>
      <c r="BW28" s="141">
        <f t="shared" si="44"/>
        <v>5.0000000000000044E-2</v>
      </c>
      <c r="BX28" s="141">
        <f t="shared" si="45"/>
        <v>5.0000000000000044E-2</v>
      </c>
    </row>
    <row r="29" spans="2:76" hidden="1" outlineLevel="1" x14ac:dyDescent="0.15">
      <c r="B29" s="66" t="str">
        <f t="shared" si="40"/>
        <v>Composite Materials</v>
      </c>
      <c r="G29" s="36" t="s">
        <v>38</v>
      </c>
      <c r="I29" s="24">
        <f t="shared" si="39"/>
        <v>-5.3891536192421263E-2</v>
      </c>
      <c r="J29" s="24">
        <f t="shared" si="39"/>
        <v>-7.5668545389135256E-2</v>
      </c>
      <c r="K29" s="24">
        <f t="shared" si="39"/>
        <v>9.5571700397854009E-3</v>
      </c>
      <c r="L29" s="24">
        <f t="shared" si="39"/>
        <v>2.6686656671664144E-2</v>
      </c>
      <c r="M29" s="24">
        <f t="shared" si="39"/>
        <v>9.2748664886515453E-2</v>
      </c>
      <c r="N29" s="24">
        <f t="shared" si="39"/>
        <v>7.1774019065073302E-2</v>
      </c>
      <c r="O29" s="24">
        <f t="shared" si="39"/>
        <v>-5.4178417693335756E-3</v>
      </c>
      <c r="P29" s="24">
        <f t="shared" si="39"/>
        <v>0.11981344675770478</v>
      </c>
      <c r="Q29" s="24">
        <f t="shared" si="39"/>
        <v>3.0000000000000027E-2</v>
      </c>
      <c r="R29" s="24">
        <f t="shared" si="39"/>
        <v>2.000000000000024E-2</v>
      </c>
      <c r="S29" s="24">
        <f t="shared" si="39"/>
        <v>2.0000000000000018E-2</v>
      </c>
      <c r="T29" s="24">
        <f t="shared" si="39"/>
        <v>2.0000000000000018E-2</v>
      </c>
      <c r="AC29" s="24">
        <f t="shared" si="41"/>
        <v>-2.8512335647806086E-2</v>
      </c>
      <c r="AD29" s="24">
        <f t="shared" si="41"/>
        <v>-4.4100467289719614E-2</v>
      </c>
      <c r="AE29" s="24">
        <f t="shared" si="41"/>
        <v>-0.16208393632416784</v>
      </c>
      <c r="AF29" s="24">
        <f t="shared" si="41"/>
        <v>3.2121724429416743E-2</v>
      </c>
      <c r="AG29" s="24">
        <f t="shared" si="41"/>
        <v>-0.13534063260340645</v>
      </c>
      <c r="AH29" s="24">
        <f t="shared" si="41"/>
        <v>-0.21784295753131688</v>
      </c>
      <c r="AI29" s="24">
        <f t="shared" si="41"/>
        <v>8.2210708117443909E-2</v>
      </c>
      <c r="AJ29" s="24">
        <f t="shared" si="41"/>
        <v>-8.6814086814086533E-3</v>
      </c>
      <c r="AK29" s="24">
        <f t="shared" si="41"/>
        <v>8.4417868448820599E-3</v>
      </c>
      <c r="AL29" s="24">
        <f t="shared" si="41"/>
        <v>6.7968749999999911E-2</v>
      </c>
      <c r="AM29" s="24">
        <f t="shared" si="41"/>
        <v>-4.4206830513884521E-2</v>
      </c>
      <c r="AN29" s="24">
        <f t="shared" si="41"/>
        <v>1.6853932584269593E-2</v>
      </c>
      <c r="AO29" s="24">
        <f t="shared" si="41"/>
        <v>0.20125566794558769</v>
      </c>
      <c r="AP29" s="24">
        <f t="shared" si="41"/>
        <v>0.10680321872713971</v>
      </c>
      <c r="AQ29" s="24">
        <f t="shared" si="41"/>
        <v>-3.1891801636333206E-2</v>
      </c>
      <c r="AR29" s="24">
        <f t="shared" si="41"/>
        <v>-0.15014624634384144</v>
      </c>
      <c r="AS29" s="24">
        <f t="shared" si="41"/>
        <v>-0.16550522648083621</v>
      </c>
      <c r="AT29" s="24">
        <f t="shared" si="41"/>
        <v>4.1308658294778589E-3</v>
      </c>
      <c r="AU29" s="24">
        <f t="shared" si="41"/>
        <v>0.2281821317695758</v>
      </c>
      <c r="AV29" s="24">
        <f t="shared" si="41"/>
        <v>0.3852772466539196</v>
      </c>
      <c r="AW29" s="24">
        <f t="shared" si="41"/>
        <v>0.1920813036418465</v>
      </c>
      <c r="AX29" s="24">
        <f t="shared" si="41"/>
        <v>0.11005978827272234</v>
      </c>
      <c r="AY29" s="24">
        <f t="shared" si="41"/>
        <v>2.1626176098862526E-2</v>
      </c>
      <c r="AZ29" s="24">
        <f t="shared" si="41"/>
        <v>-6.4987347596042744E-3</v>
      </c>
      <c r="BA29" s="24">
        <f t="shared" si="41"/>
        <v>4.8647005168744872E-3</v>
      </c>
      <c r="BB29" s="24">
        <f t="shared" si="41"/>
        <v>9.6664607782581902E-2</v>
      </c>
      <c r="BC29" s="24">
        <f t="shared" si="41"/>
        <v>-8.8201603665521211E-2</v>
      </c>
      <c r="BD29" s="24">
        <f t="shared" si="41"/>
        <v>-2.7206946454413905E-2</v>
      </c>
      <c r="BE29" s="24">
        <f t="shared" si="41"/>
        <v>0.15885022692889561</v>
      </c>
      <c r="BF29" s="24">
        <f t="shared" si="41"/>
        <v>0.12000000000000011</v>
      </c>
      <c r="BG29" s="24">
        <f t="shared" si="41"/>
        <v>0.10000000000000009</v>
      </c>
      <c r="BH29" s="24">
        <f t="shared" si="41"/>
        <v>0.10000000000000009</v>
      </c>
      <c r="BI29" s="24">
        <f t="shared" si="41"/>
        <v>3.0000000000000027E-2</v>
      </c>
      <c r="BJ29" s="24">
        <f t="shared" si="41"/>
        <v>3.0000000000000027E-2</v>
      </c>
      <c r="BK29" s="24">
        <f t="shared" si="41"/>
        <v>3.0000000000000027E-2</v>
      </c>
      <c r="BL29" s="24">
        <f t="shared" si="41"/>
        <v>3.0000000000000027E-2</v>
      </c>
      <c r="BM29" s="24">
        <f t="shared" si="41"/>
        <v>2.0000000000000018E-2</v>
      </c>
      <c r="BN29" s="24">
        <f t="shared" si="41"/>
        <v>2.0000000000000018E-2</v>
      </c>
      <c r="BO29" s="24">
        <f t="shared" si="41"/>
        <v>2.0000000000000018E-2</v>
      </c>
      <c r="BP29" s="24">
        <f t="shared" si="41"/>
        <v>2.0000000000000018E-2</v>
      </c>
      <c r="BQ29" s="24">
        <f t="shared" si="41"/>
        <v>2.0000000000000018E-2</v>
      </c>
      <c r="BR29" s="24">
        <f t="shared" si="41"/>
        <v>2.0000000000000018E-2</v>
      </c>
      <c r="BS29" s="24">
        <f t="shared" si="41"/>
        <v>2.0000000000000018E-2</v>
      </c>
      <c r="BT29" s="24">
        <f t="shared" si="41"/>
        <v>2.0000000000000018E-2</v>
      </c>
      <c r="BU29" s="24">
        <f t="shared" si="42"/>
        <v>2.0000000000000018E-2</v>
      </c>
      <c r="BV29" s="24">
        <f t="shared" si="43"/>
        <v>2.0000000000000018E-2</v>
      </c>
      <c r="BW29" s="24">
        <f t="shared" si="44"/>
        <v>2.0000000000000018E-2</v>
      </c>
      <c r="BX29" s="24">
        <f t="shared" si="45"/>
        <v>2.0000000000000018E-2</v>
      </c>
    </row>
    <row r="30" spans="2:76" hidden="1" outlineLevel="1" x14ac:dyDescent="0.15">
      <c r="B30" s="66" t="str">
        <f t="shared" si="40"/>
        <v>Materials Solution</v>
      </c>
      <c r="G30" s="36" t="s">
        <v>38</v>
      </c>
      <c r="I30" s="24">
        <f t="shared" si="39"/>
        <v>-0.10179851835641951</v>
      </c>
      <c r="J30" s="24">
        <f t="shared" si="39"/>
        <v>-0.21277017437341206</v>
      </c>
      <c r="K30" s="24">
        <f t="shared" si="39"/>
        <v>6.3358374567243469E-2</v>
      </c>
      <c r="L30" s="24">
        <f t="shared" si="39"/>
        <v>4.5229699935439127E-2</v>
      </c>
      <c r="M30" s="24">
        <f t="shared" si="39"/>
        <v>4.9435972459941357E-3</v>
      </c>
      <c r="N30" s="24">
        <f t="shared" si="39"/>
        <v>3.6962757962490711E-2</v>
      </c>
      <c r="O30" s="24">
        <f t="shared" si="39"/>
        <v>8.9067967341744936E-3</v>
      </c>
      <c r="P30" s="24">
        <f t="shared" si="39"/>
        <v>8.2278507619548025E-2</v>
      </c>
      <c r="Q30" s="24">
        <f t="shared" si="39"/>
        <v>3.0000000000000027E-2</v>
      </c>
      <c r="R30" s="24">
        <f t="shared" si="39"/>
        <v>3.0000000000000027E-2</v>
      </c>
      <c r="S30" s="24">
        <f t="shared" si="39"/>
        <v>3.0000000000000027E-2</v>
      </c>
      <c r="T30" s="24">
        <f t="shared" si="39"/>
        <v>3.0000000000000027E-2</v>
      </c>
      <c r="AC30" s="24">
        <f t="shared" si="41"/>
        <v>-3.2734208180442481E-2</v>
      </c>
      <c r="AD30" s="24">
        <f t="shared" si="41"/>
        <v>-0.10448399116230822</v>
      </c>
      <c r="AE30" s="24">
        <f t="shared" si="41"/>
        <v>-0.15473469599771439</v>
      </c>
      <c r="AF30" s="24">
        <f t="shared" si="41"/>
        <v>-0.11279887269311195</v>
      </c>
      <c r="AG30" s="24">
        <f t="shared" si="41"/>
        <v>-0.30315987254775889</v>
      </c>
      <c r="AH30" s="24">
        <f t="shared" si="41"/>
        <v>-0.2240539167385146</v>
      </c>
      <c r="AI30" s="24">
        <f t="shared" si="41"/>
        <v>-0.16790468655180091</v>
      </c>
      <c r="AJ30" s="24">
        <f t="shared" si="41"/>
        <v>-0.14208800498689234</v>
      </c>
      <c r="AK30" s="24">
        <f t="shared" si="41"/>
        <v>9.0660706688059811E-2</v>
      </c>
      <c r="AL30" s="24">
        <f t="shared" si="41"/>
        <v>6.5541649925346057E-2</v>
      </c>
      <c r="AM30" s="24">
        <f t="shared" si="41"/>
        <v>7.8944453163224626E-2</v>
      </c>
      <c r="AN30" s="24">
        <f t="shared" si="41"/>
        <v>1.7856520765421768E-2</v>
      </c>
      <c r="AO30" s="24">
        <f t="shared" si="41"/>
        <v>3.2275045237703415E-2</v>
      </c>
      <c r="AP30" s="24">
        <f t="shared" si="41"/>
        <v>7.721707555514179E-2</v>
      </c>
      <c r="AQ30" s="24">
        <f t="shared" si="41"/>
        <v>5.2988461982725221E-2</v>
      </c>
      <c r="AR30" s="24">
        <f t="shared" si="41"/>
        <v>1.6242671973323297E-2</v>
      </c>
      <c r="AS30" s="24">
        <f t="shared" si="41"/>
        <v>-1.513440664384047E-2</v>
      </c>
      <c r="AT30" s="24">
        <f t="shared" si="41"/>
        <v>-2.6098004727805435E-2</v>
      </c>
      <c r="AU30" s="24">
        <f t="shared" si="41"/>
        <v>1.2346882808214943E-2</v>
      </c>
      <c r="AV30" s="24">
        <f t="shared" si="41"/>
        <v>5.1952175900310316E-2</v>
      </c>
      <c r="AW30" s="24">
        <f t="shared" si="41"/>
        <v>2.2153595798583448E-2</v>
      </c>
      <c r="AX30" s="24">
        <f t="shared" si="41"/>
        <v>3.7460396347145375E-2</v>
      </c>
      <c r="AY30" s="24">
        <f t="shared" si="41"/>
        <v>4.9066114442116948E-2</v>
      </c>
      <c r="AZ30" s="24">
        <f t="shared" si="41"/>
        <v>3.7307391501214315E-2</v>
      </c>
      <c r="BA30" s="24">
        <f t="shared" si="41"/>
        <v>2.5327905924920957E-2</v>
      </c>
      <c r="BB30" s="24">
        <f t="shared" si="41"/>
        <v>-3.8922155688622784E-2</v>
      </c>
      <c r="BC30" s="24">
        <f t="shared" si="41"/>
        <v>-3.7872991583779658E-2</v>
      </c>
      <c r="BD30" s="24">
        <f t="shared" si="41"/>
        <v>9.6119929453262865E-2</v>
      </c>
      <c r="BE30" s="24">
        <f t="shared" si="41"/>
        <v>0.15350683722981917</v>
      </c>
      <c r="BF30" s="24">
        <f t="shared" si="41"/>
        <v>6.0000000000000053E-2</v>
      </c>
      <c r="BG30" s="24">
        <f t="shared" si="41"/>
        <v>6.0000000000000053E-2</v>
      </c>
      <c r="BH30" s="24">
        <f t="shared" si="41"/>
        <v>6.0000000000000053E-2</v>
      </c>
      <c r="BI30" s="24">
        <f t="shared" si="41"/>
        <v>3.0000000000000027E-2</v>
      </c>
      <c r="BJ30" s="24">
        <f t="shared" si="41"/>
        <v>3.0000000000000027E-2</v>
      </c>
      <c r="BK30" s="24">
        <f t="shared" si="41"/>
        <v>3.0000000000000027E-2</v>
      </c>
      <c r="BL30" s="24">
        <f t="shared" si="41"/>
        <v>3.0000000000000027E-2</v>
      </c>
      <c r="BM30" s="24">
        <f t="shared" si="41"/>
        <v>3.0000000000000027E-2</v>
      </c>
      <c r="BN30" s="24">
        <f t="shared" si="41"/>
        <v>3.0000000000000027E-2</v>
      </c>
      <c r="BO30" s="24">
        <f t="shared" si="41"/>
        <v>3.0000000000000027E-2</v>
      </c>
      <c r="BP30" s="24">
        <f t="shared" si="41"/>
        <v>3.0000000000000027E-2</v>
      </c>
      <c r="BQ30" s="24">
        <f t="shared" si="41"/>
        <v>3.0000000000000027E-2</v>
      </c>
      <c r="BR30" s="24">
        <f t="shared" si="41"/>
        <v>3.0000000000000027E-2</v>
      </c>
      <c r="BS30" s="24">
        <f t="shared" si="41"/>
        <v>3.0000000000000027E-2</v>
      </c>
      <c r="BT30" s="24">
        <f t="shared" si="41"/>
        <v>3.0000000000000027E-2</v>
      </c>
      <c r="BU30" s="24">
        <f t="shared" si="42"/>
        <v>3.0000000000000027E-2</v>
      </c>
      <c r="BV30" s="24">
        <f t="shared" si="43"/>
        <v>3.0000000000000027E-2</v>
      </c>
      <c r="BW30" s="24">
        <f t="shared" si="44"/>
        <v>3.0000000000000027E-2</v>
      </c>
      <c r="BX30" s="24">
        <f t="shared" si="45"/>
        <v>3.0000000000000027E-2</v>
      </c>
    </row>
    <row r="31" spans="2:76" hidden="1" outlineLevel="1" x14ac:dyDescent="0.15">
      <c r="B31" s="66" t="str">
        <f t="shared" si="40"/>
        <v>Insulation Materials</v>
      </c>
      <c r="G31" s="36" t="s">
        <v>38</v>
      </c>
      <c r="I31" s="24">
        <f t="shared" si="39"/>
        <v>-1.7856323158136234E-2</v>
      </c>
      <c r="J31" s="24">
        <f t="shared" si="39"/>
        <v>-0.13259487754720523</v>
      </c>
      <c r="K31" s="24">
        <f t="shared" si="39"/>
        <v>-7.0046877525727913E-3</v>
      </c>
      <c r="L31" s="24">
        <f t="shared" si="39"/>
        <v>0.11167182158554434</v>
      </c>
      <c r="M31" s="24">
        <f t="shared" si="39"/>
        <v>5.6133157612144213E-2</v>
      </c>
      <c r="N31" s="24">
        <f t="shared" si="39"/>
        <v>4.1244708818499953E-2</v>
      </c>
      <c r="O31" s="24">
        <f t="shared" si="39"/>
        <v>-1.2010443864229781E-2</v>
      </c>
      <c r="P31" s="24">
        <f t="shared" si="39"/>
        <v>0.17144225687103565</v>
      </c>
      <c r="Q31" s="24">
        <f t="shared" si="39"/>
        <v>5.0000000000000044E-2</v>
      </c>
      <c r="R31" s="24">
        <f t="shared" si="39"/>
        <v>5.0000000000000044E-2</v>
      </c>
      <c r="S31" s="24">
        <f t="shared" si="39"/>
        <v>5.0000000000000044E-2</v>
      </c>
      <c r="T31" s="24">
        <f t="shared" si="39"/>
        <v>5.0000000000000044E-2</v>
      </c>
      <c r="AC31" s="24">
        <f t="shared" si="41"/>
        <v>2.3128185025480308E-2</v>
      </c>
      <c r="AD31" s="24">
        <f t="shared" si="41"/>
        <v>4.6202180742931365E-3</v>
      </c>
      <c r="AE31" s="24">
        <f t="shared" si="41"/>
        <v>-9.22199865861838E-2</v>
      </c>
      <c r="AF31" s="24">
        <f t="shared" si="41"/>
        <v>3.3911077618689056E-3</v>
      </c>
      <c r="AG31" s="24">
        <f t="shared" si="41"/>
        <v>-0.15766283524904223</v>
      </c>
      <c r="AH31" s="24">
        <f t="shared" si="41"/>
        <v>-0.14661515820456217</v>
      </c>
      <c r="AI31" s="24">
        <f t="shared" si="41"/>
        <v>-9.3091983745844153E-2</v>
      </c>
      <c r="AJ31" s="24">
        <f t="shared" si="41"/>
        <v>-0.13387157341344347</v>
      </c>
      <c r="AK31" s="24">
        <f t="shared" si="41"/>
        <v>-4.9579258585399022E-2</v>
      </c>
      <c r="AL31" s="24">
        <f t="shared" si="41"/>
        <v>-8.8381116619961064E-3</v>
      </c>
      <c r="AM31" s="24">
        <f t="shared" si="41"/>
        <v>1.1608961303462451E-2</v>
      </c>
      <c r="AN31" s="24">
        <f t="shared" si="41"/>
        <v>1.5608064166485969E-2</v>
      </c>
      <c r="AO31" s="24">
        <f t="shared" si="41"/>
        <v>9.7870303900454703E-2</v>
      </c>
      <c r="AP31" s="24">
        <f t="shared" si="41"/>
        <v>0.138538494997825</v>
      </c>
      <c r="AQ31" s="24">
        <f t="shared" si="41"/>
        <v>0.10509361787799487</v>
      </c>
      <c r="AR31" s="24">
        <f t="shared" si="41"/>
        <v>0.104589114194237</v>
      </c>
      <c r="AS31" s="24">
        <f t="shared" si="41"/>
        <v>7.5850043591979111E-2</v>
      </c>
      <c r="AT31" s="24">
        <f t="shared" si="41"/>
        <v>2.8844317096466066E-2</v>
      </c>
      <c r="AU31" s="24">
        <f t="shared" si="41"/>
        <v>8.2528693751138693E-2</v>
      </c>
      <c r="AV31" s="24">
        <f t="shared" si="41"/>
        <v>3.8260869565217348E-2</v>
      </c>
      <c r="AW31" s="24">
        <f t="shared" si="41"/>
        <v>0.11307083611402424</v>
      </c>
      <c r="AX31" s="24">
        <f t="shared" si="41"/>
        <v>3.9459601144579581E-2</v>
      </c>
      <c r="AY31" s="24">
        <f t="shared" si="41"/>
        <v>3.6984972380065928E-2</v>
      </c>
      <c r="AZ31" s="24">
        <f t="shared" si="41"/>
        <v>-1.8239344872510777E-2</v>
      </c>
      <c r="BA31" s="24">
        <f t="shared" si="41"/>
        <v>-5.1659528907922914E-2</v>
      </c>
      <c r="BB31" s="24">
        <f t="shared" si="41"/>
        <v>-1.4709745206199054E-2</v>
      </c>
      <c r="BC31" s="24">
        <f t="shared" si="41"/>
        <v>-1.5274463007159955E-2</v>
      </c>
      <c r="BD31" s="24">
        <f t="shared" si="41"/>
        <v>3.5963200446055277E-2</v>
      </c>
      <c r="BE31" s="24">
        <f t="shared" si="41"/>
        <v>0.24160316116285641</v>
      </c>
      <c r="BF31" s="24">
        <f t="shared" si="41"/>
        <v>0.14999999999999991</v>
      </c>
      <c r="BG31" s="24">
        <f t="shared" si="41"/>
        <v>0.14999999999999991</v>
      </c>
      <c r="BH31" s="24">
        <f t="shared" si="41"/>
        <v>0.14999999999999991</v>
      </c>
      <c r="BI31" s="24">
        <f t="shared" si="41"/>
        <v>5.0000000000000044E-2</v>
      </c>
      <c r="BJ31" s="24">
        <f t="shared" si="41"/>
        <v>5.0000000000000044E-2</v>
      </c>
      <c r="BK31" s="24">
        <f t="shared" si="41"/>
        <v>5.0000000000000044E-2</v>
      </c>
      <c r="BL31" s="24">
        <f t="shared" si="41"/>
        <v>5.0000000000000044E-2</v>
      </c>
      <c r="BM31" s="24">
        <f t="shared" si="41"/>
        <v>5.0000000000000044E-2</v>
      </c>
      <c r="BN31" s="24">
        <f t="shared" si="41"/>
        <v>5.0000000000000044E-2</v>
      </c>
      <c r="BO31" s="24">
        <f t="shared" si="41"/>
        <v>5.0000000000000044E-2</v>
      </c>
      <c r="BP31" s="24">
        <f t="shared" si="41"/>
        <v>5.0000000000000044E-2</v>
      </c>
      <c r="BQ31" s="24">
        <f t="shared" si="41"/>
        <v>5.0000000000000044E-2</v>
      </c>
      <c r="BR31" s="24">
        <f t="shared" si="41"/>
        <v>5.0000000000000044E-2</v>
      </c>
      <c r="BS31" s="24">
        <f t="shared" si="41"/>
        <v>5.0000000000000044E-2</v>
      </c>
      <c r="BT31" s="24">
        <f t="shared" si="41"/>
        <v>5.0000000000000044E-2</v>
      </c>
      <c r="BU31" s="24">
        <f t="shared" si="42"/>
        <v>5.0000000000000044E-2</v>
      </c>
      <c r="BV31" s="24">
        <f t="shared" si="43"/>
        <v>5.0000000000000044E-2</v>
      </c>
      <c r="BW31" s="24">
        <f t="shared" si="44"/>
        <v>5.0000000000000044E-2</v>
      </c>
      <c r="BX31" s="24">
        <f t="shared" si="45"/>
        <v>5.0000000000000044E-2</v>
      </c>
    </row>
    <row r="32" spans="2:76" hidden="1" outlineLevel="1" x14ac:dyDescent="0.15">
      <c r="B32" s="66" t="str">
        <f t="shared" si="40"/>
        <v>Other Business</v>
      </c>
      <c r="G32" s="36" t="s">
        <v>38</v>
      </c>
      <c r="I32" s="24">
        <f t="shared" si="39"/>
        <v>4.3974479861867977E-2</v>
      </c>
      <c r="J32" s="24">
        <f t="shared" si="39"/>
        <v>-2.7158139566059614E-2</v>
      </c>
      <c r="K32" s="24">
        <f t="shared" si="39"/>
        <v>5.8316409930463164E-2</v>
      </c>
      <c r="L32" s="24">
        <f t="shared" si="39"/>
        <v>3.8055021622263929E-2</v>
      </c>
      <c r="M32" s="24">
        <f t="shared" si="39"/>
        <v>0.12526840541898676</v>
      </c>
      <c r="N32" s="24">
        <f t="shared" si="39"/>
        <v>0.13516978082458997</v>
      </c>
      <c r="O32" s="24">
        <f t="shared" si="39"/>
        <v>4.6949797471461885E-2</v>
      </c>
      <c r="P32" s="24">
        <f t="shared" si="39"/>
        <v>0.12695879008148192</v>
      </c>
      <c r="Q32" s="24">
        <f t="shared" si="39"/>
        <v>0.12999999999999989</v>
      </c>
      <c r="R32" s="24">
        <f t="shared" si="39"/>
        <v>0.12999999999999967</v>
      </c>
      <c r="S32" s="24">
        <f t="shared" si="39"/>
        <v>0.12999999999999989</v>
      </c>
      <c r="T32" s="24">
        <f t="shared" si="39"/>
        <v>0.12999999999999989</v>
      </c>
      <c r="AC32" s="24">
        <f t="shared" si="41"/>
        <v>-2.1230373529603996E-2</v>
      </c>
      <c r="AD32" s="24">
        <f t="shared" si="41"/>
        <v>1.0331355336505865E-3</v>
      </c>
      <c r="AE32" s="24">
        <f t="shared" si="41"/>
        <v>4.1781205752544626E-3</v>
      </c>
      <c r="AF32" s="24">
        <f t="shared" si="41"/>
        <v>0.20933249408947185</v>
      </c>
      <c r="AG32" s="24">
        <f t="shared" si="41"/>
        <v>8.5972934652700728E-2</v>
      </c>
      <c r="AH32" s="24">
        <f t="shared" si="41"/>
        <v>-0.11844301246648237</v>
      </c>
      <c r="AI32" s="24">
        <f t="shared" si="41"/>
        <v>-2.0453652367161901E-2</v>
      </c>
      <c r="AJ32" s="24">
        <f t="shared" si="41"/>
        <v>-4.1632020920741253E-2</v>
      </c>
      <c r="AK32" s="24">
        <f t="shared" si="41"/>
        <v>2.0643573662355585E-3</v>
      </c>
      <c r="AL32" s="24">
        <f t="shared" si="41"/>
        <v>9.8445442285748364E-2</v>
      </c>
      <c r="AM32" s="24">
        <f t="shared" si="41"/>
        <v>2.1925788084426356E-2</v>
      </c>
      <c r="AN32" s="24">
        <f t="shared" si="41"/>
        <v>0.11269769783029115</v>
      </c>
      <c r="AO32" s="24">
        <f t="shared" si="41"/>
        <v>0.23900623829679812</v>
      </c>
      <c r="AP32" s="24">
        <f t="shared" si="41"/>
        <v>0.13048082890369939</v>
      </c>
      <c r="AQ32" s="24">
        <f t="shared" si="41"/>
        <v>-4.7799538828465771E-3</v>
      </c>
      <c r="AR32" s="24">
        <f t="shared" si="41"/>
        <v>-0.18019809052165436</v>
      </c>
      <c r="AS32" s="24">
        <f t="shared" si="41"/>
        <v>-0.15043646063595806</v>
      </c>
      <c r="AT32" s="24">
        <f t="shared" si="41"/>
        <v>1.0245424764450561E-2</v>
      </c>
      <c r="AU32" s="24">
        <f t="shared" si="41"/>
        <v>0.27964944380361434</v>
      </c>
      <c r="AV32" s="24">
        <f t="shared" si="41"/>
        <v>0.45972918028025855</v>
      </c>
      <c r="AW32" s="24">
        <f t="shared" si="41"/>
        <v>0.24783306060949739</v>
      </c>
      <c r="AX32" s="24">
        <f t="shared" si="41"/>
        <v>0.16978925483154561</v>
      </c>
      <c r="AY32" s="24">
        <f t="shared" si="41"/>
        <v>0.10811790913329533</v>
      </c>
      <c r="AZ32" s="24">
        <f t="shared" si="41"/>
        <v>4.5518867337980495E-2</v>
      </c>
      <c r="BA32" s="24">
        <f t="shared" si="41"/>
        <v>0.11036094520903661</v>
      </c>
      <c r="BB32" s="24">
        <f t="shared" si="41"/>
        <v>8.3312294875031556E-2</v>
      </c>
      <c r="BC32" s="24">
        <f t="shared" si="41"/>
        <v>-3.5296867695184697E-2</v>
      </c>
      <c r="BD32" s="24">
        <f t="shared" si="41"/>
        <v>3.8296860133206545E-2</v>
      </c>
      <c r="BE32" s="24">
        <f t="shared" si="41"/>
        <v>0.11786716557530408</v>
      </c>
      <c r="BF32" s="24">
        <f t="shared" si="41"/>
        <v>0.12999999999999989</v>
      </c>
      <c r="BG32" s="24">
        <f t="shared" si="41"/>
        <v>0.12999999999999989</v>
      </c>
      <c r="BH32" s="24">
        <f t="shared" si="41"/>
        <v>0.12999999999999989</v>
      </c>
      <c r="BI32" s="24">
        <f t="shared" si="41"/>
        <v>0.12999999999999989</v>
      </c>
      <c r="BJ32" s="24">
        <f t="shared" si="41"/>
        <v>0.12999999999999989</v>
      </c>
      <c r="BK32" s="24">
        <f t="shared" si="41"/>
        <v>0.12999999999999989</v>
      </c>
      <c r="BL32" s="24">
        <f t="shared" ref="BL32:BT32" si="47">IFERROR(BL16/BH16-1,"nm")</f>
        <v>0.12999999999999989</v>
      </c>
      <c r="BM32" s="24">
        <f t="shared" si="47"/>
        <v>0.12999999999999989</v>
      </c>
      <c r="BN32" s="24">
        <f t="shared" si="47"/>
        <v>0.12999999999999989</v>
      </c>
      <c r="BO32" s="24">
        <f t="shared" si="47"/>
        <v>0.12999999999999989</v>
      </c>
      <c r="BP32" s="24">
        <f t="shared" si="47"/>
        <v>0.12999999999999989</v>
      </c>
      <c r="BQ32" s="24">
        <f t="shared" si="47"/>
        <v>0.12999999999999989</v>
      </c>
      <c r="BR32" s="24">
        <f t="shared" si="47"/>
        <v>0.12999999999999989</v>
      </c>
      <c r="BS32" s="24">
        <f t="shared" si="47"/>
        <v>0.12999999999999989</v>
      </c>
      <c r="BT32" s="24">
        <f t="shared" si="47"/>
        <v>0.12999999999999989</v>
      </c>
      <c r="BU32" s="24">
        <f t="shared" si="42"/>
        <v>0.12999999999999989</v>
      </c>
      <c r="BV32" s="24">
        <f t="shared" si="43"/>
        <v>0.12999999999999989</v>
      </c>
      <c r="BW32" s="24">
        <f t="shared" si="44"/>
        <v>0.12999999999999989</v>
      </c>
      <c r="BX32" s="24">
        <f t="shared" si="45"/>
        <v>0.12999999999999989</v>
      </c>
    </row>
    <row r="33" spans="2:76" collapsed="1" x14ac:dyDescent="0.15">
      <c r="BC33" s="25"/>
      <c r="BD33" s="25"/>
      <c r="BE33" s="25"/>
    </row>
    <row r="34" spans="2:76" s="21" customFormat="1" x14ac:dyDescent="0.15">
      <c r="B34" s="68" t="s">
        <v>40</v>
      </c>
      <c r="G34" s="116" t="str">
        <f t="shared" ref="G34:G41" si="48">G$10</f>
        <v>JPY M</v>
      </c>
      <c r="H34" s="35">
        <f t="shared" ref="H34:T41" si="49">+SUMIF($X$5:$BY$5,H$5,$X34:$BY34)</f>
        <v>8198</v>
      </c>
      <c r="I34" s="35">
        <f t="shared" si="49"/>
        <v>8160</v>
      </c>
      <c r="J34" s="35">
        <f t="shared" si="49"/>
        <v>5964</v>
      </c>
      <c r="K34" s="35">
        <f t="shared" si="49"/>
        <v>7268</v>
      </c>
      <c r="L34" s="35">
        <f t="shared" si="49"/>
        <v>4880</v>
      </c>
      <c r="M34" s="35">
        <f t="shared" si="49"/>
        <v>8386</v>
      </c>
      <c r="N34" s="35">
        <f t="shared" si="49"/>
        <v>16444</v>
      </c>
      <c r="O34" s="35">
        <f t="shared" si="49"/>
        <v>20818</v>
      </c>
      <c r="P34" s="35">
        <f t="shared" si="49"/>
        <v>30942.292735947751</v>
      </c>
      <c r="Q34" s="35">
        <f t="shared" si="49"/>
        <v>34718.626076636792</v>
      </c>
      <c r="R34" s="35">
        <f t="shared" si="49"/>
        <v>37059.702842810075</v>
      </c>
      <c r="S34" s="35">
        <f t="shared" si="49"/>
        <v>38325.520732271369</v>
      </c>
      <c r="T34" s="35">
        <f t="shared" si="49"/>
        <v>39963.53592955265</v>
      </c>
      <c r="U34" s="53"/>
      <c r="V34" s="141">
        <f>(O34/J34)^(1/(O$5-J$5))-1</f>
        <v>0.28404508815680307</v>
      </c>
      <c r="W34" s="290">
        <f>(T34/O34)^(1/(T$5-O$5))-1</f>
        <v>0.13931805711118761</v>
      </c>
      <c r="Y34" s="35">
        <f t="shared" ref="Y34:BT34" si="50">SUM(Y35:Y41)</f>
        <v>2126</v>
      </c>
      <c r="Z34" s="35">
        <f t="shared" si="50"/>
        <v>2266</v>
      </c>
      <c r="AA34" s="35">
        <f t="shared" si="50"/>
        <v>2473</v>
      </c>
      <c r="AB34" s="35">
        <f t="shared" si="50"/>
        <v>1333</v>
      </c>
      <c r="AC34" s="35">
        <f t="shared" si="50"/>
        <v>1698</v>
      </c>
      <c r="AD34" s="35">
        <f t="shared" si="50"/>
        <v>1696</v>
      </c>
      <c r="AE34" s="35">
        <f t="shared" si="50"/>
        <v>1846</v>
      </c>
      <c r="AF34" s="35">
        <f t="shared" si="50"/>
        <v>2920</v>
      </c>
      <c r="AG34" s="35">
        <f t="shared" si="50"/>
        <v>2049</v>
      </c>
      <c r="AH34" s="35">
        <f t="shared" si="50"/>
        <v>855</v>
      </c>
      <c r="AI34" s="35">
        <f t="shared" si="50"/>
        <v>1368</v>
      </c>
      <c r="AJ34" s="35">
        <f t="shared" si="50"/>
        <v>1692</v>
      </c>
      <c r="AK34" s="35">
        <f t="shared" si="50"/>
        <v>1693</v>
      </c>
      <c r="AL34" s="35">
        <f t="shared" si="50"/>
        <v>2239</v>
      </c>
      <c r="AM34" s="35">
        <f t="shared" si="50"/>
        <v>1723</v>
      </c>
      <c r="AN34" s="35">
        <f t="shared" si="50"/>
        <v>1613</v>
      </c>
      <c r="AO34" s="35">
        <f t="shared" si="50"/>
        <v>2613</v>
      </c>
      <c r="AP34" s="35">
        <f t="shared" si="50"/>
        <v>1984</v>
      </c>
      <c r="AQ34" s="35">
        <f t="shared" si="50"/>
        <v>1248</v>
      </c>
      <c r="AR34" s="35">
        <f t="shared" si="50"/>
        <v>-965</v>
      </c>
      <c r="AS34" s="35">
        <f t="shared" si="50"/>
        <v>885</v>
      </c>
      <c r="AT34" s="35">
        <f t="shared" si="50"/>
        <v>2232</v>
      </c>
      <c r="AU34" s="35">
        <f t="shared" si="50"/>
        <v>2586</v>
      </c>
      <c r="AV34" s="35">
        <f t="shared" si="50"/>
        <v>2683</v>
      </c>
      <c r="AW34" s="35">
        <f t="shared" si="50"/>
        <v>3905</v>
      </c>
      <c r="AX34" s="35">
        <f t="shared" si="50"/>
        <v>3439</v>
      </c>
      <c r="AY34" s="35">
        <f t="shared" si="50"/>
        <v>4466</v>
      </c>
      <c r="AZ34" s="35">
        <f t="shared" si="50"/>
        <v>4634</v>
      </c>
      <c r="BA34" s="35">
        <f t="shared" si="50"/>
        <v>4300</v>
      </c>
      <c r="BB34" s="35">
        <f t="shared" si="50"/>
        <v>5154</v>
      </c>
      <c r="BC34" s="35">
        <f t="shared" si="50"/>
        <v>5478</v>
      </c>
      <c r="BD34" s="35">
        <f t="shared" si="50"/>
        <v>5886</v>
      </c>
      <c r="BE34" s="35">
        <f t="shared" si="50"/>
        <v>7941</v>
      </c>
      <c r="BF34" s="35">
        <f t="shared" si="50"/>
        <v>7496.5964641469036</v>
      </c>
      <c r="BG34" s="35">
        <f t="shared" si="50"/>
        <v>7539.7791838649455</v>
      </c>
      <c r="BH34" s="35">
        <f t="shared" si="50"/>
        <v>7964.9170879358999</v>
      </c>
      <c r="BI34" s="35">
        <f t="shared" si="50"/>
        <v>7895.5524967056344</v>
      </c>
      <c r="BJ34" s="35">
        <f t="shared" si="50"/>
        <v>7877.7690143223872</v>
      </c>
      <c r="BK34" s="35">
        <f t="shared" si="50"/>
        <v>8860.3039301965255</v>
      </c>
      <c r="BL34" s="35">
        <f t="shared" si="50"/>
        <v>10085.000635412245</v>
      </c>
      <c r="BM34" s="35">
        <f t="shared" si="50"/>
        <v>8903.9172772163074</v>
      </c>
      <c r="BN34" s="35">
        <f t="shared" si="50"/>
        <v>8742.8585473520634</v>
      </c>
      <c r="BO34" s="35">
        <f t="shared" si="50"/>
        <v>9297.8637941218331</v>
      </c>
      <c r="BP34" s="35">
        <f t="shared" si="50"/>
        <v>10115.063224119873</v>
      </c>
      <c r="BQ34" s="35">
        <f t="shared" si="50"/>
        <v>9546.4168623121914</v>
      </c>
      <c r="BR34" s="35">
        <f t="shared" si="50"/>
        <v>9214.2525680593899</v>
      </c>
      <c r="BS34" s="35">
        <f t="shared" si="50"/>
        <v>9502.5009576616521</v>
      </c>
      <c r="BT34" s="35">
        <f t="shared" si="50"/>
        <v>10062.350344238132</v>
      </c>
      <c r="BU34" s="35">
        <f t="shared" ref="BU34:BX34" si="51">SUM(BU35:BU41)</f>
        <v>10001.044694789165</v>
      </c>
      <c r="BV34" s="35">
        <f t="shared" si="51"/>
        <v>9589.2595972676772</v>
      </c>
      <c r="BW34" s="35">
        <f t="shared" si="51"/>
        <v>9906.5652295366326</v>
      </c>
      <c r="BX34" s="35">
        <f t="shared" si="51"/>
        <v>10466.666407959181</v>
      </c>
    </row>
    <row r="35" spans="2:76" x14ac:dyDescent="0.15">
      <c r="B35" s="66" t="str">
        <f t="shared" ref="B35:B40" si="52">B11</f>
        <v>Electronic Materials</v>
      </c>
      <c r="G35" s="36" t="str">
        <f t="shared" si="48"/>
        <v>JPY M</v>
      </c>
      <c r="H35" s="23">
        <f t="shared" si="49"/>
        <v>1970.07</v>
      </c>
      <c r="I35" s="23">
        <f t="shared" si="49"/>
        <v>2831.4300000000003</v>
      </c>
      <c r="J35" s="23">
        <f t="shared" si="49"/>
        <v>2547.2199999999998</v>
      </c>
      <c r="K35" s="23">
        <f t="shared" si="49"/>
        <v>2973.05</v>
      </c>
      <c r="L35" s="23">
        <f t="shared" si="49"/>
        <v>3373.66</v>
      </c>
      <c r="M35" s="23">
        <f t="shared" si="49"/>
        <v>5382</v>
      </c>
      <c r="N35" s="23">
        <f t="shared" si="49"/>
        <v>13880</v>
      </c>
      <c r="O35" s="23">
        <f t="shared" si="49"/>
        <v>19391</v>
      </c>
      <c r="P35" s="23">
        <f t="shared" si="49"/>
        <v>28143.483106240627</v>
      </c>
      <c r="Q35" s="23">
        <f t="shared" si="49"/>
        <v>31929.187241079788</v>
      </c>
      <c r="R35" s="23">
        <f t="shared" si="49"/>
        <v>34098.717635051784</v>
      </c>
      <c r="S35" s="23">
        <f t="shared" si="49"/>
        <v>35119.815487440472</v>
      </c>
      <c r="T35" s="23">
        <f t="shared" si="49"/>
        <v>36494.339922209227</v>
      </c>
      <c r="Y35" s="78">
        <f>'3FS'!Y43</f>
        <v>541.26</v>
      </c>
      <c r="Z35" s="78">
        <f>'3FS'!Z43</f>
        <v>481.12</v>
      </c>
      <c r="AA35" s="78">
        <f>'3FS'!AA43</f>
        <v>538.35</v>
      </c>
      <c r="AB35" s="78">
        <f>'3FS'!AB43</f>
        <v>409.34</v>
      </c>
      <c r="AC35" s="78">
        <f>'3FS'!AC43</f>
        <v>574.24</v>
      </c>
      <c r="AD35" s="78">
        <f>'3FS'!AD43</f>
        <v>615.94999999999993</v>
      </c>
      <c r="AE35" s="78">
        <f>'3FS'!AE43</f>
        <v>696.46</v>
      </c>
      <c r="AF35" s="78">
        <f>'3FS'!AF43</f>
        <v>944.78</v>
      </c>
      <c r="AG35" s="78">
        <f>'3FS'!AG43</f>
        <v>911.8</v>
      </c>
      <c r="AH35" s="78">
        <f>'3FS'!AH43</f>
        <v>474.33</v>
      </c>
      <c r="AI35" s="78">
        <f>'3FS'!AI43</f>
        <v>483.06</v>
      </c>
      <c r="AJ35" s="78">
        <f>'3FS'!AJ43</f>
        <v>678.03</v>
      </c>
      <c r="AK35" s="78">
        <f>'3FS'!AK43</f>
        <v>699.37</v>
      </c>
      <c r="AL35" s="78">
        <f>'3FS'!AL43</f>
        <v>675.12</v>
      </c>
      <c r="AM35" s="78">
        <f>'3FS'!AM43</f>
        <v>586.85</v>
      </c>
      <c r="AN35" s="78">
        <f>'3FS'!AN43</f>
        <v>1011.7099999999999</v>
      </c>
      <c r="AO35" s="78">
        <f>'3FS'!AO43</f>
        <v>1373.52</v>
      </c>
      <c r="AP35" s="78">
        <f>'3FS'!AP43</f>
        <v>1214.44</v>
      </c>
      <c r="AQ35" s="78">
        <f>'3FS'!AQ43</f>
        <v>726.53</v>
      </c>
      <c r="AR35" s="78">
        <f>'3FS'!AR43</f>
        <v>59.17</v>
      </c>
      <c r="AS35" s="78">
        <f>'3FS'!AS43</f>
        <v>755</v>
      </c>
      <c r="AT35" s="78">
        <f>'3FS'!AT43</f>
        <v>1316</v>
      </c>
      <c r="AU35" s="78">
        <f>'3FS'!AU43</f>
        <v>1098</v>
      </c>
      <c r="AV35" s="78">
        <f>'3FS'!AV43</f>
        <v>2213</v>
      </c>
      <c r="AW35" s="78">
        <f>'3FS'!AW43</f>
        <v>3545</v>
      </c>
      <c r="AX35" s="78">
        <f>'3FS'!AX43</f>
        <v>2865</v>
      </c>
      <c r="AY35" s="78">
        <f>'3FS'!AY43</f>
        <v>3496</v>
      </c>
      <c r="AZ35" s="78">
        <f>'3FS'!AZ43</f>
        <v>3974</v>
      </c>
      <c r="BA35" s="78">
        <f>'3FS'!BA43</f>
        <v>4139</v>
      </c>
      <c r="BB35" s="78">
        <f>'3FS'!BB43</f>
        <v>4847</v>
      </c>
      <c r="BC35" s="78">
        <f>'3FS'!BC43</f>
        <v>4841</v>
      </c>
      <c r="BD35" s="78">
        <f>'3FS'!BD43</f>
        <v>5564</v>
      </c>
      <c r="BE35" s="78">
        <f>'3FS'!BE43</f>
        <v>7036</v>
      </c>
      <c r="BF35" s="23">
        <f>BF79</f>
        <v>7240.8159142974864</v>
      </c>
      <c r="BG35" s="23">
        <f t="shared" ref="BG35:BX35" si="53">BG79</f>
        <v>6670.3096534648757</v>
      </c>
      <c r="BH35" s="23">
        <f t="shared" si="53"/>
        <v>7196.3575384782635</v>
      </c>
      <c r="BI35" s="23">
        <f t="shared" si="53"/>
        <v>7048.8879725217666</v>
      </c>
      <c r="BJ35" s="23">
        <f t="shared" si="53"/>
        <v>7602.3858615024601</v>
      </c>
      <c r="BK35" s="23">
        <f t="shared" si="53"/>
        <v>7973.2005089761215</v>
      </c>
      <c r="BL35" s="23">
        <f t="shared" si="53"/>
        <v>9304.7128980794405</v>
      </c>
      <c r="BM35" s="23">
        <f t="shared" si="53"/>
        <v>8022.5671874500722</v>
      </c>
      <c r="BN35" s="23">
        <f t="shared" si="53"/>
        <v>8431.3496296589365</v>
      </c>
      <c r="BO35" s="23">
        <f t="shared" si="53"/>
        <v>8363.2321297075341</v>
      </c>
      <c r="BP35" s="23">
        <f t="shared" si="53"/>
        <v>9281.568688235242</v>
      </c>
      <c r="BQ35" s="23">
        <f t="shared" si="53"/>
        <v>8609.5331757068616</v>
      </c>
      <c r="BR35" s="23">
        <f t="shared" si="53"/>
        <v>8847.2555521777031</v>
      </c>
      <c r="BS35" s="23">
        <f t="shared" si="53"/>
        <v>8502.4566087974981</v>
      </c>
      <c r="BT35" s="23">
        <f t="shared" si="53"/>
        <v>9160.5701507584054</v>
      </c>
      <c r="BU35" s="23">
        <f t="shared" si="53"/>
        <v>8997.6525062513756</v>
      </c>
      <c r="BV35" s="23">
        <f t="shared" si="53"/>
        <v>9159.9298423695109</v>
      </c>
      <c r="BW35" s="23">
        <f t="shared" si="53"/>
        <v>8838.6742221123095</v>
      </c>
      <c r="BX35" s="23">
        <f t="shared" si="53"/>
        <v>9498.083351476027</v>
      </c>
    </row>
    <row r="36" spans="2:76" x14ac:dyDescent="0.15">
      <c r="B36" s="66" t="str">
        <f t="shared" si="52"/>
        <v>Medical</v>
      </c>
      <c r="G36" s="36" t="str">
        <f t="shared" si="48"/>
        <v>JPY M</v>
      </c>
      <c r="H36" s="23">
        <f t="shared" si="49"/>
        <v>553.52</v>
      </c>
      <c r="I36" s="23">
        <f t="shared" si="49"/>
        <v>390.72</v>
      </c>
      <c r="J36" s="23">
        <f t="shared" si="49"/>
        <v>270.16000000000003</v>
      </c>
      <c r="K36" s="23">
        <f t="shared" si="49"/>
        <v>224.4</v>
      </c>
      <c r="L36" s="23">
        <f t="shared" si="49"/>
        <v>97.679999999999993</v>
      </c>
      <c r="M36" s="23">
        <f t="shared" si="49"/>
        <v>2389</v>
      </c>
      <c r="N36" s="23">
        <f t="shared" si="49"/>
        <v>2381</v>
      </c>
      <c r="O36" s="23">
        <f t="shared" si="49"/>
        <v>2431</v>
      </c>
      <c r="P36" s="23">
        <f t="shared" si="49"/>
        <v>2865.3012833627668</v>
      </c>
      <c r="Q36" s="23">
        <f t="shared" si="49"/>
        <v>3056.0613036024456</v>
      </c>
      <c r="R36" s="23">
        <f t="shared" si="49"/>
        <v>3208.8643687825679</v>
      </c>
      <c r="S36" s="23">
        <f t="shared" si="49"/>
        <v>3369.3075872216964</v>
      </c>
      <c r="T36" s="23">
        <f t="shared" si="49"/>
        <v>3537.7729665827815</v>
      </c>
      <c r="Y36" s="78">
        <f>'3FS'!Y44</f>
        <v>-28.16</v>
      </c>
      <c r="Z36" s="78">
        <f>'3FS'!Z44</f>
        <v>192.72</v>
      </c>
      <c r="AA36" s="78">
        <f>'3FS'!AA44</f>
        <v>324.72000000000003</v>
      </c>
      <c r="AB36" s="78">
        <f>'3FS'!AB44</f>
        <v>64.239999999999995</v>
      </c>
      <c r="AC36" s="78">
        <f>'3FS'!AC44</f>
        <v>-96.8</v>
      </c>
      <c r="AD36" s="78">
        <f>'3FS'!AD44</f>
        <v>161.04</v>
      </c>
      <c r="AE36" s="78">
        <f>'3FS'!AE44</f>
        <v>218.24</v>
      </c>
      <c r="AF36" s="78">
        <f>'3FS'!AF44</f>
        <v>108.24</v>
      </c>
      <c r="AG36" s="78">
        <f>'3FS'!AG44</f>
        <v>19.36</v>
      </c>
      <c r="AH36" s="78">
        <f>'3FS'!AH44</f>
        <v>35.200000000000003</v>
      </c>
      <c r="AI36" s="78">
        <f>'3FS'!AI44</f>
        <v>190.96</v>
      </c>
      <c r="AJ36" s="78">
        <f>'3FS'!AJ44</f>
        <v>24.64</v>
      </c>
      <c r="AK36" s="78">
        <f>'3FS'!AK44</f>
        <v>-37.840000000000003</v>
      </c>
      <c r="AL36" s="78">
        <f>'3FS'!AL44</f>
        <v>108.24</v>
      </c>
      <c r="AM36" s="78">
        <f>'3FS'!AM44</f>
        <v>225.28</v>
      </c>
      <c r="AN36" s="78">
        <f>'3FS'!AN44</f>
        <v>-71.28</v>
      </c>
      <c r="AO36" s="78">
        <f>'3FS'!AO44</f>
        <v>-17.600000000000001</v>
      </c>
      <c r="AP36" s="78">
        <f>'3FS'!AP44</f>
        <v>96.8</v>
      </c>
      <c r="AQ36" s="78">
        <f>'3FS'!AQ44</f>
        <v>76.56</v>
      </c>
      <c r="AR36" s="78">
        <f>'3FS'!AR44</f>
        <v>-58.08</v>
      </c>
      <c r="AS36" s="78">
        <f>'3FS'!AS44</f>
        <v>403</v>
      </c>
      <c r="AT36" s="78">
        <f>'3FS'!AT44</f>
        <v>511</v>
      </c>
      <c r="AU36" s="78">
        <f>'3FS'!AU44</f>
        <v>808</v>
      </c>
      <c r="AV36" s="78">
        <f>'3FS'!AV44</f>
        <v>667</v>
      </c>
      <c r="AW36" s="78">
        <f>'3FS'!AW44</f>
        <v>685</v>
      </c>
      <c r="AX36" s="78">
        <f>'3FS'!AX44</f>
        <v>679</v>
      </c>
      <c r="AY36" s="78">
        <f>'3FS'!AY44</f>
        <v>369</v>
      </c>
      <c r="AZ36" s="78">
        <f>'3FS'!AZ44</f>
        <v>648</v>
      </c>
      <c r="BA36" s="78">
        <f>'3FS'!BA44</f>
        <v>422</v>
      </c>
      <c r="BB36" s="78">
        <f>'3FS'!BB44</f>
        <v>664</v>
      </c>
      <c r="BC36" s="78">
        <f>'3FS'!BC44</f>
        <v>770</v>
      </c>
      <c r="BD36" s="78">
        <f>'3FS'!BD44</f>
        <v>575</v>
      </c>
      <c r="BE36" s="78">
        <f>'3FS'!BE44</f>
        <v>705</v>
      </c>
      <c r="BF36" s="23">
        <f>BF159</f>
        <v>669.93093218615718</v>
      </c>
      <c r="BG36" s="23">
        <f t="shared" ref="BG36:BT36" si="54">BG159</f>
        <v>748.75870111298775</v>
      </c>
      <c r="BH36" s="23">
        <f t="shared" si="54"/>
        <v>741.61165006362171</v>
      </c>
      <c r="BI36" s="23">
        <f t="shared" si="54"/>
        <v>787.74495607154063</v>
      </c>
      <c r="BJ36" s="23">
        <f t="shared" si="54"/>
        <v>703.42747879546505</v>
      </c>
      <c r="BK36" s="23">
        <f t="shared" si="54"/>
        <v>786.19663616863716</v>
      </c>
      <c r="BL36" s="23">
        <f t="shared" si="54"/>
        <v>778.69223256680277</v>
      </c>
      <c r="BM36" s="23">
        <f t="shared" si="54"/>
        <v>827.13220387511763</v>
      </c>
      <c r="BN36" s="23">
        <f t="shared" si="54"/>
        <v>738.59885273523832</v>
      </c>
      <c r="BO36" s="23">
        <f t="shared" si="54"/>
        <v>825.50646797706895</v>
      </c>
      <c r="BP36" s="23">
        <f t="shared" si="54"/>
        <v>817.62684419514312</v>
      </c>
      <c r="BQ36" s="23">
        <f t="shared" si="54"/>
        <v>868.48881406887369</v>
      </c>
      <c r="BR36" s="23">
        <f t="shared" si="54"/>
        <v>775.52879537200022</v>
      </c>
      <c r="BS36" s="23">
        <f t="shared" si="54"/>
        <v>866.78179137592235</v>
      </c>
      <c r="BT36" s="23">
        <f t="shared" si="54"/>
        <v>858.50818640490024</v>
      </c>
      <c r="BU36" s="23">
        <f t="shared" ref="BU36:BX36" si="55">BU159</f>
        <v>911.91325477231749</v>
      </c>
      <c r="BV36" s="23">
        <f t="shared" si="55"/>
        <v>814.3052351406003</v>
      </c>
      <c r="BW36" s="23">
        <f t="shared" si="55"/>
        <v>910.12088094471858</v>
      </c>
      <c r="BX36" s="23">
        <f t="shared" si="55"/>
        <v>901.43359572514521</v>
      </c>
    </row>
    <row r="37" spans="2:76" x14ac:dyDescent="0.15">
      <c r="B37" s="66" t="str">
        <f t="shared" si="52"/>
        <v>Composite Materials</v>
      </c>
      <c r="G37" s="36" t="str">
        <f t="shared" si="48"/>
        <v>JPY M</v>
      </c>
      <c r="H37" s="23">
        <f t="shared" si="49"/>
        <v>3937</v>
      </c>
      <c r="I37" s="23">
        <f t="shared" si="49"/>
        <v>3091</v>
      </c>
      <c r="J37" s="23">
        <f t="shared" si="49"/>
        <v>2368</v>
      </c>
      <c r="K37" s="23">
        <f t="shared" si="49"/>
        <v>1733</v>
      </c>
      <c r="L37" s="23">
        <f t="shared" si="49"/>
        <v>-1680</v>
      </c>
      <c r="M37" s="23">
        <f t="shared" si="49"/>
        <v>-731</v>
      </c>
      <c r="N37" s="23">
        <f t="shared" si="49"/>
        <v>-900</v>
      </c>
      <c r="O37" s="23">
        <f t="shared" si="49"/>
        <v>-122</v>
      </c>
      <c r="P37" s="23">
        <f t="shared" si="49"/>
        <v>-85.387599999999992</v>
      </c>
      <c r="Q37" s="23">
        <f t="shared" si="49"/>
        <v>-76.383627999999973</v>
      </c>
      <c r="R37" s="23">
        <f t="shared" si="49"/>
        <v>-70.200900559999965</v>
      </c>
      <c r="S37" s="23">
        <f t="shared" si="49"/>
        <v>-63.894518571199953</v>
      </c>
      <c r="T37" s="23">
        <f t="shared" si="49"/>
        <v>-57.462008942623953</v>
      </c>
      <c r="Y37" s="78">
        <f>'3FS'!Y45</f>
        <v>1054</v>
      </c>
      <c r="Z37" s="78">
        <f>'3FS'!Z45</f>
        <v>1126</v>
      </c>
      <c r="AA37" s="78">
        <f>'3FS'!AA45</f>
        <v>974</v>
      </c>
      <c r="AB37" s="78">
        <f>'3FS'!AB45</f>
        <v>783</v>
      </c>
      <c r="AC37" s="78">
        <f>'3FS'!AC45</f>
        <v>659</v>
      </c>
      <c r="AD37" s="78">
        <f>'3FS'!AD45</f>
        <v>396</v>
      </c>
      <c r="AE37" s="78">
        <f>'3FS'!AE45</f>
        <v>659</v>
      </c>
      <c r="AF37" s="78">
        <f>'3FS'!AF45</f>
        <v>1377</v>
      </c>
      <c r="AG37" s="78">
        <f>'3FS'!AG45</f>
        <v>1064</v>
      </c>
      <c r="AH37" s="78">
        <f>'3FS'!AH45</f>
        <v>312</v>
      </c>
      <c r="AI37" s="78">
        <f>'3FS'!AI45</f>
        <v>481</v>
      </c>
      <c r="AJ37" s="78">
        <f>'3FS'!AJ45</f>
        <v>511</v>
      </c>
      <c r="AK37" s="78">
        <f>'3FS'!AK45</f>
        <v>339</v>
      </c>
      <c r="AL37" s="78">
        <f>'3FS'!AL45</f>
        <v>851</v>
      </c>
      <c r="AM37" s="78">
        <f>'3FS'!AM45</f>
        <v>573</v>
      </c>
      <c r="AN37" s="78">
        <f>'3FS'!AN45</f>
        <v>-30</v>
      </c>
      <c r="AO37" s="78">
        <f>'3FS'!AO45</f>
        <v>428</v>
      </c>
      <c r="AP37" s="78">
        <f>'3FS'!AP45</f>
        <v>-60</v>
      </c>
      <c r="AQ37" s="78">
        <f>'3FS'!AQ45</f>
        <v>-482</v>
      </c>
      <c r="AR37" s="78">
        <f>'3FS'!AR45</f>
        <v>-1566</v>
      </c>
      <c r="AS37" s="78">
        <f>'3FS'!AS45</f>
        <v>-340</v>
      </c>
      <c r="AT37" s="78">
        <f>'3FS'!AT45</f>
        <v>-11</v>
      </c>
      <c r="AU37" s="78">
        <f>'3FS'!AU45</f>
        <v>32</v>
      </c>
      <c r="AV37" s="78">
        <f>'3FS'!AV45</f>
        <v>-412</v>
      </c>
      <c r="AW37" s="78">
        <f>'3FS'!AW45</f>
        <v>-368</v>
      </c>
      <c r="AX37" s="78">
        <f>'3FS'!AX45</f>
        <v>-300</v>
      </c>
      <c r="AY37" s="78">
        <f>'3FS'!AY45</f>
        <v>-63</v>
      </c>
      <c r="AZ37" s="78">
        <f>'3FS'!AZ45</f>
        <v>-169</v>
      </c>
      <c r="BA37" s="78">
        <f>'3FS'!BA45</f>
        <v>-15</v>
      </c>
      <c r="BB37" s="78">
        <f>'3FS'!BB45</f>
        <v>-122</v>
      </c>
      <c r="BC37" s="78">
        <f>'3FS'!BC45</f>
        <v>-48</v>
      </c>
      <c r="BD37" s="78">
        <f>'3FS'!BD45</f>
        <v>63</v>
      </c>
      <c r="BE37" s="78">
        <f>'3FS'!BE45</f>
        <v>0</v>
      </c>
      <c r="BF37" s="23">
        <f>BF169</f>
        <v>-113.4776</v>
      </c>
      <c r="BG37" s="23">
        <f t="shared" ref="BG37:BX37" si="56">BG169</f>
        <v>-41.631999999999998</v>
      </c>
      <c r="BH37" s="23">
        <f t="shared" si="56"/>
        <v>69.722000000000008</v>
      </c>
      <c r="BI37" s="23">
        <f t="shared" si="56"/>
        <v>2.2980000000000018</v>
      </c>
      <c r="BJ37" s="23">
        <f t="shared" si="56"/>
        <v>-111.09132799999999</v>
      </c>
      <c r="BK37" s="23">
        <f t="shared" si="56"/>
        <v>-39.530559999999994</v>
      </c>
      <c r="BL37" s="23">
        <f t="shared" si="56"/>
        <v>71.940260000000009</v>
      </c>
      <c r="BM37" s="23">
        <f t="shared" si="56"/>
        <v>3.8759600000000045</v>
      </c>
      <c r="BN37" s="23">
        <f t="shared" si="56"/>
        <v>-109.45275455999999</v>
      </c>
      <c r="BO37" s="23">
        <f t="shared" si="56"/>
        <v>-38.087571199999992</v>
      </c>
      <c r="BP37" s="23">
        <f t="shared" si="56"/>
        <v>73.463465200000016</v>
      </c>
      <c r="BQ37" s="23">
        <f t="shared" si="56"/>
        <v>5.4854792000000092</v>
      </c>
      <c r="BR37" s="23">
        <f t="shared" si="56"/>
        <v>-107.78140965119999</v>
      </c>
      <c r="BS37" s="23">
        <f t="shared" si="56"/>
        <v>-36.615722623999993</v>
      </c>
      <c r="BT37" s="23">
        <f t="shared" si="56"/>
        <v>75.017134504000026</v>
      </c>
      <c r="BU37" s="23">
        <f t="shared" si="56"/>
        <v>7.1271887840000092</v>
      </c>
      <c r="BV37" s="23">
        <f t="shared" si="56"/>
        <v>-106.076637844224</v>
      </c>
      <c r="BW37" s="23">
        <f t="shared" si="56"/>
        <v>-35.114437076479994</v>
      </c>
      <c r="BX37" s="23">
        <f t="shared" si="56"/>
        <v>76.601877194080032</v>
      </c>
    </row>
    <row r="38" spans="2:76" x14ac:dyDescent="0.15">
      <c r="B38" s="66" t="str">
        <f t="shared" si="52"/>
        <v>Materials Solution</v>
      </c>
      <c r="G38" s="36" t="str">
        <f t="shared" si="48"/>
        <v>JPY M</v>
      </c>
      <c r="H38" s="23">
        <f t="shared" si="49"/>
        <v>542.61</v>
      </c>
      <c r="I38" s="23">
        <f t="shared" si="49"/>
        <v>724.65</v>
      </c>
      <c r="J38" s="23">
        <f t="shared" si="49"/>
        <v>640.82000000000005</v>
      </c>
      <c r="K38" s="23">
        <f t="shared" si="49"/>
        <v>735.55</v>
      </c>
      <c r="L38" s="23">
        <f t="shared" si="49"/>
        <v>813.2600000000001</v>
      </c>
      <c r="M38" s="23">
        <f t="shared" si="49"/>
        <v>824</v>
      </c>
      <c r="N38" s="23">
        <f t="shared" si="49"/>
        <v>839</v>
      </c>
      <c r="O38" s="23">
        <f t="shared" si="49"/>
        <v>588</v>
      </c>
      <c r="P38" s="23">
        <f t="shared" si="49"/>
        <v>606.14400000000001</v>
      </c>
      <c r="Q38" s="23">
        <f t="shared" si="49"/>
        <v>530.34082000000001</v>
      </c>
      <c r="R38" s="23">
        <f t="shared" si="49"/>
        <v>546.25104460000011</v>
      </c>
      <c r="S38" s="23">
        <f t="shared" si="49"/>
        <v>562.63857593800014</v>
      </c>
      <c r="T38" s="23">
        <f t="shared" si="49"/>
        <v>579.51773321614019</v>
      </c>
      <c r="Y38" s="78">
        <f>'3FS'!Y46</f>
        <v>124.5</v>
      </c>
      <c r="Z38" s="78">
        <f>'3FS'!Z46</f>
        <v>140.35999999999999</v>
      </c>
      <c r="AA38" s="78">
        <f>'3FS'!AA46</f>
        <v>171.93</v>
      </c>
      <c r="AB38" s="78">
        <f>'3FS'!AB46</f>
        <v>105.82000000000001</v>
      </c>
      <c r="AC38" s="78">
        <f>'3FS'!AC46</f>
        <v>122.96</v>
      </c>
      <c r="AD38" s="78">
        <f>'3FS'!AD46</f>
        <v>168.01000000000002</v>
      </c>
      <c r="AE38" s="78">
        <f>'3FS'!AE46</f>
        <v>194.9</v>
      </c>
      <c r="AF38" s="78">
        <f>'3FS'!AF46</f>
        <v>238.78</v>
      </c>
      <c r="AG38" s="78">
        <f>'3FS'!AG46</f>
        <v>218.84</v>
      </c>
      <c r="AH38" s="78">
        <f>'3FS'!AH46</f>
        <v>117.27</v>
      </c>
      <c r="AI38" s="78">
        <f>'3FS'!AI46</f>
        <v>140.58000000000001</v>
      </c>
      <c r="AJ38" s="78">
        <f>'3FS'!AJ46</f>
        <v>164.13000000000002</v>
      </c>
      <c r="AK38" s="78">
        <f>'3FS'!AK46</f>
        <v>160.67000000000002</v>
      </c>
      <c r="AL38" s="78">
        <f>'3FS'!AL46</f>
        <v>174.84</v>
      </c>
      <c r="AM38" s="78">
        <f>'3FS'!AM46</f>
        <v>169.87</v>
      </c>
      <c r="AN38" s="78">
        <f>'3FS'!AN46</f>
        <v>230.17000000000002</v>
      </c>
      <c r="AO38" s="78">
        <f>'3FS'!AO46</f>
        <v>323.28000000000003</v>
      </c>
      <c r="AP38" s="78">
        <f>'3FS'!AP46</f>
        <v>301.16000000000003</v>
      </c>
      <c r="AQ38" s="78">
        <f>'3FS'!AQ46</f>
        <v>182.71</v>
      </c>
      <c r="AR38" s="78">
        <f>'3FS'!AR46</f>
        <v>6.1100000000000012</v>
      </c>
      <c r="AS38" s="78">
        <f>'3FS'!AS46</f>
        <v>222</v>
      </c>
      <c r="AT38" s="78">
        <f>'3FS'!AT46</f>
        <v>206</v>
      </c>
      <c r="AU38" s="78">
        <f>'3FS'!AU46</f>
        <v>224</v>
      </c>
      <c r="AV38" s="78">
        <f>'3FS'!AV46</f>
        <v>172</v>
      </c>
      <c r="AW38" s="78">
        <f>'3FS'!AW46</f>
        <v>159</v>
      </c>
      <c r="AX38" s="78">
        <f>'3FS'!AX46</f>
        <v>109</v>
      </c>
      <c r="AY38" s="78">
        <f>'3FS'!AY46</f>
        <v>294</v>
      </c>
      <c r="AZ38" s="78">
        <f>'3FS'!AZ46</f>
        <v>277</v>
      </c>
      <c r="BA38" s="78">
        <f>'3FS'!BA46</f>
        <v>109</v>
      </c>
      <c r="BB38" s="78">
        <f>'3FS'!BB46</f>
        <v>115</v>
      </c>
      <c r="BC38" s="78">
        <f>'3FS'!BC46</f>
        <v>162</v>
      </c>
      <c r="BD38" s="78">
        <f>'3FS'!BD46</f>
        <v>202</v>
      </c>
      <c r="BE38" s="78">
        <f>'3FS'!BE46</f>
        <v>222</v>
      </c>
      <c r="BF38" s="23">
        <f>BF179</f>
        <v>119.09100000000001</v>
      </c>
      <c r="BG38" s="23">
        <f t="shared" ref="BG38:BX38" si="57">BG179</f>
        <v>133.29500000000002</v>
      </c>
      <c r="BH38" s="23">
        <f t="shared" si="57"/>
        <v>131.75800000000001</v>
      </c>
      <c r="BI38" s="23">
        <f t="shared" si="57"/>
        <v>134.67250000000001</v>
      </c>
      <c r="BJ38" s="23">
        <f t="shared" si="57"/>
        <v>122.66373000000002</v>
      </c>
      <c r="BK38" s="23">
        <f t="shared" si="57"/>
        <v>137.29384999999999</v>
      </c>
      <c r="BL38" s="23">
        <f t="shared" si="57"/>
        <v>135.71074000000002</v>
      </c>
      <c r="BM38" s="23">
        <f t="shared" si="57"/>
        <v>138.71267500000002</v>
      </c>
      <c r="BN38" s="23">
        <f t="shared" si="57"/>
        <v>126.34364190000002</v>
      </c>
      <c r="BO38" s="23">
        <f t="shared" si="57"/>
        <v>141.4126655</v>
      </c>
      <c r="BP38" s="23">
        <f t="shared" si="57"/>
        <v>139.78206220000001</v>
      </c>
      <c r="BQ38" s="23">
        <f t="shared" si="57"/>
        <v>142.87405525000003</v>
      </c>
      <c r="BR38" s="23">
        <f t="shared" si="57"/>
        <v>130.13395115700004</v>
      </c>
      <c r="BS38" s="23">
        <f t="shared" si="57"/>
        <v>145.65504546500003</v>
      </c>
      <c r="BT38" s="23">
        <f t="shared" si="57"/>
        <v>143.97552406600002</v>
      </c>
      <c r="BU38" s="23">
        <f t="shared" si="57"/>
        <v>147.16027690750002</v>
      </c>
      <c r="BV38" s="23">
        <f t="shared" si="57"/>
        <v>134.03796969171003</v>
      </c>
      <c r="BW38" s="23">
        <f t="shared" si="57"/>
        <v>150.02469682895003</v>
      </c>
      <c r="BX38" s="23">
        <f t="shared" si="57"/>
        <v>148.29478978798005</v>
      </c>
    </row>
    <row r="39" spans="2:76" x14ac:dyDescent="0.15">
      <c r="B39" s="66" t="str">
        <f t="shared" si="52"/>
        <v>Insulation Materials</v>
      </c>
      <c r="G39" s="36" t="str">
        <f t="shared" si="48"/>
        <v>JPY M</v>
      </c>
      <c r="H39" s="23">
        <f t="shared" si="49"/>
        <v>1381.0800000000002</v>
      </c>
      <c r="I39" s="23">
        <f t="shared" si="49"/>
        <v>1984.92</v>
      </c>
      <c r="J39" s="23">
        <f t="shared" si="49"/>
        <v>1785.6800000000003</v>
      </c>
      <c r="K39" s="23">
        <f t="shared" si="49"/>
        <v>2084.1999999999998</v>
      </c>
      <c r="L39" s="23">
        <f t="shared" si="49"/>
        <v>2365.0400000000004</v>
      </c>
      <c r="M39" s="23">
        <f t="shared" si="49"/>
        <v>914</v>
      </c>
      <c r="N39" s="23">
        <f t="shared" si="49"/>
        <v>693</v>
      </c>
      <c r="O39" s="23">
        <f t="shared" si="49"/>
        <v>202</v>
      </c>
      <c r="P39" s="23">
        <f t="shared" si="49"/>
        <v>676.89499999999998</v>
      </c>
      <c r="Q39" s="23">
        <f t="shared" si="49"/>
        <v>765.5497499999999</v>
      </c>
      <c r="R39" s="23">
        <f t="shared" si="49"/>
        <v>858.63723749999986</v>
      </c>
      <c r="S39" s="23">
        <f t="shared" si="49"/>
        <v>956.37909937500012</v>
      </c>
      <c r="T39" s="23">
        <f t="shared" si="49"/>
        <v>1059.0080543437502</v>
      </c>
      <c r="Y39" s="78">
        <f>'3FS'!Y47</f>
        <v>379.44000000000005</v>
      </c>
      <c r="Z39" s="78">
        <f>'3FS'!Z47</f>
        <v>337.28000000000003</v>
      </c>
      <c r="AA39" s="78">
        <f>'3FS'!AA47</f>
        <v>377.40000000000003</v>
      </c>
      <c r="AB39" s="78">
        <f>'3FS'!AB47</f>
        <v>286.96000000000004</v>
      </c>
      <c r="AC39" s="78">
        <f>'3FS'!AC47</f>
        <v>402.56</v>
      </c>
      <c r="AD39" s="78">
        <f>'3FS'!AD47</f>
        <v>431.8</v>
      </c>
      <c r="AE39" s="78">
        <f>'3FS'!AE47</f>
        <v>488.24</v>
      </c>
      <c r="AF39" s="78">
        <f>'3FS'!AF47</f>
        <v>662.32</v>
      </c>
      <c r="AG39" s="78">
        <f>'3FS'!AG47</f>
        <v>639.20000000000005</v>
      </c>
      <c r="AH39" s="78">
        <f>'3FS'!AH47</f>
        <v>332.52000000000004</v>
      </c>
      <c r="AI39" s="78">
        <f>'3FS'!AI47</f>
        <v>338.64000000000004</v>
      </c>
      <c r="AJ39" s="78">
        <f>'3FS'!AJ47</f>
        <v>475.32000000000005</v>
      </c>
      <c r="AK39" s="78">
        <f>'3FS'!AK47</f>
        <v>490.28000000000003</v>
      </c>
      <c r="AL39" s="78">
        <f>'3FS'!AL47</f>
        <v>473.28000000000003</v>
      </c>
      <c r="AM39" s="78">
        <f>'3FS'!AM47</f>
        <v>411.40000000000003</v>
      </c>
      <c r="AN39" s="78">
        <f>'3FS'!AN47</f>
        <v>709.24</v>
      </c>
      <c r="AO39" s="78">
        <f>'3FS'!AO47</f>
        <v>962.88000000000011</v>
      </c>
      <c r="AP39" s="78">
        <f>'3FS'!AP47</f>
        <v>851.36</v>
      </c>
      <c r="AQ39" s="78">
        <f>'3FS'!AQ47</f>
        <v>509.32000000000005</v>
      </c>
      <c r="AR39" s="78">
        <f>'3FS'!AR47</f>
        <v>41.480000000000004</v>
      </c>
      <c r="AS39" s="78">
        <f>'3FS'!AS47</f>
        <v>-26</v>
      </c>
      <c r="AT39" s="78">
        <f>'3FS'!AT47</f>
        <v>267</v>
      </c>
      <c r="AU39" s="78">
        <f>'3FS'!AU47</f>
        <v>469</v>
      </c>
      <c r="AV39" s="78">
        <f>'3FS'!AV47</f>
        <v>204</v>
      </c>
      <c r="AW39" s="78">
        <f>'3FS'!AW47</f>
        <v>166</v>
      </c>
      <c r="AX39" s="78">
        <f>'3FS'!AX47</f>
        <v>186</v>
      </c>
      <c r="AY39" s="78">
        <f>'3FS'!AY47</f>
        <v>382</v>
      </c>
      <c r="AZ39" s="78">
        <f>'3FS'!AZ47</f>
        <v>-41</v>
      </c>
      <c r="BA39" s="78">
        <f>'3FS'!BA47</f>
        <v>-50</v>
      </c>
      <c r="BB39" s="78">
        <f>'3FS'!BB47</f>
        <v>-159</v>
      </c>
      <c r="BC39" s="78">
        <f>'3FS'!BC47</f>
        <v>303</v>
      </c>
      <c r="BD39" s="78">
        <f>'3FS'!BD47</f>
        <v>108</v>
      </c>
      <c r="BE39" s="78">
        <f>'3FS'!BE47</f>
        <v>251</v>
      </c>
      <c r="BF39" s="23">
        <f>BF189</f>
        <v>-102.73500000000004</v>
      </c>
      <c r="BG39" s="23">
        <f t="shared" ref="BG39:BX39" si="58">BG189</f>
        <v>364.89</v>
      </c>
      <c r="BH39" s="23">
        <f t="shared" si="58"/>
        <v>163.73999999999995</v>
      </c>
      <c r="BI39" s="23">
        <f t="shared" si="58"/>
        <v>272.995</v>
      </c>
      <c r="BJ39" s="23">
        <f t="shared" si="58"/>
        <v>-81.16675000000005</v>
      </c>
      <c r="BK39" s="23">
        <f t="shared" si="58"/>
        <v>388.61449999999996</v>
      </c>
      <c r="BL39" s="23">
        <f t="shared" si="58"/>
        <v>185.10699999999997</v>
      </c>
      <c r="BM39" s="23">
        <f t="shared" si="58"/>
        <v>296.08975000000004</v>
      </c>
      <c r="BN39" s="23">
        <f t="shared" si="58"/>
        <v>-58.520087500000045</v>
      </c>
      <c r="BO39" s="23">
        <f t="shared" si="58"/>
        <v>413.52522499999998</v>
      </c>
      <c r="BP39" s="23">
        <f t="shared" si="58"/>
        <v>207.54235</v>
      </c>
      <c r="BQ39" s="23">
        <f t="shared" si="58"/>
        <v>320.33923750000008</v>
      </c>
      <c r="BR39" s="23">
        <f t="shared" si="58"/>
        <v>-34.741091874999981</v>
      </c>
      <c r="BS39" s="23">
        <f t="shared" si="58"/>
        <v>439.68148624999998</v>
      </c>
      <c r="BT39" s="23">
        <f t="shared" si="58"/>
        <v>231.0994675</v>
      </c>
      <c r="BU39" s="23">
        <f t="shared" si="58"/>
        <v>345.80119937500007</v>
      </c>
      <c r="BV39" s="23">
        <f t="shared" si="58"/>
        <v>-9.7731464687499248</v>
      </c>
      <c r="BW39" s="23">
        <f t="shared" si="58"/>
        <v>467.14556056249995</v>
      </c>
      <c r="BX39" s="23">
        <f t="shared" si="58"/>
        <v>255.83444087500004</v>
      </c>
    </row>
    <row r="40" spans="2:76" x14ac:dyDescent="0.15">
      <c r="B40" s="66" t="str">
        <f t="shared" si="52"/>
        <v>Other Business</v>
      </c>
      <c r="G40" s="36" t="str">
        <f t="shared" si="48"/>
        <v>JPY M</v>
      </c>
      <c r="H40" s="23">
        <f t="shared" si="49"/>
        <v>328.54</v>
      </c>
      <c r="I40" s="23">
        <f t="shared" si="49"/>
        <v>594.53</v>
      </c>
      <c r="J40" s="23">
        <f t="shared" si="49"/>
        <v>400.40999999999997</v>
      </c>
      <c r="K40" s="23">
        <f t="shared" si="49"/>
        <v>570.9</v>
      </c>
      <c r="L40" s="23">
        <f t="shared" si="49"/>
        <v>244.32999999999998</v>
      </c>
      <c r="M40" s="23">
        <f t="shared" si="49"/>
        <v>447</v>
      </c>
      <c r="N40" s="23">
        <f t="shared" si="49"/>
        <v>409</v>
      </c>
      <c r="O40" s="23">
        <f t="shared" si="49"/>
        <v>488</v>
      </c>
      <c r="P40" s="23">
        <f t="shared" si="49"/>
        <v>790.79160000000002</v>
      </c>
      <c r="Q40" s="23">
        <f t="shared" si="49"/>
        <v>868.96050799999989</v>
      </c>
      <c r="R40" s="23">
        <f t="shared" si="49"/>
        <v>981.92537403999972</v>
      </c>
      <c r="S40" s="23">
        <f t="shared" si="49"/>
        <v>1109.5756726651996</v>
      </c>
      <c r="T40" s="23">
        <f t="shared" si="49"/>
        <v>1253.8205101116755</v>
      </c>
      <c r="Y40" s="78">
        <f>'3FS'!Y48</f>
        <v>115.86</v>
      </c>
      <c r="Z40" s="78">
        <f>'3FS'!Z48</f>
        <v>72.59</v>
      </c>
      <c r="AA40" s="78">
        <f>'3FS'!AA48</f>
        <v>57.86</v>
      </c>
      <c r="AB40" s="78">
        <f>'3FS'!AB48</f>
        <v>82.23</v>
      </c>
      <c r="AC40" s="78">
        <f>'3FS'!AC48</f>
        <v>137.85999999999999</v>
      </c>
      <c r="AD40" s="78">
        <f>'3FS'!AD48</f>
        <v>186.51999999999998</v>
      </c>
      <c r="AE40" s="78">
        <f>'3FS'!AE48</f>
        <v>214.86</v>
      </c>
      <c r="AF40" s="78">
        <f>'3FS'!AF48</f>
        <v>55.29</v>
      </c>
      <c r="AG40" s="78">
        <f>'3FS'!AG48</f>
        <v>93.18</v>
      </c>
      <c r="AH40" s="78">
        <f>'3FS'!AH48</f>
        <v>41.269999999999996</v>
      </c>
      <c r="AI40" s="78">
        <f>'3FS'!AI48</f>
        <v>128.47</v>
      </c>
      <c r="AJ40" s="78">
        <f>'3FS'!AJ48</f>
        <v>137.49</v>
      </c>
      <c r="AK40" s="78">
        <f>'3FS'!AK48</f>
        <v>97.759999999999991</v>
      </c>
      <c r="AL40" s="78">
        <f>'3FS'!AL48</f>
        <v>209.95</v>
      </c>
      <c r="AM40" s="78">
        <f>'3FS'!AM48</f>
        <v>139.19</v>
      </c>
      <c r="AN40" s="78">
        <f>'3FS'!AN48</f>
        <v>124</v>
      </c>
      <c r="AO40" s="78">
        <f>'3FS'!AO48</f>
        <v>77.680000000000007</v>
      </c>
      <c r="AP40" s="78">
        <f>'3FS'!AP48</f>
        <v>69.459999999999994</v>
      </c>
      <c r="AQ40" s="78">
        <f>'3FS'!AQ48</f>
        <v>46.3</v>
      </c>
      <c r="AR40" s="78">
        <f>'3FS'!AR48</f>
        <v>50.89</v>
      </c>
      <c r="AS40" s="78">
        <f>'3FS'!AS48</f>
        <v>134</v>
      </c>
      <c r="AT40" s="78">
        <f>'3FS'!AT48</f>
        <v>106</v>
      </c>
      <c r="AU40" s="78">
        <f>'3FS'!AU48</f>
        <v>102</v>
      </c>
      <c r="AV40" s="78">
        <f>'3FS'!AV48</f>
        <v>105</v>
      </c>
      <c r="AW40" s="78">
        <f>'3FS'!AW48</f>
        <v>75</v>
      </c>
      <c r="AX40" s="78">
        <f>'3FS'!AX48</f>
        <v>138</v>
      </c>
      <c r="AY40" s="78">
        <f>'3FS'!AY48</f>
        <v>110</v>
      </c>
      <c r="AZ40" s="78">
        <f>'3FS'!AZ48</f>
        <v>86</v>
      </c>
      <c r="BA40" s="78">
        <f>'3FS'!BA48</f>
        <v>112</v>
      </c>
      <c r="BB40" s="78">
        <f>'3FS'!BB48</f>
        <v>167</v>
      </c>
      <c r="BC40" s="78">
        <f>'3FS'!BC48</f>
        <v>156</v>
      </c>
      <c r="BD40" s="78">
        <f>'3FS'!BD48</f>
        <v>53</v>
      </c>
      <c r="BE40" s="78">
        <f>'3FS'!BE48</f>
        <v>213</v>
      </c>
      <c r="BF40" s="23">
        <f>BF199</f>
        <v>193.95320000000001</v>
      </c>
      <c r="BG40" s="23">
        <f t="shared" ref="BG40:BX40" si="59">BG199</f>
        <v>186.54039999999998</v>
      </c>
      <c r="BH40" s="23">
        <f t="shared" si="59"/>
        <v>197.298</v>
      </c>
      <c r="BI40" s="23">
        <f t="shared" si="59"/>
        <v>216.05599999999998</v>
      </c>
      <c r="BJ40" s="23">
        <f t="shared" si="59"/>
        <v>219.16711599999999</v>
      </c>
      <c r="BK40" s="23">
        <f t="shared" si="59"/>
        <v>210.79065199999994</v>
      </c>
      <c r="BL40" s="23">
        <f t="shared" si="59"/>
        <v>222.94673999999995</v>
      </c>
      <c r="BM40" s="23">
        <f t="shared" si="59"/>
        <v>244.14327999999998</v>
      </c>
      <c r="BN40" s="23">
        <f t="shared" si="59"/>
        <v>247.65884107999995</v>
      </c>
      <c r="BO40" s="23">
        <f t="shared" si="59"/>
        <v>238.19343675999991</v>
      </c>
      <c r="BP40" s="23">
        <f t="shared" si="59"/>
        <v>251.92981619999992</v>
      </c>
      <c r="BQ40" s="23">
        <f t="shared" si="59"/>
        <v>275.88190639999993</v>
      </c>
      <c r="BR40" s="23">
        <f t="shared" si="59"/>
        <v>279.85449042039994</v>
      </c>
      <c r="BS40" s="23">
        <f t="shared" si="59"/>
        <v>269.15858353879986</v>
      </c>
      <c r="BT40" s="23">
        <f t="shared" si="59"/>
        <v>284.68069230599986</v>
      </c>
      <c r="BU40" s="23">
        <f t="shared" si="59"/>
        <v>311.74655423199994</v>
      </c>
      <c r="BV40" s="23">
        <f t="shared" si="59"/>
        <v>316.23557417505191</v>
      </c>
      <c r="BW40" s="23">
        <f t="shared" si="59"/>
        <v>304.14919939884379</v>
      </c>
      <c r="BX40" s="23">
        <f t="shared" si="59"/>
        <v>321.68918230577987</v>
      </c>
    </row>
    <row r="41" spans="2:76" x14ac:dyDescent="0.15">
      <c r="B41" s="66" t="s">
        <v>41</v>
      </c>
      <c r="G41" s="36" t="str">
        <f t="shared" si="48"/>
        <v>JPY M</v>
      </c>
      <c r="H41" s="23">
        <f t="shared" si="49"/>
        <v>-514.82000000000039</v>
      </c>
      <c r="I41" s="23">
        <f t="shared" si="49"/>
        <v>-1457.2500000000002</v>
      </c>
      <c r="J41" s="23">
        <f t="shared" si="49"/>
        <v>-2048.29</v>
      </c>
      <c r="K41" s="23">
        <f t="shared" si="49"/>
        <v>-1053.0999999999999</v>
      </c>
      <c r="L41" s="23">
        <f t="shared" si="49"/>
        <v>-333.97000000000048</v>
      </c>
      <c r="M41" s="23">
        <f t="shared" si="49"/>
        <v>-839</v>
      </c>
      <c r="N41" s="23">
        <f t="shared" si="49"/>
        <v>-858</v>
      </c>
      <c r="O41" s="23">
        <f t="shared" si="49"/>
        <v>-2160</v>
      </c>
      <c r="P41" s="23">
        <f t="shared" si="49"/>
        <v>-2054.934653655645</v>
      </c>
      <c r="Q41" s="23">
        <f t="shared" si="49"/>
        <v>-2355.0899180454398</v>
      </c>
      <c r="R41" s="23">
        <f t="shared" si="49"/>
        <v>-2564.4919166042782</v>
      </c>
      <c r="S41" s="23">
        <f t="shared" si="49"/>
        <v>-2728.3011717978034</v>
      </c>
      <c r="T41" s="23">
        <f t="shared" si="49"/>
        <v>-2903.4612479682919</v>
      </c>
      <c r="Y41" s="78">
        <f>'3FS'!Y49</f>
        <v>-60.900000000000091</v>
      </c>
      <c r="Z41" s="78">
        <f>'3FS'!Z49</f>
        <v>-84.070000000000164</v>
      </c>
      <c r="AA41" s="78">
        <f>'3FS'!AA49</f>
        <v>28.739999999999782</v>
      </c>
      <c r="AB41" s="78">
        <f>'3FS'!AB49</f>
        <v>-398.58999999999992</v>
      </c>
      <c r="AC41" s="78">
        <f>'3FS'!AC49</f>
        <v>-101.81999999999994</v>
      </c>
      <c r="AD41" s="78">
        <f>'3FS'!AD49</f>
        <v>-263.31999999999971</v>
      </c>
      <c r="AE41" s="78">
        <f>'3FS'!AE49</f>
        <v>-625.70000000000027</v>
      </c>
      <c r="AF41" s="78">
        <f>'3FS'!AF49</f>
        <v>-466.41000000000031</v>
      </c>
      <c r="AG41" s="78">
        <f>'3FS'!AG49</f>
        <v>-897.37999999999965</v>
      </c>
      <c r="AH41" s="78">
        <f>'3FS'!AH49</f>
        <v>-457.58999999999992</v>
      </c>
      <c r="AI41" s="78">
        <f>'3FS'!AI49</f>
        <v>-394.71000000000004</v>
      </c>
      <c r="AJ41" s="78">
        <f>'3FS'!AJ49</f>
        <v>-298.61000000000035</v>
      </c>
      <c r="AK41" s="78">
        <f>'3FS'!AK49</f>
        <v>-56.240000000000009</v>
      </c>
      <c r="AL41" s="78">
        <f>'3FS'!AL49</f>
        <v>-253.42999999999984</v>
      </c>
      <c r="AM41" s="78">
        <f>'3FS'!AM49</f>
        <v>-382.59000000000015</v>
      </c>
      <c r="AN41" s="78">
        <f>'3FS'!AN49</f>
        <v>-360.83999999999992</v>
      </c>
      <c r="AO41" s="78">
        <f>'3FS'!AO49</f>
        <v>-534.76000000000022</v>
      </c>
      <c r="AP41" s="78">
        <f>'3FS'!AP49</f>
        <v>-489.22000000000025</v>
      </c>
      <c r="AQ41" s="78">
        <f>'3FS'!AQ49</f>
        <v>188.57999999999993</v>
      </c>
      <c r="AR41" s="78">
        <f>'3FS'!AR49</f>
        <v>501.43000000000006</v>
      </c>
      <c r="AS41" s="78">
        <f>'3FS'!AS49</f>
        <v>-263</v>
      </c>
      <c r="AT41" s="78">
        <f>'3FS'!AT49</f>
        <v>-163</v>
      </c>
      <c r="AU41" s="78">
        <f>'3FS'!AU49</f>
        <v>-147</v>
      </c>
      <c r="AV41" s="78">
        <f>'3FS'!AV49</f>
        <v>-266</v>
      </c>
      <c r="AW41" s="78">
        <f>'3FS'!AW49</f>
        <v>-357</v>
      </c>
      <c r="AX41" s="78">
        <f>'3FS'!AX49</f>
        <v>-238</v>
      </c>
      <c r="AY41" s="78">
        <f>'3FS'!AY49</f>
        <v>-122</v>
      </c>
      <c r="AZ41" s="78">
        <f>'3FS'!AZ49</f>
        <v>-141</v>
      </c>
      <c r="BA41" s="78">
        <f>'3FS'!BA49</f>
        <v>-417</v>
      </c>
      <c r="BB41" s="78">
        <f>'3FS'!BB49</f>
        <v>-358</v>
      </c>
      <c r="BC41" s="78">
        <f>'3FS'!BC49</f>
        <v>-706</v>
      </c>
      <c r="BD41" s="78">
        <f>'3FS'!BD49</f>
        <v>-679</v>
      </c>
      <c r="BE41" s="78">
        <f>'3FS'!BE49</f>
        <v>-486</v>
      </c>
      <c r="BF41" s="23">
        <f>BF206</f>
        <v>-510.98198233674026</v>
      </c>
      <c r="BG41" s="23">
        <f t="shared" ref="BG41:BX41" si="60">BG206</f>
        <v>-522.38257071291935</v>
      </c>
      <c r="BH41" s="23">
        <f t="shared" si="60"/>
        <v>-535.57010060598543</v>
      </c>
      <c r="BI41" s="23">
        <f t="shared" si="60"/>
        <v>-567.10193188767232</v>
      </c>
      <c r="BJ41" s="23">
        <f t="shared" si="60"/>
        <v>-577.6170939755383</v>
      </c>
      <c r="BK41" s="23">
        <f t="shared" si="60"/>
        <v>-596.26165694823294</v>
      </c>
      <c r="BL41" s="23">
        <f t="shared" si="60"/>
        <v>-614.10923523399651</v>
      </c>
      <c r="BM41" s="23">
        <f t="shared" si="60"/>
        <v>-628.6037791088828</v>
      </c>
      <c r="BN41" s="23">
        <f t="shared" si="60"/>
        <v>-633.11957596211244</v>
      </c>
      <c r="BO41" s="23">
        <f t="shared" si="60"/>
        <v>-645.91855962277123</v>
      </c>
      <c r="BP41" s="23">
        <f t="shared" si="60"/>
        <v>-656.85000191051165</v>
      </c>
      <c r="BQ41" s="23">
        <f t="shared" si="60"/>
        <v>-676.1858058135457</v>
      </c>
      <c r="BR41" s="23">
        <f t="shared" si="60"/>
        <v>-675.99771954151367</v>
      </c>
      <c r="BS41" s="23">
        <f t="shared" si="60"/>
        <v>-684.61683514156982</v>
      </c>
      <c r="BT41" s="23">
        <f t="shared" si="60"/>
        <v>-691.50081130117428</v>
      </c>
      <c r="BU41" s="23">
        <f t="shared" si="60"/>
        <v>-720.35628553302752</v>
      </c>
      <c r="BV41" s="23">
        <f t="shared" si="60"/>
        <v>-719.39923979622313</v>
      </c>
      <c r="BW41" s="23">
        <f t="shared" si="60"/>
        <v>-728.43489323420943</v>
      </c>
      <c r="BX41" s="23">
        <f t="shared" si="60"/>
        <v>-735.27082940483137</v>
      </c>
    </row>
    <row r="42" spans="2:76" x14ac:dyDescent="0.15">
      <c r="B42" s="66"/>
      <c r="G42" s="36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</row>
    <row r="43" spans="2:76" x14ac:dyDescent="0.15">
      <c r="B43" s="67" t="s">
        <v>42</v>
      </c>
      <c r="G43" s="36" t="s">
        <v>38</v>
      </c>
      <c r="H43" s="24">
        <f t="shared" ref="H43:T44" si="61">IFERROR(H34/H10,"nm")</f>
        <v>9.9623283509539431E-2</v>
      </c>
      <c r="I43" s="24">
        <f t="shared" si="61"/>
        <v>9.5193653756416238E-2</v>
      </c>
      <c r="J43" s="24">
        <f t="shared" si="61"/>
        <v>7.5757383296284536E-2</v>
      </c>
      <c r="K43" s="24">
        <f t="shared" si="61"/>
        <v>8.647336672655237E-2</v>
      </c>
      <c r="L43" s="24">
        <f t="shared" si="61"/>
        <v>5.5753587423453065E-2</v>
      </c>
      <c r="M43" s="24">
        <f t="shared" si="61"/>
        <v>8.9930294906166219E-2</v>
      </c>
      <c r="N43" s="24">
        <f t="shared" si="61"/>
        <v>0.15081672521163317</v>
      </c>
      <c r="O43" s="24">
        <f t="shared" si="61"/>
        <v>0.17608647843959874</v>
      </c>
      <c r="P43" s="24">
        <f t="shared" si="61"/>
        <v>0.2232059576538134</v>
      </c>
      <c r="Q43" s="24">
        <f t="shared" si="61"/>
        <v>0.22112930260504127</v>
      </c>
      <c r="R43" s="24">
        <f t="shared" si="61"/>
        <v>0.21676634620795737</v>
      </c>
      <c r="S43" s="24">
        <f t="shared" si="61"/>
        <v>0.21071090571912693</v>
      </c>
      <c r="T43" s="24">
        <f t="shared" si="61"/>
        <v>0.20646152565761275</v>
      </c>
      <c r="Y43" s="24">
        <f t="shared" ref="Y43:BE44" si="62">IFERROR(Y34/Y10,"nm")</f>
        <v>0.10397613341810534</v>
      </c>
      <c r="Z43" s="24">
        <f t="shared" si="62"/>
        <v>0.10762800417972831</v>
      </c>
      <c r="AA43" s="24">
        <f t="shared" si="62"/>
        <v>0.11408405222124833</v>
      </c>
      <c r="AB43" s="24">
        <f t="shared" si="62"/>
        <v>6.9746755964838841E-2</v>
      </c>
      <c r="AC43" s="24">
        <f t="shared" si="62"/>
        <v>8.2347235693501455E-2</v>
      </c>
      <c r="AD43" s="24">
        <f t="shared" si="62"/>
        <v>7.6603432700993679E-2</v>
      </c>
      <c r="AE43" s="24">
        <f t="shared" si="62"/>
        <v>8.6678874958914395E-2</v>
      </c>
      <c r="AF43" s="24">
        <f t="shared" si="62"/>
        <v>0.13479204173013895</v>
      </c>
      <c r="AG43" s="24">
        <f t="shared" si="62"/>
        <v>0.10464225524743374</v>
      </c>
      <c r="AH43" s="24">
        <f t="shared" si="62"/>
        <v>4.5729261378830828E-2</v>
      </c>
      <c r="AI43" s="24">
        <f t="shared" si="62"/>
        <v>6.8073248407643311E-2</v>
      </c>
      <c r="AJ43" s="24">
        <f t="shared" si="62"/>
        <v>8.3140877598152418E-2</v>
      </c>
      <c r="AK43" s="24">
        <f t="shared" si="62"/>
        <v>8.2520959251316042E-2</v>
      </c>
      <c r="AL43" s="24">
        <f t="shared" si="62"/>
        <v>0.10885842084791909</v>
      </c>
      <c r="AM43" s="24">
        <f t="shared" si="62"/>
        <v>8.191888936433224E-2</v>
      </c>
      <c r="AN43" s="24">
        <f t="shared" si="62"/>
        <v>7.3545504285974825E-2</v>
      </c>
      <c r="AO43" s="24">
        <f t="shared" si="62"/>
        <v>0.10967931497649429</v>
      </c>
      <c r="AP43" s="24">
        <f t="shared" si="62"/>
        <v>8.5480396380870308E-2</v>
      </c>
      <c r="AQ43" s="24">
        <f t="shared" si="62"/>
        <v>5.7445339470655929E-2</v>
      </c>
      <c r="AR43" s="24">
        <f t="shared" si="62"/>
        <v>-5.1414566572539823E-2</v>
      </c>
      <c r="AS43" s="24">
        <f t="shared" si="62"/>
        <v>4.3606799704360683E-2</v>
      </c>
      <c r="AT43" s="24">
        <f t="shared" si="62"/>
        <v>9.9482973792119803E-2</v>
      </c>
      <c r="AU43" s="24">
        <f t="shared" si="62"/>
        <v>0.10218516615956059</v>
      </c>
      <c r="AV43" s="24">
        <f t="shared" si="62"/>
        <v>0.10641757893066793</v>
      </c>
      <c r="AW43" s="24">
        <f t="shared" si="62"/>
        <v>0.14954237353042546</v>
      </c>
      <c r="AX43" s="24">
        <f t="shared" si="62"/>
        <v>0.12767300267300266</v>
      </c>
      <c r="AY43" s="24">
        <f t="shared" si="62"/>
        <v>0.15687789799072643</v>
      </c>
      <c r="AZ43" s="24">
        <f t="shared" si="62"/>
        <v>0.16841110626544556</v>
      </c>
      <c r="BA43" s="24">
        <f t="shared" si="62"/>
        <v>0.15232562258670163</v>
      </c>
      <c r="BB43" s="24">
        <f t="shared" si="62"/>
        <v>0.17662782727895818</v>
      </c>
      <c r="BC43" s="24">
        <f t="shared" si="62"/>
        <v>0.18149289335056157</v>
      </c>
      <c r="BD43" s="24">
        <f t="shared" si="62"/>
        <v>0.19213945289547563</v>
      </c>
      <c r="BE43" s="24">
        <f t="shared" si="62"/>
        <v>0.23334606682142753</v>
      </c>
      <c r="BF43" s="24">
        <f t="shared" ref="BF43:BX43" si="63">IFERROR(BF34/BF10,"nm")</f>
        <v>0.22006440706181105</v>
      </c>
      <c r="BG43" s="24">
        <f t="shared" si="63"/>
        <v>0.21650164859755169</v>
      </c>
      <c r="BH43" s="24">
        <f t="shared" si="63"/>
        <v>0.22307771883429758</v>
      </c>
      <c r="BI43" s="24">
        <f t="shared" si="63"/>
        <v>0.2088395062530716</v>
      </c>
      <c r="BJ43" s="24">
        <f t="shared" si="63"/>
        <v>0.20457589715971955</v>
      </c>
      <c r="BK43" s="24">
        <f t="shared" si="63"/>
        <v>0.22289637008218116</v>
      </c>
      <c r="BL43" s="24">
        <f t="shared" si="63"/>
        <v>0.24633241262613931</v>
      </c>
      <c r="BM43" s="24">
        <f t="shared" si="63"/>
        <v>0.21246890902816287</v>
      </c>
      <c r="BN43" s="24">
        <f t="shared" si="63"/>
        <v>0.20713761379276777</v>
      </c>
      <c r="BO43" s="24">
        <f t="shared" si="63"/>
        <v>0.21592189113327143</v>
      </c>
      <c r="BP43" s="24">
        <f t="shared" si="63"/>
        <v>0.23099025336148057</v>
      </c>
      <c r="BQ43" s="24">
        <f t="shared" si="63"/>
        <v>0.2117705691298826</v>
      </c>
      <c r="BR43" s="24">
        <f t="shared" si="63"/>
        <v>0.204458956776707</v>
      </c>
      <c r="BS43" s="24">
        <f t="shared" si="63"/>
        <v>0.20820042255526752</v>
      </c>
      <c r="BT43" s="24">
        <f t="shared" si="63"/>
        <v>0.21827198565329531</v>
      </c>
      <c r="BU43" s="24">
        <f t="shared" si="63"/>
        <v>0.20825204615356885</v>
      </c>
      <c r="BV43" s="24">
        <f t="shared" si="63"/>
        <v>0.19994307194397221</v>
      </c>
      <c r="BW43" s="24">
        <f t="shared" si="63"/>
        <v>0.20399692522042803</v>
      </c>
      <c r="BX43" s="24">
        <f t="shared" si="63"/>
        <v>0.21352675754384565</v>
      </c>
    </row>
    <row r="44" spans="2:76" x14ac:dyDescent="0.15">
      <c r="B44" s="66" t="str">
        <f t="shared" ref="B44:B49" si="64">B35</f>
        <v>Electronic Materials</v>
      </c>
      <c r="G44" s="36" t="s">
        <v>38</v>
      </c>
      <c r="H44" s="24">
        <f t="shared" si="61"/>
        <v>9.9564106646047021E-2</v>
      </c>
      <c r="I44" s="24">
        <f t="shared" si="61"/>
        <v>0.11978196309363658</v>
      </c>
      <c r="J44" s="24">
        <f t="shared" si="61"/>
        <v>0.10898759822263296</v>
      </c>
      <c r="K44" s="24">
        <f t="shared" si="61"/>
        <v>0.11713337338835976</v>
      </c>
      <c r="L44" s="24">
        <f t="shared" si="61"/>
        <v>0.13210198016312755</v>
      </c>
      <c r="M44" s="24">
        <f t="shared" si="61"/>
        <v>0.18052618250184066</v>
      </c>
      <c r="N44" s="24">
        <f t="shared" si="61"/>
        <v>0.33927305614626874</v>
      </c>
      <c r="O44" s="24">
        <f t="shared" si="61"/>
        <v>0.39360600832233839</v>
      </c>
      <c r="P44" s="24">
        <f t="shared" si="61"/>
        <v>0.45721281405318565</v>
      </c>
      <c r="Q44" s="24">
        <f t="shared" si="61"/>
        <v>0.42544852113912573</v>
      </c>
      <c r="R44" s="24">
        <f t="shared" si="61"/>
        <v>0.40667073955305016</v>
      </c>
      <c r="S44" s="24">
        <f t="shared" si="61"/>
        <v>0.39398125666900174</v>
      </c>
      <c r="T44" s="24">
        <f t="shared" si="61"/>
        <v>0.38549322170737127</v>
      </c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>
        <f t="shared" si="62"/>
        <v>0.11267621517988047</v>
      </c>
      <c r="AL44" s="24">
        <f t="shared" si="62"/>
        <v>0.11176928298263331</v>
      </c>
      <c r="AM44" s="24">
        <f t="shared" si="62"/>
        <v>9.579816843239361E-2</v>
      </c>
      <c r="AN44" s="24">
        <f t="shared" si="62"/>
        <v>0.14435162263774051</v>
      </c>
      <c r="AO44" s="24">
        <f t="shared" si="62"/>
        <v>0.17966134950065729</v>
      </c>
      <c r="AP44" s="24">
        <f t="shared" si="62"/>
        <v>0.17360427134780465</v>
      </c>
      <c r="AQ44" s="24">
        <f t="shared" si="62"/>
        <v>0.12351646109774653</v>
      </c>
      <c r="AR44" s="24">
        <f t="shared" si="62"/>
        <v>1.1796839954144446E-2</v>
      </c>
      <c r="AS44" s="24">
        <f t="shared" si="62"/>
        <v>0.12419703736603581</v>
      </c>
      <c r="AT44" s="24">
        <f t="shared" si="62"/>
        <v>0.18704606506815244</v>
      </c>
      <c r="AU44" s="24">
        <f t="shared" si="62"/>
        <v>0.13555388205083888</v>
      </c>
      <c r="AV44" s="24">
        <f t="shared" si="62"/>
        <v>0.25738543847406375</v>
      </c>
      <c r="AW44" s="24">
        <f t="shared" si="62"/>
        <v>0.36823517191232991</v>
      </c>
      <c r="AX44" s="24">
        <f t="shared" si="62"/>
        <v>0.28638544582167136</v>
      </c>
      <c r="AY44" s="24">
        <f t="shared" si="62"/>
        <v>0.33080999242997727</v>
      </c>
      <c r="AZ44" s="24">
        <f t="shared" si="62"/>
        <v>0.37098581030619865</v>
      </c>
      <c r="BA44" s="24">
        <f t="shared" si="62"/>
        <v>0.36742121615623613</v>
      </c>
      <c r="BB44" s="24">
        <f t="shared" si="62"/>
        <v>0.39883156422282562</v>
      </c>
      <c r="BC44" s="24">
        <f t="shared" si="62"/>
        <v>0.38211382113821141</v>
      </c>
      <c r="BD44" s="24">
        <f t="shared" si="62"/>
        <v>0.42221884959781453</v>
      </c>
      <c r="BE44" s="24">
        <f t="shared" si="62"/>
        <v>0.48228117074508192</v>
      </c>
      <c r="BF44" s="24">
        <f t="shared" ref="BF44:BX44" si="65">IFERROR(BF35/BF11,"nm")</f>
        <v>0.47842446114722947</v>
      </c>
      <c r="BG44" s="24">
        <f t="shared" si="65"/>
        <v>0.43206247277274606</v>
      </c>
      <c r="BH44" s="24">
        <f t="shared" si="65"/>
        <v>0.43900466932273019</v>
      </c>
      <c r="BI44" s="24">
        <f t="shared" si="65"/>
        <v>0.41127297890444692</v>
      </c>
      <c r="BJ44" s="24">
        <f t="shared" si="65"/>
        <v>0.41385270963119619</v>
      </c>
      <c r="BK44" s="24">
        <f t="shared" si="65"/>
        <v>0.41647481131297032</v>
      </c>
      <c r="BL44" s="24">
        <f t="shared" si="65"/>
        <v>0.45622923610680277</v>
      </c>
      <c r="BM44" s="24">
        <f t="shared" si="65"/>
        <v>0.40221347890485615</v>
      </c>
      <c r="BN44" s="24">
        <f t="shared" si="65"/>
        <v>0.40541815403742831</v>
      </c>
      <c r="BO44" s="24">
        <f t="shared" si="65"/>
        <v>0.39512198626800138</v>
      </c>
      <c r="BP44" s="24">
        <f t="shared" si="65"/>
        <v>0.42305200795612136</v>
      </c>
      <c r="BQ44" s="24">
        <f t="shared" si="65"/>
        <v>0.39660561934522465</v>
      </c>
      <c r="BR44" s="24">
        <f t="shared" si="65"/>
        <v>0.39735758439134788</v>
      </c>
      <c r="BS44" s="24">
        <f t="shared" si="65"/>
        <v>0.38056098406930761</v>
      </c>
      <c r="BT44" s="24">
        <f t="shared" si="65"/>
        <v>0.40132781259160566</v>
      </c>
      <c r="BU44" s="24">
        <f t="shared" si="65"/>
        <v>0.38929459246999365</v>
      </c>
      <c r="BV44" s="24">
        <f t="shared" si="65"/>
        <v>0.38749560974541047</v>
      </c>
      <c r="BW44" s="24">
        <f t="shared" si="65"/>
        <v>0.37245757529535439</v>
      </c>
      <c r="BX44" s="24">
        <f t="shared" si="65"/>
        <v>0.39269339868776298</v>
      </c>
    </row>
    <row r="45" spans="2:76" x14ac:dyDescent="0.15">
      <c r="B45" s="66" t="str">
        <f t="shared" si="64"/>
        <v>Medical</v>
      </c>
      <c r="G45" s="36" t="s">
        <v>38</v>
      </c>
      <c r="H45" s="24">
        <f t="shared" ref="H45:T45" si="66">IFERROR(H36/H12,"nm")</f>
        <v>4.5939234589541335E-2</v>
      </c>
      <c r="I45" s="24">
        <f t="shared" si="66"/>
        <v>2.9497741163964922E-2</v>
      </c>
      <c r="J45" s="24">
        <f t="shared" si="66"/>
        <v>2.2740740740740742E-2</v>
      </c>
      <c r="K45" s="24">
        <f t="shared" si="66"/>
        <v>1.6047828823159218E-2</v>
      </c>
      <c r="L45" s="24">
        <f t="shared" si="66"/>
        <v>6.6233068798854352E-3</v>
      </c>
      <c r="M45" s="24">
        <f t="shared" si="66"/>
        <v>0.18805574447719087</v>
      </c>
      <c r="N45" s="24">
        <f t="shared" si="66"/>
        <v>0.17503491876791885</v>
      </c>
      <c r="O45" s="24">
        <f t="shared" si="66"/>
        <v>0.17552346570397112</v>
      </c>
      <c r="P45" s="24">
        <f t="shared" si="66"/>
        <v>0.19344519179294509</v>
      </c>
      <c r="Q45" s="24">
        <f t="shared" si="66"/>
        <v>0.19649902867907423</v>
      </c>
      <c r="R45" s="24">
        <f t="shared" si="66"/>
        <v>0.19649902867907421</v>
      </c>
      <c r="S45" s="24">
        <f t="shared" si="66"/>
        <v>0.19649902867907418</v>
      </c>
      <c r="T45" s="24">
        <f t="shared" si="66"/>
        <v>0.19649902867907423</v>
      </c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>
        <f t="shared" ref="AK45:BX45" si="67">IFERROR(AK36/AK12,"nm")</f>
        <v>-1.0351468464130958E-2</v>
      </c>
      <c r="AL45" s="24">
        <f t="shared" si="67"/>
        <v>2.954600048042277E-2</v>
      </c>
      <c r="AM45" s="24">
        <f t="shared" si="67"/>
        <v>6.8559185859667915E-2</v>
      </c>
      <c r="AN45" s="24">
        <f t="shared" si="67"/>
        <v>-2.1099244594946599E-2</v>
      </c>
      <c r="AO45" s="24">
        <f t="shared" si="67"/>
        <v>-4.4853106077595876E-3</v>
      </c>
      <c r="AP45" s="24">
        <f t="shared" si="67"/>
        <v>2.370178840767076E-2</v>
      </c>
      <c r="AQ45" s="24">
        <f t="shared" si="67"/>
        <v>1.9890260631001373E-2</v>
      </c>
      <c r="AR45" s="24">
        <f t="shared" si="67"/>
        <v>-2.0091324200913242E-2</v>
      </c>
      <c r="AS45" s="24">
        <f t="shared" si="67"/>
        <v>0.14134399551066218</v>
      </c>
      <c r="AT45" s="24">
        <f t="shared" si="67"/>
        <v>0.16063120834905067</v>
      </c>
      <c r="AU45" s="24">
        <f t="shared" si="67"/>
        <v>0.23793257791702985</v>
      </c>
      <c r="AV45" s="24">
        <f t="shared" si="67"/>
        <v>0.20364173709149527</v>
      </c>
      <c r="AW45" s="24">
        <f t="shared" si="67"/>
        <v>0.20152986172403647</v>
      </c>
      <c r="AX45" s="24">
        <f t="shared" si="67"/>
        <v>0.18924191750278707</v>
      </c>
      <c r="AY45" s="24">
        <f t="shared" si="67"/>
        <v>0.11094407696933253</v>
      </c>
      <c r="AZ45" s="24">
        <f t="shared" si="67"/>
        <v>0.19696048632218846</v>
      </c>
      <c r="BA45" s="24">
        <f t="shared" si="67"/>
        <v>0.11810803246571508</v>
      </c>
      <c r="BB45" s="24">
        <f t="shared" si="67"/>
        <v>0.20834640727957326</v>
      </c>
      <c r="BC45" s="24">
        <f t="shared" si="67"/>
        <v>0.21617069062324537</v>
      </c>
      <c r="BD45" s="24">
        <f t="shared" si="67"/>
        <v>0.16298185941043083</v>
      </c>
      <c r="BE45" s="24">
        <f t="shared" si="67"/>
        <v>0.18465165007857517</v>
      </c>
      <c r="BF45" s="24">
        <f t="shared" si="67"/>
        <v>0.19649902867907423</v>
      </c>
      <c r="BG45" s="24">
        <f t="shared" si="67"/>
        <v>0.19649902867907423</v>
      </c>
      <c r="BH45" s="24">
        <f t="shared" si="67"/>
        <v>0.19649902867907421</v>
      </c>
      <c r="BI45" s="24">
        <f t="shared" si="67"/>
        <v>0.19649902867907421</v>
      </c>
      <c r="BJ45" s="24">
        <f t="shared" si="67"/>
        <v>0.19649902867907423</v>
      </c>
      <c r="BK45" s="24">
        <f t="shared" si="67"/>
        <v>0.19649902867907421</v>
      </c>
      <c r="BL45" s="24">
        <f t="shared" si="67"/>
        <v>0.19649902867907421</v>
      </c>
      <c r="BM45" s="24">
        <f t="shared" si="67"/>
        <v>0.19649902867907421</v>
      </c>
      <c r="BN45" s="24">
        <f t="shared" si="67"/>
        <v>0.19649902867907421</v>
      </c>
      <c r="BO45" s="24">
        <f t="shared" si="67"/>
        <v>0.19649902867907421</v>
      </c>
      <c r="BP45" s="24">
        <f t="shared" si="67"/>
        <v>0.19649902867907421</v>
      </c>
      <c r="BQ45" s="24">
        <f t="shared" si="67"/>
        <v>0.19649902867907421</v>
      </c>
      <c r="BR45" s="24">
        <f t="shared" si="67"/>
        <v>0.19649902867907421</v>
      </c>
      <c r="BS45" s="24">
        <f t="shared" si="67"/>
        <v>0.19649902867907421</v>
      </c>
      <c r="BT45" s="24">
        <f t="shared" si="67"/>
        <v>0.19649902867907421</v>
      </c>
      <c r="BU45" s="24">
        <f t="shared" si="67"/>
        <v>0.19649902867907421</v>
      </c>
      <c r="BV45" s="24">
        <f t="shared" si="67"/>
        <v>0.19649902867907421</v>
      </c>
      <c r="BW45" s="24">
        <f t="shared" si="67"/>
        <v>0.19649902867907421</v>
      </c>
      <c r="BX45" s="24">
        <f t="shared" si="67"/>
        <v>0.19649902867907421</v>
      </c>
    </row>
    <row r="46" spans="2:76" x14ac:dyDescent="0.15">
      <c r="B46" s="66" t="str">
        <f t="shared" si="64"/>
        <v>Composite Materials</v>
      </c>
      <c r="G46" s="36" t="s">
        <v>38</v>
      </c>
      <c r="H46" s="24">
        <f t="shared" ref="H46:T46" si="68">IFERROR(H37/H13,"nm")</f>
        <v>0.31019148828883342</v>
      </c>
      <c r="I46" s="24">
        <f t="shared" si="68"/>
        <v>0.25740829569226265</v>
      </c>
      <c r="J46" s="24">
        <f t="shared" si="68"/>
        <v>0.21334255895750445</v>
      </c>
      <c r="K46" s="24">
        <f t="shared" si="68"/>
        <v>0.15465481544941817</v>
      </c>
      <c r="L46" s="24">
        <f t="shared" si="68"/>
        <v>-0.14602803738317757</v>
      </c>
      <c r="M46" s="24">
        <f t="shared" si="68"/>
        <v>-5.8146564341440443E-2</v>
      </c>
      <c r="N46" s="24">
        <f t="shared" si="68"/>
        <v>-6.6795309484933951E-2</v>
      </c>
      <c r="O46" s="24">
        <f t="shared" si="68"/>
        <v>-9.1037982240131342E-3</v>
      </c>
      <c r="P46" s="24">
        <f t="shared" si="68"/>
        <v>-5.6899954819939454E-3</v>
      </c>
      <c r="Q46" s="24">
        <f t="shared" si="68"/>
        <v>-4.941743186401888E-3</v>
      </c>
      <c r="R46" s="24">
        <f t="shared" si="68"/>
        <v>-4.4526893984332223E-3</v>
      </c>
      <c r="S46" s="24">
        <f t="shared" si="68"/>
        <v>-3.973224900424727E-3</v>
      </c>
      <c r="T46" s="24">
        <f t="shared" si="68"/>
        <v>-3.5031616670830662E-3</v>
      </c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>
        <f t="shared" ref="AK46:BX46" si="69">IFERROR(AK37/AK13,"nm")</f>
        <v>0.12316881757935125</v>
      </c>
      <c r="AL46" s="24">
        <f t="shared" si="69"/>
        <v>0.32423494269690323</v>
      </c>
      <c r="AM46" s="24">
        <f t="shared" si="69"/>
        <v>0.19932376022708301</v>
      </c>
      <c r="AN46" s="24">
        <f t="shared" si="69"/>
        <v>-1.0155996100097497E-2</v>
      </c>
      <c r="AO46" s="24">
        <f t="shared" si="69"/>
        <v>0.12945218737901665</v>
      </c>
      <c r="AP46" s="24">
        <f t="shared" si="69"/>
        <v>-2.0654329147389294E-2</v>
      </c>
      <c r="AQ46" s="24">
        <f t="shared" si="69"/>
        <v>-0.17319190525468553</v>
      </c>
      <c r="AR46" s="24">
        <f t="shared" si="69"/>
        <v>-0.62380497131931167</v>
      </c>
      <c r="AS46" s="24">
        <f t="shared" si="69"/>
        <v>-0.12323126884713524</v>
      </c>
      <c r="AT46" s="24">
        <f t="shared" si="69"/>
        <v>-3.7710493116120893E-3</v>
      </c>
      <c r="AU46" s="24">
        <f t="shared" si="69"/>
        <v>9.3619809951785808E-3</v>
      </c>
      <c r="AV46" s="24">
        <f t="shared" si="69"/>
        <v>-0.11847250977685761</v>
      </c>
      <c r="AW46" s="24">
        <f t="shared" si="69"/>
        <v>-0.11188811188811189</v>
      </c>
      <c r="AX46" s="24">
        <f t="shared" si="69"/>
        <v>-9.2649783817171094E-2</v>
      </c>
      <c r="AY46" s="24">
        <f t="shared" si="69"/>
        <v>-1.804123711340206E-2</v>
      </c>
      <c r="AZ46" s="24">
        <f t="shared" si="69"/>
        <v>-4.891461649782923E-2</v>
      </c>
      <c r="BA46" s="24">
        <f t="shared" si="69"/>
        <v>-4.5385779122541605E-3</v>
      </c>
      <c r="BB46" s="24">
        <f t="shared" si="69"/>
        <v>-3.4356519290340747E-2</v>
      </c>
      <c r="BC46" s="24">
        <f t="shared" si="69"/>
        <v>-1.507537688442211E-2</v>
      </c>
      <c r="BD46" s="24">
        <f t="shared" si="69"/>
        <v>1.8744421303183576E-2</v>
      </c>
      <c r="BE46" s="24">
        <f t="shared" si="69"/>
        <v>0</v>
      </c>
      <c r="BF46" s="24">
        <f t="shared" si="69"/>
        <v>-2.8532606509232807E-2</v>
      </c>
      <c r="BG46" s="24">
        <f t="shared" si="69"/>
        <v>-1.1886706258565555E-2</v>
      </c>
      <c r="BH46" s="24">
        <f t="shared" si="69"/>
        <v>1.8858564821075979E-2</v>
      </c>
      <c r="BI46" s="24">
        <f t="shared" si="69"/>
        <v>5.8252427184466067E-4</v>
      </c>
      <c r="BJ46" s="24">
        <f t="shared" si="69"/>
        <v>-2.7119035445857094E-2</v>
      </c>
      <c r="BK46" s="24">
        <f t="shared" si="69"/>
        <v>-1.095796724132578E-2</v>
      </c>
      <c r="BL46" s="24">
        <f t="shared" si="69"/>
        <v>1.8891810505899009E-2</v>
      </c>
      <c r="BM46" s="24">
        <f t="shared" si="69"/>
        <v>9.6325909004378553E-4</v>
      </c>
      <c r="BN46" s="24">
        <f t="shared" si="69"/>
        <v>-2.6195132790055975E-2</v>
      </c>
      <c r="BO46" s="24">
        <f t="shared" si="69"/>
        <v>-1.0350948275809587E-2</v>
      </c>
      <c r="BP46" s="24">
        <f t="shared" si="69"/>
        <v>1.8913539711665695E-2</v>
      </c>
      <c r="BQ46" s="24">
        <f t="shared" si="69"/>
        <v>1.3365285196507712E-3</v>
      </c>
      <c r="BR46" s="24">
        <f t="shared" si="69"/>
        <v>-2.5289345872603897E-2</v>
      </c>
      <c r="BS46" s="24">
        <f t="shared" si="69"/>
        <v>-9.755831642950576E-3</v>
      </c>
      <c r="BT46" s="24">
        <f t="shared" si="69"/>
        <v>1.8934842854574214E-2</v>
      </c>
      <c r="BU46" s="24">
        <f t="shared" si="69"/>
        <v>1.7024789408340893E-3</v>
      </c>
      <c r="BV46" s="24">
        <f t="shared" si="69"/>
        <v>-2.4401319482944998E-2</v>
      </c>
      <c r="BW46" s="24">
        <f t="shared" si="69"/>
        <v>-9.172383963677035E-3</v>
      </c>
      <c r="BX46" s="24">
        <f t="shared" si="69"/>
        <v>1.8955728288798251E-2</v>
      </c>
    </row>
    <row r="47" spans="2:76" x14ac:dyDescent="0.15">
      <c r="B47" s="66" t="str">
        <f t="shared" si="64"/>
        <v>Materials Solution</v>
      </c>
      <c r="G47" s="36" t="s">
        <v>38</v>
      </c>
      <c r="H47" s="24">
        <f t="shared" ref="H47:T47" si="70">IFERROR(H38/H14,"nm")</f>
        <v>4.7119600472055712E-2</v>
      </c>
      <c r="I47" s="24">
        <f t="shared" si="70"/>
        <v>7.0059710035075773E-2</v>
      </c>
      <c r="J47" s="24">
        <f t="shared" si="70"/>
        <v>7.8699968191860814E-2</v>
      </c>
      <c r="K47" s="24">
        <f t="shared" si="70"/>
        <v>8.4951498359409919E-2</v>
      </c>
      <c r="L47" s="24">
        <f t="shared" si="70"/>
        <v>8.9862089769273026E-2</v>
      </c>
      <c r="M47" s="24">
        <f t="shared" si="70"/>
        <v>9.0600923821555768E-2</v>
      </c>
      <c r="N47" s="24">
        <f t="shared" si="70"/>
        <v>8.8961934047290844E-2</v>
      </c>
      <c r="O47" s="24">
        <f t="shared" si="70"/>
        <v>6.1797162375197057E-2</v>
      </c>
      <c r="P47" s="24">
        <f t="shared" si="70"/>
        <v>5.8861047128146771E-2</v>
      </c>
      <c r="Q47" s="24">
        <f t="shared" si="70"/>
        <v>0.05</v>
      </c>
      <c r="R47" s="24">
        <f t="shared" si="70"/>
        <v>5.000000000000001E-2</v>
      </c>
      <c r="S47" s="24">
        <f t="shared" si="70"/>
        <v>5.000000000000001E-2</v>
      </c>
      <c r="T47" s="24">
        <f t="shared" si="70"/>
        <v>5.000000000000001E-2</v>
      </c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>
        <f t="shared" ref="AK47:BX47" si="71">IFERROR(AK38/AK14,"nm")</f>
        <v>7.5515239818579188E-2</v>
      </c>
      <c r="AL47" s="24">
        <f t="shared" si="71"/>
        <v>8.1392858805455992E-2</v>
      </c>
      <c r="AM47" s="24">
        <f t="shared" si="71"/>
        <v>7.267196865013327E-2</v>
      </c>
      <c r="AN47" s="24">
        <f t="shared" si="71"/>
        <v>0.11253990993677973</v>
      </c>
      <c r="AO47" s="24">
        <f t="shared" si="71"/>
        <v>0.14719166605959061</v>
      </c>
      <c r="AP47" s="24">
        <f t="shared" si="71"/>
        <v>0.13014861904000485</v>
      </c>
      <c r="AQ47" s="24">
        <f t="shared" si="71"/>
        <v>7.4231620858471986E-2</v>
      </c>
      <c r="AR47" s="24">
        <f t="shared" si="71"/>
        <v>2.9396906348480847E-3</v>
      </c>
      <c r="AS47" s="24">
        <f t="shared" si="71"/>
        <v>0.10263143295670989</v>
      </c>
      <c r="AT47" s="24">
        <f t="shared" si="71"/>
        <v>9.1410111910826333E-2</v>
      </c>
      <c r="AU47" s="24">
        <f t="shared" si="71"/>
        <v>8.9897019753264792E-2</v>
      </c>
      <c r="AV47" s="24">
        <f t="shared" si="71"/>
        <v>7.8667050854589457E-2</v>
      </c>
      <c r="AW47" s="24">
        <f t="shared" si="71"/>
        <v>7.1913161465400277E-2</v>
      </c>
      <c r="AX47" s="24">
        <f t="shared" si="71"/>
        <v>4.662104362703165E-2</v>
      </c>
      <c r="AY47" s="24">
        <f t="shared" si="71"/>
        <v>0.11247130833970925</v>
      </c>
      <c r="AZ47" s="24">
        <f t="shared" si="71"/>
        <v>0.12213403880070546</v>
      </c>
      <c r="BA47" s="24">
        <f t="shared" si="71"/>
        <v>4.8081164534627262E-2</v>
      </c>
      <c r="BB47" s="24">
        <f t="shared" si="71"/>
        <v>5.1179350244770806E-2</v>
      </c>
      <c r="BC47" s="24">
        <f t="shared" si="71"/>
        <v>6.4413518886679927E-2</v>
      </c>
      <c r="BD47" s="24">
        <f t="shared" si="71"/>
        <v>8.1255028157683026E-2</v>
      </c>
      <c r="BE47" s="24">
        <f t="shared" si="71"/>
        <v>8.4894837476099425E-2</v>
      </c>
      <c r="BF47" s="24">
        <f t="shared" si="71"/>
        <v>0.05</v>
      </c>
      <c r="BG47" s="24">
        <f t="shared" si="71"/>
        <v>0.05</v>
      </c>
      <c r="BH47" s="24">
        <f t="shared" si="71"/>
        <v>4.9999999999999996E-2</v>
      </c>
      <c r="BI47" s="24">
        <f t="shared" si="71"/>
        <v>0.05</v>
      </c>
      <c r="BJ47" s="24">
        <f t="shared" si="71"/>
        <v>0.05</v>
      </c>
      <c r="BK47" s="24">
        <f t="shared" si="71"/>
        <v>4.9999999999999996E-2</v>
      </c>
      <c r="BL47" s="24">
        <f t="shared" si="71"/>
        <v>0.05</v>
      </c>
      <c r="BM47" s="24">
        <f t="shared" si="71"/>
        <v>0.05</v>
      </c>
      <c r="BN47" s="24">
        <f t="shared" si="71"/>
        <v>0.05</v>
      </c>
      <c r="BO47" s="24">
        <f t="shared" si="71"/>
        <v>0.05</v>
      </c>
      <c r="BP47" s="24">
        <f t="shared" si="71"/>
        <v>4.9999999999999996E-2</v>
      </c>
      <c r="BQ47" s="24">
        <f t="shared" si="71"/>
        <v>0.05</v>
      </c>
      <c r="BR47" s="24">
        <f t="shared" si="71"/>
        <v>5.000000000000001E-2</v>
      </c>
      <c r="BS47" s="24">
        <f t="shared" si="71"/>
        <v>0.05</v>
      </c>
      <c r="BT47" s="24">
        <f t="shared" si="71"/>
        <v>4.9999999999999996E-2</v>
      </c>
      <c r="BU47" s="24">
        <f t="shared" si="71"/>
        <v>0.05</v>
      </c>
      <c r="BV47" s="24">
        <f t="shared" si="71"/>
        <v>0.05</v>
      </c>
      <c r="BW47" s="24">
        <f t="shared" si="71"/>
        <v>0.05</v>
      </c>
      <c r="BX47" s="24">
        <f t="shared" si="71"/>
        <v>0.05</v>
      </c>
    </row>
    <row r="48" spans="2:76" x14ac:dyDescent="0.15">
      <c r="B48" s="66" t="str">
        <f t="shared" si="64"/>
        <v>Insulation Materials</v>
      </c>
      <c r="G48" s="36" t="s">
        <v>38</v>
      </c>
      <c r="H48" s="24">
        <f t="shared" ref="H48:T48" si="72">IFERROR(H39/H15,"nm")</f>
        <v>9.3229286206105128E-2</v>
      </c>
      <c r="I48" s="24">
        <f t="shared" si="72"/>
        <v>0.13642736960179472</v>
      </c>
      <c r="J48" s="24">
        <f t="shared" si="72"/>
        <v>0.14149469260197212</v>
      </c>
      <c r="K48" s="24">
        <f t="shared" si="72"/>
        <v>0.16631396169081336</v>
      </c>
      <c r="L48" s="24">
        <f t="shared" si="72"/>
        <v>0.16976619319568509</v>
      </c>
      <c r="M48" s="24">
        <f t="shared" si="72"/>
        <v>6.212125743212199E-2</v>
      </c>
      <c r="N48" s="24">
        <f t="shared" si="72"/>
        <v>4.5234986945169711E-2</v>
      </c>
      <c r="O48" s="24">
        <f t="shared" si="72"/>
        <v>1.3345665961945032E-2</v>
      </c>
      <c r="P48" s="24">
        <f t="shared" si="72"/>
        <v>3.8175901460440649E-2</v>
      </c>
      <c r="Q48" s="24">
        <f t="shared" si="72"/>
        <v>4.111990615280061E-2</v>
      </c>
      <c r="R48" s="24">
        <f t="shared" si="72"/>
        <v>4.3923720145524384E-2</v>
      </c>
      <c r="S48" s="24">
        <f t="shared" si="72"/>
        <v>4.6594019186213712E-2</v>
      </c>
      <c r="T48" s="24">
        <f t="shared" si="72"/>
        <v>4.9137161129727353E-2</v>
      </c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>
        <f t="shared" ref="AK48:BX48" si="73">IFERROR(AK39/AK15,"nm")</f>
        <v>0.17252931323283083</v>
      </c>
      <c r="AL48" s="24">
        <f t="shared" si="73"/>
        <v>0.15137016093953892</v>
      </c>
      <c r="AM48" s="24">
        <f t="shared" si="73"/>
        <v>0.12180390577813568</v>
      </c>
      <c r="AN48" s="24">
        <f t="shared" si="73"/>
        <v>0.22262540021344715</v>
      </c>
      <c r="AO48" s="24">
        <f t="shared" si="73"/>
        <v>0.30863121185701831</v>
      </c>
      <c r="AP48" s="24">
        <f t="shared" si="73"/>
        <v>0.23915950334288441</v>
      </c>
      <c r="AQ48" s="24">
        <f t="shared" si="73"/>
        <v>0.13645472763709238</v>
      </c>
      <c r="AR48" s="24">
        <f t="shared" si="73"/>
        <v>1.178743961352657E-2</v>
      </c>
      <c r="AS48" s="24">
        <f t="shared" si="73"/>
        <v>-7.7462103155686909E-3</v>
      </c>
      <c r="AT48" s="24">
        <f t="shared" si="73"/>
        <v>7.2901421987287288E-2</v>
      </c>
      <c r="AU48" s="24">
        <f t="shared" si="73"/>
        <v>0.11607301958144414</v>
      </c>
      <c r="AV48" s="24">
        <f t="shared" si="73"/>
        <v>5.583472920156337E-2</v>
      </c>
      <c r="AW48" s="24">
        <f t="shared" si="73"/>
        <v>4.4432548179871523E-2</v>
      </c>
      <c r="AX48" s="24">
        <f t="shared" si="73"/>
        <v>4.8857368006304178E-2</v>
      </c>
      <c r="AY48" s="24">
        <f t="shared" si="73"/>
        <v>9.1169451073985677E-2</v>
      </c>
      <c r="AZ48" s="24">
        <f t="shared" si="73"/>
        <v>-1.1430164482854754E-2</v>
      </c>
      <c r="BA48" s="24">
        <f t="shared" si="73"/>
        <v>-1.4112334180073384E-2</v>
      </c>
      <c r="BB48" s="24">
        <f t="shared" si="73"/>
        <v>-4.2388696347640628E-2</v>
      </c>
      <c r="BC48" s="24">
        <f t="shared" si="73"/>
        <v>7.3436742607852643E-2</v>
      </c>
      <c r="BD48" s="24">
        <f t="shared" si="73"/>
        <v>2.9063509149623249E-2</v>
      </c>
      <c r="BE48" s="24">
        <f t="shared" si="73"/>
        <v>5.7058422368720163E-2</v>
      </c>
      <c r="BF48" s="24">
        <f t="shared" si="73"/>
        <v>-2.3816257693600559E-2</v>
      </c>
      <c r="BG48" s="24">
        <f t="shared" si="73"/>
        <v>7.6901515311176213E-2</v>
      </c>
      <c r="BH48" s="24">
        <f t="shared" si="73"/>
        <v>3.8316094912715863E-2</v>
      </c>
      <c r="BI48" s="24">
        <f t="shared" si="73"/>
        <v>5.9103259398781111E-2</v>
      </c>
      <c r="BJ48" s="24">
        <f t="shared" si="73"/>
        <v>-1.7920245422476725E-2</v>
      </c>
      <c r="BK48" s="24">
        <f t="shared" si="73"/>
        <v>7.8001443153501146E-2</v>
      </c>
      <c r="BL48" s="24">
        <f t="shared" si="73"/>
        <v>4.1253423726396066E-2</v>
      </c>
      <c r="BM48" s="24">
        <f t="shared" si="73"/>
        <v>6.1050723236934397E-2</v>
      </c>
      <c r="BN48" s="24">
        <f t="shared" si="73"/>
        <v>-1.2304995640454022E-2</v>
      </c>
      <c r="BO48" s="24">
        <f t="shared" si="73"/>
        <v>7.9048993479524904E-2</v>
      </c>
      <c r="BP48" s="24">
        <f t="shared" si="73"/>
        <v>4.4050879739424828E-2</v>
      </c>
      <c r="BQ48" s="24">
        <f t="shared" si="73"/>
        <v>6.290545070184228E-2</v>
      </c>
      <c r="BR48" s="24">
        <f t="shared" si="73"/>
        <v>-6.9571387051942917E-3</v>
      </c>
      <c r="BS48" s="24">
        <f t="shared" si="73"/>
        <v>8.0046660456690386E-2</v>
      </c>
      <c r="BT48" s="24">
        <f t="shared" si="73"/>
        <v>4.6715123561356979E-2</v>
      </c>
      <c r="BU48" s="24">
        <f t="shared" si="73"/>
        <v>6.4671857811278363E-2</v>
      </c>
      <c r="BV48" s="24">
        <f t="shared" si="73"/>
        <v>-1.8639416239945531E-3</v>
      </c>
      <c r="BW48" s="24">
        <f t="shared" si="73"/>
        <v>8.0996819482562279E-2</v>
      </c>
      <c r="BX48" s="24">
        <f t="shared" si="73"/>
        <v>4.9252498629863792E-2</v>
      </c>
    </row>
    <row r="49" spans="2:76" x14ac:dyDescent="0.15">
      <c r="B49" s="66" t="str">
        <f t="shared" si="64"/>
        <v>Other Business</v>
      </c>
      <c r="G49" s="36" t="s">
        <v>38</v>
      </c>
      <c r="H49" s="24">
        <f t="shared" ref="H49:T49" si="74">IFERROR(H40/H16,"nm")</f>
        <v>2.8737270982651275E-2</v>
      </c>
      <c r="I49" s="24">
        <f t="shared" si="74"/>
        <v>4.9812823829855683E-2</v>
      </c>
      <c r="J49" s="24">
        <f t="shared" si="74"/>
        <v>3.4484985970369829E-2</v>
      </c>
      <c r="K49" s="24">
        <f t="shared" si="74"/>
        <v>4.6458977918761482E-2</v>
      </c>
      <c r="L49" s="24">
        <f t="shared" si="74"/>
        <v>1.9154288724659744E-2</v>
      </c>
      <c r="M49" s="24">
        <f t="shared" si="74"/>
        <v>3.1141579233373743E-2</v>
      </c>
      <c r="N49" s="24">
        <f t="shared" si="74"/>
        <v>2.5101264269056095E-2</v>
      </c>
      <c r="O49" s="24">
        <f t="shared" si="74"/>
        <v>2.8606600621372883E-2</v>
      </c>
      <c r="P49" s="24">
        <f t="shared" si="74"/>
        <v>4.1133952568532604E-2</v>
      </c>
      <c r="Q49" s="24">
        <f t="shared" si="74"/>
        <v>3.9999999999999994E-2</v>
      </c>
      <c r="R49" s="24">
        <f t="shared" si="74"/>
        <v>0.04</v>
      </c>
      <c r="S49" s="24">
        <f t="shared" si="74"/>
        <v>0.04</v>
      </c>
      <c r="T49" s="24">
        <f t="shared" si="74"/>
        <v>0.04</v>
      </c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>
        <f t="shared" ref="AK49:BX49" si="75">IFERROR(AK40/AK16,"nm")</f>
        <v>3.3343679333126409E-2</v>
      </c>
      <c r="AL49" s="24">
        <f t="shared" si="75"/>
        <v>7.0812309435795029E-2</v>
      </c>
      <c r="AM49" s="24">
        <f t="shared" si="75"/>
        <v>4.5915926911899087E-2</v>
      </c>
      <c r="AN49" s="24">
        <f t="shared" si="75"/>
        <v>3.6903883240875214E-2</v>
      </c>
      <c r="AO49" s="24">
        <f t="shared" si="75"/>
        <v>2.1383955976799179E-2</v>
      </c>
      <c r="AP49" s="24">
        <f t="shared" si="75"/>
        <v>2.0723564476958233E-2</v>
      </c>
      <c r="AQ49" s="24">
        <f t="shared" si="75"/>
        <v>1.5346777508187156E-2</v>
      </c>
      <c r="AR49" s="24">
        <f t="shared" si="75"/>
        <v>1.8474551659043055E-2</v>
      </c>
      <c r="AS49" s="24">
        <f t="shared" si="75"/>
        <v>4.3419794890073395E-2</v>
      </c>
      <c r="AT49" s="24">
        <f t="shared" si="75"/>
        <v>3.1304635448660398E-2</v>
      </c>
      <c r="AU49" s="24">
        <f t="shared" si="75"/>
        <v>2.6420763611873798E-2</v>
      </c>
      <c r="AV49" s="24">
        <f t="shared" si="75"/>
        <v>2.6113102062437669E-2</v>
      </c>
      <c r="AW49" s="24">
        <f t="shared" si="75"/>
        <v>1.9475460919241756E-2</v>
      </c>
      <c r="AX49" s="24">
        <f t="shared" si="75"/>
        <v>3.4839686947740471E-2</v>
      </c>
      <c r="AY49" s="24">
        <f t="shared" si="75"/>
        <v>2.5712949976624593E-2</v>
      </c>
      <c r="AZ49" s="24">
        <f t="shared" si="75"/>
        <v>2.0456707897240724E-2</v>
      </c>
      <c r="BA49" s="24">
        <f t="shared" si="75"/>
        <v>2.6192703461178673E-2</v>
      </c>
      <c r="BB49" s="24">
        <f t="shared" si="75"/>
        <v>3.8918666977394545E-2</v>
      </c>
      <c r="BC49" s="24">
        <f t="shared" si="75"/>
        <v>3.7799854615943783E-2</v>
      </c>
      <c r="BD49" s="24">
        <f t="shared" si="75"/>
        <v>1.2142038946162658E-2</v>
      </c>
      <c r="BE49" s="24">
        <f t="shared" si="75"/>
        <v>4.4560669456066945E-2</v>
      </c>
      <c r="BF49" s="24">
        <f t="shared" si="75"/>
        <v>0.04</v>
      </c>
      <c r="BG49" s="24">
        <f t="shared" si="75"/>
        <v>0.04</v>
      </c>
      <c r="BH49" s="24">
        <f t="shared" si="75"/>
        <v>0.04</v>
      </c>
      <c r="BI49" s="24">
        <f t="shared" si="75"/>
        <v>0.04</v>
      </c>
      <c r="BJ49" s="24">
        <f t="shared" si="75"/>
        <v>0.04</v>
      </c>
      <c r="BK49" s="24">
        <f t="shared" si="75"/>
        <v>0.04</v>
      </c>
      <c r="BL49" s="24">
        <f t="shared" si="75"/>
        <v>0.04</v>
      </c>
      <c r="BM49" s="24">
        <f t="shared" si="75"/>
        <v>0.04</v>
      </c>
      <c r="BN49" s="24">
        <f t="shared" si="75"/>
        <v>0.04</v>
      </c>
      <c r="BO49" s="24">
        <f t="shared" si="75"/>
        <v>0.04</v>
      </c>
      <c r="BP49" s="24">
        <f t="shared" si="75"/>
        <v>0.04</v>
      </c>
      <c r="BQ49" s="24">
        <f t="shared" si="75"/>
        <v>0.04</v>
      </c>
      <c r="BR49" s="24">
        <f t="shared" si="75"/>
        <v>0.04</v>
      </c>
      <c r="BS49" s="24">
        <f t="shared" si="75"/>
        <v>0.04</v>
      </c>
      <c r="BT49" s="24">
        <f t="shared" si="75"/>
        <v>0.04</v>
      </c>
      <c r="BU49" s="24">
        <f t="shared" si="75"/>
        <v>0.04</v>
      </c>
      <c r="BV49" s="24">
        <f t="shared" si="75"/>
        <v>0.04</v>
      </c>
      <c r="BW49" s="24">
        <f t="shared" si="75"/>
        <v>3.9999999999999994E-2</v>
      </c>
      <c r="BX49" s="24">
        <f t="shared" si="75"/>
        <v>0.04</v>
      </c>
    </row>
    <row r="50" spans="2:76" outlineLevel="1" x14ac:dyDescent="0.15">
      <c r="B50" s="66"/>
      <c r="G50" s="36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</row>
    <row r="51" spans="2:76" outlineLevel="1" x14ac:dyDescent="0.15">
      <c r="B51" s="67" t="s">
        <v>37</v>
      </c>
    </row>
    <row r="52" spans="2:76" outlineLevel="1" x14ac:dyDescent="0.15">
      <c r="B52" s="66" t="str">
        <f t="shared" ref="B52:B58" si="76">B35</f>
        <v>Electronic Materials</v>
      </c>
      <c r="G52" s="36" t="s">
        <v>38</v>
      </c>
      <c r="H52" s="24">
        <f t="shared" ref="H52:T52" si="77">IFERROR(H35/H$34,"nm")</f>
        <v>0.24031105147596973</v>
      </c>
      <c r="I52" s="24">
        <f t="shared" si="77"/>
        <v>0.34698897058823536</v>
      </c>
      <c r="J52" s="24">
        <f t="shared" si="77"/>
        <v>0.4270992622401073</v>
      </c>
      <c r="K52" s="24">
        <f t="shared" si="77"/>
        <v>0.40906026417171165</v>
      </c>
      <c r="L52" s="24">
        <f t="shared" si="77"/>
        <v>0.69132377049180327</v>
      </c>
      <c r="M52" s="24">
        <f t="shared" si="77"/>
        <v>0.64178392559026953</v>
      </c>
      <c r="N52" s="24">
        <f t="shared" si="77"/>
        <v>0.84407686694234985</v>
      </c>
      <c r="O52" s="24">
        <f t="shared" si="77"/>
        <v>0.93145354981266215</v>
      </c>
      <c r="P52" s="24">
        <f t="shared" si="77"/>
        <v>0.90954743872435939</v>
      </c>
      <c r="Q52" s="24">
        <f t="shared" si="77"/>
        <v>0.91965584037226344</v>
      </c>
      <c r="R52" s="24">
        <f t="shared" si="77"/>
        <v>0.92010229492887718</v>
      </c>
      <c r="S52" s="24">
        <f t="shared" si="77"/>
        <v>0.91635585939654085</v>
      </c>
      <c r="T52" s="24">
        <f t="shared" si="77"/>
        <v>0.91319096454680859</v>
      </c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>
        <f t="shared" ref="AK52:BX52" si="78">IFERROR(AK35/AK$34,"nm")</f>
        <v>0.41309509746012996</v>
      </c>
      <c r="AL52" s="24">
        <f t="shared" si="78"/>
        <v>0.30152746761947297</v>
      </c>
      <c r="AM52" s="24">
        <f t="shared" si="78"/>
        <v>0.34059779454439931</v>
      </c>
      <c r="AN52" s="24">
        <f t="shared" si="78"/>
        <v>0.62722256664600118</v>
      </c>
      <c r="AO52" s="24">
        <f t="shared" si="78"/>
        <v>0.52564867967853046</v>
      </c>
      <c r="AP52" s="24">
        <f t="shared" si="78"/>
        <v>0.61211693548387103</v>
      </c>
      <c r="AQ52" s="24">
        <f t="shared" si="78"/>
        <v>0.58215544871794866</v>
      </c>
      <c r="AR52" s="24">
        <f t="shared" si="78"/>
        <v>-6.1316062176165802E-2</v>
      </c>
      <c r="AS52" s="24">
        <f t="shared" si="78"/>
        <v>0.85310734463276838</v>
      </c>
      <c r="AT52" s="24">
        <f t="shared" si="78"/>
        <v>0.58960573476702505</v>
      </c>
      <c r="AU52" s="24">
        <f t="shared" si="78"/>
        <v>0.42459396751740142</v>
      </c>
      <c r="AV52" s="24">
        <f t="shared" si="78"/>
        <v>0.82482295937383521</v>
      </c>
      <c r="AW52" s="24">
        <f t="shared" si="78"/>
        <v>0.90781049935979519</v>
      </c>
      <c r="AX52" s="24">
        <f t="shared" si="78"/>
        <v>0.83309101482989245</v>
      </c>
      <c r="AY52" s="24">
        <f t="shared" si="78"/>
        <v>0.78280340349305866</v>
      </c>
      <c r="AZ52" s="24">
        <f t="shared" si="78"/>
        <v>0.85757444971946484</v>
      </c>
      <c r="BA52" s="24">
        <f t="shared" si="78"/>
        <v>0.96255813953488367</v>
      </c>
      <c r="BB52" s="24">
        <f t="shared" si="78"/>
        <v>0.94043461389212257</v>
      </c>
      <c r="BC52" s="24">
        <f t="shared" si="78"/>
        <v>0.88371668492150424</v>
      </c>
      <c r="BD52" s="24">
        <f t="shared" si="78"/>
        <v>0.94529391777098204</v>
      </c>
      <c r="BE52" s="24">
        <f t="shared" si="78"/>
        <v>0.88603450447046972</v>
      </c>
      <c r="BF52" s="24">
        <f t="shared" si="78"/>
        <v>0.96588044306870335</v>
      </c>
      <c r="BG52" s="24">
        <f t="shared" si="78"/>
        <v>0.88468236148603319</v>
      </c>
      <c r="BH52" s="24">
        <f t="shared" si="78"/>
        <v>0.90350689894540914</v>
      </c>
      <c r="BI52" s="24">
        <f t="shared" si="78"/>
        <v>0.89276690585780627</v>
      </c>
      <c r="BJ52" s="24">
        <f t="shared" si="78"/>
        <v>0.96504300236281881</v>
      </c>
      <c r="BK52" s="24">
        <f t="shared" si="78"/>
        <v>0.89987889487660866</v>
      </c>
      <c r="BL52" s="24">
        <f t="shared" si="78"/>
        <v>0.92262888565490819</v>
      </c>
      <c r="BM52" s="24">
        <f t="shared" si="78"/>
        <v>0.90101546742561633</v>
      </c>
      <c r="BN52" s="24">
        <f t="shared" si="78"/>
        <v>0.96436990075889162</v>
      </c>
      <c r="BO52" s="24">
        <f t="shared" si="78"/>
        <v>0.89947888191208192</v>
      </c>
      <c r="BP52" s="24">
        <f t="shared" si="78"/>
        <v>0.91759868253743371</v>
      </c>
      <c r="BQ52" s="24">
        <f t="shared" si="78"/>
        <v>0.90186017433368071</v>
      </c>
      <c r="BR52" s="24">
        <f t="shared" si="78"/>
        <v>0.96017072321700203</v>
      </c>
      <c r="BS52" s="24">
        <f t="shared" si="78"/>
        <v>0.89475987918129696</v>
      </c>
      <c r="BT52" s="24">
        <f t="shared" si="78"/>
        <v>0.91038075970033183</v>
      </c>
      <c r="BU52" s="24">
        <f t="shared" si="78"/>
        <v>0.89967126243715456</v>
      </c>
      <c r="BV52" s="24">
        <f t="shared" si="78"/>
        <v>0.95522806004537641</v>
      </c>
      <c r="BW52" s="24">
        <f t="shared" si="78"/>
        <v>0.89220370706888563</v>
      </c>
      <c r="BX52" s="24">
        <f t="shared" si="78"/>
        <v>0.9074602152461253</v>
      </c>
    </row>
    <row r="53" spans="2:76" outlineLevel="1" x14ac:dyDescent="0.15">
      <c r="B53" s="66" t="str">
        <f t="shared" si="76"/>
        <v>Medical</v>
      </c>
      <c r="G53" s="36" t="s">
        <v>38</v>
      </c>
      <c r="H53" s="24">
        <f t="shared" ref="H53:T53" si="79">IFERROR(H36/H$34,"nm")</f>
        <v>6.7518907050500121E-2</v>
      </c>
      <c r="I53" s="24">
        <f t="shared" si="79"/>
        <v>4.7882352941176473E-2</v>
      </c>
      <c r="J53" s="24">
        <f t="shared" si="79"/>
        <v>4.5298457411133475E-2</v>
      </c>
      <c r="K53" s="24">
        <f t="shared" si="79"/>
        <v>3.0875068794716565E-2</v>
      </c>
      <c r="L53" s="24">
        <f t="shared" si="79"/>
        <v>2.0016393442622949E-2</v>
      </c>
      <c r="M53" s="24">
        <f t="shared" si="79"/>
        <v>0.2848795611733842</v>
      </c>
      <c r="N53" s="24">
        <f t="shared" si="79"/>
        <v>0.14479445390415957</v>
      </c>
      <c r="O53" s="24">
        <f t="shared" si="79"/>
        <v>0.11677394562397925</v>
      </c>
      <c r="P53" s="24">
        <f t="shared" si="79"/>
        <v>9.2601453544971235E-2</v>
      </c>
      <c r="Q53" s="24">
        <f t="shared" si="79"/>
        <v>8.8023682067850065E-2</v>
      </c>
      <c r="R53" s="24">
        <f t="shared" si="79"/>
        <v>8.6586349124089565E-2</v>
      </c>
      <c r="S53" s="24">
        <f t="shared" si="79"/>
        <v>8.7912897798793035E-2</v>
      </c>
      <c r="T53" s="24">
        <f t="shared" si="79"/>
        <v>8.8525023732112559E-2</v>
      </c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>
        <f t="shared" ref="AK53:BX53" si="80">IFERROR(AK36/AK$34,"nm")</f>
        <v>-2.2350856467808627E-2</v>
      </c>
      <c r="AL53" s="24">
        <f t="shared" si="80"/>
        <v>4.8343010272443053E-2</v>
      </c>
      <c r="AM53" s="24">
        <f t="shared" si="80"/>
        <v>0.13074869413813117</v>
      </c>
      <c r="AN53" s="24">
        <f t="shared" si="80"/>
        <v>-4.4190948543087416E-2</v>
      </c>
      <c r="AO53" s="24">
        <f t="shared" si="80"/>
        <v>-6.7355530042097211E-3</v>
      </c>
      <c r="AP53" s="24">
        <f t="shared" si="80"/>
        <v>4.8790322580645161E-2</v>
      </c>
      <c r="AQ53" s="24">
        <f t="shared" si="80"/>
        <v>6.1346153846153849E-2</v>
      </c>
      <c r="AR53" s="24">
        <f t="shared" si="80"/>
        <v>6.0186528497409325E-2</v>
      </c>
      <c r="AS53" s="24">
        <f t="shared" si="80"/>
        <v>0.45536723163841808</v>
      </c>
      <c r="AT53" s="24">
        <f t="shared" si="80"/>
        <v>0.22894265232974911</v>
      </c>
      <c r="AU53" s="24">
        <f t="shared" si="80"/>
        <v>0.31245166279969067</v>
      </c>
      <c r="AV53" s="24">
        <f t="shared" si="80"/>
        <v>0.24860231084606785</v>
      </c>
      <c r="AW53" s="24">
        <f t="shared" si="80"/>
        <v>0.17541613316261204</v>
      </c>
      <c r="AX53" s="24">
        <f t="shared" si="80"/>
        <v>0.19744111660366387</v>
      </c>
      <c r="AY53" s="24">
        <f t="shared" si="80"/>
        <v>8.2624272279444688E-2</v>
      </c>
      <c r="AZ53" s="24">
        <f t="shared" si="80"/>
        <v>0.13983599482088907</v>
      </c>
      <c r="BA53" s="24">
        <f t="shared" si="80"/>
        <v>9.813953488372093E-2</v>
      </c>
      <c r="BB53" s="24">
        <f t="shared" si="80"/>
        <v>0.12883197516492045</v>
      </c>
      <c r="BC53" s="24">
        <f t="shared" si="80"/>
        <v>0.14056224899598393</v>
      </c>
      <c r="BD53" s="24">
        <f t="shared" si="80"/>
        <v>9.7689432551817876E-2</v>
      </c>
      <c r="BE53" s="24">
        <f t="shared" si="80"/>
        <v>8.8779750661125797E-2</v>
      </c>
      <c r="BF53" s="24">
        <f t="shared" si="80"/>
        <v>8.9364678409750029E-2</v>
      </c>
      <c r="BG53" s="24">
        <f t="shared" si="80"/>
        <v>9.9307775845123444E-2</v>
      </c>
      <c r="BH53" s="24">
        <f t="shared" si="80"/>
        <v>9.3109776520700682E-2</v>
      </c>
      <c r="BI53" s="24">
        <f t="shared" si="80"/>
        <v>9.9770719832490737E-2</v>
      </c>
      <c r="BJ53" s="24">
        <f t="shared" si="80"/>
        <v>8.9292727105425407E-2</v>
      </c>
      <c r="BK53" s="24">
        <f t="shared" si="80"/>
        <v>8.8732468136812431E-2</v>
      </c>
      <c r="BL53" s="24">
        <f t="shared" si="80"/>
        <v>7.7212908627146762E-2</v>
      </c>
      <c r="BM53" s="24">
        <f t="shared" si="80"/>
        <v>9.2895315412646062E-2</v>
      </c>
      <c r="BN53" s="24">
        <f t="shared" si="80"/>
        <v>8.4480247362452937E-2</v>
      </c>
      <c r="BO53" s="24">
        <f t="shared" si="80"/>
        <v>8.8784530108836315E-2</v>
      </c>
      <c r="BP53" s="24">
        <f t="shared" si="80"/>
        <v>8.0832598480004667E-2</v>
      </c>
      <c r="BQ53" s="24">
        <f t="shared" si="80"/>
        <v>9.0975370821856319E-2</v>
      </c>
      <c r="BR53" s="24">
        <f t="shared" si="80"/>
        <v>8.4166218544987639E-2</v>
      </c>
      <c r="BS53" s="24">
        <f t="shared" si="80"/>
        <v>9.1216175114095174E-2</v>
      </c>
      <c r="BT53" s="24">
        <f t="shared" si="80"/>
        <v>8.5318852657172317E-2</v>
      </c>
      <c r="BU53" s="24">
        <f t="shared" si="80"/>
        <v>9.1181799762123927E-2</v>
      </c>
      <c r="BV53" s="24">
        <f t="shared" si="80"/>
        <v>8.4918468092429672E-2</v>
      </c>
      <c r="BW53" s="24">
        <f t="shared" si="80"/>
        <v>9.1870477794985292E-2</v>
      </c>
      <c r="BX53" s="24">
        <f t="shared" si="80"/>
        <v>8.6124231019693798E-2</v>
      </c>
    </row>
    <row r="54" spans="2:76" outlineLevel="1" x14ac:dyDescent="0.15">
      <c r="B54" s="66" t="str">
        <f t="shared" si="76"/>
        <v>Composite Materials</v>
      </c>
      <c r="G54" s="36" t="s">
        <v>38</v>
      </c>
      <c r="H54" s="24">
        <f t="shared" ref="H54:T54" si="81">IFERROR(H37/H$34,"nm")</f>
        <v>0.48023908270309834</v>
      </c>
      <c r="I54" s="24">
        <f t="shared" si="81"/>
        <v>0.37879901960784312</v>
      </c>
      <c r="J54" s="24">
        <f t="shared" si="81"/>
        <v>0.39704896042924209</v>
      </c>
      <c r="K54" s="24">
        <f t="shared" si="81"/>
        <v>0.23844248761695103</v>
      </c>
      <c r="L54" s="24">
        <f t="shared" si="81"/>
        <v>-0.34426229508196721</v>
      </c>
      <c r="M54" s="24">
        <f t="shared" si="81"/>
        <v>-8.7169091342714042E-2</v>
      </c>
      <c r="N54" s="24">
        <f t="shared" si="81"/>
        <v>-5.4731208951593287E-2</v>
      </c>
      <c r="O54" s="24">
        <f t="shared" si="81"/>
        <v>-5.860313190508214E-3</v>
      </c>
      <c r="P54" s="24">
        <f t="shared" si="81"/>
        <v>-2.7595757279097631E-3</v>
      </c>
      <c r="Q54" s="24">
        <f t="shared" si="81"/>
        <v>-2.20007634609138E-3</v>
      </c>
      <c r="R54" s="24">
        <f t="shared" si="81"/>
        <v>-1.8942650689283546E-3</v>
      </c>
      <c r="S54" s="24">
        <f t="shared" si="81"/>
        <v>-1.6671533054317678E-3</v>
      </c>
      <c r="T54" s="24">
        <f t="shared" si="81"/>
        <v>-1.4378609801674568E-3</v>
      </c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>
        <f t="shared" ref="AK54:BX54" si="82">IFERROR(AK37/AK$34,"nm")</f>
        <v>0.20023626698168931</v>
      </c>
      <c r="AL54" s="24">
        <f t="shared" si="82"/>
        <v>0.38008039303260382</v>
      </c>
      <c r="AM54" s="24">
        <f t="shared" si="82"/>
        <v>0.33255948926291351</v>
      </c>
      <c r="AN54" s="24">
        <f t="shared" si="82"/>
        <v>-1.8598884066955982E-2</v>
      </c>
      <c r="AO54" s="24">
        <f t="shared" si="82"/>
        <v>0.16379640260237274</v>
      </c>
      <c r="AP54" s="24">
        <f t="shared" si="82"/>
        <v>-3.0241935483870969E-2</v>
      </c>
      <c r="AQ54" s="24">
        <f t="shared" si="82"/>
        <v>-0.38621794871794873</v>
      </c>
      <c r="AR54" s="24">
        <f t="shared" si="82"/>
        <v>1.6227979274611399</v>
      </c>
      <c r="AS54" s="24">
        <f t="shared" si="82"/>
        <v>-0.38418079096045199</v>
      </c>
      <c r="AT54" s="24">
        <f t="shared" si="82"/>
        <v>-4.9283154121863796E-3</v>
      </c>
      <c r="AU54" s="24">
        <f t="shared" si="82"/>
        <v>1.237432327919567E-2</v>
      </c>
      <c r="AV54" s="24">
        <f t="shared" si="82"/>
        <v>-0.15355944837868057</v>
      </c>
      <c r="AW54" s="24">
        <f t="shared" si="82"/>
        <v>-9.4238156209987198E-2</v>
      </c>
      <c r="AX54" s="24">
        <f t="shared" si="82"/>
        <v>-8.7234661238732192E-2</v>
      </c>
      <c r="AY54" s="24">
        <f t="shared" si="82"/>
        <v>-1.4106583072100314E-2</v>
      </c>
      <c r="AZ54" s="24">
        <f t="shared" si="82"/>
        <v>-3.6469572723349157E-2</v>
      </c>
      <c r="BA54" s="24">
        <f t="shared" si="82"/>
        <v>-3.4883720930232558E-3</v>
      </c>
      <c r="BB54" s="24">
        <f t="shared" si="82"/>
        <v>-2.3670935195964301E-2</v>
      </c>
      <c r="BC54" s="24">
        <f t="shared" si="82"/>
        <v>-8.7623220153340634E-3</v>
      </c>
      <c r="BD54" s="24">
        <f t="shared" si="82"/>
        <v>1.0703363914373088E-2</v>
      </c>
      <c r="BE54" s="24">
        <f t="shared" si="82"/>
        <v>0</v>
      </c>
      <c r="BF54" s="24">
        <f t="shared" si="82"/>
        <v>-1.5137216007653082E-2</v>
      </c>
      <c r="BG54" s="24">
        <f t="shared" si="82"/>
        <v>-5.5216471178747614E-3</v>
      </c>
      <c r="BH54" s="24">
        <f t="shared" si="82"/>
        <v>8.7536378885355592E-3</v>
      </c>
      <c r="BI54" s="24">
        <f t="shared" si="82"/>
        <v>2.9104992981286953E-4</v>
      </c>
      <c r="BJ54" s="24">
        <f t="shared" si="82"/>
        <v>-1.4101876787454348E-2</v>
      </c>
      <c r="BK54" s="24">
        <f t="shared" si="82"/>
        <v>-4.4615354407061729E-3</v>
      </c>
      <c r="BL54" s="24">
        <f t="shared" si="82"/>
        <v>7.1333917171398677E-3</v>
      </c>
      <c r="BM54" s="24">
        <f t="shared" si="82"/>
        <v>4.3530952493437498E-4</v>
      </c>
      <c r="BN54" s="24">
        <f t="shared" si="82"/>
        <v>-1.2519103902595996E-2</v>
      </c>
      <c r="BO54" s="24">
        <f t="shared" si="82"/>
        <v>-4.0963786998126596E-3</v>
      </c>
      <c r="BP54" s="24">
        <f t="shared" si="82"/>
        <v>7.2627786472775294E-3</v>
      </c>
      <c r="BQ54" s="24">
        <f t="shared" si="82"/>
        <v>5.7461132057367518E-4</v>
      </c>
      <c r="BR54" s="24">
        <f t="shared" si="82"/>
        <v>-1.1697249327071549E-2</v>
      </c>
      <c r="BS54" s="24">
        <f t="shared" si="82"/>
        <v>-3.8532721845692171E-3</v>
      </c>
      <c r="BT54" s="24">
        <f t="shared" si="82"/>
        <v>7.4552298357367453E-3</v>
      </c>
      <c r="BU54" s="24">
        <f t="shared" si="82"/>
        <v>7.1264442880787063E-4</v>
      </c>
      <c r="BV54" s="24">
        <f t="shared" si="82"/>
        <v>-1.1062025880960509E-2</v>
      </c>
      <c r="BW54" s="24">
        <f t="shared" si="82"/>
        <v>-3.5445622436104858E-3</v>
      </c>
      <c r="BX54" s="24">
        <f t="shared" si="82"/>
        <v>7.3186508682295988E-3</v>
      </c>
    </row>
    <row r="55" spans="2:76" outlineLevel="1" x14ac:dyDescent="0.15">
      <c r="B55" s="66" t="str">
        <f t="shared" si="76"/>
        <v>Materials Solution</v>
      </c>
      <c r="G55" s="36" t="s">
        <v>38</v>
      </c>
      <c r="H55" s="24">
        <f t="shared" ref="H55:T55" si="83">IFERROR(H38/H$34,"nm")</f>
        <v>6.6188094657233479E-2</v>
      </c>
      <c r="I55" s="24">
        <f t="shared" si="83"/>
        <v>8.880514705882353E-2</v>
      </c>
      <c r="J55" s="24">
        <f t="shared" si="83"/>
        <v>0.10744802146210598</v>
      </c>
      <c r="K55" s="24">
        <f t="shared" si="83"/>
        <v>0.10120390753990093</v>
      </c>
      <c r="L55" s="24">
        <f t="shared" si="83"/>
        <v>0.1666516393442623</v>
      </c>
      <c r="M55" s="24">
        <f t="shared" si="83"/>
        <v>9.8259003100405432E-2</v>
      </c>
      <c r="N55" s="24">
        <f t="shared" si="83"/>
        <v>5.1021649233763074E-2</v>
      </c>
      <c r="O55" s="24">
        <f t="shared" si="83"/>
        <v>2.824478816408877E-2</v>
      </c>
      <c r="P55" s="24">
        <f t="shared" si="83"/>
        <v>1.9589498592513851E-2</v>
      </c>
      <c r="Q55" s="24">
        <f t="shared" si="83"/>
        <v>1.5275397673552592E-2</v>
      </c>
      <c r="R55" s="24">
        <f t="shared" si="83"/>
        <v>1.4739757815030022E-2</v>
      </c>
      <c r="S55" s="24">
        <f t="shared" si="83"/>
        <v>1.4680520060468211E-2</v>
      </c>
      <c r="T55" s="24">
        <f t="shared" si="83"/>
        <v>1.4501162615783264E-2</v>
      </c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>
        <f t="shared" ref="AK55:BX55" si="84">IFERROR(AK38/AK$34,"nm")</f>
        <v>9.4902539870053176E-2</v>
      </c>
      <c r="AL55" s="24">
        <f t="shared" si="84"/>
        <v>7.8088432335864225E-2</v>
      </c>
      <c r="AM55" s="24">
        <f t="shared" si="84"/>
        <v>9.85896691816599E-2</v>
      </c>
      <c r="AN55" s="24">
        <f t="shared" si="84"/>
        <v>0.14269683818970863</v>
      </c>
      <c r="AO55" s="24">
        <f t="shared" si="84"/>
        <v>0.12371986222732492</v>
      </c>
      <c r="AP55" s="24">
        <f t="shared" si="84"/>
        <v>0.15179435483870968</v>
      </c>
      <c r="AQ55" s="24">
        <f t="shared" si="84"/>
        <v>0.1464022435897436</v>
      </c>
      <c r="AR55" s="24">
        <f t="shared" si="84"/>
        <v>-6.3316062176165819E-3</v>
      </c>
      <c r="AS55" s="24">
        <f t="shared" si="84"/>
        <v>0.25084745762711863</v>
      </c>
      <c r="AT55" s="24">
        <f t="shared" si="84"/>
        <v>9.2293906810035839E-2</v>
      </c>
      <c r="AU55" s="24">
        <f t="shared" si="84"/>
        <v>8.6620262954369684E-2</v>
      </c>
      <c r="AV55" s="24">
        <f t="shared" si="84"/>
        <v>6.4107342527021993E-2</v>
      </c>
      <c r="AW55" s="24">
        <f t="shared" si="84"/>
        <v>4.0717029449423812E-2</v>
      </c>
      <c r="AX55" s="24">
        <f t="shared" si="84"/>
        <v>3.1695260250072695E-2</v>
      </c>
      <c r="AY55" s="24">
        <f t="shared" si="84"/>
        <v>6.5830721003134793E-2</v>
      </c>
      <c r="AZ55" s="24">
        <f t="shared" si="84"/>
        <v>5.9775571860164002E-2</v>
      </c>
      <c r="BA55" s="24">
        <f t="shared" si="84"/>
        <v>2.5348837209302325E-2</v>
      </c>
      <c r="BB55" s="24">
        <f t="shared" si="84"/>
        <v>2.2312766783081101E-2</v>
      </c>
      <c r="BC55" s="24">
        <f t="shared" si="84"/>
        <v>2.9572836801752465E-2</v>
      </c>
      <c r="BD55" s="24">
        <f t="shared" si="84"/>
        <v>3.431872239211689E-2</v>
      </c>
      <c r="BE55" s="24">
        <f t="shared" si="84"/>
        <v>2.7956176803928975E-2</v>
      </c>
      <c r="BF55" s="24">
        <f t="shared" si="84"/>
        <v>1.5886009146892543E-2</v>
      </c>
      <c r="BG55" s="24">
        <f t="shared" si="84"/>
        <v>1.7678899706406525E-2</v>
      </c>
      <c r="BH55" s="24">
        <f t="shared" si="84"/>
        <v>1.654229398063263E-2</v>
      </c>
      <c r="BI55" s="24">
        <f t="shared" si="84"/>
        <v>1.7056754426772694E-2</v>
      </c>
      <c r="BJ55" s="24">
        <f t="shared" si="84"/>
        <v>1.5570871623296895E-2</v>
      </c>
      <c r="BK55" s="24">
        <f t="shared" si="84"/>
        <v>1.5495388316431574E-2</v>
      </c>
      <c r="BL55" s="24">
        <f t="shared" si="84"/>
        <v>1.3456691269157521E-2</v>
      </c>
      <c r="BM55" s="24">
        <f t="shared" si="84"/>
        <v>1.5578836896311184E-2</v>
      </c>
      <c r="BN55" s="24">
        <f t="shared" si="84"/>
        <v>1.4451067830471252E-2</v>
      </c>
      <c r="BO55" s="24">
        <f t="shared" si="84"/>
        <v>1.5209156493494986E-2</v>
      </c>
      <c r="BP55" s="24">
        <f t="shared" si="84"/>
        <v>1.3819198071514048E-2</v>
      </c>
      <c r="BQ55" s="24">
        <f t="shared" si="84"/>
        <v>1.4966249359384794E-2</v>
      </c>
      <c r="BR55" s="24">
        <f t="shared" si="84"/>
        <v>1.4123115271237621E-2</v>
      </c>
      <c r="BS55" s="24">
        <f t="shared" si="84"/>
        <v>1.532807479988325E-2</v>
      </c>
      <c r="BT55" s="24">
        <f t="shared" si="84"/>
        <v>1.4308339417782525E-2</v>
      </c>
      <c r="BU55" s="24">
        <f t="shared" si="84"/>
        <v>1.4714490475597494E-2</v>
      </c>
      <c r="BV55" s="24">
        <f t="shared" si="84"/>
        <v>1.3977926901666344E-2</v>
      </c>
      <c r="BW55" s="24">
        <f t="shared" si="84"/>
        <v>1.5143966990864628E-2</v>
      </c>
      <c r="BX55" s="24">
        <f t="shared" si="84"/>
        <v>1.4168292368161466E-2</v>
      </c>
    </row>
    <row r="56" spans="2:76" outlineLevel="1" x14ac:dyDescent="0.15">
      <c r="B56" s="66" t="str">
        <f t="shared" si="76"/>
        <v>Insulation Materials</v>
      </c>
      <c r="G56" s="36" t="s">
        <v>38</v>
      </c>
      <c r="H56" s="24">
        <f t="shared" ref="H56:T56" si="85">IFERROR(H39/H$34,"nm")</f>
        <v>0.16846547938521592</v>
      </c>
      <c r="I56" s="24">
        <f t="shared" si="85"/>
        <v>0.24325000000000002</v>
      </c>
      <c r="J56" s="24">
        <f t="shared" si="85"/>
        <v>0.29940979208584845</v>
      </c>
      <c r="K56" s="24">
        <f t="shared" si="85"/>
        <v>0.28676389653274625</v>
      </c>
      <c r="L56" s="24">
        <f t="shared" si="85"/>
        <v>0.48463934426229516</v>
      </c>
      <c r="M56" s="24">
        <f t="shared" si="85"/>
        <v>0.10899117576913904</v>
      </c>
      <c r="N56" s="24">
        <f t="shared" si="85"/>
        <v>4.2143030892726828E-2</v>
      </c>
      <c r="O56" s="24">
        <f t="shared" si="85"/>
        <v>9.7031415121529452E-3</v>
      </c>
      <c r="P56" s="24">
        <f t="shared" si="85"/>
        <v>2.1876045378292391E-2</v>
      </c>
      <c r="Q56" s="24">
        <f t="shared" si="85"/>
        <v>2.2050116508359221E-2</v>
      </c>
      <c r="R56" s="24">
        <f t="shared" si="85"/>
        <v>2.3169026506821639E-2</v>
      </c>
      <c r="S56" s="24">
        <f t="shared" si="85"/>
        <v>2.4954105804743755E-2</v>
      </c>
      <c r="T56" s="24">
        <f t="shared" si="85"/>
        <v>2.6499358220217546E-2</v>
      </c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>
        <f t="shared" ref="AK56:BX56" si="86">IFERROR(AK39/AK$34,"nm")</f>
        <v>0.28959243945658597</v>
      </c>
      <c r="AL56" s="24">
        <f t="shared" si="86"/>
        <v>0.2113800803930326</v>
      </c>
      <c r="AM56" s="24">
        <f t="shared" si="86"/>
        <v>0.23876958792803252</v>
      </c>
      <c r="AN56" s="24">
        <f t="shared" si="86"/>
        <v>0.4397024178549287</v>
      </c>
      <c r="AO56" s="24">
        <f t="shared" si="86"/>
        <v>0.36849598163031005</v>
      </c>
      <c r="AP56" s="24">
        <f t="shared" si="86"/>
        <v>0.42911290322580647</v>
      </c>
      <c r="AQ56" s="24">
        <f t="shared" si="86"/>
        <v>0.40810897435897442</v>
      </c>
      <c r="AR56" s="24">
        <f t="shared" si="86"/>
        <v>-4.2984455958549224E-2</v>
      </c>
      <c r="AS56" s="24">
        <f t="shared" si="86"/>
        <v>-2.9378531073446328E-2</v>
      </c>
      <c r="AT56" s="24">
        <f t="shared" si="86"/>
        <v>0.1196236559139785</v>
      </c>
      <c r="AU56" s="24">
        <f t="shared" si="86"/>
        <v>0.18136117556071152</v>
      </c>
      <c r="AV56" s="24">
        <f t="shared" si="86"/>
        <v>7.6034289973909805E-2</v>
      </c>
      <c r="AW56" s="24">
        <f t="shared" si="86"/>
        <v>4.2509603072983355E-2</v>
      </c>
      <c r="AX56" s="24">
        <f t="shared" si="86"/>
        <v>5.4085489968013954E-2</v>
      </c>
      <c r="AY56" s="24">
        <f t="shared" si="86"/>
        <v>8.5535154500671742E-2</v>
      </c>
      <c r="AZ56" s="24">
        <f t="shared" si="86"/>
        <v>-8.8476478204574886E-3</v>
      </c>
      <c r="BA56" s="24">
        <f t="shared" si="86"/>
        <v>-1.1627906976744186E-2</v>
      </c>
      <c r="BB56" s="24">
        <f t="shared" si="86"/>
        <v>-3.0849825378346914E-2</v>
      </c>
      <c r="BC56" s="24">
        <f t="shared" si="86"/>
        <v>5.5312157721796276E-2</v>
      </c>
      <c r="BD56" s="24">
        <f t="shared" si="86"/>
        <v>1.834862385321101E-2</v>
      </c>
      <c r="BE56" s="24">
        <f t="shared" si="86"/>
        <v>3.1608109809847629E-2</v>
      </c>
      <c r="BF56" s="24">
        <f t="shared" si="86"/>
        <v>-1.3704219040112233E-2</v>
      </c>
      <c r="BG56" s="24">
        <f t="shared" si="86"/>
        <v>4.8395316507525987E-2</v>
      </c>
      <c r="BH56" s="24">
        <f t="shared" si="86"/>
        <v>2.0557652790637274E-2</v>
      </c>
      <c r="BI56" s="24">
        <f t="shared" si="86"/>
        <v>3.4575794425267301E-2</v>
      </c>
      <c r="BJ56" s="24">
        <f t="shared" si="86"/>
        <v>-1.0303266045555879E-2</v>
      </c>
      <c r="BK56" s="24">
        <f t="shared" si="86"/>
        <v>4.3860177152114953E-2</v>
      </c>
      <c r="BL56" s="24">
        <f t="shared" si="86"/>
        <v>1.8354684019554684E-2</v>
      </c>
      <c r="BM56" s="24">
        <f t="shared" si="86"/>
        <v>3.3253874758882376E-2</v>
      </c>
      <c r="BN56" s="24">
        <f t="shared" si="86"/>
        <v>-6.6934729851855987E-3</v>
      </c>
      <c r="BO56" s="24">
        <f t="shared" si="86"/>
        <v>4.4475293912289098E-2</v>
      </c>
      <c r="BP56" s="24">
        <f t="shared" si="86"/>
        <v>2.0518146590038599E-2</v>
      </c>
      <c r="BQ56" s="24">
        <f t="shared" si="86"/>
        <v>3.3555965774410175E-2</v>
      </c>
      <c r="BR56" s="24">
        <f t="shared" si="86"/>
        <v>-3.7703646192017493E-3</v>
      </c>
      <c r="BS56" s="24">
        <f t="shared" si="86"/>
        <v>4.627008070917317E-2</v>
      </c>
      <c r="BT56" s="24">
        <f t="shared" si="86"/>
        <v>2.2966748283847163E-2</v>
      </c>
      <c r="BU56" s="24">
        <f t="shared" si="86"/>
        <v>3.4576507747752845E-2</v>
      </c>
      <c r="BV56" s="24">
        <f t="shared" si="86"/>
        <v>-1.0191763367773091E-3</v>
      </c>
      <c r="BW56" s="24">
        <f t="shared" si="86"/>
        <v>4.7155149109571866E-2</v>
      </c>
      <c r="BX56" s="24">
        <f t="shared" si="86"/>
        <v>2.4442781579477445E-2</v>
      </c>
    </row>
    <row r="57" spans="2:76" outlineLevel="1" x14ac:dyDescent="0.15">
      <c r="B57" s="66" t="str">
        <f t="shared" si="76"/>
        <v>Other Business</v>
      </c>
      <c r="G57" s="36" t="s">
        <v>38</v>
      </c>
      <c r="H57" s="141">
        <f t="shared" ref="H57:T57" si="87">IFERROR(H40/H$34,"nm")</f>
        <v>4.0075628202000488E-2</v>
      </c>
      <c r="I57" s="141">
        <f t="shared" si="87"/>
        <v>7.2859068627450979E-2</v>
      </c>
      <c r="J57" s="141">
        <f t="shared" si="87"/>
        <v>6.7137826961770619E-2</v>
      </c>
      <c r="K57" s="141">
        <f t="shared" si="87"/>
        <v>7.8549807374793612E-2</v>
      </c>
      <c r="L57" s="141">
        <f t="shared" si="87"/>
        <v>5.0067622950819672E-2</v>
      </c>
      <c r="M57" s="141">
        <f t="shared" si="87"/>
        <v>5.3303124254710232E-2</v>
      </c>
      <c r="N57" s="141">
        <f t="shared" si="87"/>
        <v>2.4872293845779617E-2</v>
      </c>
      <c r="O57" s="141">
        <f t="shared" si="87"/>
        <v>2.3441252762032856E-2</v>
      </c>
      <c r="P57" s="141">
        <f t="shared" si="87"/>
        <v>2.5556981402392463E-2</v>
      </c>
      <c r="Q57" s="141">
        <f t="shared" si="87"/>
        <v>2.5028654822972663E-2</v>
      </c>
      <c r="R57" s="141">
        <f t="shared" si="87"/>
        <v>2.6495770303525311E-2</v>
      </c>
      <c r="S57" s="141">
        <f t="shared" si="87"/>
        <v>2.8951352818303647E-2</v>
      </c>
      <c r="T57" s="141">
        <f t="shared" si="87"/>
        <v>3.1374113449868367E-2</v>
      </c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>
        <f t="shared" ref="AK57:BX57" si="88">IFERROR(AK40/AK$34,"nm")</f>
        <v>5.7743650324867092E-2</v>
      </c>
      <c r="AL57" s="141">
        <f t="shared" si="88"/>
        <v>9.3769539973202323E-2</v>
      </c>
      <c r="AM57" s="141">
        <f t="shared" si="88"/>
        <v>8.0783517121300052E-2</v>
      </c>
      <c r="AN57" s="141">
        <f t="shared" si="88"/>
        <v>7.6875387476751392E-2</v>
      </c>
      <c r="AO57" s="141">
        <f t="shared" si="88"/>
        <v>2.972828166858018E-2</v>
      </c>
      <c r="AP57" s="141">
        <f t="shared" si="88"/>
        <v>3.5010080645161284E-2</v>
      </c>
      <c r="AQ57" s="141">
        <f t="shared" si="88"/>
        <v>3.7099358974358974E-2</v>
      </c>
      <c r="AR57" s="141">
        <f t="shared" si="88"/>
        <v>-5.2735751295336787E-2</v>
      </c>
      <c r="AS57" s="141">
        <f t="shared" si="88"/>
        <v>0.15141242937853108</v>
      </c>
      <c r="AT57" s="141">
        <f t="shared" si="88"/>
        <v>4.7491039426523295E-2</v>
      </c>
      <c r="AU57" s="141">
        <f t="shared" si="88"/>
        <v>3.9443155452436193E-2</v>
      </c>
      <c r="AV57" s="141">
        <f t="shared" si="88"/>
        <v>3.9135296310100633E-2</v>
      </c>
      <c r="AW57" s="141">
        <f t="shared" si="88"/>
        <v>1.9206145966709345E-2</v>
      </c>
      <c r="AX57" s="141">
        <f t="shared" si="88"/>
        <v>4.0127944169816805E-2</v>
      </c>
      <c r="AY57" s="141">
        <f t="shared" si="88"/>
        <v>2.4630541871921183E-2</v>
      </c>
      <c r="AZ57" s="141">
        <f t="shared" si="88"/>
        <v>1.855848079413034E-2</v>
      </c>
      <c r="BA57" s="141">
        <f t="shared" si="88"/>
        <v>2.6046511627906978E-2</v>
      </c>
      <c r="BB57" s="141">
        <f t="shared" si="88"/>
        <v>3.2402017850213426E-2</v>
      </c>
      <c r="BC57" s="141">
        <f t="shared" si="88"/>
        <v>2.8477546549835708E-2</v>
      </c>
      <c r="BD57" s="141">
        <f t="shared" si="88"/>
        <v>9.0044172612979961E-3</v>
      </c>
      <c r="BE57" s="141">
        <f t="shared" si="88"/>
        <v>2.6822818284850773E-2</v>
      </c>
      <c r="BF57" s="141">
        <f t="shared" si="88"/>
        <v>2.5872167579994113E-2</v>
      </c>
      <c r="BG57" s="141">
        <f t="shared" si="88"/>
        <v>2.4740830659761844E-2</v>
      </c>
      <c r="BH57" s="141">
        <f t="shared" si="88"/>
        <v>2.4770879322628277E-2</v>
      </c>
      <c r="BI57" s="141">
        <f t="shared" si="88"/>
        <v>2.7364266159986637E-2</v>
      </c>
      <c r="BJ57" s="141">
        <f t="shared" si="88"/>
        <v>2.7820962457967148E-2</v>
      </c>
      <c r="BK57" s="141">
        <f t="shared" si="88"/>
        <v>2.3790453878406011E-2</v>
      </c>
      <c r="BL57" s="141">
        <f t="shared" si="88"/>
        <v>2.2106765092026841E-2</v>
      </c>
      <c r="BM57" s="141">
        <f t="shared" si="88"/>
        <v>2.7419760583886305E-2</v>
      </c>
      <c r="BN57" s="141">
        <f t="shared" si="88"/>
        <v>2.8326987076212964E-2</v>
      </c>
      <c r="BO57" s="141">
        <f t="shared" si="88"/>
        <v>2.5618081963148059E-2</v>
      </c>
      <c r="BP57" s="141">
        <f t="shared" si="88"/>
        <v>2.4906400545204769E-2</v>
      </c>
      <c r="BQ57" s="141">
        <f t="shared" si="88"/>
        <v>2.8899000575717568E-2</v>
      </c>
      <c r="BR57" s="141">
        <f t="shared" si="88"/>
        <v>3.0371914417724712E-2</v>
      </c>
      <c r="BS57" s="141">
        <f t="shared" si="88"/>
        <v>2.832502566829876E-2</v>
      </c>
      <c r="BT57" s="141">
        <f t="shared" si="88"/>
        <v>2.8291669696137417E-2</v>
      </c>
      <c r="BU57" s="141">
        <f t="shared" si="88"/>
        <v>3.1171398963393191E-2</v>
      </c>
      <c r="BV57" s="141">
        <f t="shared" si="88"/>
        <v>3.2978101277512474E-2</v>
      </c>
      <c r="BW57" s="141">
        <f t="shared" si="88"/>
        <v>3.0701781329013668E-2</v>
      </c>
      <c r="BX57" s="141">
        <f t="shared" si="88"/>
        <v>3.0734636011821043E-2</v>
      </c>
    </row>
    <row r="58" spans="2:76" outlineLevel="1" x14ac:dyDescent="0.15">
      <c r="B58" s="66" t="str">
        <f t="shared" si="76"/>
        <v>Adjustments</v>
      </c>
      <c r="G58" s="36" t="s">
        <v>38</v>
      </c>
      <c r="H58" s="141">
        <f t="shared" ref="H58:T58" si="89">IFERROR(H41/H$34,"nm")</f>
        <v>-6.2798243474018106E-2</v>
      </c>
      <c r="I58" s="141">
        <f t="shared" si="89"/>
        <v>-0.17858455882352944</v>
      </c>
      <c r="J58" s="141">
        <f t="shared" si="89"/>
        <v>-0.34344232059020791</v>
      </c>
      <c r="K58" s="141">
        <f t="shared" si="89"/>
        <v>-0.14489543203082003</v>
      </c>
      <c r="L58" s="141">
        <f t="shared" si="89"/>
        <v>-6.8436475409836162E-2</v>
      </c>
      <c r="M58" s="141">
        <f t="shared" si="89"/>
        <v>-0.10004769854519437</v>
      </c>
      <c r="N58" s="141">
        <f t="shared" si="89"/>
        <v>-5.2177085867185599E-2</v>
      </c>
      <c r="O58" s="141">
        <f t="shared" si="89"/>
        <v>-0.10375636468440773</v>
      </c>
      <c r="P58" s="141">
        <f t="shared" si="89"/>
        <v>-6.6411841914619615E-2</v>
      </c>
      <c r="Q58" s="141">
        <f t="shared" si="89"/>
        <v>-6.7833615098906536E-2</v>
      </c>
      <c r="R58" s="141">
        <f t="shared" si="89"/>
        <v>-6.9198933609415425E-2</v>
      </c>
      <c r="S58" s="141">
        <f t="shared" si="89"/>
        <v>-7.1187582573417785E-2</v>
      </c>
      <c r="T58" s="141">
        <f t="shared" si="89"/>
        <v>-7.2652761584622708E-2</v>
      </c>
      <c r="Y58" s="141"/>
      <c r="Z58" s="141"/>
      <c r="AA58" s="141"/>
      <c r="AB58" s="141"/>
      <c r="AC58" s="141"/>
      <c r="AD58" s="141"/>
      <c r="AE58" s="141"/>
      <c r="AF58" s="141"/>
      <c r="AG58" s="141"/>
      <c r="AH58" s="141"/>
      <c r="AI58" s="141"/>
      <c r="AJ58" s="141"/>
      <c r="AK58" s="141">
        <f t="shared" ref="AK58:BX58" si="90">IFERROR(AK41/AK$34,"nm")</f>
        <v>-3.3219137625516842E-2</v>
      </c>
      <c r="AL58" s="141">
        <f t="shared" si="90"/>
        <v>-0.11318892362661895</v>
      </c>
      <c r="AM58" s="141">
        <f t="shared" si="90"/>
        <v>-0.22204875217643652</v>
      </c>
      <c r="AN58" s="141">
        <f t="shared" si="90"/>
        <v>-0.22370737755734652</v>
      </c>
      <c r="AO58" s="141">
        <f t="shared" si="90"/>
        <v>-0.20465365480290862</v>
      </c>
      <c r="AP58" s="141">
        <f t="shared" si="90"/>
        <v>-0.24658266129032272</v>
      </c>
      <c r="AQ58" s="141">
        <f t="shared" si="90"/>
        <v>0.15110576923076918</v>
      </c>
      <c r="AR58" s="141">
        <f t="shared" si="90"/>
        <v>-0.51961658031088087</v>
      </c>
      <c r="AS58" s="141">
        <f t="shared" si="90"/>
        <v>-0.29717514124293787</v>
      </c>
      <c r="AT58" s="141">
        <f t="shared" si="90"/>
        <v>-7.3028673835125443E-2</v>
      </c>
      <c r="AU58" s="141">
        <f t="shared" si="90"/>
        <v>-5.6844547563805102E-2</v>
      </c>
      <c r="AV58" s="141">
        <f t="shared" si="90"/>
        <v>-9.9142750652254932E-2</v>
      </c>
      <c r="AW58" s="141">
        <f t="shared" si="90"/>
        <v>-9.1421254801536497E-2</v>
      </c>
      <c r="AX58" s="141">
        <f t="shared" si="90"/>
        <v>-6.9206164582727533E-2</v>
      </c>
      <c r="AY58" s="141">
        <f t="shared" si="90"/>
        <v>-2.7317510076130765E-2</v>
      </c>
      <c r="AZ58" s="141">
        <f t="shared" si="90"/>
        <v>-3.0427276650841606E-2</v>
      </c>
      <c r="BA58" s="141">
        <f t="shared" si="90"/>
        <v>-9.6976744186046515E-2</v>
      </c>
      <c r="BB58" s="141">
        <f t="shared" si="90"/>
        <v>-6.9460613116026387E-2</v>
      </c>
      <c r="BC58" s="141">
        <f t="shared" si="90"/>
        <v>-0.12887915297553851</v>
      </c>
      <c r="BD58" s="141">
        <f t="shared" si="90"/>
        <v>-0.11535847774379884</v>
      </c>
      <c r="BE58" s="141">
        <f t="shared" si="90"/>
        <v>-6.1201360030222897E-2</v>
      </c>
      <c r="BF58" s="141">
        <f t="shared" si="90"/>
        <v>-6.816186315757479E-2</v>
      </c>
      <c r="BG58" s="141">
        <f t="shared" si="90"/>
        <v>-6.9283537086976363E-2</v>
      </c>
      <c r="BH58" s="141">
        <f t="shared" si="90"/>
        <v>-6.7241139448543569E-2</v>
      </c>
      <c r="BI58" s="141">
        <f t="shared" si="90"/>
        <v>-7.1825490632136474E-2</v>
      </c>
      <c r="BJ58" s="141">
        <f t="shared" si="90"/>
        <v>-7.3322420716498055E-2</v>
      </c>
      <c r="BK58" s="141">
        <f t="shared" si="90"/>
        <v>-6.7295846919667418E-2</v>
      </c>
      <c r="BL58" s="141">
        <f t="shared" si="90"/>
        <v>-6.0893326379933693E-2</v>
      </c>
      <c r="BM58" s="141">
        <f t="shared" si="90"/>
        <v>-7.0598564602276662E-2</v>
      </c>
      <c r="BN58" s="141">
        <f t="shared" si="90"/>
        <v>-7.2415626140247283E-2</v>
      </c>
      <c r="BO58" s="141">
        <f t="shared" si="90"/>
        <v>-6.9469565690037843E-2</v>
      </c>
      <c r="BP58" s="141">
        <f t="shared" si="90"/>
        <v>-6.493780487147327E-2</v>
      </c>
      <c r="BQ58" s="141">
        <f t="shared" si="90"/>
        <v>-7.0831372185623367E-2</v>
      </c>
      <c r="BR58" s="141">
        <f t="shared" si="90"/>
        <v>-7.336435750467879E-2</v>
      </c>
      <c r="BS58" s="141">
        <f t="shared" si="90"/>
        <v>-7.2045963288178222E-2</v>
      </c>
      <c r="BT58" s="141">
        <f t="shared" si="90"/>
        <v>-6.8721599591007987E-2</v>
      </c>
      <c r="BU58" s="141">
        <f t="shared" si="90"/>
        <v>-7.2028103814829866E-2</v>
      </c>
      <c r="BV58" s="141">
        <f t="shared" si="90"/>
        <v>-7.5021354099247206E-2</v>
      </c>
      <c r="BW58" s="141">
        <f t="shared" si="90"/>
        <v>-7.3530520049710613E-2</v>
      </c>
      <c r="BX58" s="141">
        <f t="shared" si="90"/>
        <v>-7.0248807093508628E-2</v>
      </c>
    </row>
    <row r="59" spans="2:76" outlineLevel="1" x14ac:dyDescent="0.15"/>
    <row r="60" spans="2:76" outlineLevel="1" x14ac:dyDescent="0.15">
      <c r="B60" s="22" t="s">
        <v>39</v>
      </c>
      <c r="I60" s="24">
        <f t="shared" ref="I60:T60" si="91">IFERROR(I34/H34-1,"nm")</f>
        <v>-4.6352768968040969E-3</v>
      </c>
      <c r="J60" s="24">
        <f t="shared" si="91"/>
        <v>-0.26911764705882357</v>
      </c>
      <c r="K60" s="24">
        <f t="shared" si="91"/>
        <v>0.21864520456069747</v>
      </c>
      <c r="L60" s="24">
        <f t="shared" si="91"/>
        <v>-0.32856356631810679</v>
      </c>
      <c r="M60" s="24">
        <f t="shared" si="91"/>
        <v>0.71844262295081962</v>
      </c>
      <c r="N60" s="24">
        <f t="shared" si="91"/>
        <v>0.96088719294061531</v>
      </c>
      <c r="O60" s="24">
        <f t="shared" si="91"/>
        <v>0.2659936755047434</v>
      </c>
      <c r="P60" s="24">
        <f t="shared" si="91"/>
        <v>0.48632398577902536</v>
      </c>
      <c r="Q60" s="24">
        <f t="shared" si="91"/>
        <v>0.12204439318427807</v>
      </c>
      <c r="R60" s="24">
        <f t="shared" si="91"/>
        <v>6.7429994522411718E-2</v>
      </c>
      <c r="S60" s="24">
        <f t="shared" si="91"/>
        <v>3.4156180227086663E-2</v>
      </c>
      <c r="T60" s="24">
        <f t="shared" si="91"/>
        <v>4.2739541850556506E-2</v>
      </c>
    </row>
    <row r="61" spans="2:76" outlineLevel="1" x14ac:dyDescent="0.15">
      <c r="B61" s="66" t="str">
        <f t="shared" ref="B61:B67" si="92">B35</f>
        <v>Electronic Materials</v>
      </c>
      <c r="G61" s="36" t="s">
        <v>38</v>
      </c>
      <c r="I61" s="24">
        <f t="shared" ref="I61:T61" si="93">IFERROR(I35/H35-1,"nm")</f>
        <v>0.43722304283604152</v>
      </c>
      <c r="J61" s="24">
        <f t="shared" si="93"/>
        <v>-0.1003768413840358</v>
      </c>
      <c r="K61" s="24">
        <f t="shared" si="93"/>
        <v>0.16717440974866737</v>
      </c>
      <c r="L61" s="24">
        <f t="shared" si="93"/>
        <v>0.13474714518760189</v>
      </c>
      <c r="M61" s="24">
        <f t="shared" si="93"/>
        <v>0.59530005987562484</v>
      </c>
      <c r="N61" s="24">
        <f t="shared" si="93"/>
        <v>1.5789669267930138</v>
      </c>
      <c r="O61" s="24">
        <f t="shared" si="93"/>
        <v>0.39704610951008656</v>
      </c>
      <c r="P61" s="24">
        <f t="shared" si="93"/>
        <v>0.45136832067663479</v>
      </c>
      <c r="Q61" s="24">
        <f t="shared" si="93"/>
        <v>0.13451441388929242</v>
      </c>
      <c r="R61" s="24">
        <f t="shared" si="93"/>
        <v>6.7948187268002114E-2</v>
      </c>
      <c r="S61" s="24">
        <f t="shared" si="93"/>
        <v>2.9945344670060159E-2</v>
      </c>
      <c r="T61" s="24">
        <f t="shared" si="93"/>
        <v>3.9138145109569589E-2</v>
      </c>
      <c r="AC61" s="24"/>
      <c r="AD61" s="24"/>
      <c r="AE61" s="24"/>
      <c r="AF61" s="24"/>
      <c r="AG61" s="24"/>
      <c r="AH61" s="24"/>
      <c r="AI61" s="24"/>
      <c r="AJ61" s="24"/>
      <c r="AK61" s="24">
        <f t="shared" ref="AK61:AT67" si="94">IFERROR(AK35/AG35-1,"nm")</f>
        <v>-0.23297872340425529</v>
      </c>
      <c r="AL61" s="24">
        <f t="shared" si="94"/>
        <v>0.42331288343558282</v>
      </c>
      <c r="AM61" s="24">
        <f t="shared" si="94"/>
        <v>0.21485943775100402</v>
      </c>
      <c r="AN61" s="24">
        <f t="shared" si="94"/>
        <v>0.49213161659513593</v>
      </c>
      <c r="AO61" s="24">
        <f t="shared" si="94"/>
        <v>0.96393897364771153</v>
      </c>
      <c r="AP61" s="24">
        <f t="shared" si="94"/>
        <v>0.79885057471264376</v>
      </c>
      <c r="AQ61" s="24">
        <f t="shared" si="94"/>
        <v>0.23801652892561975</v>
      </c>
      <c r="AR61" s="24">
        <f t="shared" si="94"/>
        <v>-0.94151486097794823</v>
      </c>
      <c r="AS61" s="24">
        <f t="shared" si="94"/>
        <v>-0.45031743258197909</v>
      </c>
      <c r="AT61" s="24">
        <f t="shared" si="94"/>
        <v>8.3627021507855392E-2</v>
      </c>
      <c r="AU61" s="24">
        <f t="shared" ref="AU61:BD67" si="95">IFERROR(AU35/AQ35-1,"nm")</f>
        <v>0.51129340839332182</v>
      </c>
      <c r="AV61" s="24">
        <f t="shared" si="95"/>
        <v>36.400709819165115</v>
      </c>
      <c r="AW61" s="24">
        <f t="shared" si="95"/>
        <v>3.6953642384105958</v>
      </c>
      <c r="AX61" s="24">
        <f t="shared" si="95"/>
        <v>1.177051671732523</v>
      </c>
      <c r="AY61" s="24">
        <f t="shared" si="95"/>
        <v>2.1839708561020035</v>
      </c>
      <c r="AZ61" s="24">
        <f t="shared" si="95"/>
        <v>0.79575237234523266</v>
      </c>
      <c r="BA61" s="24">
        <f t="shared" si="95"/>
        <v>0.16755994358251058</v>
      </c>
      <c r="BB61" s="24">
        <f t="shared" si="95"/>
        <v>0.69179755671902265</v>
      </c>
      <c r="BC61" s="24">
        <f t="shared" si="95"/>
        <v>0.3847254004576659</v>
      </c>
      <c r="BD61" s="24">
        <f t="shared" si="95"/>
        <v>0.40010065425264218</v>
      </c>
      <c r="BE61" s="24">
        <f t="shared" ref="BE61:BN67" si="96">IFERROR(BE35/BA35-1,"nm")</f>
        <v>0.69992751872432946</v>
      </c>
      <c r="BF61" s="24">
        <f t="shared" si="96"/>
        <v>0.4938757817820274</v>
      </c>
      <c r="BG61" s="24">
        <f t="shared" si="96"/>
        <v>0.37787846590887741</v>
      </c>
      <c r="BH61" s="24">
        <f t="shared" si="96"/>
        <v>0.29337842172506523</v>
      </c>
      <c r="BI61" s="24">
        <f t="shared" si="96"/>
        <v>1.831718664264681E-3</v>
      </c>
      <c r="BJ61" s="24">
        <f t="shared" si="96"/>
        <v>4.9934973003667782E-2</v>
      </c>
      <c r="BK61" s="24">
        <f t="shared" si="96"/>
        <v>0.19532689233317102</v>
      </c>
      <c r="BL61" s="24">
        <f t="shared" si="96"/>
        <v>0.29297534875497711</v>
      </c>
      <c r="BM61" s="24">
        <f t="shared" si="96"/>
        <v>0.13813231515721869</v>
      </c>
      <c r="BN61" s="24">
        <f t="shared" si="96"/>
        <v>0.10903994920255844</v>
      </c>
      <c r="BO61" s="24">
        <f t="shared" ref="BO61:BX67" si="97">IFERROR(BO35/BK35-1,"nm")</f>
        <v>4.8917824190213288E-2</v>
      </c>
      <c r="BP61" s="24">
        <f t="shared" si="97"/>
        <v>-2.4873642096980841E-3</v>
      </c>
      <c r="BQ61" s="24">
        <f t="shared" si="97"/>
        <v>7.3164359305709192E-2</v>
      </c>
      <c r="BR61" s="24">
        <f t="shared" si="97"/>
        <v>4.9328510948678517E-2</v>
      </c>
      <c r="BS61" s="24">
        <f t="shared" si="97"/>
        <v>1.6647209706808885E-2</v>
      </c>
      <c r="BT61" s="24">
        <f t="shared" si="97"/>
        <v>-1.3036431829697825E-2</v>
      </c>
      <c r="BU61" s="24">
        <f t="shared" si="97"/>
        <v>4.5080182934848612E-2</v>
      </c>
      <c r="BV61" s="24">
        <f t="shared" si="97"/>
        <v>3.5341387885517106E-2</v>
      </c>
      <c r="BW61" s="24">
        <f t="shared" si="97"/>
        <v>3.9543584729021308E-2</v>
      </c>
      <c r="BX61" s="24">
        <f t="shared" si="97"/>
        <v>3.6844125983760856E-2</v>
      </c>
    </row>
    <row r="62" spans="2:76" outlineLevel="1" x14ac:dyDescent="0.15">
      <c r="B62" s="66" t="str">
        <f t="shared" si="92"/>
        <v>Medical</v>
      </c>
      <c r="G62" s="36" t="s">
        <v>38</v>
      </c>
      <c r="I62" s="24">
        <f t="shared" ref="I62:T62" si="98">IFERROR(I36/H36-1,"nm")</f>
        <v>-0.29411764705882348</v>
      </c>
      <c r="J62" s="24">
        <f t="shared" si="98"/>
        <v>-0.30855855855855852</v>
      </c>
      <c r="K62" s="24">
        <f t="shared" si="98"/>
        <v>-0.16938110749185675</v>
      </c>
      <c r="L62" s="24">
        <f t="shared" si="98"/>
        <v>-0.56470588235294117</v>
      </c>
      <c r="M62" s="24">
        <f t="shared" si="98"/>
        <v>23.45741195741196</v>
      </c>
      <c r="N62" s="24">
        <f t="shared" si="98"/>
        <v>-3.3486814566764389E-3</v>
      </c>
      <c r="O62" s="24">
        <f t="shared" si="98"/>
        <v>2.0999580008399743E-2</v>
      </c>
      <c r="P62" s="24">
        <f t="shared" si="98"/>
        <v>0.17865128891927884</v>
      </c>
      <c r="Q62" s="24">
        <f t="shared" si="98"/>
        <v>6.6575902976527379E-2</v>
      </c>
      <c r="R62" s="24">
        <f t="shared" si="98"/>
        <v>5.0000000000000044E-2</v>
      </c>
      <c r="S62" s="24">
        <f t="shared" si="98"/>
        <v>5.0000000000000044E-2</v>
      </c>
      <c r="T62" s="24">
        <f t="shared" si="98"/>
        <v>5.0000000000000044E-2</v>
      </c>
      <c r="AC62" s="24"/>
      <c r="AD62" s="24"/>
      <c r="AE62" s="24"/>
      <c r="AF62" s="24"/>
      <c r="AG62" s="24"/>
      <c r="AH62" s="24"/>
      <c r="AI62" s="24"/>
      <c r="AJ62" s="24"/>
      <c r="AK62" s="24">
        <f t="shared" si="94"/>
        <v>-2.954545454545455</v>
      </c>
      <c r="AL62" s="24">
        <f t="shared" si="94"/>
        <v>2.0749999999999997</v>
      </c>
      <c r="AM62" s="24">
        <f t="shared" si="94"/>
        <v>0.17972350230414746</v>
      </c>
      <c r="AN62" s="24">
        <f t="shared" si="94"/>
        <v>-3.8928571428571428</v>
      </c>
      <c r="AO62" s="24">
        <f t="shared" si="94"/>
        <v>-0.53488372093023262</v>
      </c>
      <c r="AP62" s="24">
        <f t="shared" si="94"/>
        <v>-0.10569105691056913</v>
      </c>
      <c r="AQ62" s="24">
        <f t="shared" si="94"/>
        <v>-0.66015625</v>
      </c>
      <c r="AR62" s="24">
        <f t="shared" si="94"/>
        <v>-0.18518518518518523</v>
      </c>
      <c r="AS62" s="24">
        <f t="shared" si="94"/>
        <v>-23.89772727272727</v>
      </c>
      <c r="AT62" s="24">
        <f t="shared" si="94"/>
        <v>4.2789256198347108</v>
      </c>
      <c r="AU62" s="24">
        <f t="shared" si="95"/>
        <v>9.5538140020898634</v>
      </c>
      <c r="AV62" s="24">
        <f t="shared" si="95"/>
        <v>-12.484159779614325</v>
      </c>
      <c r="AW62" s="24">
        <f t="shared" si="95"/>
        <v>0.69975186104218356</v>
      </c>
      <c r="AX62" s="24">
        <f t="shared" si="95"/>
        <v>0.32876712328767121</v>
      </c>
      <c r="AY62" s="24">
        <f t="shared" si="95"/>
        <v>-0.54331683168316824</v>
      </c>
      <c r="AZ62" s="24">
        <f t="shared" si="95"/>
        <v>-2.8485757121439303E-2</v>
      </c>
      <c r="BA62" s="24">
        <f t="shared" si="95"/>
        <v>-0.38394160583941606</v>
      </c>
      <c r="BB62" s="24">
        <f t="shared" si="95"/>
        <v>-2.2091310751104598E-2</v>
      </c>
      <c r="BC62" s="24">
        <f t="shared" si="95"/>
        <v>1.0867208672086721</v>
      </c>
      <c r="BD62" s="24">
        <f t="shared" si="95"/>
        <v>-0.11265432098765427</v>
      </c>
      <c r="BE62" s="24">
        <f t="shared" si="96"/>
        <v>0.67061611374407581</v>
      </c>
      <c r="BF62" s="24">
        <f t="shared" si="96"/>
        <v>8.9321267863813336E-3</v>
      </c>
      <c r="BG62" s="24">
        <f t="shared" si="96"/>
        <v>-2.7586102450665284E-2</v>
      </c>
      <c r="BH62" s="24">
        <f t="shared" si="96"/>
        <v>0.28975939141499429</v>
      </c>
      <c r="BI62" s="24">
        <f t="shared" si="96"/>
        <v>0.11736873201636966</v>
      </c>
      <c r="BJ62" s="24">
        <f t="shared" si="96"/>
        <v>5.0000000000000044E-2</v>
      </c>
      <c r="BK62" s="24">
        <f t="shared" si="96"/>
        <v>5.0000000000000044E-2</v>
      </c>
      <c r="BL62" s="24">
        <f t="shared" si="96"/>
        <v>5.0000000000000044E-2</v>
      </c>
      <c r="BM62" s="24">
        <f t="shared" si="96"/>
        <v>5.0000000000000044E-2</v>
      </c>
      <c r="BN62" s="24">
        <f t="shared" si="96"/>
        <v>5.0000000000000044E-2</v>
      </c>
      <c r="BO62" s="24">
        <f t="shared" si="97"/>
        <v>4.9999999999999822E-2</v>
      </c>
      <c r="BP62" s="24">
        <f t="shared" si="97"/>
        <v>5.0000000000000266E-2</v>
      </c>
      <c r="BQ62" s="24">
        <f t="shared" si="97"/>
        <v>5.0000000000000266E-2</v>
      </c>
      <c r="BR62" s="24">
        <f t="shared" si="97"/>
        <v>5.0000000000000044E-2</v>
      </c>
      <c r="BS62" s="24">
        <f t="shared" si="97"/>
        <v>5.0000000000000044E-2</v>
      </c>
      <c r="BT62" s="24">
        <f t="shared" si="97"/>
        <v>5.0000000000000044E-2</v>
      </c>
      <c r="BU62" s="24">
        <f t="shared" si="97"/>
        <v>5.0000000000000044E-2</v>
      </c>
      <c r="BV62" s="24">
        <f t="shared" si="97"/>
        <v>5.0000000000000044E-2</v>
      </c>
      <c r="BW62" s="24">
        <f t="shared" si="97"/>
        <v>5.0000000000000044E-2</v>
      </c>
      <c r="BX62" s="24">
        <f t="shared" si="97"/>
        <v>5.0000000000000044E-2</v>
      </c>
    </row>
    <row r="63" spans="2:76" outlineLevel="1" x14ac:dyDescent="0.15">
      <c r="B63" s="66" t="str">
        <f t="shared" si="92"/>
        <v>Composite Materials</v>
      </c>
      <c r="G63" s="36" t="s">
        <v>38</v>
      </c>
      <c r="I63" s="24">
        <f t="shared" ref="I63:T63" si="99">IFERROR(I37/H37-1,"nm")</f>
        <v>-0.21488442976885958</v>
      </c>
      <c r="J63" s="24">
        <f t="shared" si="99"/>
        <v>-0.23390488515043673</v>
      </c>
      <c r="K63" s="24">
        <f t="shared" si="99"/>
        <v>-0.26815878378378377</v>
      </c>
      <c r="L63" s="24">
        <f t="shared" si="99"/>
        <v>-1.9694171956145412</v>
      </c>
      <c r="M63" s="24">
        <f t="shared" si="99"/>
        <v>-0.56488095238095237</v>
      </c>
      <c r="N63" s="24">
        <f t="shared" si="99"/>
        <v>0.2311901504787961</v>
      </c>
      <c r="O63" s="24">
        <f t="shared" si="99"/>
        <v>-0.86444444444444446</v>
      </c>
      <c r="P63" s="24">
        <f t="shared" si="99"/>
        <v>-0.30010163934426237</v>
      </c>
      <c r="Q63" s="24">
        <f t="shared" si="99"/>
        <v>-0.10544823838590167</v>
      </c>
      <c r="R63" s="24">
        <f t="shared" si="99"/>
        <v>-8.0943097387309315E-2</v>
      </c>
      <c r="S63" s="24">
        <f t="shared" si="99"/>
        <v>-8.9833348838737725E-2</v>
      </c>
      <c r="T63" s="24">
        <f t="shared" si="99"/>
        <v>-0.10067388834627533</v>
      </c>
      <c r="AC63" s="24"/>
      <c r="AD63" s="24"/>
      <c r="AE63" s="24"/>
      <c r="AF63" s="24"/>
      <c r="AG63" s="24"/>
      <c r="AH63" s="24"/>
      <c r="AI63" s="24"/>
      <c r="AJ63" s="24"/>
      <c r="AK63" s="24">
        <f t="shared" si="94"/>
        <v>-0.6813909774436091</v>
      </c>
      <c r="AL63" s="24">
        <f t="shared" si="94"/>
        <v>1.7275641025641026</v>
      </c>
      <c r="AM63" s="24">
        <f t="shared" si="94"/>
        <v>0.19126819126819128</v>
      </c>
      <c r="AN63" s="24">
        <f t="shared" si="94"/>
        <v>-1.0587084148727985</v>
      </c>
      <c r="AO63" s="24">
        <f t="shared" si="94"/>
        <v>0.26253687315634222</v>
      </c>
      <c r="AP63" s="24">
        <f t="shared" si="94"/>
        <v>-1.0705052878965922</v>
      </c>
      <c r="AQ63" s="24">
        <f t="shared" si="94"/>
        <v>-1.8411867364746946</v>
      </c>
      <c r="AR63" s="24">
        <f t="shared" si="94"/>
        <v>51.2</v>
      </c>
      <c r="AS63" s="24">
        <f t="shared" si="94"/>
        <v>-1.794392523364486</v>
      </c>
      <c r="AT63" s="24">
        <f t="shared" si="94"/>
        <v>-0.81666666666666665</v>
      </c>
      <c r="AU63" s="24">
        <f t="shared" si="95"/>
        <v>-1.0663900414937759</v>
      </c>
      <c r="AV63" s="24">
        <f t="shared" si="95"/>
        <v>-0.73690932311621959</v>
      </c>
      <c r="AW63" s="24">
        <f t="shared" si="95"/>
        <v>8.2352941176470518E-2</v>
      </c>
      <c r="AX63" s="24">
        <f t="shared" si="95"/>
        <v>26.272727272727273</v>
      </c>
      <c r="AY63" s="24">
        <f t="shared" si="95"/>
        <v>-2.96875</v>
      </c>
      <c r="AZ63" s="24">
        <f t="shared" si="95"/>
        <v>-0.58980582524271852</v>
      </c>
      <c r="BA63" s="24">
        <f t="shared" si="95"/>
        <v>-0.95923913043478259</v>
      </c>
      <c r="BB63" s="24">
        <f t="shared" si="95"/>
        <v>-0.59333333333333327</v>
      </c>
      <c r="BC63" s="24">
        <f t="shared" si="95"/>
        <v>-0.23809523809523814</v>
      </c>
      <c r="BD63" s="24">
        <f t="shared" si="95"/>
        <v>-1.3727810650887573</v>
      </c>
      <c r="BE63" s="24">
        <f t="shared" si="96"/>
        <v>-1</v>
      </c>
      <c r="BF63" s="24">
        <f t="shared" si="96"/>
        <v>-6.9855737704918042E-2</v>
      </c>
      <c r="BG63" s="24">
        <f t="shared" si="96"/>
        <v>-0.13266666666666671</v>
      </c>
      <c r="BH63" s="24">
        <f t="shared" si="96"/>
        <v>0.10669841269841274</v>
      </c>
      <c r="BI63" s="24" t="str">
        <f t="shared" si="96"/>
        <v>nm</v>
      </c>
      <c r="BJ63" s="24">
        <f t="shared" si="96"/>
        <v>-2.1028573039965637E-2</v>
      </c>
      <c r="BK63" s="24">
        <f t="shared" si="96"/>
        <v>-5.0476556495003932E-2</v>
      </c>
      <c r="BL63" s="24">
        <f t="shared" si="96"/>
        <v>3.1815782679785354E-2</v>
      </c>
      <c r="BM63" s="24">
        <f t="shared" si="96"/>
        <v>0.6866666666666672</v>
      </c>
      <c r="BN63" s="24">
        <f t="shared" si="96"/>
        <v>-1.4749787130099001E-2</v>
      </c>
      <c r="BO63" s="24">
        <f t="shared" si="97"/>
        <v>-3.6503120623639029E-2</v>
      </c>
      <c r="BP63" s="24">
        <f t="shared" si="97"/>
        <v>2.1173195648723109E-2</v>
      </c>
      <c r="BQ63" s="24">
        <f t="shared" si="97"/>
        <v>0.41525691699604805</v>
      </c>
      <c r="BR63" s="24">
        <f t="shared" si="97"/>
        <v>-1.5270012303653768E-2</v>
      </c>
      <c r="BS63" s="24">
        <f t="shared" si="97"/>
        <v>-3.8643802417099193E-2</v>
      </c>
      <c r="BT63" s="24">
        <f t="shared" si="97"/>
        <v>2.1148870391156205E-2</v>
      </c>
      <c r="BU63" s="24">
        <f t="shared" si="97"/>
        <v>0.29928280176506683</v>
      </c>
      <c r="BV63" s="24">
        <f t="shared" si="97"/>
        <v>-1.5816937378096529E-2</v>
      </c>
      <c r="BW63" s="24">
        <f t="shared" si="97"/>
        <v>-4.1001117550960808E-2</v>
      </c>
      <c r="BX63" s="24">
        <f t="shared" si="97"/>
        <v>2.1125076298342371E-2</v>
      </c>
    </row>
    <row r="64" spans="2:76" outlineLevel="1" x14ac:dyDescent="0.15">
      <c r="B64" s="66" t="str">
        <f t="shared" si="92"/>
        <v>Materials Solution</v>
      </c>
      <c r="G64" s="36" t="s">
        <v>38</v>
      </c>
      <c r="I64" s="24">
        <f t="shared" ref="I64:T64" si="100">IFERROR(I38/H38-1,"nm")</f>
        <v>0.33548957815005243</v>
      </c>
      <c r="J64" s="24">
        <f t="shared" si="100"/>
        <v>-0.11568343338163245</v>
      </c>
      <c r="K64" s="24">
        <f t="shared" si="100"/>
        <v>0.14782622265222667</v>
      </c>
      <c r="L64" s="24">
        <f t="shared" si="100"/>
        <v>0.10564883420569671</v>
      </c>
      <c r="M64" s="24">
        <f t="shared" si="100"/>
        <v>1.3206108747509937E-2</v>
      </c>
      <c r="N64" s="24">
        <f t="shared" si="100"/>
        <v>1.8203883495145678E-2</v>
      </c>
      <c r="O64" s="24">
        <f t="shared" si="100"/>
        <v>-0.29916567342073896</v>
      </c>
      <c r="P64" s="24">
        <f t="shared" si="100"/>
        <v>3.0857142857142916E-2</v>
      </c>
      <c r="Q64" s="24">
        <f t="shared" si="100"/>
        <v>-0.12505803901383172</v>
      </c>
      <c r="R64" s="24">
        <f t="shared" si="100"/>
        <v>3.0000000000000249E-2</v>
      </c>
      <c r="S64" s="24">
        <f t="shared" si="100"/>
        <v>3.0000000000000027E-2</v>
      </c>
      <c r="T64" s="24">
        <f t="shared" si="100"/>
        <v>3.0000000000000027E-2</v>
      </c>
      <c r="AC64" s="24"/>
      <c r="AD64" s="24"/>
      <c r="AE64" s="24"/>
      <c r="AF64" s="24"/>
      <c r="AG64" s="24"/>
      <c r="AH64" s="24"/>
      <c r="AI64" s="24"/>
      <c r="AJ64" s="24"/>
      <c r="AK64" s="24">
        <f t="shared" si="94"/>
        <v>-0.26581063790897452</v>
      </c>
      <c r="AL64" s="24">
        <f t="shared" si="94"/>
        <v>0.49091839345101063</v>
      </c>
      <c r="AM64" s="24">
        <f t="shared" si="94"/>
        <v>0.20835111680182106</v>
      </c>
      <c r="AN64" s="24">
        <f t="shared" si="94"/>
        <v>0.40236397977213167</v>
      </c>
      <c r="AO64" s="24">
        <f t="shared" si="94"/>
        <v>1.012074438289662</v>
      </c>
      <c r="AP64" s="24">
        <f t="shared" si="94"/>
        <v>0.72248913292152839</v>
      </c>
      <c r="AQ64" s="24">
        <f t="shared" si="94"/>
        <v>7.5587213751692417E-2</v>
      </c>
      <c r="AR64" s="24">
        <f t="shared" si="94"/>
        <v>-0.97345440326715038</v>
      </c>
      <c r="AS64" s="24">
        <f t="shared" si="94"/>
        <v>-0.3132887899034893</v>
      </c>
      <c r="AT64" s="24">
        <f t="shared" si="94"/>
        <v>-0.31597821755877276</v>
      </c>
      <c r="AU64" s="24">
        <f t="shared" si="95"/>
        <v>0.22598653604072028</v>
      </c>
      <c r="AV64" s="24">
        <f t="shared" si="95"/>
        <v>27.15057283142389</v>
      </c>
      <c r="AW64" s="24">
        <f t="shared" si="95"/>
        <v>-0.28378378378378377</v>
      </c>
      <c r="AX64" s="24">
        <f t="shared" si="95"/>
        <v>-0.470873786407767</v>
      </c>
      <c r="AY64" s="24">
        <f t="shared" si="95"/>
        <v>0.3125</v>
      </c>
      <c r="AZ64" s="24">
        <f t="shared" si="95"/>
        <v>0.61046511627906974</v>
      </c>
      <c r="BA64" s="24">
        <f t="shared" si="95"/>
        <v>-0.31446540880503149</v>
      </c>
      <c r="BB64" s="24">
        <f t="shared" si="95"/>
        <v>5.504587155963292E-2</v>
      </c>
      <c r="BC64" s="24">
        <f t="shared" si="95"/>
        <v>-0.44897959183673475</v>
      </c>
      <c r="BD64" s="24">
        <f t="shared" si="95"/>
        <v>-0.27075812274368227</v>
      </c>
      <c r="BE64" s="24">
        <f t="shared" si="96"/>
        <v>1.0366972477064218</v>
      </c>
      <c r="BF64" s="24">
        <f t="shared" si="96"/>
        <v>3.5573913043478234E-2</v>
      </c>
      <c r="BG64" s="24">
        <f t="shared" si="96"/>
        <v>-0.17719135802469121</v>
      </c>
      <c r="BH64" s="24">
        <f t="shared" si="96"/>
        <v>-0.34773267326732671</v>
      </c>
      <c r="BI64" s="24">
        <f t="shared" si="96"/>
        <v>-0.39336711711711703</v>
      </c>
      <c r="BJ64" s="24">
        <f t="shared" si="96"/>
        <v>3.0000000000000027E-2</v>
      </c>
      <c r="BK64" s="24">
        <f t="shared" si="96"/>
        <v>2.9999999999999805E-2</v>
      </c>
      <c r="BL64" s="24">
        <f t="shared" si="96"/>
        <v>3.0000000000000027E-2</v>
      </c>
      <c r="BM64" s="24">
        <f t="shared" si="96"/>
        <v>3.0000000000000027E-2</v>
      </c>
      <c r="BN64" s="24">
        <f t="shared" si="96"/>
        <v>3.0000000000000027E-2</v>
      </c>
      <c r="BO64" s="24">
        <f t="shared" si="97"/>
        <v>3.0000000000000027E-2</v>
      </c>
      <c r="BP64" s="24">
        <f t="shared" si="97"/>
        <v>3.0000000000000027E-2</v>
      </c>
      <c r="BQ64" s="24">
        <f t="shared" si="97"/>
        <v>3.0000000000000027E-2</v>
      </c>
      <c r="BR64" s="24">
        <f t="shared" si="97"/>
        <v>3.0000000000000249E-2</v>
      </c>
      <c r="BS64" s="24">
        <f t="shared" si="97"/>
        <v>3.0000000000000249E-2</v>
      </c>
      <c r="BT64" s="24">
        <f t="shared" si="97"/>
        <v>3.0000000000000027E-2</v>
      </c>
      <c r="BU64" s="24">
        <f t="shared" si="97"/>
        <v>3.0000000000000027E-2</v>
      </c>
      <c r="BV64" s="24">
        <f t="shared" si="97"/>
        <v>3.0000000000000027E-2</v>
      </c>
      <c r="BW64" s="24">
        <f t="shared" si="97"/>
        <v>3.0000000000000027E-2</v>
      </c>
      <c r="BX64" s="24">
        <f t="shared" si="97"/>
        <v>3.0000000000000249E-2</v>
      </c>
    </row>
    <row r="65" spans="1:78" outlineLevel="1" x14ac:dyDescent="0.15">
      <c r="B65" s="66" t="str">
        <f t="shared" si="92"/>
        <v>Insulation Materials</v>
      </c>
      <c r="G65" s="36" t="s">
        <v>38</v>
      </c>
      <c r="I65" s="24">
        <f t="shared" ref="I65:T65" si="101">IFERROR(I39/H39-1,"nm")</f>
        <v>0.4372230428360413</v>
      </c>
      <c r="J65" s="24">
        <f t="shared" si="101"/>
        <v>-0.10037684138403546</v>
      </c>
      <c r="K65" s="24">
        <f t="shared" si="101"/>
        <v>0.16717440974866693</v>
      </c>
      <c r="L65" s="24">
        <f t="shared" si="101"/>
        <v>0.13474714518760234</v>
      </c>
      <c r="M65" s="24">
        <f t="shared" si="101"/>
        <v>-0.61353719175997035</v>
      </c>
      <c r="N65" s="24">
        <f t="shared" si="101"/>
        <v>-0.24179431072210067</v>
      </c>
      <c r="O65" s="24">
        <f t="shared" si="101"/>
        <v>-0.70851370851370854</v>
      </c>
      <c r="P65" s="24">
        <f t="shared" si="101"/>
        <v>2.3509653465346534</v>
      </c>
      <c r="Q65" s="24">
        <f t="shared" si="101"/>
        <v>0.13097267670761337</v>
      </c>
      <c r="R65" s="24">
        <f t="shared" si="101"/>
        <v>0.12159560825406834</v>
      </c>
      <c r="S65" s="24">
        <f t="shared" si="101"/>
        <v>0.11383370951810168</v>
      </c>
      <c r="T65" s="24">
        <f t="shared" si="101"/>
        <v>0.10730990988387212</v>
      </c>
      <c r="AC65" s="24"/>
      <c r="AD65" s="24"/>
      <c r="AE65" s="24"/>
      <c r="AF65" s="24"/>
      <c r="AG65" s="24"/>
      <c r="AH65" s="24"/>
      <c r="AI65" s="24"/>
      <c r="AJ65" s="24"/>
      <c r="AK65" s="24">
        <f t="shared" si="94"/>
        <v>-0.23297872340425529</v>
      </c>
      <c r="AL65" s="24">
        <f t="shared" si="94"/>
        <v>0.42331288343558282</v>
      </c>
      <c r="AM65" s="24">
        <f t="shared" si="94"/>
        <v>0.21485943775100402</v>
      </c>
      <c r="AN65" s="24">
        <f t="shared" si="94"/>
        <v>0.49213161659513571</v>
      </c>
      <c r="AO65" s="24">
        <f t="shared" si="94"/>
        <v>0.96393897364771153</v>
      </c>
      <c r="AP65" s="24">
        <f t="shared" si="94"/>
        <v>0.79885057471264354</v>
      </c>
      <c r="AQ65" s="24">
        <f t="shared" si="94"/>
        <v>0.23801652892561975</v>
      </c>
      <c r="AR65" s="24">
        <f t="shared" si="94"/>
        <v>-0.94151486097794823</v>
      </c>
      <c r="AS65" s="24">
        <f t="shared" si="94"/>
        <v>-1.0270023263542705</v>
      </c>
      <c r="AT65" s="24">
        <f t="shared" si="94"/>
        <v>-0.68638413831986467</v>
      </c>
      <c r="AU65" s="24">
        <f t="shared" si="95"/>
        <v>-7.9164376030786188E-2</v>
      </c>
      <c r="AV65" s="24">
        <f t="shared" si="95"/>
        <v>3.9180327868852451</v>
      </c>
      <c r="AW65" s="24">
        <f t="shared" si="95"/>
        <v>-7.384615384615385</v>
      </c>
      <c r="AX65" s="24">
        <f t="shared" si="95"/>
        <v>-0.3033707865168539</v>
      </c>
      <c r="AY65" s="24">
        <f t="shared" si="95"/>
        <v>-0.18550106609808104</v>
      </c>
      <c r="AZ65" s="24">
        <f t="shared" si="95"/>
        <v>-1.2009803921568627</v>
      </c>
      <c r="BA65" s="24">
        <f t="shared" si="95"/>
        <v>-1.3012048192771084</v>
      </c>
      <c r="BB65" s="24">
        <f t="shared" si="95"/>
        <v>-1.8548387096774195</v>
      </c>
      <c r="BC65" s="24">
        <f t="shared" si="95"/>
        <v>-0.20680628272251311</v>
      </c>
      <c r="BD65" s="24">
        <f t="shared" si="95"/>
        <v>-3.6341463414634148</v>
      </c>
      <c r="BE65" s="24">
        <f t="shared" si="96"/>
        <v>-6.02</v>
      </c>
      <c r="BF65" s="24">
        <f t="shared" si="96"/>
        <v>-0.35386792452830163</v>
      </c>
      <c r="BG65" s="24">
        <f t="shared" si="96"/>
        <v>0.20425742574257422</v>
      </c>
      <c r="BH65" s="24">
        <f t="shared" si="96"/>
        <v>0.51611111111111074</v>
      </c>
      <c r="BI65" s="24">
        <f t="shared" si="96"/>
        <v>8.7629482071713172E-2</v>
      </c>
      <c r="BJ65" s="24">
        <f t="shared" si="96"/>
        <v>-0.2099406239353675</v>
      </c>
      <c r="BK65" s="24">
        <f t="shared" si="96"/>
        <v>6.5018224670448488E-2</v>
      </c>
      <c r="BL65" s="24">
        <f t="shared" si="96"/>
        <v>0.13049346524978644</v>
      </c>
      <c r="BM65" s="24">
        <f t="shared" si="96"/>
        <v>8.4597703254638557E-2</v>
      </c>
      <c r="BN65" s="24">
        <f t="shared" si="96"/>
        <v>-0.27901403591988083</v>
      </c>
      <c r="BO65" s="24">
        <f t="shared" si="97"/>
        <v>6.4101378100920092E-2</v>
      </c>
      <c r="BP65" s="24">
        <f t="shared" si="97"/>
        <v>0.12120206151036994</v>
      </c>
      <c r="BQ65" s="24">
        <f t="shared" si="97"/>
        <v>8.1899111671376756E-2</v>
      </c>
      <c r="BR65" s="24">
        <f t="shared" si="97"/>
        <v>-0.40633903059355547</v>
      </c>
      <c r="BS65" s="24">
        <f t="shared" si="97"/>
        <v>6.3251912262425991E-2</v>
      </c>
      <c r="BT65" s="24">
        <f t="shared" si="97"/>
        <v>0.11350511112551254</v>
      </c>
      <c r="BU65" s="24">
        <f t="shared" si="97"/>
        <v>7.9484368114599135E-2</v>
      </c>
      <c r="BV65" s="24">
        <f t="shared" si="97"/>
        <v>-0.71868626052646389</v>
      </c>
      <c r="BW65" s="24">
        <f t="shared" si="97"/>
        <v>6.2463567767518047E-2</v>
      </c>
      <c r="BX65" s="24">
        <f t="shared" si="97"/>
        <v>0.10703171946945322</v>
      </c>
    </row>
    <row r="66" spans="1:78" outlineLevel="1" x14ac:dyDescent="0.15">
      <c r="B66" s="66" t="str">
        <f t="shared" si="92"/>
        <v>Other Business</v>
      </c>
      <c r="G66" s="36" t="s">
        <v>38</v>
      </c>
      <c r="I66" s="24">
        <f t="shared" ref="I66:T66" si="102">IFERROR(I40/H40-1,"nm")</f>
        <v>0.80961222377792641</v>
      </c>
      <c r="J66" s="24">
        <f t="shared" si="102"/>
        <v>-0.32651001631540888</v>
      </c>
      <c r="K66" s="24">
        <f t="shared" si="102"/>
        <v>0.42578856671911303</v>
      </c>
      <c r="L66" s="24">
        <f t="shared" si="102"/>
        <v>-0.57202662462778076</v>
      </c>
      <c r="M66" s="24">
        <f t="shared" si="102"/>
        <v>0.82949289894814404</v>
      </c>
      <c r="N66" s="24">
        <f t="shared" si="102"/>
        <v>-8.5011185682326573E-2</v>
      </c>
      <c r="O66" s="24">
        <f t="shared" si="102"/>
        <v>0.1931540342298288</v>
      </c>
      <c r="P66" s="24">
        <f t="shared" si="102"/>
        <v>0.62047459016393436</v>
      </c>
      <c r="Q66" s="24">
        <f t="shared" si="102"/>
        <v>9.8848935674076266E-2</v>
      </c>
      <c r="R66" s="24">
        <f t="shared" si="102"/>
        <v>0.12999999999999989</v>
      </c>
      <c r="S66" s="24">
        <f t="shared" si="102"/>
        <v>0.12999999999999989</v>
      </c>
      <c r="T66" s="24">
        <f t="shared" si="102"/>
        <v>0.12999999999999989</v>
      </c>
      <c r="AC66" s="24"/>
      <c r="AD66" s="24"/>
      <c r="AE66" s="24"/>
      <c r="AF66" s="24"/>
      <c r="AG66" s="24"/>
      <c r="AH66" s="24"/>
      <c r="AI66" s="24"/>
      <c r="AJ66" s="24"/>
      <c r="AK66" s="24">
        <f t="shared" si="94"/>
        <v>4.9152178579094041E-2</v>
      </c>
      <c r="AL66" s="24">
        <f t="shared" si="94"/>
        <v>4.0872304337291014</v>
      </c>
      <c r="AM66" s="24">
        <f t="shared" si="94"/>
        <v>8.3443605511014152E-2</v>
      </c>
      <c r="AN66" s="24">
        <f t="shared" si="94"/>
        <v>-9.811622663466435E-2</v>
      </c>
      <c r="AO66" s="24">
        <f t="shared" si="94"/>
        <v>-0.20540098199672652</v>
      </c>
      <c r="AP66" s="24">
        <f t="shared" si="94"/>
        <v>-0.66915932364848774</v>
      </c>
      <c r="AQ66" s="24">
        <f t="shared" si="94"/>
        <v>-0.66736116100294562</v>
      </c>
      <c r="AR66" s="24">
        <f t="shared" si="94"/>
        <v>-0.58959677419354839</v>
      </c>
      <c r="AS66" s="24">
        <f t="shared" si="94"/>
        <v>0.72502574665293507</v>
      </c>
      <c r="AT66" s="24">
        <f t="shared" si="94"/>
        <v>0.52605816297149444</v>
      </c>
      <c r="AU66" s="24">
        <f t="shared" si="95"/>
        <v>1.2030237580993521</v>
      </c>
      <c r="AV66" s="24">
        <f t="shared" si="95"/>
        <v>1.0632737276478679</v>
      </c>
      <c r="AW66" s="24">
        <f t="shared" si="95"/>
        <v>-0.44029850746268662</v>
      </c>
      <c r="AX66" s="24">
        <f t="shared" si="95"/>
        <v>0.30188679245283012</v>
      </c>
      <c r="AY66" s="24">
        <f t="shared" si="95"/>
        <v>7.8431372549019551E-2</v>
      </c>
      <c r="AZ66" s="24">
        <f t="shared" si="95"/>
        <v>-0.18095238095238098</v>
      </c>
      <c r="BA66" s="24">
        <f t="shared" si="95"/>
        <v>0.4933333333333334</v>
      </c>
      <c r="BB66" s="24">
        <f t="shared" si="95"/>
        <v>0.21014492753623193</v>
      </c>
      <c r="BC66" s="24">
        <f t="shared" si="95"/>
        <v>0.41818181818181821</v>
      </c>
      <c r="BD66" s="24">
        <f t="shared" si="95"/>
        <v>-0.38372093023255816</v>
      </c>
      <c r="BE66" s="24">
        <f t="shared" si="96"/>
        <v>0.90178571428571419</v>
      </c>
      <c r="BF66" s="24">
        <f t="shared" si="96"/>
        <v>0.16139640718562887</v>
      </c>
      <c r="BG66" s="24">
        <f t="shared" si="96"/>
        <v>0.19577179487179475</v>
      </c>
      <c r="BH66" s="24">
        <f t="shared" si="96"/>
        <v>2.7226037735849058</v>
      </c>
      <c r="BI66" s="24">
        <f t="shared" si="96"/>
        <v>1.434741784037552E-2</v>
      </c>
      <c r="BJ66" s="24">
        <f t="shared" si="96"/>
        <v>0.12999999999999989</v>
      </c>
      <c r="BK66" s="24">
        <f t="shared" si="96"/>
        <v>0.12999999999999989</v>
      </c>
      <c r="BL66" s="24">
        <f t="shared" si="96"/>
        <v>0.12999999999999967</v>
      </c>
      <c r="BM66" s="24">
        <f t="shared" si="96"/>
        <v>0.12999999999999989</v>
      </c>
      <c r="BN66" s="24">
        <f t="shared" si="96"/>
        <v>0.12999999999999989</v>
      </c>
      <c r="BO66" s="24">
        <f t="shared" si="97"/>
        <v>0.12999999999999989</v>
      </c>
      <c r="BP66" s="24">
        <f t="shared" si="97"/>
        <v>0.12999999999999989</v>
      </c>
      <c r="BQ66" s="24">
        <f t="shared" si="97"/>
        <v>0.12999999999999989</v>
      </c>
      <c r="BR66" s="24">
        <f t="shared" si="97"/>
        <v>0.13000000000000012</v>
      </c>
      <c r="BS66" s="24">
        <f t="shared" si="97"/>
        <v>0.12999999999999989</v>
      </c>
      <c r="BT66" s="24">
        <f t="shared" si="97"/>
        <v>0.12999999999999989</v>
      </c>
      <c r="BU66" s="24">
        <f t="shared" si="97"/>
        <v>0.13000000000000012</v>
      </c>
      <c r="BV66" s="24">
        <f t="shared" si="97"/>
        <v>0.12999999999999989</v>
      </c>
      <c r="BW66" s="24">
        <f t="shared" si="97"/>
        <v>0.12999999999999989</v>
      </c>
      <c r="BX66" s="24">
        <f t="shared" si="97"/>
        <v>0.13000000000000012</v>
      </c>
    </row>
    <row r="67" spans="1:78" outlineLevel="1" x14ac:dyDescent="0.15">
      <c r="B67" s="66" t="str">
        <f t="shared" si="92"/>
        <v>Adjustments</v>
      </c>
      <c r="G67" s="36" t="s">
        <v>38</v>
      </c>
      <c r="I67" s="24">
        <f t="shared" ref="I67:T67" si="103">IFERROR(I41/H41-1,"nm")</f>
        <v>1.8306009867526498</v>
      </c>
      <c r="J67" s="24">
        <f t="shared" si="103"/>
        <v>0.40558586378452532</v>
      </c>
      <c r="K67" s="24">
        <f t="shared" si="103"/>
        <v>-0.48586381811169321</v>
      </c>
      <c r="L67" s="24">
        <f t="shared" si="103"/>
        <v>-0.68286962301775667</v>
      </c>
      <c r="M67" s="24">
        <f t="shared" si="103"/>
        <v>1.5122016947629993</v>
      </c>
      <c r="N67" s="24">
        <f t="shared" si="103"/>
        <v>2.2646007151370773E-2</v>
      </c>
      <c r="O67" s="24">
        <f t="shared" si="103"/>
        <v>1.5174825174825175</v>
      </c>
      <c r="P67" s="24">
        <f t="shared" si="103"/>
        <v>-4.8641364048312541E-2</v>
      </c>
      <c r="Q67" s="24">
        <f t="shared" si="103"/>
        <v>0.14606560060478357</v>
      </c>
      <c r="R67" s="24">
        <f t="shared" si="103"/>
        <v>8.8914651179275328E-2</v>
      </c>
      <c r="S67" s="24">
        <f t="shared" si="103"/>
        <v>6.3875910129765678E-2</v>
      </c>
      <c r="T67" s="24">
        <f t="shared" si="103"/>
        <v>6.4201151244262178E-2</v>
      </c>
      <c r="AC67" s="24"/>
      <c r="AD67" s="24"/>
      <c r="AE67" s="24"/>
      <c r="AF67" s="24"/>
      <c r="AG67" s="24"/>
      <c r="AH67" s="24"/>
      <c r="AI67" s="24"/>
      <c r="AJ67" s="24"/>
      <c r="AK67" s="24">
        <f t="shared" si="94"/>
        <v>-0.93732866789988634</v>
      </c>
      <c r="AL67" s="24">
        <f t="shared" si="94"/>
        <v>-0.4461635962324354</v>
      </c>
      <c r="AM67" s="24">
        <f t="shared" si="94"/>
        <v>-3.0706088013984667E-2</v>
      </c>
      <c r="AN67" s="24">
        <f t="shared" si="94"/>
        <v>0.20839891497270524</v>
      </c>
      <c r="AO67" s="24">
        <f t="shared" si="94"/>
        <v>8.5085348506401157</v>
      </c>
      <c r="AP67" s="24">
        <f t="shared" si="94"/>
        <v>0.93039498086256778</v>
      </c>
      <c r="AQ67" s="24">
        <f t="shared" si="94"/>
        <v>-1.492903630518309</v>
      </c>
      <c r="AR67" s="24">
        <f t="shared" si="94"/>
        <v>-2.3896186675534867</v>
      </c>
      <c r="AS67" s="24">
        <f t="shared" si="94"/>
        <v>-0.50819059017129198</v>
      </c>
      <c r="AT67" s="24">
        <f t="shared" si="94"/>
        <v>-0.66681656514451593</v>
      </c>
      <c r="AU67" s="24">
        <f t="shared" si="95"/>
        <v>-1.7795100222717153</v>
      </c>
      <c r="AV67" s="24">
        <f t="shared" si="95"/>
        <v>-1.5304828191372675</v>
      </c>
      <c r="AW67" s="24">
        <f t="shared" si="95"/>
        <v>0.35741444866920147</v>
      </c>
      <c r="AX67" s="24">
        <f t="shared" si="95"/>
        <v>0.46012269938650308</v>
      </c>
      <c r="AY67" s="24">
        <f t="shared" si="95"/>
        <v>-0.17006802721088432</v>
      </c>
      <c r="AZ67" s="24">
        <f t="shared" si="95"/>
        <v>-0.46992481203007519</v>
      </c>
      <c r="BA67" s="24">
        <f t="shared" si="95"/>
        <v>0.16806722689075637</v>
      </c>
      <c r="BB67" s="24">
        <f t="shared" si="95"/>
        <v>0.50420168067226889</v>
      </c>
      <c r="BC67" s="24">
        <f t="shared" si="95"/>
        <v>4.7868852459016393</v>
      </c>
      <c r="BD67" s="24">
        <f t="shared" si="95"/>
        <v>3.8156028368794326</v>
      </c>
      <c r="BE67" s="24">
        <f t="shared" si="96"/>
        <v>0.16546762589928066</v>
      </c>
      <c r="BF67" s="24">
        <f t="shared" si="96"/>
        <v>0.42732397300765435</v>
      </c>
      <c r="BG67" s="24">
        <f t="shared" si="96"/>
        <v>-0.26008134459926435</v>
      </c>
      <c r="BH67" s="24">
        <f t="shared" si="96"/>
        <v>-0.21123696523418933</v>
      </c>
      <c r="BI67" s="24">
        <f t="shared" si="96"/>
        <v>0.16687640306105411</v>
      </c>
      <c r="BJ67" s="24">
        <f t="shared" si="96"/>
        <v>0.13040599070455117</v>
      </c>
      <c r="BK67" s="24">
        <f t="shared" si="96"/>
        <v>0.14142716540961042</v>
      </c>
      <c r="BL67" s="24">
        <f t="shared" si="96"/>
        <v>0.14664585371578021</v>
      </c>
      <c r="BM67" s="24">
        <f t="shared" si="96"/>
        <v>0.10844936996862908</v>
      </c>
      <c r="BN67" s="24">
        <f t="shared" si="96"/>
        <v>9.6088710956543588E-2</v>
      </c>
      <c r="BO67" s="24">
        <f t="shared" si="97"/>
        <v>8.3280388896194824E-2</v>
      </c>
      <c r="BP67" s="24">
        <f t="shared" si="97"/>
        <v>6.95979871728023E-2</v>
      </c>
      <c r="BQ67" s="24">
        <f t="shared" si="97"/>
        <v>7.5694783082780326E-2</v>
      </c>
      <c r="BR67" s="24">
        <f t="shared" si="97"/>
        <v>6.7725190007341007E-2</v>
      </c>
      <c r="BS67" s="24">
        <f t="shared" si="97"/>
        <v>5.9912004295710419E-2</v>
      </c>
      <c r="BT67" s="24">
        <f t="shared" si="97"/>
        <v>5.2753001887611228E-2</v>
      </c>
      <c r="BU67" s="24">
        <f t="shared" si="97"/>
        <v>6.532299160929389E-2</v>
      </c>
      <c r="BV67" s="24">
        <f t="shared" si="97"/>
        <v>6.4203648917848355E-2</v>
      </c>
      <c r="BW67" s="24">
        <f t="shared" si="97"/>
        <v>6.400376947139863E-2</v>
      </c>
      <c r="BX67" s="24">
        <f t="shared" si="97"/>
        <v>6.3297131960404318E-2</v>
      </c>
    </row>
    <row r="68" spans="1:78" x14ac:dyDescent="0.15">
      <c r="B68" s="66"/>
      <c r="G68" s="36"/>
    </row>
    <row r="69" spans="1:78" x14ac:dyDescent="0.15">
      <c r="A69" t="s">
        <v>43</v>
      </c>
      <c r="B69" s="96" t="s">
        <v>31</v>
      </c>
      <c r="C69" s="95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Y69" s="95"/>
      <c r="Z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  <c r="AM69" s="95"/>
      <c r="AN69" s="95"/>
      <c r="AO69" s="95"/>
      <c r="AP69" s="95"/>
      <c r="AQ69" s="95"/>
      <c r="AR69" s="95"/>
      <c r="AS69" s="95"/>
      <c r="AT69" s="95"/>
      <c r="AU69" s="95"/>
      <c r="AV69" s="95"/>
      <c r="AW69" s="95"/>
      <c r="AX69" s="95"/>
      <c r="AY69" s="95"/>
      <c r="AZ69" s="95"/>
      <c r="BA69" s="95"/>
      <c r="BB69" s="95"/>
      <c r="BC69" s="95"/>
      <c r="BD69" s="95"/>
      <c r="BE69" s="95"/>
      <c r="BF69" s="95"/>
      <c r="BG69" s="95"/>
      <c r="BH69" s="95"/>
      <c r="BI69" s="95"/>
      <c r="BJ69" s="95"/>
      <c r="BK69" s="95"/>
      <c r="BL69" s="95"/>
      <c r="BM69" s="95"/>
      <c r="BN69" s="95"/>
      <c r="BO69" s="95"/>
      <c r="BP69" s="95"/>
      <c r="BQ69" s="95"/>
      <c r="BR69" s="95"/>
      <c r="BS69" s="95"/>
      <c r="BT69" s="95"/>
      <c r="BU69" s="95"/>
      <c r="BV69" s="95"/>
      <c r="BW69" s="95"/>
      <c r="BX69" s="95"/>
    </row>
    <row r="70" spans="1:78" x14ac:dyDescent="0.15">
      <c r="B70" s="21"/>
      <c r="G70" s="36"/>
      <c r="H70" s="45"/>
      <c r="I70" s="45"/>
      <c r="J70" s="45"/>
      <c r="K70" s="45"/>
      <c r="L70" s="45"/>
      <c r="M70" s="45"/>
      <c r="N70" s="45"/>
      <c r="O70" s="45"/>
      <c r="P70" s="28"/>
      <c r="Q70" s="45"/>
      <c r="R70" s="45"/>
      <c r="S70" s="45"/>
      <c r="T70" s="45"/>
      <c r="Y70" s="44"/>
      <c r="Z70" s="44"/>
      <c r="AA70" s="44"/>
      <c r="AB70" s="44"/>
      <c r="AC70" s="44"/>
      <c r="AD70" s="44"/>
      <c r="AE70" s="44"/>
      <c r="AF70" s="44"/>
      <c r="AG70" s="44"/>
      <c r="AH70" s="44"/>
      <c r="AI70" s="44"/>
      <c r="AJ70" s="44"/>
      <c r="AK70" s="44"/>
      <c r="AL70" s="44"/>
      <c r="AM70" s="44"/>
      <c r="AN70" s="44"/>
      <c r="AO70" s="44"/>
      <c r="AP70" s="44"/>
      <c r="AQ70" s="44"/>
      <c r="AR70" s="44"/>
      <c r="AS70" s="44"/>
      <c r="AT70" s="44"/>
      <c r="AU70" s="44"/>
      <c r="AV70" s="44"/>
      <c r="AW70" s="44"/>
      <c r="AX70" s="44"/>
      <c r="AY70" s="44"/>
      <c r="AZ70" s="44"/>
      <c r="BA70" s="44"/>
      <c r="BB70" s="44"/>
      <c r="BC70" s="44"/>
      <c r="BD70" s="44"/>
      <c r="BE70" s="44"/>
    </row>
    <row r="71" spans="1:78" s="21" customFormat="1" x14ac:dyDescent="0.15">
      <c r="B71" s="21" t="s">
        <v>30</v>
      </c>
      <c r="G71" s="36" t="str">
        <f t="shared" ref="G71:G75" si="104">G$10</f>
        <v>JPY M</v>
      </c>
      <c r="H71" s="35">
        <f t="shared" ref="H71:T75" si="105">+SUMIF($X$5:$BY$5,H$5,$X71:$BY71)</f>
        <v>19786.949999999997</v>
      </c>
      <c r="I71" s="35">
        <f t="shared" si="105"/>
        <v>23638.2</v>
      </c>
      <c r="J71" s="35">
        <f t="shared" si="105"/>
        <v>23371.65</v>
      </c>
      <c r="K71" s="35">
        <f t="shared" si="105"/>
        <v>25381.75</v>
      </c>
      <c r="L71" s="35">
        <f t="shared" si="105"/>
        <v>25538.3</v>
      </c>
      <c r="M71" s="35">
        <f t="shared" si="105"/>
        <v>29812.85</v>
      </c>
      <c r="N71" s="35">
        <f t="shared" si="105"/>
        <v>40911</v>
      </c>
      <c r="O71" s="35">
        <f t="shared" si="105"/>
        <v>49265</v>
      </c>
      <c r="P71" s="35">
        <f t="shared" si="105"/>
        <v>61554.449571850389</v>
      </c>
      <c r="Q71" s="35">
        <f t="shared" si="105"/>
        <v>75048.297630910412</v>
      </c>
      <c r="R71" s="35">
        <f t="shared" si="105"/>
        <v>83848.465892893699</v>
      </c>
      <c r="S71" s="35">
        <f t="shared" si="105"/>
        <v>89140.828130679147</v>
      </c>
      <c r="T71" s="35">
        <f t="shared" si="105"/>
        <v>94669.213016440946</v>
      </c>
      <c r="U71" s="53"/>
      <c r="V71" s="24">
        <f>(O71/J71)^(1/(O$5-J$5))-1</f>
        <v>0.16083320572520421</v>
      </c>
      <c r="W71" s="273">
        <f>(T71/O71)^(1/(T$5-O$5))-1</f>
        <v>0.13955175929377761</v>
      </c>
      <c r="Y71" s="32">
        <f t="shared" ref="Y71:BE71" si="106">Y11</f>
        <v>4915.3999999999996</v>
      </c>
      <c r="Z71" s="32">
        <f t="shared" si="106"/>
        <v>4969.2999999999993</v>
      </c>
      <c r="AA71" s="32">
        <f t="shared" si="106"/>
        <v>5242.25</v>
      </c>
      <c r="AB71" s="32">
        <f t="shared" si="106"/>
        <v>4660</v>
      </c>
      <c r="AC71" s="32">
        <f t="shared" si="106"/>
        <v>5033.1000000000004</v>
      </c>
      <c r="AD71" s="32">
        <f t="shared" si="106"/>
        <v>6130.35</v>
      </c>
      <c r="AE71" s="32">
        <f t="shared" si="106"/>
        <v>6084.75</v>
      </c>
      <c r="AF71" s="32">
        <f t="shared" si="106"/>
        <v>6390</v>
      </c>
      <c r="AG71" s="32">
        <f t="shared" si="106"/>
        <v>6143.6</v>
      </c>
      <c r="AH71" s="32">
        <f t="shared" si="106"/>
        <v>5179.75</v>
      </c>
      <c r="AI71" s="32">
        <f t="shared" si="106"/>
        <v>5784.85</v>
      </c>
      <c r="AJ71" s="32">
        <f t="shared" si="106"/>
        <v>6263.45</v>
      </c>
      <c r="AK71" s="32">
        <f t="shared" si="106"/>
        <v>6206.9</v>
      </c>
      <c r="AL71" s="32">
        <f t="shared" si="106"/>
        <v>6040.3</v>
      </c>
      <c r="AM71" s="32">
        <f t="shared" si="106"/>
        <v>6125.9</v>
      </c>
      <c r="AN71" s="32">
        <f t="shared" si="106"/>
        <v>7008.65</v>
      </c>
      <c r="AO71" s="32">
        <f t="shared" si="106"/>
        <v>7645.0499999999993</v>
      </c>
      <c r="AP71" s="32">
        <f t="shared" si="106"/>
        <v>6995.45</v>
      </c>
      <c r="AQ71" s="32">
        <f t="shared" si="106"/>
        <v>5882.05</v>
      </c>
      <c r="AR71" s="32">
        <f t="shared" si="106"/>
        <v>5015.75</v>
      </c>
      <c r="AS71" s="32">
        <f t="shared" si="106"/>
        <v>6079.05</v>
      </c>
      <c r="AT71" s="32">
        <f t="shared" si="106"/>
        <v>7035.7</v>
      </c>
      <c r="AU71" s="32">
        <f t="shared" si="106"/>
        <v>8100.1</v>
      </c>
      <c r="AV71" s="32">
        <f t="shared" si="106"/>
        <v>8598</v>
      </c>
      <c r="AW71" s="32">
        <f t="shared" si="106"/>
        <v>9627</v>
      </c>
      <c r="AX71" s="32">
        <f t="shared" si="106"/>
        <v>10004</v>
      </c>
      <c r="AY71" s="32">
        <f t="shared" si="106"/>
        <v>10568</v>
      </c>
      <c r="AZ71" s="32">
        <f t="shared" si="106"/>
        <v>10712</v>
      </c>
      <c r="BA71" s="32">
        <f t="shared" si="106"/>
        <v>11265</v>
      </c>
      <c r="BB71" s="32">
        <f t="shared" si="106"/>
        <v>12153</v>
      </c>
      <c r="BC71" s="32">
        <f t="shared" si="106"/>
        <v>12669</v>
      </c>
      <c r="BD71" s="32">
        <f t="shared" si="106"/>
        <v>13178</v>
      </c>
      <c r="BE71" s="32">
        <f t="shared" si="106"/>
        <v>14589</v>
      </c>
      <c r="BF71" s="32">
        <f>SUM(BF72:BF75)</f>
        <v>15134.710915354328</v>
      </c>
      <c r="BG71" s="32">
        <f t="shared" ref="BG71:BX71" si="107">SUM(BG72:BG75)</f>
        <v>15438.299028051182</v>
      </c>
      <c r="BH71" s="32">
        <f t="shared" si="107"/>
        <v>16392.439628444881</v>
      </c>
      <c r="BI71" s="32">
        <f t="shared" si="107"/>
        <v>17139.195459178147</v>
      </c>
      <c r="BJ71" s="32">
        <f t="shared" si="107"/>
        <v>18369.786362586117</v>
      </c>
      <c r="BK71" s="32">
        <f t="shared" si="107"/>
        <v>19144.496359431596</v>
      </c>
      <c r="BL71" s="32">
        <f t="shared" si="107"/>
        <v>20394.819449714567</v>
      </c>
      <c r="BM71" s="32">
        <f t="shared" si="107"/>
        <v>19946.042607258856</v>
      </c>
      <c r="BN71" s="32">
        <f t="shared" si="107"/>
        <v>20796.675101235236</v>
      </c>
      <c r="BO71" s="32">
        <f t="shared" si="107"/>
        <v>21166.202895211612</v>
      </c>
      <c r="BP71" s="32">
        <f t="shared" si="107"/>
        <v>21939.54528918799</v>
      </c>
      <c r="BQ71" s="32">
        <f t="shared" si="107"/>
        <v>21708.046370903052</v>
      </c>
      <c r="BR71" s="32">
        <f t="shared" si="107"/>
        <v>22265.223817810042</v>
      </c>
      <c r="BS71" s="32">
        <f t="shared" si="107"/>
        <v>22341.903045029529</v>
      </c>
      <c r="BT71" s="32">
        <f t="shared" si="107"/>
        <v>22825.654896936518</v>
      </c>
      <c r="BU71" s="32">
        <f t="shared" si="107"/>
        <v>23112.708679468502</v>
      </c>
      <c r="BV71" s="32">
        <f t="shared" si="107"/>
        <v>23638.796445687993</v>
      </c>
      <c r="BW71" s="32">
        <f t="shared" si="107"/>
        <v>23730.687220157481</v>
      </c>
      <c r="BX71" s="32">
        <f t="shared" si="107"/>
        <v>24187.020671126967</v>
      </c>
    </row>
    <row r="72" spans="1:78" x14ac:dyDescent="0.15">
      <c r="B72" s="66" t="s">
        <v>363</v>
      </c>
      <c r="G72" s="36" t="str">
        <f t="shared" si="104"/>
        <v>JPY M</v>
      </c>
      <c r="H72" s="23">
        <f t="shared" si="105"/>
        <v>0</v>
      </c>
      <c r="I72" s="23">
        <f t="shared" si="105"/>
        <v>0</v>
      </c>
      <c r="J72" s="23">
        <f t="shared" si="105"/>
        <v>0</v>
      </c>
      <c r="K72" s="23">
        <f t="shared" si="105"/>
        <v>0</v>
      </c>
      <c r="L72" s="23">
        <f t="shared" si="105"/>
        <v>0</v>
      </c>
      <c r="M72" s="23">
        <f t="shared" si="105"/>
        <v>9149</v>
      </c>
      <c r="N72" s="23">
        <f t="shared" si="105"/>
        <v>11478</v>
      </c>
      <c r="O72" s="23">
        <f t="shared" si="105"/>
        <v>13628</v>
      </c>
      <c r="P72" s="23">
        <f t="shared" si="105"/>
        <v>21328.531496062995</v>
      </c>
      <c r="Q72" s="23">
        <f t="shared" si="105"/>
        <v>33015.278645669292</v>
      </c>
      <c r="R72" s="23">
        <f t="shared" si="105"/>
        <v>42331.036062992127</v>
      </c>
      <c r="S72" s="23">
        <f t="shared" si="105"/>
        <v>47442.984708661417</v>
      </c>
      <c r="T72" s="23">
        <f t="shared" si="105"/>
        <v>52247.337590551178</v>
      </c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143">
        <v>1677</v>
      </c>
      <c r="AT72" s="143">
        <v>2243</v>
      </c>
      <c r="AU72" s="143">
        <v>2472</v>
      </c>
      <c r="AV72" s="143">
        <v>2757</v>
      </c>
      <c r="AW72" s="143">
        <v>2592</v>
      </c>
      <c r="AX72" s="143">
        <v>2680</v>
      </c>
      <c r="AY72" s="143">
        <v>2963</v>
      </c>
      <c r="AZ72" s="143">
        <v>3243</v>
      </c>
      <c r="BA72" s="143">
        <v>3193</v>
      </c>
      <c r="BB72" s="143">
        <v>3324</v>
      </c>
      <c r="BC72" s="143">
        <v>3508</v>
      </c>
      <c r="BD72" s="143">
        <v>3603</v>
      </c>
      <c r="BE72" s="143">
        <v>4763</v>
      </c>
      <c r="BF72" s="29">
        <f>BF85</f>
        <v>5056.8464566929133</v>
      </c>
      <c r="BG72" s="29">
        <f t="shared" ref="BG72:BX72" si="108">BG85</f>
        <v>5405.5944881889773</v>
      </c>
      <c r="BH72" s="29">
        <f t="shared" si="108"/>
        <v>6103.0905511811025</v>
      </c>
      <c r="BI72" s="29">
        <f t="shared" si="108"/>
        <v>6737.8119685039383</v>
      </c>
      <c r="BJ72" s="29">
        <f t="shared" si="108"/>
        <v>7748.4837637795272</v>
      </c>
      <c r="BK72" s="29">
        <f t="shared" si="108"/>
        <v>8759.1555590551197</v>
      </c>
      <c r="BL72" s="29">
        <f t="shared" si="108"/>
        <v>9769.8273543307096</v>
      </c>
      <c r="BM72" s="29">
        <f t="shared" si="108"/>
        <v>9648.9861614173242</v>
      </c>
      <c r="BN72" s="29">
        <f t="shared" si="108"/>
        <v>10271.501397637794</v>
      </c>
      <c r="BO72" s="29">
        <f t="shared" si="108"/>
        <v>10894.016633858268</v>
      </c>
      <c r="BP72" s="29">
        <f t="shared" si="108"/>
        <v>11516.531870078741</v>
      </c>
      <c r="BQ72" s="29">
        <f t="shared" si="108"/>
        <v>11410.338094488188</v>
      </c>
      <c r="BR72" s="29">
        <f t="shared" si="108"/>
        <v>11710.6101496063</v>
      </c>
      <c r="BS72" s="29">
        <f t="shared" si="108"/>
        <v>12010.882204724408</v>
      </c>
      <c r="BT72" s="29">
        <f t="shared" si="108"/>
        <v>12311.15425984252</v>
      </c>
      <c r="BU72" s="29">
        <f t="shared" si="108"/>
        <v>12611.426314960629</v>
      </c>
      <c r="BV72" s="29">
        <f t="shared" si="108"/>
        <v>12911.69837007874</v>
      </c>
      <c r="BW72" s="29">
        <f t="shared" si="108"/>
        <v>13211.970425196852</v>
      </c>
      <c r="BX72" s="29">
        <f t="shared" si="108"/>
        <v>13512.242480314959</v>
      </c>
      <c r="BZ72" t="s">
        <v>474</v>
      </c>
    </row>
    <row r="73" spans="1:78" x14ac:dyDescent="0.15">
      <c r="B73" s="66" t="s">
        <v>472</v>
      </c>
      <c r="G73" s="36" t="str">
        <f t="shared" si="104"/>
        <v>JPY M</v>
      </c>
      <c r="H73" s="23">
        <f t="shared" si="105"/>
        <v>0</v>
      </c>
      <c r="I73" s="23">
        <f t="shared" si="105"/>
        <v>0</v>
      </c>
      <c r="J73" s="23">
        <f t="shared" si="105"/>
        <v>0</v>
      </c>
      <c r="K73" s="23">
        <f t="shared" si="105"/>
        <v>0</v>
      </c>
      <c r="L73" s="23">
        <f t="shared" si="105"/>
        <v>0</v>
      </c>
      <c r="M73" s="23">
        <f t="shared" si="105"/>
        <v>14309</v>
      </c>
      <c r="N73" s="23">
        <f t="shared" si="105"/>
        <v>24866</v>
      </c>
      <c r="O73" s="23">
        <f t="shared" si="105"/>
        <v>32378</v>
      </c>
      <c r="P73" s="23">
        <f t="shared" si="105"/>
        <v>38968.23046875</v>
      </c>
      <c r="Q73" s="23">
        <f t="shared" si="105"/>
        <v>45111.495892968749</v>
      </c>
      <c r="R73" s="23">
        <f t="shared" si="105"/>
        <v>47580.128678124995</v>
      </c>
      <c r="S73" s="23">
        <f t="shared" si="105"/>
        <v>49828.603710937496</v>
      </c>
      <c r="T73" s="23">
        <f t="shared" si="105"/>
        <v>52642.454273437499</v>
      </c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143">
        <v>2623</v>
      </c>
      <c r="AT73" s="143">
        <v>3508</v>
      </c>
      <c r="AU73" s="143">
        <v>3866</v>
      </c>
      <c r="AV73" s="143">
        <v>4312</v>
      </c>
      <c r="AW73" s="143">
        <v>5615</v>
      </c>
      <c r="AX73" s="143">
        <v>5806</v>
      </c>
      <c r="AY73" s="143">
        <v>6419</v>
      </c>
      <c r="AZ73" s="143">
        <v>7026</v>
      </c>
      <c r="BA73" s="143">
        <v>7585</v>
      </c>
      <c r="BB73" s="143">
        <v>7898</v>
      </c>
      <c r="BC73" s="143">
        <v>8334</v>
      </c>
      <c r="BD73" s="143">
        <v>8561</v>
      </c>
      <c r="BE73" s="143">
        <v>9183</v>
      </c>
      <c r="BF73" s="29">
        <f>BF111</f>
        <v>9485.7421874999982</v>
      </c>
      <c r="BG73" s="29">
        <f t="shared" ref="BG73:BX73" si="109">BG111</f>
        <v>9960.029296875</v>
      </c>
      <c r="BH73" s="29">
        <f t="shared" si="109"/>
        <v>10339.458984375</v>
      </c>
      <c r="BI73" s="29">
        <f t="shared" si="109"/>
        <v>10740.83235546875</v>
      </c>
      <c r="BJ73" s="29">
        <f t="shared" si="109"/>
        <v>11056.739189453123</v>
      </c>
      <c r="BK73" s="29">
        <f t="shared" si="109"/>
        <v>11435.827390234374</v>
      </c>
      <c r="BL73" s="29">
        <f t="shared" si="109"/>
        <v>11878.096957812499</v>
      </c>
      <c r="BM73" s="29">
        <f t="shared" si="109"/>
        <v>11535.484597656248</v>
      </c>
      <c r="BN73" s="29">
        <f t="shared" si="109"/>
        <v>11775.18297890625</v>
      </c>
      <c r="BO73" s="29">
        <f t="shared" si="109"/>
        <v>12014.881360156249</v>
      </c>
      <c r="BP73" s="29">
        <f t="shared" si="109"/>
        <v>12254.579741406249</v>
      </c>
      <c r="BQ73" s="29">
        <f t="shared" si="109"/>
        <v>12164.041494140623</v>
      </c>
      <c r="BR73" s="29">
        <f t="shared" si="109"/>
        <v>12369.218097656249</v>
      </c>
      <c r="BS73" s="29">
        <f t="shared" si="109"/>
        <v>12545.083757812499</v>
      </c>
      <c r="BT73" s="29">
        <f t="shared" si="109"/>
        <v>12750.260361328124</v>
      </c>
      <c r="BU73" s="29">
        <f t="shared" si="109"/>
        <v>12896.815078124999</v>
      </c>
      <c r="BV73" s="29">
        <f t="shared" si="109"/>
        <v>13072.680738281249</v>
      </c>
      <c r="BW73" s="29">
        <f t="shared" si="109"/>
        <v>13248.5463984375</v>
      </c>
      <c r="BX73" s="29">
        <f t="shared" si="109"/>
        <v>13424.412058593751</v>
      </c>
      <c r="BZ73" t="s">
        <v>474</v>
      </c>
    </row>
    <row r="74" spans="1:78" x14ac:dyDescent="0.15">
      <c r="B74" s="66" t="s">
        <v>473</v>
      </c>
      <c r="G74" s="36" t="str">
        <f t="shared" si="104"/>
        <v>JPY M</v>
      </c>
      <c r="H74" s="23">
        <f t="shared" si="105"/>
        <v>0</v>
      </c>
      <c r="I74" s="23">
        <f t="shared" si="105"/>
        <v>0</v>
      </c>
      <c r="J74" s="23">
        <f t="shared" si="105"/>
        <v>0</v>
      </c>
      <c r="K74" s="23">
        <f t="shared" si="105"/>
        <v>0</v>
      </c>
      <c r="L74" s="23">
        <f t="shared" si="105"/>
        <v>0</v>
      </c>
      <c r="M74" s="23">
        <f t="shared" si="105"/>
        <v>13808</v>
      </c>
      <c r="N74" s="23">
        <f t="shared" si="105"/>
        <v>15756</v>
      </c>
      <c r="O74" s="23">
        <f t="shared" si="105"/>
        <v>15393</v>
      </c>
      <c r="P74" s="23">
        <f t="shared" si="105"/>
        <v>16509.05</v>
      </c>
      <c r="Q74" s="23">
        <f t="shared" si="105"/>
        <v>15683.597500000002</v>
      </c>
      <c r="R74" s="23">
        <f t="shared" si="105"/>
        <v>14899.417625</v>
      </c>
      <c r="S74" s="23">
        <f t="shared" si="105"/>
        <v>14154.446743749999</v>
      </c>
      <c r="T74" s="23">
        <f t="shared" si="105"/>
        <v>13446.724406562498</v>
      </c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143">
        <v>3298</v>
      </c>
      <c r="AT74" s="143">
        <v>3044</v>
      </c>
      <c r="AU74" s="143">
        <v>3787</v>
      </c>
      <c r="AV74" s="143">
        <v>3679</v>
      </c>
      <c r="AW74" s="143">
        <v>4053</v>
      </c>
      <c r="AX74" s="143">
        <v>4254</v>
      </c>
      <c r="AY74" s="143">
        <v>4077</v>
      </c>
      <c r="AZ74" s="143">
        <v>3372</v>
      </c>
      <c r="BA74" s="143">
        <v>3622</v>
      </c>
      <c r="BB74" s="143">
        <v>3978</v>
      </c>
      <c r="BC74" s="143">
        <v>3745</v>
      </c>
      <c r="BD74" s="143">
        <v>4048</v>
      </c>
      <c r="BE74" s="143">
        <v>4153</v>
      </c>
      <c r="BF74" s="29">
        <f>BF133</f>
        <v>4375.8</v>
      </c>
      <c r="BG74" s="29">
        <f t="shared" ref="BG74:BX74" si="110">BG133</f>
        <v>3932.25</v>
      </c>
      <c r="BH74" s="29">
        <f t="shared" si="110"/>
        <v>4048</v>
      </c>
      <c r="BI74" s="29">
        <f t="shared" si="110"/>
        <v>3945.35</v>
      </c>
      <c r="BJ74" s="29">
        <f t="shared" si="110"/>
        <v>4157.01</v>
      </c>
      <c r="BK74" s="29">
        <f t="shared" si="110"/>
        <v>3735.6374999999998</v>
      </c>
      <c r="BL74" s="29">
        <f t="shared" si="110"/>
        <v>3845.6</v>
      </c>
      <c r="BM74" s="29">
        <f t="shared" si="110"/>
        <v>3748.0824999999995</v>
      </c>
      <c r="BN74" s="29">
        <f t="shared" si="110"/>
        <v>3949.1595000000002</v>
      </c>
      <c r="BO74" s="29">
        <f t="shared" si="110"/>
        <v>3548.8556249999997</v>
      </c>
      <c r="BP74" s="29">
        <f t="shared" si="110"/>
        <v>3653.3199999999997</v>
      </c>
      <c r="BQ74" s="29">
        <f t="shared" si="110"/>
        <v>3560.6783749999995</v>
      </c>
      <c r="BR74" s="29">
        <f t="shared" si="110"/>
        <v>3751.7015249999999</v>
      </c>
      <c r="BS74" s="29">
        <f t="shared" si="110"/>
        <v>3371.4128437499994</v>
      </c>
      <c r="BT74" s="29">
        <f t="shared" si="110"/>
        <v>3470.6539999999995</v>
      </c>
      <c r="BU74" s="29">
        <f t="shared" si="110"/>
        <v>3382.6444562499992</v>
      </c>
      <c r="BV74" s="29">
        <f t="shared" si="110"/>
        <v>3564.1164487499996</v>
      </c>
      <c r="BW74" s="29">
        <f t="shared" si="110"/>
        <v>3202.8422015624992</v>
      </c>
      <c r="BX74" s="29">
        <f t="shared" si="110"/>
        <v>3297.1212999999993</v>
      </c>
      <c r="BZ74" t="s">
        <v>474</v>
      </c>
    </row>
    <row r="75" spans="1:78" x14ac:dyDescent="0.15">
      <c r="B75" s="66"/>
      <c r="C75" t="s">
        <v>475</v>
      </c>
      <c r="G75" s="36" t="str">
        <f t="shared" si="104"/>
        <v>JPY M</v>
      </c>
      <c r="H75" s="23">
        <f t="shared" si="105"/>
        <v>0</v>
      </c>
      <c r="I75" s="23">
        <f t="shared" si="105"/>
        <v>0</v>
      </c>
      <c r="J75" s="23">
        <f t="shared" si="105"/>
        <v>0</v>
      </c>
      <c r="K75" s="23">
        <f t="shared" si="105"/>
        <v>0</v>
      </c>
      <c r="L75" s="23">
        <f t="shared" si="105"/>
        <v>0</v>
      </c>
      <c r="M75" s="23">
        <f t="shared" si="105"/>
        <v>-7453.15</v>
      </c>
      <c r="N75" s="23">
        <f t="shared" si="105"/>
        <v>-11189</v>
      </c>
      <c r="O75" s="23">
        <f t="shared" si="105"/>
        <v>-12134</v>
      </c>
      <c r="P75" s="23">
        <f t="shared" si="105"/>
        <v>-15251.362392962597</v>
      </c>
      <c r="Q75" s="23">
        <f t="shared" si="105"/>
        <v>-18762.07440772761</v>
      </c>
      <c r="R75" s="23">
        <f t="shared" si="105"/>
        <v>-20962.116473223425</v>
      </c>
      <c r="S75" s="23">
        <f t="shared" si="105"/>
        <v>-22285.207032669787</v>
      </c>
      <c r="T75" s="23">
        <f t="shared" si="105"/>
        <v>-23667.303254110237</v>
      </c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23">
        <f>AS71-SUM(AS72:AS74)</f>
        <v>-1518.9499999999998</v>
      </c>
      <c r="AT75" s="23">
        <f t="shared" ref="AT75:BE75" si="111">AT71-SUM(AT72:AT74)</f>
        <v>-1759.3000000000002</v>
      </c>
      <c r="AU75" s="23">
        <f t="shared" si="111"/>
        <v>-2024.8999999999996</v>
      </c>
      <c r="AV75" s="23">
        <f t="shared" si="111"/>
        <v>-2150</v>
      </c>
      <c r="AW75" s="23">
        <f t="shared" si="111"/>
        <v>-2633</v>
      </c>
      <c r="AX75" s="23">
        <f t="shared" si="111"/>
        <v>-2736</v>
      </c>
      <c r="AY75" s="23">
        <f t="shared" si="111"/>
        <v>-2891</v>
      </c>
      <c r="AZ75" s="23">
        <f t="shared" si="111"/>
        <v>-2929</v>
      </c>
      <c r="BA75" s="23">
        <f t="shared" si="111"/>
        <v>-3135</v>
      </c>
      <c r="BB75" s="23">
        <f t="shared" si="111"/>
        <v>-3047</v>
      </c>
      <c r="BC75" s="23">
        <f t="shared" si="111"/>
        <v>-2918</v>
      </c>
      <c r="BD75" s="23">
        <f t="shared" si="111"/>
        <v>-3034</v>
      </c>
      <c r="BE75" s="23">
        <f t="shared" si="111"/>
        <v>-3510</v>
      </c>
      <c r="BF75" s="29">
        <f>-SUM(BF72:BF74)*BF77</f>
        <v>-3783.677728838582</v>
      </c>
      <c r="BG75" s="29">
        <f t="shared" ref="BG75:BX75" si="112">-SUM(BG72:BG74)*BG77</f>
        <v>-3859.5747570127955</v>
      </c>
      <c r="BH75" s="29">
        <f t="shared" si="112"/>
        <v>-4098.1099071112212</v>
      </c>
      <c r="BI75" s="29">
        <f t="shared" si="112"/>
        <v>-4284.7988647945376</v>
      </c>
      <c r="BJ75" s="29">
        <f t="shared" si="112"/>
        <v>-4592.4465906465293</v>
      </c>
      <c r="BK75" s="29">
        <f t="shared" si="112"/>
        <v>-4786.124089857899</v>
      </c>
      <c r="BL75" s="29">
        <f t="shared" si="112"/>
        <v>-5098.7048624286417</v>
      </c>
      <c r="BM75" s="29">
        <f t="shared" si="112"/>
        <v>-4986.5106518147149</v>
      </c>
      <c r="BN75" s="29">
        <f t="shared" si="112"/>
        <v>-5199.168775308809</v>
      </c>
      <c r="BO75" s="29">
        <f t="shared" si="112"/>
        <v>-5291.5507238029031</v>
      </c>
      <c r="BP75" s="29">
        <f t="shared" si="112"/>
        <v>-5484.8863222969985</v>
      </c>
      <c r="BQ75" s="29">
        <f t="shared" si="112"/>
        <v>-5427.011592725763</v>
      </c>
      <c r="BR75" s="29">
        <f t="shared" si="112"/>
        <v>-5566.3059544525104</v>
      </c>
      <c r="BS75" s="29">
        <f t="shared" si="112"/>
        <v>-5585.4757612573821</v>
      </c>
      <c r="BT75" s="29">
        <f t="shared" si="112"/>
        <v>-5706.4137242341294</v>
      </c>
      <c r="BU75" s="29">
        <f t="shared" si="112"/>
        <v>-5778.1771698671255</v>
      </c>
      <c r="BV75" s="29">
        <f t="shared" si="112"/>
        <v>-5909.6991114219982</v>
      </c>
      <c r="BW75" s="29">
        <f t="shared" si="112"/>
        <v>-5932.6718050393711</v>
      </c>
      <c r="BX75" s="29">
        <f t="shared" si="112"/>
        <v>-6046.7551677817428</v>
      </c>
    </row>
    <row r="76" spans="1:78" x14ac:dyDescent="0.15">
      <c r="B76" s="66"/>
      <c r="G76" s="36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32"/>
      <c r="BG76" s="32"/>
      <c r="BH76" s="32"/>
      <c r="BI76" s="32"/>
      <c r="BJ76" s="32"/>
      <c r="BK76" s="32"/>
      <c r="BL76" s="32"/>
      <c r="BM76" s="32"/>
      <c r="BN76" s="32"/>
      <c r="BO76" s="32"/>
      <c r="BP76" s="32"/>
      <c r="BQ76" s="32"/>
      <c r="BR76" s="32"/>
      <c r="BS76" s="32"/>
      <c r="BT76" s="32"/>
      <c r="BU76" s="32"/>
      <c r="BV76" s="32"/>
      <c r="BW76" s="32"/>
      <c r="BX76" s="32"/>
    </row>
    <row r="77" spans="1:78" x14ac:dyDescent="0.15">
      <c r="B77" s="171" t="s">
        <v>479</v>
      </c>
      <c r="G77" s="36" t="s">
        <v>38</v>
      </c>
      <c r="H77" s="23"/>
      <c r="I77" s="23"/>
      <c r="J77" s="23"/>
      <c r="K77" s="23"/>
      <c r="L77" s="23"/>
      <c r="M77" s="24">
        <f>-M75/SUM(M72:M74)</f>
        <v>0.19999865829442387</v>
      </c>
      <c r="N77" s="24">
        <f t="shared" ref="N77:T77" si="113">-N75/SUM(N72:N74)</f>
        <v>0.21476007677543185</v>
      </c>
      <c r="O77" s="24">
        <f t="shared" si="113"/>
        <v>0.19762536849134352</v>
      </c>
      <c r="P77" s="24">
        <f t="shared" si="113"/>
        <v>0.19857042068573791</v>
      </c>
      <c r="Q77" s="24">
        <f t="shared" si="113"/>
        <v>0.2</v>
      </c>
      <c r="R77" s="24">
        <f t="shared" si="113"/>
        <v>0.19999999999999998</v>
      </c>
      <c r="S77" s="24">
        <f t="shared" si="113"/>
        <v>0.20000000000000004</v>
      </c>
      <c r="T77" s="24">
        <f t="shared" si="113"/>
        <v>0.2</v>
      </c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24">
        <f t="shared" ref="AS77:BE77" si="114">-AS75/SUM(AS72:AS74)</f>
        <v>0.19991445117136086</v>
      </c>
      <c r="AT77" s="24">
        <f t="shared" si="114"/>
        <v>0.20003411028993748</v>
      </c>
      <c r="AU77" s="24">
        <f t="shared" si="114"/>
        <v>0.1999901234567901</v>
      </c>
      <c r="AV77" s="24">
        <f t="shared" si="114"/>
        <v>0.20003721622627466</v>
      </c>
      <c r="AW77" s="24">
        <f t="shared" si="114"/>
        <v>0.21476345840130506</v>
      </c>
      <c r="AX77" s="24">
        <f t="shared" si="114"/>
        <v>0.21475667189952904</v>
      </c>
      <c r="AY77" s="24">
        <f t="shared" si="114"/>
        <v>0.21480050523813063</v>
      </c>
      <c r="AZ77" s="24">
        <f t="shared" si="114"/>
        <v>0.21472032842166996</v>
      </c>
      <c r="BA77" s="24">
        <f t="shared" si="114"/>
        <v>0.21770833333333334</v>
      </c>
      <c r="BB77" s="24">
        <f t="shared" si="114"/>
        <v>0.20046052631578948</v>
      </c>
      <c r="BC77" s="24">
        <f t="shared" si="114"/>
        <v>0.18720728812471932</v>
      </c>
      <c r="BD77" s="24">
        <f t="shared" si="114"/>
        <v>0.18714532445102394</v>
      </c>
      <c r="BE77" s="24">
        <f t="shared" si="114"/>
        <v>0.19393336648433615</v>
      </c>
      <c r="BF77" s="145">
        <v>0.2</v>
      </c>
      <c r="BG77" s="145">
        <v>0.2</v>
      </c>
      <c r="BH77" s="145">
        <v>0.2</v>
      </c>
      <c r="BI77" s="145">
        <v>0.2</v>
      </c>
      <c r="BJ77" s="145">
        <v>0.2</v>
      </c>
      <c r="BK77" s="145">
        <v>0.2</v>
      </c>
      <c r="BL77" s="145">
        <v>0.2</v>
      </c>
      <c r="BM77" s="145">
        <v>0.2</v>
      </c>
      <c r="BN77" s="145">
        <v>0.2</v>
      </c>
      <c r="BO77" s="145">
        <v>0.2</v>
      </c>
      <c r="BP77" s="145">
        <v>0.2</v>
      </c>
      <c r="BQ77" s="145">
        <v>0.2</v>
      </c>
      <c r="BR77" s="145">
        <v>0.2</v>
      </c>
      <c r="BS77" s="145">
        <v>0.2</v>
      </c>
      <c r="BT77" s="145">
        <v>0.2</v>
      </c>
      <c r="BU77" s="145">
        <v>0.2</v>
      </c>
      <c r="BV77" s="145">
        <v>0.2</v>
      </c>
      <c r="BW77" s="145">
        <v>0.2</v>
      </c>
      <c r="BX77" s="145">
        <v>0.2</v>
      </c>
    </row>
    <row r="78" spans="1:78" x14ac:dyDescent="0.15">
      <c r="B78" s="66"/>
      <c r="G78" s="36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32"/>
      <c r="BG78" s="32"/>
      <c r="BH78" s="32"/>
      <c r="BI78" s="32"/>
      <c r="BJ78" s="32"/>
      <c r="BK78" s="32"/>
      <c r="BL78" s="32"/>
      <c r="BM78" s="32"/>
      <c r="BN78" s="32"/>
      <c r="BO78" s="32"/>
      <c r="BP78" s="32"/>
      <c r="BQ78" s="32"/>
      <c r="BR78" s="32"/>
      <c r="BS78" s="32"/>
      <c r="BT78" s="32"/>
      <c r="BU78" s="32"/>
      <c r="BV78" s="32"/>
      <c r="BW78" s="32"/>
      <c r="BX78" s="32"/>
    </row>
    <row r="79" spans="1:78" s="21" customFormat="1" x14ac:dyDescent="0.15">
      <c r="B79" s="21" t="s">
        <v>40</v>
      </c>
      <c r="G79" s="36" t="str">
        <f t="shared" ref="G79" si="115">G$10</f>
        <v>JPY M</v>
      </c>
      <c r="H79" s="35">
        <f t="shared" ref="H79:T79" si="116">+SUMIF($X$5:$BY$5,H$5,$X79:$BY79)</f>
        <v>1970.07</v>
      </c>
      <c r="I79" s="35">
        <f t="shared" si="116"/>
        <v>2831.4300000000003</v>
      </c>
      <c r="J79" s="35">
        <f t="shared" si="116"/>
        <v>2547.2199999999998</v>
      </c>
      <c r="K79" s="35">
        <f t="shared" si="116"/>
        <v>2973.05</v>
      </c>
      <c r="L79" s="35">
        <f t="shared" si="116"/>
        <v>3373.66</v>
      </c>
      <c r="M79" s="35">
        <f t="shared" si="116"/>
        <v>5382</v>
      </c>
      <c r="N79" s="35">
        <f t="shared" si="116"/>
        <v>13880</v>
      </c>
      <c r="O79" s="35">
        <f t="shared" si="116"/>
        <v>19391</v>
      </c>
      <c r="P79" s="35">
        <f t="shared" si="116"/>
        <v>28143.483106240627</v>
      </c>
      <c r="Q79" s="35">
        <f t="shared" si="116"/>
        <v>31929.187241079788</v>
      </c>
      <c r="R79" s="35">
        <f t="shared" si="116"/>
        <v>34098.717635051784</v>
      </c>
      <c r="S79" s="35">
        <f t="shared" si="116"/>
        <v>35119.815487440472</v>
      </c>
      <c r="T79" s="35">
        <f t="shared" si="116"/>
        <v>36494.339922209227</v>
      </c>
      <c r="U79" s="53"/>
      <c r="W79" s="53"/>
      <c r="Y79" s="32">
        <f t="shared" ref="Y79:BE79" si="117">Y35</f>
        <v>541.26</v>
      </c>
      <c r="Z79" s="32">
        <f t="shared" si="117"/>
        <v>481.12</v>
      </c>
      <c r="AA79" s="32">
        <f t="shared" si="117"/>
        <v>538.35</v>
      </c>
      <c r="AB79" s="32">
        <f t="shared" si="117"/>
        <v>409.34</v>
      </c>
      <c r="AC79" s="32">
        <f t="shared" si="117"/>
        <v>574.24</v>
      </c>
      <c r="AD79" s="32">
        <f t="shared" si="117"/>
        <v>615.94999999999993</v>
      </c>
      <c r="AE79" s="32">
        <f t="shared" si="117"/>
        <v>696.46</v>
      </c>
      <c r="AF79" s="32">
        <f t="shared" si="117"/>
        <v>944.78</v>
      </c>
      <c r="AG79" s="32">
        <f t="shared" si="117"/>
        <v>911.8</v>
      </c>
      <c r="AH79" s="32">
        <f t="shared" si="117"/>
        <v>474.33</v>
      </c>
      <c r="AI79" s="32">
        <f t="shared" si="117"/>
        <v>483.06</v>
      </c>
      <c r="AJ79" s="32">
        <f t="shared" si="117"/>
        <v>678.03</v>
      </c>
      <c r="AK79" s="32">
        <f t="shared" si="117"/>
        <v>699.37</v>
      </c>
      <c r="AL79" s="32">
        <f t="shared" si="117"/>
        <v>675.12</v>
      </c>
      <c r="AM79" s="32">
        <f t="shared" si="117"/>
        <v>586.85</v>
      </c>
      <c r="AN79" s="32">
        <f t="shared" si="117"/>
        <v>1011.7099999999999</v>
      </c>
      <c r="AO79" s="32">
        <f t="shared" si="117"/>
        <v>1373.52</v>
      </c>
      <c r="AP79" s="32">
        <f t="shared" si="117"/>
        <v>1214.44</v>
      </c>
      <c r="AQ79" s="32">
        <f t="shared" si="117"/>
        <v>726.53</v>
      </c>
      <c r="AR79" s="32">
        <f t="shared" si="117"/>
        <v>59.17</v>
      </c>
      <c r="AS79" s="32">
        <f t="shared" si="117"/>
        <v>755</v>
      </c>
      <c r="AT79" s="32">
        <f t="shared" si="117"/>
        <v>1316</v>
      </c>
      <c r="AU79" s="32">
        <f t="shared" si="117"/>
        <v>1098</v>
      </c>
      <c r="AV79" s="32">
        <f t="shared" si="117"/>
        <v>2213</v>
      </c>
      <c r="AW79" s="32">
        <f t="shared" si="117"/>
        <v>3545</v>
      </c>
      <c r="AX79" s="32">
        <f t="shared" si="117"/>
        <v>2865</v>
      </c>
      <c r="AY79" s="32">
        <f t="shared" si="117"/>
        <v>3496</v>
      </c>
      <c r="AZ79" s="32">
        <f t="shared" si="117"/>
        <v>3974</v>
      </c>
      <c r="BA79" s="32">
        <f t="shared" si="117"/>
        <v>4139</v>
      </c>
      <c r="BB79" s="32">
        <f t="shared" si="117"/>
        <v>4847</v>
      </c>
      <c r="BC79" s="32">
        <f t="shared" si="117"/>
        <v>4841</v>
      </c>
      <c r="BD79" s="32">
        <f t="shared" si="117"/>
        <v>5564</v>
      </c>
      <c r="BE79" s="32">
        <f t="shared" si="117"/>
        <v>7036</v>
      </c>
      <c r="BF79" s="32">
        <f t="shared" ref="BF79:BX79" si="118">BF150</f>
        <v>7240.8159142974864</v>
      </c>
      <c r="BG79" s="32">
        <f t="shared" si="118"/>
        <v>6670.3096534648757</v>
      </c>
      <c r="BH79" s="32">
        <f t="shared" si="118"/>
        <v>7196.3575384782635</v>
      </c>
      <c r="BI79" s="32">
        <f t="shared" si="118"/>
        <v>7048.8879725217666</v>
      </c>
      <c r="BJ79" s="32">
        <f t="shared" si="118"/>
        <v>7602.3858615024601</v>
      </c>
      <c r="BK79" s="32">
        <f t="shared" si="118"/>
        <v>7973.2005089761215</v>
      </c>
      <c r="BL79" s="32">
        <f t="shared" si="118"/>
        <v>9304.7128980794405</v>
      </c>
      <c r="BM79" s="32">
        <f t="shared" si="118"/>
        <v>8022.5671874500722</v>
      </c>
      <c r="BN79" s="32">
        <f t="shared" si="118"/>
        <v>8431.3496296589365</v>
      </c>
      <c r="BO79" s="32">
        <f t="shared" si="118"/>
        <v>8363.2321297075341</v>
      </c>
      <c r="BP79" s="32">
        <f t="shared" si="118"/>
        <v>9281.568688235242</v>
      </c>
      <c r="BQ79" s="32">
        <f t="shared" si="118"/>
        <v>8609.5331757068616</v>
      </c>
      <c r="BR79" s="32">
        <f t="shared" si="118"/>
        <v>8847.2555521777031</v>
      </c>
      <c r="BS79" s="32">
        <f t="shared" si="118"/>
        <v>8502.4566087974981</v>
      </c>
      <c r="BT79" s="32">
        <f t="shared" si="118"/>
        <v>9160.5701507584054</v>
      </c>
      <c r="BU79" s="32">
        <f t="shared" si="118"/>
        <v>8997.6525062513756</v>
      </c>
      <c r="BV79" s="32">
        <f t="shared" si="118"/>
        <v>9159.9298423695109</v>
      </c>
      <c r="BW79" s="32">
        <f t="shared" si="118"/>
        <v>8838.6742221123095</v>
      </c>
      <c r="BX79" s="32">
        <f t="shared" si="118"/>
        <v>9498.083351476027</v>
      </c>
    </row>
    <row r="80" spans="1:78" x14ac:dyDescent="0.15">
      <c r="C80" t="s">
        <v>71</v>
      </c>
      <c r="G80" s="36" t="s">
        <v>38</v>
      </c>
      <c r="H80" s="98"/>
      <c r="I80" s="24">
        <f>IFERROR(I79/H79-1,"nm")</f>
        <v>0.43722304283604152</v>
      </c>
      <c r="J80" s="24">
        <f t="shared" ref="J80:N80" si="119">IFERROR(J79/I79-1,"nm")</f>
        <v>-0.1003768413840358</v>
      </c>
      <c r="K80" s="24">
        <f t="shared" si="119"/>
        <v>0.16717440974866737</v>
      </c>
      <c r="L80" s="24">
        <f t="shared" si="119"/>
        <v>0.13474714518760189</v>
      </c>
      <c r="M80" s="24">
        <f t="shared" si="119"/>
        <v>0.59530005987562484</v>
      </c>
      <c r="N80" s="24">
        <f t="shared" si="119"/>
        <v>1.5789669267930138</v>
      </c>
      <c r="O80" s="24">
        <f t="shared" ref="O80" si="120">IFERROR(O79/N79-1,"nm")</f>
        <v>0.39704610951008656</v>
      </c>
      <c r="P80" s="24">
        <f t="shared" ref="P80" si="121">IFERROR(P79/O79-1,"nm")</f>
        <v>0.45136832067663479</v>
      </c>
      <c r="Q80" s="24">
        <f t="shared" ref="Q80" si="122">IFERROR(Q79/P79-1,"nm")</f>
        <v>0.13451441388929242</v>
      </c>
      <c r="R80" s="24">
        <f t="shared" ref="R80" si="123">IFERROR(R79/Q79-1,"nm")</f>
        <v>6.7948187268002114E-2</v>
      </c>
      <c r="S80" s="24">
        <f t="shared" ref="S80" si="124">IFERROR(S79/R79-1,"nm")</f>
        <v>2.9945344670060159E-2</v>
      </c>
      <c r="T80" s="24">
        <f t="shared" ref="T80" si="125">IFERROR(T79/S79-1,"nm")</f>
        <v>3.9138145109569589E-2</v>
      </c>
      <c r="Y80" s="24" t="str">
        <f>IFERROR(Y79/#REF!-1,"nm")</f>
        <v>nm</v>
      </c>
      <c r="Z80" s="24" t="str">
        <f>IFERROR(Z79/#REF!-1,"nm")</f>
        <v>nm</v>
      </c>
      <c r="AA80" s="24" t="str">
        <f t="shared" ref="AA80:AW80" si="126">IFERROR(AA79/W79-1,"nm")</f>
        <v>nm</v>
      </c>
      <c r="AB80" s="24" t="str">
        <f t="shared" si="126"/>
        <v>nm</v>
      </c>
      <c r="AC80" s="24">
        <f t="shared" si="126"/>
        <v>6.0931899641577081E-2</v>
      </c>
      <c r="AD80" s="24">
        <f t="shared" si="126"/>
        <v>0.28024193548387077</v>
      </c>
      <c r="AE80" s="24">
        <f t="shared" si="126"/>
        <v>0.2936936936936938</v>
      </c>
      <c r="AF80" s="24">
        <f t="shared" si="126"/>
        <v>1.3080568720379149</v>
      </c>
      <c r="AG80" s="24">
        <f t="shared" si="126"/>
        <v>0.58783783783783772</v>
      </c>
      <c r="AH80" s="24">
        <f t="shared" si="126"/>
        <v>-0.22992125984251965</v>
      </c>
      <c r="AI80" s="24">
        <f t="shared" si="126"/>
        <v>-0.30640668523676884</v>
      </c>
      <c r="AJ80" s="24">
        <f t="shared" si="126"/>
        <v>-0.28234086242299794</v>
      </c>
      <c r="AK80" s="24">
        <f t="shared" si="126"/>
        <v>-0.23297872340425529</v>
      </c>
      <c r="AL80" s="24">
        <f t="shared" si="126"/>
        <v>0.42331288343558282</v>
      </c>
      <c r="AM80" s="24">
        <f t="shared" si="126"/>
        <v>0.21485943775100402</v>
      </c>
      <c r="AN80" s="24">
        <f t="shared" si="126"/>
        <v>0.49213161659513593</v>
      </c>
      <c r="AO80" s="24">
        <f t="shared" si="126"/>
        <v>0.96393897364771153</v>
      </c>
      <c r="AP80" s="24">
        <f t="shared" si="126"/>
        <v>0.79885057471264376</v>
      </c>
      <c r="AQ80" s="24">
        <f t="shared" si="126"/>
        <v>0.23801652892561975</v>
      </c>
      <c r="AR80" s="24">
        <f t="shared" si="126"/>
        <v>-0.94151486097794823</v>
      </c>
      <c r="AS80" s="24">
        <f t="shared" si="126"/>
        <v>-0.45031743258197909</v>
      </c>
      <c r="AT80" s="24">
        <f t="shared" si="126"/>
        <v>8.3627021507855392E-2</v>
      </c>
      <c r="AU80" s="24">
        <f t="shared" si="126"/>
        <v>0.51129340839332182</v>
      </c>
      <c r="AV80" s="24">
        <f t="shared" si="126"/>
        <v>36.400709819165115</v>
      </c>
      <c r="AW80" s="24">
        <f t="shared" si="126"/>
        <v>3.6953642384105958</v>
      </c>
      <c r="AX80" s="24">
        <f t="shared" ref="AX80" si="127">IFERROR(AX79/AT79-1,"nm")</f>
        <v>1.177051671732523</v>
      </c>
      <c r="AY80" s="24">
        <f t="shared" ref="AY80" si="128">IFERROR(AY79/AU79-1,"nm")</f>
        <v>2.1839708561020035</v>
      </c>
      <c r="AZ80" s="24">
        <f t="shared" ref="AZ80" si="129">IFERROR(AZ79/AV79-1,"nm")</f>
        <v>0.79575237234523266</v>
      </c>
      <c r="BA80" s="24">
        <f t="shared" ref="BA80" si="130">IFERROR(BA79/AW79-1,"nm")</f>
        <v>0.16755994358251058</v>
      </c>
      <c r="BB80" s="24">
        <f t="shared" ref="BB80" si="131">IFERROR(BB79/AX79-1,"nm")</f>
        <v>0.69179755671902265</v>
      </c>
      <c r="BC80" s="24">
        <f t="shared" ref="BC80" si="132">IFERROR(BC79/AY79-1,"nm")</f>
        <v>0.3847254004576659</v>
      </c>
      <c r="BD80" s="24">
        <f t="shared" ref="BD80" si="133">IFERROR(BD79/AZ79-1,"nm")</f>
        <v>0.40010065425264218</v>
      </c>
      <c r="BE80" s="24">
        <f t="shared" ref="BE80" si="134">IFERROR(BE79/BA79-1,"nm")</f>
        <v>0.69992751872432946</v>
      </c>
      <c r="BF80" s="24">
        <f t="shared" ref="BF80" si="135">IFERROR(BF79/BB79-1,"nm")</f>
        <v>0.4938757817820274</v>
      </c>
      <c r="BG80" s="24">
        <f t="shared" ref="BG80" si="136">IFERROR(BG79/BC79-1,"nm")</f>
        <v>0.37787846590887741</v>
      </c>
      <c r="BH80" s="24">
        <f t="shared" ref="BH80" si="137">IFERROR(BH79/BD79-1,"nm")</f>
        <v>0.29337842172506523</v>
      </c>
      <c r="BI80" s="24">
        <f t="shared" ref="BI80" si="138">IFERROR(BI79/BE79-1,"nm")</f>
        <v>1.831718664264681E-3</v>
      </c>
      <c r="BJ80" s="24">
        <f t="shared" ref="BJ80" si="139">IFERROR(BJ79/BF79-1,"nm")</f>
        <v>4.9934973003667782E-2</v>
      </c>
      <c r="BK80" s="24">
        <f t="shared" ref="BK80" si="140">IFERROR(BK79/BG79-1,"nm")</f>
        <v>0.19532689233317102</v>
      </c>
      <c r="BL80" s="24">
        <f t="shared" ref="BL80" si="141">IFERROR(BL79/BH79-1,"nm")</f>
        <v>0.29297534875497711</v>
      </c>
      <c r="BM80" s="24">
        <f t="shared" ref="BM80" si="142">IFERROR(BM79/BI79-1,"nm")</f>
        <v>0.13813231515721869</v>
      </c>
      <c r="BN80" s="24">
        <f t="shared" ref="BN80" si="143">IFERROR(BN79/BJ79-1,"nm")</f>
        <v>0.10903994920255844</v>
      </c>
      <c r="BO80" s="24">
        <f t="shared" ref="BO80" si="144">IFERROR(BO79/BK79-1,"nm")</f>
        <v>4.8917824190213288E-2</v>
      </c>
      <c r="BP80" s="24">
        <f t="shared" ref="BP80" si="145">IFERROR(BP79/BL79-1,"nm")</f>
        <v>-2.4873642096980841E-3</v>
      </c>
      <c r="BQ80" s="24">
        <f t="shared" ref="BQ80" si="146">IFERROR(BQ79/BM79-1,"nm")</f>
        <v>7.3164359305709192E-2</v>
      </c>
      <c r="BR80" s="24">
        <f t="shared" ref="BR80" si="147">IFERROR(BR79/BN79-1,"nm")</f>
        <v>4.9328510948678517E-2</v>
      </c>
      <c r="BS80" s="24">
        <f t="shared" ref="BS80" si="148">IFERROR(BS79/BO79-1,"nm")</f>
        <v>1.6647209706808885E-2</v>
      </c>
      <c r="BT80" s="24">
        <f t="shared" ref="BT80" si="149">IFERROR(BT79/BP79-1,"nm")</f>
        <v>-1.3036431829697825E-2</v>
      </c>
      <c r="BU80" s="24">
        <f t="shared" ref="BU80" si="150">IFERROR(BU79/BQ79-1,"nm")</f>
        <v>4.5080182934848612E-2</v>
      </c>
      <c r="BV80" s="24">
        <f t="shared" ref="BV80" si="151">IFERROR(BV79/BR79-1,"nm")</f>
        <v>3.5341387885517106E-2</v>
      </c>
      <c r="BW80" s="24">
        <f t="shared" ref="BW80" si="152">IFERROR(BW79/BS79-1,"nm")</f>
        <v>3.9543584729021308E-2</v>
      </c>
      <c r="BX80" s="24">
        <f t="shared" ref="BX80" si="153">IFERROR(BX79/BT79-1,"nm")</f>
        <v>3.6844125983760856E-2</v>
      </c>
    </row>
    <row r="81" spans="2:78" x14ac:dyDescent="0.15">
      <c r="B81" s="66"/>
      <c r="C81" t="s">
        <v>481</v>
      </c>
      <c r="G81" s="36" t="s">
        <v>38</v>
      </c>
      <c r="H81" s="23"/>
      <c r="I81" s="23"/>
      <c r="J81" s="24">
        <f t="shared" ref="J81:T81" si="154">IFERROR((J79-I79)/(J71-I71),"nm")</f>
        <v>1.0662539861189317</v>
      </c>
      <c r="K81" s="141">
        <f t="shared" si="154"/>
        <v>0.21184518183175</v>
      </c>
      <c r="L81" s="141">
        <f t="shared" si="154"/>
        <v>2.5589907377834655</v>
      </c>
      <c r="M81" s="141">
        <f t="shared" si="154"/>
        <v>0.4698365909861858</v>
      </c>
      <c r="N81" s="141">
        <f t="shared" si="154"/>
        <v>0.76571320445299429</v>
      </c>
      <c r="O81" s="141">
        <f t="shared" si="154"/>
        <v>0.65968398372037351</v>
      </c>
      <c r="P81" s="141">
        <f t="shared" si="154"/>
        <v>0.71219488351118954</v>
      </c>
      <c r="Q81" s="141">
        <f t="shared" si="154"/>
        <v>0.28055037512426773</v>
      </c>
      <c r="R81" s="141">
        <f t="shared" si="154"/>
        <v>0.24653283089419598</v>
      </c>
      <c r="S81" s="141">
        <f t="shared" si="154"/>
        <v>0.19293801265122001</v>
      </c>
      <c r="T81" s="141">
        <f t="shared" si="154"/>
        <v>0.24863037997025209</v>
      </c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24">
        <f>IFERROR((AJ79-AF79)/(AJ71-AF71),"nm")</f>
        <v>2.1078625049387565</v>
      </c>
      <c r="AK81" s="24">
        <f t="shared" ref="AK81:BE81" si="155">IFERROR((AK79-AG79)/(AK71-AG71),"nm")</f>
        <v>-3.3559241706161513</v>
      </c>
      <c r="AL81" s="24">
        <f t="shared" si="155"/>
        <v>0.2333275230956946</v>
      </c>
      <c r="AM81" s="24">
        <f t="shared" si="155"/>
        <v>0.30432487904999339</v>
      </c>
      <c r="AN81" s="24">
        <f t="shared" si="155"/>
        <v>0.44777241009125074</v>
      </c>
      <c r="AO81" s="24">
        <f t="shared" si="155"/>
        <v>0.46876195111775554</v>
      </c>
      <c r="AP81" s="24">
        <f t="shared" si="155"/>
        <v>0.56464429670732375</v>
      </c>
      <c r="AQ81" s="24">
        <f t="shared" si="155"/>
        <v>-0.57281115439819674</v>
      </c>
      <c r="AR81" s="24">
        <f t="shared" si="155"/>
        <v>0.47796678207637117</v>
      </c>
      <c r="AS81" s="24">
        <f t="shared" si="155"/>
        <v>0.39496807151979585</v>
      </c>
      <c r="AT81" s="24">
        <f t="shared" si="155"/>
        <v>2.523229813664595</v>
      </c>
      <c r="AU81" s="24">
        <f t="shared" si="155"/>
        <v>0.16747593606997138</v>
      </c>
      <c r="AV81" s="24">
        <f t="shared" si="155"/>
        <v>0.60125061064973129</v>
      </c>
      <c r="AW81" s="24">
        <f t="shared" si="155"/>
        <v>0.78636959370904325</v>
      </c>
      <c r="AX81" s="24">
        <f t="shared" si="155"/>
        <v>0.52184752215072594</v>
      </c>
      <c r="AY81" s="24">
        <f t="shared" si="155"/>
        <v>0.97167632400016224</v>
      </c>
      <c r="AZ81" s="24">
        <f t="shared" si="155"/>
        <v>0.83301797540208133</v>
      </c>
      <c r="BA81" s="24">
        <f t="shared" si="155"/>
        <v>0.36263736263736263</v>
      </c>
      <c r="BB81" s="24">
        <f t="shared" si="155"/>
        <v>0.92228943694741738</v>
      </c>
      <c r="BC81" s="24">
        <f t="shared" si="155"/>
        <v>0.64017134697762967</v>
      </c>
      <c r="BD81" s="24">
        <f t="shared" si="155"/>
        <v>0.64476885644768855</v>
      </c>
      <c r="BE81" s="24">
        <f t="shared" si="155"/>
        <v>0.87154031287605294</v>
      </c>
      <c r="BF81" s="24">
        <f t="shared" ref="BF81" si="156">IFERROR((BF79-BB79)/(BF71-BB71),"nm")</f>
        <v>0.80283299832003341</v>
      </c>
      <c r="BG81" s="24">
        <f t="shared" ref="BG81" si="157">IFERROR((BG79-BC79)/(BG71-BC71),"nm")</f>
        <v>0.66056775918207788</v>
      </c>
      <c r="BH81" s="24">
        <f t="shared" ref="BH81" si="158">IFERROR((BH79-BD79)/(BH71-BD71),"nm")</f>
        <v>0.50782025085597404</v>
      </c>
      <c r="BI81" s="24">
        <f t="shared" ref="BI81" si="159">IFERROR((BI79-BE79)/(BI71-BE71),"nm")</f>
        <v>5.0537195003554974E-3</v>
      </c>
      <c r="BJ81" s="24">
        <f t="shared" ref="BJ81" si="160">IFERROR((BJ79-BF79)/(BJ71-BF71),"nm")</f>
        <v>0.11176553780665741</v>
      </c>
      <c r="BK81" s="24">
        <f t="shared" ref="BK81" si="161">IFERROR((BK79-BG79)/(BK71-BG71),"nm")</f>
        <v>0.35154384373429187</v>
      </c>
      <c r="BL81" s="24">
        <f t="shared" ref="BL81" si="162">IFERROR((BL79-BH79)/(BL71-BH71),"nm")</f>
        <v>0.5267754320559056</v>
      </c>
      <c r="BM81" s="24">
        <f t="shared" ref="BM81" si="163">IFERROR((BM79-BI79)/(BM71-BI71),"nm")</f>
        <v>0.34689427801371248</v>
      </c>
      <c r="BN81" s="24">
        <f t="shared" ref="BN81" si="164">IFERROR((BN79-BJ79)/(BN71-BJ71),"nm")</f>
        <v>0.34157468983019929</v>
      </c>
      <c r="BO81" s="24">
        <f t="shared" ref="BO81" si="165">IFERROR((BO79-BK79)/(BO71-BK71),"nm")</f>
        <v>0.19292197647317311</v>
      </c>
      <c r="BP81" s="24">
        <f t="shared" ref="BP81" si="166">IFERROR((BP79-BL79)/(BP71-BL71),"nm")</f>
        <v>-1.4982729784651002E-2</v>
      </c>
      <c r="BQ81" s="24">
        <f t="shared" ref="BQ81" si="167">IFERROR((BQ79-BM79)/(BQ71-BM71),"nm")</f>
        <v>0.33312413989560374</v>
      </c>
      <c r="BR81" s="24">
        <f t="shared" ref="BR81" si="168">IFERROR((BR79-BN79)/(BR71-BN71),"nm")</f>
        <v>0.28320880187673436</v>
      </c>
      <c r="BS81" s="24">
        <f t="shared" ref="BS81" si="169">IFERROR((BS79-BO79)/(BS71-BO71),"nm")</f>
        <v>0.11841835616974794</v>
      </c>
      <c r="BT81" s="24">
        <f t="shared" ref="BT81" si="170">IFERROR((BT79-BP79)/(BT71-BP71),"nm")</f>
        <v>-0.13655030531073459</v>
      </c>
      <c r="BU81" s="24">
        <f t="shared" ref="BU81" si="171">IFERROR((BU79-BQ79)/(BU71-BQ71),"nm")</f>
        <v>0.27630792694999523</v>
      </c>
      <c r="BV81" s="24">
        <f t="shared" ref="BV81" si="172">IFERROR((BV79-BR79)/(BV71-BR71),"nm")</f>
        <v>0.22763578994353001</v>
      </c>
      <c r="BW81" s="24">
        <f t="shared" ref="BW81" si="173">IFERROR((BW79-BS79)/(BW71-BS71),"nm")</f>
        <v>0.24209493406982036</v>
      </c>
      <c r="BX81" s="24">
        <f t="shared" ref="BX81" si="174">IFERROR((BX79-BT79)/(BX71-BT71),"nm")</f>
        <v>0.24792249600833938</v>
      </c>
    </row>
    <row r="82" spans="2:78" x14ac:dyDescent="0.15">
      <c r="G82" s="36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Y82" s="64"/>
      <c r="Z82" s="64"/>
      <c r="AA82" s="64"/>
      <c r="AB82" s="64"/>
      <c r="AC82" s="64"/>
      <c r="AD82" s="64"/>
      <c r="AE82" s="64"/>
      <c r="AF82" s="64"/>
      <c r="AG82" s="64"/>
      <c r="AH82" s="64"/>
      <c r="AI82" s="64"/>
      <c r="AJ82" s="64"/>
      <c r="AK82" s="64"/>
      <c r="AL82" s="64"/>
      <c r="AM82" s="64"/>
      <c r="AN82" s="64"/>
      <c r="AO82" s="64"/>
      <c r="AP82" s="64"/>
      <c r="AQ82" s="64"/>
      <c r="AR82" s="64"/>
      <c r="AS82" s="64"/>
      <c r="AT82" s="64"/>
      <c r="AU82" s="64"/>
      <c r="AV82" s="64"/>
      <c r="AW82" s="64"/>
      <c r="AX82" s="64"/>
      <c r="AY82" s="64"/>
      <c r="AZ82" s="64"/>
      <c r="BA82" s="64"/>
      <c r="BB82" s="64"/>
      <c r="BC82" s="64"/>
      <c r="BD82" s="64"/>
      <c r="BE82" s="64"/>
      <c r="BF82" s="63"/>
      <c r="BG82" s="63"/>
      <c r="BH82" s="63"/>
      <c r="BI82" s="63"/>
      <c r="BJ82" s="63"/>
      <c r="BK82" s="63"/>
      <c r="BL82" s="63"/>
      <c r="BM82" s="63"/>
      <c r="BN82" s="63"/>
      <c r="BO82" s="63"/>
      <c r="BP82" s="63"/>
      <c r="BQ82" s="63"/>
      <c r="BR82" s="63"/>
      <c r="BS82" s="63"/>
      <c r="BT82" s="63"/>
      <c r="BU82" s="63"/>
      <c r="BV82" s="63"/>
      <c r="BW82" s="63"/>
      <c r="BX82" s="63"/>
    </row>
    <row r="83" spans="2:78" x14ac:dyDescent="0.15">
      <c r="B83" s="46" t="s">
        <v>363</v>
      </c>
      <c r="C83" s="47"/>
      <c r="D83" s="47"/>
      <c r="E83" s="47"/>
      <c r="F83" s="47"/>
      <c r="G83" s="73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Y83" s="49"/>
      <c r="Z83" s="49"/>
      <c r="AA83" s="49"/>
      <c r="AB83" s="49"/>
      <c r="AC83" s="49"/>
      <c r="AD83" s="49"/>
      <c r="AE83" s="49"/>
      <c r="AF83" s="49"/>
      <c r="AG83" s="49"/>
      <c r="AH83" s="49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49"/>
      <c r="AW83" s="49"/>
      <c r="AX83" s="49"/>
      <c r="AY83" s="49"/>
      <c r="AZ83" s="49"/>
      <c r="BA83" s="49"/>
      <c r="BB83" s="49"/>
      <c r="BC83" s="49"/>
      <c r="BD83" s="49"/>
      <c r="BE83" s="49"/>
      <c r="BF83" s="47"/>
      <c r="BG83" s="47"/>
      <c r="BH83" s="47"/>
      <c r="BI83" s="47"/>
      <c r="BJ83" s="47"/>
      <c r="BK83" s="47"/>
      <c r="BL83" s="47"/>
      <c r="BM83" s="47"/>
      <c r="BN83" s="47"/>
      <c r="BO83" s="47"/>
      <c r="BP83" s="47"/>
      <c r="BQ83" s="47"/>
      <c r="BR83" s="47"/>
      <c r="BS83" s="47"/>
      <c r="BT83" s="47"/>
      <c r="BU83" s="47"/>
      <c r="BV83" s="47"/>
      <c r="BW83" s="47"/>
      <c r="BX83" s="47"/>
    </row>
    <row r="84" spans="2:78" x14ac:dyDescent="0.15">
      <c r="G84" s="36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Y84" s="64"/>
      <c r="Z84" s="64"/>
      <c r="AA84" s="64"/>
      <c r="AB84" s="64"/>
      <c r="AC84" s="64"/>
      <c r="AD84" s="64"/>
      <c r="AE84" s="64"/>
      <c r="AF84" s="64"/>
      <c r="AG84" s="64"/>
      <c r="AH84" s="64"/>
      <c r="AI84" s="64"/>
      <c r="AJ84" s="64"/>
      <c r="AK84" s="64"/>
      <c r="AL84" s="64"/>
      <c r="AM84" s="64"/>
      <c r="AN84" s="64"/>
      <c r="AO84" s="64"/>
      <c r="AP84" s="64"/>
      <c r="AQ84" s="64"/>
      <c r="AR84" s="64"/>
      <c r="AS84" s="64"/>
      <c r="AT84" s="64"/>
      <c r="AU84" s="64"/>
      <c r="AV84" s="64"/>
      <c r="AW84" s="64"/>
      <c r="AX84" s="64"/>
      <c r="AY84" s="64"/>
      <c r="AZ84" s="64"/>
      <c r="BA84" s="64"/>
      <c r="BB84" s="64"/>
      <c r="BC84" s="64"/>
      <c r="BD84" s="64"/>
      <c r="BE84" s="64"/>
      <c r="BF84" s="63"/>
      <c r="BG84" s="63"/>
      <c r="BH84" s="63"/>
      <c r="BI84" s="63"/>
      <c r="BJ84" s="63"/>
      <c r="BK84" s="63"/>
      <c r="BL84" s="63"/>
      <c r="BM84" s="63"/>
      <c r="BN84" s="63"/>
      <c r="BO84" s="63"/>
      <c r="BP84" s="63"/>
      <c r="BQ84" s="63"/>
      <c r="BR84" s="63"/>
      <c r="BS84" s="63"/>
      <c r="BT84" s="63"/>
      <c r="BU84" s="63"/>
      <c r="BV84" s="63"/>
      <c r="BW84" s="63"/>
      <c r="BX84" s="63"/>
    </row>
    <row r="85" spans="2:78" x14ac:dyDescent="0.15">
      <c r="B85" t="s">
        <v>30</v>
      </c>
      <c r="G85" s="36" t="str">
        <f t="shared" ref="G85" si="175">G$10</f>
        <v>JPY M</v>
      </c>
      <c r="H85" s="23">
        <f t="shared" ref="H85:T85" si="176">+SUMIF($X$5:$BY$5,H$5,$X85:$BY85)</f>
        <v>0</v>
      </c>
      <c r="I85" s="23">
        <f t="shared" si="176"/>
        <v>0</v>
      </c>
      <c r="J85" s="23">
        <f t="shared" si="176"/>
        <v>0</v>
      </c>
      <c r="K85" s="23">
        <f t="shared" si="176"/>
        <v>0</v>
      </c>
      <c r="L85" s="23">
        <f t="shared" si="176"/>
        <v>0</v>
      </c>
      <c r="M85" s="23">
        <f t="shared" si="176"/>
        <v>9149</v>
      </c>
      <c r="N85" s="23">
        <f t="shared" si="176"/>
        <v>11478</v>
      </c>
      <c r="O85" s="23">
        <f t="shared" si="176"/>
        <v>13628</v>
      </c>
      <c r="P85" s="23">
        <f t="shared" si="176"/>
        <v>21328.531496062995</v>
      </c>
      <c r="Q85" s="23">
        <f t="shared" si="176"/>
        <v>33015.278645669292</v>
      </c>
      <c r="R85" s="23">
        <f t="shared" si="176"/>
        <v>42331.036062992127</v>
      </c>
      <c r="S85" s="23">
        <f t="shared" si="176"/>
        <v>47442.984708661417</v>
      </c>
      <c r="T85" s="23">
        <f t="shared" si="176"/>
        <v>52247.337590551178</v>
      </c>
      <c r="Y85" s="64"/>
      <c r="Z85" s="64"/>
      <c r="AA85" s="64"/>
      <c r="AB85" s="64"/>
      <c r="AC85" s="64"/>
      <c r="AD85" s="64"/>
      <c r="AE85" s="64"/>
      <c r="AF85" s="64"/>
      <c r="AG85" s="64"/>
      <c r="AH85" s="64"/>
      <c r="AI85" s="64"/>
      <c r="AJ85" s="64"/>
      <c r="AK85" s="64"/>
      <c r="AL85" s="64"/>
      <c r="AM85" s="64"/>
      <c r="AN85" s="64"/>
      <c r="AO85" s="64"/>
      <c r="AP85" s="64"/>
      <c r="AQ85" s="64"/>
      <c r="AR85" s="64"/>
      <c r="AS85" s="64">
        <f t="shared" ref="AS85:BE85" si="177">AS72</f>
        <v>1677</v>
      </c>
      <c r="AT85" s="64">
        <f t="shared" si="177"/>
        <v>2243</v>
      </c>
      <c r="AU85" s="64">
        <f t="shared" si="177"/>
        <v>2472</v>
      </c>
      <c r="AV85" s="64">
        <f t="shared" si="177"/>
        <v>2757</v>
      </c>
      <c r="AW85" s="64">
        <f t="shared" si="177"/>
        <v>2592</v>
      </c>
      <c r="AX85" s="64">
        <f t="shared" si="177"/>
        <v>2680</v>
      </c>
      <c r="AY85" s="64">
        <f t="shared" si="177"/>
        <v>2963</v>
      </c>
      <c r="AZ85" s="64">
        <f t="shared" si="177"/>
        <v>3243</v>
      </c>
      <c r="BA85" s="64">
        <f t="shared" si="177"/>
        <v>3193</v>
      </c>
      <c r="BB85" s="64">
        <f t="shared" si="177"/>
        <v>3324</v>
      </c>
      <c r="BC85" s="64">
        <f t="shared" si="177"/>
        <v>3508</v>
      </c>
      <c r="BD85" s="64">
        <f t="shared" si="177"/>
        <v>3603</v>
      </c>
      <c r="BE85" s="64">
        <f t="shared" si="177"/>
        <v>4763</v>
      </c>
      <c r="BF85" s="23">
        <f>BF98*BF102</f>
        <v>5056.8464566929133</v>
      </c>
      <c r="BG85" s="23">
        <f t="shared" ref="BG85:BX85" si="178">BG98*BG102</f>
        <v>5405.5944881889773</v>
      </c>
      <c r="BH85" s="23">
        <f t="shared" si="178"/>
        <v>6103.0905511811025</v>
      </c>
      <c r="BI85" s="23">
        <f t="shared" si="178"/>
        <v>6737.8119685039383</v>
      </c>
      <c r="BJ85" s="23">
        <f t="shared" si="178"/>
        <v>7748.4837637795272</v>
      </c>
      <c r="BK85" s="23">
        <f t="shared" si="178"/>
        <v>8759.1555590551197</v>
      </c>
      <c r="BL85" s="23">
        <f t="shared" si="178"/>
        <v>9769.8273543307096</v>
      </c>
      <c r="BM85" s="23">
        <f t="shared" si="178"/>
        <v>9648.9861614173242</v>
      </c>
      <c r="BN85" s="23">
        <f t="shared" si="178"/>
        <v>10271.501397637794</v>
      </c>
      <c r="BO85" s="23">
        <f t="shared" si="178"/>
        <v>10894.016633858268</v>
      </c>
      <c r="BP85" s="23">
        <f t="shared" si="178"/>
        <v>11516.531870078741</v>
      </c>
      <c r="BQ85" s="23">
        <f t="shared" si="178"/>
        <v>11410.338094488188</v>
      </c>
      <c r="BR85" s="23">
        <f t="shared" si="178"/>
        <v>11710.6101496063</v>
      </c>
      <c r="BS85" s="23">
        <f t="shared" si="178"/>
        <v>12010.882204724408</v>
      </c>
      <c r="BT85" s="23">
        <f t="shared" si="178"/>
        <v>12311.15425984252</v>
      </c>
      <c r="BU85" s="23">
        <f t="shared" si="178"/>
        <v>12611.426314960629</v>
      </c>
      <c r="BV85" s="23">
        <f t="shared" si="178"/>
        <v>12911.69837007874</v>
      </c>
      <c r="BW85" s="23">
        <f t="shared" si="178"/>
        <v>13211.970425196852</v>
      </c>
      <c r="BX85" s="23">
        <f t="shared" si="178"/>
        <v>13512.242480314959</v>
      </c>
    </row>
    <row r="86" spans="2:78" x14ac:dyDescent="0.15">
      <c r="G86" s="36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Y86" s="64"/>
      <c r="Z86" s="64"/>
      <c r="AA86" s="64"/>
      <c r="AB86" s="64"/>
      <c r="AC86" s="64"/>
      <c r="AD86" s="64"/>
      <c r="AE86" s="64"/>
      <c r="AF86" s="64"/>
      <c r="AG86" s="64"/>
      <c r="AH86" s="64"/>
      <c r="AI86" s="64"/>
      <c r="AJ86" s="64"/>
      <c r="AK86" s="64"/>
      <c r="AL86" s="64"/>
      <c r="AM86" s="64"/>
      <c r="AN86" s="64"/>
      <c r="AO86" s="64"/>
      <c r="AP86" s="64"/>
      <c r="AQ86" s="64"/>
      <c r="AR86" s="64"/>
      <c r="AS86" s="64"/>
      <c r="AT86" s="64"/>
      <c r="AU86" s="64"/>
      <c r="AV86" s="64"/>
      <c r="AW86" s="64"/>
      <c r="AX86" s="64"/>
      <c r="AY86" s="64"/>
      <c r="AZ86" s="64"/>
      <c r="BA86" s="64"/>
      <c r="BB86" s="64"/>
      <c r="BC86" s="64"/>
      <c r="BD86" s="64"/>
      <c r="BE86" s="64"/>
      <c r="BF86" s="63"/>
      <c r="BG86" s="63"/>
      <c r="BH86" s="63"/>
      <c r="BI86" s="63"/>
      <c r="BJ86" s="63"/>
      <c r="BK86" s="63"/>
      <c r="BL86" s="63"/>
      <c r="BM86" s="63"/>
      <c r="BN86" s="63"/>
      <c r="BO86" s="63"/>
      <c r="BP86" s="63"/>
      <c r="BQ86" s="63"/>
      <c r="BR86" s="63"/>
      <c r="BS86" s="63"/>
      <c r="BT86" s="63"/>
      <c r="BU86" s="63"/>
      <c r="BV86" s="63"/>
      <c r="BW86" s="63"/>
      <c r="BX86" s="63"/>
    </row>
    <row r="87" spans="2:78" x14ac:dyDescent="0.15">
      <c r="B87" t="s">
        <v>605</v>
      </c>
      <c r="G87" s="36" t="s">
        <v>477</v>
      </c>
      <c r="H87" s="64"/>
      <c r="I87" s="64"/>
      <c r="J87" s="64"/>
      <c r="K87" s="64"/>
      <c r="L87" s="64"/>
      <c r="M87" s="64"/>
      <c r="N87" s="64"/>
      <c r="O87" s="64">
        <f t="shared" ref="O87:T87" si="179">+IFERROR(AVERAGEIF($X$5:$BY$5,O$5,$X87:$BY87),"nm")</f>
        <v>127</v>
      </c>
      <c r="P87" s="64">
        <f t="shared" si="179"/>
        <v>152.5</v>
      </c>
      <c r="Q87" s="64">
        <f t="shared" si="179"/>
        <v>245</v>
      </c>
      <c r="R87" s="64">
        <f t="shared" si="179"/>
        <v>340</v>
      </c>
      <c r="S87" s="64">
        <f t="shared" si="179"/>
        <v>395</v>
      </c>
      <c r="T87" s="64">
        <f t="shared" si="179"/>
        <v>435</v>
      </c>
      <c r="Y87" s="64"/>
      <c r="Z87" s="64"/>
      <c r="AA87" s="64"/>
      <c r="AB87" s="64"/>
      <c r="AC87" s="64"/>
      <c r="AD87" s="64"/>
      <c r="AE87" s="64"/>
      <c r="AF87" s="64"/>
      <c r="AG87" s="64"/>
      <c r="AH87" s="64"/>
      <c r="AI87" s="64"/>
      <c r="AJ87" s="64"/>
      <c r="AK87" s="64"/>
      <c r="AL87" s="64"/>
      <c r="AM87" s="64"/>
      <c r="AN87" s="64"/>
      <c r="AO87" s="64"/>
      <c r="AP87" s="64"/>
      <c r="AQ87" s="64"/>
      <c r="AR87" s="64"/>
      <c r="AS87" s="143"/>
      <c r="AT87" s="143"/>
      <c r="AU87" s="143"/>
      <c r="AV87" s="143"/>
      <c r="AW87" s="143"/>
      <c r="AX87" s="143"/>
      <c r="AY87" s="143"/>
      <c r="AZ87" s="143"/>
      <c r="BA87" s="33">
        <v>122</v>
      </c>
      <c r="BB87" s="33">
        <v>125</v>
      </c>
      <c r="BC87" s="33">
        <v>128</v>
      </c>
      <c r="BD87" s="33">
        <v>133</v>
      </c>
      <c r="BE87" s="238">
        <v>135</v>
      </c>
      <c r="BF87" s="149">
        <f>CHOOSE($G$2,BF88,BF89,BF90)</f>
        <v>145</v>
      </c>
      <c r="BG87" s="149">
        <f t="shared" ref="BG87:BX87" si="180">CHOOSE($G$2,BG88,BG89,BG90)</f>
        <v>155</v>
      </c>
      <c r="BH87" s="149">
        <f t="shared" si="180"/>
        <v>175</v>
      </c>
      <c r="BI87" s="149">
        <f t="shared" si="180"/>
        <v>200</v>
      </c>
      <c r="BJ87" s="149">
        <f t="shared" si="180"/>
        <v>230</v>
      </c>
      <c r="BK87" s="149">
        <f t="shared" si="180"/>
        <v>260</v>
      </c>
      <c r="BL87" s="149">
        <f t="shared" si="180"/>
        <v>290</v>
      </c>
      <c r="BM87" s="149">
        <f t="shared" si="180"/>
        <v>310</v>
      </c>
      <c r="BN87" s="149">
        <f t="shared" si="180"/>
        <v>330</v>
      </c>
      <c r="BO87" s="149">
        <f t="shared" si="180"/>
        <v>350</v>
      </c>
      <c r="BP87" s="149">
        <f t="shared" si="180"/>
        <v>370</v>
      </c>
      <c r="BQ87" s="149">
        <f t="shared" si="180"/>
        <v>380</v>
      </c>
      <c r="BR87" s="149">
        <f t="shared" si="180"/>
        <v>390</v>
      </c>
      <c r="BS87" s="149">
        <f t="shared" si="180"/>
        <v>400</v>
      </c>
      <c r="BT87" s="149">
        <f t="shared" si="180"/>
        <v>410</v>
      </c>
      <c r="BU87" s="149">
        <f t="shared" si="180"/>
        <v>420</v>
      </c>
      <c r="BV87" s="149">
        <f t="shared" si="180"/>
        <v>430</v>
      </c>
      <c r="BW87" s="149">
        <f t="shared" si="180"/>
        <v>440</v>
      </c>
      <c r="BX87" s="149">
        <f t="shared" si="180"/>
        <v>450</v>
      </c>
      <c r="BZ87" t="s">
        <v>619</v>
      </c>
    </row>
    <row r="88" spans="2:78" outlineLevel="1" x14ac:dyDescent="0.15">
      <c r="D88">
        <v>1</v>
      </c>
      <c r="G88" s="36" t="s">
        <v>710</v>
      </c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Y88" s="64"/>
      <c r="Z88" s="64"/>
      <c r="AA88" s="64"/>
      <c r="AB88" s="64"/>
      <c r="AC88" s="64"/>
      <c r="AD88" s="64"/>
      <c r="AE88" s="64"/>
      <c r="AF88" s="64"/>
      <c r="AG88" s="64"/>
      <c r="AH88" s="64"/>
      <c r="AI88" s="64"/>
      <c r="AJ88" s="64"/>
      <c r="AK88" s="64"/>
      <c r="AL88" s="64"/>
      <c r="AM88" s="64"/>
      <c r="AN88" s="64"/>
      <c r="AO88" s="64"/>
      <c r="AP88" s="64"/>
      <c r="AQ88" s="64"/>
      <c r="AR88" s="64"/>
      <c r="AS88" s="143"/>
      <c r="AT88" s="143"/>
      <c r="AU88" s="143"/>
      <c r="AV88" s="143"/>
      <c r="AW88" s="143"/>
      <c r="AX88" s="143"/>
      <c r="AY88" s="143"/>
      <c r="AZ88" s="143"/>
      <c r="BA88" s="33"/>
      <c r="BB88" s="33"/>
      <c r="BC88" s="33"/>
      <c r="BD88" s="33"/>
      <c r="BE88" s="238"/>
      <c r="BF88" s="149">
        <f>BF89</f>
        <v>145</v>
      </c>
      <c r="BG88" s="149">
        <f t="shared" ref="BG88:BI88" si="181">BG89</f>
        <v>155</v>
      </c>
      <c r="BH88" s="149">
        <f t="shared" si="181"/>
        <v>175</v>
      </c>
      <c r="BI88" s="149">
        <f t="shared" si="181"/>
        <v>200</v>
      </c>
      <c r="BJ88" s="149">
        <f>BJ89+10</f>
        <v>240</v>
      </c>
      <c r="BK88" s="149">
        <f t="shared" ref="BK88:BX88" si="182">BK89+10</f>
        <v>270</v>
      </c>
      <c r="BL88" s="149">
        <f t="shared" si="182"/>
        <v>300</v>
      </c>
      <c r="BM88" s="149">
        <f t="shared" si="182"/>
        <v>320</v>
      </c>
      <c r="BN88" s="149">
        <f t="shared" si="182"/>
        <v>340</v>
      </c>
      <c r="BO88" s="149">
        <f t="shared" si="182"/>
        <v>360</v>
      </c>
      <c r="BP88" s="149">
        <f t="shared" si="182"/>
        <v>380</v>
      </c>
      <c r="BQ88" s="149">
        <f t="shared" si="182"/>
        <v>390</v>
      </c>
      <c r="BR88" s="149">
        <f t="shared" si="182"/>
        <v>400</v>
      </c>
      <c r="BS88" s="149">
        <f t="shared" si="182"/>
        <v>410</v>
      </c>
      <c r="BT88" s="149">
        <f t="shared" si="182"/>
        <v>420</v>
      </c>
      <c r="BU88" s="149">
        <f t="shared" si="182"/>
        <v>430</v>
      </c>
      <c r="BV88" s="149">
        <f t="shared" si="182"/>
        <v>440</v>
      </c>
      <c r="BW88" s="149">
        <f t="shared" si="182"/>
        <v>450</v>
      </c>
      <c r="BX88" s="149">
        <f t="shared" si="182"/>
        <v>460</v>
      </c>
    </row>
    <row r="89" spans="2:78" outlineLevel="1" x14ac:dyDescent="0.15">
      <c r="D89">
        <v>2</v>
      </c>
      <c r="G89" s="36" t="s">
        <v>710</v>
      </c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Y89" s="64"/>
      <c r="Z89" s="64"/>
      <c r="AA89" s="64"/>
      <c r="AB89" s="64"/>
      <c r="AC89" s="64"/>
      <c r="AD89" s="64"/>
      <c r="AE89" s="64"/>
      <c r="AF89" s="64"/>
      <c r="AG89" s="64"/>
      <c r="AH89" s="64"/>
      <c r="AI89" s="64"/>
      <c r="AJ89" s="64"/>
      <c r="AK89" s="64"/>
      <c r="AL89" s="64"/>
      <c r="AM89" s="64"/>
      <c r="AN89" s="64"/>
      <c r="AO89" s="64"/>
      <c r="AP89" s="64"/>
      <c r="AQ89" s="64"/>
      <c r="AR89" s="64"/>
      <c r="AS89" s="143"/>
      <c r="AT89" s="143"/>
      <c r="AU89" s="143"/>
      <c r="AV89" s="143"/>
      <c r="AW89" s="143"/>
      <c r="AX89" s="143"/>
      <c r="AY89" s="143"/>
      <c r="AZ89" s="143"/>
      <c r="BA89" s="33"/>
      <c r="BB89" s="33"/>
      <c r="BC89" s="33"/>
      <c r="BD89" s="33"/>
      <c r="BE89" s="238"/>
      <c r="BF89" s="149">
        <v>145</v>
      </c>
      <c r="BG89" s="149">
        <v>155</v>
      </c>
      <c r="BH89" s="149">
        <v>175</v>
      </c>
      <c r="BI89" s="149">
        <v>200</v>
      </c>
      <c r="BJ89" s="149">
        <v>230</v>
      </c>
      <c r="BK89" s="149">
        <v>260</v>
      </c>
      <c r="BL89" s="149">
        <v>290</v>
      </c>
      <c r="BM89" s="149">
        <v>310</v>
      </c>
      <c r="BN89" s="149">
        <v>330</v>
      </c>
      <c r="BO89" s="149">
        <v>350</v>
      </c>
      <c r="BP89" s="149">
        <v>370</v>
      </c>
      <c r="BQ89" s="149">
        <v>380</v>
      </c>
      <c r="BR89" s="149">
        <v>390</v>
      </c>
      <c r="BS89" s="149">
        <v>400</v>
      </c>
      <c r="BT89" s="149">
        <v>410</v>
      </c>
      <c r="BU89" s="149">
        <v>420</v>
      </c>
      <c r="BV89" s="149">
        <v>430</v>
      </c>
      <c r="BW89" s="149">
        <v>440</v>
      </c>
      <c r="BX89" s="149">
        <v>450</v>
      </c>
    </row>
    <row r="90" spans="2:78" outlineLevel="1" x14ac:dyDescent="0.15">
      <c r="D90">
        <v>3</v>
      </c>
      <c r="G90" s="36" t="s">
        <v>710</v>
      </c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Y90" s="64"/>
      <c r="Z90" s="64"/>
      <c r="AA90" s="64"/>
      <c r="AB90" s="64"/>
      <c r="AC90" s="64"/>
      <c r="AD90" s="64"/>
      <c r="AE90" s="64"/>
      <c r="AF90" s="64"/>
      <c r="AG90" s="64"/>
      <c r="AH90" s="64"/>
      <c r="AI90" s="64"/>
      <c r="AJ90" s="64"/>
      <c r="AK90" s="64"/>
      <c r="AL90" s="64"/>
      <c r="AM90" s="64"/>
      <c r="AN90" s="64"/>
      <c r="AO90" s="64"/>
      <c r="AP90" s="64"/>
      <c r="AQ90" s="64"/>
      <c r="AR90" s="64"/>
      <c r="AS90" s="143"/>
      <c r="AT90" s="143"/>
      <c r="AU90" s="143"/>
      <c r="AV90" s="143"/>
      <c r="AW90" s="143"/>
      <c r="AX90" s="143"/>
      <c r="AY90" s="143"/>
      <c r="AZ90" s="143"/>
      <c r="BA90" s="33"/>
      <c r="BB90" s="33"/>
      <c r="BC90" s="33"/>
      <c r="BD90" s="33"/>
      <c r="BE90" s="238"/>
      <c r="BF90" s="149">
        <f>BF89</f>
        <v>145</v>
      </c>
      <c r="BG90" s="149">
        <f t="shared" ref="BG90:BI90" si="183">BG89</f>
        <v>155</v>
      </c>
      <c r="BH90" s="149">
        <f t="shared" si="183"/>
        <v>175</v>
      </c>
      <c r="BI90" s="149">
        <f t="shared" si="183"/>
        <v>200</v>
      </c>
      <c r="BJ90" s="149">
        <f>BJ89-10</f>
        <v>220</v>
      </c>
      <c r="BK90" s="149">
        <f t="shared" ref="BK90:BX90" si="184">BK89-10</f>
        <v>250</v>
      </c>
      <c r="BL90" s="149">
        <f t="shared" si="184"/>
        <v>280</v>
      </c>
      <c r="BM90" s="149">
        <f t="shared" si="184"/>
        <v>300</v>
      </c>
      <c r="BN90" s="149">
        <f t="shared" si="184"/>
        <v>320</v>
      </c>
      <c r="BO90" s="149">
        <f t="shared" si="184"/>
        <v>340</v>
      </c>
      <c r="BP90" s="149">
        <f t="shared" si="184"/>
        <v>360</v>
      </c>
      <c r="BQ90" s="149">
        <f t="shared" si="184"/>
        <v>370</v>
      </c>
      <c r="BR90" s="149">
        <f t="shared" si="184"/>
        <v>380</v>
      </c>
      <c r="BS90" s="149">
        <f t="shared" si="184"/>
        <v>390</v>
      </c>
      <c r="BT90" s="149">
        <f t="shared" si="184"/>
        <v>400</v>
      </c>
      <c r="BU90" s="149">
        <f t="shared" si="184"/>
        <v>410</v>
      </c>
      <c r="BV90" s="149">
        <f t="shared" si="184"/>
        <v>420</v>
      </c>
      <c r="BW90" s="149">
        <f t="shared" si="184"/>
        <v>430</v>
      </c>
      <c r="BX90" s="149">
        <f t="shared" si="184"/>
        <v>440</v>
      </c>
    </row>
    <row r="91" spans="2:78" x14ac:dyDescent="0.15">
      <c r="C91" t="s">
        <v>71</v>
      </c>
      <c r="G91" s="36" t="s">
        <v>38</v>
      </c>
      <c r="H91" s="98"/>
      <c r="I91" s="98"/>
      <c r="J91" s="98"/>
      <c r="K91" s="98"/>
      <c r="L91" s="98"/>
      <c r="M91" s="98"/>
      <c r="N91" s="24"/>
      <c r="O91" s="24" t="str">
        <f t="shared" ref="O91" si="185">IFERROR(O87/N87-1,"nm")</f>
        <v>nm</v>
      </c>
      <c r="P91" s="24">
        <f t="shared" ref="P91" si="186">IFERROR(P87/O87-1,"nm")</f>
        <v>0.20078740157480324</v>
      </c>
      <c r="Q91" s="24">
        <f t="shared" ref="Q91" si="187">IFERROR(Q87/P87-1,"nm")</f>
        <v>0.60655737704918034</v>
      </c>
      <c r="R91" s="24">
        <f t="shared" ref="R91" si="188">IFERROR(R87/Q87-1,"nm")</f>
        <v>0.38775510204081631</v>
      </c>
      <c r="S91" s="24">
        <f t="shared" ref="S91" si="189">IFERROR(S87/R87-1,"nm")</f>
        <v>0.16176470588235303</v>
      </c>
      <c r="T91" s="24">
        <f t="shared" ref="T91" si="190">IFERROR(T87/S87-1,"nm")</f>
        <v>0.10126582278481022</v>
      </c>
      <c r="Y91" s="64"/>
      <c r="Z91" s="64"/>
      <c r="AA91" s="64"/>
      <c r="AB91" s="64"/>
      <c r="AC91" s="64"/>
      <c r="AD91" s="64"/>
      <c r="AE91" s="64"/>
      <c r="AF91" s="64"/>
      <c r="AG91" s="64"/>
      <c r="AH91" s="64"/>
      <c r="AI91" s="64"/>
      <c r="AJ91" s="64"/>
      <c r="AK91" s="64"/>
      <c r="AL91" s="64"/>
      <c r="AM91" s="64"/>
      <c r="AN91" s="64"/>
      <c r="AO91" s="64"/>
      <c r="AP91" s="64"/>
      <c r="AQ91" s="64"/>
      <c r="AR91" s="64"/>
      <c r="AS91" s="64"/>
      <c r="AT91" s="64"/>
      <c r="AU91" s="64"/>
      <c r="AV91" s="64"/>
      <c r="AW91" s="24"/>
      <c r="AX91" s="24"/>
      <c r="AY91" s="24"/>
      <c r="AZ91" s="24"/>
      <c r="BA91" s="24"/>
      <c r="BB91" s="24"/>
      <c r="BC91" s="24"/>
      <c r="BD91" s="24"/>
      <c r="BE91" s="24">
        <f t="shared" ref="BE91" si="191">IFERROR(BE87/BA87-1,"nm")</f>
        <v>0.10655737704918034</v>
      </c>
      <c r="BF91" s="24">
        <f t="shared" ref="BF91" si="192">IFERROR(BF87/BB87-1,"nm")</f>
        <v>0.15999999999999992</v>
      </c>
      <c r="BG91" s="24">
        <f t="shared" ref="BG91" si="193">IFERROR(BG87/BC87-1,"nm")</f>
        <v>0.2109375</v>
      </c>
      <c r="BH91" s="24">
        <f t="shared" ref="BH91" si="194">IFERROR(BH87/BD87-1,"nm")</f>
        <v>0.31578947368421062</v>
      </c>
      <c r="BI91" s="24">
        <f t="shared" ref="BI91" si="195">IFERROR(BI87/BE87-1,"nm")</f>
        <v>0.4814814814814814</v>
      </c>
      <c r="BJ91" s="24">
        <f t="shared" ref="BJ91" si="196">IFERROR(BJ87/BF87-1,"nm")</f>
        <v>0.5862068965517242</v>
      </c>
      <c r="BK91" s="24">
        <f>IFERROR(BK87/BG87-1,"nm")</f>
        <v>0.67741935483870974</v>
      </c>
      <c r="BL91" s="24">
        <f t="shared" ref="BL91" si="197">IFERROR(BL87/BH87-1,"nm")</f>
        <v>0.65714285714285725</v>
      </c>
      <c r="BM91" s="24">
        <f t="shared" ref="BM91" si="198">IFERROR(BM87/BI87-1,"nm")</f>
        <v>0.55000000000000004</v>
      </c>
      <c r="BN91" s="24">
        <f t="shared" ref="BN91" si="199">IFERROR(BN87/BJ87-1,"nm")</f>
        <v>0.43478260869565211</v>
      </c>
      <c r="BO91" s="24">
        <f t="shared" ref="BO91" si="200">IFERROR(BO87/BK87-1,"nm")</f>
        <v>0.34615384615384626</v>
      </c>
      <c r="BP91" s="24">
        <f t="shared" ref="BP91" si="201">IFERROR(BP87/BL87-1,"nm")</f>
        <v>0.27586206896551735</v>
      </c>
      <c r="BQ91" s="24">
        <f t="shared" ref="BQ91" si="202">IFERROR(BQ87/BM87-1,"nm")</f>
        <v>0.22580645161290325</v>
      </c>
      <c r="BR91" s="24">
        <f t="shared" ref="BR91" si="203">IFERROR(BR87/BN87-1,"nm")</f>
        <v>0.18181818181818188</v>
      </c>
      <c r="BS91" s="24">
        <f t="shared" ref="BS91" si="204">IFERROR(BS87/BO87-1,"nm")</f>
        <v>0.14285714285714279</v>
      </c>
      <c r="BT91" s="24">
        <f t="shared" ref="BT91" si="205">IFERROR(BT87/BP87-1,"nm")</f>
        <v>0.10810810810810811</v>
      </c>
      <c r="BU91" s="24">
        <f t="shared" ref="BU91" si="206">IFERROR(BU87/BQ87-1,"nm")</f>
        <v>0.10526315789473695</v>
      </c>
      <c r="BV91" s="24">
        <f t="shared" ref="BV91" si="207">IFERROR(BV87/BR87-1,"nm")</f>
        <v>0.10256410256410264</v>
      </c>
      <c r="BW91" s="24">
        <f t="shared" ref="BW91" si="208">IFERROR(BW87/BS87-1,"nm")</f>
        <v>0.10000000000000009</v>
      </c>
      <c r="BX91" s="24">
        <f t="shared" ref="BX91" si="209">IFERROR(BX87/BT87-1,"nm")</f>
        <v>9.7560975609756184E-2</v>
      </c>
    </row>
    <row r="92" spans="2:78" x14ac:dyDescent="0.15">
      <c r="B92" t="s">
        <v>467</v>
      </c>
      <c r="G92" s="36" t="s">
        <v>138</v>
      </c>
      <c r="H92" s="23"/>
      <c r="I92" s="23"/>
      <c r="J92" s="23"/>
      <c r="K92" s="23"/>
      <c r="L92" s="23"/>
      <c r="M92" s="23"/>
      <c r="N92" s="23"/>
      <c r="O92" s="23">
        <f t="shared" ref="O92:T92" si="210">+SUMIF($X$5:$BY$5,O$5,$X92:$BY92)</f>
        <v>129.91420400381315</v>
      </c>
      <c r="P92" s="23">
        <f t="shared" si="210"/>
        <v>155.99933945339768</v>
      </c>
      <c r="Q92" s="23">
        <f t="shared" si="210"/>
        <v>250.6218896136553</v>
      </c>
      <c r="R92" s="23">
        <f t="shared" si="210"/>
        <v>347.80180599446044</v>
      </c>
      <c r="S92" s="23">
        <f t="shared" si="210"/>
        <v>404.06386284650551</v>
      </c>
      <c r="T92" s="23">
        <f t="shared" si="210"/>
        <v>444.98172237526552</v>
      </c>
      <c r="Y92" s="64"/>
      <c r="Z92" s="64"/>
      <c r="AA92" s="64"/>
      <c r="AB92" s="64"/>
      <c r="AC92" s="64"/>
      <c r="AD92" s="64"/>
      <c r="AE92" s="64"/>
      <c r="AF92" s="64"/>
      <c r="AG92" s="64"/>
      <c r="AH92" s="64"/>
      <c r="AI92" s="64"/>
      <c r="AJ92" s="64"/>
      <c r="AK92" s="64"/>
      <c r="AL92" s="64"/>
      <c r="AM92" s="64"/>
      <c r="AN92" s="64"/>
      <c r="AO92" s="64"/>
      <c r="AP92" s="64"/>
      <c r="AQ92" s="64"/>
      <c r="AR92" s="64"/>
      <c r="AS92" s="64"/>
      <c r="AT92" s="64"/>
      <c r="AU92" s="64"/>
      <c r="AV92" s="64"/>
      <c r="AW92" s="64"/>
      <c r="AX92" s="64"/>
      <c r="AY92" s="64"/>
      <c r="AZ92" s="64"/>
      <c r="BA92" s="57">
        <f t="shared" ref="BA92:BX92" si="211">BA87*$O$98/($O$87*4)</f>
        <v>31.199867890679535</v>
      </c>
      <c r="BB92" s="57">
        <f t="shared" si="211"/>
        <v>31.967077756843789</v>
      </c>
      <c r="BC92" s="57">
        <f t="shared" si="211"/>
        <v>32.734287623008036</v>
      </c>
      <c r="BD92" s="57">
        <f t="shared" si="211"/>
        <v>34.01297073328179</v>
      </c>
      <c r="BE92" s="57">
        <f t="shared" si="211"/>
        <v>34.524443977391293</v>
      </c>
      <c r="BF92" s="57">
        <f t="shared" si="211"/>
        <v>37.081810197938793</v>
      </c>
      <c r="BG92" s="57">
        <f t="shared" si="211"/>
        <v>39.639176418486301</v>
      </c>
      <c r="BH92" s="57">
        <f t="shared" si="211"/>
        <v>44.753908859581301</v>
      </c>
      <c r="BI92" s="57">
        <f t="shared" si="211"/>
        <v>51.147324410950063</v>
      </c>
      <c r="BJ92" s="57">
        <f t="shared" si="211"/>
        <v>58.819423072592564</v>
      </c>
      <c r="BK92" s="57">
        <f t="shared" si="211"/>
        <v>66.491521734235079</v>
      </c>
      <c r="BL92" s="57">
        <f t="shared" si="211"/>
        <v>74.163620395877587</v>
      </c>
      <c r="BM92" s="57">
        <f t="shared" si="211"/>
        <v>79.278352836972601</v>
      </c>
      <c r="BN92" s="57">
        <f t="shared" si="211"/>
        <v>84.393085278067588</v>
      </c>
      <c r="BO92" s="57">
        <f t="shared" si="211"/>
        <v>89.507817719162603</v>
      </c>
      <c r="BP92" s="57">
        <f t="shared" si="211"/>
        <v>94.622550160257617</v>
      </c>
      <c r="BQ92" s="57">
        <f t="shared" si="211"/>
        <v>97.179916380805111</v>
      </c>
      <c r="BR92" s="57">
        <f t="shared" si="211"/>
        <v>99.737282601352618</v>
      </c>
      <c r="BS92" s="57">
        <f t="shared" si="211"/>
        <v>102.29464882190013</v>
      </c>
      <c r="BT92" s="57">
        <f t="shared" si="211"/>
        <v>104.85201504244763</v>
      </c>
      <c r="BU92" s="57">
        <f t="shared" si="211"/>
        <v>107.40938126299513</v>
      </c>
      <c r="BV92" s="57">
        <f t="shared" si="211"/>
        <v>109.96674748354263</v>
      </c>
      <c r="BW92" s="57">
        <f t="shared" si="211"/>
        <v>112.52411370409014</v>
      </c>
      <c r="BX92" s="57">
        <f t="shared" si="211"/>
        <v>115.08147992463763</v>
      </c>
    </row>
    <row r="93" spans="2:78" x14ac:dyDescent="0.15">
      <c r="B93" t="s">
        <v>697</v>
      </c>
      <c r="G93" s="36" t="s">
        <v>38</v>
      </c>
      <c r="H93" s="98"/>
      <c r="I93" s="98"/>
      <c r="J93" s="98"/>
      <c r="K93" s="98"/>
      <c r="L93" s="98"/>
      <c r="M93" s="98"/>
      <c r="N93" s="24"/>
      <c r="O93" s="24">
        <f t="shared" ref="O93:T93" si="212">IFERROR(O98/O92,"nm")</f>
        <v>1</v>
      </c>
      <c r="P93" s="24">
        <f t="shared" si="212"/>
        <v>1.0025807337537769</v>
      </c>
      <c r="Q93" s="24">
        <f t="shared" si="212"/>
        <v>0.92</v>
      </c>
      <c r="R93" s="24">
        <f t="shared" si="212"/>
        <v>0.85</v>
      </c>
      <c r="S93" s="24">
        <f t="shared" si="212"/>
        <v>0.82</v>
      </c>
      <c r="T93" s="24">
        <f t="shared" si="212"/>
        <v>0.82</v>
      </c>
      <c r="Y93" s="64"/>
      <c r="Z93" s="64"/>
      <c r="AA93" s="64"/>
      <c r="AB93" s="64"/>
      <c r="AC93" s="64"/>
      <c r="AD93" s="64"/>
      <c r="AE93" s="64"/>
      <c r="AF93" s="64"/>
      <c r="AG93" s="64"/>
      <c r="AH93" s="64"/>
      <c r="AI93" s="64"/>
      <c r="AJ93" s="64"/>
      <c r="AK93" s="64"/>
      <c r="AL93" s="64"/>
      <c r="AM93" s="64"/>
      <c r="AN93" s="64"/>
      <c r="AO93" s="64"/>
      <c r="AP93" s="64"/>
      <c r="AQ93" s="64"/>
      <c r="AR93" s="64"/>
      <c r="AS93" s="64"/>
      <c r="AT93" s="64"/>
      <c r="AU93" s="64"/>
      <c r="AV93" s="64"/>
      <c r="AW93" s="24"/>
      <c r="AX93" s="24"/>
      <c r="AY93" s="24"/>
      <c r="AZ93" s="24"/>
      <c r="BA93" s="38">
        <f t="shared" ref="BA93:BE93" si="213">IFERROR(BA98/BA92,"nm")</f>
        <v>0.97559749214490898</v>
      </c>
      <c r="BB93" s="38">
        <f t="shared" si="213"/>
        <v>0.99124860581156427</v>
      </c>
      <c r="BC93" s="38">
        <f t="shared" si="213"/>
        <v>1.021600748459055</v>
      </c>
      <c r="BD93" s="38">
        <f t="shared" si="213"/>
        <v>1.0098205596174175</v>
      </c>
      <c r="BE93" s="38">
        <f t="shared" si="213"/>
        <v>1.0116610932578058</v>
      </c>
      <c r="BF93" s="24">
        <f t="shared" ref="BF93:BX93" si="214">CHOOSE($G$2,BF94,BF95,BF96)</f>
        <v>1</v>
      </c>
      <c r="BG93" s="24">
        <f t="shared" si="214"/>
        <v>1</v>
      </c>
      <c r="BH93" s="24">
        <f t="shared" si="214"/>
        <v>1</v>
      </c>
      <c r="BI93" s="24">
        <f t="shared" si="214"/>
        <v>0.92</v>
      </c>
      <c r="BJ93" s="24">
        <f t="shared" si="214"/>
        <v>0.92</v>
      </c>
      <c r="BK93" s="24">
        <f t="shared" si="214"/>
        <v>0.92</v>
      </c>
      <c r="BL93" s="24">
        <f t="shared" si="214"/>
        <v>0.92</v>
      </c>
      <c r="BM93" s="24">
        <f t="shared" si="214"/>
        <v>0.85</v>
      </c>
      <c r="BN93" s="24">
        <f t="shared" si="214"/>
        <v>0.85</v>
      </c>
      <c r="BO93" s="24">
        <f t="shared" si="214"/>
        <v>0.85</v>
      </c>
      <c r="BP93" s="24">
        <f t="shared" si="214"/>
        <v>0.85</v>
      </c>
      <c r="BQ93" s="24">
        <f t="shared" si="214"/>
        <v>0.82</v>
      </c>
      <c r="BR93" s="24">
        <f t="shared" si="214"/>
        <v>0.82</v>
      </c>
      <c r="BS93" s="24">
        <f t="shared" si="214"/>
        <v>0.82</v>
      </c>
      <c r="BT93" s="24">
        <f t="shared" si="214"/>
        <v>0.82</v>
      </c>
      <c r="BU93" s="24">
        <f t="shared" si="214"/>
        <v>0.82</v>
      </c>
      <c r="BV93" s="24">
        <f t="shared" si="214"/>
        <v>0.82</v>
      </c>
      <c r="BW93" s="24">
        <f t="shared" si="214"/>
        <v>0.82</v>
      </c>
      <c r="BX93" s="24">
        <f t="shared" si="214"/>
        <v>0.82</v>
      </c>
    </row>
    <row r="94" spans="2:78" outlineLevel="1" x14ac:dyDescent="0.15">
      <c r="D94">
        <v>1</v>
      </c>
      <c r="G94" s="36" t="s">
        <v>38</v>
      </c>
      <c r="H94" s="98"/>
      <c r="I94" s="98"/>
      <c r="J94" s="98"/>
      <c r="K94" s="98"/>
      <c r="L94" s="98"/>
      <c r="M94" s="98"/>
      <c r="N94" s="24"/>
      <c r="O94" s="24"/>
      <c r="P94" s="24"/>
      <c r="Q94" s="24"/>
      <c r="R94" s="24"/>
      <c r="S94" s="24"/>
      <c r="T94" s="24"/>
      <c r="Y94" s="64"/>
      <c r="Z94" s="64"/>
      <c r="AA94" s="64"/>
      <c r="AB94" s="64"/>
      <c r="AC94" s="64"/>
      <c r="AD94" s="64"/>
      <c r="AE94" s="64"/>
      <c r="AF94" s="64"/>
      <c r="AG94" s="64"/>
      <c r="AH94" s="64"/>
      <c r="AI94" s="64"/>
      <c r="AJ94" s="64"/>
      <c r="AK94" s="64"/>
      <c r="AL94" s="64"/>
      <c r="AM94" s="64"/>
      <c r="AN94" s="64"/>
      <c r="AO94" s="64"/>
      <c r="AP94" s="64"/>
      <c r="AQ94" s="64"/>
      <c r="AR94" s="64"/>
      <c r="AS94" s="64"/>
      <c r="AT94" s="64"/>
      <c r="AU94" s="64"/>
      <c r="AV94" s="64"/>
      <c r="AW94" s="24"/>
      <c r="AX94" s="24"/>
      <c r="AY94" s="24"/>
      <c r="AZ94" s="24"/>
      <c r="BA94" s="24"/>
      <c r="BB94" s="24"/>
      <c r="BC94" s="24"/>
      <c r="BD94" s="24"/>
      <c r="BE94" s="24"/>
      <c r="BF94" s="172">
        <v>1</v>
      </c>
      <c r="BG94" s="172">
        <v>1</v>
      </c>
      <c r="BH94" s="172">
        <v>1</v>
      </c>
      <c r="BI94" s="172">
        <v>1</v>
      </c>
      <c r="BJ94" s="172">
        <f>BJ95+0.03</f>
        <v>0.95000000000000007</v>
      </c>
      <c r="BK94" s="172">
        <f t="shared" ref="BK94:BX94" si="215">BK95+0.03</f>
        <v>0.95000000000000007</v>
      </c>
      <c r="BL94" s="172">
        <f t="shared" si="215"/>
        <v>0.95000000000000007</v>
      </c>
      <c r="BM94" s="172">
        <f t="shared" si="215"/>
        <v>0.88</v>
      </c>
      <c r="BN94" s="172">
        <f t="shared" si="215"/>
        <v>0.88</v>
      </c>
      <c r="BO94" s="172">
        <f t="shared" si="215"/>
        <v>0.88</v>
      </c>
      <c r="BP94" s="172">
        <f t="shared" si="215"/>
        <v>0.88</v>
      </c>
      <c r="BQ94" s="172">
        <f t="shared" si="215"/>
        <v>0.85</v>
      </c>
      <c r="BR94" s="172">
        <f t="shared" si="215"/>
        <v>0.85</v>
      </c>
      <c r="BS94" s="172">
        <f t="shared" si="215"/>
        <v>0.85</v>
      </c>
      <c r="BT94" s="172">
        <f t="shared" si="215"/>
        <v>0.85</v>
      </c>
      <c r="BU94" s="172">
        <f t="shared" si="215"/>
        <v>0.85</v>
      </c>
      <c r="BV94" s="172">
        <f t="shared" si="215"/>
        <v>0.85</v>
      </c>
      <c r="BW94" s="172">
        <f t="shared" si="215"/>
        <v>0.85</v>
      </c>
      <c r="BX94" s="172">
        <f t="shared" si="215"/>
        <v>0.85</v>
      </c>
    </row>
    <row r="95" spans="2:78" outlineLevel="1" x14ac:dyDescent="0.15">
      <c r="D95">
        <v>2</v>
      </c>
      <c r="G95" s="36" t="s">
        <v>38</v>
      </c>
      <c r="H95" s="98"/>
      <c r="I95" s="98"/>
      <c r="J95" s="98"/>
      <c r="K95" s="98"/>
      <c r="L95" s="98"/>
      <c r="M95" s="98"/>
      <c r="N95" s="24"/>
      <c r="O95" s="24"/>
      <c r="P95" s="24"/>
      <c r="Q95" s="24"/>
      <c r="R95" s="24"/>
      <c r="S95" s="24"/>
      <c r="T95" s="24"/>
      <c r="Y95" s="64"/>
      <c r="Z95" s="64"/>
      <c r="AA95" s="64"/>
      <c r="AB95" s="64"/>
      <c r="AC95" s="64"/>
      <c r="AD95" s="64"/>
      <c r="AE95" s="64"/>
      <c r="AF95" s="64"/>
      <c r="AG95" s="64"/>
      <c r="AH95" s="64"/>
      <c r="AI95" s="64"/>
      <c r="AJ95" s="64"/>
      <c r="AK95" s="64"/>
      <c r="AL95" s="64"/>
      <c r="AM95" s="64"/>
      <c r="AN95" s="64"/>
      <c r="AO95" s="64"/>
      <c r="AP95" s="64"/>
      <c r="AQ95" s="64"/>
      <c r="AR95" s="64"/>
      <c r="AS95" s="64"/>
      <c r="AT95" s="64"/>
      <c r="AU95" s="64"/>
      <c r="AV95" s="64"/>
      <c r="AW95" s="24"/>
      <c r="AX95" s="24"/>
      <c r="AY95" s="24"/>
      <c r="AZ95" s="24"/>
      <c r="BA95" s="24"/>
      <c r="BB95" s="24"/>
      <c r="BC95" s="24"/>
      <c r="BD95" s="24"/>
      <c r="BE95" s="24"/>
      <c r="BF95" s="172">
        <v>1</v>
      </c>
      <c r="BG95" s="172">
        <v>1</v>
      </c>
      <c r="BH95" s="172">
        <v>1</v>
      </c>
      <c r="BI95" s="172">
        <v>0.92</v>
      </c>
      <c r="BJ95" s="172">
        <v>0.92</v>
      </c>
      <c r="BK95" s="172">
        <v>0.92</v>
      </c>
      <c r="BL95" s="172">
        <v>0.92</v>
      </c>
      <c r="BM95" s="172">
        <v>0.85</v>
      </c>
      <c r="BN95" s="172">
        <v>0.85</v>
      </c>
      <c r="BO95" s="172">
        <v>0.85</v>
      </c>
      <c r="BP95" s="172">
        <v>0.85</v>
      </c>
      <c r="BQ95" s="172">
        <v>0.82</v>
      </c>
      <c r="BR95" s="172">
        <v>0.82</v>
      </c>
      <c r="BS95" s="172">
        <v>0.82</v>
      </c>
      <c r="BT95" s="172">
        <v>0.82</v>
      </c>
      <c r="BU95" s="172">
        <v>0.82</v>
      </c>
      <c r="BV95" s="172">
        <v>0.82</v>
      </c>
      <c r="BW95" s="172">
        <v>0.82</v>
      </c>
      <c r="BX95" s="172">
        <v>0.82</v>
      </c>
    </row>
    <row r="96" spans="2:78" outlineLevel="1" x14ac:dyDescent="0.15">
      <c r="D96">
        <v>3</v>
      </c>
      <c r="G96" s="36" t="s">
        <v>38</v>
      </c>
      <c r="H96" s="98"/>
      <c r="I96" s="98"/>
      <c r="J96" s="98"/>
      <c r="K96" s="98"/>
      <c r="L96" s="98"/>
      <c r="M96" s="98"/>
      <c r="N96" s="24"/>
      <c r="O96" s="24"/>
      <c r="P96" s="24"/>
      <c r="Q96" s="24"/>
      <c r="R96" s="24"/>
      <c r="S96" s="24"/>
      <c r="T96" s="24"/>
      <c r="Y96" s="64"/>
      <c r="Z96" s="64"/>
      <c r="AA96" s="64"/>
      <c r="AB96" s="64"/>
      <c r="AC96" s="64"/>
      <c r="AD96" s="64"/>
      <c r="AE96" s="64"/>
      <c r="AF96" s="64"/>
      <c r="AG96" s="64"/>
      <c r="AH96" s="64"/>
      <c r="AI96" s="64"/>
      <c r="AJ96" s="64"/>
      <c r="AK96" s="64"/>
      <c r="AL96" s="64"/>
      <c r="AM96" s="64"/>
      <c r="AN96" s="64"/>
      <c r="AO96" s="64"/>
      <c r="AP96" s="64"/>
      <c r="AQ96" s="64"/>
      <c r="AR96" s="64"/>
      <c r="AS96" s="64"/>
      <c r="AT96" s="64"/>
      <c r="AU96" s="64"/>
      <c r="AV96" s="64"/>
      <c r="AW96" s="24"/>
      <c r="AX96" s="24"/>
      <c r="AY96" s="24"/>
      <c r="AZ96" s="24"/>
      <c r="BA96" s="24"/>
      <c r="BB96" s="24"/>
      <c r="BC96" s="24"/>
      <c r="BD96" s="24"/>
      <c r="BE96" s="24"/>
      <c r="BF96" s="172">
        <v>1</v>
      </c>
      <c r="BG96" s="172">
        <v>1</v>
      </c>
      <c r="BH96" s="172">
        <v>1</v>
      </c>
      <c r="BI96" s="172">
        <f>BI95-0.05</f>
        <v>0.87</v>
      </c>
      <c r="BJ96" s="172">
        <f t="shared" ref="BJ96:BT96" si="216">BJ95-0.05</f>
        <v>0.87</v>
      </c>
      <c r="BK96" s="172">
        <f t="shared" si="216"/>
        <v>0.87</v>
      </c>
      <c r="BL96" s="172">
        <f t="shared" si="216"/>
        <v>0.87</v>
      </c>
      <c r="BM96" s="172">
        <f t="shared" si="216"/>
        <v>0.79999999999999993</v>
      </c>
      <c r="BN96" s="172">
        <f t="shared" si="216"/>
        <v>0.79999999999999993</v>
      </c>
      <c r="BO96" s="172">
        <f t="shared" si="216"/>
        <v>0.79999999999999993</v>
      </c>
      <c r="BP96" s="172">
        <f t="shared" si="216"/>
        <v>0.79999999999999993</v>
      </c>
      <c r="BQ96" s="172">
        <f t="shared" si="216"/>
        <v>0.76999999999999991</v>
      </c>
      <c r="BR96" s="172">
        <f t="shared" si="216"/>
        <v>0.76999999999999991</v>
      </c>
      <c r="BS96" s="172">
        <f t="shared" si="216"/>
        <v>0.76999999999999991</v>
      </c>
      <c r="BT96" s="172">
        <f t="shared" si="216"/>
        <v>0.76999999999999991</v>
      </c>
      <c r="BU96" s="172">
        <f>BU95-0.1</f>
        <v>0.72</v>
      </c>
      <c r="BV96" s="172">
        <f t="shared" ref="BV96:BX96" si="217">BV95-0.1</f>
        <v>0.72</v>
      </c>
      <c r="BW96" s="172">
        <f t="shared" si="217"/>
        <v>0.72</v>
      </c>
      <c r="BX96" s="172">
        <f t="shared" si="217"/>
        <v>0.72</v>
      </c>
    </row>
    <row r="97" spans="2:79" x14ac:dyDescent="0.15">
      <c r="G97" s="36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Y97" s="64"/>
      <c r="Z97" s="64"/>
      <c r="AA97" s="64"/>
      <c r="AB97" s="64"/>
      <c r="AC97" s="64"/>
      <c r="AD97" s="64"/>
      <c r="AE97" s="64"/>
      <c r="AF97" s="64"/>
      <c r="AG97" s="64"/>
      <c r="AH97" s="64"/>
      <c r="AI97" s="64"/>
      <c r="AJ97" s="64"/>
      <c r="AK97" s="64"/>
      <c r="AL97" s="64"/>
      <c r="AM97" s="64"/>
      <c r="AN97" s="64"/>
      <c r="AO97" s="64"/>
      <c r="AP97" s="64"/>
      <c r="AQ97" s="64"/>
      <c r="AR97" s="64"/>
      <c r="AS97" s="64"/>
      <c r="AT97" s="64"/>
      <c r="AU97" s="64"/>
      <c r="AV97" s="64"/>
      <c r="AW97" s="64"/>
      <c r="AX97" s="64"/>
      <c r="AY97" s="64"/>
      <c r="AZ97" s="64"/>
      <c r="BA97" s="64"/>
      <c r="BB97" s="64"/>
      <c r="BC97" s="64"/>
      <c r="BD97" s="64"/>
      <c r="BE97" s="64"/>
      <c r="BF97" s="63"/>
      <c r="BG97" s="63"/>
      <c r="BH97" s="63"/>
      <c r="BI97" s="63"/>
      <c r="BJ97" s="63"/>
      <c r="BK97" s="63"/>
      <c r="BL97" s="63"/>
      <c r="BM97" s="63"/>
      <c r="BN97" s="63"/>
      <c r="BO97" s="63"/>
      <c r="BP97" s="63"/>
      <c r="BQ97" s="63"/>
      <c r="BR97" s="63"/>
      <c r="BS97" s="63"/>
      <c r="BT97" s="63"/>
      <c r="BU97" s="63"/>
      <c r="BV97" s="63"/>
      <c r="BW97" s="63"/>
      <c r="BX97" s="63"/>
    </row>
    <row r="98" spans="2:79" x14ac:dyDescent="0.15">
      <c r="B98" t="s">
        <v>604</v>
      </c>
      <c r="G98" s="36" t="s">
        <v>138</v>
      </c>
      <c r="H98" s="23"/>
      <c r="I98" s="23"/>
      <c r="J98" s="23"/>
      <c r="K98" s="23"/>
      <c r="L98" s="23"/>
      <c r="M98" s="23">
        <f t="shared" ref="M98:T98" si="218">+SUMIF($X$5:$BY$5,M$5,$X98:$BY98)</f>
        <v>91.490000000000009</v>
      </c>
      <c r="N98" s="23">
        <f t="shared" si="218"/>
        <v>114.78</v>
      </c>
      <c r="O98" s="23">
        <f t="shared" si="218"/>
        <v>129.91420400381315</v>
      </c>
      <c r="P98" s="23">
        <f t="shared" si="218"/>
        <v>156.40193221429195</v>
      </c>
      <c r="Q98" s="23">
        <f t="shared" si="218"/>
        <v>230.57213844456288</v>
      </c>
      <c r="R98" s="23">
        <f t="shared" si="218"/>
        <v>295.63153509529138</v>
      </c>
      <c r="S98" s="23">
        <f t="shared" si="218"/>
        <v>331.33236753413451</v>
      </c>
      <c r="T98" s="23">
        <f t="shared" si="218"/>
        <v>364.88501234771769</v>
      </c>
      <c r="Y98" s="64"/>
      <c r="Z98" s="64"/>
      <c r="AA98" s="64"/>
      <c r="AB98" s="64"/>
      <c r="AC98" s="64"/>
      <c r="AD98" s="64"/>
      <c r="AE98" s="64"/>
      <c r="AF98" s="64"/>
      <c r="AG98" s="64"/>
      <c r="AH98" s="64"/>
      <c r="AI98" s="64"/>
      <c r="AJ98" s="64"/>
      <c r="AK98" s="64"/>
      <c r="AL98" s="64"/>
      <c r="AM98" s="64"/>
      <c r="AN98" s="64"/>
      <c r="AO98" s="64"/>
      <c r="AP98" s="64"/>
      <c r="AQ98" s="64"/>
      <c r="AR98" s="64"/>
      <c r="AS98" s="64">
        <f t="shared" ref="AS98:BE98" si="219">AS85/AS102</f>
        <v>16.77</v>
      </c>
      <c r="AT98" s="64">
        <f t="shared" si="219"/>
        <v>22.43</v>
      </c>
      <c r="AU98" s="64">
        <f t="shared" si="219"/>
        <v>24.72</v>
      </c>
      <c r="AV98" s="64">
        <f t="shared" si="219"/>
        <v>27.57</v>
      </c>
      <c r="AW98" s="64">
        <f t="shared" si="219"/>
        <v>25.92</v>
      </c>
      <c r="AX98" s="64">
        <f t="shared" si="219"/>
        <v>26.8</v>
      </c>
      <c r="AY98" s="64">
        <f t="shared" si="219"/>
        <v>29.63</v>
      </c>
      <c r="AZ98" s="64">
        <f t="shared" si="219"/>
        <v>32.43</v>
      </c>
      <c r="BA98" s="64">
        <f t="shared" si="219"/>
        <v>30.438512869399425</v>
      </c>
      <c r="BB98" s="64">
        <f t="shared" si="219"/>
        <v>31.687321258341274</v>
      </c>
      <c r="BC98" s="64">
        <f t="shared" si="219"/>
        <v>33.441372735938991</v>
      </c>
      <c r="BD98" s="64">
        <f t="shared" si="219"/>
        <v>34.34699714013346</v>
      </c>
      <c r="BE98" s="64">
        <f t="shared" si="219"/>
        <v>34.927036738285544</v>
      </c>
      <c r="BF98" s="57">
        <f t="shared" ref="BF98:BX98" si="220">BF92*BF93</f>
        <v>37.081810197938793</v>
      </c>
      <c r="BG98" s="57">
        <f t="shared" si="220"/>
        <v>39.639176418486301</v>
      </c>
      <c r="BH98" s="57">
        <f t="shared" si="220"/>
        <v>44.753908859581301</v>
      </c>
      <c r="BI98" s="57">
        <f t="shared" si="220"/>
        <v>47.055538458074061</v>
      </c>
      <c r="BJ98" s="57">
        <f t="shared" si="220"/>
        <v>54.113869226785162</v>
      </c>
      <c r="BK98" s="57">
        <f t="shared" si="220"/>
        <v>61.172199995496278</v>
      </c>
      <c r="BL98" s="57">
        <f t="shared" si="220"/>
        <v>68.230530764207387</v>
      </c>
      <c r="BM98" s="57">
        <f t="shared" si="220"/>
        <v>67.386599911426714</v>
      </c>
      <c r="BN98" s="57">
        <f t="shared" si="220"/>
        <v>71.73412248635745</v>
      </c>
      <c r="BO98" s="57">
        <f t="shared" si="220"/>
        <v>76.081645061288214</v>
      </c>
      <c r="BP98" s="57">
        <f t="shared" si="220"/>
        <v>80.429167636218978</v>
      </c>
      <c r="BQ98" s="57">
        <f t="shared" si="220"/>
        <v>79.687531432260187</v>
      </c>
      <c r="BR98" s="57">
        <f t="shared" si="220"/>
        <v>81.784571733109146</v>
      </c>
      <c r="BS98" s="57">
        <f t="shared" si="220"/>
        <v>83.881612033958092</v>
      </c>
      <c r="BT98" s="57">
        <f t="shared" si="220"/>
        <v>85.978652334807052</v>
      </c>
      <c r="BU98" s="57">
        <f t="shared" si="220"/>
        <v>88.075692635655997</v>
      </c>
      <c r="BV98" s="57">
        <f t="shared" si="220"/>
        <v>90.172732936504957</v>
      </c>
      <c r="BW98" s="57">
        <f t="shared" si="220"/>
        <v>92.269773237353917</v>
      </c>
      <c r="BX98" s="57">
        <f t="shared" si="220"/>
        <v>94.366813538202848</v>
      </c>
      <c r="CA98" t="s">
        <v>480</v>
      </c>
    </row>
    <row r="99" spans="2:79" x14ac:dyDescent="0.15">
      <c r="C99" t="s">
        <v>71</v>
      </c>
      <c r="G99" s="36" t="s">
        <v>38</v>
      </c>
      <c r="H99" s="98"/>
      <c r="I99" s="98"/>
      <c r="J99" s="98"/>
      <c r="K99" s="98"/>
      <c r="L99" s="98"/>
      <c r="M99" s="98"/>
      <c r="N99" s="24">
        <f>IFERROR(N98/M98-1,"nm")</f>
        <v>0.25456334025576544</v>
      </c>
      <c r="O99" s="24">
        <f t="shared" ref="O99:T99" si="221">IFERROR(O98/N98-1,"nm")</f>
        <v>0.13185401641238159</v>
      </c>
      <c r="P99" s="24">
        <f t="shared" si="221"/>
        <v>0.20388631415315706</v>
      </c>
      <c r="Q99" s="24">
        <f t="shared" si="221"/>
        <v>0.47422819641798064</v>
      </c>
      <c r="R99" s="24">
        <f t="shared" si="221"/>
        <v>0.2821650399290152</v>
      </c>
      <c r="S99" s="24">
        <f t="shared" si="221"/>
        <v>0.12076124567474045</v>
      </c>
      <c r="T99" s="24">
        <f t="shared" si="221"/>
        <v>0.10126582278481</v>
      </c>
      <c r="Y99" s="64"/>
      <c r="Z99" s="64"/>
      <c r="AA99" s="64"/>
      <c r="AB99" s="64"/>
      <c r="AC99" s="64"/>
      <c r="AD99" s="64"/>
      <c r="AE99" s="64"/>
      <c r="AF99" s="64"/>
      <c r="AG99" s="64"/>
      <c r="AH99" s="64"/>
      <c r="AI99" s="64"/>
      <c r="AJ99" s="64"/>
      <c r="AK99" s="64"/>
      <c r="AL99" s="64"/>
      <c r="AM99" s="64"/>
      <c r="AN99" s="64"/>
      <c r="AO99" s="64"/>
      <c r="AP99" s="64"/>
      <c r="AQ99" s="64"/>
      <c r="AR99" s="64"/>
      <c r="AS99" s="64"/>
      <c r="AT99" s="64"/>
      <c r="AU99" s="64"/>
      <c r="AV99" s="64"/>
      <c r="AW99" s="24">
        <f>IFERROR(AW98/AS98-1,"nm")</f>
        <v>0.5456171735241504</v>
      </c>
      <c r="AX99" s="24">
        <f t="shared" ref="AX99" si="222">IFERROR(AX98/AT98-1,"nm")</f>
        <v>0.19482835488185479</v>
      </c>
      <c r="AY99" s="24">
        <f t="shared" ref="AY99" si="223">IFERROR(AY98/AU98-1,"nm")</f>
        <v>0.19862459546925559</v>
      </c>
      <c r="AZ99" s="24">
        <f t="shared" ref="AZ99" si="224">IFERROR(AZ98/AV98-1,"nm")</f>
        <v>0.17627856365614791</v>
      </c>
      <c r="BA99" s="24">
        <f t="shared" ref="BA99" si="225">IFERROR(BA98/AW98-1,"nm")</f>
        <v>0.17432534218361972</v>
      </c>
      <c r="BB99" s="24">
        <f t="shared" ref="BB99" si="226">IFERROR(BB98/AX98-1,"nm")</f>
        <v>0.18236273352019672</v>
      </c>
      <c r="BC99" s="24">
        <f t="shared" ref="BC99" si="227">IFERROR(BC98/AY98-1,"nm")</f>
        <v>0.12863222193516677</v>
      </c>
      <c r="BD99" s="24">
        <f t="shared" ref="BD99:BE99" si="228">IFERROR(BD98/AZ98-1,"nm")</f>
        <v>5.9111845209172342E-2</v>
      </c>
      <c r="BE99" s="24">
        <f t="shared" si="228"/>
        <v>0.14746199619359657</v>
      </c>
      <c r="BF99" s="24">
        <f t="shared" ref="BF99" si="229">IFERROR(BF98/BB98-1,"nm")</f>
        <v>0.17024124240787608</v>
      </c>
      <c r="BG99" s="24">
        <f t="shared" ref="BG99" si="230">IFERROR(BG98/BC98-1,"nm")</f>
        <v>0.18533341114572766</v>
      </c>
      <c r="BH99" s="24">
        <f t="shared" ref="BH99" si="231">IFERROR(BH98/BD98-1,"nm")</f>
        <v>0.30299334981129022</v>
      </c>
      <c r="BI99" s="24">
        <f t="shared" ref="BI99" si="232">IFERROR(BI98/BE98-1,"nm")</f>
        <v>0.34725252561989506</v>
      </c>
      <c r="BJ99" s="24">
        <f t="shared" ref="BJ99" si="233">IFERROR(BJ98/BF98-1,"nm")</f>
        <v>0.45931034482758615</v>
      </c>
      <c r="BK99" s="24">
        <f t="shared" ref="BK99" si="234">IFERROR(BK98/BG98-1,"nm")</f>
        <v>0.54322580645161289</v>
      </c>
      <c r="BL99" s="24">
        <f t="shared" ref="BL99" si="235">IFERROR(BL98/BH98-1,"nm")</f>
        <v>0.52457142857142869</v>
      </c>
      <c r="BM99" s="24">
        <f t="shared" ref="BM99" si="236">IFERROR(BM98/BI98-1,"nm")</f>
        <v>0.43206521739130443</v>
      </c>
      <c r="BN99" s="24">
        <f t="shared" ref="BN99" si="237">IFERROR(BN98/BJ98-1,"nm")</f>
        <v>0.32561436672967847</v>
      </c>
      <c r="BO99" s="24">
        <f t="shared" ref="BO99" si="238">IFERROR(BO98/BK98-1,"nm")</f>
        <v>0.24372909698996637</v>
      </c>
      <c r="BP99" s="24">
        <f t="shared" ref="BP99" si="239">IFERROR(BP98/BL98-1,"nm")</f>
        <v>0.1787856071964018</v>
      </c>
      <c r="BQ99" s="24">
        <f t="shared" ref="BQ99" si="240">IFERROR(BQ98/BM98-1,"nm")</f>
        <v>0.18254269449715332</v>
      </c>
      <c r="BR99" s="24">
        <f t="shared" ref="BR99" si="241">IFERROR(BR98/BN98-1,"nm")</f>
        <v>0.140106951871658</v>
      </c>
      <c r="BS99" s="24">
        <f t="shared" ref="BS99" si="242">IFERROR(BS98/BO98-1,"nm")</f>
        <v>0.1025210084033612</v>
      </c>
      <c r="BT99" s="24">
        <f t="shared" ref="BT99" si="243">IFERROR(BT98/BP98-1,"nm")</f>
        <v>6.899841017488062E-2</v>
      </c>
      <c r="BU99" s="24">
        <f t="shared" ref="BU99" si="244">IFERROR(BU98/BQ98-1,"nm")</f>
        <v>0.10526315789473695</v>
      </c>
      <c r="BV99" s="24">
        <f t="shared" ref="BV99" si="245">IFERROR(BV98/BR98-1,"nm")</f>
        <v>0.10256410256410264</v>
      </c>
      <c r="BW99" s="24">
        <f t="shared" ref="BW99" si="246">IFERROR(BW98/BS98-1,"nm")</f>
        <v>0.10000000000000009</v>
      </c>
      <c r="BX99" s="24">
        <f t="shared" ref="BX99" si="247">IFERROR(BX98/BT98-1,"nm")</f>
        <v>9.7560975609755962E-2</v>
      </c>
    </row>
    <row r="100" spans="2:79" x14ac:dyDescent="0.15">
      <c r="C100" t="s">
        <v>478</v>
      </c>
      <c r="G100" s="36" t="s">
        <v>38</v>
      </c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Y100" s="64"/>
      <c r="Z100" s="64"/>
      <c r="AA100" s="64"/>
      <c r="AB100" s="64"/>
      <c r="AC100" s="64"/>
      <c r="AD100" s="64"/>
      <c r="AE100" s="64"/>
      <c r="AF100" s="64"/>
      <c r="AG100" s="64"/>
      <c r="AH100" s="64"/>
      <c r="AI100" s="64"/>
      <c r="AJ100" s="64"/>
      <c r="AK100" s="64"/>
      <c r="AL100" s="64"/>
      <c r="AM100" s="64"/>
      <c r="AN100" s="64"/>
      <c r="AO100" s="64"/>
      <c r="AP100" s="64"/>
      <c r="AQ100" s="64"/>
      <c r="AR100" s="64"/>
      <c r="AS100" s="64"/>
      <c r="AT100" s="24">
        <f t="shared" ref="AT100:BX100" si="248">IFERROR(AT98/AS98-1,"nm")</f>
        <v>0.33750745378652347</v>
      </c>
      <c r="AU100" s="24">
        <f t="shared" si="248"/>
        <v>0.1020954079358003</v>
      </c>
      <c r="AV100" s="24">
        <f t="shared" si="248"/>
        <v>0.11529126213592233</v>
      </c>
      <c r="AW100" s="24">
        <f t="shared" si="248"/>
        <v>-5.984766050054402E-2</v>
      </c>
      <c r="AX100" s="24">
        <f t="shared" si="248"/>
        <v>3.3950617283950546E-2</v>
      </c>
      <c r="AY100" s="24">
        <f t="shared" si="248"/>
        <v>0.1055970149253731</v>
      </c>
      <c r="AZ100" s="24">
        <f t="shared" si="248"/>
        <v>9.4498818764765513E-2</v>
      </c>
      <c r="BA100" s="24">
        <f t="shared" si="248"/>
        <v>-6.1408792186265049E-2</v>
      </c>
      <c r="BB100" s="24">
        <f t="shared" si="248"/>
        <v>4.1027247103037956E-2</v>
      </c>
      <c r="BC100" s="24">
        <f t="shared" si="248"/>
        <v>5.5354993983153022E-2</v>
      </c>
      <c r="BD100" s="24">
        <f t="shared" si="248"/>
        <v>2.7080957810718287E-2</v>
      </c>
      <c r="BE100" s="24">
        <f t="shared" si="248"/>
        <v>1.6887636371399894E-2</v>
      </c>
      <c r="BF100" s="24">
        <f t="shared" si="248"/>
        <v>6.1693566385243148E-2</v>
      </c>
      <c r="BG100" s="24">
        <f t="shared" si="248"/>
        <v>6.8965517241379448E-2</v>
      </c>
      <c r="BH100" s="24">
        <f t="shared" si="248"/>
        <v>0.12903225806451601</v>
      </c>
      <c r="BI100" s="24">
        <f t="shared" si="248"/>
        <v>5.1428571428571601E-2</v>
      </c>
      <c r="BJ100" s="24">
        <f t="shared" si="248"/>
        <v>0.14999999999999991</v>
      </c>
      <c r="BK100" s="24">
        <f t="shared" si="248"/>
        <v>0.13043478260869579</v>
      </c>
      <c r="BL100" s="24">
        <f t="shared" si="248"/>
        <v>0.11538461538461542</v>
      </c>
      <c r="BM100" s="24">
        <f t="shared" si="248"/>
        <v>-1.2368815592203819E-2</v>
      </c>
      <c r="BN100" s="24">
        <f t="shared" si="248"/>
        <v>6.4516129032257785E-2</v>
      </c>
      <c r="BO100" s="24">
        <f t="shared" si="248"/>
        <v>6.0606060606060774E-2</v>
      </c>
      <c r="BP100" s="24">
        <f t="shared" si="248"/>
        <v>5.7142857142857162E-2</v>
      </c>
      <c r="BQ100" s="24">
        <f t="shared" si="248"/>
        <v>-9.2209856915741462E-3</v>
      </c>
      <c r="BR100" s="24">
        <f t="shared" si="248"/>
        <v>2.6315789473684292E-2</v>
      </c>
      <c r="BS100" s="24">
        <f t="shared" si="248"/>
        <v>2.564102564102555E-2</v>
      </c>
      <c r="BT100" s="24">
        <f t="shared" si="248"/>
        <v>2.5000000000000133E-2</v>
      </c>
      <c r="BU100" s="24">
        <f t="shared" si="248"/>
        <v>2.4390243902439046E-2</v>
      </c>
      <c r="BV100" s="24">
        <f t="shared" si="248"/>
        <v>2.3809523809523947E-2</v>
      </c>
      <c r="BW100" s="24">
        <f t="shared" si="248"/>
        <v>2.3255813953488413E-2</v>
      </c>
      <c r="BX100" s="24">
        <f t="shared" si="248"/>
        <v>2.2727272727272485E-2</v>
      </c>
    </row>
    <row r="101" spans="2:79" x14ac:dyDescent="0.15">
      <c r="G101" s="36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Y101" s="64"/>
      <c r="Z101" s="64"/>
      <c r="AA101" s="64"/>
      <c r="AB101" s="64"/>
      <c r="AC101" s="64"/>
      <c r="AD101" s="64"/>
      <c r="AE101" s="64"/>
      <c r="AF101" s="64"/>
      <c r="AG101" s="64"/>
      <c r="AH101" s="64"/>
      <c r="AI101" s="64"/>
      <c r="AJ101" s="64"/>
      <c r="AK101" s="64"/>
      <c r="AL101" s="64"/>
      <c r="AM101" s="64"/>
      <c r="AN101" s="64"/>
      <c r="AO101" s="64"/>
      <c r="AP101" s="64"/>
      <c r="AQ101" s="64"/>
      <c r="AR101" s="64"/>
      <c r="AS101" s="64"/>
      <c r="AT101" s="64"/>
      <c r="AU101" s="64"/>
      <c r="AV101" s="64"/>
      <c r="AW101" s="64"/>
      <c r="AX101" s="64"/>
      <c r="AY101" s="64"/>
      <c r="AZ101" s="64"/>
      <c r="BA101" s="64"/>
      <c r="BB101" s="64"/>
      <c r="BC101" s="64"/>
      <c r="BD101" s="64"/>
      <c r="BE101" s="64"/>
      <c r="BF101" s="63"/>
      <c r="BG101" s="63"/>
      <c r="BH101" s="63"/>
      <c r="BI101" s="63"/>
      <c r="BJ101" s="63"/>
      <c r="BK101" s="63"/>
      <c r="BL101" s="63"/>
      <c r="BM101" s="63"/>
      <c r="BN101" s="63"/>
      <c r="BO101" s="63"/>
      <c r="BP101" s="63"/>
      <c r="BQ101" s="63"/>
      <c r="BR101" s="63"/>
      <c r="BS101" s="63"/>
      <c r="BT101" s="63"/>
      <c r="BU101" s="63"/>
      <c r="BV101" s="63"/>
      <c r="BW101" s="63"/>
      <c r="BX101" s="63"/>
    </row>
    <row r="102" spans="2:79" x14ac:dyDescent="0.15">
      <c r="B102" t="s">
        <v>476</v>
      </c>
      <c r="G102" s="36" t="s">
        <v>477</v>
      </c>
      <c r="H102" s="64"/>
      <c r="I102" s="64"/>
      <c r="J102" s="64"/>
      <c r="K102" s="64"/>
      <c r="L102" s="64"/>
      <c r="M102" s="64">
        <f t="shared" ref="M102:T102" si="249">+IFERROR(AVERAGEIF($X$5:$BY$5,M$5,$X102:$BY102),"nm")</f>
        <v>100</v>
      </c>
      <c r="N102" s="64">
        <f t="shared" si="249"/>
        <v>100</v>
      </c>
      <c r="O102" s="64">
        <f t="shared" si="249"/>
        <v>104.9</v>
      </c>
      <c r="P102" s="64">
        <f t="shared" si="249"/>
        <v>136.37</v>
      </c>
      <c r="Q102" s="64">
        <f t="shared" si="249"/>
        <v>143.1885</v>
      </c>
      <c r="R102" s="64">
        <f t="shared" si="249"/>
        <v>143.1885</v>
      </c>
      <c r="S102" s="64">
        <f t="shared" si="249"/>
        <v>143.1885</v>
      </c>
      <c r="T102" s="64">
        <f t="shared" si="249"/>
        <v>143.1885</v>
      </c>
      <c r="Y102" s="64"/>
      <c r="Z102" s="64"/>
      <c r="AA102" s="64"/>
      <c r="AB102" s="64"/>
      <c r="AC102" s="64"/>
      <c r="AD102" s="64"/>
      <c r="AE102" s="64"/>
      <c r="AF102" s="64"/>
      <c r="AG102" s="64"/>
      <c r="AH102" s="64"/>
      <c r="AI102" s="64"/>
      <c r="AJ102" s="64"/>
      <c r="AK102" s="64"/>
      <c r="AL102" s="64"/>
      <c r="AM102" s="64"/>
      <c r="AN102" s="64"/>
      <c r="AO102" s="64"/>
      <c r="AP102" s="64"/>
      <c r="AQ102" s="64"/>
      <c r="AR102" s="64"/>
      <c r="AS102" s="143">
        <v>100</v>
      </c>
      <c r="AT102" s="143">
        <v>100</v>
      </c>
      <c r="AU102" s="143">
        <v>100</v>
      </c>
      <c r="AV102" s="143">
        <v>100</v>
      </c>
      <c r="AW102" s="143">
        <v>100</v>
      </c>
      <c r="AX102" s="143">
        <v>100</v>
      </c>
      <c r="AY102" s="143">
        <v>100</v>
      </c>
      <c r="AZ102" s="143">
        <v>100</v>
      </c>
      <c r="BA102" s="143">
        <v>104.9</v>
      </c>
      <c r="BB102" s="143">
        <v>104.9</v>
      </c>
      <c r="BC102" s="143">
        <v>104.9</v>
      </c>
      <c r="BD102" s="143">
        <v>104.9</v>
      </c>
      <c r="BE102" s="64">
        <f>BA102*(1+BE103)</f>
        <v>136.37</v>
      </c>
      <c r="BF102" s="64">
        <f t="shared" ref="BF102:BX102" si="250">BB102*(1+BF103)</f>
        <v>136.37</v>
      </c>
      <c r="BG102" s="64">
        <f t="shared" si="250"/>
        <v>136.37</v>
      </c>
      <c r="BH102" s="64">
        <f t="shared" si="250"/>
        <v>136.37</v>
      </c>
      <c r="BI102" s="64">
        <f t="shared" si="250"/>
        <v>143.1885</v>
      </c>
      <c r="BJ102" s="64">
        <f t="shared" si="250"/>
        <v>143.1885</v>
      </c>
      <c r="BK102" s="64">
        <f t="shared" si="250"/>
        <v>143.1885</v>
      </c>
      <c r="BL102" s="64">
        <f t="shared" si="250"/>
        <v>143.1885</v>
      </c>
      <c r="BM102" s="64">
        <f t="shared" si="250"/>
        <v>143.1885</v>
      </c>
      <c r="BN102" s="64">
        <f t="shared" si="250"/>
        <v>143.1885</v>
      </c>
      <c r="BO102" s="64">
        <f t="shared" si="250"/>
        <v>143.1885</v>
      </c>
      <c r="BP102" s="64">
        <f t="shared" si="250"/>
        <v>143.1885</v>
      </c>
      <c r="BQ102" s="64">
        <f t="shared" si="250"/>
        <v>143.1885</v>
      </c>
      <c r="BR102" s="64">
        <f t="shared" si="250"/>
        <v>143.1885</v>
      </c>
      <c r="BS102" s="64">
        <f t="shared" si="250"/>
        <v>143.1885</v>
      </c>
      <c r="BT102" s="64">
        <f t="shared" si="250"/>
        <v>143.1885</v>
      </c>
      <c r="BU102" s="64">
        <f t="shared" si="250"/>
        <v>143.1885</v>
      </c>
      <c r="BV102" s="64">
        <f t="shared" si="250"/>
        <v>143.1885</v>
      </c>
      <c r="BW102" s="64">
        <f t="shared" si="250"/>
        <v>143.1885</v>
      </c>
      <c r="BX102" s="64">
        <f t="shared" si="250"/>
        <v>143.1885</v>
      </c>
      <c r="BZ102" t="s">
        <v>474</v>
      </c>
    </row>
    <row r="103" spans="2:79" x14ac:dyDescent="0.15">
      <c r="C103" t="s">
        <v>71</v>
      </c>
      <c r="G103" s="36" t="s">
        <v>38</v>
      </c>
      <c r="H103" s="98"/>
      <c r="I103" s="98"/>
      <c r="J103" s="98"/>
      <c r="K103" s="98"/>
      <c r="L103" s="98"/>
      <c r="M103" s="98"/>
      <c r="N103" s="24">
        <f>IFERROR(N102/M102-1,"nm")</f>
        <v>0</v>
      </c>
      <c r="O103" s="24">
        <f t="shared" ref="O103" si="251">IFERROR(O102/N102-1,"nm")</f>
        <v>4.9000000000000155E-2</v>
      </c>
      <c r="P103" s="24">
        <f t="shared" ref="P103" si="252">IFERROR(P102/O102-1,"nm")</f>
        <v>0.30000000000000004</v>
      </c>
      <c r="Q103" s="24">
        <f t="shared" ref="Q103" si="253">IFERROR(Q102/P102-1,"nm")</f>
        <v>5.0000000000000044E-2</v>
      </c>
      <c r="R103" s="24">
        <f t="shared" ref="R103" si="254">IFERROR(R102/Q102-1,"nm")</f>
        <v>0</v>
      </c>
      <c r="S103" s="24">
        <f t="shared" ref="S103" si="255">IFERROR(S102/R102-1,"nm")</f>
        <v>0</v>
      </c>
      <c r="T103" s="24">
        <f t="shared" ref="T103" si="256">IFERROR(T102/S102-1,"nm")</f>
        <v>0</v>
      </c>
      <c r="Y103" s="64"/>
      <c r="Z103" s="64"/>
      <c r="AA103" s="64"/>
      <c r="AB103" s="64"/>
      <c r="AC103" s="64"/>
      <c r="AD103" s="64"/>
      <c r="AE103" s="64"/>
      <c r="AF103" s="64"/>
      <c r="AG103" s="64"/>
      <c r="AH103" s="64"/>
      <c r="AI103" s="64"/>
      <c r="AJ103" s="64"/>
      <c r="AK103" s="64"/>
      <c r="AL103" s="64"/>
      <c r="AM103" s="64"/>
      <c r="AN103" s="64"/>
      <c r="AO103" s="64"/>
      <c r="AP103" s="64"/>
      <c r="AQ103" s="64"/>
      <c r="AR103" s="64"/>
      <c r="AS103" s="64"/>
      <c r="AT103" s="64"/>
      <c r="AU103" s="64"/>
      <c r="AV103" s="64"/>
      <c r="AW103" s="24">
        <f>IFERROR(AW102/AS102-1,"nm")</f>
        <v>0</v>
      </c>
      <c r="AX103" s="24">
        <f t="shared" ref="AX103:BD103" si="257">IFERROR(AX102/AT102-1,"nm")</f>
        <v>0</v>
      </c>
      <c r="AY103" s="24">
        <f t="shared" si="257"/>
        <v>0</v>
      </c>
      <c r="AZ103" s="24">
        <f t="shared" si="257"/>
        <v>0</v>
      </c>
      <c r="BA103" s="24">
        <f t="shared" si="257"/>
        <v>4.9000000000000155E-2</v>
      </c>
      <c r="BB103" s="24">
        <f t="shared" si="257"/>
        <v>4.9000000000000155E-2</v>
      </c>
      <c r="BC103" s="24">
        <f t="shared" si="257"/>
        <v>4.9000000000000155E-2</v>
      </c>
      <c r="BD103" s="24">
        <f t="shared" si="257"/>
        <v>4.9000000000000155E-2</v>
      </c>
      <c r="BE103" s="24">
        <f>CHOOSE($G$2,BE104,BE105,BE106)</f>
        <v>0.3</v>
      </c>
      <c r="BF103" s="24">
        <f>CHOOSE($G$2,BF104,BF105,BF106)</f>
        <v>0.3</v>
      </c>
      <c r="BG103" s="24">
        <f t="shared" ref="BG103:BX103" si="258">CHOOSE($G$2,BG104,BG105,BG106)</f>
        <v>0.3</v>
      </c>
      <c r="BH103" s="24">
        <f t="shared" si="258"/>
        <v>0.3</v>
      </c>
      <c r="BI103" s="24">
        <f t="shared" si="258"/>
        <v>0.05</v>
      </c>
      <c r="BJ103" s="24">
        <f t="shared" si="258"/>
        <v>0.05</v>
      </c>
      <c r="BK103" s="24">
        <f t="shared" si="258"/>
        <v>0.05</v>
      </c>
      <c r="BL103" s="24">
        <f t="shared" si="258"/>
        <v>0.05</v>
      </c>
      <c r="BM103" s="24">
        <f t="shared" si="258"/>
        <v>0</v>
      </c>
      <c r="BN103" s="24">
        <f t="shared" si="258"/>
        <v>0</v>
      </c>
      <c r="BO103" s="24">
        <f t="shared" si="258"/>
        <v>0</v>
      </c>
      <c r="BP103" s="24">
        <f t="shared" si="258"/>
        <v>0</v>
      </c>
      <c r="BQ103" s="24">
        <f t="shared" si="258"/>
        <v>0</v>
      </c>
      <c r="BR103" s="24">
        <f t="shared" si="258"/>
        <v>0</v>
      </c>
      <c r="BS103" s="24">
        <f t="shared" si="258"/>
        <v>0</v>
      </c>
      <c r="BT103" s="24">
        <f t="shared" si="258"/>
        <v>0</v>
      </c>
      <c r="BU103" s="24">
        <f t="shared" si="258"/>
        <v>0</v>
      </c>
      <c r="BV103" s="24">
        <f t="shared" si="258"/>
        <v>0</v>
      </c>
      <c r="BW103" s="24">
        <f t="shared" si="258"/>
        <v>0</v>
      </c>
      <c r="BX103" s="24">
        <f t="shared" si="258"/>
        <v>0</v>
      </c>
    </row>
    <row r="104" spans="2:79" outlineLevel="2" x14ac:dyDescent="0.15">
      <c r="D104">
        <v>1</v>
      </c>
      <c r="G104" s="36" t="s">
        <v>38</v>
      </c>
      <c r="H104" s="98"/>
      <c r="I104" s="98"/>
      <c r="J104" s="98"/>
      <c r="K104" s="98"/>
      <c r="L104" s="98"/>
      <c r="M104" s="98"/>
      <c r="N104" s="24"/>
      <c r="O104" s="24"/>
      <c r="P104" s="24"/>
      <c r="Q104" s="24"/>
      <c r="R104" s="24"/>
      <c r="S104" s="24"/>
      <c r="T104" s="24"/>
      <c r="Y104" s="64"/>
      <c r="Z104" s="64"/>
      <c r="AA104" s="64"/>
      <c r="AB104" s="64"/>
      <c r="AC104" s="64"/>
      <c r="AD104" s="64"/>
      <c r="AE104" s="64"/>
      <c r="AF104" s="64"/>
      <c r="AG104" s="64"/>
      <c r="AH104" s="64"/>
      <c r="AI104" s="64"/>
      <c r="AJ104" s="64"/>
      <c r="AK104" s="64"/>
      <c r="AL104" s="64"/>
      <c r="AM104" s="64"/>
      <c r="AN104" s="64"/>
      <c r="AO104" s="64"/>
      <c r="AP104" s="64"/>
      <c r="AQ104" s="64"/>
      <c r="AR104" s="64"/>
      <c r="AS104" s="64"/>
      <c r="AT104" s="64"/>
      <c r="AU104" s="64"/>
      <c r="AV104" s="64"/>
      <c r="AW104" s="24"/>
      <c r="AX104" s="24"/>
      <c r="AY104" s="24"/>
      <c r="AZ104" s="24"/>
      <c r="BA104" s="24"/>
      <c r="BB104" s="24"/>
      <c r="BC104" s="24"/>
      <c r="BD104" s="24"/>
      <c r="BE104" s="172">
        <v>0.3</v>
      </c>
      <c r="BF104" s="172">
        <v>0.3</v>
      </c>
      <c r="BG104" s="172">
        <v>0.3</v>
      </c>
      <c r="BH104" s="172">
        <v>0.3</v>
      </c>
      <c r="BI104" s="172">
        <v>0.1</v>
      </c>
      <c r="BJ104" s="172">
        <v>0.1</v>
      </c>
      <c r="BK104" s="172">
        <v>0.1</v>
      </c>
      <c r="BL104" s="172">
        <v>0.1</v>
      </c>
      <c r="BM104" s="172">
        <v>0.03</v>
      </c>
      <c r="BN104" s="172">
        <v>0.03</v>
      </c>
      <c r="BO104" s="172">
        <v>0.03</v>
      </c>
      <c r="BP104" s="172">
        <v>0.03</v>
      </c>
      <c r="BQ104" s="172">
        <v>0.03</v>
      </c>
      <c r="BR104" s="172">
        <v>0.03</v>
      </c>
      <c r="BS104" s="172">
        <v>0.03</v>
      </c>
      <c r="BT104" s="172">
        <v>0.03</v>
      </c>
      <c r="BU104" s="172">
        <v>0.03</v>
      </c>
      <c r="BV104" s="172">
        <v>0.03</v>
      </c>
      <c r="BW104" s="172">
        <v>0.03</v>
      </c>
      <c r="BX104" s="172">
        <v>0.03</v>
      </c>
    </row>
    <row r="105" spans="2:79" outlineLevel="2" x14ac:dyDescent="0.15">
      <c r="D105">
        <v>2</v>
      </c>
      <c r="G105" s="36" t="s">
        <v>38</v>
      </c>
      <c r="H105" s="98"/>
      <c r="I105" s="98"/>
      <c r="J105" s="98"/>
      <c r="K105" s="98"/>
      <c r="L105" s="98"/>
      <c r="M105" s="98"/>
      <c r="N105" s="24"/>
      <c r="O105" s="24"/>
      <c r="P105" s="24"/>
      <c r="Q105" s="24"/>
      <c r="R105" s="24"/>
      <c r="S105" s="24"/>
      <c r="T105" s="24"/>
      <c r="Y105" s="64"/>
      <c r="Z105" s="64"/>
      <c r="AA105" s="64"/>
      <c r="AB105" s="64"/>
      <c r="AC105" s="64"/>
      <c r="AD105" s="64"/>
      <c r="AE105" s="64"/>
      <c r="AF105" s="64"/>
      <c r="AG105" s="64"/>
      <c r="AH105" s="64"/>
      <c r="AI105" s="64"/>
      <c r="AJ105" s="64"/>
      <c r="AK105" s="64"/>
      <c r="AL105" s="64"/>
      <c r="AM105" s="64"/>
      <c r="AN105" s="64"/>
      <c r="AO105" s="64"/>
      <c r="AP105" s="64"/>
      <c r="AQ105" s="64"/>
      <c r="AR105" s="64"/>
      <c r="AS105" s="64"/>
      <c r="AT105" s="64"/>
      <c r="AU105" s="64"/>
      <c r="AV105" s="64"/>
      <c r="AW105" s="24"/>
      <c r="AX105" s="24"/>
      <c r="AY105" s="24"/>
      <c r="AZ105" s="24"/>
      <c r="BA105" s="24"/>
      <c r="BB105" s="24"/>
      <c r="BC105" s="24"/>
      <c r="BD105" s="24"/>
      <c r="BE105" s="172">
        <v>0.3</v>
      </c>
      <c r="BF105" s="172">
        <v>0.3</v>
      </c>
      <c r="BG105" s="172">
        <v>0.3</v>
      </c>
      <c r="BH105" s="172">
        <v>0.3</v>
      </c>
      <c r="BI105" s="172">
        <v>0.05</v>
      </c>
      <c r="BJ105" s="172">
        <v>0.05</v>
      </c>
      <c r="BK105" s="172">
        <v>0.05</v>
      </c>
      <c r="BL105" s="172">
        <v>0.05</v>
      </c>
      <c r="BM105" s="172">
        <v>0</v>
      </c>
      <c r="BN105" s="172">
        <v>0</v>
      </c>
      <c r="BO105" s="172">
        <v>0</v>
      </c>
      <c r="BP105" s="172">
        <v>0</v>
      </c>
      <c r="BQ105" s="172">
        <v>0</v>
      </c>
      <c r="BR105" s="172">
        <v>0</v>
      </c>
      <c r="BS105" s="172">
        <v>0</v>
      </c>
      <c r="BT105" s="172">
        <v>0</v>
      </c>
      <c r="BU105" s="172">
        <v>0</v>
      </c>
      <c r="BV105" s="172">
        <v>0</v>
      </c>
      <c r="BW105" s="172">
        <v>0</v>
      </c>
      <c r="BX105" s="172">
        <v>0</v>
      </c>
    </row>
    <row r="106" spans="2:79" outlineLevel="2" x14ac:dyDescent="0.15">
      <c r="D106">
        <v>3</v>
      </c>
      <c r="G106" s="36" t="s">
        <v>38</v>
      </c>
      <c r="H106" s="98"/>
      <c r="I106" s="98"/>
      <c r="J106" s="98"/>
      <c r="K106" s="98"/>
      <c r="L106" s="98"/>
      <c r="M106" s="98"/>
      <c r="N106" s="24"/>
      <c r="O106" s="24"/>
      <c r="P106" s="24"/>
      <c r="Q106" s="24"/>
      <c r="R106" s="24"/>
      <c r="S106" s="24"/>
      <c r="T106" s="24"/>
      <c r="Y106" s="64"/>
      <c r="Z106" s="64"/>
      <c r="AA106" s="64"/>
      <c r="AB106" s="64"/>
      <c r="AC106" s="64"/>
      <c r="AD106" s="64"/>
      <c r="AE106" s="64"/>
      <c r="AF106" s="64"/>
      <c r="AG106" s="64"/>
      <c r="AH106" s="64"/>
      <c r="AI106" s="64"/>
      <c r="AJ106" s="64"/>
      <c r="AK106" s="64"/>
      <c r="AL106" s="64"/>
      <c r="AM106" s="64"/>
      <c r="AN106" s="64"/>
      <c r="AO106" s="64"/>
      <c r="AP106" s="64"/>
      <c r="AQ106" s="64"/>
      <c r="AR106" s="64"/>
      <c r="AS106" s="64"/>
      <c r="AT106" s="64"/>
      <c r="AU106" s="64"/>
      <c r="AV106" s="64"/>
      <c r="AW106" s="24"/>
      <c r="AX106" s="24"/>
      <c r="AY106" s="24"/>
      <c r="AZ106" s="24"/>
      <c r="BA106" s="24"/>
      <c r="BB106" s="24"/>
      <c r="BC106" s="24"/>
      <c r="BD106" s="24"/>
      <c r="BE106" s="172">
        <v>0.3</v>
      </c>
      <c r="BF106" s="172">
        <v>0.3</v>
      </c>
      <c r="BG106" s="172">
        <v>0.3</v>
      </c>
      <c r="BH106" s="172">
        <v>0.3</v>
      </c>
      <c r="BI106" s="172">
        <v>0</v>
      </c>
      <c r="BJ106" s="172">
        <v>0</v>
      </c>
      <c r="BK106" s="172">
        <v>0</v>
      </c>
      <c r="BL106" s="172">
        <v>0</v>
      </c>
      <c r="BM106" s="172">
        <v>-0.03</v>
      </c>
      <c r="BN106" s="172">
        <v>-0.03</v>
      </c>
      <c r="BO106" s="172">
        <v>-0.03</v>
      </c>
      <c r="BP106" s="172">
        <v>-0.03</v>
      </c>
      <c r="BQ106" s="172">
        <v>-0.03</v>
      </c>
      <c r="BR106" s="172">
        <v>-0.03</v>
      </c>
      <c r="BS106" s="172">
        <v>-0.03</v>
      </c>
      <c r="BT106" s="172">
        <v>-0.03</v>
      </c>
      <c r="BU106" s="172">
        <v>-0.03</v>
      </c>
      <c r="BV106" s="172">
        <v>-0.03</v>
      </c>
      <c r="BW106" s="172">
        <v>-0.03</v>
      </c>
      <c r="BX106" s="172">
        <v>-0.03</v>
      </c>
    </row>
    <row r="107" spans="2:79" x14ac:dyDescent="0.15">
      <c r="C107" t="s">
        <v>478</v>
      </c>
      <c r="G107" s="36" t="s">
        <v>38</v>
      </c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Y107" s="64"/>
      <c r="Z107" s="64"/>
      <c r="AA107" s="64"/>
      <c r="AB107" s="64"/>
      <c r="AC107" s="64"/>
      <c r="AD107" s="64"/>
      <c r="AE107" s="64"/>
      <c r="AF107" s="64"/>
      <c r="AG107" s="64"/>
      <c r="AH107" s="64"/>
      <c r="AI107" s="64"/>
      <c r="AJ107" s="64"/>
      <c r="AK107" s="64"/>
      <c r="AL107" s="64"/>
      <c r="AM107" s="64"/>
      <c r="AN107" s="64"/>
      <c r="AO107" s="64"/>
      <c r="AP107" s="64"/>
      <c r="AQ107" s="64"/>
      <c r="AR107" s="64"/>
      <c r="AS107" s="64"/>
      <c r="AT107" s="24">
        <f>IFERROR(AT102/AS102-1,"nm")</f>
        <v>0</v>
      </c>
      <c r="AU107" s="24">
        <f t="shared" ref="AU107:BX107" si="259">IFERROR(AU102/AT102-1,"nm")</f>
        <v>0</v>
      </c>
      <c r="AV107" s="24">
        <f t="shared" si="259"/>
        <v>0</v>
      </c>
      <c r="AW107" s="24">
        <f t="shared" si="259"/>
        <v>0</v>
      </c>
      <c r="AX107" s="24">
        <f t="shared" si="259"/>
        <v>0</v>
      </c>
      <c r="AY107" s="24">
        <f t="shared" si="259"/>
        <v>0</v>
      </c>
      <c r="AZ107" s="24">
        <f t="shared" si="259"/>
        <v>0</v>
      </c>
      <c r="BA107" s="24">
        <f t="shared" si="259"/>
        <v>4.9000000000000155E-2</v>
      </c>
      <c r="BB107" s="24">
        <f t="shared" si="259"/>
        <v>0</v>
      </c>
      <c r="BC107" s="24">
        <f t="shared" si="259"/>
        <v>0</v>
      </c>
      <c r="BD107" s="24">
        <f t="shared" si="259"/>
        <v>0</v>
      </c>
      <c r="BE107" s="24">
        <f t="shared" si="259"/>
        <v>0.30000000000000004</v>
      </c>
      <c r="BF107" s="24">
        <f t="shared" si="259"/>
        <v>0</v>
      </c>
      <c r="BG107" s="24">
        <f t="shared" si="259"/>
        <v>0</v>
      </c>
      <c r="BH107" s="24">
        <f t="shared" si="259"/>
        <v>0</v>
      </c>
      <c r="BI107" s="24">
        <f t="shared" si="259"/>
        <v>5.0000000000000044E-2</v>
      </c>
      <c r="BJ107" s="24">
        <f t="shared" si="259"/>
        <v>0</v>
      </c>
      <c r="BK107" s="24">
        <f t="shared" si="259"/>
        <v>0</v>
      </c>
      <c r="BL107" s="24">
        <f t="shared" si="259"/>
        <v>0</v>
      </c>
      <c r="BM107" s="24">
        <f t="shared" si="259"/>
        <v>0</v>
      </c>
      <c r="BN107" s="24">
        <f t="shared" si="259"/>
        <v>0</v>
      </c>
      <c r="BO107" s="24">
        <f t="shared" si="259"/>
        <v>0</v>
      </c>
      <c r="BP107" s="24">
        <f t="shared" si="259"/>
        <v>0</v>
      </c>
      <c r="BQ107" s="24">
        <f t="shared" si="259"/>
        <v>0</v>
      </c>
      <c r="BR107" s="24">
        <f t="shared" si="259"/>
        <v>0</v>
      </c>
      <c r="BS107" s="24">
        <f t="shared" si="259"/>
        <v>0</v>
      </c>
      <c r="BT107" s="24">
        <f t="shared" si="259"/>
        <v>0</v>
      </c>
      <c r="BU107" s="24">
        <f t="shared" si="259"/>
        <v>0</v>
      </c>
      <c r="BV107" s="24">
        <f t="shared" si="259"/>
        <v>0</v>
      </c>
      <c r="BW107" s="24">
        <f t="shared" si="259"/>
        <v>0</v>
      </c>
      <c r="BX107" s="24">
        <f t="shared" si="259"/>
        <v>0</v>
      </c>
    </row>
    <row r="108" spans="2:79" x14ac:dyDescent="0.15">
      <c r="G108" s="36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Y108" s="64"/>
      <c r="Z108" s="64"/>
      <c r="AA108" s="64"/>
      <c r="AB108" s="64"/>
      <c r="AC108" s="64"/>
      <c r="AD108" s="64"/>
      <c r="AE108" s="64"/>
      <c r="AF108" s="64"/>
      <c r="AG108" s="64"/>
      <c r="AH108" s="64"/>
      <c r="AI108" s="64"/>
      <c r="AJ108" s="64"/>
      <c r="AK108" s="64"/>
      <c r="AL108" s="64"/>
      <c r="AM108" s="64"/>
      <c r="AN108" s="64"/>
      <c r="AO108" s="64"/>
      <c r="AP108" s="64"/>
      <c r="AQ108" s="64"/>
      <c r="AR108" s="64"/>
      <c r="AS108" s="64"/>
      <c r="AT108" s="64"/>
      <c r="AU108" s="64"/>
      <c r="AV108" s="64"/>
      <c r="AW108" s="64"/>
      <c r="AX108" s="64"/>
      <c r="AY108" s="64"/>
      <c r="AZ108" s="64"/>
      <c r="BA108" s="64"/>
      <c r="BB108" s="64"/>
      <c r="BC108" s="64"/>
      <c r="BD108" s="64"/>
      <c r="BE108" s="64"/>
      <c r="BF108" s="63"/>
      <c r="BG108" s="63"/>
      <c r="BH108" s="63"/>
      <c r="BI108" s="63"/>
      <c r="BJ108" s="63"/>
      <c r="BK108" s="63"/>
      <c r="BL108" s="63"/>
      <c r="BM108" s="63"/>
      <c r="BN108" s="63"/>
      <c r="BO108" s="63"/>
      <c r="BP108" s="63"/>
      <c r="BQ108" s="63"/>
      <c r="BR108" s="63"/>
      <c r="BS108" s="63"/>
      <c r="BT108" s="63"/>
      <c r="BU108" s="63"/>
      <c r="BV108" s="63"/>
      <c r="BW108" s="63"/>
      <c r="BX108" s="63"/>
    </row>
    <row r="109" spans="2:79" x14ac:dyDescent="0.15">
      <c r="B109" s="46" t="s">
        <v>423</v>
      </c>
      <c r="C109" s="47"/>
      <c r="D109" s="47"/>
      <c r="E109" s="47"/>
      <c r="F109" s="47"/>
      <c r="G109" s="73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Y109" s="49"/>
      <c r="Z109" s="49"/>
      <c r="AA109" s="49"/>
      <c r="AB109" s="49"/>
      <c r="AC109" s="49"/>
      <c r="AD109" s="49"/>
      <c r="AE109" s="49"/>
      <c r="AF109" s="49"/>
      <c r="AG109" s="49"/>
      <c r="AH109" s="49"/>
      <c r="AI109" s="49"/>
      <c r="AJ109" s="49"/>
      <c r="AK109" s="49"/>
      <c r="AL109" s="49"/>
      <c r="AM109" s="49"/>
      <c r="AN109" s="49"/>
      <c r="AO109" s="49"/>
      <c r="AP109" s="49"/>
      <c r="AQ109" s="49"/>
      <c r="AR109" s="49"/>
      <c r="AS109" s="49"/>
      <c r="AT109" s="49"/>
      <c r="AU109" s="49"/>
      <c r="AV109" s="49"/>
      <c r="AW109" s="49"/>
      <c r="AX109" s="49"/>
      <c r="AY109" s="49"/>
      <c r="AZ109" s="49"/>
      <c r="BA109" s="49"/>
      <c r="BB109" s="49"/>
      <c r="BC109" s="49"/>
      <c r="BD109" s="49"/>
      <c r="BE109" s="49"/>
      <c r="BF109" s="47"/>
      <c r="BG109" s="47"/>
      <c r="BH109" s="47"/>
      <c r="BI109" s="47"/>
      <c r="BJ109" s="47"/>
      <c r="BK109" s="47"/>
      <c r="BL109" s="47"/>
      <c r="BM109" s="47"/>
      <c r="BN109" s="47"/>
      <c r="BO109" s="47"/>
      <c r="BP109" s="47"/>
      <c r="BQ109" s="47"/>
      <c r="BR109" s="47"/>
      <c r="BS109" s="47"/>
      <c r="BT109" s="47"/>
      <c r="BU109" s="47"/>
      <c r="BV109" s="47"/>
      <c r="BW109" s="47"/>
      <c r="BX109" s="47"/>
    </row>
    <row r="110" spans="2:79" x14ac:dyDescent="0.15">
      <c r="G110" s="36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Y110" s="64"/>
      <c r="Z110" s="64"/>
      <c r="AA110" s="64"/>
      <c r="AB110" s="64"/>
      <c r="AC110" s="64"/>
      <c r="AD110" s="64"/>
      <c r="AE110" s="64"/>
      <c r="AF110" s="64"/>
      <c r="AG110" s="64"/>
      <c r="AH110" s="64"/>
      <c r="AI110" s="64"/>
      <c r="AJ110" s="64"/>
      <c r="AK110" s="64"/>
      <c r="AL110" s="64"/>
      <c r="AM110" s="64"/>
      <c r="AN110" s="64"/>
      <c r="AO110" s="64"/>
      <c r="AP110" s="64"/>
      <c r="AQ110" s="64"/>
      <c r="AR110" s="64"/>
      <c r="AS110" s="64"/>
      <c r="AT110" s="64"/>
      <c r="AU110" s="64"/>
      <c r="AV110" s="64"/>
      <c r="AW110" s="64"/>
      <c r="AX110" s="64"/>
      <c r="AY110" s="64"/>
      <c r="AZ110" s="64"/>
      <c r="BA110" s="64"/>
      <c r="BB110" s="64"/>
      <c r="BC110" s="64"/>
      <c r="BD110" s="64"/>
      <c r="BE110" s="64"/>
      <c r="BF110" s="63"/>
      <c r="BG110" s="63"/>
      <c r="BH110" s="63"/>
      <c r="BI110" s="63"/>
      <c r="BJ110" s="63"/>
      <c r="BK110" s="63"/>
      <c r="BL110" s="63"/>
      <c r="BM110" s="63"/>
      <c r="BN110" s="63"/>
      <c r="BO110" s="63"/>
      <c r="BP110" s="63"/>
      <c r="BQ110" s="63"/>
      <c r="BR110" s="63"/>
      <c r="BS110" s="63"/>
      <c r="BT110" s="63"/>
      <c r="BU110" s="63"/>
      <c r="BV110" s="63"/>
      <c r="BW110" s="63"/>
      <c r="BX110" s="63"/>
    </row>
    <row r="111" spans="2:79" x14ac:dyDescent="0.15">
      <c r="B111" t="s">
        <v>30</v>
      </c>
      <c r="G111" s="36" t="str">
        <f t="shared" ref="G111" si="260">G$10</f>
        <v>JPY M</v>
      </c>
      <c r="H111" s="23"/>
      <c r="I111" s="23"/>
      <c r="J111" s="23"/>
      <c r="K111" s="23"/>
      <c r="L111" s="23"/>
      <c r="M111" s="23">
        <f t="shared" ref="M111:T111" si="261">+SUMIF($X$5:$BY$5,M$5,$X111:$BY111)</f>
        <v>14309</v>
      </c>
      <c r="N111" s="23">
        <f t="shared" si="261"/>
        <v>24866</v>
      </c>
      <c r="O111" s="23">
        <f t="shared" si="261"/>
        <v>32378</v>
      </c>
      <c r="P111" s="23">
        <f t="shared" si="261"/>
        <v>38968.23046875</v>
      </c>
      <c r="Q111" s="23">
        <f t="shared" si="261"/>
        <v>45111.495892968749</v>
      </c>
      <c r="R111" s="23">
        <f t="shared" si="261"/>
        <v>47580.128678124995</v>
      </c>
      <c r="S111" s="23">
        <f t="shared" si="261"/>
        <v>49828.603710937496</v>
      </c>
      <c r="T111" s="23">
        <f t="shared" si="261"/>
        <v>52642.454273437499</v>
      </c>
      <c r="Y111" s="64"/>
      <c r="Z111" s="64"/>
      <c r="AA111" s="64"/>
      <c r="AB111" s="64"/>
      <c r="AC111" s="64"/>
      <c r="AD111" s="64"/>
      <c r="AE111" s="64"/>
      <c r="AF111" s="64"/>
      <c r="AG111" s="64"/>
      <c r="AH111" s="64"/>
      <c r="AI111" s="64"/>
      <c r="AJ111" s="64"/>
      <c r="AK111" s="64"/>
      <c r="AL111" s="64"/>
      <c r="AM111" s="64"/>
      <c r="AN111" s="64"/>
      <c r="AO111" s="64"/>
      <c r="AP111" s="64"/>
      <c r="AQ111" s="64"/>
      <c r="AR111" s="64"/>
      <c r="AS111" s="64">
        <f t="shared" ref="AS111:BE111" si="262">AS73</f>
        <v>2623</v>
      </c>
      <c r="AT111" s="64">
        <f t="shared" si="262"/>
        <v>3508</v>
      </c>
      <c r="AU111" s="64">
        <f t="shared" si="262"/>
        <v>3866</v>
      </c>
      <c r="AV111" s="64">
        <f t="shared" si="262"/>
        <v>4312</v>
      </c>
      <c r="AW111" s="64">
        <f t="shared" si="262"/>
        <v>5615</v>
      </c>
      <c r="AX111" s="64">
        <f t="shared" si="262"/>
        <v>5806</v>
      </c>
      <c r="AY111" s="64">
        <f t="shared" si="262"/>
        <v>6419</v>
      </c>
      <c r="AZ111" s="64">
        <f t="shared" si="262"/>
        <v>7026</v>
      </c>
      <c r="BA111" s="64">
        <f t="shared" si="262"/>
        <v>7585</v>
      </c>
      <c r="BB111" s="64">
        <f t="shared" si="262"/>
        <v>7898</v>
      </c>
      <c r="BC111" s="64">
        <f t="shared" si="262"/>
        <v>8334</v>
      </c>
      <c r="BD111" s="64">
        <f t="shared" si="262"/>
        <v>8561</v>
      </c>
      <c r="BE111" s="64">
        <f t="shared" si="262"/>
        <v>9183</v>
      </c>
      <c r="BF111" s="23">
        <f t="shared" ref="BF111:BX111" si="263">BF120*BF124</f>
        <v>9485.7421874999982</v>
      </c>
      <c r="BG111" s="23">
        <f t="shared" si="263"/>
        <v>9960.029296875</v>
      </c>
      <c r="BH111" s="23">
        <f t="shared" si="263"/>
        <v>10339.458984375</v>
      </c>
      <c r="BI111" s="23">
        <f t="shared" si="263"/>
        <v>10740.83235546875</v>
      </c>
      <c r="BJ111" s="23">
        <f t="shared" si="263"/>
        <v>11056.739189453123</v>
      </c>
      <c r="BK111" s="23">
        <f t="shared" si="263"/>
        <v>11435.827390234374</v>
      </c>
      <c r="BL111" s="23">
        <f t="shared" si="263"/>
        <v>11878.096957812499</v>
      </c>
      <c r="BM111" s="23">
        <f t="shared" si="263"/>
        <v>11535.484597656248</v>
      </c>
      <c r="BN111" s="23">
        <f t="shared" si="263"/>
        <v>11775.18297890625</v>
      </c>
      <c r="BO111" s="23">
        <f t="shared" si="263"/>
        <v>12014.881360156249</v>
      </c>
      <c r="BP111" s="23">
        <f t="shared" si="263"/>
        <v>12254.579741406249</v>
      </c>
      <c r="BQ111" s="23">
        <f t="shared" si="263"/>
        <v>12164.041494140623</v>
      </c>
      <c r="BR111" s="23">
        <f t="shared" si="263"/>
        <v>12369.218097656249</v>
      </c>
      <c r="BS111" s="23">
        <f t="shared" si="263"/>
        <v>12545.083757812499</v>
      </c>
      <c r="BT111" s="23">
        <f t="shared" si="263"/>
        <v>12750.260361328124</v>
      </c>
      <c r="BU111" s="23">
        <f t="shared" si="263"/>
        <v>12896.815078124999</v>
      </c>
      <c r="BV111" s="23">
        <f t="shared" si="263"/>
        <v>13072.680738281249</v>
      </c>
      <c r="BW111" s="23">
        <f t="shared" si="263"/>
        <v>13248.5463984375</v>
      </c>
      <c r="BX111" s="23">
        <f t="shared" si="263"/>
        <v>13424.412058593751</v>
      </c>
    </row>
    <row r="112" spans="2:79" x14ac:dyDescent="0.15">
      <c r="G112" s="36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Y112" s="64"/>
      <c r="Z112" s="64"/>
      <c r="AA112" s="64"/>
      <c r="AB112" s="64"/>
      <c r="AC112" s="64"/>
      <c r="AD112" s="64"/>
      <c r="AE112" s="64"/>
      <c r="AF112" s="64"/>
      <c r="AG112" s="64"/>
      <c r="AH112" s="64"/>
      <c r="AI112" s="64"/>
      <c r="AJ112" s="64"/>
      <c r="AK112" s="64"/>
      <c r="AL112" s="64"/>
      <c r="AM112" s="64"/>
      <c r="AN112" s="64"/>
      <c r="AO112" s="64"/>
      <c r="AP112" s="64"/>
      <c r="AQ112" s="64"/>
      <c r="AR112" s="64"/>
      <c r="AS112" s="64"/>
      <c r="AT112" s="64"/>
      <c r="AU112" s="64"/>
      <c r="AV112" s="64"/>
      <c r="AW112" s="64"/>
      <c r="AX112" s="64"/>
      <c r="AY112" s="64"/>
      <c r="AZ112" s="64"/>
      <c r="BA112" s="64"/>
      <c r="BB112" s="64"/>
      <c r="BC112" s="64"/>
      <c r="BD112" s="64"/>
      <c r="BE112" s="64"/>
      <c r="BF112" s="63"/>
      <c r="BG112" s="63"/>
      <c r="BH112" s="63"/>
      <c r="BI112" s="63"/>
      <c r="BJ112" s="63"/>
      <c r="BK112" s="63"/>
      <c r="BL112" s="63"/>
      <c r="BM112" s="63"/>
      <c r="BN112" s="63"/>
      <c r="BO112" s="63"/>
      <c r="BP112" s="63"/>
      <c r="BQ112" s="63"/>
      <c r="BR112" s="63"/>
      <c r="BS112" s="63"/>
      <c r="BT112" s="63"/>
      <c r="BU112" s="63"/>
      <c r="BV112" s="63"/>
      <c r="BW112" s="63"/>
      <c r="BX112" s="63"/>
    </row>
    <row r="113" spans="2:79" x14ac:dyDescent="0.15">
      <c r="B113" t="s">
        <v>605</v>
      </c>
      <c r="G113" s="36" t="s">
        <v>477</v>
      </c>
      <c r="H113" s="64"/>
      <c r="I113" s="64"/>
      <c r="J113" s="64"/>
      <c r="K113" s="64"/>
      <c r="L113" s="64"/>
      <c r="M113" s="64"/>
      <c r="N113" s="64"/>
      <c r="O113" s="64">
        <f t="shared" ref="O113:T113" si="264">+IFERROR(AVERAGEIF($X$5:$BY$5,O$5,$X113:$BY113),"nm")</f>
        <v>256</v>
      </c>
      <c r="P113" s="64">
        <f t="shared" si="264"/>
        <v>308</v>
      </c>
      <c r="Q113" s="64">
        <f t="shared" si="264"/>
        <v>357</v>
      </c>
      <c r="R113" s="64">
        <f t="shared" si="264"/>
        <v>397</v>
      </c>
      <c r="S113" s="64">
        <f t="shared" si="264"/>
        <v>425</v>
      </c>
      <c r="T113" s="64">
        <f t="shared" si="264"/>
        <v>449</v>
      </c>
      <c r="Y113" s="64"/>
      <c r="Z113" s="64"/>
      <c r="AA113" s="64"/>
      <c r="AB113" s="64"/>
      <c r="AC113" s="64"/>
      <c r="AD113" s="64"/>
      <c r="AE113" s="64"/>
      <c r="AF113" s="64"/>
      <c r="AG113" s="64"/>
      <c r="AH113" s="64"/>
      <c r="AI113" s="64"/>
      <c r="AJ113" s="64"/>
      <c r="AK113" s="64"/>
      <c r="AL113" s="64"/>
      <c r="AM113" s="64"/>
      <c r="AN113" s="64"/>
      <c r="AO113" s="64"/>
      <c r="AP113" s="64"/>
      <c r="AQ113" s="64"/>
      <c r="AR113" s="64"/>
      <c r="AS113" s="143"/>
      <c r="AT113" s="143"/>
      <c r="AU113" s="143"/>
      <c r="AV113" s="143"/>
      <c r="AW113" s="143"/>
      <c r="AX113" s="143"/>
      <c r="AY113" s="143"/>
      <c r="AZ113" s="143"/>
      <c r="BA113" s="33">
        <v>245</v>
      </c>
      <c r="BB113" s="33">
        <v>252</v>
      </c>
      <c r="BC113" s="33">
        <v>260</v>
      </c>
      <c r="BD113" s="33">
        <v>267</v>
      </c>
      <c r="BE113" s="238">
        <v>290</v>
      </c>
      <c r="BF113" s="149">
        <v>300</v>
      </c>
      <c r="BG113" s="149">
        <v>315</v>
      </c>
      <c r="BH113" s="149">
        <v>327</v>
      </c>
      <c r="BI113" s="149">
        <v>340</v>
      </c>
      <c r="BJ113" s="149">
        <v>350</v>
      </c>
      <c r="BK113" s="149">
        <v>362</v>
      </c>
      <c r="BL113" s="149">
        <v>376</v>
      </c>
      <c r="BM113" s="149">
        <v>385</v>
      </c>
      <c r="BN113" s="149">
        <v>393</v>
      </c>
      <c r="BO113" s="149">
        <v>401</v>
      </c>
      <c r="BP113" s="149">
        <v>409</v>
      </c>
      <c r="BQ113" s="149">
        <v>415</v>
      </c>
      <c r="BR113" s="149">
        <v>422</v>
      </c>
      <c r="BS113" s="149">
        <v>428</v>
      </c>
      <c r="BT113" s="149">
        <v>435</v>
      </c>
      <c r="BU113" s="149">
        <v>440</v>
      </c>
      <c r="BV113" s="149">
        <v>446</v>
      </c>
      <c r="BW113" s="149">
        <v>452</v>
      </c>
      <c r="BX113" s="149">
        <v>458</v>
      </c>
      <c r="BZ113" t="s">
        <v>619</v>
      </c>
    </row>
    <row r="114" spans="2:79" x14ac:dyDescent="0.15">
      <c r="B114" t="s">
        <v>467</v>
      </c>
      <c r="G114" s="36" t="s">
        <v>138</v>
      </c>
      <c r="H114" s="23"/>
      <c r="I114" s="23"/>
      <c r="J114" s="23"/>
      <c r="K114" s="23"/>
      <c r="L114" s="23"/>
      <c r="M114" s="23"/>
      <c r="N114" s="23"/>
      <c r="O114" s="23">
        <f t="shared" ref="O114:T114" si="265">+SUMIF($X$5:$BY$5,O$5,$X114:$BY114)</f>
        <v>323.77999999999997</v>
      </c>
      <c r="P114" s="23">
        <f t="shared" si="265"/>
        <v>389.54781249999996</v>
      </c>
      <c r="Q114" s="23">
        <f t="shared" si="265"/>
        <v>451.52132812499991</v>
      </c>
      <c r="R114" s="23">
        <f t="shared" si="265"/>
        <v>502.1119531249999</v>
      </c>
      <c r="S114" s="23">
        <f t="shared" si="265"/>
        <v>537.525390625</v>
      </c>
      <c r="T114" s="23">
        <f t="shared" si="265"/>
        <v>567.87976562499989</v>
      </c>
      <c r="Y114" s="64"/>
      <c r="Z114" s="64"/>
      <c r="AA114" s="64"/>
      <c r="AB114" s="64"/>
      <c r="AC114" s="64"/>
      <c r="AD114" s="64"/>
      <c r="AE114" s="64"/>
      <c r="AF114" s="64"/>
      <c r="AG114" s="64"/>
      <c r="AH114" s="64"/>
      <c r="AI114" s="64"/>
      <c r="AJ114" s="64"/>
      <c r="AK114" s="64"/>
      <c r="AL114" s="64"/>
      <c r="AM114" s="64"/>
      <c r="AN114" s="64"/>
      <c r="AO114" s="64"/>
      <c r="AP114" s="64"/>
      <c r="AQ114" s="64"/>
      <c r="AR114" s="64"/>
      <c r="AS114" s="64"/>
      <c r="AT114" s="64"/>
      <c r="AU114" s="64"/>
      <c r="AV114" s="64"/>
      <c r="AW114" s="64"/>
      <c r="AX114" s="64"/>
      <c r="AY114" s="64"/>
      <c r="AZ114" s="64"/>
      <c r="BA114" s="57">
        <f t="shared" ref="BA114:BX114" si="266">BA113*$O$120/($O$113*4)</f>
        <v>77.466894531249991</v>
      </c>
      <c r="BB114" s="57">
        <f t="shared" si="266"/>
        <v>79.680234374999998</v>
      </c>
      <c r="BC114" s="57">
        <f t="shared" si="266"/>
        <v>82.209765624999989</v>
      </c>
      <c r="BD114" s="57">
        <f t="shared" si="266"/>
        <v>84.423105468749995</v>
      </c>
      <c r="BE114" s="57">
        <f t="shared" si="266"/>
        <v>91.695507812499997</v>
      </c>
      <c r="BF114" s="26">
        <f t="shared" si="266"/>
        <v>94.857421874999986</v>
      </c>
      <c r="BG114" s="26">
        <f t="shared" si="266"/>
        <v>99.600292968749997</v>
      </c>
      <c r="BH114" s="26">
        <f t="shared" si="266"/>
        <v>103.39458984375</v>
      </c>
      <c r="BI114" s="26">
        <f t="shared" si="266"/>
        <v>107.505078125</v>
      </c>
      <c r="BJ114" s="26">
        <f t="shared" si="266"/>
        <v>110.66699218749999</v>
      </c>
      <c r="BK114" s="26">
        <f t="shared" si="266"/>
        <v>114.46128906249999</v>
      </c>
      <c r="BL114" s="26">
        <f t="shared" si="266"/>
        <v>118.88796874999998</v>
      </c>
      <c r="BM114" s="26">
        <f t="shared" si="266"/>
        <v>121.73369140624999</v>
      </c>
      <c r="BN114" s="26">
        <f t="shared" si="266"/>
        <v>124.26322265624999</v>
      </c>
      <c r="BO114" s="26">
        <f t="shared" si="266"/>
        <v>126.79275390624998</v>
      </c>
      <c r="BP114" s="26">
        <f t="shared" si="266"/>
        <v>129.32228515624999</v>
      </c>
      <c r="BQ114" s="26">
        <f t="shared" si="266"/>
        <v>131.21943359374998</v>
      </c>
      <c r="BR114" s="26">
        <f t="shared" si="266"/>
        <v>133.43277343749997</v>
      </c>
      <c r="BS114" s="26">
        <f t="shared" si="266"/>
        <v>135.329921875</v>
      </c>
      <c r="BT114" s="26">
        <f t="shared" si="266"/>
        <v>137.54326171874999</v>
      </c>
      <c r="BU114" s="26">
        <f t="shared" si="266"/>
        <v>139.12421874999998</v>
      </c>
      <c r="BV114" s="26">
        <f t="shared" si="266"/>
        <v>141.02136718749998</v>
      </c>
      <c r="BW114" s="26">
        <f t="shared" si="266"/>
        <v>142.918515625</v>
      </c>
      <c r="BX114" s="26">
        <f t="shared" si="266"/>
        <v>144.81566406249999</v>
      </c>
    </row>
    <row r="115" spans="2:79" x14ac:dyDescent="0.15">
      <c r="B115" t="s">
        <v>606</v>
      </c>
      <c r="G115" s="36" t="s">
        <v>38</v>
      </c>
      <c r="H115" s="98"/>
      <c r="I115" s="98"/>
      <c r="J115" s="98"/>
      <c r="K115" s="98"/>
      <c r="L115" s="98"/>
      <c r="M115" s="98"/>
      <c r="N115" s="24"/>
      <c r="O115" s="24">
        <f t="shared" ref="O115:T115" si="267">IFERROR(O120/O114,"nm")</f>
        <v>1</v>
      </c>
      <c r="P115" s="24">
        <f t="shared" si="267"/>
        <v>1.0003452520671003</v>
      </c>
      <c r="Q115" s="24">
        <f t="shared" si="267"/>
        <v>0.97000000000000008</v>
      </c>
      <c r="R115" s="24">
        <f t="shared" si="267"/>
        <v>0.92</v>
      </c>
      <c r="S115" s="24">
        <f t="shared" si="267"/>
        <v>0.89999999999999991</v>
      </c>
      <c r="T115" s="24">
        <f t="shared" si="267"/>
        <v>0.90000000000000013</v>
      </c>
      <c r="Y115" s="64"/>
      <c r="Z115" s="64"/>
      <c r="AA115" s="64"/>
      <c r="AB115" s="64"/>
      <c r="AC115" s="64"/>
      <c r="AD115" s="64"/>
      <c r="AE115" s="64"/>
      <c r="AF115" s="64"/>
      <c r="AG115" s="64"/>
      <c r="AH115" s="64"/>
      <c r="AI115" s="64"/>
      <c r="AJ115" s="64"/>
      <c r="AK115" s="64"/>
      <c r="AL115" s="64"/>
      <c r="AM115" s="64"/>
      <c r="AN115" s="64"/>
      <c r="AO115" s="64"/>
      <c r="AP115" s="64"/>
      <c r="AQ115" s="64"/>
      <c r="AR115" s="64"/>
      <c r="AS115" s="64"/>
      <c r="AT115" s="64"/>
      <c r="AU115" s="64"/>
      <c r="AV115" s="64"/>
      <c r="AW115" s="24"/>
      <c r="AX115" s="24"/>
      <c r="AY115" s="24"/>
      <c r="AZ115" s="24"/>
      <c r="BA115" s="38">
        <f t="shared" ref="BA115:BE115" si="268">IFERROR(BA120/BA114,"nm")</f>
        <v>0.97912792889099554</v>
      </c>
      <c r="BB115" s="38">
        <f t="shared" si="268"/>
        <v>0.99121194383409472</v>
      </c>
      <c r="BC115" s="38">
        <f t="shared" si="268"/>
        <v>1.0137481765871414</v>
      </c>
      <c r="BD115" s="38">
        <f t="shared" si="268"/>
        <v>1.0140588826324251</v>
      </c>
      <c r="BE115" s="38">
        <f t="shared" si="268"/>
        <v>1.0014667260229912</v>
      </c>
      <c r="BF115" s="24">
        <f t="shared" ref="BF115:BX115" si="269">CHOOSE($G$2,BF116,BF117,BF118)</f>
        <v>1</v>
      </c>
      <c r="BG115" s="24">
        <f t="shared" si="269"/>
        <v>1</v>
      </c>
      <c r="BH115" s="24">
        <f t="shared" si="269"/>
        <v>1</v>
      </c>
      <c r="BI115" s="24">
        <f t="shared" si="269"/>
        <v>0.97</v>
      </c>
      <c r="BJ115" s="24">
        <f t="shared" si="269"/>
        <v>0.97</v>
      </c>
      <c r="BK115" s="24">
        <f t="shared" si="269"/>
        <v>0.97</v>
      </c>
      <c r="BL115" s="24">
        <f t="shared" si="269"/>
        <v>0.97</v>
      </c>
      <c r="BM115" s="24">
        <f t="shared" si="269"/>
        <v>0.92</v>
      </c>
      <c r="BN115" s="24">
        <f t="shared" si="269"/>
        <v>0.92</v>
      </c>
      <c r="BO115" s="24">
        <f t="shared" si="269"/>
        <v>0.92</v>
      </c>
      <c r="BP115" s="24">
        <f t="shared" si="269"/>
        <v>0.92</v>
      </c>
      <c r="BQ115" s="24">
        <f t="shared" si="269"/>
        <v>0.9</v>
      </c>
      <c r="BR115" s="24">
        <f t="shared" si="269"/>
        <v>0.9</v>
      </c>
      <c r="BS115" s="24">
        <f t="shared" si="269"/>
        <v>0.9</v>
      </c>
      <c r="BT115" s="24">
        <f t="shared" si="269"/>
        <v>0.9</v>
      </c>
      <c r="BU115" s="24">
        <f t="shared" si="269"/>
        <v>0.9</v>
      </c>
      <c r="BV115" s="24">
        <f t="shared" si="269"/>
        <v>0.9</v>
      </c>
      <c r="BW115" s="24">
        <f t="shared" si="269"/>
        <v>0.9</v>
      </c>
      <c r="BX115" s="24">
        <f t="shared" si="269"/>
        <v>0.9</v>
      </c>
    </row>
    <row r="116" spans="2:79" outlineLevel="1" x14ac:dyDescent="0.15">
      <c r="D116">
        <v>1</v>
      </c>
      <c r="G116" s="36" t="s">
        <v>38</v>
      </c>
      <c r="H116" s="98"/>
      <c r="I116" s="98"/>
      <c r="J116" s="98"/>
      <c r="K116" s="98"/>
      <c r="L116" s="98"/>
      <c r="M116" s="98"/>
      <c r="N116" s="24"/>
      <c r="O116" s="24"/>
      <c r="P116" s="24"/>
      <c r="Q116" s="24"/>
      <c r="R116" s="24"/>
      <c r="S116" s="24"/>
      <c r="T116" s="24"/>
      <c r="Y116" s="64"/>
      <c r="Z116" s="64"/>
      <c r="AA116" s="64"/>
      <c r="AB116" s="64"/>
      <c r="AC116" s="64"/>
      <c r="AD116" s="64"/>
      <c r="AE116" s="64"/>
      <c r="AF116" s="64"/>
      <c r="AG116" s="64"/>
      <c r="AH116" s="64"/>
      <c r="AI116" s="64"/>
      <c r="AJ116" s="64"/>
      <c r="AK116" s="64"/>
      <c r="AL116" s="64"/>
      <c r="AM116" s="64"/>
      <c r="AN116" s="64"/>
      <c r="AO116" s="64"/>
      <c r="AP116" s="64"/>
      <c r="AQ116" s="64"/>
      <c r="AR116" s="64"/>
      <c r="AS116" s="64"/>
      <c r="AT116" s="64"/>
      <c r="AU116" s="64"/>
      <c r="AV116" s="64"/>
      <c r="AW116" s="24"/>
      <c r="AX116" s="24"/>
      <c r="AY116" s="24"/>
      <c r="AZ116" s="24"/>
      <c r="BA116" s="24"/>
      <c r="BB116" s="24"/>
      <c r="BC116" s="24"/>
      <c r="BD116" s="24"/>
      <c r="BE116" s="24"/>
      <c r="BF116" s="172">
        <v>1</v>
      </c>
      <c r="BG116" s="172">
        <v>1</v>
      </c>
      <c r="BH116" s="172">
        <v>1</v>
      </c>
      <c r="BI116" s="172">
        <f>MIN(BI117+0.03,1)</f>
        <v>1</v>
      </c>
      <c r="BJ116" s="172">
        <f t="shared" ref="BJ116:BX116" si="270">MIN(BJ117+0.03,1)</f>
        <v>1</v>
      </c>
      <c r="BK116" s="172">
        <f t="shared" si="270"/>
        <v>1</v>
      </c>
      <c r="BL116" s="172">
        <f t="shared" si="270"/>
        <v>1</v>
      </c>
      <c r="BM116" s="172">
        <f t="shared" si="270"/>
        <v>0.95000000000000007</v>
      </c>
      <c r="BN116" s="172">
        <f t="shared" si="270"/>
        <v>0.95000000000000007</v>
      </c>
      <c r="BO116" s="172">
        <f t="shared" si="270"/>
        <v>0.95000000000000007</v>
      </c>
      <c r="BP116" s="172">
        <f t="shared" si="270"/>
        <v>0.95000000000000007</v>
      </c>
      <c r="BQ116" s="172">
        <f t="shared" si="270"/>
        <v>0.93</v>
      </c>
      <c r="BR116" s="172">
        <f t="shared" si="270"/>
        <v>0.93</v>
      </c>
      <c r="BS116" s="172">
        <f t="shared" si="270"/>
        <v>0.93</v>
      </c>
      <c r="BT116" s="172">
        <f t="shared" si="270"/>
        <v>0.93</v>
      </c>
      <c r="BU116" s="172">
        <f t="shared" si="270"/>
        <v>0.93</v>
      </c>
      <c r="BV116" s="172">
        <f t="shared" si="270"/>
        <v>0.93</v>
      </c>
      <c r="BW116" s="172">
        <f t="shared" si="270"/>
        <v>0.93</v>
      </c>
      <c r="BX116" s="172">
        <f t="shared" si="270"/>
        <v>0.93</v>
      </c>
    </row>
    <row r="117" spans="2:79" outlineLevel="1" x14ac:dyDescent="0.15">
      <c r="D117">
        <v>2</v>
      </c>
      <c r="G117" s="36" t="s">
        <v>38</v>
      </c>
      <c r="H117" s="98"/>
      <c r="I117" s="98"/>
      <c r="J117" s="98"/>
      <c r="K117" s="98"/>
      <c r="L117" s="98"/>
      <c r="M117" s="98"/>
      <c r="N117" s="24"/>
      <c r="O117" s="24"/>
      <c r="P117" s="24"/>
      <c r="Q117" s="24"/>
      <c r="R117" s="24"/>
      <c r="S117" s="24"/>
      <c r="T117" s="24"/>
      <c r="Y117" s="64"/>
      <c r="Z117" s="64"/>
      <c r="AA117" s="64"/>
      <c r="AB117" s="64"/>
      <c r="AC117" s="64"/>
      <c r="AD117" s="64"/>
      <c r="AE117" s="64"/>
      <c r="AF117" s="64"/>
      <c r="AG117" s="64"/>
      <c r="AH117" s="64"/>
      <c r="AI117" s="64"/>
      <c r="AJ117" s="64"/>
      <c r="AK117" s="64"/>
      <c r="AL117" s="64"/>
      <c r="AM117" s="64"/>
      <c r="AN117" s="64"/>
      <c r="AO117" s="64"/>
      <c r="AP117" s="64"/>
      <c r="AQ117" s="64"/>
      <c r="AR117" s="64"/>
      <c r="AS117" s="64"/>
      <c r="AT117" s="64"/>
      <c r="AU117" s="64"/>
      <c r="AV117" s="64"/>
      <c r="AW117" s="24"/>
      <c r="AX117" s="24"/>
      <c r="AY117" s="24"/>
      <c r="AZ117" s="24"/>
      <c r="BA117" s="24"/>
      <c r="BB117" s="24"/>
      <c r="BC117" s="24"/>
      <c r="BD117" s="24"/>
      <c r="BE117" s="24"/>
      <c r="BF117" s="172">
        <v>1</v>
      </c>
      <c r="BG117" s="172">
        <v>1</v>
      </c>
      <c r="BH117" s="172">
        <v>1</v>
      </c>
      <c r="BI117" s="172">
        <v>0.97</v>
      </c>
      <c r="BJ117" s="172">
        <v>0.97</v>
      </c>
      <c r="BK117" s="172">
        <v>0.97</v>
      </c>
      <c r="BL117" s="172">
        <v>0.97</v>
      </c>
      <c r="BM117" s="172">
        <v>0.92</v>
      </c>
      <c r="BN117" s="172">
        <v>0.92</v>
      </c>
      <c r="BO117" s="172">
        <v>0.92</v>
      </c>
      <c r="BP117" s="172">
        <v>0.92</v>
      </c>
      <c r="BQ117" s="172">
        <v>0.9</v>
      </c>
      <c r="BR117" s="172">
        <v>0.9</v>
      </c>
      <c r="BS117" s="172">
        <v>0.9</v>
      </c>
      <c r="BT117" s="172">
        <v>0.9</v>
      </c>
      <c r="BU117" s="172">
        <v>0.9</v>
      </c>
      <c r="BV117" s="172">
        <v>0.9</v>
      </c>
      <c r="BW117" s="172">
        <v>0.9</v>
      </c>
      <c r="BX117" s="172">
        <v>0.9</v>
      </c>
    </row>
    <row r="118" spans="2:79" outlineLevel="1" x14ac:dyDescent="0.15">
      <c r="D118">
        <v>3</v>
      </c>
      <c r="G118" s="36" t="s">
        <v>38</v>
      </c>
      <c r="H118" s="98"/>
      <c r="I118" s="98"/>
      <c r="J118" s="98"/>
      <c r="K118" s="98"/>
      <c r="L118" s="98"/>
      <c r="M118" s="98"/>
      <c r="N118" s="24"/>
      <c r="O118" s="24"/>
      <c r="P118" s="24"/>
      <c r="Q118" s="24"/>
      <c r="R118" s="24"/>
      <c r="S118" s="24"/>
      <c r="T118" s="24"/>
      <c r="Y118" s="64"/>
      <c r="Z118" s="64"/>
      <c r="AA118" s="64"/>
      <c r="AB118" s="64"/>
      <c r="AC118" s="64"/>
      <c r="AD118" s="64"/>
      <c r="AE118" s="64"/>
      <c r="AF118" s="64"/>
      <c r="AG118" s="64"/>
      <c r="AH118" s="64"/>
      <c r="AI118" s="64"/>
      <c r="AJ118" s="64"/>
      <c r="AK118" s="64"/>
      <c r="AL118" s="64"/>
      <c r="AM118" s="64"/>
      <c r="AN118" s="64"/>
      <c r="AO118" s="64"/>
      <c r="AP118" s="64"/>
      <c r="AQ118" s="64"/>
      <c r="AR118" s="64"/>
      <c r="AS118" s="64"/>
      <c r="AT118" s="64"/>
      <c r="AU118" s="64"/>
      <c r="AV118" s="64"/>
      <c r="AW118" s="24"/>
      <c r="AX118" s="24"/>
      <c r="AY118" s="24"/>
      <c r="AZ118" s="24"/>
      <c r="BA118" s="24"/>
      <c r="BB118" s="24"/>
      <c r="BC118" s="24"/>
      <c r="BD118" s="24"/>
      <c r="BE118" s="24"/>
      <c r="BF118" s="172">
        <v>1</v>
      </c>
      <c r="BG118" s="172">
        <v>1</v>
      </c>
      <c r="BH118" s="172">
        <v>1</v>
      </c>
      <c r="BI118" s="172">
        <f>BI117-0.03</f>
        <v>0.94</v>
      </c>
      <c r="BJ118" s="172">
        <f t="shared" ref="BJ118:BX118" si="271">BJ117-0.03</f>
        <v>0.94</v>
      </c>
      <c r="BK118" s="172">
        <f t="shared" si="271"/>
        <v>0.94</v>
      </c>
      <c r="BL118" s="172">
        <f t="shared" si="271"/>
        <v>0.94</v>
      </c>
      <c r="BM118" s="172">
        <f t="shared" si="271"/>
        <v>0.89</v>
      </c>
      <c r="BN118" s="172">
        <f t="shared" si="271"/>
        <v>0.89</v>
      </c>
      <c r="BO118" s="172">
        <f t="shared" si="271"/>
        <v>0.89</v>
      </c>
      <c r="BP118" s="172">
        <f t="shared" si="271"/>
        <v>0.89</v>
      </c>
      <c r="BQ118" s="172">
        <f t="shared" si="271"/>
        <v>0.87</v>
      </c>
      <c r="BR118" s="172">
        <f t="shared" si="271"/>
        <v>0.87</v>
      </c>
      <c r="BS118" s="172">
        <f t="shared" si="271"/>
        <v>0.87</v>
      </c>
      <c r="BT118" s="172">
        <f t="shared" si="271"/>
        <v>0.87</v>
      </c>
      <c r="BU118" s="172">
        <f t="shared" si="271"/>
        <v>0.87</v>
      </c>
      <c r="BV118" s="172">
        <f t="shared" si="271"/>
        <v>0.87</v>
      </c>
      <c r="BW118" s="172">
        <f t="shared" si="271"/>
        <v>0.87</v>
      </c>
      <c r="BX118" s="172">
        <f t="shared" si="271"/>
        <v>0.87</v>
      </c>
    </row>
    <row r="119" spans="2:79" x14ac:dyDescent="0.15">
      <c r="G119" s="36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Y119" s="64"/>
      <c r="Z119" s="64"/>
      <c r="AA119" s="64"/>
      <c r="AB119" s="64"/>
      <c r="AC119" s="64"/>
      <c r="AD119" s="64"/>
      <c r="AE119" s="64"/>
      <c r="AF119" s="64"/>
      <c r="AG119" s="64"/>
      <c r="AH119" s="64"/>
      <c r="AI119" s="64"/>
      <c r="AJ119" s="64"/>
      <c r="AK119" s="64"/>
      <c r="AL119" s="64"/>
      <c r="AM119" s="64"/>
      <c r="AN119" s="64"/>
      <c r="AO119" s="64"/>
      <c r="AP119" s="64"/>
      <c r="AQ119" s="64"/>
      <c r="AR119" s="64"/>
      <c r="AS119" s="64"/>
      <c r="AT119" s="64"/>
      <c r="AU119" s="64"/>
      <c r="AV119" s="64"/>
      <c r="AW119" s="64"/>
      <c r="AX119" s="64"/>
      <c r="AY119" s="64"/>
      <c r="AZ119" s="64"/>
      <c r="BA119" s="64"/>
      <c r="BB119" s="64"/>
      <c r="BC119" s="64"/>
      <c r="BD119" s="64"/>
      <c r="BE119" s="64"/>
      <c r="BF119" s="63"/>
      <c r="BG119" s="63"/>
      <c r="BH119" s="63"/>
      <c r="BI119" s="63"/>
      <c r="BJ119" s="63"/>
      <c r="BK119" s="63"/>
      <c r="BL119" s="63"/>
      <c r="BM119" s="63"/>
      <c r="BN119" s="63"/>
      <c r="BO119" s="63"/>
      <c r="BP119" s="63"/>
      <c r="BQ119" s="63"/>
      <c r="BR119" s="63"/>
      <c r="BS119" s="63"/>
      <c r="BT119" s="63"/>
      <c r="BU119" s="63"/>
      <c r="BV119" s="63"/>
      <c r="BW119" s="63"/>
      <c r="BX119" s="63"/>
    </row>
    <row r="120" spans="2:79" x14ac:dyDescent="0.15">
      <c r="B120" t="s">
        <v>604</v>
      </c>
      <c r="G120" s="36" t="s">
        <v>138</v>
      </c>
      <c r="H120" s="23"/>
      <c r="I120" s="23"/>
      <c r="J120" s="23"/>
      <c r="K120" s="23"/>
      <c r="L120" s="23"/>
      <c r="M120" s="23">
        <f t="shared" ref="M120:T120" si="272">+SUMIF($X$5:$BY$5,M$5,$X120:$BY120)</f>
        <v>143.09</v>
      </c>
      <c r="N120" s="23">
        <f t="shared" si="272"/>
        <v>248.66000000000003</v>
      </c>
      <c r="O120" s="23">
        <f t="shared" si="272"/>
        <v>323.77999999999997</v>
      </c>
      <c r="P120" s="23">
        <f t="shared" si="272"/>
        <v>389.68230468749999</v>
      </c>
      <c r="Q120" s="23">
        <f t="shared" si="272"/>
        <v>437.97568828124997</v>
      </c>
      <c r="R120" s="23">
        <f t="shared" si="272"/>
        <v>461.94299687499995</v>
      </c>
      <c r="S120" s="23">
        <f t="shared" si="272"/>
        <v>483.77285156249997</v>
      </c>
      <c r="T120" s="23">
        <f t="shared" si="272"/>
        <v>511.09178906249997</v>
      </c>
      <c r="Y120" s="64"/>
      <c r="Z120" s="64"/>
      <c r="AA120" s="64"/>
      <c r="AB120" s="64"/>
      <c r="AC120" s="64"/>
      <c r="AD120" s="64"/>
      <c r="AE120" s="64"/>
      <c r="AF120" s="64"/>
      <c r="AG120" s="64"/>
      <c r="AH120" s="64"/>
      <c r="AI120" s="64"/>
      <c r="AJ120" s="64"/>
      <c r="AK120" s="64"/>
      <c r="AL120" s="64"/>
      <c r="AM120" s="64"/>
      <c r="AN120" s="64"/>
      <c r="AO120" s="64"/>
      <c r="AP120" s="64"/>
      <c r="AQ120" s="64"/>
      <c r="AR120" s="64"/>
      <c r="AS120" s="64">
        <f t="shared" ref="AS120:BE120" si="273">AS111/AS124</f>
        <v>26.23</v>
      </c>
      <c r="AT120" s="64">
        <f t="shared" si="273"/>
        <v>35.08</v>
      </c>
      <c r="AU120" s="64">
        <f t="shared" si="273"/>
        <v>38.659999999999997</v>
      </c>
      <c r="AV120" s="64">
        <f t="shared" si="273"/>
        <v>43.12</v>
      </c>
      <c r="AW120" s="64">
        <f t="shared" si="273"/>
        <v>56.15</v>
      </c>
      <c r="AX120" s="64">
        <f t="shared" si="273"/>
        <v>58.06</v>
      </c>
      <c r="AY120" s="64">
        <f t="shared" si="273"/>
        <v>64.19</v>
      </c>
      <c r="AZ120" s="64">
        <f t="shared" si="273"/>
        <v>70.260000000000005</v>
      </c>
      <c r="BA120" s="64">
        <f t="shared" si="273"/>
        <v>75.849999999999994</v>
      </c>
      <c r="BB120" s="64">
        <f t="shared" si="273"/>
        <v>78.98</v>
      </c>
      <c r="BC120" s="64">
        <f t="shared" si="273"/>
        <v>83.34</v>
      </c>
      <c r="BD120" s="64">
        <f t="shared" si="273"/>
        <v>85.61</v>
      </c>
      <c r="BE120" s="64">
        <f t="shared" si="273"/>
        <v>91.83</v>
      </c>
      <c r="BF120" s="26">
        <f t="shared" ref="BF120:BX120" si="274">BF114*BF115</f>
        <v>94.857421874999986</v>
      </c>
      <c r="BG120" s="26">
        <f t="shared" si="274"/>
        <v>99.600292968749997</v>
      </c>
      <c r="BH120" s="26">
        <f t="shared" si="274"/>
        <v>103.39458984375</v>
      </c>
      <c r="BI120" s="26">
        <f t="shared" si="274"/>
        <v>104.27992578125</v>
      </c>
      <c r="BJ120" s="26">
        <f t="shared" si="274"/>
        <v>107.34698242187498</v>
      </c>
      <c r="BK120" s="26">
        <f t="shared" si="274"/>
        <v>111.02745039062498</v>
      </c>
      <c r="BL120" s="26">
        <f t="shared" si="274"/>
        <v>115.32132968749998</v>
      </c>
      <c r="BM120" s="26">
        <f t="shared" si="274"/>
        <v>111.99499609374999</v>
      </c>
      <c r="BN120" s="26">
        <f t="shared" si="274"/>
        <v>114.32216484375</v>
      </c>
      <c r="BO120" s="26">
        <f t="shared" si="274"/>
        <v>116.64933359374999</v>
      </c>
      <c r="BP120" s="26">
        <f t="shared" si="274"/>
        <v>118.97650234375</v>
      </c>
      <c r="BQ120" s="26">
        <f t="shared" si="274"/>
        <v>118.09749023437499</v>
      </c>
      <c r="BR120" s="26">
        <f t="shared" si="274"/>
        <v>120.08949609374999</v>
      </c>
      <c r="BS120" s="26">
        <f t="shared" si="274"/>
        <v>121.7969296875</v>
      </c>
      <c r="BT120" s="26">
        <f t="shared" si="274"/>
        <v>123.788935546875</v>
      </c>
      <c r="BU120" s="26">
        <f t="shared" si="274"/>
        <v>125.21179687499999</v>
      </c>
      <c r="BV120" s="26">
        <f t="shared" si="274"/>
        <v>126.91923046874999</v>
      </c>
      <c r="BW120" s="26">
        <f t="shared" si="274"/>
        <v>128.6266640625</v>
      </c>
      <c r="BX120" s="26">
        <f t="shared" si="274"/>
        <v>130.33409765625001</v>
      </c>
      <c r="CA120" t="s">
        <v>480</v>
      </c>
    </row>
    <row r="121" spans="2:79" x14ac:dyDescent="0.15">
      <c r="C121" t="s">
        <v>71</v>
      </c>
      <c r="G121" s="36" t="s">
        <v>38</v>
      </c>
      <c r="H121" s="98"/>
      <c r="I121" s="98"/>
      <c r="J121" s="98"/>
      <c r="K121" s="98"/>
      <c r="L121" s="98"/>
      <c r="M121" s="98"/>
      <c r="N121" s="24">
        <f>IFERROR(N120/M120-1,"nm")</f>
        <v>0.73778740652736063</v>
      </c>
      <c r="O121" s="24">
        <f t="shared" ref="O121" si="275">IFERROR(O120/N120-1,"nm")</f>
        <v>0.30209925199066978</v>
      </c>
      <c r="P121" s="24">
        <f t="shared" ref="P121" si="276">IFERROR(P120/O120-1,"nm")</f>
        <v>0.20354038139322994</v>
      </c>
      <c r="Q121" s="24">
        <f t="shared" ref="Q121" si="277">IFERROR(Q120/P120-1,"nm")</f>
        <v>0.12393014261316826</v>
      </c>
      <c r="R121" s="24">
        <f t="shared" ref="R121" si="278">IFERROR(R120/Q120-1,"nm")</f>
        <v>5.4722920095873429E-2</v>
      </c>
      <c r="S121" s="24">
        <f t="shared" ref="S121" si="279">IFERROR(S120/R120-1,"nm")</f>
        <v>4.7256598401051342E-2</v>
      </c>
      <c r="T121" s="24">
        <f t="shared" ref="T121" si="280">IFERROR(T120/S120-1,"nm")</f>
        <v>5.647058823529405E-2</v>
      </c>
      <c r="Y121" s="64"/>
      <c r="Z121" s="64"/>
      <c r="AA121" s="64"/>
      <c r="AB121" s="64"/>
      <c r="AC121" s="64"/>
      <c r="AD121" s="64"/>
      <c r="AE121" s="64"/>
      <c r="AF121" s="64"/>
      <c r="AG121" s="64"/>
      <c r="AH121" s="64"/>
      <c r="AI121" s="64"/>
      <c r="AJ121" s="64"/>
      <c r="AK121" s="64"/>
      <c r="AL121" s="64"/>
      <c r="AM121" s="64"/>
      <c r="AN121" s="64"/>
      <c r="AO121" s="64"/>
      <c r="AP121" s="64"/>
      <c r="AQ121" s="64"/>
      <c r="AR121" s="64"/>
      <c r="AS121" s="64"/>
      <c r="AT121" s="64"/>
      <c r="AU121" s="64"/>
      <c r="AV121" s="64"/>
      <c r="AW121" s="24">
        <f>IFERROR(AW120/AS120-1,"nm")</f>
        <v>1.1406786122760195</v>
      </c>
      <c r="AX121" s="24">
        <f t="shared" ref="AX121" si="281">IFERROR(AX120/AT120-1,"nm")</f>
        <v>0.65507411630558732</v>
      </c>
      <c r="AY121" s="24">
        <f t="shared" ref="AY121" si="282">IFERROR(AY120/AU120-1,"nm")</f>
        <v>0.66037247801345078</v>
      </c>
      <c r="AZ121" s="24">
        <f t="shared" ref="AZ121" si="283">IFERROR(AZ120/AV120-1,"nm")</f>
        <v>0.62940630797773678</v>
      </c>
      <c r="BA121" s="24">
        <f t="shared" ref="BA121" si="284">IFERROR(BA120/AW120-1,"nm")</f>
        <v>0.35084594835262672</v>
      </c>
      <c r="BB121" s="24">
        <f t="shared" ref="BB121" si="285">IFERROR(BB120/AX120-1,"nm")</f>
        <v>0.36031691353771955</v>
      </c>
      <c r="BC121" s="24">
        <f t="shared" ref="BC121" si="286">IFERROR(BC120/AY120-1,"nm")</f>
        <v>0.29833307368749029</v>
      </c>
      <c r="BD121" s="24">
        <f t="shared" ref="BD121" si="287">IFERROR(BD120/AZ120-1,"nm")</f>
        <v>0.21847423854255621</v>
      </c>
      <c r="BE121" s="24">
        <f t="shared" ref="BE121" si="288">IFERROR(BE120/BA120-1,"nm")</f>
        <v>0.21067897165458138</v>
      </c>
      <c r="BF121" s="24">
        <f t="shared" ref="BF121" si="289">IFERROR(BF120/BB120-1,"nm")</f>
        <v>0.20103091763737635</v>
      </c>
      <c r="BG121" s="24">
        <f t="shared" ref="BG121" si="290">IFERROR(BG120/BC120-1,"nm")</f>
        <v>0.19510790699244063</v>
      </c>
      <c r="BH121" s="24">
        <f t="shared" ref="BH121" si="291">IFERROR(BH120/BD120-1,"nm")</f>
        <v>0.20773963139528084</v>
      </c>
      <c r="BI121" s="24">
        <f t="shared" ref="BI121" si="292">IFERROR(BI120/BE120-1,"nm")</f>
        <v>0.13557580073233155</v>
      </c>
      <c r="BJ121" s="24">
        <f t="shared" ref="BJ121" si="293">IFERROR(BJ120/BF120-1,"nm")</f>
        <v>0.1316666666666666</v>
      </c>
      <c r="BK121" s="24">
        <f t="shared" ref="BK121" si="294">IFERROR(BK120/BG120-1,"nm")</f>
        <v>0.11473015873015857</v>
      </c>
      <c r="BL121" s="24">
        <f t="shared" ref="BL121" si="295">IFERROR(BL120/BH120-1,"nm")</f>
        <v>0.11535168195718648</v>
      </c>
      <c r="BM121" s="24">
        <f t="shared" ref="BM121" si="296">IFERROR(BM120/BI120-1,"nm")</f>
        <v>7.3984232868405053E-2</v>
      </c>
      <c r="BN121" s="24">
        <f t="shared" ref="BN121" si="297">IFERROR(BN120/BJ120-1,"nm")</f>
        <v>6.497790868924902E-2</v>
      </c>
      <c r="BO121" s="24">
        <f t="shared" ref="BO121" si="298">IFERROR(BO120/BK120-1,"nm")</f>
        <v>5.0635074329327345E-2</v>
      </c>
      <c r="BP121" s="24">
        <f t="shared" ref="BP121" si="299">IFERROR(BP120/BL120-1,"nm")</f>
        <v>3.1695547269138036E-2</v>
      </c>
      <c r="BQ121" s="24">
        <f t="shared" ref="BQ121" si="300">IFERROR(BQ120/BM120-1,"nm")</f>
        <v>5.4488989271598065E-2</v>
      </c>
      <c r="BR121" s="24">
        <f t="shared" ref="BR121" si="301">IFERROR(BR120/BN120-1,"nm")</f>
        <v>5.0448058413541164E-2</v>
      </c>
      <c r="BS121" s="24">
        <f t="shared" ref="BS121" si="302">IFERROR(BS120/BO120-1,"nm")</f>
        <v>4.4128808413748333E-2</v>
      </c>
      <c r="BT121" s="24">
        <f t="shared" ref="BT121" si="303">IFERROR(BT120/BP120-1,"nm")</f>
        <v>4.0448602104815601E-2</v>
      </c>
      <c r="BU121" s="24">
        <f t="shared" ref="BU121" si="304">IFERROR(BU120/BQ120-1,"nm")</f>
        <v>6.024096385542177E-2</v>
      </c>
      <c r="BV121" s="24">
        <f t="shared" ref="BV121" si="305">IFERROR(BV120/BR120-1,"nm")</f>
        <v>5.6872037914691864E-2</v>
      </c>
      <c r="BW121" s="24">
        <f t="shared" ref="BW121" si="306">IFERROR(BW120/BS120-1,"nm")</f>
        <v>5.6074766355140193E-2</v>
      </c>
      <c r="BX121" s="24">
        <f t="shared" ref="BX121" si="307">IFERROR(BX120/BT120-1,"nm")</f>
        <v>5.2873563218390984E-2</v>
      </c>
    </row>
    <row r="122" spans="2:79" x14ac:dyDescent="0.15">
      <c r="C122" t="s">
        <v>478</v>
      </c>
      <c r="G122" s="36" t="s">
        <v>38</v>
      </c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Y122" s="64"/>
      <c r="Z122" s="64"/>
      <c r="AA122" s="64"/>
      <c r="AB122" s="64"/>
      <c r="AC122" s="64"/>
      <c r="AD122" s="64"/>
      <c r="AE122" s="64"/>
      <c r="AF122" s="64"/>
      <c r="AG122" s="64"/>
      <c r="AH122" s="64"/>
      <c r="AI122" s="64"/>
      <c r="AJ122" s="64"/>
      <c r="AK122" s="64"/>
      <c r="AL122" s="64"/>
      <c r="AM122" s="64"/>
      <c r="AN122" s="64"/>
      <c r="AO122" s="64"/>
      <c r="AP122" s="64"/>
      <c r="AQ122" s="64"/>
      <c r="AR122" s="64"/>
      <c r="AS122" s="64"/>
      <c r="AT122" s="24">
        <f t="shared" ref="AT122:BX122" si="308">IFERROR(AT120/AS120-1,"nm")</f>
        <v>0.33739992375142958</v>
      </c>
      <c r="AU122" s="24">
        <f t="shared" si="308"/>
        <v>0.10205245153933862</v>
      </c>
      <c r="AV122" s="24">
        <f t="shared" si="308"/>
        <v>0.11536471805483717</v>
      </c>
      <c r="AW122" s="24">
        <f t="shared" si="308"/>
        <v>0.30217996289424875</v>
      </c>
      <c r="AX122" s="24">
        <f t="shared" si="308"/>
        <v>3.4016028495102546E-2</v>
      </c>
      <c r="AY122" s="24">
        <f t="shared" si="308"/>
        <v>0.10558043403375805</v>
      </c>
      <c r="AZ122" s="24">
        <f t="shared" si="308"/>
        <v>9.456301604611328E-2</v>
      </c>
      <c r="BA122" s="24">
        <f t="shared" si="308"/>
        <v>7.9561628237973192E-2</v>
      </c>
      <c r="BB122" s="24">
        <f t="shared" si="308"/>
        <v>4.1265655899802356E-2</v>
      </c>
      <c r="BC122" s="24">
        <f t="shared" si="308"/>
        <v>5.5203849075715405E-2</v>
      </c>
      <c r="BD122" s="24">
        <f t="shared" si="308"/>
        <v>2.7237820974322036E-2</v>
      </c>
      <c r="BE122" s="24">
        <f t="shared" si="308"/>
        <v>7.2655063660787222E-2</v>
      </c>
      <c r="BF122" s="24">
        <f t="shared" si="308"/>
        <v>3.2967678046389892E-2</v>
      </c>
      <c r="BG122" s="24">
        <f t="shared" si="308"/>
        <v>5.0000000000000044E-2</v>
      </c>
      <c r="BH122" s="24">
        <f t="shared" si="308"/>
        <v>3.8095238095238182E-2</v>
      </c>
      <c r="BI122" s="24">
        <f t="shared" si="308"/>
        <v>8.5626911314984344E-3</v>
      </c>
      <c r="BJ122" s="24">
        <f t="shared" si="308"/>
        <v>2.9411764705882248E-2</v>
      </c>
      <c r="BK122" s="24">
        <f t="shared" si="308"/>
        <v>3.4285714285714253E-2</v>
      </c>
      <c r="BL122" s="24">
        <f t="shared" si="308"/>
        <v>3.8674033149171283E-2</v>
      </c>
      <c r="BM122" s="24">
        <f t="shared" si="308"/>
        <v>-2.8844044746654918E-2</v>
      </c>
      <c r="BN122" s="24">
        <f t="shared" si="308"/>
        <v>2.0779220779220786E-2</v>
      </c>
      <c r="BO122" s="24">
        <f t="shared" si="308"/>
        <v>2.0356234096692072E-2</v>
      </c>
      <c r="BP122" s="24">
        <f t="shared" si="308"/>
        <v>1.9950124688279391E-2</v>
      </c>
      <c r="BQ122" s="24">
        <f t="shared" si="308"/>
        <v>-7.3881152333369338E-3</v>
      </c>
      <c r="BR122" s="24">
        <f t="shared" si="308"/>
        <v>1.6867469879518149E-2</v>
      </c>
      <c r="BS122" s="24">
        <f t="shared" si="308"/>
        <v>1.4218009478673022E-2</v>
      </c>
      <c r="BT122" s="24">
        <f t="shared" si="308"/>
        <v>1.6355140186915973E-2</v>
      </c>
      <c r="BU122" s="24">
        <f t="shared" si="308"/>
        <v>1.1494252873563093E-2</v>
      </c>
      <c r="BV122" s="24">
        <f t="shared" si="308"/>
        <v>1.3636363636363669E-2</v>
      </c>
      <c r="BW122" s="24">
        <f t="shared" si="308"/>
        <v>1.3452914798206317E-2</v>
      </c>
      <c r="BX122" s="24">
        <f t="shared" si="308"/>
        <v>1.3274336283185972E-2</v>
      </c>
    </row>
    <row r="123" spans="2:79" x14ac:dyDescent="0.15">
      <c r="G123" s="36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Y123" s="64"/>
      <c r="Z123" s="64"/>
      <c r="AA123" s="64"/>
      <c r="AB123" s="64"/>
      <c r="AC123" s="64"/>
      <c r="AD123" s="64"/>
      <c r="AE123" s="64"/>
      <c r="AF123" s="64"/>
      <c r="AG123" s="64"/>
      <c r="AH123" s="64"/>
      <c r="AI123" s="64"/>
      <c r="AJ123" s="64"/>
      <c r="AK123" s="64"/>
      <c r="AL123" s="64"/>
      <c r="AM123" s="64"/>
      <c r="AN123" s="64"/>
      <c r="AO123" s="64"/>
      <c r="AP123" s="64"/>
      <c r="AQ123" s="64"/>
      <c r="AR123" s="64"/>
      <c r="AS123" s="64"/>
      <c r="AT123" s="64"/>
      <c r="AU123" s="64"/>
      <c r="AV123" s="64"/>
      <c r="AW123" s="64"/>
      <c r="AX123" s="64"/>
      <c r="AY123" s="64"/>
      <c r="AZ123" s="64"/>
      <c r="BA123" s="64"/>
      <c r="BB123" s="64"/>
      <c r="BC123" s="64"/>
      <c r="BD123" s="64"/>
      <c r="BE123" s="64"/>
      <c r="BF123" s="63"/>
      <c r="BG123" s="63"/>
      <c r="BH123" s="63"/>
      <c r="BI123" s="63"/>
      <c r="BJ123" s="63"/>
      <c r="BK123" s="63"/>
      <c r="BL123" s="63"/>
      <c r="BM123" s="63"/>
      <c r="BN123" s="63"/>
      <c r="BO123" s="63"/>
      <c r="BP123" s="63"/>
      <c r="BQ123" s="63"/>
      <c r="BR123" s="63"/>
      <c r="BS123" s="63"/>
      <c r="BT123" s="63"/>
      <c r="BU123" s="63"/>
      <c r="BV123" s="63"/>
      <c r="BW123" s="63"/>
      <c r="BX123" s="63"/>
    </row>
    <row r="124" spans="2:79" x14ac:dyDescent="0.15">
      <c r="B124" t="s">
        <v>476</v>
      </c>
      <c r="G124" s="36" t="s">
        <v>477</v>
      </c>
      <c r="H124" s="64"/>
      <c r="I124" s="64"/>
      <c r="J124" s="64"/>
      <c r="K124" s="64"/>
      <c r="L124" s="64"/>
      <c r="M124" s="64">
        <f t="shared" ref="M124:T124" si="309">+IFERROR(AVERAGEIF($X$5:$BY$5,M$5,$X124:$BY124),"nm")</f>
        <v>100</v>
      </c>
      <c r="N124" s="64">
        <f t="shared" si="309"/>
        <v>100</v>
      </c>
      <c r="O124" s="64">
        <f t="shared" si="309"/>
        <v>100</v>
      </c>
      <c r="P124" s="64">
        <f t="shared" si="309"/>
        <v>100</v>
      </c>
      <c r="Q124" s="64">
        <f t="shared" si="309"/>
        <v>103</v>
      </c>
      <c r="R124" s="64">
        <f t="shared" si="309"/>
        <v>103</v>
      </c>
      <c r="S124" s="64">
        <f t="shared" si="309"/>
        <v>103</v>
      </c>
      <c r="T124" s="64">
        <f t="shared" si="309"/>
        <v>103</v>
      </c>
      <c r="Y124" s="64"/>
      <c r="Z124" s="64"/>
      <c r="AA124" s="64"/>
      <c r="AB124" s="64"/>
      <c r="AC124" s="64"/>
      <c r="AD124" s="64"/>
      <c r="AE124" s="64"/>
      <c r="AF124" s="64"/>
      <c r="AG124" s="64"/>
      <c r="AH124" s="64"/>
      <c r="AI124" s="64"/>
      <c r="AJ124" s="64"/>
      <c r="AK124" s="64"/>
      <c r="AL124" s="64"/>
      <c r="AM124" s="64"/>
      <c r="AN124" s="64"/>
      <c r="AO124" s="64"/>
      <c r="AP124" s="64"/>
      <c r="AQ124" s="64"/>
      <c r="AR124" s="64"/>
      <c r="AS124" s="143">
        <v>100</v>
      </c>
      <c r="AT124" s="143">
        <v>100</v>
      </c>
      <c r="AU124" s="143">
        <v>100</v>
      </c>
      <c r="AV124" s="143">
        <v>100</v>
      </c>
      <c r="AW124" s="143">
        <v>100</v>
      </c>
      <c r="AX124" s="143">
        <v>100</v>
      </c>
      <c r="AY124" s="143">
        <v>100</v>
      </c>
      <c r="AZ124" s="143">
        <v>100</v>
      </c>
      <c r="BA124" s="143">
        <v>100</v>
      </c>
      <c r="BB124" s="143">
        <v>100</v>
      </c>
      <c r="BC124" s="143">
        <v>100</v>
      </c>
      <c r="BD124" s="143">
        <v>100</v>
      </c>
      <c r="BE124" s="64">
        <f>BA124*(1+BE125)</f>
        <v>100</v>
      </c>
      <c r="BF124" s="23">
        <f>BB124*(1+BF125)</f>
        <v>100</v>
      </c>
      <c r="BG124" s="23">
        <f t="shared" ref="BG124:BX124" si="310">BC124*(1+BG125)</f>
        <v>100</v>
      </c>
      <c r="BH124" s="23">
        <f t="shared" si="310"/>
        <v>100</v>
      </c>
      <c r="BI124" s="23">
        <f t="shared" si="310"/>
        <v>103</v>
      </c>
      <c r="BJ124" s="23">
        <f t="shared" si="310"/>
        <v>103</v>
      </c>
      <c r="BK124" s="23">
        <f t="shared" si="310"/>
        <v>103</v>
      </c>
      <c r="BL124" s="23">
        <f t="shared" si="310"/>
        <v>103</v>
      </c>
      <c r="BM124" s="23">
        <f t="shared" si="310"/>
        <v>103</v>
      </c>
      <c r="BN124" s="23">
        <f t="shared" si="310"/>
        <v>103</v>
      </c>
      <c r="BO124" s="23">
        <f t="shared" si="310"/>
        <v>103</v>
      </c>
      <c r="BP124" s="23">
        <f t="shared" si="310"/>
        <v>103</v>
      </c>
      <c r="BQ124" s="23">
        <f t="shared" si="310"/>
        <v>103</v>
      </c>
      <c r="BR124" s="23">
        <f t="shared" si="310"/>
        <v>103</v>
      </c>
      <c r="BS124" s="23">
        <f t="shared" si="310"/>
        <v>103</v>
      </c>
      <c r="BT124" s="23">
        <f t="shared" si="310"/>
        <v>103</v>
      </c>
      <c r="BU124" s="23">
        <f t="shared" si="310"/>
        <v>103</v>
      </c>
      <c r="BV124" s="23">
        <f t="shared" si="310"/>
        <v>103</v>
      </c>
      <c r="BW124" s="23">
        <f t="shared" si="310"/>
        <v>103</v>
      </c>
      <c r="BX124" s="23">
        <f t="shared" si="310"/>
        <v>103</v>
      </c>
      <c r="BZ124" t="s">
        <v>474</v>
      </c>
    </row>
    <row r="125" spans="2:79" x14ac:dyDescent="0.15">
      <c r="C125" t="s">
        <v>71</v>
      </c>
      <c r="G125" s="36" t="s">
        <v>38</v>
      </c>
      <c r="H125" s="98"/>
      <c r="I125" s="98"/>
      <c r="J125" s="98"/>
      <c r="K125" s="98"/>
      <c r="L125" s="98"/>
      <c r="M125" s="98"/>
      <c r="N125" s="24">
        <f>IFERROR(N124/M124-1,"nm")</f>
        <v>0</v>
      </c>
      <c r="O125" s="24">
        <f t="shared" ref="O125" si="311">IFERROR(O124/N124-1,"nm")</f>
        <v>0</v>
      </c>
      <c r="P125" s="24">
        <f t="shared" ref="P125" si="312">IFERROR(P124/O124-1,"nm")</f>
        <v>0</v>
      </c>
      <c r="Q125" s="24">
        <f t="shared" ref="Q125" si="313">IFERROR(Q124/P124-1,"nm")</f>
        <v>3.0000000000000027E-2</v>
      </c>
      <c r="R125" s="24">
        <f t="shared" ref="R125" si="314">IFERROR(R124/Q124-1,"nm")</f>
        <v>0</v>
      </c>
      <c r="S125" s="24">
        <f t="shared" ref="S125" si="315">IFERROR(S124/R124-1,"nm")</f>
        <v>0</v>
      </c>
      <c r="T125" s="24">
        <f t="shared" ref="T125" si="316">IFERROR(T124/S124-1,"nm")</f>
        <v>0</v>
      </c>
      <c r="Y125" s="64"/>
      <c r="Z125" s="64"/>
      <c r="AA125" s="64"/>
      <c r="AB125" s="64"/>
      <c r="AC125" s="64"/>
      <c r="AD125" s="64"/>
      <c r="AE125" s="64"/>
      <c r="AF125" s="64"/>
      <c r="AG125" s="64"/>
      <c r="AH125" s="64"/>
      <c r="AI125" s="64"/>
      <c r="AJ125" s="64"/>
      <c r="AK125" s="64"/>
      <c r="AL125" s="64"/>
      <c r="AM125" s="64"/>
      <c r="AN125" s="64"/>
      <c r="AO125" s="64"/>
      <c r="AP125" s="64"/>
      <c r="AQ125" s="64"/>
      <c r="AR125" s="64"/>
      <c r="AS125" s="64"/>
      <c r="AT125" s="64"/>
      <c r="AU125" s="64"/>
      <c r="AV125" s="64"/>
      <c r="AW125" s="24">
        <f>IFERROR(AW124/AS124-1,"nm")</f>
        <v>0</v>
      </c>
      <c r="AX125" s="24">
        <f t="shared" ref="AX125" si="317">IFERROR(AX124/AT124-1,"nm")</f>
        <v>0</v>
      </c>
      <c r="AY125" s="24">
        <f t="shared" ref="AY125" si="318">IFERROR(AY124/AU124-1,"nm")</f>
        <v>0</v>
      </c>
      <c r="AZ125" s="24">
        <f t="shared" ref="AZ125" si="319">IFERROR(AZ124/AV124-1,"nm")</f>
        <v>0</v>
      </c>
      <c r="BA125" s="24">
        <f t="shared" ref="BA125" si="320">IFERROR(BA124/AW124-1,"nm")</f>
        <v>0</v>
      </c>
      <c r="BB125" s="24">
        <f t="shared" ref="BB125" si="321">IFERROR(BB124/AX124-1,"nm")</f>
        <v>0</v>
      </c>
      <c r="BC125" s="24">
        <f t="shared" ref="BC125" si="322">IFERROR(BC124/AY124-1,"nm")</f>
        <v>0</v>
      </c>
      <c r="BD125" s="24">
        <f t="shared" ref="BD125" si="323">IFERROR(BD124/AZ124-1,"nm")</f>
        <v>0</v>
      </c>
      <c r="BE125" s="24">
        <f t="shared" ref="BE125:BX125" si="324">CHOOSE($G$2,BE126,BE127,BE128)</f>
        <v>0</v>
      </c>
      <c r="BF125" s="24">
        <f t="shared" si="324"/>
        <v>0</v>
      </c>
      <c r="BG125" s="24">
        <f t="shared" si="324"/>
        <v>0</v>
      </c>
      <c r="BH125" s="24">
        <f t="shared" si="324"/>
        <v>0</v>
      </c>
      <c r="BI125" s="24">
        <f t="shared" si="324"/>
        <v>0.03</v>
      </c>
      <c r="BJ125" s="24">
        <f t="shared" si="324"/>
        <v>0.03</v>
      </c>
      <c r="BK125" s="24">
        <f t="shared" si="324"/>
        <v>0.03</v>
      </c>
      <c r="BL125" s="24">
        <f t="shared" si="324"/>
        <v>0.03</v>
      </c>
      <c r="BM125" s="24">
        <f t="shared" si="324"/>
        <v>0</v>
      </c>
      <c r="BN125" s="24">
        <f t="shared" si="324"/>
        <v>0</v>
      </c>
      <c r="BO125" s="24">
        <f t="shared" si="324"/>
        <v>0</v>
      </c>
      <c r="BP125" s="24">
        <f t="shared" si="324"/>
        <v>0</v>
      </c>
      <c r="BQ125" s="24">
        <f t="shared" si="324"/>
        <v>0</v>
      </c>
      <c r="BR125" s="24">
        <f t="shared" si="324"/>
        <v>0</v>
      </c>
      <c r="BS125" s="24">
        <f t="shared" si="324"/>
        <v>0</v>
      </c>
      <c r="BT125" s="24">
        <f t="shared" si="324"/>
        <v>0</v>
      </c>
      <c r="BU125" s="24">
        <f t="shared" si="324"/>
        <v>0</v>
      </c>
      <c r="BV125" s="24">
        <f t="shared" si="324"/>
        <v>0</v>
      </c>
      <c r="BW125" s="24">
        <f t="shared" si="324"/>
        <v>0</v>
      </c>
      <c r="BX125" s="24">
        <f t="shared" si="324"/>
        <v>0</v>
      </c>
    </row>
    <row r="126" spans="2:79" outlineLevel="1" x14ac:dyDescent="0.15">
      <c r="D126">
        <v>1</v>
      </c>
      <c r="G126" s="36" t="s">
        <v>38</v>
      </c>
      <c r="H126" s="98"/>
      <c r="I126" s="98"/>
      <c r="J126" s="98"/>
      <c r="K126" s="98"/>
      <c r="L126" s="98"/>
      <c r="M126" s="98"/>
      <c r="N126" s="24"/>
      <c r="O126" s="24"/>
      <c r="P126" s="24"/>
      <c r="Q126" s="24"/>
      <c r="R126" s="24"/>
      <c r="S126" s="24"/>
      <c r="T126" s="24"/>
      <c r="Y126" s="64"/>
      <c r="Z126" s="64"/>
      <c r="AA126" s="64"/>
      <c r="AB126" s="64"/>
      <c r="AC126" s="64"/>
      <c r="AD126" s="64"/>
      <c r="AE126" s="64"/>
      <c r="AF126" s="64"/>
      <c r="AG126" s="64"/>
      <c r="AH126" s="64"/>
      <c r="AI126" s="64"/>
      <c r="AJ126" s="64"/>
      <c r="AK126" s="64"/>
      <c r="AL126" s="64"/>
      <c r="AM126" s="64"/>
      <c r="AN126" s="64"/>
      <c r="AO126" s="64"/>
      <c r="AP126" s="64"/>
      <c r="AQ126" s="64"/>
      <c r="AR126" s="64"/>
      <c r="AS126" s="64"/>
      <c r="AT126" s="64"/>
      <c r="AU126" s="64"/>
      <c r="AV126" s="64"/>
      <c r="AW126" s="24"/>
      <c r="AX126" s="24"/>
      <c r="AY126" s="24"/>
      <c r="AZ126" s="24"/>
      <c r="BA126" s="24"/>
      <c r="BB126" s="24"/>
      <c r="BC126" s="24"/>
      <c r="BD126" s="24"/>
      <c r="BE126" s="172">
        <v>0</v>
      </c>
      <c r="BF126" s="172">
        <v>0</v>
      </c>
      <c r="BG126" s="172">
        <v>0</v>
      </c>
      <c r="BH126" s="172">
        <v>0</v>
      </c>
      <c r="BI126" s="172">
        <v>0.05</v>
      </c>
      <c r="BJ126" s="172">
        <v>0.05</v>
      </c>
      <c r="BK126" s="172">
        <v>0.05</v>
      </c>
      <c r="BL126" s="172">
        <v>0.05</v>
      </c>
      <c r="BM126" s="172">
        <v>0.03</v>
      </c>
      <c r="BN126" s="172">
        <v>0.03</v>
      </c>
      <c r="BO126" s="172">
        <v>0.03</v>
      </c>
      <c r="BP126" s="172">
        <v>0.03</v>
      </c>
      <c r="BQ126" s="172">
        <v>0.03</v>
      </c>
      <c r="BR126" s="172">
        <v>0.03</v>
      </c>
      <c r="BS126" s="172">
        <v>0.03</v>
      </c>
      <c r="BT126" s="172">
        <v>0.03</v>
      </c>
      <c r="BU126" s="172">
        <v>0.03</v>
      </c>
      <c r="BV126" s="172">
        <v>0.03</v>
      </c>
      <c r="BW126" s="172">
        <v>0.03</v>
      </c>
      <c r="BX126" s="172">
        <v>0.03</v>
      </c>
    </row>
    <row r="127" spans="2:79" outlineLevel="1" x14ac:dyDescent="0.15">
      <c r="D127">
        <v>2</v>
      </c>
      <c r="G127" s="36" t="s">
        <v>38</v>
      </c>
      <c r="H127" s="98"/>
      <c r="I127" s="98"/>
      <c r="J127" s="98"/>
      <c r="K127" s="98"/>
      <c r="L127" s="98"/>
      <c r="M127" s="98"/>
      <c r="N127" s="24"/>
      <c r="O127" s="24"/>
      <c r="P127" s="24"/>
      <c r="Q127" s="24"/>
      <c r="R127" s="24"/>
      <c r="S127" s="24"/>
      <c r="T127" s="24"/>
      <c r="Y127" s="64"/>
      <c r="Z127" s="64"/>
      <c r="AA127" s="64"/>
      <c r="AB127" s="64"/>
      <c r="AC127" s="64"/>
      <c r="AD127" s="64"/>
      <c r="AE127" s="64"/>
      <c r="AF127" s="64"/>
      <c r="AG127" s="64"/>
      <c r="AH127" s="64"/>
      <c r="AI127" s="64"/>
      <c r="AJ127" s="64"/>
      <c r="AK127" s="64"/>
      <c r="AL127" s="64"/>
      <c r="AM127" s="64"/>
      <c r="AN127" s="64"/>
      <c r="AO127" s="64"/>
      <c r="AP127" s="64"/>
      <c r="AQ127" s="64"/>
      <c r="AR127" s="64"/>
      <c r="AS127" s="64"/>
      <c r="AT127" s="64"/>
      <c r="AU127" s="64"/>
      <c r="AV127" s="64"/>
      <c r="AW127" s="24"/>
      <c r="AX127" s="24"/>
      <c r="AY127" s="24"/>
      <c r="AZ127" s="24"/>
      <c r="BA127" s="24"/>
      <c r="BB127" s="24"/>
      <c r="BC127" s="24"/>
      <c r="BD127" s="24"/>
      <c r="BE127" s="172">
        <v>0</v>
      </c>
      <c r="BF127" s="172">
        <v>0</v>
      </c>
      <c r="BG127" s="172">
        <v>0</v>
      </c>
      <c r="BH127" s="172">
        <v>0</v>
      </c>
      <c r="BI127" s="172">
        <v>0.03</v>
      </c>
      <c r="BJ127" s="172">
        <v>0.03</v>
      </c>
      <c r="BK127" s="172">
        <v>0.03</v>
      </c>
      <c r="BL127" s="172">
        <v>0.03</v>
      </c>
      <c r="BM127" s="172">
        <v>0</v>
      </c>
      <c r="BN127" s="172">
        <v>0</v>
      </c>
      <c r="BO127" s="172">
        <v>0</v>
      </c>
      <c r="BP127" s="172">
        <v>0</v>
      </c>
      <c r="BQ127" s="172">
        <v>0</v>
      </c>
      <c r="BR127" s="172">
        <v>0</v>
      </c>
      <c r="BS127" s="172">
        <v>0</v>
      </c>
      <c r="BT127" s="172">
        <v>0</v>
      </c>
      <c r="BU127" s="172">
        <v>0</v>
      </c>
      <c r="BV127" s="172">
        <v>0</v>
      </c>
      <c r="BW127" s="172">
        <v>0</v>
      </c>
      <c r="BX127" s="172">
        <v>0</v>
      </c>
    </row>
    <row r="128" spans="2:79" outlineLevel="1" x14ac:dyDescent="0.15">
      <c r="D128">
        <v>3</v>
      </c>
      <c r="G128" s="36" t="s">
        <v>38</v>
      </c>
      <c r="H128" s="98"/>
      <c r="I128" s="98"/>
      <c r="J128" s="98"/>
      <c r="K128" s="98"/>
      <c r="L128" s="98"/>
      <c r="M128" s="98"/>
      <c r="N128" s="24"/>
      <c r="O128" s="24"/>
      <c r="P128" s="24"/>
      <c r="Q128" s="24"/>
      <c r="R128" s="24"/>
      <c r="S128" s="24"/>
      <c r="T128" s="24"/>
      <c r="Y128" s="64"/>
      <c r="Z128" s="64"/>
      <c r="AA128" s="64"/>
      <c r="AB128" s="64"/>
      <c r="AC128" s="64"/>
      <c r="AD128" s="64"/>
      <c r="AE128" s="64"/>
      <c r="AF128" s="64"/>
      <c r="AG128" s="64"/>
      <c r="AH128" s="64"/>
      <c r="AI128" s="64"/>
      <c r="AJ128" s="64"/>
      <c r="AK128" s="64"/>
      <c r="AL128" s="64"/>
      <c r="AM128" s="64"/>
      <c r="AN128" s="64"/>
      <c r="AO128" s="64"/>
      <c r="AP128" s="64"/>
      <c r="AQ128" s="64"/>
      <c r="AR128" s="64"/>
      <c r="AS128" s="64"/>
      <c r="AT128" s="64"/>
      <c r="AU128" s="64"/>
      <c r="AV128" s="64"/>
      <c r="AW128" s="24"/>
      <c r="AX128" s="24"/>
      <c r="AY128" s="24"/>
      <c r="AZ128" s="24"/>
      <c r="BA128" s="24"/>
      <c r="BB128" s="24"/>
      <c r="BC128" s="24"/>
      <c r="BD128" s="24"/>
      <c r="BE128" s="172">
        <v>0</v>
      </c>
      <c r="BF128" s="172">
        <v>0</v>
      </c>
      <c r="BG128" s="172">
        <v>0</v>
      </c>
      <c r="BH128" s="172">
        <v>0</v>
      </c>
      <c r="BI128" s="172">
        <v>0</v>
      </c>
      <c r="BJ128" s="172">
        <v>0</v>
      </c>
      <c r="BK128" s="172">
        <v>0</v>
      </c>
      <c r="BL128" s="172">
        <v>0</v>
      </c>
      <c r="BM128" s="172">
        <v>-0.03</v>
      </c>
      <c r="BN128" s="172">
        <v>-0.03</v>
      </c>
      <c r="BO128" s="172">
        <v>-0.03</v>
      </c>
      <c r="BP128" s="172">
        <v>-0.03</v>
      </c>
      <c r="BQ128" s="172">
        <v>-0.03</v>
      </c>
      <c r="BR128" s="172">
        <v>-0.03</v>
      </c>
      <c r="BS128" s="172">
        <v>-0.03</v>
      </c>
      <c r="BT128" s="172">
        <v>-0.03</v>
      </c>
      <c r="BU128" s="172">
        <v>-0.03</v>
      </c>
      <c r="BV128" s="172">
        <v>-0.03</v>
      </c>
      <c r="BW128" s="172">
        <v>-0.03</v>
      </c>
      <c r="BX128" s="172">
        <v>-0.03</v>
      </c>
    </row>
    <row r="129" spans="2:76" x14ac:dyDescent="0.15">
      <c r="C129" t="s">
        <v>478</v>
      </c>
      <c r="G129" s="36" t="s">
        <v>38</v>
      </c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Y129" s="64"/>
      <c r="Z129" s="64"/>
      <c r="AA129" s="64"/>
      <c r="AB129" s="64"/>
      <c r="AC129" s="64"/>
      <c r="AD129" s="64"/>
      <c r="AE129" s="64"/>
      <c r="AF129" s="64"/>
      <c r="AG129" s="64"/>
      <c r="AH129" s="64"/>
      <c r="AI129" s="64"/>
      <c r="AJ129" s="64"/>
      <c r="AK129" s="64"/>
      <c r="AL129" s="64"/>
      <c r="AM129" s="64"/>
      <c r="AN129" s="64"/>
      <c r="AO129" s="64"/>
      <c r="AP129" s="64"/>
      <c r="AQ129" s="64"/>
      <c r="AR129" s="64"/>
      <c r="AS129" s="64"/>
      <c r="AT129" s="24">
        <f>IFERROR(AT124/AS124-1,"nm")</f>
        <v>0</v>
      </c>
      <c r="AU129" s="24">
        <f t="shared" ref="AU129:BX129" si="325">IFERROR(AU124/AT124-1,"nm")</f>
        <v>0</v>
      </c>
      <c r="AV129" s="24">
        <f t="shared" si="325"/>
        <v>0</v>
      </c>
      <c r="AW129" s="24">
        <f t="shared" si="325"/>
        <v>0</v>
      </c>
      <c r="AX129" s="24">
        <f t="shared" si="325"/>
        <v>0</v>
      </c>
      <c r="AY129" s="24">
        <f t="shared" si="325"/>
        <v>0</v>
      </c>
      <c r="AZ129" s="24">
        <f t="shared" si="325"/>
        <v>0</v>
      </c>
      <c r="BA129" s="24">
        <f t="shared" si="325"/>
        <v>0</v>
      </c>
      <c r="BB129" s="24">
        <f t="shared" si="325"/>
        <v>0</v>
      </c>
      <c r="BC129" s="24">
        <f t="shared" si="325"/>
        <v>0</v>
      </c>
      <c r="BD129" s="24">
        <f t="shared" si="325"/>
        <v>0</v>
      </c>
      <c r="BE129" s="24">
        <f t="shared" si="325"/>
        <v>0</v>
      </c>
      <c r="BF129" s="24">
        <f t="shared" si="325"/>
        <v>0</v>
      </c>
      <c r="BG129" s="24">
        <f t="shared" si="325"/>
        <v>0</v>
      </c>
      <c r="BH129" s="24">
        <f t="shared" si="325"/>
        <v>0</v>
      </c>
      <c r="BI129" s="24">
        <f t="shared" si="325"/>
        <v>3.0000000000000027E-2</v>
      </c>
      <c r="BJ129" s="24">
        <f t="shared" si="325"/>
        <v>0</v>
      </c>
      <c r="BK129" s="24">
        <f t="shared" si="325"/>
        <v>0</v>
      </c>
      <c r="BL129" s="24">
        <f t="shared" si="325"/>
        <v>0</v>
      </c>
      <c r="BM129" s="24">
        <f t="shared" si="325"/>
        <v>0</v>
      </c>
      <c r="BN129" s="24">
        <f t="shared" si="325"/>
        <v>0</v>
      </c>
      <c r="BO129" s="24">
        <f t="shared" si="325"/>
        <v>0</v>
      </c>
      <c r="BP129" s="24">
        <f t="shared" si="325"/>
        <v>0</v>
      </c>
      <c r="BQ129" s="24">
        <f t="shared" si="325"/>
        <v>0</v>
      </c>
      <c r="BR129" s="24">
        <f t="shared" si="325"/>
        <v>0</v>
      </c>
      <c r="BS129" s="24">
        <f t="shared" si="325"/>
        <v>0</v>
      </c>
      <c r="BT129" s="24">
        <f t="shared" si="325"/>
        <v>0</v>
      </c>
      <c r="BU129" s="24">
        <f t="shared" si="325"/>
        <v>0</v>
      </c>
      <c r="BV129" s="24">
        <f t="shared" si="325"/>
        <v>0</v>
      </c>
      <c r="BW129" s="24">
        <f t="shared" si="325"/>
        <v>0</v>
      </c>
      <c r="BX129" s="24">
        <f t="shared" si="325"/>
        <v>0</v>
      </c>
    </row>
    <row r="130" spans="2:76" x14ac:dyDescent="0.15">
      <c r="G130" s="36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Y130" s="64"/>
      <c r="Z130" s="64"/>
      <c r="AA130" s="64"/>
      <c r="AB130" s="64"/>
      <c r="AC130" s="64"/>
      <c r="AD130" s="64"/>
      <c r="AE130" s="64"/>
      <c r="AF130" s="64"/>
      <c r="AG130" s="64"/>
      <c r="AH130" s="64"/>
      <c r="AI130" s="64"/>
      <c r="AJ130" s="64"/>
      <c r="AK130" s="64"/>
      <c r="AL130" s="64"/>
      <c r="AM130" s="64"/>
      <c r="AN130" s="64"/>
      <c r="AO130" s="64"/>
      <c r="AP130" s="64"/>
      <c r="AQ130" s="64"/>
      <c r="AR130" s="64"/>
      <c r="AS130" s="64"/>
      <c r="AT130" s="64"/>
      <c r="AU130" s="64"/>
      <c r="AV130" s="64"/>
      <c r="AW130" s="64"/>
      <c r="AX130" s="64"/>
      <c r="AY130" s="64"/>
      <c r="AZ130" s="64"/>
      <c r="BA130" s="64"/>
      <c r="BB130" s="64"/>
      <c r="BC130" s="64"/>
      <c r="BD130" s="64"/>
      <c r="BE130" s="64"/>
      <c r="BF130" s="63"/>
      <c r="BG130" s="63"/>
      <c r="BH130" s="63"/>
      <c r="BI130" s="63"/>
      <c r="BJ130" s="63"/>
      <c r="BK130" s="63"/>
      <c r="BL130" s="63"/>
      <c r="BM130" s="63"/>
      <c r="BN130" s="63"/>
      <c r="BO130" s="63"/>
      <c r="BP130" s="63"/>
      <c r="BQ130" s="63"/>
      <c r="BR130" s="63"/>
      <c r="BS130" s="63"/>
      <c r="BT130" s="63"/>
      <c r="BU130" s="63"/>
      <c r="BV130" s="63"/>
      <c r="BW130" s="63"/>
      <c r="BX130" s="63"/>
    </row>
    <row r="131" spans="2:76" x14ac:dyDescent="0.15">
      <c r="B131" s="46" t="s">
        <v>422</v>
      </c>
      <c r="C131" s="47"/>
      <c r="D131" s="47"/>
      <c r="E131" s="47"/>
      <c r="F131" s="47"/>
      <c r="G131" s="73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Y131" s="49"/>
      <c r="Z131" s="49"/>
      <c r="AA131" s="49"/>
      <c r="AB131" s="49"/>
      <c r="AC131" s="49"/>
      <c r="AD131" s="49"/>
      <c r="AE131" s="49"/>
      <c r="AF131" s="49"/>
      <c r="AG131" s="49"/>
      <c r="AH131" s="49"/>
      <c r="AI131" s="49"/>
      <c r="AJ131" s="49"/>
      <c r="AK131" s="49"/>
      <c r="AL131" s="49"/>
      <c r="AM131" s="49"/>
      <c r="AN131" s="49"/>
      <c r="AO131" s="49"/>
      <c r="AP131" s="49"/>
      <c r="AQ131" s="49"/>
      <c r="AR131" s="49"/>
      <c r="AS131" s="49"/>
      <c r="AT131" s="49"/>
      <c r="AU131" s="49"/>
      <c r="AV131" s="49"/>
      <c r="AW131" s="49"/>
      <c r="AX131" s="49"/>
      <c r="AY131" s="49"/>
      <c r="AZ131" s="49"/>
      <c r="BA131" s="49"/>
      <c r="BB131" s="49"/>
      <c r="BC131" s="49"/>
      <c r="BD131" s="49"/>
      <c r="BE131" s="49"/>
      <c r="BF131" s="47"/>
      <c r="BG131" s="47"/>
      <c r="BH131" s="47"/>
      <c r="BI131" s="47"/>
      <c r="BJ131" s="47"/>
      <c r="BK131" s="47"/>
      <c r="BL131" s="47"/>
      <c r="BM131" s="47"/>
      <c r="BN131" s="47"/>
      <c r="BO131" s="47"/>
      <c r="BP131" s="47"/>
      <c r="BQ131" s="47"/>
      <c r="BR131" s="47"/>
      <c r="BS131" s="47"/>
      <c r="BT131" s="47"/>
      <c r="BU131" s="47"/>
      <c r="BV131" s="47"/>
      <c r="BW131" s="47"/>
      <c r="BX131" s="47"/>
    </row>
    <row r="132" spans="2:76" x14ac:dyDescent="0.15">
      <c r="G132" s="36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Y132" s="64"/>
      <c r="Z132" s="64"/>
      <c r="AA132" s="64"/>
      <c r="AB132" s="64"/>
      <c r="AC132" s="64"/>
      <c r="AD132" s="64"/>
      <c r="AE132" s="64"/>
      <c r="AF132" s="64"/>
      <c r="AG132" s="64"/>
      <c r="AH132" s="64"/>
      <c r="AI132" s="64"/>
      <c r="AJ132" s="64"/>
      <c r="AK132" s="64"/>
      <c r="AL132" s="64"/>
      <c r="AM132" s="64"/>
      <c r="AN132" s="64"/>
      <c r="AO132" s="64"/>
      <c r="AP132" s="64"/>
      <c r="AQ132" s="64"/>
      <c r="AR132" s="64"/>
      <c r="AS132" s="64"/>
      <c r="AT132" s="64"/>
      <c r="AU132" s="64"/>
      <c r="AV132" s="64"/>
      <c r="AW132" s="64"/>
      <c r="AX132" s="64"/>
      <c r="AY132" s="64"/>
      <c r="AZ132" s="64"/>
      <c r="BA132" s="64"/>
      <c r="BB132" s="64"/>
      <c r="BC132" s="64"/>
      <c r="BD132" s="64"/>
      <c r="BE132" s="64"/>
      <c r="BF132" s="63"/>
      <c r="BG132" s="63"/>
      <c r="BH132" s="63"/>
      <c r="BI132" s="63"/>
      <c r="BJ132" s="63"/>
      <c r="BK132" s="63"/>
      <c r="BL132" s="63"/>
      <c r="BM132" s="63"/>
      <c r="BN132" s="63"/>
      <c r="BO132" s="63"/>
      <c r="BP132" s="63"/>
      <c r="BQ132" s="63"/>
      <c r="BR132" s="63"/>
      <c r="BS132" s="63"/>
      <c r="BT132" s="63"/>
      <c r="BU132" s="63"/>
      <c r="BV132" s="63"/>
      <c r="BW132" s="63"/>
      <c r="BX132" s="63"/>
    </row>
    <row r="133" spans="2:76" x14ac:dyDescent="0.15">
      <c r="B133" t="s">
        <v>30</v>
      </c>
      <c r="G133" s="36" t="str">
        <f t="shared" ref="G133" si="326">G$10</f>
        <v>JPY M</v>
      </c>
      <c r="H133" s="23"/>
      <c r="I133" s="23"/>
      <c r="J133" s="23"/>
      <c r="K133" s="23"/>
      <c r="L133" s="23"/>
      <c r="M133" s="23">
        <f t="shared" ref="M133:T133" si="327">+SUMIF($X$5:$BY$5,M$5,$X133:$BY133)</f>
        <v>13808</v>
      </c>
      <c r="N133" s="23">
        <f t="shared" si="327"/>
        <v>15756</v>
      </c>
      <c r="O133" s="23">
        <f t="shared" si="327"/>
        <v>15393</v>
      </c>
      <c r="P133" s="23">
        <f t="shared" si="327"/>
        <v>16509.05</v>
      </c>
      <c r="Q133" s="23">
        <f t="shared" si="327"/>
        <v>15683.597500000002</v>
      </c>
      <c r="R133" s="23">
        <f t="shared" si="327"/>
        <v>14899.417625</v>
      </c>
      <c r="S133" s="23">
        <f t="shared" si="327"/>
        <v>14154.446743749999</v>
      </c>
      <c r="T133" s="23">
        <f t="shared" si="327"/>
        <v>13446.724406562498</v>
      </c>
      <c r="Y133" s="64"/>
      <c r="Z133" s="64"/>
      <c r="AA133" s="64"/>
      <c r="AB133" s="64"/>
      <c r="AC133" s="64"/>
      <c r="AD133" s="64"/>
      <c r="AE133" s="64"/>
      <c r="AF133" s="64"/>
      <c r="AG133" s="64"/>
      <c r="AH133" s="64"/>
      <c r="AI133" s="64"/>
      <c r="AJ133" s="64"/>
      <c r="AK133" s="64"/>
      <c r="AL133" s="64"/>
      <c r="AM133" s="64"/>
      <c r="AN133" s="64"/>
      <c r="AO133" s="64"/>
      <c r="AP133" s="64"/>
      <c r="AQ133" s="64"/>
      <c r="AR133" s="64"/>
      <c r="AS133" s="64">
        <f t="shared" ref="AS133:BE133" si="328">AS74</f>
        <v>3298</v>
      </c>
      <c r="AT133" s="64">
        <f t="shared" si="328"/>
        <v>3044</v>
      </c>
      <c r="AU133" s="64">
        <f t="shared" si="328"/>
        <v>3787</v>
      </c>
      <c r="AV133" s="64">
        <f t="shared" si="328"/>
        <v>3679</v>
      </c>
      <c r="AW133" s="64">
        <f t="shared" si="328"/>
        <v>4053</v>
      </c>
      <c r="AX133" s="64">
        <f t="shared" si="328"/>
        <v>4254</v>
      </c>
      <c r="AY133" s="64">
        <f t="shared" si="328"/>
        <v>4077</v>
      </c>
      <c r="AZ133" s="64">
        <f t="shared" si="328"/>
        <v>3372</v>
      </c>
      <c r="BA133" s="64">
        <f t="shared" si="328"/>
        <v>3622</v>
      </c>
      <c r="BB133" s="64">
        <f t="shared" si="328"/>
        <v>3978</v>
      </c>
      <c r="BC133" s="64">
        <f t="shared" si="328"/>
        <v>3745</v>
      </c>
      <c r="BD133" s="64">
        <f t="shared" si="328"/>
        <v>4048</v>
      </c>
      <c r="BE133" s="64">
        <f t="shared" si="328"/>
        <v>4153</v>
      </c>
      <c r="BF133" s="23">
        <f>BB133*(1+BF134)</f>
        <v>4375.8</v>
      </c>
      <c r="BG133" s="23">
        <f t="shared" ref="BG133:BX133" si="329">BC133*(1+BG134)</f>
        <v>3932.25</v>
      </c>
      <c r="BH133" s="23">
        <f t="shared" si="329"/>
        <v>4048</v>
      </c>
      <c r="BI133" s="23">
        <f t="shared" si="329"/>
        <v>3945.35</v>
      </c>
      <c r="BJ133" s="23">
        <f t="shared" si="329"/>
        <v>4157.01</v>
      </c>
      <c r="BK133" s="23">
        <f t="shared" si="329"/>
        <v>3735.6374999999998</v>
      </c>
      <c r="BL133" s="23">
        <f t="shared" si="329"/>
        <v>3845.6</v>
      </c>
      <c r="BM133" s="23">
        <f t="shared" si="329"/>
        <v>3748.0824999999995</v>
      </c>
      <c r="BN133" s="23">
        <f t="shared" si="329"/>
        <v>3949.1595000000002</v>
      </c>
      <c r="BO133" s="23">
        <f t="shared" si="329"/>
        <v>3548.8556249999997</v>
      </c>
      <c r="BP133" s="23">
        <f t="shared" si="329"/>
        <v>3653.3199999999997</v>
      </c>
      <c r="BQ133" s="23">
        <f t="shared" si="329"/>
        <v>3560.6783749999995</v>
      </c>
      <c r="BR133" s="23">
        <f t="shared" si="329"/>
        <v>3751.7015249999999</v>
      </c>
      <c r="BS133" s="23">
        <f t="shared" si="329"/>
        <v>3371.4128437499994</v>
      </c>
      <c r="BT133" s="23">
        <f t="shared" si="329"/>
        <v>3470.6539999999995</v>
      </c>
      <c r="BU133" s="23">
        <f t="shared" si="329"/>
        <v>3382.6444562499992</v>
      </c>
      <c r="BV133" s="23">
        <f t="shared" si="329"/>
        <v>3564.1164487499996</v>
      </c>
      <c r="BW133" s="23">
        <f t="shared" si="329"/>
        <v>3202.8422015624992</v>
      </c>
      <c r="BX133" s="23">
        <f t="shared" si="329"/>
        <v>3297.1212999999993</v>
      </c>
    </row>
    <row r="134" spans="2:76" x14ac:dyDescent="0.15">
      <c r="C134" t="s">
        <v>71</v>
      </c>
      <c r="G134" s="36" t="s">
        <v>38</v>
      </c>
      <c r="H134" s="98"/>
      <c r="I134" s="98"/>
      <c r="J134" s="98"/>
      <c r="K134" s="98"/>
      <c r="L134" s="98"/>
      <c r="M134" s="98"/>
      <c r="N134" s="24">
        <f>IFERROR(N133/M133-1,"nm")</f>
        <v>0.14107763615295488</v>
      </c>
      <c r="O134" s="24">
        <f t="shared" ref="O134" si="330">IFERROR(O133/N133-1,"nm")</f>
        <v>-2.3038842345773025E-2</v>
      </c>
      <c r="P134" s="24">
        <f t="shared" ref="P134" si="331">IFERROR(P133/O133-1,"nm")</f>
        <v>7.2503735464171992E-2</v>
      </c>
      <c r="Q134" s="24">
        <f t="shared" ref="Q134" si="332">IFERROR(Q133/P133-1,"nm")</f>
        <v>-4.9999999999999822E-2</v>
      </c>
      <c r="R134" s="24">
        <f t="shared" ref="R134" si="333">IFERROR(R133/Q133-1,"nm")</f>
        <v>-5.0000000000000044E-2</v>
      </c>
      <c r="S134" s="24">
        <f t="shared" ref="S134" si="334">IFERROR(S133/R133-1,"nm")</f>
        <v>-5.0000000000000044E-2</v>
      </c>
      <c r="T134" s="24">
        <f t="shared" ref="T134" si="335">IFERROR(T133/S133-1,"nm")</f>
        <v>-5.0000000000000044E-2</v>
      </c>
      <c r="Y134" s="64"/>
      <c r="Z134" s="64"/>
      <c r="AA134" s="64"/>
      <c r="AB134" s="64"/>
      <c r="AC134" s="64"/>
      <c r="AD134" s="64"/>
      <c r="AE134" s="64"/>
      <c r="AF134" s="64"/>
      <c r="AG134" s="64"/>
      <c r="AH134" s="64"/>
      <c r="AI134" s="64"/>
      <c r="AJ134" s="64"/>
      <c r="AK134" s="64"/>
      <c r="AL134" s="64"/>
      <c r="AM134" s="64"/>
      <c r="AN134" s="64"/>
      <c r="AO134" s="64"/>
      <c r="AP134" s="64"/>
      <c r="AQ134" s="64"/>
      <c r="AR134" s="64"/>
      <c r="AS134" s="64"/>
      <c r="AT134" s="64"/>
      <c r="AU134" s="64"/>
      <c r="AV134" s="64"/>
      <c r="AW134" s="24">
        <f>IFERROR(AW133/AS133-1,"nm")</f>
        <v>0.22892662219526994</v>
      </c>
      <c r="AX134" s="24">
        <f t="shared" ref="AX134" si="336">IFERROR(AX133/AT133-1,"nm")</f>
        <v>0.39750328515111688</v>
      </c>
      <c r="AY134" s="24">
        <f t="shared" ref="AY134" si="337">IFERROR(AY133/AU133-1,"nm")</f>
        <v>7.6577766041721729E-2</v>
      </c>
      <c r="AZ134" s="24">
        <f t="shared" ref="AZ134" si="338">IFERROR(AZ133/AV133-1,"nm")</f>
        <v>-8.3446588746942107E-2</v>
      </c>
      <c r="BA134" s="24">
        <f t="shared" ref="BA134" si="339">IFERROR(BA133/AW133-1,"nm")</f>
        <v>-0.10634098198865038</v>
      </c>
      <c r="BB134" s="24">
        <f t="shared" ref="BB134" si="340">IFERROR(BB133/AX133-1,"nm")</f>
        <v>-6.4880112834978854E-2</v>
      </c>
      <c r="BC134" s="24">
        <f t="shared" ref="BC134" si="341">IFERROR(BC133/AY133-1,"nm")</f>
        <v>-8.143242580328669E-2</v>
      </c>
      <c r="BD134" s="24">
        <f t="shared" ref="BD134" si="342">IFERROR(BD133/AZ133-1,"nm")</f>
        <v>0.20047449584816124</v>
      </c>
      <c r="BE134" s="24">
        <f t="shared" ref="BE134" si="343">IFERROR(BE133/BA133-1,"nm")</f>
        <v>0.146604086140254</v>
      </c>
      <c r="BF134" s="145">
        <v>0.1</v>
      </c>
      <c r="BG134" s="145">
        <f>BF134-0.05</f>
        <v>0.05</v>
      </c>
      <c r="BH134" s="145">
        <f t="shared" ref="BH134:BI134" si="344">BG134-0.05</f>
        <v>0</v>
      </c>
      <c r="BI134" s="145">
        <f t="shared" si="344"/>
        <v>-0.05</v>
      </c>
      <c r="BJ134" s="145">
        <v>-0.05</v>
      </c>
      <c r="BK134" s="145">
        <v>-0.05</v>
      </c>
      <c r="BL134" s="145">
        <v>-0.05</v>
      </c>
      <c r="BM134" s="145">
        <v>-0.05</v>
      </c>
      <c r="BN134" s="145">
        <v>-0.05</v>
      </c>
      <c r="BO134" s="145">
        <v>-0.05</v>
      </c>
      <c r="BP134" s="145">
        <v>-0.05</v>
      </c>
      <c r="BQ134" s="145">
        <v>-0.05</v>
      </c>
      <c r="BR134" s="145">
        <v>-0.05</v>
      </c>
      <c r="BS134" s="145">
        <v>-0.05</v>
      </c>
      <c r="BT134" s="145">
        <v>-0.05</v>
      </c>
      <c r="BU134" s="145">
        <v>-0.05</v>
      </c>
      <c r="BV134" s="145">
        <v>-0.05</v>
      </c>
      <c r="BW134" s="145">
        <v>-0.05</v>
      </c>
      <c r="BX134" s="145">
        <v>-0.05</v>
      </c>
    </row>
    <row r="135" spans="2:76" x14ac:dyDescent="0.15">
      <c r="G135" s="36"/>
      <c r="H135" s="26"/>
      <c r="I135" s="26"/>
      <c r="J135" s="26"/>
      <c r="K135" s="26"/>
      <c r="L135" s="26"/>
      <c r="M135" s="26"/>
      <c r="N135" s="26"/>
      <c r="O135" s="26"/>
      <c r="P135" s="23"/>
      <c r="Q135" s="23"/>
      <c r="R135" s="23"/>
      <c r="S135" s="23"/>
      <c r="T135" s="23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</row>
    <row r="136" spans="2:76" x14ac:dyDescent="0.15">
      <c r="B136" s="46" t="s">
        <v>652</v>
      </c>
      <c r="C136" s="47"/>
      <c r="D136" s="47"/>
      <c r="E136" s="47"/>
      <c r="F136" s="47"/>
      <c r="G136" s="73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Y136" s="49"/>
      <c r="Z136" s="49"/>
      <c r="AA136" s="49"/>
      <c r="AB136" s="49"/>
      <c r="AC136" s="49"/>
      <c r="AD136" s="49"/>
      <c r="AE136" s="49"/>
      <c r="AF136" s="49"/>
      <c r="AG136" s="49"/>
      <c r="AH136" s="49"/>
      <c r="AI136" s="49"/>
      <c r="AJ136" s="49"/>
      <c r="AK136" s="49"/>
      <c r="AL136" s="49"/>
      <c r="AM136" s="49"/>
      <c r="AN136" s="49"/>
      <c r="AO136" s="49"/>
      <c r="AP136" s="49"/>
      <c r="AQ136" s="49"/>
      <c r="AR136" s="49"/>
      <c r="AS136" s="49"/>
      <c r="AT136" s="49"/>
      <c r="AU136" s="49"/>
      <c r="AV136" s="49"/>
      <c r="AW136" s="49"/>
      <c r="AX136" s="49"/>
      <c r="AY136" s="49"/>
      <c r="AZ136" s="49"/>
      <c r="BA136" s="49"/>
      <c r="BB136" s="49"/>
      <c r="BC136" s="49"/>
      <c r="BD136" s="49"/>
      <c r="BE136" s="49"/>
      <c r="BF136" s="47"/>
      <c r="BG136" s="47"/>
      <c r="BH136" s="47"/>
      <c r="BI136" s="47"/>
      <c r="BJ136" s="47"/>
      <c r="BK136" s="47"/>
      <c r="BL136" s="47"/>
      <c r="BM136" s="47"/>
      <c r="BN136" s="47"/>
      <c r="BO136" s="47"/>
      <c r="BP136" s="47"/>
      <c r="BQ136" s="47"/>
      <c r="BR136" s="47"/>
      <c r="BS136" s="47"/>
      <c r="BT136" s="47"/>
      <c r="BU136" s="47"/>
      <c r="BV136" s="47"/>
      <c r="BW136" s="47"/>
      <c r="BX136" s="47"/>
    </row>
    <row r="137" spans="2:76" x14ac:dyDescent="0.15">
      <c r="G137" s="36"/>
      <c r="H137" s="26"/>
      <c r="I137" s="26"/>
      <c r="J137" s="26"/>
      <c r="K137" s="26"/>
      <c r="L137" s="26"/>
      <c r="M137" s="26"/>
      <c r="N137" s="26"/>
      <c r="O137" s="26"/>
      <c r="P137" s="23"/>
      <c r="Q137" s="23"/>
      <c r="R137" s="23"/>
      <c r="S137" s="23"/>
      <c r="T137" s="23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</row>
    <row r="138" spans="2:76" x14ac:dyDescent="0.15">
      <c r="B138" t="s">
        <v>608</v>
      </c>
      <c r="G138" s="113" t="str">
        <f>G$10</f>
        <v>JPY M</v>
      </c>
      <c r="H138" s="23"/>
      <c r="I138" s="23"/>
      <c r="J138" s="23"/>
      <c r="K138" s="23"/>
      <c r="L138" s="23"/>
      <c r="M138" s="23"/>
      <c r="N138" s="23">
        <f t="shared" ref="N138:T139" si="345">+SUMIF($X$5:$BY$5,N$5,$X138:$BY138)</f>
        <v>52100</v>
      </c>
      <c r="O138" s="23">
        <f t="shared" si="345"/>
        <v>61399</v>
      </c>
      <c r="P138" s="23">
        <f t="shared" si="345"/>
        <v>76805.81196481298</v>
      </c>
      <c r="Q138" s="23">
        <f t="shared" si="345"/>
        <v>93810.372038638045</v>
      </c>
      <c r="R138" s="23">
        <f t="shared" si="345"/>
        <v>104810.58236611713</v>
      </c>
      <c r="S138" s="23">
        <f t="shared" si="345"/>
        <v>111426.03516334892</v>
      </c>
      <c r="T138" s="23">
        <f t="shared" si="345"/>
        <v>118336.51627055118</v>
      </c>
      <c r="Y138" s="64"/>
      <c r="Z138" s="64"/>
      <c r="AA138" s="64"/>
      <c r="AB138" s="64"/>
      <c r="AC138" s="64"/>
      <c r="AD138" s="64"/>
      <c r="AE138" s="64"/>
      <c r="AF138" s="64"/>
      <c r="AG138" s="64"/>
      <c r="AH138" s="64"/>
      <c r="AI138" s="64"/>
      <c r="AJ138" s="64"/>
      <c r="AK138" s="64"/>
      <c r="AL138" s="64"/>
      <c r="AM138" s="64"/>
      <c r="AN138" s="64"/>
      <c r="AO138" s="64"/>
      <c r="AP138" s="64"/>
      <c r="AQ138" s="64"/>
      <c r="AR138" s="64"/>
      <c r="AS138" s="64"/>
      <c r="AT138" s="64"/>
      <c r="AU138" s="64"/>
      <c r="AV138" s="64"/>
      <c r="AW138" s="57">
        <f t="shared" ref="AW138:BX138" si="346">AW72+AW73+AW74</f>
        <v>12260</v>
      </c>
      <c r="AX138" s="57">
        <f t="shared" si="346"/>
        <v>12740</v>
      </c>
      <c r="AY138" s="57">
        <f t="shared" si="346"/>
        <v>13459</v>
      </c>
      <c r="AZ138" s="57">
        <f t="shared" si="346"/>
        <v>13641</v>
      </c>
      <c r="BA138" s="57">
        <f t="shared" si="346"/>
        <v>14400</v>
      </c>
      <c r="BB138" s="57">
        <f t="shared" si="346"/>
        <v>15200</v>
      </c>
      <c r="BC138" s="57">
        <f t="shared" si="346"/>
        <v>15587</v>
      </c>
      <c r="BD138" s="57">
        <f t="shared" si="346"/>
        <v>16212</v>
      </c>
      <c r="BE138" s="57">
        <f t="shared" si="346"/>
        <v>18099</v>
      </c>
      <c r="BF138" s="26">
        <f t="shared" si="346"/>
        <v>18918.38864419291</v>
      </c>
      <c r="BG138" s="26">
        <f t="shared" si="346"/>
        <v>19297.873785063977</v>
      </c>
      <c r="BH138" s="26">
        <f t="shared" si="346"/>
        <v>20490.549535556103</v>
      </c>
      <c r="BI138" s="26">
        <f t="shared" si="346"/>
        <v>21423.994323972685</v>
      </c>
      <c r="BJ138" s="26">
        <f t="shared" si="346"/>
        <v>22962.232953232648</v>
      </c>
      <c r="BK138" s="26">
        <f t="shared" si="346"/>
        <v>23930.620449289494</v>
      </c>
      <c r="BL138" s="26">
        <f t="shared" si="346"/>
        <v>25493.524312143207</v>
      </c>
      <c r="BM138" s="26">
        <f t="shared" si="346"/>
        <v>24932.553259073571</v>
      </c>
      <c r="BN138" s="26">
        <f t="shared" si="346"/>
        <v>25995.843876544044</v>
      </c>
      <c r="BO138" s="26">
        <f t="shared" si="346"/>
        <v>26457.753619014515</v>
      </c>
      <c r="BP138" s="26">
        <f t="shared" si="346"/>
        <v>27424.43161148499</v>
      </c>
      <c r="BQ138" s="26">
        <f t="shared" si="346"/>
        <v>27135.057963628813</v>
      </c>
      <c r="BR138" s="26">
        <f t="shared" si="346"/>
        <v>27831.529772262551</v>
      </c>
      <c r="BS138" s="26">
        <f t="shared" si="346"/>
        <v>27927.37880628691</v>
      </c>
      <c r="BT138" s="26">
        <f t="shared" si="346"/>
        <v>28532.068621170645</v>
      </c>
      <c r="BU138" s="26">
        <f t="shared" si="346"/>
        <v>28890.885849335627</v>
      </c>
      <c r="BV138" s="26">
        <f t="shared" si="346"/>
        <v>29548.495557109989</v>
      </c>
      <c r="BW138" s="26">
        <f t="shared" si="346"/>
        <v>29663.359025196853</v>
      </c>
      <c r="BX138" s="26">
        <f t="shared" si="346"/>
        <v>30233.77583890871</v>
      </c>
    </row>
    <row r="139" spans="2:76" x14ac:dyDescent="0.15">
      <c r="B139" t="s">
        <v>609</v>
      </c>
      <c r="G139" s="113" t="str">
        <f>G$10</f>
        <v>JPY M</v>
      </c>
      <c r="H139" s="23"/>
      <c r="I139" s="23"/>
      <c r="J139" s="23"/>
      <c r="K139" s="23"/>
      <c r="L139" s="23"/>
      <c r="M139" s="23"/>
      <c r="N139" s="23">
        <f t="shared" si="345"/>
        <v>52662.421999999999</v>
      </c>
      <c r="O139" s="23">
        <f t="shared" si="345"/>
        <v>61399</v>
      </c>
      <c r="P139" s="23">
        <f t="shared" si="345"/>
        <v>71883.843158029224</v>
      </c>
      <c r="Q139" s="23">
        <f t="shared" si="345"/>
        <v>83668.183650959632</v>
      </c>
      <c r="R139" s="23">
        <f t="shared" si="345"/>
        <v>92105.465343996068</v>
      </c>
      <c r="S139" s="23">
        <f t="shared" si="345"/>
        <v>97288.497254330694</v>
      </c>
      <c r="T139" s="23">
        <f t="shared" si="345"/>
        <v>102832.34110808809</v>
      </c>
      <c r="Y139" s="64"/>
      <c r="Z139" s="64"/>
      <c r="AA139" s="64"/>
      <c r="AB139" s="64"/>
      <c r="AC139" s="64"/>
      <c r="AD139" s="64"/>
      <c r="AE139" s="64"/>
      <c r="AF139" s="64"/>
      <c r="AG139" s="64"/>
      <c r="AH139" s="64"/>
      <c r="AI139" s="64"/>
      <c r="AJ139" s="64"/>
      <c r="AK139" s="64"/>
      <c r="AL139" s="64"/>
      <c r="AM139" s="64"/>
      <c r="AN139" s="64"/>
      <c r="AO139" s="64"/>
      <c r="AP139" s="64"/>
      <c r="AQ139" s="64"/>
      <c r="AR139" s="64"/>
      <c r="AS139" s="64"/>
      <c r="AT139" s="64"/>
      <c r="AU139" s="64"/>
      <c r="AV139" s="64"/>
      <c r="AW139" s="57">
        <f t="shared" ref="AW139:BX139" si="347">AW98*$O$102+AW120*$O$124+AW133</f>
        <v>12387.008</v>
      </c>
      <c r="AX139" s="57">
        <f t="shared" si="347"/>
        <v>12871.32</v>
      </c>
      <c r="AY139" s="57">
        <f t="shared" si="347"/>
        <v>13604.187</v>
      </c>
      <c r="AZ139" s="57">
        <f t="shared" si="347"/>
        <v>13799.907000000001</v>
      </c>
      <c r="BA139" s="57">
        <f t="shared" si="347"/>
        <v>14400</v>
      </c>
      <c r="BB139" s="57">
        <f t="shared" si="347"/>
        <v>15200</v>
      </c>
      <c r="BC139" s="57">
        <f t="shared" si="347"/>
        <v>15587</v>
      </c>
      <c r="BD139" s="57">
        <f t="shared" si="347"/>
        <v>16212</v>
      </c>
      <c r="BE139" s="57">
        <f t="shared" si="347"/>
        <v>16999.846153846156</v>
      </c>
      <c r="BF139" s="26">
        <f t="shared" si="347"/>
        <v>17751.424077263779</v>
      </c>
      <c r="BG139" s="26">
        <f t="shared" si="347"/>
        <v>18050.428903174212</v>
      </c>
      <c r="BH139" s="26">
        <f t="shared" si="347"/>
        <v>19082.144023745081</v>
      </c>
      <c r="BI139" s="26">
        <f t="shared" si="347"/>
        <v>19309.468562376969</v>
      </c>
      <c r="BJ139" s="26">
        <f t="shared" si="347"/>
        <v>20568.253124077266</v>
      </c>
      <c r="BK139" s="26">
        <f t="shared" si="347"/>
        <v>21255.346318590058</v>
      </c>
      <c r="BL139" s="26">
        <f t="shared" si="347"/>
        <v>22535.11564591535</v>
      </c>
      <c r="BM139" s="26">
        <f t="shared" si="347"/>
        <v>22016.436440083664</v>
      </c>
      <c r="BN139" s="26">
        <f t="shared" si="347"/>
        <v>22906.285433193898</v>
      </c>
      <c r="BO139" s="26">
        <f t="shared" si="347"/>
        <v>23194.753551304133</v>
      </c>
      <c r="BP139" s="26">
        <f t="shared" si="347"/>
        <v>23987.989919414373</v>
      </c>
      <c r="BQ139" s="26">
        <f t="shared" si="347"/>
        <v>23729.649445681593</v>
      </c>
      <c r="BR139" s="26">
        <f t="shared" si="347"/>
        <v>24339.852709178147</v>
      </c>
      <c r="BS139" s="26">
        <f t="shared" si="347"/>
        <v>24350.286914862205</v>
      </c>
      <c r="BT139" s="26">
        <f t="shared" si="347"/>
        <v>24868.708184608757</v>
      </c>
      <c r="BU139" s="26">
        <f t="shared" si="347"/>
        <v>25142.964301230313</v>
      </c>
      <c r="BV139" s="26">
        <f t="shared" si="347"/>
        <v>25715.15918066437</v>
      </c>
      <c r="BW139" s="26">
        <f t="shared" si="347"/>
        <v>25744.607820410925</v>
      </c>
      <c r="BX139" s="26">
        <f t="shared" si="347"/>
        <v>26229.609805782478</v>
      </c>
    </row>
    <row r="140" spans="2:76" x14ac:dyDescent="0.15">
      <c r="C140" t="s">
        <v>610</v>
      </c>
      <c r="G140" s="36" t="s">
        <v>38</v>
      </c>
      <c r="H140" s="98"/>
      <c r="I140" s="98"/>
      <c r="J140" s="98"/>
      <c r="K140" s="98"/>
      <c r="L140" s="98"/>
      <c r="M140" s="98"/>
      <c r="N140" s="24">
        <f t="shared" ref="N140:T141" si="348">+IFERROR(AVERAGEIF($X$5:$BY$5,N$5,$X140:$BY140),"nm")</f>
        <v>0.25</v>
      </c>
      <c r="O140" s="24">
        <f t="shared" si="348"/>
        <v>0.25</v>
      </c>
      <c r="P140" s="24">
        <f t="shared" si="348"/>
        <v>0.25</v>
      </c>
      <c r="Q140" s="24">
        <f t="shared" si="348"/>
        <v>0.25</v>
      </c>
      <c r="R140" s="24">
        <f t="shared" si="348"/>
        <v>0.25</v>
      </c>
      <c r="S140" s="24">
        <f t="shared" si="348"/>
        <v>0.25</v>
      </c>
      <c r="T140" s="24">
        <f t="shared" si="348"/>
        <v>0.25</v>
      </c>
      <c r="Y140" s="64"/>
      <c r="Z140" s="64"/>
      <c r="AA140" s="64"/>
      <c r="AB140" s="64"/>
      <c r="AC140" s="64"/>
      <c r="AD140" s="64"/>
      <c r="AE140" s="64"/>
      <c r="AF140" s="64"/>
      <c r="AG140" s="64"/>
      <c r="AH140" s="64"/>
      <c r="AI140" s="64"/>
      <c r="AJ140" s="64"/>
      <c r="AK140" s="64"/>
      <c r="AL140" s="64"/>
      <c r="AM140" s="64"/>
      <c r="AN140" s="64"/>
      <c r="AO140" s="64"/>
      <c r="AP140" s="64"/>
      <c r="AQ140" s="64"/>
      <c r="AR140" s="64"/>
      <c r="AS140" s="64"/>
      <c r="AT140" s="64"/>
      <c r="AU140" s="64"/>
      <c r="AV140" s="64"/>
      <c r="AW140" s="172">
        <v>0.25</v>
      </c>
      <c r="AX140" s="172">
        <v>0.25</v>
      </c>
      <c r="AY140" s="172">
        <v>0.25</v>
      </c>
      <c r="AZ140" s="172">
        <v>0.25</v>
      </c>
      <c r="BA140" s="172">
        <v>0.25</v>
      </c>
      <c r="BB140" s="172">
        <v>0.25</v>
      </c>
      <c r="BC140" s="172">
        <v>0.25</v>
      </c>
      <c r="BD140" s="172">
        <v>0.25</v>
      </c>
      <c r="BE140" s="172">
        <v>0.25</v>
      </c>
      <c r="BF140" s="239">
        <v>0.25</v>
      </c>
      <c r="BG140" s="239">
        <v>0.25</v>
      </c>
      <c r="BH140" s="239">
        <v>0.25</v>
      </c>
      <c r="BI140" s="239">
        <v>0.25</v>
      </c>
      <c r="BJ140" s="239">
        <v>0.25</v>
      </c>
      <c r="BK140" s="239">
        <v>0.25</v>
      </c>
      <c r="BL140" s="239">
        <v>0.25</v>
      </c>
      <c r="BM140" s="239">
        <v>0.25</v>
      </c>
      <c r="BN140" s="239">
        <v>0.25</v>
      </c>
      <c r="BO140" s="239">
        <v>0.25</v>
      </c>
      <c r="BP140" s="239">
        <v>0.25</v>
      </c>
      <c r="BQ140" s="239">
        <v>0.25</v>
      </c>
      <c r="BR140" s="239">
        <v>0.25</v>
      </c>
      <c r="BS140" s="239">
        <v>0.25</v>
      </c>
      <c r="BT140" s="239">
        <v>0.25</v>
      </c>
      <c r="BU140" s="239">
        <v>0.25</v>
      </c>
      <c r="BV140" s="239">
        <v>0.25</v>
      </c>
      <c r="BW140" s="239">
        <v>0.25</v>
      </c>
      <c r="BX140" s="239">
        <v>0.25</v>
      </c>
    </row>
    <row r="141" spans="2:76" x14ac:dyDescent="0.15">
      <c r="C141" t="s">
        <v>611</v>
      </c>
      <c r="G141" s="36" t="s">
        <v>607</v>
      </c>
      <c r="H141" s="64"/>
      <c r="I141" s="64"/>
      <c r="J141" s="64"/>
      <c r="K141" s="64"/>
      <c r="L141" s="64"/>
      <c r="M141" s="64"/>
      <c r="N141" s="64">
        <f t="shared" si="348"/>
        <v>100</v>
      </c>
      <c r="O141" s="64">
        <f t="shared" si="348"/>
        <v>100</v>
      </c>
      <c r="P141" s="64">
        <f t="shared" si="348"/>
        <v>105</v>
      </c>
      <c r="Q141" s="64">
        <f t="shared" si="348"/>
        <v>107.1</v>
      </c>
      <c r="R141" s="64">
        <f t="shared" si="348"/>
        <v>109.2</v>
      </c>
      <c r="S141" s="64">
        <f t="shared" si="348"/>
        <v>111.4</v>
      </c>
      <c r="T141" s="64">
        <f t="shared" si="348"/>
        <v>113.6</v>
      </c>
      <c r="Y141" s="64"/>
      <c r="Z141" s="64"/>
      <c r="AA141" s="64"/>
      <c r="AB141" s="64"/>
      <c r="AC141" s="64"/>
      <c r="AD141" s="64"/>
      <c r="AE141" s="64"/>
      <c r="AF141" s="64"/>
      <c r="AG141" s="64"/>
      <c r="AH141" s="64"/>
      <c r="AI141" s="64"/>
      <c r="AJ141" s="64"/>
      <c r="AK141" s="64"/>
      <c r="AL141" s="64"/>
      <c r="AM141" s="64"/>
      <c r="AN141" s="64"/>
      <c r="AO141" s="64"/>
      <c r="AP141" s="64"/>
      <c r="AQ141" s="64"/>
      <c r="AR141" s="64"/>
      <c r="AS141" s="143"/>
      <c r="AT141" s="143"/>
      <c r="AU141" s="143"/>
      <c r="AV141" s="143"/>
      <c r="AW141" s="149">
        <v>100</v>
      </c>
      <c r="AX141" s="149">
        <v>100</v>
      </c>
      <c r="AY141" s="149">
        <v>100</v>
      </c>
      <c r="AZ141" s="149">
        <v>100</v>
      </c>
      <c r="BA141" s="149">
        <v>100</v>
      </c>
      <c r="BB141" s="149">
        <v>100</v>
      </c>
      <c r="BC141" s="149">
        <v>100</v>
      </c>
      <c r="BD141" s="149">
        <v>100</v>
      </c>
      <c r="BE141" s="149">
        <v>102</v>
      </c>
      <c r="BF141" s="149">
        <v>103</v>
      </c>
      <c r="BG141" s="149">
        <v>107</v>
      </c>
      <c r="BH141" s="149">
        <v>108</v>
      </c>
      <c r="BI141" s="149">
        <v>107.1</v>
      </c>
      <c r="BJ141" s="149">
        <v>107.1</v>
      </c>
      <c r="BK141" s="149">
        <v>107.1</v>
      </c>
      <c r="BL141" s="149">
        <v>107.1</v>
      </c>
      <c r="BM141" s="149">
        <v>109.2</v>
      </c>
      <c r="BN141" s="149">
        <v>109.2</v>
      </c>
      <c r="BO141" s="149">
        <v>109.2</v>
      </c>
      <c r="BP141" s="149">
        <v>109.2</v>
      </c>
      <c r="BQ141" s="149">
        <v>111.4</v>
      </c>
      <c r="BR141" s="149">
        <v>111.4</v>
      </c>
      <c r="BS141" s="149">
        <v>111.4</v>
      </c>
      <c r="BT141" s="149">
        <v>111.4</v>
      </c>
      <c r="BU141" s="149">
        <v>113.6</v>
      </c>
      <c r="BV141" s="149">
        <v>113.6</v>
      </c>
      <c r="BW141" s="149">
        <v>113.6</v>
      </c>
      <c r="BX141" s="149">
        <v>113.6</v>
      </c>
    </row>
    <row r="142" spans="2:76" x14ac:dyDescent="0.15">
      <c r="B142" t="s">
        <v>612</v>
      </c>
      <c r="G142" s="113" t="str">
        <f>G$10</f>
        <v>JPY M</v>
      </c>
      <c r="H142" s="23"/>
      <c r="I142" s="23"/>
      <c r="J142" s="23"/>
      <c r="K142" s="23"/>
      <c r="L142" s="23"/>
      <c r="M142" s="23"/>
      <c r="N142" s="23">
        <f t="shared" ref="N142:T143" si="349">+SUMIF($X$5:$BY$5,N$5,$X142:$BY142)</f>
        <v>-13165.6055</v>
      </c>
      <c r="O142" s="23">
        <f t="shared" si="349"/>
        <v>-15349.75</v>
      </c>
      <c r="P142" s="23">
        <f t="shared" si="349"/>
        <v>-18886.621087136467</v>
      </c>
      <c r="Q142" s="23">
        <f t="shared" si="349"/>
        <v>-22402.156172544444</v>
      </c>
      <c r="R142" s="23">
        <f t="shared" si="349"/>
        <v>-25144.792038910928</v>
      </c>
      <c r="S142" s="23">
        <f t="shared" si="349"/>
        <v>-27094.846485331102</v>
      </c>
      <c r="T142" s="23">
        <f t="shared" si="349"/>
        <v>-29204.384874697014</v>
      </c>
      <c r="Y142" s="64"/>
      <c r="Z142" s="64"/>
      <c r="AA142" s="64"/>
      <c r="AB142" s="64"/>
      <c r="AC142" s="64"/>
      <c r="AD142" s="64"/>
      <c r="AE142" s="64"/>
      <c r="AF142" s="64"/>
      <c r="AG142" s="64"/>
      <c r="AH142" s="64"/>
      <c r="AI142" s="64"/>
      <c r="AJ142" s="64"/>
      <c r="AK142" s="64"/>
      <c r="AL142" s="64"/>
      <c r="AM142" s="64"/>
      <c r="AN142" s="64"/>
      <c r="AO142" s="64"/>
      <c r="AP142" s="64"/>
      <c r="AQ142" s="64"/>
      <c r="AR142" s="64"/>
      <c r="AS142" s="64"/>
      <c r="AT142" s="64"/>
      <c r="AU142" s="64"/>
      <c r="AV142" s="64"/>
      <c r="AW142" s="57">
        <f t="shared" ref="AW142:BX142" si="350">-AW140*AW139*AW141/100</f>
        <v>-3096.752</v>
      </c>
      <c r="AX142" s="57">
        <f t="shared" si="350"/>
        <v>-3217.83</v>
      </c>
      <c r="AY142" s="57">
        <f t="shared" si="350"/>
        <v>-3401.04675</v>
      </c>
      <c r="AZ142" s="57">
        <f t="shared" si="350"/>
        <v>-3449.9767500000003</v>
      </c>
      <c r="BA142" s="57">
        <f t="shared" si="350"/>
        <v>-3600</v>
      </c>
      <c r="BB142" s="57">
        <f t="shared" si="350"/>
        <v>-3800</v>
      </c>
      <c r="BC142" s="57">
        <f t="shared" si="350"/>
        <v>-3896.75</v>
      </c>
      <c r="BD142" s="57">
        <f t="shared" si="350"/>
        <v>-4053</v>
      </c>
      <c r="BE142" s="57">
        <f t="shared" si="350"/>
        <v>-4334.96076923077</v>
      </c>
      <c r="BF142" s="26">
        <f t="shared" si="350"/>
        <v>-4570.9916998954232</v>
      </c>
      <c r="BG142" s="26">
        <f t="shared" si="350"/>
        <v>-4828.489731599102</v>
      </c>
      <c r="BH142" s="26">
        <f t="shared" si="350"/>
        <v>-5152.1788864111722</v>
      </c>
      <c r="BI142" s="26">
        <f t="shared" si="350"/>
        <v>-5170.1102075764329</v>
      </c>
      <c r="BJ142" s="26">
        <f t="shared" si="350"/>
        <v>-5507.1497739716879</v>
      </c>
      <c r="BK142" s="26">
        <f t="shared" si="350"/>
        <v>-5691.1189768024888</v>
      </c>
      <c r="BL142" s="26">
        <f t="shared" si="350"/>
        <v>-6033.777214193834</v>
      </c>
      <c r="BM142" s="26">
        <f t="shared" si="350"/>
        <v>-6010.4871481428399</v>
      </c>
      <c r="BN142" s="26">
        <f t="shared" si="350"/>
        <v>-6253.4159232619349</v>
      </c>
      <c r="BO142" s="26">
        <f t="shared" si="350"/>
        <v>-6332.1677195060292</v>
      </c>
      <c r="BP142" s="26">
        <f t="shared" si="350"/>
        <v>-6548.7212480001244</v>
      </c>
      <c r="BQ142" s="26">
        <f t="shared" si="350"/>
        <v>-6608.7073706223237</v>
      </c>
      <c r="BR142" s="26">
        <f t="shared" si="350"/>
        <v>-6778.6489795061143</v>
      </c>
      <c r="BS142" s="26">
        <f t="shared" si="350"/>
        <v>-6781.5549057891239</v>
      </c>
      <c r="BT142" s="26">
        <f t="shared" si="350"/>
        <v>-6925.9352294135397</v>
      </c>
      <c r="BU142" s="26">
        <f t="shared" si="350"/>
        <v>-7140.6018615494086</v>
      </c>
      <c r="BV142" s="26">
        <f t="shared" si="350"/>
        <v>-7303.1052073086812</v>
      </c>
      <c r="BW142" s="26">
        <f t="shared" si="350"/>
        <v>-7311.4686209967022</v>
      </c>
      <c r="BX142" s="26">
        <f t="shared" si="350"/>
        <v>-7449.2091848422242</v>
      </c>
    </row>
    <row r="143" spans="2:76" x14ac:dyDescent="0.15">
      <c r="B143" t="s">
        <v>620</v>
      </c>
      <c r="G143" s="113" t="str">
        <f>G$10</f>
        <v>JPY M</v>
      </c>
      <c r="H143" s="23"/>
      <c r="I143" s="23"/>
      <c r="J143" s="23"/>
      <c r="K143" s="23"/>
      <c r="L143" s="23"/>
      <c r="M143" s="23"/>
      <c r="N143" s="23">
        <f t="shared" si="349"/>
        <v>-19201.877499999999</v>
      </c>
      <c r="O143" s="23">
        <f t="shared" si="349"/>
        <v>-19431.373</v>
      </c>
      <c r="P143" s="23">
        <f t="shared" si="349"/>
        <v>-19570.979380769229</v>
      </c>
      <c r="Q143" s="23">
        <f t="shared" si="349"/>
        <v>-21528.077318846157</v>
      </c>
      <c r="R143" s="23">
        <f t="shared" si="349"/>
        <v>-23465.604277542312</v>
      </c>
      <c r="S143" s="23">
        <f t="shared" si="349"/>
        <v>-24169.572405868577</v>
      </c>
      <c r="T143" s="23">
        <f t="shared" si="349"/>
        <v>-24894.659578044637</v>
      </c>
      <c r="Y143" s="64"/>
      <c r="Z143" s="64"/>
      <c r="AA143" s="64"/>
      <c r="AB143" s="64"/>
      <c r="AC143" s="64"/>
      <c r="AD143" s="64"/>
      <c r="AE143" s="64"/>
      <c r="AF143" s="64"/>
      <c r="AG143" s="64"/>
      <c r="AH143" s="64"/>
      <c r="AI143" s="64"/>
      <c r="AJ143" s="64"/>
      <c r="AK143" s="64"/>
      <c r="AL143" s="64"/>
      <c r="AM143" s="64"/>
      <c r="AN143" s="64"/>
      <c r="AO143" s="64"/>
      <c r="AP143" s="64"/>
      <c r="AQ143" s="64"/>
      <c r="AR143" s="64"/>
      <c r="AS143" s="64"/>
      <c r="AT143" s="64"/>
      <c r="AU143" s="64"/>
      <c r="AV143" s="64"/>
      <c r="AW143" s="57">
        <f t="shared" ref="AW143:BE143" si="351">AW79-AW138-AW142-AW145-AW146-AW148</f>
        <v>-4203.2079999999996</v>
      </c>
      <c r="AX143" s="57">
        <f t="shared" si="351"/>
        <v>-5238.4449999999997</v>
      </c>
      <c r="AY143" s="57">
        <f t="shared" si="351"/>
        <v>-5107.8522500000008</v>
      </c>
      <c r="AZ143" s="57">
        <f t="shared" si="351"/>
        <v>-4652.3722500000003</v>
      </c>
      <c r="BA143" s="57">
        <f t="shared" si="351"/>
        <v>-5016.8680000000004</v>
      </c>
      <c r="BB143" s="57">
        <f t="shared" si="351"/>
        <v>-4776.0010000000002</v>
      </c>
      <c r="BC143" s="57">
        <f t="shared" si="351"/>
        <v>-4970.4639999999999</v>
      </c>
      <c r="BD143" s="57">
        <f t="shared" si="351"/>
        <v>-4668.04</v>
      </c>
      <c r="BE143" s="57">
        <f t="shared" si="351"/>
        <v>-4724.03923076923</v>
      </c>
      <c r="BF143" s="26">
        <f t="shared" ref="BF143:BX143" si="352">BB143*(1+BF144)</f>
        <v>-4919.2810300000001</v>
      </c>
      <c r="BG143" s="26">
        <f t="shared" si="352"/>
        <v>-5119.5779199999997</v>
      </c>
      <c r="BH143" s="26">
        <f t="shared" si="352"/>
        <v>-4808.0812000000005</v>
      </c>
      <c r="BI143" s="26">
        <f t="shared" si="352"/>
        <v>-5196.4431538461531</v>
      </c>
      <c r="BJ143" s="26">
        <f t="shared" si="352"/>
        <v>-5411.2091330000003</v>
      </c>
      <c r="BK143" s="26">
        <f t="shared" si="352"/>
        <v>-5631.5357119999999</v>
      </c>
      <c r="BL143" s="26">
        <f t="shared" si="352"/>
        <v>-5288.8893200000011</v>
      </c>
      <c r="BM143" s="26">
        <f t="shared" si="352"/>
        <v>-5664.1230376923077</v>
      </c>
      <c r="BN143" s="26">
        <f t="shared" si="352"/>
        <v>-5898.2179549700004</v>
      </c>
      <c r="BO143" s="26">
        <f t="shared" si="352"/>
        <v>-6138.3739260800003</v>
      </c>
      <c r="BP143" s="26">
        <f t="shared" si="352"/>
        <v>-5764.8893588000019</v>
      </c>
      <c r="BQ143" s="26">
        <f t="shared" si="352"/>
        <v>-5834.0467288230766</v>
      </c>
      <c r="BR143" s="26">
        <f t="shared" si="352"/>
        <v>-6075.1644936191005</v>
      </c>
      <c r="BS143" s="26">
        <f t="shared" si="352"/>
        <v>-6322.5251438624</v>
      </c>
      <c r="BT143" s="26">
        <f t="shared" si="352"/>
        <v>-5937.836039564002</v>
      </c>
      <c r="BU143" s="26">
        <f t="shared" si="352"/>
        <v>-6009.0681306877686</v>
      </c>
      <c r="BV143" s="26">
        <f t="shared" si="352"/>
        <v>-6257.4194284276737</v>
      </c>
      <c r="BW143" s="26">
        <f t="shared" si="352"/>
        <v>-6512.2008981782719</v>
      </c>
      <c r="BX143" s="26">
        <f t="shared" si="352"/>
        <v>-6115.9711207509226</v>
      </c>
    </row>
    <row r="144" spans="2:76" x14ac:dyDescent="0.15">
      <c r="C144" t="s">
        <v>71</v>
      </c>
      <c r="G144" s="36" t="s">
        <v>38</v>
      </c>
      <c r="H144" s="98"/>
      <c r="I144" s="98"/>
      <c r="J144" s="98"/>
      <c r="K144" s="98"/>
      <c r="L144" s="98"/>
      <c r="M144" s="98"/>
      <c r="N144" s="24" t="str">
        <f t="shared" ref="N144:T144" si="353">IFERROR(N143/M143-1,"nm")</f>
        <v>nm</v>
      </c>
      <c r="O144" s="24">
        <f t="shared" si="353"/>
        <v>1.1951721908443735E-2</v>
      </c>
      <c r="P144" s="24">
        <f t="shared" si="353"/>
        <v>7.1845865327802017E-3</v>
      </c>
      <c r="Q144" s="24">
        <f t="shared" si="353"/>
        <v>0.10000000000000031</v>
      </c>
      <c r="R144" s="24">
        <f t="shared" si="353"/>
        <v>9.000000000000008E-2</v>
      </c>
      <c r="S144" s="24">
        <f t="shared" si="353"/>
        <v>2.9999999999999805E-2</v>
      </c>
      <c r="T144" s="24">
        <f t="shared" si="353"/>
        <v>3.0000000000000027E-2</v>
      </c>
      <c r="Y144" s="64"/>
      <c r="Z144" s="64"/>
      <c r="AA144" s="64"/>
      <c r="AB144" s="64"/>
      <c r="AC144" s="64"/>
      <c r="AD144" s="64"/>
      <c r="AE144" s="64"/>
      <c r="AF144" s="64"/>
      <c r="AG144" s="64"/>
      <c r="AH144" s="64"/>
      <c r="AI144" s="64"/>
      <c r="AJ144" s="64"/>
      <c r="AK144" s="64"/>
      <c r="AL144" s="64"/>
      <c r="AM144" s="64"/>
      <c r="AN144" s="64"/>
      <c r="AO144" s="64"/>
      <c r="AP144" s="64"/>
      <c r="AQ144" s="64"/>
      <c r="AR144" s="64"/>
      <c r="AS144" s="64"/>
      <c r="AT144" s="64"/>
      <c r="AU144" s="64"/>
      <c r="AV144" s="64"/>
      <c r="AW144" s="38" t="str">
        <f t="shared" ref="AW144:BE144" si="354">IFERROR(AW143/AS143-1,"nm")</f>
        <v>nm</v>
      </c>
      <c r="AX144" s="38" t="str">
        <f t="shared" si="354"/>
        <v>nm</v>
      </c>
      <c r="AY144" s="38" t="str">
        <f t="shared" si="354"/>
        <v>nm</v>
      </c>
      <c r="AZ144" s="38" t="str">
        <f t="shared" si="354"/>
        <v>nm</v>
      </c>
      <c r="BA144" s="38">
        <f t="shared" si="354"/>
        <v>0.19358071263663401</v>
      </c>
      <c r="BB144" s="38">
        <f t="shared" si="354"/>
        <v>-8.8278869015518846E-2</v>
      </c>
      <c r="BC144" s="38">
        <f t="shared" si="354"/>
        <v>-2.6897459690616743E-2</v>
      </c>
      <c r="BD144" s="38">
        <f t="shared" si="354"/>
        <v>3.3676905368007493E-3</v>
      </c>
      <c r="BE144" s="38">
        <f t="shared" si="354"/>
        <v>-5.836884072508397E-2</v>
      </c>
      <c r="BF144" s="172">
        <v>0.03</v>
      </c>
      <c r="BG144" s="172">
        <v>0.03</v>
      </c>
      <c r="BH144" s="172">
        <v>0.03</v>
      </c>
      <c r="BI144" s="172">
        <v>0.1</v>
      </c>
      <c r="BJ144" s="172">
        <v>0.1</v>
      </c>
      <c r="BK144" s="172">
        <v>0.1</v>
      </c>
      <c r="BL144" s="172">
        <v>0.1</v>
      </c>
      <c r="BM144" s="172">
        <v>0.09</v>
      </c>
      <c r="BN144" s="172">
        <v>0.09</v>
      </c>
      <c r="BO144" s="172">
        <v>0.09</v>
      </c>
      <c r="BP144" s="172">
        <v>0.09</v>
      </c>
      <c r="BQ144" s="172">
        <v>0.03</v>
      </c>
      <c r="BR144" s="172">
        <v>0.03</v>
      </c>
      <c r="BS144" s="172">
        <v>0.03</v>
      </c>
      <c r="BT144" s="172">
        <v>0.03</v>
      </c>
      <c r="BU144" s="172">
        <v>0.03</v>
      </c>
      <c r="BV144" s="172">
        <v>0.03</v>
      </c>
      <c r="BW144" s="172">
        <v>0.03</v>
      </c>
      <c r="BX144" s="172">
        <v>0.03</v>
      </c>
    </row>
    <row r="145" spans="1:79" x14ac:dyDescent="0.15">
      <c r="B145" t="s">
        <v>613</v>
      </c>
      <c r="G145" s="113" t="str">
        <f>G$10</f>
        <v>JPY M</v>
      </c>
      <c r="H145" s="23"/>
      <c r="I145" s="23"/>
      <c r="J145" s="23"/>
      <c r="K145" s="23"/>
      <c r="L145" s="23"/>
      <c r="M145" s="23"/>
      <c r="N145" s="23">
        <f t="shared" ref="N145:T146" si="355">+SUMIF($X$5:$BY$5,N$5,$X145:$BY145)</f>
        <v>0</v>
      </c>
      <c r="O145" s="23">
        <f t="shared" si="355"/>
        <v>0</v>
      </c>
      <c r="P145" s="23">
        <f t="shared" si="355"/>
        <v>-1000</v>
      </c>
      <c r="Q145" s="23">
        <f t="shared" si="355"/>
        <v>-3650</v>
      </c>
      <c r="R145" s="23">
        <f t="shared" si="355"/>
        <v>-4600</v>
      </c>
      <c r="S145" s="23">
        <f t="shared" si="355"/>
        <v>-4800</v>
      </c>
      <c r="T145" s="23">
        <f t="shared" si="355"/>
        <v>-5000</v>
      </c>
      <c r="Y145" s="64"/>
      <c r="Z145" s="64"/>
      <c r="AA145" s="64"/>
      <c r="AB145" s="64"/>
      <c r="AC145" s="64"/>
      <c r="AD145" s="64"/>
      <c r="AE145" s="64"/>
      <c r="AF145" s="64"/>
      <c r="AG145" s="64"/>
      <c r="AH145" s="64"/>
      <c r="AI145" s="64"/>
      <c r="AJ145" s="64"/>
      <c r="AK145" s="64"/>
      <c r="AL145" s="64"/>
      <c r="AM145" s="64"/>
      <c r="AN145" s="64"/>
      <c r="AO145" s="64"/>
      <c r="AP145" s="64"/>
      <c r="AQ145" s="64"/>
      <c r="AR145" s="64"/>
      <c r="AS145" s="64"/>
      <c r="AT145" s="64"/>
      <c r="AU145" s="64"/>
      <c r="AV145" s="64"/>
      <c r="AW145" s="238"/>
      <c r="AX145" s="238"/>
      <c r="AY145" s="238"/>
      <c r="AZ145" s="238"/>
      <c r="BA145" s="238"/>
      <c r="BB145" s="238"/>
      <c r="BC145" s="238"/>
      <c r="BD145" s="238"/>
      <c r="BE145" s="238"/>
      <c r="BF145" s="149">
        <v>-200</v>
      </c>
      <c r="BG145" s="149">
        <v>-300</v>
      </c>
      <c r="BH145" s="149">
        <v>-500</v>
      </c>
      <c r="BI145" s="149">
        <v>-700</v>
      </c>
      <c r="BJ145" s="149">
        <v>-850</v>
      </c>
      <c r="BK145" s="149">
        <v>-1000</v>
      </c>
      <c r="BL145" s="149">
        <v>-1100</v>
      </c>
      <c r="BM145" s="149">
        <v>-1150</v>
      </c>
      <c r="BN145" s="149">
        <v>-1150</v>
      </c>
      <c r="BO145" s="149">
        <v>-1150</v>
      </c>
      <c r="BP145" s="149">
        <v>-1150</v>
      </c>
      <c r="BQ145" s="149">
        <v>-1200</v>
      </c>
      <c r="BR145" s="149">
        <v>-1200</v>
      </c>
      <c r="BS145" s="149">
        <v>-1200</v>
      </c>
      <c r="BT145" s="149">
        <v>-1200</v>
      </c>
      <c r="BU145" s="149">
        <v>-1250</v>
      </c>
      <c r="BV145" s="149">
        <v>-1250</v>
      </c>
      <c r="BW145" s="149">
        <v>-1250</v>
      </c>
      <c r="BX145" s="149">
        <v>-1250</v>
      </c>
    </row>
    <row r="146" spans="1:79" x14ac:dyDescent="0.15">
      <c r="B146" t="s">
        <v>614</v>
      </c>
      <c r="G146" s="113" t="str">
        <f>G$10</f>
        <v>JPY M</v>
      </c>
      <c r="H146" s="23"/>
      <c r="I146" s="23"/>
      <c r="J146" s="23"/>
      <c r="K146" s="23"/>
      <c r="L146" s="23"/>
      <c r="M146" s="23"/>
      <c r="N146" s="23">
        <f t="shared" si="355"/>
        <v>0</v>
      </c>
      <c r="O146" s="23">
        <f t="shared" si="355"/>
        <v>0</v>
      </c>
      <c r="P146" s="23">
        <f t="shared" si="355"/>
        <v>-600</v>
      </c>
      <c r="Q146" s="23">
        <f t="shared" si="355"/>
        <v>-1500</v>
      </c>
      <c r="R146" s="23">
        <f t="shared" si="355"/>
        <v>-800</v>
      </c>
      <c r="S146" s="23">
        <f t="shared" si="355"/>
        <v>-800</v>
      </c>
      <c r="T146" s="23">
        <f t="shared" si="355"/>
        <v>-800</v>
      </c>
      <c r="Y146" s="64"/>
      <c r="Z146" s="64"/>
      <c r="AA146" s="64"/>
      <c r="AB146" s="64"/>
      <c r="AC146" s="64"/>
      <c r="AD146" s="64"/>
      <c r="AE146" s="64"/>
      <c r="AF146" s="64"/>
      <c r="AG146" s="64"/>
      <c r="AH146" s="64"/>
      <c r="AI146" s="64"/>
      <c r="AJ146" s="64"/>
      <c r="AK146" s="64"/>
      <c r="AL146" s="64"/>
      <c r="AM146" s="64"/>
      <c r="AN146" s="64"/>
      <c r="AO146" s="64"/>
      <c r="AP146" s="64"/>
      <c r="AQ146" s="64"/>
      <c r="AR146" s="64"/>
      <c r="AS146" s="64"/>
      <c r="AT146" s="64"/>
      <c r="AU146" s="64"/>
      <c r="AV146" s="64"/>
      <c r="AW146" s="238"/>
      <c r="AX146" s="238"/>
      <c r="AY146" s="238"/>
      <c r="AZ146" s="238"/>
      <c r="BA146" s="238"/>
      <c r="BB146" s="238"/>
      <c r="BC146" s="238"/>
      <c r="BD146" s="238"/>
      <c r="BE146" s="238"/>
      <c r="BF146" s="149">
        <v>0</v>
      </c>
      <c r="BG146" s="149">
        <v>-200</v>
      </c>
      <c r="BH146" s="149">
        <v>-400</v>
      </c>
      <c r="BI146" s="149">
        <v>-500</v>
      </c>
      <c r="BJ146" s="149">
        <v>-500</v>
      </c>
      <c r="BK146" s="149">
        <v>-300</v>
      </c>
      <c r="BL146" s="149">
        <v>-200</v>
      </c>
      <c r="BM146" s="149">
        <v>-200</v>
      </c>
      <c r="BN146" s="149">
        <v>-200</v>
      </c>
      <c r="BO146" s="149">
        <v>-200</v>
      </c>
      <c r="BP146" s="149">
        <v>-200</v>
      </c>
      <c r="BQ146" s="149">
        <v>-200</v>
      </c>
      <c r="BR146" s="149">
        <v>-200</v>
      </c>
      <c r="BS146" s="149">
        <v>-200</v>
      </c>
      <c r="BT146" s="149">
        <v>-200</v>
      </c>
      <c r="BU146" s="149">
        <v>-200</v>
      </c>
      <c r="BV146" s="149">
        <v>-200</v>
      </c>
      <c r="BW146" s="149">
        <v>-200</v>
      </c>
      <c r="BX146" s="149">
        <v>-200</v>
      </c>
    </row>
    <row r="147" spans="1:79" x14ac:dyDescent="0.15">
      <c r="C147" t="s">
        <v>615</v>
      </c>
      <c r="G147" s="36" t="s">
        <v>38</v>
      </c>
      <c r="H147" s="98"/>
      <c r="I147" s="98"/>
      <c r="J147" s="98"/>
      <c r="K147" s="98"/>
      <c r="L147" s="98"/>
      <c r="M147" s="98"/>
      <c r="N147" s="24">
        <f t="shared" ref="N147:T147" si="356">+IFERROR(AVERAGEIF($X$5:$BY$5,N$5,$X147:$BY147),"nm")</f>
        <v>0.73699999999999999</v>
      </c>
      <c r="O147" s="24">
        <f t="shared" si="356"/>
        <v>0.77700000000000002</v>
      </c>
      <c r="P147" s="24">
        <f t="shared" si="356"/>
        <v>0.8</v>
      </c>
      <c r="Q147" s="24">
        <f t="shared" si="356"/>
        <v>0.83</v>
      </c>
      <c r="R147" s="24">
        <f t="shared" si="356"/>
        <v>0.85</v>
      </c>
      <c r="S147" s="24">
        <f t="shared" si="356"/>
        <v>0.85</v>
      </c>
      <c r="T147" s="24">
        <f t="shared" si="356"/>
        <v>0.85</v>
      </c>
      <c r="Y147" s="64"/>
      <c r="Z147" s="64"/>
      <c r="AA147" s="64"/>
      <c r="AB147" s="64"/>
      <c r="AC147" s="64"/>
      <c r="AD147" s="64"/>
      <c r="AE147" s="64"/>
      <c r="AF147" s="64"/>
      <c r="AG147" s="64"/>
      <c r="AH147" s="64"/>
      <c r="AI147" s="64"/>
      <c r="AJ147" s="64"/>
      <c r="AK147" s="64"/>
      <c r="AL147" s="64"/>
      <c r="AM147" s="64"/>
      <c r="AN147" s="64"/>
      <c r="AO147" s="64"/>
      <c r="AP147" s="64"/>
      <c r="AQ147" s="64"/>
      <c r="AR147" s="64"/>
      <c r="AS147" s="64"/>
      <c r="AT147" s="64"/>
      <c r="AU147" s="64"/>
      <c r="AV147" s="64"/>
      <c r="AW147" s="240">
        <v>0.73699999999999999</v>
      </c>
      <c r="AX147" s="240">
        <v>0.73699999999999999</v>
      </c>
      <c r="AY147" s="240">
        <v>0.73699999999999999</v>
      </c>
      <c r="AZ147" s="240">
        <v>0.73699999999999999</v>
      </c>
      <c r="BA147" s="240">
        <v>0.77700000000000002</v>
      </c>
      <c r="BB147" s="240">
        <v>0.77700000000000002</v>
      </c>
      <c r="BC147" s="240">
        <v>0.77700000000000002</v>
      </c>
      <c r="BD147" s="240">
        <v>0.77700000000000002</v>
      </c>
      <c r="BE147" s="240">
        <v>0.8</v>
      </c>
      <c r="BF147" s="172">
        <v>0.8</v>
      </c>
      <c r="BG147" s="172">
        <v>0.8</v>
      </c>
      <c r="BH147" s="172">
        <v>0.8</v>
      </c>
      <c r="BI147" s="172">
        <v>0.83</v>
      </c>
      <c r="BJ147" s="172">
        <v>0.83</v>
      </c>
      <c r="BK147" s="172">
        <v>0.83</v>
      </c>
      <c r="BL147" s="172">
        <v>0.83</v>
      </c>
      <c r="BM147" s="172">
        <v>0.85</v>
      </c>
      <c r="BN147" s="172">
        <v>0.85</v>
      </c>
      <c r="BO147" s="172">
        <v>0.85</v>
      </c>
      <c r="BP147" s="172">
        <v>0.85</v>
      </c>
      <c r="BQ147" s="172">
        <v>0.85</v>
      </c>
      <c r="BR147" s="172">
        <v>0.85</v>
      </c>
      <c r="BS147" s="172">
        <v>0.85</v>
      </c>
      <c r="BT147" s="172">
        <v>0.85</v>
      </c>
      <c r="BU147" s="172">
        <v>0.85</v>
      </c>
      <c r="BV147" s="172">
        <v>0.85</v>
      </c>
      <c r="BW147" s="172">
        <v>0.85</v>
      </c>
      <c r="BX147" s="172">
        <v>0.85</v>
      </c>
    </row>
    <row r="148" spans="1:79" x14ac:dyDescent="0.15">
      <c r="B148" t="s">
        <v>616</v>
      </c>
      <c r="G148" s="113" t="str">
        <f>G$10</f>
        <v>JPY M</v>
      </c>
      <c r="H148" s="23"/>
      <c r="I148" s="23"/>
      <c r="J148" s="23"/>
      <c r="K148" s="23"/>
      <c r="L148" s="23"/>
      <c r="M148" s="23"/>
      <c r="N148" s="23">
        <f t="shared" ref="N148:T148" si="357">+SUMIF($X$5:$BY$5,N$5,$X148:$BY148)</f>
        <v>-5852.5169999999998</v>
      </c>
      <c r="O148" s="23">
        <f t="shared" si="357"/>
        <v>-7226.8770000000004</v>
      </c>
      <c r="P148" s="23">
        <f t="shared" si="357"/>
        <v>-8604.7283906666671</v>
      </c>
      <c r="Q148" s="23">
        <f t="shared" si="357"/>
        <v>-12800.951306167648</v>
      </c>
      <c r="R148" s="23">
        <f t="shared" si="357"/>
        <v>-16701.468414612096</v>
      </c>
      <c r="S148" s="23">
        <f t="shared" si="357"/>
        <v>-19441.800784708772</v>
      </c>
      <c r="T148" s="23">
        <f t="shared" si="357"/>
        <v>-21943.131895600309</v>
      </c>
      <c r="Y148" s="64"/>
      <c r="Z148" s="64"/>
      <c r="AA148" s="64"/>
      <c r="AB148" s="64"/>
      <c r="AC148" s="64"/>
      <c r="AD148" s="64"/>
      <c r="AE148" s="64"/>
      <c r="AF148" s="64"/>
      <c r="AG148" s="64"/>
      <c r="AH148" s="64"/>
      <c r="AI148" s="64"/>
      <c r="AJ148" s="64"/>
      <c r="AK148" s="64"/>
      <c r="AL148" s="64"/>
      <c r="AM148" s="64"/>
      <c r="AN148" s="64"/>
      <c r="AO148" s="64"/>
      <c r="AP148" s="64"/>
      <c r="AQ148" s="64"/>
      <c r="AR148" s="64"/>
      <c r="AS148" s="64"/>
      <c r="AT148" s="64"/>
      <c r="AU148" s="64"/>
      <c r="AV148" s="64"/>
      <c r="AW148" s="241">
        <f>-'3FS'!AW102*AW147</f>
        <v>-1415.04</v>
      </c>
      <c r="AX148" s="241">
        <f>-'3FS'!AX102*AX147</f>
        <v>-1418.7249999999999</v>
      </c>
      <c r="AY148" s="241">
        <f>-'3FS'!AY102*AY147</f>
        <v>-1454.1009999999999</v>
      </c>
      <c r="AZ148" s="241">
        <f>-'3FS'!AZ102*AZ147</f>
        <v>-1564.6510000000001</v>
      </c>
      <c r="BA148" s="241">
        <f>-'3FS'!BA102*BA147</f>
        <v>-1644.1320000000001</v>
      </c>
      <c r="BB148" s="241">
        <f>-'3FS'!BB102*BB147</f>
        <v>-1776.999</v>
      </c>
      <c r="BC148" s="241">
        <f>-'3FS'!BC102*BC147</f>
        <v>-1878.7860000000001</v>
      </c>
      <c r="BD148" s="241">
        <f>-'3FS'!BD102*BD147</f>
        <v>-1926.96</v>
      </c>
      <c r="BE148" s="241">
        <f>-'3FS'!BE102*BE147</f>
        <v>-2004</v>
      </c>
      <c r="BF148" s="242">
        <f>-'3FS'!BF102*BF147</f>
        <v>-1987.3000000000004</v>
      </c>
      <c r="BG148" s="242">
        <f>-'3FS'!BG102*BG147</f>
        <v>-2179.4964800000002</v>
      </c>
      <c r="BH148" s="242">
        <f>-'3FS'!BH102*BH147</f>
        <v>-2433.9319106666667</v>
      </c>
      <c r="BI148" s="242">
        <f>-'3FS'!BI102*BI147</f>
        <v>-2808.5529900283332</v>
      </c>
      <c r="BJ148" s="242">
        <f>-'3FS'!BJ102*BJ147</f>
        <v>-3091.4881847584998</v>
      </c>
      <c r="BK148" s="242">
        <f>-'3FS'!BK102*BK147</f>
        <v>-3334.765251510883</v>
      </c>
      <c r="BL148" s="242">
        <f>-'3FS'!BL102*BL147</f>
        <v>-3566.1448798699316</v>
      </c>
      <c r="BM148" s="242">
        <f>-'3FS'!BM102*BM147</f>
        <v>-3885.3758857883522</v>
      </c>
      <c r="BN148" s="242">
        <f>-'3FS'!BN102*BN147</f>
        <v>-4062.8603686531724</v>
      </c>
      <c r="BO148" s="242">
        <f>-'3FS'!BO102*BO147</f>
        <v>-4273.979843720952</v>
      </c>
      <c r="BP148" s="242">
        <f>-'3FS'!BP102*BP147</f>
        <v>-4479.2523164496188</v>
      </c>
      <c r="BQ148" s="242">
        <f>-'3FS'!BQ102*BQ147</f>
        <v>-4682.7706884765521</v>
      </c>
      <c r="BR148" s="242">
        <f>-'3FS'!BR102*BR147</f>
        <v>-4730.4607469596331</v>
      </c>
      <c r="BS148" s="242">
        <f>-'3FS'!BS102*BS147</f>
        <v>-4920.8421478378896</v>
      </c>
      <c r="BT148" s="242">
        <f>-'3FS'!BT102*BT147</f>
        <v>-5107.7272014347</v>
      </c>
      <c r="BU148" s="242">
        <f>-'3FS'!BU102*BU147</f>
        <v>-5293.5633508470773</v>
      </c>
      <c r="BV148" s="242">
        <f>-'3FS'!BV102*BV147</f>
        <v>-5378.0410790041233</v>
      </c>
      <c r="BW148" s="242">
        <f>-'3FS'!BW102*BW147</f>
        <v>-5551.0152839095708</v>
      </c>
      <c r="BX148" s="242">
        <f>-'3FS'!BX102*BX147</f>
        <v>-5720.5121818395373</v>
      </c>
    </row>
    <row r="149" spans="1:79" x14ac:dyDescent="0.15">
      <c r="G149" s="11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Y149" s="64"/>
      <c r="Z149" s="64"/>
      <c r="AA149" s="64"/>
      <c r="AB149" s="64"/>
      <c r="AC149" s="64"/>
      <c r="AD149" s="64"/>
      <c r="AE149" s="64"/>
      <c r="AF149" s="64"/>
      <c r="AG149" s="64"/>
      <c r="AH149" s="64"/>
      <c r="AI149" s="64"/>
      <c r="AJ149" s="64"/>
      <c r="AK149" s="64"/>
      <c r="AL149" s="64"/>
      <c r="AM149" s="64"/>
      <c r="AN149" s="64"/>
      <c r="AO149" s="64"/>
      <c r="AP149" s="64"/>
      <c r="AQ149" s="64"/>
      <c r="AR149" s="64"/>
      <c r="AS149" s="64"/>
      <c r="AT149" s="64"/>
      <c r="AU149" s="64"/>
      <c r="AV149" s="64"/>
      <c r="AW149" s="241"/>
      <c r="AX149" s="241"/>
      <c r="AY149" s="241"/>
      <c r="AZ149" s="241"/>
      <c r="BA149" s="241"/>
      <c r="BB149" s="241"/>
      <c r="BC149" s="241"/>
      <c r="BD149" s="241"/>
      <c r="BE149" s="241"/>
      <c r="BF149" s="242"/>
      <c r="BG149" s="242"/>
      <c r="BH149" s="242"/>
      <c r="BI149" s="242"/>
      <c r="BJ149" s="242"/>
      <c r="BK149" s="242"/>
      <c r="BL149" s="242"/>
      <c r="BM149" s="242"/>
      <c r="BN149" s="242"/>
      <c r="BO149" s="242"/>
      <c r="BP149" s="242"/>
      <c r="BQ149" s="242"/>
      <c r="BR149" s="242"/>
      <c r="BS149" s="242"/>
      <c r="BT149" s="242"/>
      <c r="BU149" s="242"/>
      <c r="BV149" s="242"/>
      <c r="BW149" s="242"/>
      <c r="BX149" s="242"/>
    </row>
    <row r="150" spans="1:79" x14ac:dyDescent="0.15">
      <c r="A150" s="21"/>
      <c r="B150" s="21" t="s">
        <v>40</v>
      </c>
      <c r="C150" s="21"/>
      <c r="D150" s="21"/>
      <c r="E150" s="21"/>
      <c r="F150" s="21"/>
      <c r="G150" s="113" t="str">
        <f>G$10</f>
        <v>JPY M</v>
      </c>
      <c r="H150" s="35"/>
      <c r="I150" s="35"/>
      <c r="J150" s="35"/>
      <c r="K150" s="35"/>
      <c r="L150" s="35"/>
      <c r="M150" s="35"/>
      <c r="N150" s="35">
        <f t="shared" ref="N150:T150" si="358">+SUMIF($X$5:$BY$5,N$5,$X150:$BY150)</f>
        <v>13880</v>
      </c>
      <c r="O150" s="35">
        <f t="shared" si="358"/>
        <v>19391</v>
      </c>
      <c r="P150" s="35">
        <f t="shared" si="358"/>
        <v>28143.483106240627</v>
      </c>
      <c r="Q150" s="35">
        <f t="shared" si="358"/>
        <v>31929.187241079788</v>
      </c>
      <c r="R150" s="35">
        <f t="shared" si="358"/>
        <v>34098.717635051784</v>
      </c>
      <c r="S150" s="35">
        <f t="shared" si="358"/>
        <v>35119.815487440472</v>
      </c>
      <c r="T150" s="35">
        <f t="shared" si="358"/>
        <v>36494.339922209227</v>
      </c>
      <c r="U150" s="53"/>
      <c r="V150" s="21"/>
      <c r="W150" s="53"/>
      <c r="X150" s="21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2"/>
      <c r="AU150" s="32"/>
      <c r="AV150" s="32"/>
      <c r="AW150" s="32">
        <f t="shared" ref="AW150:BX150" si="359">AW138+AW142+AW143+AW145+AW146+AW148</f>
        <v>3545</v>
      </c>
      <c r="AX150" s="32">
        <f t="shared" si="359"/>
        <v>2865.0000000000005</v>
      </c>
      <c r="AY150" s="32">
        <f t="shared" si="359"/>
        <v>3496</v>
      </c>
      <c r="AZ150" s="32">
        <f t="shared" si="359"/>
        <v>3974</v>
      </c>
      <c r="BA150" s="32">
        <f t="shared" si="359"/>
        <v>4139</v>
      </c>
      <c r="BB150" s="32">
        <f t="shared" si="359"/>
        <v>4847</v>
      </c>
      <c r="BC150" s="32">
        <f t="shared" si="359"/>
        <v>4841</v>
      </c>
      <c r="BD150" s="32">
        <f t="shared" si="359"/>
        <v>5564</v>
      </c>
      <c r="BE150" s="32">
        <f t="shared" si="359"/>
        <v>7036</v>
      </c>
      <c r="BF150" s="32">
        <f t="shared" si="359"/>
        <v>7240.8159142974864</v>
      </c>
      <c r="BG150" s="32">
        <f t="shared" si="359"/>
        <v>6670.3096534648757</v>
      </c>
      <c r="BH150" s="32">
        <f t="shared" si="359"/>
        <v>7196.3575384782635</v>
      </c>
      <c r="BI150" s="32">
        <f t="shared" si="359"/>
        <v>7048.8879725217666</v>
      </c>
      <c r="BJ150" s="32">
        <f t="shared" si="359"/>
        <v>7602.3858615024601</v>
      </c>
      <c r="BK150" s="32">
        <f t="shared" si="359"/>
        <v>7973.2005089761215</v>
      </c>
      <c r="BL150" s="32">
        <f t="shared" si="359"/>
        <v>9304.7128980794405</v>
      </c>
      <c r="BM150" s="32">
        <f t="shared" si="359"/>
        <v>8022.5671874500722</v>
      </c>
      <c r="BN150" s="32">
        <f t="shared" si="359"/>
        <v>8431.3496296589365</v>
      </c>
      <c r="BO150" s="32">
        <f t="shared" si="359"/>
        <v>8363.2321297075341</v>
      </c>
      <c r="BP150" s="32">
        <f t="shared" si="359"/>
        <v>9281.568688235242</v>
      </c>
      <c r="BQ150" s="32">
        <f t="shared" si="359"/>
        <v>8609.5331757068616</v>
      </c>
      <c r="BR150" s="32">
        <f t="shared" si="359"/>
        <v>8847.2555521777031</v>
      </c>
      <c r="BS150" s="32">
        <f t="shared" si="359"/>
        <v>8502.4566087974981</v>
      </c>
      <c r="BT150" s="32">
        <f t="shared" si="359"/>
        <v>9160.5701507584054</v>
      </c>
      <c r="BU150" s="32">
        <f t="shared" si="359"/>
        <v>8997.6525062513756</v>
      </c>
      <c r="BV150" s="32">
        <f t="shared" si="359"/>
        <v>9159.9298423695109</v>
      </c>
      <c r="BW150" s="32">
        <f t="shared" si="359"/>
        <v>8838.6742221123095</v>
      </c>
      <c r="BX150" s="32">
        <f t="shared" si="359"/>
        <v>9498.083351476027</v>
      </c>
      <c r="BY150" s="21"/>
      <c r="BZ150" s="21"/>
      <c r="CA150" s="21"/>
    </row>
    <row r="151" spans="1:79" x14ac:dyDescent="0.15">
      <c r="C151" t="s">
        <v>617</v>
      </c>
      <c r="G151" s="36" t="s">
        <v>38</v>
      </c>
      <c r="H151" s="98"/>
      <c r="I151" s="98"/>
      <c r="J151" s="98"/>
      <c r="K151" s="98"/>
      <c r="L151" s="98"/>
      <c r="M151" s="98"/>
      <c r="N151" s="24">
        <f t="shared" ref="N151:T151" si="360">IFERROR(N150/N138,"nm")</f>
        <v>0.26641074856046065</v>
      </c>
      <c r="O151" s="24">
        <f t="shared" si="360"/>
        <v>0.31581947588722942</v>
      </c>
      <c r="P151" s="24">
        <f t="shared" si="360"/>
        <v>0.36642387322373454</v>
      </c>
      <c r="Q151" s="24">
        <f t="shared" si="360"/>
        <v>0.34035881691130049</v>
      </c>
      <c r="R151" s="24">
        <f t="shared" si="360"/>
        <v>0.32533659164244011</v>
      </c>
      <c r="S151" s="24">
        <f t="shared" si="360"/>
        <v>0.31518500533520144</v>
      </c>
      <c r="T151" s="24">
        <f t="shared" si="360"/>
        <v>0.30839457736589704</v>
      </c>
      <c r="Y151" s="64"/>
      <c r="Z151" s="64"/>
      <c r="AA151" s="64"/>
      <c r="AB151" s="64"/>
      <c r="AC151" s="64"/>
      <c r="AD151" s="64"/>
      <c r="AE151" s="64"/>
      <c r="AF151" s="64"/>
      <c r="AG151" s="64"/>
      <c r="AH151" s="64"/>
      <c r="AI151" s="64"/>
      <c r="AJ151" s="64"/>
      <c r="AK151" s="64"/>
      <c r="AL151" s="64"/>
      <c r="AM151" s="64"/>
      <c r="AN151" s="64"/>
      <c r="AO151" s="64"/>
      <c r="AP151" s="64"/>
      <c r="AQ151" s="64"/>
      <c r="AR151" s="64"/>
      <c r="AS151" s="64"/>
      <c r="AT151" s="64"/>
      <c r="AU151" s="64"/>
      <c r="AV151" s="64"/>
      <c r="AW151" s="38">
        <f t="shared" ref="AW151:BE151" si="361">IFERROR(AW150/AW138,"nm")</f>
        <v>0.28915171288743885</v>
      </c>
      <c r="AX151" s="38">
        <f t="shared" si="361"/>
        <v>0.22488226059654634</v>
      </c>
      <c r="AY151" s="38">
        <f t="shared" si="361"/>
        <v>0.25975183891819598</v>
      </c>
      <c r="AZ151" s="38">
        <f t="shared" si="361"/>
        <v>0.29132761527747231</v>
      </c>
      <c r="BA151" s="38">
        <f t="shared" si="361"/>
        <v>0.28743055555555558</v>
      </c>
      <c r="BB151" s="38">
        <f t="shared" si="361"/>
        <v>0.3188815789473684</v>
      </c>
      <c r="BC151" s="38">
        <f t="shared" si="361"/>
        <v>0.31057932892795276</v>
      </c>
      <c r="BD151" s="38">
        <f t="shared" si="361"/>
        <v>0.34320256600049348</v>
      </c>
      <c r="BE151" s="38">
        <f t="shared" si="361"/>
        <v>0.38875075971048123</v>
      </c>
      <c r="BF151" s="38">
        <f t="shared" ref="BF151:BX151" si="362">IFERROR(BF150/BF138,"nm")</f>
        <v>0.3827395689177836</v>
      </c>
      <c r="BG151" s="38">
        <f t="shared" si="362"/>
        <v>0.34564997821819687</v>
      </c>
      <c r="BH151" s="38">
        <f t="shared" si="362"/>
        <v>0.35120373545818412</v>
      </c>
      <c r="BI151" s="38">
        <f t="shared" si="362"/>
        <v>0.32901838312355752</v>
      </c>
      <c r="BJ151" s="38">
        <f t="shared" si="362"/>
        <v>0.33108216770495696</v>
      </c>
      <c r="BK151" s="38">
        <f t="shared" si="362"/>
        <v>0.33317984905037629</v>
      </c>
      <c r="BL151" s="38">
        <f t="shared" si="362"/>
        <v>0.36498338888544224</v>
      </c>
      <c r="BM151" s="38">
        <f t="shared" si="362"/>
        <v>0.32177078312388491</v>
      </c>
      <c r="BN151" s="38">
        <f t="shared" si="362"/>
        <v>0.32433452322994266</v>
      </c>
      <c r="BO151" s="38">
        <f t="shared" si="362"/>
        <v>0.3160975890144011</v>
      </c>
      <c r="BP151" s="38">
        <f t="shared" si="362"/>
        <v>0.33844160636489706</v>
      </c>
      <c r="BQ151" s="38">
        <f t="shared" si="362"/>
        <v>0.31728449547617976</v>
      </c>
      <c r="BR151" s="38">
        <f t="shared" si="362"/>
        <v>0.31788606751307835</v>
      </c>
      <c r="BS151" s="38">
        <f t="shared" si="362"/>
        <v>0.30444878725544611</v>
      </c>
      <c r="BT151" s="38">
        <f t="shared" si="362"/>
        <v>0.32106225007328459</v>
      </c>
      <c r="BU151" s="38">
        <f t="shared" si="362"/>
        <v>0.31143567397599492</v>
      </c>
      <c r="BV151" s="38">
        <f t="shared" si="362"/>
        <v>0.30999648779632843</v>
      </c>
      <c r="BW151" s="38">
        <f t="shared" si="362"/>
        <v>0.29796606023628353</v>
      </c>
      <c r="BX151" s="38">
        <f t="shared" si="362"/>
        <v>0.31415471895021041</v>
      </c>
    </row>
    <row r="152" spans="1:79" x14ac:dyDescent="0.15">
      <c r="C152" t="s">
        <v>618</v>
      </c>
      <c r="G152" s="36" t="s">
        <v>38</v>
      </c>
      <c r="H152" s="98"/>
      <c r="I152" s="98"/>
      <c r="J152" s="98"/>
      <c r="K152" s="98"/>
      <c r="L152" s="98"/>
      <c r="M152" s="98"/>
      <c r="N152" s="24">
        <f t="shared" ref="N152:T152" si="363">IFERROR(N150/N71,"nm")</f>
        <v>0.33927305614626874</v>
      </c>
      <c r="O152" s="24">
        <f t="shared" si="363"/>
        <v>0.39360600832233839</v>
      </c>
      <c r="P152" s="24">
        <f t="shared" si="363"/>
        <v>0.45721281405318565</v>
      </c>
      <c r="Q152" s="24">
        <f t="shared" si="363"/>
        <v>0.42544852113912573</v>
      </c>
      <c r="R152" s="24">
        <f t="shared" si="363"/>
        <v>0.40667073955305016</v>
      </c>
      <c r="S152" s="24">
        <f t="shared" si="363"/>
        <v>0.39398125666900174</v>
      </c>
      <c r="T152" s="24">
        <f t="shared" si="363"/>
        <v>0.38549322170737127</v>
      </c>
      <c r="Y152" s="64"/>
      <c r="Z152" s="64"/>
      <c r="AA152" s="64"/>
      <c r="AB152" s="64"/>
      <c r="AC152" s="64"/>
      <c r="AD152" s="64"/>
      <c r="AE152" s="64"/>
      <c r="AF152" s="64"/>
      <c r="AG152" s="64"/>
      <c r="AH152" s="64"/>
      <c r="AI152" s="64"/>
      <c r="AJ152" s="64"/>
      <c r="AK152" s="64"/>
      <c r="AL152" s="64"/>
      <c r="AM152" s="64"/>
      <c r="AN152" s="64"/>
      <c r="AO152" s="64"/>
      <c r="AP152" s="64"/>
      <c r="AQ152" s="64"/>
      <c r="AR152" s="64"/>
      <c r="AS152" s="64"/>
      <c r="AT152" s="64"/>
      <c r="AU152" s="64"/>
      <c r="AV152" s="64"/>
      <c r="AW152" s="38">
        <f t="shared" ref="AW152:BE152" si="364">IFERROR(AW150/AW71,"nm")</f>
        <v>0.36823517191232991</v>
      </c>
      <c r="AX152" s="38">
        <f t="shared" si="364"/>
        <v>0.28638544582167136</v>
      </c>
      <c r="AY152" s="38">
        <f t="shared" si="364"/>
        <v>0.33080999242997727</v>
      </c>
      <c r="AZ152" s="38">
        <f t="shared" si="364"/>
        <v>0.37098581030619865</v>
      </c>
      <c r="BA152" s="38">
        <f t="shared" si="364"/>
        <v>0.36742121615623613</v>
      </c>
      <c r="BB152" s="38">
        <f t="shared" si="364"/>
        <v>0.39883156422282562</v>
      </c>
      <c r="BC152" s="38">
        <f t="shared" si="364"/>
        <v>0.38211382113821141</v>
      </c>
      <c r="BD152" s="38">
        <f t="shared" si="364"/>
        <v>0.42221884959781453</v>
      </c>
      <c r="BE152" s="38">
        <f t="shared" si="364"/>
        <v>0.48228117074508192</v>
      </c>
      <c r="BF152" s="38">
        <f t="shared" ref="BF152:BX152" si="365">IFERROR(BF150/BF71,"nm")</f>
        <v>0.47842446114722947</v>
      </c>
      <c r="BG152" s="38">
        <f t="shared" si="365"/>
        <v>0.43206247277274606</v>
      </c>
      <c r="BH152" s="38">
        <f t="shared" si="365"/>
        <v>0.43900466932273019</v>
      </c>
      <c r="BI152" s="38">
        <f t="shared" si="365"/>
        <v>0.41127297890444692</v>
      </c>
      <c r="BJ152" s="38">
        <f t="shared" si="365"/>
        <v>0.41385270963119619</v>
      </c>
      <c r="BK152" s="38">
        <f t="shared" si="365"/>
        <v>0.41647481131297032</v>
      </c>
      <c r="BL152" s="38">
        <f t="shared" si="365"/>
        <v>0.45622923610680277</v>
      </c>
      <c r="BM152" s="38">
        <f t="shared" si="365"/>
        <v>0.40221347890485615</v>
      </c>
      <c r="BN152" s="38">
        <f t="shared" si="365"/>
        <v>0.40541815403742831</v>
      </c>
      <c r="BO152" s="38">
        <f t="shared" si="365"/>
        <v>0.39512198626800138</v>
      </c>
      <c r="BP152" s="38">
        <f t="shared" si="365"/>
        <v>0.42305200795612136</v>
      </c>
      <c r="BQ152" s="38">
        <f t="shared" si="365"/>
        <v>0.39660561934522465</v>
      </c>
      <c r="BR152" s="38">
        <f t="shared" si="365"/>
        <v>0.39735758439134788</v>
      </c>
      <c r="BS152" s="38">
        <f t="shared" si="365"/>
        <v>0.38056098406930761</v>
      </c>
      <c r="BT152" s="38">
        <f t="shared" si="365"/>
        <v>0.40132781259160566</v>
      </c>
      <c r="BU152" s="38">
        <f t="shared" si="365"/>
        <v>0.38929459246999365</v>
      </c>
      <c r="BV152" s="38">
        <f t="shared" si="365"/>
        <v>0.38749560974541047</v>
      </c>
      <c r="BW152" s="38">
        <f t="shared" si="365"/>
        <v>0.37245757529535439</v>
      </c>
      <c r="BX152" s="38">
        <f t="shared" si="365"/>
        <v>0.39269339868776298</v>
      </c>
    </row>
    <row r="153" spans="1:79" x14ac:dyDescent="0.15">
      <c r="G153" s="36"/>
      <c r="H153" s="26"/>
      <c r="I153" s="26"/>
      <c r="J153" s="26"/>
      <c r="K153" s="26"/>
      <c r="L153" s="26"/>
      <c r="M153" s="26"/>
      <c r="N153" s="26"/>
      <c r="O153" s="26"/>
      <c r="P153" s="23"/>
      <c r="Q153" s="23"/>
      <c r="R153" s="23"/>
      <c r="S153" s="23"/>
      <c r="T153" s="23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</row>
    <row r="154" spans="1:79" x14ac:dyDescent="0.15">
      <c r="A154" t="s">
        <v>43</v>
      </c>
      <c r="B154" s="96" t="s">
        <v>32</v>
      </c>
      <c r="C154" s="95"/>
      <c r="D154" s="95"/>
      <c r="E154" s="95"/>
      <c r="F154" s="95"/>
      <c r="G154" s="95"/>
      <c r="H154" s="95"/>
      <c r="I154" s="95"/>
      <c r="J154" s="95"/>
      <c r="K154" s="95"/>
      <c r="L154" s="95"/>
      <c r="M154" s="95"/>
      <c r="N154" s="95"/>
      <c r="O154" s="95"/>
      <c r="P154" s="95"/>
      <c r="Q154" s="95"/>
      <c r="R154" s="95"/>
      <c r="S154" s="95"/>
      <c r="T154" s="95"/>
      <c r="Y154" s="95"/>
      <c r="Z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  <c r="AM154" s="95"/>
      <c r="AN154" s="95"/>
      <c r="AO154" s="95"/>
      <c r="AP154" s="95"/>
      <c r="AQ154" s="95"/>
      <c r="AR154" s="95"/>
      <c r="AS154" s="95"/>
      <c r="AT154" s="95"/>
      <c r="AU154" s="95"/>
      <c r="AV154" s="95"/>
      <c r="AW154" s="95"/>
      <c r="AX154" s="95"/>
      <c r="AY154" s="95"/>
      <c r="AZ154" s="95"/>
      <c r="BA154" s="95"/>
      <c r="BB154" s="95"/>
      <c r="BC154" s="95"/>
      <c r="BD154" s="95"/>
      <c r="BE154" s="95"/>
      <c r="BF154" s="95"/>
      <c r="BG154" s="95"/>
      <c r="BH154" s="95"/>
      <c r="BI154" s="95"/>
      <c r="BJ154" s="95"/>
      <c r="BK154" s="95"/>
      <c r="BL154" s="95"/>
      <c r="BM154" s="95"/>
      <c r="BN154" s="95"/>
      <c r="BO154" s="95"/>
      <c r="BP154" s="95"/>
      <c r="BQ154" s="95"/>
      <c r="BR154" s="95"/>
      <c r="BS154" s="95"/>
      <c r="BT154" s="95"/>
      <c r="BU154" s="95"/>
      <c r="BV154" s="95"/>
      <c r="BW154" s="95"/>
      <c r="BX154" s="95"/>
    </row>
    <row r="155" spans="1:79" x14ac:dyDescent="0.15">
      <c r="G155" s="36"/>
      <c r="H155" s="26"/>
      <c r="I155" s="26"/>
      <c r="J155" s="26"/>
      <c r="K155" s="26"/>
      <c r="L155" s="26"/>
      <c r="M155" s="26"/>
      <c r="N155" s="26"/>
      <c r="O155" s="26"/>
      <c r="P155" s="23"/>
      <c r="Q155" s="23"/>
      <c r="R155" s="23"/>
      <c r="S155" s="23"/>
      <c r="T155" s="23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  <c r="AM155" s="29"/>
      <c r="AN155" s="29"/>
      <c r="AO155" s="29"/>
      <c r="AP155" s="29"/>
      <c r="AQ155" s="29"/>
      <c r="AR155" s="29"/>
      <c r="AS155" s="29"/>
      <c r="AT155" s="29"/>
      <c r="AU155" s="29"/>
      <c r="AV155" s="29"/>
      <c r="AW155" s="29"/>
      <c r="AX155" s="29"/>
      <c r="AY155" s="29"/>
      <c r="AZ155" s="29"/>
      <c r="BA155" s="29"/>
      <c r="BB155" s="29"/>
      <c r="BC155" s="29"/>
      <c r="BD155" s="29"/>
      <c r="BE155" s="29"/>
      <c r="BF155" s="83"/>
      <c r="BG155" s="83"/>
      <c r="BH155" s="83"/>
      <c r="BI155" s="83"/>
      <c r="BJ155" s="83"/>
      <c r="BK155" s="83"/>
      <c r="BL155" s="83"/>
      <c r="BM155" s="83"/>
      <c r="BN155" s="83"/>
      <c r="BO155" s="83"/>
      <c r="BP155" s="83"/>
      <c r="BQ155" s="83"/>
      <c r="BR155" s="83"/>
      <c r="BS155" s="83"/>
      <c r="BT155" s="83"/>
      <c r="BU155" s="83"/>
      <c r="BV155" s="83"/>
      <c r="BW155" s="83"/>
      <c r="BX155" s="83"/>
    </row>
    <row r="156" spans="1:79" x14ac:dyDescent="0.15">
      <c r="B156" t="s">
        <v>30</v>
      </c>
      <c r="G156" s="36" t="str">
        <f>G$10</f>
        <v>JPY M</v>
      </c>
      <c r="H156" s="23">
        <f t="shared" ref="H156:T156" si="366">+SUMIF($X$5:$BY$5,H$5,$X156:$BY156)</f>
        <v>12048.960000000001</v>
      </c>
      <c r="I156" s="23">
        <f t="shared" si="366"/>
        <v>13245.76</v>
      </c>
      <c r="J156" s="23">
        <f t="shared" si="366"/>
        <v>11880</v>
      </c>
      <c r="K156" s="23">
        <f t="shared" si="366"/>
        <v>13983.2</v>
      </c>
      <c r="L156" s="23">
        <f t="shared" si="366"/>
        <v>14747.919999999998</v>
      </c>
      <c r="M156" s="23">
        <f t="shared" si="366"/>
        <v>12703.68</v>
      </c>
      <c r="N156" s="23">
        <f t="shared" si="366"/>
        <v>13603</v>
      </c>
      <c r="O156" s="23">
        <f t="shared" si="366"/>
        <v>13850</v>
      </c>
      <c r="P156" s="23">
        <f t="shared" si="366"/>
        <v>14811.954005192616</v>
      </c>
      <c r="Q156" s="23">
        <f t="shared" si="366"/>
        <v>15552.551705452246</v>
      </c>
      <c r="R156" s="23">
        <f t="shared" si="366"/>
        <v>16330.17929072486</v>
      </c>
      <c r="S156" s="23">
        <f t="shared" si="366"/>
        <v>17146.688255261106</v>
      </c>
      <c r="T156" s="23">
        <f t="shared" si="366"/>
        <v>18004.022668024158</v>
      </c>
      <c r="Y156" s="25">
        <f t="shared" ref="Y156:BE156" si="367">Y12</f>
        <v>3166.2400000000002</v>
      </c>
      <c r="Z156" s="25">
        <f t="shared" si="367"/>
        <v>3158.32</v>
      </c>
      <c r="AA156" s="25">
        <f t="shared" si="367"/>
        <v>2966.48</v>
      </c>
      <c r="AB156" s="25">
        <f t="shared" si="367"/>
        <v>2757.92</v>
      </c>
      <c r="AC156" s="25">
        <f t="shared" si="367"/>
        <v>3387.12</v>
      </c>
      <c r="AD156" s="25">
        <f t="shared" si="367"/>
        <v>3511.2</v>
      </c>
      <c r="AE156" s="25">
        <f t="shared" si="367"/>
        <v>3119.6</v>
      </c>
      <c r="AF156" s="25">
        <f t="shared" si="367"/>
        <v>3227.84</v>
      </c>
      <c r="AG156" s="25">
        <f t="shared" si="367"/>
        <v>2841.52</v>
      </c>
      <c r="AH156" s="25">
        <f t="shared" si="367"/>
        <v>3190</v>
      </c>
      <c r="AI156" s="25">
        <f t="shared" si="367"/>
        <v>2831.84</v>
      </c>
      <c r="AJ156" s="25">
        <f t="shared" si="367"/>
        <v>3016.64</v>
      </c>
      <c r="AK156" s="25">
        <f t="shared" si="367"/>
        <v>3655.52</v>
      </c>
      <c r="AL156" s="25">
        <f t="shared" si="367"/>
        <v>3663.44</v>
      </c>
      <c r="AM156" s="25">
        <f t="shared" si="367"/>
        <v>3285.92</v>
      </c>
      <c r="AN156" s="25">
        <f t="shared" si="367"/>
        <v>3378.32</v>
      </c>
      <c r="AO156" s="25">
        <f t="shared" si="367"/>
        <v>3923.92</v>
      </c>
      <c r="AP156" s="25">
        <f t="shared" si="367"/>
        <v>4084.08</v>
      </c>
      <c r="AQ156" s="25">
        <f t="shared" si="367"/>
        <v>3849.12</v>
      </c>
      <c r="AR156" s="25">
        <f t="shared" si="367"/>
        <v>2890.8</v>
      </c>
      <c r="AS156" s="25">
        <f t="shared" si="367"/>
        <v>2851.2</v>
      </c>
      <c r="AT156" s="25">
        <f t="shared" si="367"/>
        <v>3181.2</v>
      </c>
      <c r="AU156" s="25">
        <f t="shared" si="367"/>
        <v>3395.92</v>
      </c>
      <c r="AV156" s="25">
        <f t="shared" si="367"/>
        <v>3275.36</v>
      </c>
      <c r="AW156" s="25">
        <f t="shared" si="367"/>
        <v>3399</v>
      </c>
      <c r="AX156" s="25">
        <f t="shared" si="367"/>
        <v>3588</v>
      </c>
      <c r="AY156" s="25">
        <f t="shared" si="367"/>
        <v>3326</v>
      </c>
      <c r="AZ156" s="25">
        <f t="shared" si="367"/>
        <v>3290</v>
      </c>
      <c r="BA156" s="25">
        <f t="shared" si="367"/>
        <v>3573</v>
      </c>
      <c r="BB156" s="25">
        <f t="shared" si="367"/>
        <v>3187</v>
      </c>
      <c r="BC156" s="25">
        <f t="shared" si="367"/>
        <v>3562</v>
      </c>
      <c r="BD156" s="25">
        <f t="shared" si="367"/>
        <v>3528</v>
      </c>
      <c r="BE156" s="25">
        <f t="shared" si="367"/>
        <v>3818</v>
      </c>
      <c r="BF156" s="25">
        <f>BB156*(1+BF157)</f>
        <v>3409.3345737616878</v>
      </c>
      <c r="BG156" s="25">
        <f t="shared" ref="BG156:BT156" si="368">BC156*(1+BG157)</f>
        <v>3810.4956861434366</v>
      </c>
      <c r="BH156" s="25">
        <f t="shared" si="368"/>
        <v>3774.1237452874911</v>
      </c>
      <c r="BI156" s="25">
        <f t="shared" si="368"/>
        <v>4008.9</v>
      </c>
      <c r="BJ156" s="25">
        <f t="shared" si="368"/>
        <v>3579.8013024497723</v>
      </c>
      <c r="BK156" s="25">
        <f t="shared" si="368"/>
        <v>4001.0204704506086</v>
      </c>
      <c r="BL156" s="25">
        <f t="shared" si="368"/>
        <v>3962.829932551866</v>
      </c>
      <c r="BM156" s="25">
        <f t="shared" si="368"/>
        <v>4209.3450000000003</v>
      </c>
      <c r="BN156" s="25">
        <f t="shared" si="368"/>
        <v>3758.7913675722612</v>
      </c>
      <c r="BO156" s="25">
        <f t="shared" si="368"/>
        <v>4201.0714939731388</v>
      </c>
      <c r="BP156" s="25">
        <f t="shared" si="368"/>
        <v>4160.9714291794598</v>
      </c>
      <c r="BQ156" s="25">
        <f t="shared" si="368"/>
        <v>4419.8122500000009</v>
      </c>
      <c r="BR156" s="25">
        <f t="shared" si="368"/>
        <v>3946.7309359508745</v>
      </c>
      <c r="BS156" s="25">
        <f t="shared" si="368"/>
        <v>4411.1250686717958</v>
      </c>
      <c r="BT156" s="25">
        <f t="shared" si="368"/>
        <v>4369.020000638433</v>
      </c>
      <c r="BU156" s="25">
        <f t="shared" ref="BU156" si="369">BQ156*(1+BU157)</f>
        <v>4640.8028625000015</v>
      </c>
      <c r="BV156" s="25">
        <f t="shared" ref="BV156" si="370">BR156*(1+BV157)</f>
        <v>4144.0674827484181</v>
      </c>
      <c r="BW156" s="25">
        <f t="shared" ref="BW156" si="371">BS156*(1+BW157)</f>
        <v>4631.6813221053862</v>
      </c>
      <c r="BX156" s="25">
        <f t="shared" ref="BX156" si="372">BT156*(1+BX157)</f>
        <v>4587.4710006703544</v>
      </c>
    </row>
    <row r="157" spans="1:79" x14ac:dyDescent="0.15">
      <c r="C157" t="s">
        <v>71</v>
      </c>
      <c r="G157" s="36" t="s">
        <v>38</v>
      </c>
      <c r="H157" s="141"/>
      <c r="I157" s="141">
        <f>IFERROR(I156/H156-1,"nm")</f>
        <v>9.9328074788197496E-2</v>
      </c>
      <c r="J157" s="141">
        <f t="shared" ref="J157:T157" si="373">IFERROR(J156/I156-1,"nm")</f>
        <v>-0.10310922136593148</v>
      </c>
      <c r="K157" s="141">
        <f t="shared" si="373"/>
        <v>0.1770370370370371</v>
      </c>
      <c r="L157" s="141">
        <f t="shared" si="373"/>
        <v>5.4688483322844483E-2</v>
      </c>
      <c r="M157" s="141">
        <f t="shared" si="373"/>
        <v>-0.13861208902679145</v>
      </c>
      <c r="N157" s="141">
        <f t="shared" si="373"/>
        <v>7.079208544295823E-2</v>
      </c>
      <c r="O157" s="141">
        <f t="shared" si="373"/>
        <v>1.8157759317797506E-2</v>
      </c>
      <c r="P157" s="141">
        <f t="shared" si="373"/>
        <v>6.9455162829791695E-2</v>
      </c>
      <c r="Q157" s="141">
        <f t="shared" si="373"/>
        <v>5.0000000000000044E-2</v>
      </c>
      <c r="R157" s="141">
        <f t="shared" si="373"/>
        <v>5.0000000000000044E-2</v>
      </c>
      <c r="S157" s="141">
        <f t="shared" si="373"/>
        <v>5.0000000000000266E-2</v>
      </c>
      <c r="T157" s="141">
        <f t="shared" si="373"/>
        <v>4.9999999999999822E-2</v>
      </c>
      <c r="AJ157" s="24">
        <f>IFERROR(AJ156/AF156-1,"nm")</f>
        <v>-6.5430752453653263E-2</v>
      </c>
      <c r="AK157" s="24">
        <f t="shared" ref="AK157:BE157" si="374">IFERROR(AK156/AG156-1,"nm")</f>
        <v>0.28646639826571696</v>
      </c>
      <c r="AL157" s="24">
        <f t="shared" si="374"/>
        <v>0.14841379310344838</v>
      </c>
      <c r="AM157" s="24">
        <f t="shared" si="374"/>
        <v>0.16034804226227473</v>
      </c>
      <c r="AN157" s="24">
        <f t="shared" si="374"/>
        <v>0.11989498249708297</v>
      </c>
      <c r="AO157" s="24">
        <f t="shared" si="374"/>
        <v>7.3423206547905684E-2</v>
      </c>
      <c r="AP157" s="24">
        <f t="shared" si="374"/>
        <v>0.11482104251741521</v>
      </c>
      <c r="AQ157" s="24">
        <f t="shared" si="374"/>
        <v>0.17139796464916968</v>
      </c>
      <c r="AR157" s="24">
        <f t="shared" si="374"/>
        <v>-0.14430841364938785</v>
      </c>
      <c r="AS157" s="24">
        <f t="shared" si="374"/>
        <v>-0.2733796815429469</v>
      </c>
      <c r="AT157" s="24">
        <f t="shared" si="374"/>
        <v>-0.22107304460245636</v>
      </c>
      <c r="AU157" s="24">
        <f t="shared" si="374"/>
        <v>-0.11774119798811156</v>
      </c>
      <c r="AV157" s="24">
        <f t="shared" si="374"/>
        <v>0.13302891933028915</v>
      </c>
      <c r="AW157" s="24">
        <f t="shared" si="374"/>
        <v>0.19212962962962976</v>
      </c>
      <c r="AX157" s="24">
        <f t="shared" si="374"/>
        <v>0.1278762731044889</v>
      </c>
      <c r="AY157" s="24">
        <f t="shared" si="374"/>
        <v>-2.058941317816676E-2</v>
      </c>
      <c r="AZ157" s="24">
        <f t="shared" si="374"/>
        <v>4.4697376776903219E-3</v>
      </c>
      <c r="BA157" s="24">
        <f t="shared" si="374"/>
        <v>5.1191526919682317E-2</v>
      </c>
      <c r="BB157" s="24">
        <f t="shared" si="374"/>
        <v>-0.1117614269788183</v>
      </c>
      <c r="BC157" s="24">
        <f t="shared" si="374"/>
        <v>7.0956103427540551E-2</v>
      </c>
      <c r="BD157" s="24">
        <f t="shared" si="374"/>
        <v>7.2340425531914887E-2</v>
      </c>
      <c r="BE157" s="24">
        <f t="shared" si="374"/>
        <v>6.8569829275118899E-2</v>
      </c>
      <c r="BF157" s="145">
        <f>MEDIAN(BB157:BE157)</f>
        <v>6.9762966351329725E-2</v>
      </c>
      <c r="BG157" s="145">
        <f>BF157</f>
        <v>6.9762966351329725E-2</v>
      </c>
      <c r="BH157" s="145">
        <f t="shared" ref="BH157:BT157" si="375">BG157</f>
        <v>6.9762966351329725E-2</v>
      </c>
      <c r="BI157" s="145">
        <v>0.05</v>
      </c>
      <c r="BJ157" s="145">
        <f t="shared" si="375"/>
        <v>0.05</v>
      </c>
      <c r="BK157" s="145">
        <f t="shared" si="375"/>
        <v>0.05</v>
      </c>
      <c r="BL157" s="145">
        <f t="shared" si="375"/>
        <v>0.05</v>
      </c>
      <c r="BM157" s="145">
        <f t="shared" si="375"/>
        <v>0.05</v>
      </c>
      <c r="BN157" s="145">
        <f t="shared" si="375"/>
        <v>0.05</v>
      </c>
      <c r="BO157" s="145">
        <f t="shared" si="375"/>
        <v>0.05</v>
      </c>
      <c r="BP157" s="145">
        <f t="shared" si="375"/>
        <v>0.05</v>
      </c>
      <c r="BQ157" s="145">
        <f t="shared" si="375"/>
        <v>0.05</v>
      </c>
      <c r="BR157" s="145">
        <f t="shared" si="375"/>
        <v>0.05</v>
      </c>
      <c r="BS157" s="145">
        <f t="shared" si="375"/>
        <v>0.05</v>
      </c>
      <c r="BT157" s="145">
        <f t="shared" si="375"/>
        <v>0.05</v>
      </c>
      <c r="BU157" s="145">
        <f t="shared" ref="BU157" si="376">BT157</f>
        <v>0.05</v>
      </c>
      <c r="BV157" s="145">
        <f t="shared" ref="BV157" si="377">BU157</f>
        <v>0.05</v>
      </c>
      <c r="BW157" s="145">
        <f t="shared" ref="BW157" si="378">BV157</f>
        <v>0.05</v>
      </c>
      <c r="BX157" s="145">
        <f t="shared" ref="BX157" si="379">BW157</f>
        <v>0.05</v>
      </c>
    </row>
    <row r="158" spans="1:79" x14ac:dyDescent="0.15">
      <c r="G158" s="36"/>
      <c r="H158" s="26"/>
      <c r="I158" s="26"/>
      <c r="J158" s="26"/>
      <c r="K158" s="26"/>
      <c r="L158" s="26"/>
      <c r="M158" s="26"/>
      <c r="N158" s="26"/>
      <c r="O158" s="26"/>
      <c r="P158" s="23"/>
      <c r="Q158" s="23"/>
      <c r="R158" s="23"/>
      <c r="S158" s="23"/>
      <c r="T158" s="23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  <c r="AT158" s="29"/>
      <c r="AU158" s="29"/>
      <c r="AV158" s="29"/>
      <c r="AW158" s="29"/>
      <c r="AX158" s="29"/>
      <c r="AY158" s="29"/>
      <c r="AZ158" s="29"/>
      <c r="BA158" s="29"/>
      <c r="BB158" s="29"/>
      <c r="BC158" s="29"/>
      <c r="BD158" s="29"/>
      <c r="BE158" s="29"/>
      <c r="BF158" s="83"/>
      <c r="BG158" s="83"/>
      <c r="BH158" s="83"/>
      <c r="BI158" s="83"/>
      <c r="BJ158" s="83"/>
      <c r="BK158" s="83"/>
      <c r="BL158" s="83"/>
      <c r="BM158" s="83"/>
      <c r="BN158" s="83"/>
      <c r="BO158" s="83"/>
      <c r="BP158" s="83"/>
      <c r="BQ158" s="83"/>
      <c r="BR158" s="83"/>
      <c r="BS158" s="83"/>
      <c r="BT158" s="83"/>
      <c r="BU158" s="83"/>
      <c r="BV158" s="83"/>
      <c r="BW158" s="83"/>
      <c r="BX158" s="83"/>
    </row>
    <row r="159" spans="1:79" x14ac:dyDescent="0.15">
      <c r="B159" t="s">
        <v>40</v>
      </c>
      <c r="G159" s="36" t="str">
        <f>G$10</f>
        <v>JPY M</v>
      </c>
      <c r="H159" s="26"/>
      <c r="I159" s="144">
        <f t="shared" ref="I159:T159" si="380">+SUMIF($X$5:$BY$5,I$5,$X159:$BY159)</f>
        <v>390.72</v>
      </c>
      <c r="J159" s="144">
        <f t="shared" si="380"/>
        <v>270.16000000000003</v>
      </c>
      <c r="K159" s="144">
        <f t="shared" si="380"/>
        <v>224.4</v>
      </c>
      <c r="L159" s="144">
        <f t="shared" si="380"/>
        <v>97.679999999999993</v>
      </c>
      <c r="M159" s="144">
        <f t="shared" si="380"/>
        <v>2389</v>
      </c>
      <c r="N159" s="144">
        <f t="shared" si="380"/>
        <v>2381</v>
      </c>
      <c r="O159" s="144">
        <f t="shared" si="380"/>
        <v>2431</v>
      </c>
      <c r="P159" s="144">
        <f t="shared" si="380"/>
        <v>2865.3012833627668</v>
      </c>
      <c r="Q159" s="144">
        <f t="shared" si="380"/>
        <v>3056.0613036024456</v>
      </c>
      <c r="R159" s="144">
        <f t="shared" si="380"/>
        <v>3208.8643687825679</v>
      </c>
      <c r="S159" s="144">
        <f t="shared" si="380"/>
        <v>3369.3075872216964</v>
      </c>
      <c r="T159" s="144">
        <f t="shared" si="380"/>
        <v>3537.7729665827815</v>
      </c>
      <c r="Y159" s="29">
        <f t="shared" ref="Y159:BE159" si="381">Y36</f>
        <v>-28.16</v>
      </c>
      <c r="Z159" s="29">
        <f t="shared" si="381"/>
        <v>192.72</v>
      </c>
      <c r="AA159" s="29">
        <f t="shared" si="381"/>
        <v>324.72000000000003</v>
      </c>
      <c r="AB159" s="29">
        <f t="shared" si="381"/>
        <v>64.239999999999995</v>
      </c>
      <c r="AC159" s="29">
        <f t="shared" si="381"/>
        <v>-96.8</v>
      </c>
      <c r="AD159" s="29">
        <f t="shared" si="381"/>
        <v>161.04</v>
      </c>
      <c r="AE159" s="29">
        <f t="shared" si="381"/>
        <v>218.24</v>
      </c>
      <c r="AF159" s="29">
        <f t="shared" si="381"/>
        <v>108.24</v>
      </c>
      <c r="AG159" s="29">
        <f t="shared" si="381"/>
        <v>19.36</v>
      </c>
      <c r="AH159" s="29">
        <f t="shared" si="381"/>
        <v>35.200000000000003</v>
      </c>
      <c r="AI159" s="29">
        <f t="shared" si="381"/>
        <v>190.96</v>
      </c>
      <c r="AJ159" s="29">
        <f t="shared" si="381"/>
        <v>24.64</v>
      </c>
      <c r="AK159" s="29">
        <f t="shared" si="381"/>
        <v>-37.840000000000003</v>
      </c>
      <c r="AL159" s="29">
        <f t="shared" si="381"/>
        <v>108.24</v>
      </c>
      <c r="AM159" s="29">
        <f t="shared" si="381"/>
        <v>225.28</v>
      </c>
      <c r="AN159" s="29">
        <f t="shared" si="381"/>
        <v>-71.28</v>
      </c>
      <c r="AO159" s="29">
        <f t="shared" si="381"/>
        <v>-17.600000000000001</v>
      </c>
      <c r="AP159" s="29">
        <f t="shared" si="381"/>
        <v>96.8</v>
      </c>
      <c r="AQ159" s="29">
        <f t="shared" si="381"/>
        <v>76.56</v>
      </c>
      <c r="AR159" s="29">
        <f t="shared" si="381"/>
        <v>-58.08</v>
      </c>
      <c r="AS159" s="29">
        <f t="shared" si="381"/>
        <v>403</v>
      </c>
      <c r="AT159" s="29">
        <f t="shared" si="381"/>
        <v>511</v>
      </c>
      <c r="AU159" s="29">
        <f t="shared" si="381"/>
        <v>808</v>
      </c>
      <c r="AV159" s="29">
        <f t="shared" si="381"/>
        <v>667</v>
      </c>
      <c r="AW159" s="29">
        <f t="shared" si="381"/>
        <v>685</v>
      </c>
      <c r="AX159" s="29">
        <f t="shared" si="381"/>
        <v>679</v>
      </c>
      <c r="AY159" s="29">
        <f t="shared" si="381"/>
        <v>369</v>
      </c>
      <c r="AZ159" s="29">
        <f t="shared" si="381"/>
        <v>648</v>
      </c>
      <c r="BA159" s="29">
        <f t="shared" si="381"/>
        <v>422</v>
      </c>
      <c r="BB159" s="29">
        <f t="shared" si="381"/>
        <v>664</v>
      </c>
      <c r="BC159" s="29">
        <f t="shared" si="381"/>
        <v>770</v>
      </c>
      <c r="BD159" s="29">
        <f t="shared" si="381"/>
        <v>575</v>
      </c>
      <c r="BE159" s="29">
        <f t="shared" si="381"/>
        <v>705</v>
      </c>
      <c r="BF159" s="83">
        <f>BF156*BF160</f>
        <v>669.93093218615718</v>
      </c>
      <c r="BG159" s="83">
        <f t="shared" ref="BG159:BT159" si="382">BG156*BG160</f>
        <v>748.75870111298775</v>
      </c>
      <c r="BH159" s="83">
        <f t="shared" si="382"/>
        <v>741.61165006362171</v>
      </c>
      <c r="BI159" s="83">
        <f t="shared" si="382"/>
        <v>787.74495607154063</v>
      </c>
      <c r="BJ159" s="83">
        <f t="shared" si="382"/>
        <v>703.42747879546505</v>
      </c>
      <c r="BK159" s="83">
        <f t="shared" si="382"/>
        <v>786.19663616863716</v>
      </c>
      <c r="BL159" s="83">
        <f t="shared" si="382"/>
        <v>778.69223256680277</v>
      </c>
      <c r="BM159" s="83">
        <f t="shared" si="382"/>
        <v>827.13220387511763</v>
      </c>
      <c r="BN159" s="83">
        <f t="shared" si="382"/>
        <v>738.59885273523832</v>
      </c>
      <c r="BO159" s="83">
        <f t="shared" si="382"/>
        <v>825.50646797706895</v>
      </c>
      <c r="BP159" s="83">
        <f t="shared" si="382"/>
        <v>817.62684419514312</v>
      </c>
      <c r="BQ159" s="83">
        <f t="shared" si="382"/>
        <v>868.48881406887369</v>
      </c>
      <c r="BR159" s="83">
        <f t="shared" si="382"/>
        <v>775.52879537200022</v>
      </c>
      <c r="BS159" s="83">
        <f t="shared" si="382"/>
        <v>866.78179137592235</v>
      </c>
      <c r="BT159" s="83">
        <f t="shared" si="382"/>
        <v>858.50818640490024</v>
      </c>
      <c r="BU159" s="83">
        <f t="shared" ref="BU159:BX159" si="383">BU156*BU160</f>
        <v>911.91325477231749</v>
      </c>
      <c r="BV159" s="83">
        <f t="shared" si="383"/>
        <v>814.3052351406003</v>
      </c>
      <c r="BW159" s="83">
        <f t="shared" si="383"/>
        <v>910.12088094471858</v>
      </c>
      <c r="BX159" s="83">
        <f t="shared" si="383"/>
        <v>901.43359572514521</v>
      </c>
    </row>
    <row r="160" spans="1:79" x14ac:dyDescent="0.15">
      <c r="C160" t="s">
        <v>42</v>
      </c>
      <c r="G160" s="36" t="s">
        <v>38</v>
      </c>
      <c r="H160" s="26"/>
      <c r="I160" s="24">
        <f>IFERROR(I159/I156,"nm")</f>
        <v>2.9497741163964922E-2</v>
      </c>
      <c r="J160" s="24">
        <f t="shared" ref="J160:T160" si="384">IFERROR(J159/J156,"nm")</f>
        <v>2.2740740740740742E-2</v>
      </c>
      <c r="K160" s="24">
        <f t="shared" si="384"/>
        <v>1.6047828823159218E-2</v>
      </c>
      <c r="L160" s="24">
        <f t="shared" si="384"/>
        <v>6.6233068798854352E-3</v>
      </c>
      <c r="M160" s="24">
        <f t="shared" si="384"/>
        <v>0.18805574447719087</v>
      </c>
      <c r="N160" s="24">
        <f t="shared" si="384"/>
        <v>0.17503491876791885</v>
      </c>
      <c r="O160" s="24">
        <f t="shared" si="384"/>
        <v>0.17552346570397112</v>
      </c>
      <c r="P160" s="24">
        <f t="shared" si="384"/>
        <v>0.19344519179294509</v>
      </c>
      <c r="Q160" s="24">
        <f t="shared" si="384"/>
        <v>0.19649902867907423</v>
      </c>
      <c r="R160" s="24">
        <f t="shared" si="384"/>
        <v>0.19649902867907421</v>
      </c>
      <c r="S160" s="24">
        <f t="shared" si="384"/>
        <v>0.19649902867907418</v>
      </c>
      <c r="T160" s="24">
        <f t="shared" si="384"/>
        <v>0.19649902867907423</v>
      </c>
      <c r="Y160" s="24">
        <f>IFERROR(Y159/Y156,"nm")</f>
        <v>-8.8938299055030569E-3</v>
      </c>
      <c r="Z160" s="24">
        <f t="shared" ref="Z160:BE160" si="385">IFERROR(Z159/Z156,"nm")</f>
        <v>6.1019782669267199E-2</v>
      </c>
      <c r="AA160" s="24">
        <f t="shared" si="385"/>
        <v>0.10946306733906853</v>
      </c>
      <c r="AB160" s="24">
        <f t="shared" si="385"/>
        <v>2.3292916400765792E-2</v>
      </c>
      <c r="AC160" s="24">
        <f t="shared" si="385"/>
        <v>-2.8578851649779163E-2</v>
      </c>
      <c r="AD160" s="24">
        <f t="shared" si="385"/>
        <v>4.5864661654135337E-2</v>
      </c>
      <c r="AE160" s="24">
        <f t="shared" si="385"/>
        <v>6.9957686882933717E-2</v>
      </c>
      <c r="AF160" s="24">
        <f t="shared" si="385"/>
        <v>3.3533260632497272E-2</v>
      </c>
      <c r="AG160" s="24">
        <f t="shared" si="385"/>
        <v>6.8132548776711054E-3</v>
      </c>
      <c r="AH160" s="24">
        <f t="shared" si="385"/>
        <v>1.1034482758620691E-2</v>
      </c>
      <c r="AI160" s="24">
        <f t="shared" si="385"/>
        <v>6.7433188315724049E-2</v>
      </c>
      <c r="AJ160" s="24">
        <f t="shared" si="385"/>
        <v>8.1680280046674443E-3</v>
      </c>
      <c r="AK160" s="24">
        <f t="shared" si="385"/>
        <v>-1.0351468464130958E-2</v>
      </c>
      <c r="AL160" s="24">
        <f t="shared" si="385"/>
        <v>2.954600048042277E-2</v>
      </c>
      <c r="AM160" s="24">
        <f t="shared" si="385"/>
        <v>6.8559185859667915E-2</v>
      </c>
      <c r="AN160" s="24">
        <f t="shared" si="385"/>
        <v>-2.1099244594946599E-2</v>
      </c>
      <c r="AO160" s="24">
        <f t="shared" si="385"/>
        <v>-4.4853106077595876E-3</v>
      </c>
      <c r="AP160" s="24">
        <f t="shared" si="385"/>
        <v>2.370178840767076E-2</v>
      </c>
      <c r="AQ160" s="24">
        <f t="shared" si="385"/>
        <v>1.9890260631001373E-2</v>
      </c>
      <c r="AR160" s="24">
        <f t="shared" si="385"/>
        <v>-2.0091324200913242E-2</v>
      </c>
      <c r="AS160" s="24">
        <f t="shared" si="385"/>
        <v>0.14134399551066218</v>
      </c>
      <c r="AT160" s="24">
        <f t="shared" si="385"/>
        <v>0.16063120834905067</v>
      </c>
      <c r="AU160" s="24">
        <f t="shared" si="385"/>
        <v>0.23793257791702985</v>
      </c>
      <c r="AV160" s="24">
        <f t="shared" si="385"/>
        <v>0.20364173709149527</v>
      </c>
      <c r="AW160" s="24">
        <f t="shared" si="385"/>
        <v>0.20152986172403647</v>
      </c>
      <c r="AX160" s="24">
        <f t="shared" si="385"/>
        <v>0.18924191750278707</v>
      </c>
      <c r="AY160" s="24">
        <f t="shared" si="385"/>
        <v>0.11094407696933253</v>
      </c>
      <c r="AZ160" s="24">
        <f t="shared" si="385"/>
        <v>0.19696048632218846</v>
      </c>
      <c r="BA160" s="24">
        <f t="shared" si="385"/>
        <v>0.11810803246571508</v>
      </c>
      <c r="BB160" s="24">
        <f t="shared" si="385"/>
        <v>0.20834640727957326</v>
      </c>
      <c r="BC160" s="24">
        <f t="shared" si="385"/>
        <v>0.21617069062324537</v>
      </c>
      <c r="BD160" s="24">
        <f t="shared" si="385"/>
        <v>0.16298185941043083</v>
      </c>
      <c r="BE160" s="24">
        <f t="shared" si="385"/>
        <v>0.18465165007857517</v>
      </c>
      <c r="BF160" s="145">
        <f>MEDIAN(BB160:BE160)</f>
        <v>0.19649902867907421</v>
      </c>
      <c r="BG160" s="145">
        <f>BF160</f>
        <v>0.19649902867907421</v>
      </c>
      <c r="BH160" s="145">
        <f t="shared" ref="BH160:BT160" si="386">BG160</f>
        <v>0.19649902867907421</v>
      </c>
      <c r="BI160" s="145">
        <f t="shared" si="386"/>
        <v>0.19649902867907421</v>
      </c>
      <c r="BJ160" s="145">
        <f t="shared" si="386"/>
        <v>0.19649902867907421</v>
      </c>
      <c r="BK160" s="145">
        <f t="shared" si="386"/>
        <v>0.19649902867907421</v>
      </c>
      <c r="BL160" s="145">
        <f t="shared" si="386"/>
        <v>0.19649902867907421</v>
      </c>
      <c r="BM160" s="145">
        <f t="shared" si="386"/>
        <v>0.19649902867907421</v>
      </c>
      <c r="BN160" s="145">
        <f t="shared" si="386"/>
        <v>0.19649902867907421</v>
      </c>
      <c r="BO160" s="145">
        <f t="shared" si="386"/>
        <v>0.19649902867907421</v>
      </c>
      <c r="BP160" s="145">
        <f t="shared" si="386"/>
        <v>0.19649902867907421</v>
      </c>
      <c r="BQ160" s="145">
        <f t="shared" si="386"/>
        <v>0.19649902867907421</v>
      </c>
      <c r="BR160" s="145">
        <f t="shared" si="386"/>
        <v>0.19649902867907421</v>
      </c>
      <c r="BS160" s="145">
        <f t="shared" si="386"/>
        <v>0.19649902867907421</v>
      </c>
      <c r="BT160" s="145">
        <f t="shared" si="386"/>
        <v>0.19649902867907421</v>
      </c>
      <c r="BU160" s="145">
        <f t="shared" ref="BU160" si="387">BT160</f>
        <v>0.19649902867907421</v>
      </c>
      <c r="BV160" s="145">
        <f t="shared" ref="BV160" si="388">BU160</f>
        <v>0.19649902867907421</v>
      </c>
      <c r="BW160" s="145">
        <f t="shared" ref="BW160" si="389">BV160</f>
        <v>0.19649902867907421</v>
      </c>
      <c r="BX160" s="145">
        <f t="shared" ref="BX160" si="390">BW160</f>
        <v>0.19649902867907421</v>
      </c>
    </row>
    <row r="161" spans="1:76" x14ac:dyDescent="0.15">
      <c r="B161" s="66"/>
      <c r="D161" t="s">
        <v>66</v>
      </c>
      <c r="G161" s="36" t="s">
        <v>38</v>
      </c>
      <c r="H161" s="141"/>
      <c r="I161" s="141">
        <f t="shared" ref="I161:T161" si="391">IFERROR((I159-H159)/(I156-H156),"nm")</f>
        <v>0.32647058823529435</v>
      </c>
      <c r="J161" s="141">
        <f t="shared" si="391"/>
        <v>8.8273195876288651E-2</v>
      </c>
      <c r="K161" s="141">
        <f t="shared" si="391"/>
        <v>-2.175732217573222E-2</v>
      </c>
      <c r="L161" s="141">
        <f t="shared" si="391"/>
        <v>-0.16570771001150802</v>
      </c>
      <c r="M161" s="141">
        <f t="shared" si="391"/>
        <v>-1.1208664344695352</v>
      </c>
      <c r="N161" s="141">
        <f t="shared" si="391"/>
        <v>-8.895610016456881E-3</v>
      </c>
      <c r="O161" s="141">
        <f t="shared" si="391"/>
        <v>0.20242914979757085</v>
      </c>
      <c r="P161" s="141">
        <f t="shared" si="391"/>
        <v>0.45147822143097666</v>
      </c>
      <c r="Q161" s="141">
        <f t="shared" si="391"/>
        <v>0.25757576640165697</v>
      </c>
      <c r="R161" s="141">
        <f t="shared" si="391"/>
        <v>0.19649902867907384</v>
      </c>
      <c r="S161" s="141">
        <f t="shared" si="391"/>
        <v>0.19649902867907362</v>
      </c>
      <c r="T161" s="141">
        <f t="shared" si="391"/>
        <v>0.19649902867907529</v>
      </c>
      <c r="Y161" s="141"/>
      <c r="Z161" s="141"/>
      <c r="AA161" s="141"/>
      <c r="AB161" s="141"/>
      <c r="AC161" s="141"/>
      <c r="AD161" s="141"/>
      <c r="AE161" s="141"/>
      <c r="AF161" s="141"/>
      <c r="AG161" s="141"/>
      <c r="AH161" s="141"/>
      <c r="AI161" s="141"/>
      <c r="AJ161" s="141">
        <f t="shared" ref="AJ161:BE161" si="392">IFERROR((AJ159-AF159)/(AJ156-AF156),"nm")</f>
        <v>0.39583333333333282</v>
      </c>
      <c r="AK161" s="141">
        <f t="shared" si="392"/>
        <v>-7.0270270270270274E-2</v>
      </c>
      <c r="AL161" s="141">
        <f t="shared" si="392"/>
        <v>0.15427509293680294</v>
      </c>
      <c r="AM161" s="141">
        <f t="shared" si="392"/>
        <v>7.5581395348837205E-2</v>
      </c>
      <c r="AN161" s="141">
        <f t="shared" si="392"/>
        <v>-0.26520681265206791</v>
      </c>
      <c r="AO161" s="141">
        <f t="shared" si="392"/>
        <v>7.5409836065573749E-2</v>
      </c>
      <c r="AP161" s="141">
        <f t="shared" si="392"/>
        <v>-2.7196652719665274E-2</v>
      </c>
      <c r="AQ161" s="141">
        <f t="shared" si="392"/>
        <v>-0.26406250000000009</v>
      </c>
      <c r="AR161" s="141">
        <f t="shared" si="392"/>
        <v>-2.7075812274368238E-2</v>
      </c>
      <c r="AS161" s="141">
        <f t="shared" si="392"/>
        <v>-0.39208740398239983</v>
      </c>
      <c r="AT161" s="141">
        <f t="shared" si="392"/>
        <v>-0.45875420875420869</v>
      </c>
      <c r="AU161" s="141">
        <f t="shared" si="392"/>
        <v>-1.6139452780229486</v>
      </c>
      <c r="AV161" s="141">
        <f t="shared" si="392"/>
        <v>1.8854795090493035</v>
      </c>
      <c r="AW161" s="141">
        <f t="shared" si="392"/>
        <v>0.51478641840087602</v>
      </c>
      <c r="AX161" s="141">
        <f t="shared" si="392"/>
        <v>0.41297935103244821</v>
      </c>
      <c r="AY161" s="141">
        <f t="shared" si="392"/>
        <v>6.2786041189931288</v>
      </c>
      <c r="AZ161" s="141">
        <f t="shared" si="392"/>
        <v>-1.2978142076502845</v>
      </c>
      <c r="BA161" s="141">
        <f t="shared" si="392"/>
        <v>-1.5114942528735633</v>
      </c>
      <c r="BB161" s="141">
        <f t="shared" si="392"/>
        <v>3.7406483790523692E-2</v>
      </c>
      <c r="BC161" s="141">
        <f t="shared" si="392"/>
        <v>1.6991525423728813</v>
      </c>
      <c r="BD161" s="141">
        <f t="shared" si="392"/>
        <v>-0.30672268907563027</v>
      </c>
      <c r="BE161" s="141">
        <f t="shared" si="392"/>
        <v>1.1551020408163266</v>
      </c>
      <c r="BF161" s="141">
        <f t="shared" ref="BF161:BT161" si="393">IFERROR((BF159-BB159)/(BF156-BB156),"nm")</f>
        <v>2.6675708081795344E-2</v>
      </c>
      <c r="BG161" s="141">
        <f t="shared" si="393"/>
        <v>-8.5479547821008653E-2</v>
      </c>
      <c r="BH161" s="141">
        <f t="shared" si="393"/>
        <v>0.67694260815431162</v>
      </c>
      <c r="BI161" s="141">
        <f t="shared" si="393"/>
        <v>0.43344660068905494</v>
      </c>
      <c r="BJ161" s="141">
        <f t="shared" si="393"/>
        <v>0.19649902867907421</v>
      </c>
      <c r="BK161" s="141">
        <f t="shared" si="393"/>
        <v>0.19649902867907412</v>
      </c>
      <c r="BL161" s="141">
        <f t="shared" si="393"/>
        <v>0.19649902867907376</v>
      </c>
      <c r="BM161" s="141">
        <f t="shared" si="393"/>
        <v>0.19649902867907387</v>
      </c>
      <c r="BN161" s="141">
        <f t="shared" si="393"/>
        <v>0.19649902867907404</v>
      </c>
      <c r="BO161" s="141">
        <f t="shared" si="393"/>
        <v>0.19649902867907418</v>
      </c>
      <c r="BP161" s="141">
        <f t="shared" si="393"/>
        <v>0.19649902867907473</v>
      </c>
      <c r="BQ161" s="141">
        <f t="shared" si="393"/>
        <v>0.19649902867907454</v>
      </c>
      <c r="BR161" s="141">
        <f t="shared" si="393"/>
        <v>0.19649902867907382</v>
      </c>
      <c r="BS161" s="141">
        <f t="shared" si="393"/>
        <v>0.1964990286790739</v>
      </c>
      <c r="BT161" s="141">
        <f t="shared" si="393"/>
        <v>0.19649902867907393</v>
      </c>
      <c r="BU161" s="141">
        <f t="shared" ref="BU161" si="394">IFERROR((BU159-BQ159)/(BU156-BQ156),"nm")</f>
        <v>0.19649902867907412</v>
      </c>
      <c r="BV161" s="141">
        <f t="shared" ref="BV161" si="395">IFERROR((BV159-BR159)/(BV156-BR156),"nm")</f>
        <v>0.19649902867907465</v>
      </c>
      <c r="BW161" s="141">
        <f t="shared" ref="BW161" si="396">IFERROR((BW159-BS159)/(BW156-BS156),"nm")</f>
        <v>0.19649902867907412</v>
      </c>
      <c r="BX161" s="141">
        <f t="shared" ref="BX161" si="397">IFERROR((BX159-BT159)/(BX156-BT156),"nm")</f>
        <v>0.19649902867907415</v>
      </c>
    </row>
    <row r="162" spans="1:76" x14ac:dyDescent="0.15">
      <c r="C162" t="s">
        <v>71</v>
      </c>
      <c r="G162" s="36" t="s">
        <v>38</v>
      </c>
      <c r="H162" s="26"/>
      <c r="I162" s="26"/>
      <c r="J162" s="24">
        <f>IFERROR(J159/I159-1,"nm")</f>
        <v>-0.30855855855855852</v>
      </c>
      <c r="K162" s="24">
        <f t="shared" ref="K162:T162" si="398">IFERROR(K159/J159-1,"nm")</f>
        <v>-0.16938110749185675</v>
      </c>
      <c r="L162" s="24">
        <f t="shared" si="398"/>
        <v>-0.56470588235294117</v>
      </c>
      <c r="M162" s="24">
        <f t="shared" si="398"/>
        <v>23.45741195741196</v>
      </c>
      <c r="N162" s="24">
        <f t="shared" si="398"/>
        <v>-3.3486814566764389E-3</v>
      </c>
      <c r="O162" s="24">
        <f t="shared" si="398"/>
        <v>2.0999580008399743E-2</v>
      </c>
      <c r="P162" s="24">
        <f t="shared" si="398"/>
        <v>0.17865128891927884</v>
      </c>
      <c r="Q162" s="24">
        <f t="shared" si="398"/>
        <v>6.6575902976527379E-2</v>
      </c>
      <c r="R162" s="24">
        <f t="shared" si="398"/>
        <v>5.0000000000000044E-2</v>
      </c>
      <c r="S162" s="24">
        <f t="shared" si="398"/>
        <v>5.0000000000000044E-2</v>
      </c>
      <c r="T162" s="24">
        <f t="shared" si="398"/>
        <v>5.0000000000000044E-2</v>
      </c>
      <c r="Y162" s="24" t="str">
        <f>IFERROR(Y159/#REF!-1,"nm")</f>
        <v>nm</v>
      </c>
      <c r="Z162" s="24" t="str">
        <f>IFERROR(Z159/#REF!-1,"nm")</f>
        <v>nm</v>
      </c>
      <c r="AA162" s="24" t="str">
        <f t="shared" ref="AA162:BE162" si="399">IFERROR(AA159/W159-1,"nm")</f>
        <v>nm</v>
      </c>
      <c r="AB162" s="24" t="str">
        <f t="shared" si="399"/>
        <v>nm</v>
      </c>
      <c r="AC162" s="24">
        <f t="shared" si="399"/>
        <v>2.4375</v>
      </c>
      <c r="AD162" s="24">
        <f t="shared" si="399"/>
        <v>-0.16438356164383561</v>
      </c>
      <c r="AE162" s="24">
        <f t="shared" si="399"/>
        <v>-0.32791327913279134</v>
      </c>
      <c r="AF162" s="24">
        <f t="shared" si="399"/>
        <v>0.68493150684931514</v>
      </c>
      <c r="AG162" s="24">
        <f t="shared" si="399"/>
        <v>-1.2</v>
      </c>
      <c r="AH162" s="24">
        <f t="shared" si="399"/>
        <v>-0.78142076502732238</v>
      </c>
      <c r="AI162" s="24">
        <f t="shared" si="399"/>
        <v>-0.125</v>
      </c>
      <c r="AJ162" s="24">
        <f t="shared" si="399"/>
        <v>-0.77235772357723576</v>
      </c>
      <c r="AK162" s="24">
        <f t="shared" si="399"/>
        <v>-2.954545454545455</v>
      </c>
      <c r="AL162" s="24">
        <f t="shared" si="399"/>
        <v>2.0749999999999997</v>
      </c>
      <c r="AM162" s="24">
        <f t="shared" si="399"/>
        <v>0.17972350230414746</v>
      </c>
      <c r="AN162" s="24">
        <f t="shared" si="399"/>
        <v>-3.8928571428571428</v>
      </c>
      <c r="AO162" s="24">
        <f t="shared" si="399"/>
        <v>-0.53488372093023262</v>
      </c>
      <c r="AP162" s="24">
        <f t="shared" si="399"/>
        <v>-0.10569105691056913</v>
      </c>
      <c r="AQ162" s="24">
        <f t="shared" si="399"/>
        <v>-0.66015625</v>
      </c>
      <c r="AR162" s="24">
        <f t="shared" si="399"/>
        <v>-0.18518518518518523</v>
      </c>
      <c r="AS162" s="24">
        <f t="shared" si="399"/>
        <v>-23.89772727272727</v>
      </c>
      <c r="AT162" s="24">
        <f t="shared" si="399"/>
        <v>4.2789256198347108</v>
      </c>
      <c r="AU162" s="24">
        <f t="shared" si="399"/>
        <v>9.5538140020898634</v>
      </c>
      <c r="AV162" s="24">
        <f t="shared" si="399"/>
        <v>-12.484159779614325</v>
      </c>
      <c r="AW162" s="24">
        <f t="shared" si="399"/>
        <v>0.69975186104218356</v>
      </c>
      <c r="AX162" s="24">
        <f t="shared" si="399"/>
        <v>0.32876712328767121</v>
      </c>
      <c r="AY162" s="24">
        <f t="shared" si="399"/>
        <v>-0.54331683168316824</v>
      </c>
      <c r="AZ162" s="24">
        <f t="shared" si="399"/>
        <v>-2.8485757121439303E-2</v>
      </c>
      <c r="BA162" s="24">
        <f t="shared" si="399"/>
        <v>-0.38394160583941606</v>
      </c>
      <c r="BB162" s="24">
        <f t="shared" si="399"/>
        <v>-2.2091310751104598E-2</v>
      </c>
      <c r="BC162" s="24">
        <f t="shared" si="399"/>
        <v>1.0867208672086721</v>
      </c>
      <c r="BD162" s="24">
        <f t="shared" si="399"/>
        <v>-0.11265432098765427</v>
      </c>
      <c r="BE162" s="24">
        <f t="shared" si="399"/>
        <v>0.67061611374407581</v>
      </c>
      <c r="BF162" s="24">
        <f t="shared" ref="BF162" si="400">IFERROR(BF159/BB159-1,"nm")</f>
        <v>8.9321267863813336E-3</v>
      </c>
      <c r="BG162" s="24">
        <f t="shared" ref="BG162" si="401">IFERROR(BG159/BC159-1,"nm")</f>
        <v>-2.7586102450665284E-2</v>
      </c>
      <c r="BH162" s="24">
        <f t="shared" ref="BH162" si="402">IFERROR(BH159/BD159-1,"nm")</f>
        <v>0.28975939141499429</v>
      </c>
      <c r="BI162" s="24">
        <f t="shared" ref="BI162" si="403">IFERROR(BI159/BE159-1,"nm")</f>
        <v>0.11736873201636966</v>
      </c>
      <c r="BJ162" s="24">
        <f t="shared" ref="BJ162" si="404">IFERROR(BJ159/BF159-1,"nm")</f>
        <v>5.0000000000000044E-2</v>
      </c>
      <c r="BK162" s="24">
        <f t="shared" ref="BK162" si="405">IFERROR(BK159/BG159-1,"nm")</f>
        <v>5.0000000000000044E-2</v>
      </c>
      <c r="BL162" s="24">
        <f t="shared" ref="BL162" si="406">IFERROR(BL159/BH159-1,"nm")</f>
        <v>5.0000000000000044E-2</v>
      </c>
      <c r="BM162" s="24">
        <f t="shared" ref="BM162" si="407">IFERROR(BM159/BI159-1,"nm")</f>
        <v>5.0000000000000044E-2</v>
      </c>
      <c r="BN162" s="24">
        <f t="shared" ref="BN162" si="408">IFERROR(BN159/BJ159-1,"nm")</f>
        <v>5.0000000000000044E-2</v>
      </c>
      <c r="BO162" s="24">
        <f t="shared" ref="BO162" si="409">IFERROR(BO159/BK159-1,"nm")</f>
        <v>4.9999999999999822E-2</v>
      </c>
      <c r="BP162" s="24">
        <f t="shared" ref="BP162" si="410">IFERROR(BP159/BL159-1,"nm")</f>
        <v>5.0000000000000266E-2</v>
      </c>
      <c r="BQ162" s="24">
        <f t="shared" ref="BQ162" si="411">IFERROR(BQ159/BM159-1,"nm")</f>
        <v>5.0000000000000266E-2</v>
      </c>
      <c r="BR162" s="24">
        <f t="shared" ref="BR162" si="412">IFERROR(BR159/BN159-1,"nm")</f>
        <v>5.0000000000000044E-2</v>
      </c>
      <c r="BS162" s="24">
        <f t="shared" ref="BS162" si="413">IFERROR(BS159/BO159-1,"nm")</f>
        <v>5.0000000000000044E-2</v>
      </c>
      <c r="BT162" s="24">
        <f t="shared" ref="BT162" si="414">IFERROR(BT159/BP159-1,"nm")</f>
        <v>5.0000000000000044E-2</v>
      </c>
      <c r="BU162" s="24">
        <f t="shared" ref="BU162" si="415">IFERROR(BU159/BQ159-1,"nm")</f>
        <v>5.0000000000000044E-2</v>
      </c>
      <c r="BV162" s="24">
        <f t="shared" ref="BV162" si="416">IFERROR(BV159/BR159-1,"nm")</f>
        <v>5.0000000000000044E-2</v>
      </c>
      <c r="BW162" s="24">
        <f t="shared" ref="BW162" si="417">IFERROR(BW159/BS159-1,"nm")</f>
        <v>5.0000000000000044E-2</v>
      </c>
      <c r="BX162" s="24">
        <f t="shared" ref="BX162" si="418">IFERROR(BX159/BT159-1,"nm")</f>
        <v>5.0000000000000044E-2</v>
      </c>
    </row>
    <row r="164" spans="1:76" x14ac:dyDescent="0.15">
      <c r="A164" t="s">
        <v>43</v>
      </c>
      <c r="B164" s="96" t="s">
        <v>364</v>
      </c>
      <c r="C164" s="95"/>
      <c r="D164" s="95"/>
      <c r="E164" s="95"/>
      <c r="F164" s="95"/>
      <c r="G164" s="95"/>
      <c r="H164" s="95"/>
      <c r="I164" s="95"/>
      <c r="J164" s="95"/>
      <c r="K164" s="95"/>
      <c r="L164" s="95"/>
      <c r="M164" s="95"/>
      <c r="N164" s="95"/>
      <c r="O164" s="95"/>
      <c r="P164" s="95"/>
      <c r="Q164" s="95"/>
      <c r="R164" s="95"/>
      <c r="S164" s="95"/>
      <c r="T164" s="95"/>
      <c r="Y164" s="95"/>
      <c r="Z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  <c r="AM164" s="95"/>
      <c r="AN164" s="95"/>
      <c r="AO164" s="95"/>
      <c r="AP164" s="95"/>
      <c r="AQ164" s="95"/>
      <c r="AR164" s="95"/>
      <c r="AS164" s="95"/>
      <c r="AT164" s="95"/>
      <c r="AU164" s="95"/>
      <c r="AV164" s="95"/>
      <c r="AW164" s="95"/>
      <c r="AX164" s="95"/>
      <c r="AY164" s="95"/>
      <c r="AZ164" s="95"/>
      <c r="BA164" s="95"/>
      <c r="BB164" s="95"/>
      <c r="BC164" s="95"/>
      <c r="BD164" s="95"/>
      <c r="BE164" s="95"/>
      <c r="BF164" s="95"/>
      <c r="BG164" s="95"/>
      <c r="BH164" s="95"/>
      <c r="BI164" s="95"/>
      <c r="BJ164" s="95"/>
      <c r="BK164" s="95"/>
      <c r="BL164" s="95"/>
      <c r="BM164" s="95"/>
      <c r="BN164" s="95"/>
      <c r="BO164" s="95"/>
      <c r="BP164" s="95"/>
      <c r="BQ164" s="95"/>
      <c r="BR164" s="95"/>
      <c r="BS164" s="95"/>
      <c r="BT164" s="95"/>
      <c r="BU164" s="95"/>
      <c r="BV164" s="95"/>
      <c r="BW164" s="95"/>
      <c r="BX164" s="95"/>
    </row>
    <row r="166" spans="1:76" x14ac:dyDescent="0.15">
      <c r="B166" t="s">
        <v>30</v>
      </c>
      <c r="G166" s="36" t="str">
        <f>G$10</f>
        <v>JPY M</v>
      </c>
      <c r="H166" s="144">
        <f t="shared" ref="H166:T166" si="419">+SUMIF($X$5:$BY$5,H$5,$X166:$BY166)</f>
        <v>12692.16</v>
      </c>
      <c r="I166" s="144">
        <f t="shared" si="419"/>
        <v>12008.159999999998</v>
      </c>
      <c r="J166" s="144">
        <f t="shared" si="419"/>
        <v>11099.52</v>
      </c>
      <c r="K166" s="144">
        <f t="shared" si="419"/>
        <v>11205.599999999999</v>
      </c>
      <c r="L166" s="144">
        <f t="shared" si="419"/>
        <v>11504.64</v>
      </c>
      <c r="M166" s="144">
        <f t="shared" si="419"/>
        <v>12571.68</v>
      </c>
      <c r="N166" s="144">
        <f t="shared" si="419"/>
        <v>13474</v>
      </c>
      <c r="O166" s="144">
        <f t="shared" si="419"/>
        <v>13401</v>
      </c>
      <c r="P166" s="144">
        <f t="shared" si="419"/>
        <v>15006.62</v>
      </c>
      <c r="Q166" s="144">
        <f t="shared" si="419"/>
        <v>15456.818600000001</v>
      </c>
      <c r="R166" s="144">
        <f t="shared" si="419"/>
        <v>15765.954972000003</v>
      </c>
      <c r="S166" s="144">
        <f t="shared" si="419"/>
        <v>16081.274071440004</v>
      </c>
      <c r="T166" s="144">
        <f t="shared" si="419"/>
        <v>16402.899552868803</v>
      </c>
      <c r="Y166" s="25">
        <f t="shared" ref="Y166:BE166" si="420">Y13</f>
        <v>3249.12</v>
      </c>
      <c r="Z166" s="25">
        <f t="shared" si="420"/>
        <v>3287.04</v>
      </c>
      <c r="AA166" s="25">
        <f t="shared" si="420"/>
        <v>3316.7999999999997</v>
      </c>
      <c r="AB166" s="25">
        <f t="shared" si="420"/>
        <v>2839.2</v>
      </c>
      <c r="AC166" s="25">
        <f t="shared" si="420"/>
        <v>3156.48</v>
      </c>
      <c r="AD166" s="25">
        <f t="shared" si="420"/>
        <v>3142.08</v>
      </c>
      <c r="AE166" s="25">
        <f t="shared" si="420"/>
        <v>2779.2</v>
      </c>
      <c r="AF166" s="25">
        <f t="shared" si="420"/>
        <v>2930.4</v>
      </c>
      <c r="AG166" s="25">
        <f t="shared" si="420"/>
        <v>2729.2799999999997</v>
      </c>
      <c r="AH166" s="25">
        <f t="shared" si="420"/>
        <v>2457.6</v>
      </c>
      <c r="AI166" s="25">
        <f t="shared" si="420"/>
        <v>3007.68</v>
      </c>
      <c r="AJ166" s="25">
        <f t="shared" si="420"/>
        <v>2904.96</v>
      </c>
      <c r="AK166" s="25">
        <f t="shared" si="420"/>
        <v>2752.3199999999997</v>
      </c>
      <c r="AL166" s="25">
        <f t="shared" si="420"/>
        <v>2624.64</v>
      </c>
      <c r="AM166" s="25">
        <f t="shared" si="420"/>
        <v>2874.72</v>
      </c>
      <c r="AN166" s="25">
        <f t="shared" si="420"/>
        <v>2953.92</v>
      </c>
      <c r="AO166" s="25">
        <f t="shared" si="420"/>
        <v>3306.24</v>
      </c>
      <c r="AP166" s="25">
        <f t="shared" si="420"/>
        <v>2904.96</v>
      </c>
      <c r="AQ166" s="25">
        <f t="shared" si="420"/>
        <v>2783.04</v>
      </c>
      <c r="AR166" s="25">
        <f t="shared" si="420"/>
        <v>2510.4</v>
      </c>
      <c r="AS166" s="25">
        <f t="shared" si="420"/>
        <v>2759.04</v>
      </c>
      <c r="AT166" s="25">
        <f t="shared" si="420"/>
        <v>2916.96</v>
      </c>
      <c r="AU166" s="25">
        <f t="shared" si="420"/>
        <v>3418.08</v>
      </c>
      <c r="AV166" s="25">
        <f t="shared" si="420"/>
        <v>3477.6</v>
      </c>
      <c r="AW166" s="25">
        <f t="shared" si="420"/>
        <v>3289</v>
      </c>
      <c r="AX166" s="25">
        <f t="shared" si="420"/>
        <v>3238</v>
      </c>
      <c r="AY166" s="25">
        <f t="shared" si="420"/>
        <v>3492</v>
      </c>
      <c r="AZ166" s="25">
        <f t="shared" si="420"/>
        <v>3455</v>
      </c>
      <c r="BA166" s="25">
        <f t="shared" si="420"/>
        <v>3305</v>
      </c>
      <c r="BB166" s="25">
        <f t="shared" si="420"/>
        <v>3551</v>
      </c>
      <c r="BC166" s="25">
        <f t="shared" si="420"/>
        <v>3184</v>
      </c>
      <c r="BD166" s="25">
        <f t="shared" si="420"/>
        <v>3361</v>
      </c>
      <c r="BE166" s="25">
        <f t="shared" si="420"/>
        <v>3830</v>
      </c>
      <c r="BF166" s="25">
        <f t="shared" ref="BF166:BT166" si="421">BB166*(1+BF167)</f>
        <v>3977.1200000000003</v>
      </c>
      <c r="BG166" s="25">
        <f t="shared" si="421"/>
        <v>3502.4</v>
      </c>
      <c r="BH166" s="25">
        <f t="shared" si="421"/>
        <v>3697.1000000000004</v>
      </c>
      <c r="BI166" s="25">
        <f t="shared" si="421"/>
        <v>3944.9</v>
      </c>
      <c r="BJ166" s="25">
        <f t="shared" si="421"/>
        <v>4096.4336000000003</v>
      </c>
      <c r="BK166" s="25">
        <f t="shared" si="421"/>
        <v>3607.4720000000002</v>
      </c>
      <c r="BL166" s="25">
        <f t="shared" si="421"/>
        <v>3808.0130000000004</v>
      </c>
      <c r="BM166" s="25">
        <f t="shared" si="421"/>
        <v>4023.7980000000002</v>
      </c>
      <c r="BN166" s="25">
        <f t="shared" si="421"/>
        <v>4178.3622720000003</v>
      </c>
      <c r="BO166" s="25">
        <f t="shared" si="421"/>
        <v>3679.6214400000003</v>
      </c>
      <c r="BP166" s="25">
        <f t="shared" si="421"/>
        <v>3884.1732600000005</v>
      </c>
      <c r="BQ166" s="25">
        <f t="shared" si="421"/>
        <v>4104.2739600000004</v>
      </c>
      <c r="BR166" s="25">
        <f t="shared" si="421"/>
        <v>4261.9295174400004</v>
      </c>
      <c r="BS166" s="25">
        <f t="shared" si="421"/>
        <v>3753.2138688000005</v>
      </c>
      <c r="BT166" s="25">
        <f t="shared" si="421"/>
        <v>3961.8567252000007</v>
      </c>
      <c r="BU166" s="25">
        <f t="shared" ref="BU166" si="422">BQ166*(1+BU167)</f>
        <v>4186.3594392000005</v>
      </c>
      <c r="BV166" s="25">
        <f t="shared" ref="BV166" si="423">BR166*(1+BV167)</f>
        <v>4347.1681077888006</v>
      </c>
      <c r="BW166" s="25">
        <f t="shared" ref="BW166" si="424">BS166*(1+BW167)</f>
        <v>3828.2781461760005</v>
      </c>
      <c r="BX166" s="25">
        <f t="shared" ref="BX166" si="425">BT166*(1+BX167)</f>
        <v>4041.0938597040008</v>
      </c>
    </row>
    <row r="167" spans="1:76" x14ac:dyDescent="0.15">
      <c r="C167" t="s">
        <v>71</v>
      </c>
      <c r="G167" s="36" t="s">
        <v>38</v>
      </c>
      <c r="H167" s="141"/>
      <c r="I167" s="141">
        <f t="shared" ref="I167:T167" si="426">IFERROR(I166/H166-1,"nm")</f>
        <v>-5.3891536192421263E-2</v>
      </c>
      <c r="J167" s="141">
        <f t="shared" si="426"/>
        <v>-7.5668545389135256E-2</v>
      </c>
      <c r="K167" s="141">
        <f t="shared" si="426"/>
        <v>9.5571700397854009E-3</v>
      </c>
      <c r="L167" s="141">
        <f t="shared" si="426"/>
        <v>2.6686656671664144E-2</v>
      </c>
      <c r="M167" s="141">
        <f t="shared" si="426"/>
        <v>9.2748664886515453E-2</v>
      </c>
      <c r="N167" s="141">
        <f t="shared" si="426"/>
        <v>7.1774019065073302E-2</v>
      </c>
      <c r="O167" s="141">
        <f t="shared" si="426"/>
        <v>-5.4178417693335756E-3</v>
      </c>
      <c r="P167" s="141">
        <f t="shared" si="426"/>
        <v>0.11981344675770478</v>
      </c>
      <c r="Q167" s="141">
        <f t="shared" si="426"/>
        <v>3.0000000000000027E-2</v>
      </c>
      <c r="R167" s="141">
        <f t="shared" si="426"/>
        <v>2.000000000000024E-2</v>
      </c>
      <c r="S167" s="141">
        <f t="shared" si="426"/>
        <v>2.0000000000000018E-2</v>
      </c>
      <c r="T167" s="141">
        <f t="shared" si="426"/>
        <v>2.0000000000000018E-2</v>
      </c>
      <c r="AJ167" s="141">
        <f t="shared" ref="AJ167:BE167" si="427">IFERROR(AJ166/AF166-1,"nm")</f>
        <v>-8.6814086814086533E-3</v>
      </c>
      <c r="AK167" s="141">
        <f t="shared" si="427"/>
        <v>8.4417868448820599E-3</v>
      </c>
      <c r="AL167" s="141">
        <f t="shared" si="427"/>
        <v>6.7968749999999911E-2</v>
      </c>
      <c r="AM167" s="141">
        <f t="shared" si="427"/>
        <v>-4.4206830513884521E-2</v>
      </c>
      <c r="AN167" s="141">
        <f t="shared" si="427"/>
        <v>1.6853932584269593E-2</v>
      </c>
      <c r="AO167" s="141">
        <f t="shared" si="427"/>
        <v>0.20125566794558769</v>
      </c>
      <c r="AP167" s="141">
        <f t="shared" si="427"/>
        <v>0.10680321872713971</v>
      </c>
      <c r="AQ167" s="141">
        <f t="shared" si="427"/>
        <v>-3.1891801636333206E-2</v>
      </c>
      <c r="AR167" s="141">
        <f t="shared" si="427"/>
        <v>-0.15014624634384144</v>
      </c>
      <c r="AS167" s="141">
        <f t="shared" si="427"/>
        <v>-0.16550522648083621</v>
      </c>
      <c r="AT167" s="141">
        <f t="shared" si="427"/>
        <v>4.1308658294778589E-3</v>
      </c>
      <c r="AU167" s="141">
        <f t="shared" si="427"/>
        <v>0.2281821317695758</v>
      </c>
      <c r="AV167" s="141">
        <f t="shared" si="427"/>
        <v>0.3852772466539196</v>
      </c>
      <c r="AW167" s="141">
        <f t="shared" si="427"/>
        <v>0.1920813036418465</v>
      </c>
      <c r="AX167" s="141">
        <f t="shared" si="427"/>
        <v>0.11005978827272234</v>
      </c>
      <c r="AY167" s="141">
        <f t="shared" si="427"/>
        <v>2.1626176098862526E-2</v>
      </c>
      <c r="AZ167" s="141">
        <f t="shared" si="427"/>
        <v>-6.4987347596042744E-3</v>
      </c>
      <c r="BA167" s="141">
        <f t="shared" si="427"/>
        <v>4.8647005168744872E-3</v>
      </c>
      <c r="BB167" s="141">
        <f t="shared" si="427"/>
        <v>9.6664607782581902E-2</v>
      </c>
      <c r="BC167" s="141">
        <f t="shared" si="427"/>
        <v>-8.8201603665521211E-2</v>
      </c>
      <c r="BD167" s="141">
        <f t="shared" si="427"/>
        <v>-2.7206946454413905E-2</v>
      </c>
      <c r="BE167" s="141">
        <f t="shared" si="427"/>
        <v>0.15885022692889561</v>
      </c>
      <c r="BF167" s="39">
        <v>0.12</v>
      </c>
      <c r="BG167" s="39">
        <v>0.1</v>
      </c>
      <c r="BH167" s="39">
        <v>0.1</v>
      </c>
      <c r="BI167" s="39">
        <v>0.03</v>
      </c>
      <c r="BJ167" s="39">
        <v>0.03</v>
      </c>
      <c r="BK167" s="39">
        <v>0.03</v>
      </c>
      <c r="BL167" s="39">
        <v>0.03</v>
      </c>
      <c r="BM167" s="39">
        <v>0.02</v>
      </c>
      <c r="BN167" s="39">
        <v>0.02</v>
      </c>
      <c r="BO167" s="39">
        <v>0.02</v>
      </c>
      <c r="BP167" s="39">
        <v>0.02</v>
      </c>
      <c r="BQ167" s="39">
        <v>0.02</v>
      </c>
      <c r="BR167" s="39">
        <v>0.02</v>
      </c>
      <c r="BS167" s="39">
        <v>0.02</v>
      </c>
      <c r="BT167" s="39">
        <v>0.02</v>
      </c>
      <c r="BU167" s="39">
        <v>0.02</v>
      </c>
      <c r="BV167" s="39">
        <v>0.02</v>
      </c>
      <c r="BW167" s="39">
        <v>0.02</v>
      </c>
      <c r="BX167" s="39">
        <v>0.02</v>
      </c>
    </row>
    <row r="168" spans="1:76" x14ac:dyDescent="0.15">
      <c r="BF168" s="256"/>
    </row>
    <row r="169" spans="1:76" x14ac:dyDescent="0.15">
      <c r="B169" t="s">
        <v>40</v>
      </c>
      <c r="G169" s="36" t="str">
        <f>G$10</f>
        <v>JPY M</v>
      </c>
      <c r="H169" s="141"/>
      <c r="I169" s="144">
        <f t="shared" ref="I169:T169" si="428">+SUMIF($X$5:$BY$5,I$5,$X169:$BY169)</f>
        <v>3091</v>
      </c>
      <c r="J169" s="144">
        <f t="shared" si="428"/>
        <v>2368</v>
      </c>
      <c r="K169" s="144">
        <f t="shared" si="428"/>
        <v>1733</v>
      </c>
      <c r="L169" s="144">
        <f t="shared" si="428"/>
        <v>-1680</v>
      </c>
      <c r="M169" s="144">
        <f t="shared" si="428"/>
        <v>-731</v>
      </c>
      <c r="N169" s="144">
        <f t="shared" si="428"/>
        <v>-900</v>
      </c>
      <c r="O169" s="144">
        <f t="shared" si="428"/>
        <v>-122</v>
      </c>
      <c r="P169" s="144">
        <f t="shared" si="428"/>
        <v>-85.387599999999992</v>
      </c>
      <c r="Q169" s="144">
        <f t="shared" si="428"/>
        <v>-76.383627999999973</v>
      </c>
      <c r="R169" s="144">
        <f t="shared" si="428"/>
        <v>-70.200900559999965</v>
      </c>
      <c r="S169" s="144">
        <f t="shared" si="428"/>
        <v>-63.894518571199953</v>
      </c>
      <c r="T169" s="144">
        <f t="shared" si="428"/>
        <v>-57.462008942623953</v>
      </c>
      <c r="Y169" s="25">
        <f t="shared" ref="Y169:BE169" si="429">Y37</f>
        <v>1054</v>
      </c>
      <c r="Z169" s="25">
        <f t="shared" si="429"/>
        <v>1126</v>
      </c>
      <c r="AA169" s="25">
        <f t="shared" si="429"/>
        <v>974</v>
      </c>
      <c r="AB169" s="25">
        <f t="shared" si="429"/>
        <v>783</v>
      </c>
      <c r="AC169" s="25">
        <f t="shared" si="429"/>
        <v>659</v>
      </c>
      <c r="AD169" s="25">
        <f t="shared" si="429"/>
        <v>396</v>
      </c>
      <c r="AE169" s="25">
        <f t="shared" si="429"/>
        <v>659</v>
      </c>
      <c r="AF169" s="25">
        <f t="shared" si="429"/>
        <v>1377</v>
      </c>
      <c r="AG169" s="25">
        <f t="shared" si="429"/>
        <v>1064</v>
      </c>
      <c r="AH169" s="25">
        <f t="shared" si="429"/>
        <v>312</v>
      </c>
      <c r="AI169" s="25">
        <f t="shared" si="429"/>
        <v>481</v>
      </c>
      <c r="AJ169" s="25">
        <f t="shared" si="429"/>
        <v>511</v>
      </c>
      <c r="AK169" s="25">
        <f t="shared" si="429"/>
        <v>339</v>
      </c>
      <c r="AL169" s="25">
        <f t="shared" si="429"/>
        <v>851</v>
      </c>
      <c r="AM169" s="25">
        <f t="shared" si="429"/>
        <v>573</v>
      </c>
      <c r="AN169" s="25">
        <f t="shared" si="429"/>
        <v>-30</v>
      </c>
      <c r="AO169" s="25">
        <f t="shared" si="429"/>
        <v>428</v>
      </c>
      <c r="AP169" s="25">
        <f t="shared" si="429"/>
        <v>-60</v>
      </c>
      <c r="AQ169" s="25">
        <f t="shared" si="429"/>
        <v>-482</v>
      </c>
      <c r="AR169" s="25">
        <f t="shared" si="429"/>
        <v>-1566</v>
      </c>
      <c r="AS169" s="25">
        <f t="shared" si="429"/>
        <v>-340</v>
      </c>
      <c r="AT169" s="25">
        <f t="shared" si="429"/>
        <v>-11</v>
      </c>
      <c r="AU169" s="25">
        <f t="shared" si="429"/>
        <v>32</v>
      </c>
      <c r="AV169" s="25">
        <f t="shared" si="429"/>
        <v>-412</v>
      </c>
      <c r="AW169" s="25">
        <f t="shared" si="429"/>
        <v>-368</v>
      </c>
      <c r="AX169" s="25">
        <f t="shared" si="429"/>
        <v>-300</v>
      </c>
      <c r="AY169" s="25">
        <f t="shared" si="429"/>
        <v>-63</v>
      </c>
      <c r="AZ169" s="25">
        <f t="shared" si="429"/>
        <v>-169</v>
      </c>
      <c r="BA169" s="25">
        <f t="shared" si="429"/>
        <v>-15</v>
      </c>
      <c r="BB169" s="25">
        <f t="shared" si="429"/>
        <v>-122</v>
      </c>
      <c r="BC169" s="25">
        <f t="shared" si="429"/>
        <v>-48</v>
      </c>
      <c r="BD169" s="25">
        <f t="shared" si="429"/>
        <v>63</v>
      </c>
      <c r="BE169" s="25">
        <f t="shared" si="429"/>
        <v>0</v>
      </c>
      <c r="BF169" s="23">
        <f>(BF166-BB166)*BF171+BB169</f>
        <v>-113.4776</v>
      </c>
      <c r="BG169" s="23">
        <f t="shared" ref="BG169:BT169" si="430">(BG166-BC166)*BG171+BC169</f>
        <v>-41.631999999999998</v>
      </c>
      <c r="BH169" s="23">
        <f t="shared" si="430"/>
        <v>69.722000000000008</v>
      </c>
      <c r="BI169" s="23">
        <f t="shared" si="430"/>
        <v>2.2980000000000018</v>
      </c>
      <c r="BJ169" s="23">
        <f t="shared" si="430"/>
        <v>-111.09132799999999</v>
      </c>
      <c r="BK169" s="23">
        <f t="shared" si="430"/>
        <v>-39.530559999999994</v>
      </c>
      <c r="BL169" s="23">
        <f t="shared" si="430"/>
        <v>71.940260000000009</v>
      </c>
      <c r="BM169" s="23">
        <f t="shared" si="430"/>
        <v>3.8759600000000045</v>
      </c>
      <c r="BN169" s="23">
        <f t="shared" si="430"/>
        <v>-109.45275455999999</v>
      </c>
      <c r="BO169" s="23">
        <f t="shared" si="430"/>
        <v>-38.087571199999992</v>
      </c>
      <c r="BP169" s="23">
        <f t="shared" si="430"/>
        <v>73.463465200000016</v>
      </c>
      <c r="BQ169" s="23">
        <f t="shared" si="430"/>
        <v>5.4854792000000092</v>
      </c>
      <c r="BR169" s="23">
        <f t="shared" si="430"/>
        <v>-107.78140965119999</v>
      </c>
      <c r="BS169" s="23">
        <f t="shared" si="430"/>
        <v>-36.615722623999993</v>
      </c>
      <c r="BT169" s="23">
        <f t="shared" si="430"/>
        <v>75.017134504000026</v>
      </c>
      <c r="BU169" s="23">
        <f t="shared" ref="BU169" si="431">(BU166-BQ166)*BU171+BQ169</f>
        <v>7.1271887840000092</v>
      </c>
      <c r="BV169" s="23">
        <f t="shared" ref="BV169" si="432">(BV166-BR166)*BV171+BR169</f>
        <v>-106.076637844224</v>
      </c>
      <c r="BW169" s="23">
        <f t="shared" ref="BW169" si="433">(BW166-BS166)*BW171+BS169</f>
        <v>-35.114437076479994</v>
      </c>
      <c r="BX169" s="23">
        <f t="shared" ref="BX169" si="434">(BX166-BT166)*BX171+BT169</f>
        <v>76.601877194080032</v>
      </c>
    </row>
    <row r="170" spans="1:76" x14ac:dyDescent="0.15">
      <c r="C170" t="s">
        <v>42</v>
      </c>
      <c r="G170" s="36" t="s">
        <v>38</v>
      </c>
      <c r="H170" s="141"/>
      <c r="I170" s="24">
        <f>IFERROR(I169/I166,"nm")</f>
        <v>0.25740829569226265</v>
      </c>
      <c r="J170" s="24">
        <f t="shared" ref="J170" si="435">IFERROR(J169/J166,"nm")</f>
        <v>0.21334255895750445</v>
      </c>
      <c r="K170" s="24">
        <f t="shared" ref="K170" si="436">IFERROR(K169/K166,"nm")</f>
        <v>0.15465481544941817</v>
      </c>
      <c r="L170" s="24">
        <f t="shared" ref="L170" si="437">IFERROR(L169/L166,"nm")</f>
        <v>-0.14602803738317757</v>
      </c>
      <c r="M170" s="24">
        <f t="shared" ref="M170" si="438">IFERROR(M169/M166,"nm")</f>
        <v>-5.8146564341440443E-2</v>
      </c>
      <c r="N170" s="24">
        <f t="shared" ref="N170" si="439">IFERROR(N169/N166,"nm")</f>
        <v>-6.6795309484933951E-2</v>
      </c>
      <c r="O170" s="24">
        <f t="shared" ref="O170" si="440">IFERROR(O169/O166,"nm")</f>
        <v>-9.1037982240131342E-3</v>
      </c>
      <c r="P170" s="24">
        <f t="shared" ref="P170" si="441">IFERROR(P169/P166,"nm")</f>
        <v>-5.6899954819939454E-3</v>
      </c>
      <c r="Q170" s="24">
        <f t="shared" ref="Q170" si="442">IFERROR(Q169/Q166,"nm")</f>
        <v>-4.941743186401888E-3</v>
      </c>
      <c r="R170" s="24">
        <f t="shared" ref="R170" si="443">IFERROR(R169/R166,"nm")</f>
        <v>-4.4526893984332223E-3</v>
      </c>
      <c r="S170" s="24">
        <f t="shared" ref="S170" si="444">IFERROR(S169/S166,"nm")</f>
        <v>-3.973224900424727E-3</v>
      </c>
      <c r="T170" s="24">
        <f t="shared" ref="T170" si="445">IFERROR(T169/T166,"nm")</f>
        <v>-3.5031616670830662E-3</v>
      </c>
      <c r="Y170" s="141">
        <f t="shared" ref="Y170:BE170" si="446">IFERROR(Y169/Y166,"nm")</f>
        <v>0.32439552863544591</v>
      </c>
      <c r="Z170" s="141">
        <f t="shared" si="446"/>
        <v>0.34255743769470404</v>
      </c>
      <c r="AA170" s="141">
        <f t="shared" si="446"/>
        <v>0.29365653642064643</v>
      </c>
      <c r="AB170" s="141">
        <f t="shared" si="446"/>
        <v>0.27578191039729505</v>
      </c>
      <c r="AC170" s="141">
        <f t="shared" si="446"/>
        <v>0.20877686536901865</v>
      </c>
      <c r="AD170" s="141">
        <f t="shared" si="446"/>
        <v>0.12603116406966086</v>
      </c>
      <c r="AE170" s="141">
        <f t="shared" si="446"/>
        <v>0.23711859527921705</v>
      </c>
      <c r="AF170" s="141">
        <f t="shared" si="446"/>
        <v>0.46990171990171986</v>
      </c>
      <c r="AG170" s="141">
        <f t="shared" si="446"/>
        <v>0.38984640637823897</v>
      </c>
      <c r="AH170" s="141">
        <f t="shared" si="446"/>
        <v>0.126953125</v>
      </c>
      <c r="AI170" s="141">
        <f t="shared" si="446"/>
        <v>0.15992392807745506</v>
      </c>
      <c r="AJ170" s="141">
        <f t="shared" si="446"/>
        <v>0.17590603657193213</v>
      </c>
      <c r="AK170" s="141">
        <f t="shared" si="446"/>
        <v>0.12316881757935125</v>
      </c>
      <c r="AL170" s="141">
        <f t="shared" si="446"/>
        <v>0.32423494269690323</v>
      </c>
      <c r="AM170" s="141">
        <f t="shared" si="446"/>
        <v>0.19932376022708301</v>
      </c>
      <c r="AN170" s="141">
        <f t="shared" si="446"/>
        <v>-1.0155996100097497E-2</v>
      </c>
      <c r="AO170" s="141">
        <f t="shared" si="446"/>
        <v>0.12945218737901665</v>
      </c>
      <c r="AP170" s="141">
        <f t="shared" si="446"/>
        <v>-2.0654329147389294E-2</v>
      </c>
      <c r="AQ170" s="141">
        <f t="shared" si="446"/>
        <v>-0.17319190525468553</v>
      </c>
      <c r="AR170" s="141">
        <f t="shared" si="446"/>
        <v>-0.62380497131931167</v>
      </c>
      <c r="AS170" s="141">
        <f t="shared" si="446"/>
        <v>-0.12323126884713524</v>
      </c>
      <c r="AT170" s="141">
        <f t="shared" si="446"/>
        <v>-3.7710493116120893E-3</v>
      </c>
      <c r="AU170" s="141">
        <f t="shared" si="446"/>
        <v>9.3619809951785808E-3</v>
      </c>
      <c r="AV170" s="141">
        <f t="shared" si="446"/>
        <v>-0.11847250977685761</v>
      </c>
      <c r="AW170" s="141">
        <f t="shared" si="446"/>
        <v>-0.11188811188811189</v>
      </c>
      <c r="AX170" s="141">
        <f t="shared" si="446"/>
        <v>-9.2649783817171094E-2</v>
      </c>
      <c r="AY170" s="141">
        <f t="shared" si="446"/>
        <v>-1.804123711340206E-2</v>
      </c>
      <c r="AZ170" s="141">
        <f t="shared" si="446"/>
        <v>-4.891461649782923E-2</v>
      </c>
      <c r="BA170" s="141">
        <f t="shared" si="446"/>
        <v>-4.5385779122541605E-3</v>
      </c>
      <c r="BB170" s="141">
        <f t="shared" si="446"/>
        <v>-3.4356519290340747E-2</v>
      </c>
      <c r="BC170" s="141">
        <f t="shared" si="446"/>
        <v>-1.507537688442211E-2</v>
      </c>
      <c r="BD170" s="141">
        <f t="shared" si="446"/>
        <v>1.8744421303183576E-2</v>
      </c>
      <c r="BE170" s="141">
        <f t="shared" si="446"/>
        <v>0</v>
      </c>
      <c r="BF170" s="141">
        <f t="shared" ref="BF170:BT170" si="447">IFERROR(BF169/BF166,"nm")</f>
        <v>-2.8532606509232807E-2</v>
      </c>
      <c r="BG170" s="141">
        <f t="shared" si="447"/>
        <v>-1.1886706258565555E-2</v>
      </c>
      <c r="BH170" s="141">
        <f t="shared" si="447"/>
        <v>1.8858564821075979E-2</v>
      </c>
      <c r="BI170" s="141">
        <f t="shared" si="447"/>
        <v>5.8252427184466067E-4</v>
      </c>
      <c r="BJ170" s="141">
        <f t="shared" si="447"/>
        <v>-2.7119035445857094E-2</v>
      </c>
      <c r="BK170" s="141">
        <f t="shared" si="447"/>
        <v>-1.095796724132578E-2</v>
      </c>
      <c r="BL170" s="141">
        <f t="shared" si="447"/>
        <v>1.8891810505899009E-2</v>
      </c>
      <c r="BM170" s="141">
        <f t="shared" si="447"/>
        <v>9.6325909004378553E-4</v>
      </c>
      <c r="BN170" s="141">
        <f t="shared" si="447"/>
        <v>-2.6195132790055975E-2</v>
      </c>
      <c r="BO170" s="141">
        <f t="shared" si="447"/>
        <v>-1.0350948275809587E-2</v>
      </c>
      <c r="BP170" s="141">
        <f t="shared" si="447"/>
        <v>1.8913539711665695E-2</v>
      </c>
      <c r="BQ170" s="141">
        <f t="shared" si="447"/>
        <v>1.3365285196507712E-3</v>
      </c>
      <c r="BR170" s="141">
        <f t="shared" si="447"/>
        <v>-2.5289345872603897E-2</v>
      </c>
      <c r="BS170" s="141">
        <f t="shared" si="447"/>
        <v>-9.755831642950576E-3</v>
      </c>
      <c r="BT170" s="141">
        <f t="shared" si="447"/>
        <v>1.8934842854574214E-2</v>
      </c>
      <c r="BU170" s="141">
        <f t="shared" ref="BU170:BX170" si="448">IFERROR(BU169/BU166,"nm")</f>
        <v>1.7024789408340893E-3</v>
      </c>
      <c r="BV170" s="141">
        <f t="shared" si="448"/>
        <v>-2.4401319482944998E-2</v>
      </c>
      <c r="BW170" s="141">
        <f t="shared" si="448"/>
        <v>-9.172383963677035E-3</v>
      </c>
      <c r="BX170" s="141">
        <f t="shared" si="448"/>
        <v>1.8955728288798251E-2</v>
      </c>
    </row>
    <row r="171" spans="1:76" x14ac:dyDescent="0.15">
      <c r="B171" s="66"/>
      <c r="D171" t="s">
        <v>66</v>
      </c>
      <c r="G171" s="36" t="s">
        <v>38</v>
      </c>
      <c r="H171" s="24"/>
      <c r="I171" s="24">
        <f t="shared" ref="I171:T171" si="449">IFERROR((I169-H169)/(I166-H166),"nm")</f>
        <v>-4.5190058479532045</v>
      </c>
      <c r="J171" s="24">
        <f t="shared" si="449"/>
        <v>0.7956946645536207</v>
      </c>
      <c r="K171" s="24">
        <f t="shared" si="449"/>
        <v>-5.9860482654601368</v>
      </c>
      <c r="L171" s="24">
        <f t="shared" si="449"/>
        <v>-11.413188871054006</v>
      </c>
      <c r="M171" s="24">
        <f t="shared" si="449"/>
        <v>0.88937621832358604</v>
      </c>
      <c r="N171" s="24">
        <f t="shared" si="449"/>
        <v>-0.18729497295859568</v>
      </c>
      <c r="O171" s="24">
        <f t="shared" si="449"/>
        <v>-10.657534246575343</v>
      </c>
      <c r="P171" s="24">
        <f t="shared" si="449"/>
        <v>2.2802655671952263E-2</v>
      </c>
      <c r="Q171" s="24">
        <f t="shared" si="449"/>
        <v>2.0000000000000056E-2</v>
      </c>
      <c r="R171" s="24">
        <f t="shared" si="449"/>
        <v>1.9999999999999851E-2</v>
      </c>
      <c r="S171" s="24">
        <f t="shared" si="449"/>
        <v>1.9999999999999973E-2</v>
      </c>
      <c r="T171" s="24">
        <f t="shared" si="449"/>
        <v>2.0000000000000087E-2</v>
      </c>
      <c r="Y171" s="24"/>
      <c r="Z171" s="24"/>
      <c r="AA171" s="24"/>
      <c r="AB171" s="24"/>
      <c r="AC171" s="24"/>
      <c r="AD171" s="24"/>
      <c r="AE171" s="24"/>
      <c r="AF171" s="24"/>
      <c r="AG171" s="24"/>
      <c r="AH171" s="24"/>
      <c r="AI171" s="24"/>
      <c r="AJ171" s="24">
        <f>IFERROR((AJ169-AF169)/(AJ166-AF166),"nm")</f>
        <v>34.040880503144578</v>
      </c>
      <c r="AK171" s="24">
        <f t="shared" ref="AK171:AW171" si="450">IFERROR((AK169-AG169)/(AK166-AG166),"nm")</f>
        <v>-31.467013888888939</v>
      </c>
      <c r="AL171" s="24">
        <f t="shared" si="450"/>
        <v>3.2267720306513419</v>
      </c>
      <c r="AM171" s="24">
        <f t="shared" si="450"/>
        <v>-0.69193742478941012</v>
      </c>
      <c r="AN171" s="24">
        <f t="shared" si="450"/>
        <v>-11.049836601307181</v>
      </c>
      <c r="AO171" s="24">
        <f t="shared" si="450"/>
        <v>0.16067302137492775</v>
      </c>
      <c r="AP171" s="24">
        <f t="shared" si="450"/>
        <v>-3.2498573059360711</v>
      </c>
      <c r="AQ171" s="24">
        <f t="shared" si="450"/>
        <v>11.507417102966862</v>
      </c>
      <c r="AR171" s="24">
        <f t="shared" si="450"/>
        <v>3.4632034632034632</v>
      </c>
      <c r="AS171" s="24">
        <f t="shared" si="450"/>
        <v>1.4035087719298249</v>
      </c>
      <c r="AT171" s="24">
        <f t="shared" si="450"/>
        <v>4.083333333333333</v>
      </c>
      <c r="AU171" s="24">
        <f t="shared" si="450"/>
        <v>0.80939783320735703</v>
      </c>
      <c r="AV171" s="24">
        <f t="shared" si="450"/>
        <v>1.1931348221670806</v>
      </c>
      <c r="AW171" s="24">
        <f t="shared" si="450"/>
        <v>-5.2834176164238807E-2</v>
      </c>
      <c r="AX171" s="24">
        <f t="shared" ref="AX171:BE171" si="451">IFERROR((AX169-AT169)/(AX166-AT166),"nm")</f>
        <v>-0.90019935210565671</v>
      </c>
      <c r="AY171" s="24">
        <f t="shared" si="451"/>
        <v>-1.2851731601731589</v>
      </c>
      <c r="AZ171" s="24">
        <f t="shared" si="451"/>
        <v>-10.752212389380574</v>
      </c>
      <c r="BA171" s="24">
        <f t="shared" si="451"/>
        <v>22.0625</v>
      </c>
      <c r="BB171" s="24">
        <f t="shared" si="451"/>
        <v>0.56869009584664532</v>
      </c>
      <c r="BC171" s="24">
        <f t="shared" si="451"/>
        <v>-4.8701298701298704E-2</v>
      </c>
      <c r="BD171" s="24">
        <f t="shared" si="451"/>
        <v>-2.4680851063829787</v>
      </c>
      <c r="BE171" s="24">
        <f t="shared" si="451"/>
        <v>2.8571428571428571E-2</v>
      </c>
      <c r="BF171" s="145">
        <v>0.02</v>
      </c>
      <c r="BG171" s="145">
        <f>BF171</f>
        <v>0.02</v>
      </c>
      <c r="BH171" s="145">
        <f t="shared" ref="BH171:BT171" si="452">BG171</f>
        <v>0.02</v>
      </c>
      <c r="BI171" s="145">
        <f t="shared" si="452"/>
        <v>0.02</v>
      </c>
      <c r="BJ171" s="145">
        <f t="shared" si="452"/>
        <v>0.02</v>
      </c>
      <c r="BK171" s="145">
        <f t="shared" si="452"/>
        <v>0.02</v>
      </c>
      <c r="BL171" s="145">
        <f t="shared" si="452"/>
        <v>0.02</v>
      </c>
      <c r="BM171" s="145">
        <f t="shared" si="452"/>
        <v>0.02</v>
      </c>
      <c r="BN171" s="145">
        <f t="shared" si="452"/>
        <v>0.02</v>
      </c>
      <c r="BO171" s="145">
        <f t="shared" si="452"/>
        <v>0.02</v>
      </c>
      <c r="BP171" s="145">
        <f t="shared" si="452"/>
        <v>0.02</v>
      </c>
      <c r="BQ171" s="145">
        <f t="shared" si="452"/>
        <v>0.02</v>
      </c>
      <c r="BR171" s="145">
        <f t="shared" si="452"/>
        <v>0.02</v>
      </c>
      <c r="BS171" s="145">
        <f t="shared" si="452"/>
        <v>0.02</v>
      </c>
      <c r="BT171" s="145">
        <f t="shared" si="452"/>
        <v>0.02</v>
      </c>
      <c r="BU171" s="145">
        <f t="shared" ref="BU171" si="453">BT171</f>
        <v>0.02</v>
      </c>
      <c r="BV171" s="145">
        <f t="shared" ref="BV171" si="454">BU171</f>
        <v>0.02</v>
      </c>
      <c r="BW171" s="145">
        <f t="shared" ref="BW171" si="455">BV171</f>
        <v>0.02</v>
      </c>
      <c r="BX171" s="145">
        <f t="shared" ref="BX171" si="456">BW171</f>
        <v>0.02</v>
      </c>
    </row>
    <row r="172" spans="1:76" x14ac:dyDescent="0.15">
      <c r="C172" t="s">
        <v>71</v>
      </c>
      <c r="G172" s="36" t="s">
        <v>38</v>
      </c>
      <c r="H172" s="141"/>
      <c r="I172" s="26"/>
      <c r="J172" s="24">
        <f>IFERROR(J169/I169-1,"nm")</f>
        <v>-0.23390488515043673</v>
      </c>
      <c r="K172" s="24">
        <f t="shared" ref="K172:T172" si="457">IFERROR(K169/J169-1,"nm")</f>
        <v>-0.26815878378378377</v>
      </c>
      <c r="L172" s="24">
        <f t="shared" si="457"/>
        <v>-1.9694171956145412</v>
      </c>
      <c r="M172" s="24">
        <f t="shared" si="457"/>
        <v>-0.56488095238095237</v>
      </c>
      <c r="N172" s="24">
        <f t="shared" si="457"/>
        <v>0.2311901504787961</v>
      </c>
      <c r="O172" s="24">
        <f t="shared" si="457"/>
        <v>-0.86444444444444446</v>
      </c>
      <c r="P172" s="24">
        <f t="shared" si="457"/>
        <v>-0.30010163934426237</v>
      </c>
      <c r="Q172" s="24">
        <f t="shared" si="457"/>
        <v>-0.10544823838590167</v>
      </c>
      <c r="R172" s="24">
        <f t="shared" si="457"/>
        <v>-8.0943097387309315E-2</v>
      </c>
      <c r="S172" s="24">
        <f t="shared" si="457"/>
        <v>-8.9833348838737725E-2</v>
      </c>
      <c r="T172" s="24">
        <f t="shared" si="457"/>
        <v>-0.10067388834627533</v>
      </c>
      <c r="Y172" s="141" t="str">
        <f>IFERROR(Y169/#REF!-1,"nm")</f>
        <v>nm</v>
      </c>
      <c r="Z172" s="141" t="str">
        <f>IFERROR(Z169/#REF!-1,"nm")</f>
        <v>nm</v>
      </c>
      <c r="AA172" s="141" t="str">
        <f t="shared" ref="AA172:BE172" si="458">IFERROR(AA169/W169-1,"nm")</f>
        <v>nm</v>
      </c>
      <c r="AB172" s="141" t="str">
        <f t="shared" si="458"/>
        <v>nm</v>
      </c>
      <c r="AC172" s="141">
        <f t="shared" si="458"/>
        <v>-0.3747628083491461</v>
      </c>
      <c r="AD172" s="141">
        <f t="shared" si="458"/>
        <v>-0.64831261101243332</v>
      </c>
      <c r="AE172" s="141">
        <f t="shared" si="458"/>
        <v>-0.32340862422997951</v>
      </c>
      <c r="AF172" s="141">
        <f t="shared" si="458"/>
        <v>0.75862068965517238</v>
      </c>
      <c r="AG172" s="141">
        <f t="shared" si="458"/>
        <v>0.61456752655538693</v>
      </c>
      <c r="AH172" s="141">
        <f t="shared" si="458"/>
        <v>-0.21212121212121215</v>
      </c>
      <c r="AI172" s="141">
        <f t="shared" si="458"/>
        <v>-0.27010622154779973</v>
      </c>
      <c r="AJ172" s="141">
        <f t="shared" si="458"/>
        <v>-0.62890341321713872</v>
      </c>
      <c r="AK172" s="141">
        <f t="shared" si="458"/>
        <v>-0.6813909774436091</v>
      </c>
      <c r="AL172" s="141">
        <f t="shared" si="458"/>
        <v>1.7275641025641026</v>
      </c>
      <c r="AM172" s="141">
        <f t="shared" si="458"/>
        <v>0.19126819126819128</v>
      </c>
      <c r="AN172" s="141">
        <f t="shared" si="458"/>
        <v>-1.0587084148727985</v>
      </c>
      <c r="AO172" s="141">
        <f t="shared" si="458"/>
        <v>0.26253687315634222</v>
      </c>
      <c r="AP172" s="141">
        <f t="shared" si="458"/>
        <v>-1.0705052878965922</v>
      </c>
      <c r="AQ172" s="141">
        <f t="shared" si="458"/>
        <v>-1.8411867364746946</v>
      </c>
      <c r="AR172" s="141">
        <f t="shared" si="458"/>
        <v>51.2</v>
      </c>
      <c r="AS172" s="141">
        <f t="shared" si="458"/>
        <v>-1.794392523364486</v>
      </c>
      <c r="AT172" s="141">
        <f t="shared" si="458"/>
        <v>-0.81666666666666665</v>
      </c>
      <c r="AU172" s="141">
        <f t="shared" si="458"/>
        <v>-1.0663900414937759</v>
      </c>
      <c r="AV172" s="141">
        <f t="shared" si="458"/>
        <v>-0.73690932311621959</v>
      </c>
      <c r="AW172" s="141">
        <f t="shared" si="458"/>
        <v>8.2352941176470518E-2</v>
      </c>
      <c r="AX172" s="141">
        <f t="shared" si="458"/>
        <v>26.272727272727273</v>
      </c>
      <c r="AY172" s="141">
        <f t="shared" si="458"/>
        <v>-2.96875</v>
      </c>
      <c r="AZ172" s="141">
        <f t="shared" si="458"/>
        <v>-0.58980582524271852</v>
      </c>
      <c r="BA172" s="141">
        <f t="shared" si="458"/>
        <v>-0.95923913043478259</v>
      </c>
      <c r="BB172" s="141">
        <f t="shared" si="458"/>
        <v>-0.59333333333333327</v>
      </c>
      <c r="BC172" s="141">
        <f t="shared" si="458"/>
        <v>-0.23809523809523814</v>
      </c>
      <c r="BD172" s="141">
        <f t="shared" si="458"/>
        <v>-1.3727810650887573</v>
      </c>
      <c r="BE172" s="141">
        <f t="shared" si="458"/>
        <v>-1</v>
      </c>
      <c r="BF172" s="141">
        <f t="shared" ref="BF172:BT172" si="459">IFERROR(BF169/BB169-1,"nm")</f>
        <v>-6.9855737704918042E-2</v>
      </c>
      <c r="BG172" s="141">
        <f t="shared" si="459"/>
        <v>-0.13266666666666671</v>
      </c>
      <c r="BH172" s="141">
        <f t="shared" si="459"/>
        <v>0.10669841269841274</v>
      </c>
      <c r="BI172" s="141" t="str">
        <f t="shared" si="459"/>
        <v>nm</v>
      </c>
      <c r="BJ172" s="141">
        <f t="shared" si="459"/>
        <v>-2.1028573039965637E-2</v>
      </c>
      <c r="BK172" s="141">
        <f t="shared" si="459"/>
        <v>-5.0476556495003932E-2</v>
      </c>
      <c r="BL172" s="141">
        <f t="shared" si="459"/>
        <v>3.1815782679785354E-2</v>
      </c>
      <c r="BM172" s="141">
        <f t="shared" si="459"/>
        <v>0.6866666666666672</v>
      </c>
      <c r="BN172" s="141">
        <f t="shared" si="459"/>
        <v>-1.4749787130099001E-2</v>
      </c>
      <c r="BO172" s="141">
        <f t="shared" si="459"/>
        <v>-3.6503120623639029E-2</v>
      </c>
      <c r="BP172" s="141">
        <f t="shared" si="459"/>
        <v>2.1173195648723109E-2</v>
      </c>
      <c r="BQ172" s="141">
        <f t="shared" si="459"/>
        <v>0.41525691699604805</v>
      </c>
      <c r="BR172" s="141">
        <f t="shared" si="459"/>
        <v>-1.5270012303653768E-2</v>
      </c>
      <c r="BS172" s="141">
        <f t="shared" si="459"/>
        <v>-3.8643802417099193E-2</v>
      </c>
      <c r="BT172" s="141">
        <f t="shared" si="459"/>
        <v>2.1148870391156205E-2</v>
      </c>
      <c r="BU172" s="141">
        <f t="shared" ref="BU172" si="460">IFERROR(BU169/BQ169-1,"nm")</f>
        <v>0.29928280176506683</v>
      </c>
      <c r="BV172" s="141">
        <f t="shared" ref="BV172" si="461">IFERROR(BV169/BR169-1,"nm")</f>
        <v>-1.5816937378096529E-2</v>
      </c>
      <c r="BW172" s="141">
        <f t="shared" ref="BW172" si="462">IFERROR(BW169/BS169-1,"nm")</f>
        <v>-4.1001117550960808E-2</v>
      </c>
      <c r="BX172" s="141">
        <f t="shared" ref="BX172" si="463">IFERROR(BX169/BT169-1,"nm")</f>
        <v>2.1125076298342371E-2</v>
      </c>
    </row>
    <row r="174" spans="1:76" x14ac:dyDescent="0.15">
      <c r="A174" t="s">
        <v>43</v>
      </c>
      <c r="B174" s="96" t="s">
        <v>34</v>
      </c>
      <c r="C174" s="95"/>
      <c r="D174" s="95"/>
      <c r="E174" s="95"/>
      <c r="F174" s="95"/>
      <c r="G174" s="95"/>
      <c r="H174" s="95"/>
      <c r="I174" s="95"/>
      <c r="J174" s="95"/>
      <c r="K174" s="95"/>
      <c r="L174" s="95"/>
      <c r="M174" s="95"/>
      <c r="N174" s="95"/>
      <c r="O174" s="95"/>
      <c r="P174" s="95"/>
      <c r="Q174" s="95"/>
      <c r="R174" s="95"/>
      <c r="S174" s="95"/>
      <c r="T174" s="95"/>
      <c r="Y174" s="95"/>
      <c r="Z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  <c r="AM174" s="95"/>
      <c r="AN174" s="95"/>
      <c r="AO174" s="95"/>
      <c r="AP174" s="95"/>
      <c r="AQ174" s="95"/>
      <c r="AR174" s="95"/>
      <c r="AS174" s="95"/>
      <c r="AT174" s="95"/>
      <c r="AU174" s="95"/>
      <c r="AV174" s="95"/>
      <c r="AW174" s="95"/>
      <c r="AX174" s="95"/>
      <c r="AY174" s="95"/>
      <c r="AZ174" s="95"/>
      <c r="BA174" s="95"/>
      <c r="BB174" s="95"/>
      <c r="BC174" s="95"/>
      <c r="BD174" s="95"/>
      <c r="BE174" s="95"/>
      <c r="BF174" s="95"/>
      <c r="BG174" s="95"/>
      <c r="BH174" s="95"/>
      <c r="BI174" s="95"/>
      <c r="BJ174" s="95"/>
      <c r="BK174" s="95"/>
      <c r="BL174" s="95"/>
      <c r="BM174" s="95"/>
      <c r="BN174" s="95"/>
      <c r="BO174" s="95"/>
      <c r="BP174" s="95"/>
      <c r="BQ174" s="95"/>
      <c r="BR174" s="95"/>
      <c r="BS174" s="95"/>
      <c r="BT174" s="95"/>
      <c r="BU174" s="95"/>
      <c r="BV174" s="95"/>
      <c r="BW174" s="95"/>
      <c r="BX174" s="95"/>
    </row>
    <row r="176" spans="1:76" x14ac:dyDescent="0.15">
      <c r="B176" t="s">
        <v>30</v>
      </c>
      <c r="G176" s="36" t="str">
        <f>G$10</f>
        <v>JPY M</v>
      </c>
      <c r="H176" s="144">
        <f t="shared" ref="H176:T176" si="464">+SUMIF($X$5:$BY$5,H$5,$X176:$BY176)</f>
        <v>11515.59</v>
      </c>
      <c r="I176" s="144">
        <f t="shared" si="464"/>
        <v>10343.32</v>
      </c>
      <c r="J176" s="144">
        <f t="shared" si="464"/>
        <v>8142.57</v>
      </c>
      <c r="K176" s="144">
        <f t="shared" si="464"/>
        <v>8658.4699999999993</v>
      </c>
      <c r="L176" s="144">
        <f t="shared" si="464"/>
        <v>9050.09</v>
      </c>
      <c r="M176" s="144">
        <f t="shared" si="464"/>
        <v>9094.83</v>
      </c>
      <c r="N176" s="144">
        <f t="shared" si="464"/>
        <v>9431</v>
      </c>
      <c r="O176" s="144">
        <f t="shared" si="464"/>
        <v>9515</v>
      </c>
      <c r="P176" s="144">
        <f t="shared" si="464"/>
        <v>10297.879999999999</v>
      </c>
      <c r="Q176" s="144">
        <f t="shared" si="464"/>
        <v>10606.8164</v>
      </c>
      <c r="R176" s="144">
        <f t="shared" si="464"/>
        <v>10925.020892</v>
      </c>
      <c r="S176" s="144">
        <f t="shared" si="464"/>
        <v>11252.771518760001</v>
      </c>
      <c r="T176" s="144">
        <f t="shared" si="464"/>
        <v>11590.354664322802</v>
      </c>
      <c r="Y176" s="25">
        <f t="shared" ref="Y176:BE176" si="465">Y14</f>
        <v>2894.2200000000003</v>
      </c>
      <c r="Z176" s="25">
        <f t="shared" si="465"/>
        <v>2901.21</v>
      </c>
      <c r="AA176" s="25">
        <f t="shared" si="465"/>
        <v>3080.24</v>
      </c>
      <c r="AB176" s="25">
        <f t="shared" si="465"/>
        <v>2639.92</v>
      </c>
      <c r="AC176" s="25">
        <f t="shared" si="465"/>
        <v>2799.48</v>
      </c>
      <c r="AD176" s="25">
        <f t="shared" si="465"/>
        <v>2598.08</v>
      </c>
      <c r="AE176" s="25">
        <f t="shared" si="465"/>
        <v>2603.62</v>
      </c>
      <c r="AF176" s="25">
        <f t="shared" si="465"/>
        <v>2342.14</v>
      </c>
      <c r="AG176" s="25">
        <f t="shared" si="465"/>
        <v>1950.79</v>
      </c>
      <c r="AH176" s="25">
        <f t="shared" si="465"/>
        <v>2015.97</v>
      </c>
      <c r="AI176" s="25">
        <f t="shared" si="465"/>
        <v>2166.46</v>
      </c>
      <c r="AJ176" s="25">
        <f t="shared" si="465"/>
        <v>2009.35</v>
      </c>
      <c r="AK176" s="25">
        <f t="shared" si="465"/>
        <v>2127.65</v>
      </c>
      <c r="AL176" s="25">
        <f t="shared" si="465"/>
        <v>2148.1</v>
      </c>
      <c r="AM176" s="25">
        <f t="shared" si="465"/>
        <v>2337.4899999999998</v>
      </c>
      <c r="AN176" s="25">
        <f t="shared" si="465"/>
        <v>2045.23</v>
      </c>
      <c r="AO176" s="25">
        <f t="shared" si="465"/>
        <v>2196.3199999999997</v>
      </c>
      <c r="AP176" s="25">
        <f t="shared" si="465"/>
        <v>2313.9699999999998</v>
      </c>
      <c r="AQ176" s="25">
        <f t="shared" si="465"/>
        <v>2461.35</v>
      </c>
      <c r="AR176" s="25">
        <f t="shared" si="465"/>
        <v>2078.4499999999998</v>
      </c>
      <c r="AS176" s="25">
        <f t="shared" si="465"/>
        <v>2163.08</v>
      </c>
      <c r="AT176" s="25">
        <f t="shared" si="465"/>
        <v>2253.58</v>
      </c>
      <c r="AU176" s="25">
        <f t="shared" si="465"/>
        <v>2491.7399999999998</v>
      </c>
      <c r="AV176" s="25">
        <f t="shared" si="465"/>
        <v>2186.4299999999998</v>
      </c>
      <c r="AW176" s="25">
        <f t="shared" si="465"/>
        <v>2211</v>
      </c>
      <c r="AX176" s="25">
        <f t="shared" si="465"/>
        <v>2338</v>
      </c>
      <c r="AY176" s="25">
        <f t="shared" si="465"/>
        <v>2614</v>
      </c>
      <c r="AZ176" s="25">
        <f t="shared" si="465"/>
        <v>2268</v>
      </c>
      <c r="BA176" s="25">
        <f t="shared" si="465"/>
        <v>2267</v>
      </c>
      <c r="BB176" s="25">
        <f t="shared" si="465"/>
        <v>2247</v>
      </c>
      <c r="BC176" s="25">
        <f t="shared" si="465"/>
        <v>2515</v>
      </c>
      <c r="BD176" s="25">
        <f t="shared" si="465"/>
        <v>2486</v>
      </c>
      <c r="BE176" s="25">
        <f t="shared" si="465"/>
        <v>2615</v>
      </c>
      <c r="BF176" s="25">
        <f t="shared" ref="BF176:BT176" si="466">BB176*(1+BF177)</f>
        <v>2381.8200000000002</v>
      </c>
      <c r="BG176" s="25">
        <f t="shared" si="466"/>
        <v>2665.9</v>
      </c>
      <c r="BH176" s="25">
        <f t="shared" si="466"/>
        <v>2635.1600000000003</v>
      </c>
      <c r="BI176" s="25">
        <f t="shared" si="466"/>
        <v>2693.4500000000003</v>
      </c>
      <c r="BJ176" s="25">
        <f t="shared" si="466"/>
        <v>2453.2746000000002</v>
      </c>
      <c r="BK176" s="25">
        <f t="shared" si="466"/>
        <v>2745.877</v>
      </c>
      <c r="BL176" s="25">
        <f t="shared" si="466"/>
        <v>2714.2148000000002</v>
      </c>
      <c r="BM176" s="25">
        <f t="shared" si="466"/>
        <v>2774.2535000000003</v>
      </c>
      <c r="BN176" s="25">
        <f t="shared" si="466"/>
        <v>2526.8728380000002</v>
      </c>
      <c r="BO176" s="25">
        <f t="shared" si="466"/>
        <v>2828.2533100000001</v>
      </c>
      <c r="BP176" s="25">
        <f t="shared" si="466"/>
        <v>2795.6412440000004</v>
      </c>
      <c r="BQ176" s="25">
        <f t="shared" si="466"/>
        <v>2857.4811050000003</v>
      </c>
      <c r="BR176" s="25">
        <f t="shared" si="466"/>
        <v>2602.6790231400005</v>
      </c>
      <c r="BS176" s="25">
        <f t="shared" si="466"/>
        <v>2913.1009093000002</v>
      </c>
      <c r="BT176" s="25">
        <f t="shared" si="466"/>
        <v>2879.5104813200005</v>
      </c>
      <c r="BU176" s="25">
        <f t="shared" ref="BU176" si="467">BQ176*(1+BU177)</f>
        <v>2943.2055381500004</v>
      </c>
      <c r="BV176" s="25">
        <f t="shared" ref="BV176" si="468">BR176*(1+BV177)</f>
        <v>2680.7593938342006</v>
      </c>
      <c r="BW176" s="25">
        <f t="shared" ref="BW176" si="469">BS176*(1+BW177)</f>
        <v>3000.4939365790005</v>
      </c>
      <c r="BX176" s="25">
        <f t="shared" ref="BX176" si="470">BT176*(1+BX177)</f>
        <v>2965.8957957596008</v>
      </c>
    </row>
    <row r="177" spans="1:76" x14ac:dyDescent="0.15">
      <c r="C177" t="s">
        <v>71</v>
      </c>
      <c r="G177" s="36" t="s">
        <v>38</v>
      </c>
      <c r="H177" s="141"/>
      <c r="I177" s="141">
        <f t="shared" ref="I177:T177" si="471">IFERROR(I176/H176-1,"nm")</f>
        <v>-0.10179851835641951</v>
      </c>
      <c r="J177" s="141">
        <f t="shared" si="471"/>
        <v>-0.21277017437341206</v>
      </c>
      <c r="K177" s="141">
        <f t="shared" si="471"/>
        <v>6.3358374567243469E-2</v>
      </c>
      <c r="L177" s="141">
        <f t="shared" si="471"/>
        <v>4.5229699935439127E-2</v>
      </c>
      <c r="M177" s="141">
        <f t="shared" si="471"/>
        <v>4.9435972459941357E-3</v>
      </c>
      <c r="N177" s="141">
        <f t="shared" si="471"/>
        <v>3.6962757962490711E-2</v>
      </c>
      <c r="O177" s="141">
        <f t="shared" si="471"/>
        <v>8.9067967341744936E-3</v>
      </c>
      <c r="P177" s="141">
        <f t="shared" si="471"/>
        <v>8.2278507619548025E-2</v>
      </c>
      <c r="Q177" s="141">
        <f t="shared" si="471"/>
        <v>3.0000000000000027E-2</v>
      </c>
      <c r="R177" s="141">
        <f t="shared" si="471"/>
        <v>3.0000000000000027E-2</v>
      </c>
      <c r="S177" s="141">
        <f t="shared" si="471"/>
        <v>3.0000000000000027E-2</v>
      </c>
      <c r="T177" s="141">
        <f t="shared" si="471"/>
        <v>3.0000000000000027E-2</v>
      </c>
      <c r="AJ177" s="141">
        <f t="shared" ref="AJ177:BE177" si="472">IFERROR(AJ176/AF176-1,"nm")</f>
        <v>-0.14208800498689234</v>
      </c>
      <c r="AK177" s="141">
        <f t="shared" si="472"/>
        <v>9.0660706688059811E-2</v>
      </c>
      <c r="AL177" s="141">
        <f t="shared" si="472"/>
        <v>6.5541649925346057E-2</v>
      </c>
      <c r="AM177" s="141">
        <f t="shared" si="472"/>
        <v>7.8944453163224626E-2</v>
      </c>
      <c r="AN177" s="141">
        <f t="shared" si="472"/>
        <v>1.7856520765421768E-2</v>
      </c>
      <c r="AO177" s="141">
        <f t="shared" si="472"/>
        <v>3.2275045237703415E-2</v>
      </c>
      <c r="AP177" s="141">
        <f t="shared" si="472"/>
        <v>7.721707555514179E-2</v>
      </c>
      <c r="AQ177" s="141">
        <f t="shared" si="472"/>
        <v>5.2988461982725221E-2</v>
      </c>
      <c r="AR177" s="141">
        <f t="shared" si="472"/>
        <v>1.6242671973323297E-2</v>
      </c>
      <c r="AS177" s="141">
        <f t="shared" si="472"/>
        <v>-1.513440664384047E-2</v>
      </c>
      <c r="AT177" s="141">
        <f t="shared" si="472"/>
        <v>-2.6098004727805435E-2</v>
      </c>
      <c r="AU177" s="141">
        <f t="shared" si="472"/>
        <v>1.2346882808214943E-2</v>
      </c>
      <c r="AV177" s="141">
        <f t="shared" si="472"/>
        <v>5.1952175900310316E-2</v>
      </c>
      <c r="AW177" s="141">
        <f t="shared" si="472"/>
        <v>2.2153595798583448E-2</v>
      </c>
      <c r="AX177" s="141">
        <f t="shared" si="472"/>
        <v>3.7460396347145375E-2</v>
      </c>
      <c r="AY177" s="141">
        <f t="shared" si="472"/>
        <v>4.9066114442116948E-2</v>
      </c>
      <c r="AZ177" s="141">
        <f t="shared" si="472"/>
        <v>3.7307391501214315E-2</v>
      </c>
      <c r="BA177" s="141">
        <f t="shared" si="472"/>
        <v>2.5327905924920957E-2</v>
      </c>
      <c r="BB177" s="141">
        <f t="shared" si="472"/>
        <v>-3.8922155688622784E-2</v>
      </c>
      <c r="BC177" s="141">
        <f t="shared" si="472"/>
        <v>-3.7872991583779658E-2</v>
      </c>
      <c r="BD177" s="141">
        <f t="shared" si="472"/>
        <v>9.6119929453262865E-2</v>
      </c>
      <c r="BE177" s="141">
        <f t="shared" si="472"/>
        <v>0.15350683722981917</v>
      </c>
      <c r="BF177" s="39">
        <v>0.06</v>
      </c>
      <c r="BG177" s="39">
        <v>0.06</v>
      </c>
      <c r="BH177" s="39">
        <v>0.06</v>
      </c>
      <c r="BI177" s="39">
        <v>0.03</v>
      </c>
      <c r="BJ177" s="39">
        <v>0.03</v>
      </c>
      <c r="BK177" s="39">
        <v>0.03</v>
      </c>
      <c r="BL177" s="39">
        <v>0.03</v>
      </c>
      <c r="BM177" s="39">
        <v>0.03</v>
      </c>
      <c r="BN177" s="39">
        <v>0.03</v>
      </c>
      <c r="BO177" s="39">
        <v>0.03</v>
      </c>
      <c r="BP177" s="39">
        <v>0.03</v>
      </c>
      <c r="BQ177" s="39">
        <v>0.03</v>
      </c>
      <c r="BR177" s="39">
        <v>0.03</v>
      </c>
      <c r="BS177" s="39">
        <v>0.03</v>
      </c>
      <c r="BT177" s="39">
        <v>0.03</v>
      </c>
      <c r="BU177" s="39">
        <v>0.03</v>
      </c>
      <c r="BV177" s="39">
        <v>0.03</v>
      </c>
      <c r="BW177" s="39">
        <v>0.03</v>
      </c>
      <c r="BX177" s="39">
        <v>0.03</v>
      </c>
    </row>
    <row r="178" spans="1:76" x14ac:dyDescent="0.15">
      <c r="G178" s="36"/>
      <c r="H178" s="141"/>
      <c r="I178" s="141"/>
      <c r="J178" s="141"/>
      <c r="K178" s="141"/>
      <c r="L178" s="141"/>
      <c r="M178" s="141"/>
      <c r="N178" s="141"/>
      <c r="O178" s="141"/>
      <c r="P178" s="141"/>
      <c r="Q178" s="141"/>
      <c r="R178" s="141"/>
      <c r="S178" s="141"/>
      <c r="T178" s="141"/>
      <c r="AJ178" s="141"/>
      <c r="AK178" s="141"/>
      <c r="AL178" s="141"/>
      <c r="AM178" s="141"/>
      <c r="AN178" s="141"/>
      <c r="AO178" s="141"/>
      <c r="AP178" s="141"/>
      <c r="AQ178" s="141"/>
      <c r="AR178" s="141"/>
      <c r="AS178" s="141"/>
      <c r="AT178" s="141"/>
      <c r="AU178" s="141"/>
      <c r="AV178" s="141"/>
      <c r="AW178" s="141"/>
      <c r="AX178" s="141"/>
      <c r="AY178" s="141"/>
      <c r="AZ178" s="141"/>
      <c r="BA178" s="141"/>
      <c r="BB178" s="141"/>
      <c r="BC178" s="141"/>
      <c r="BD178" s="141"/>
      <c r="BE178" s="141"/>
      <c r="BF178" s="141"/>
      <c r="BG178" s="141"/>
      <c r="BH178" s="141"/>
      <c r="BI178" s="141"/>
      <c r="BJ178" s="141"/>
      <c r="BK178" s="141"/>
      <c r="BL178" s="141"/>
      <c r="BM178" s="141"/>
      <c r="BN178" s="141"/>
      <c r="BO178" s="141"/>
      <c r="BP178" s="141"/>
      <c r="BQ178" s="141"/>
      <c r="BR178" s="141"/>
      <c r="BS178" s="141"/>
      <c r="BT178" s="141"/>
      <c r="BU178" s="141"/>
      <c r="BV178" s="141"/>
      <c r="BW178" s="141"/>
      <c r="BX178" s="141"/>
    </row>
    <row r="179" spans="1:76" x14ac:dyDescent="0.15">
      <c r="B179" t="s">
        <v>40</v>
      </c>
      <c r="G179" s="36" t="str">
        <f>G$10</f>
        <v>JPY M</v>
      </c>
      <c r="H179" s="141"/>
      <c r="I179" s="144">
        <f t="shared" ref="I179:T179" si="473">+SUMIF($X$5:$BY$5,I$5,$X179:$BY179)</f>
        <v>724.65</v>
      </c>
      <c r="J179" s="144">
        <f t="shared" si="473"/>
        <v>640.82000000000005</v>
      </c>
      <c r="K179" s="144">
        <f t="shared" si="473"/>
        <v>735.55</v>
      </c>
      <c r="L179" s="144">
        <f t="shared" si="473"/>
        <v>813.2600000000001</v>
      </c>
      <c r="M179" s="144">
        <f t="shared" si="473"/>
        <v>824</v>
      </c>
      <c r="N179" s="144">
        <f t="shared" si="473"/>
        <v>839</v>
      </c>
      <c r="O179" s="144">
        <f t="shared" si="473"/>
        <v>588</v>
      </c>
      <c r="P179" s="144">
        <f t="shared" si="473"/>
        <v>606.14400000000001</v>
      </c>
      <c r="Q179" s="144">
        <f t="shared" si="473"/>
        <v>530.34082000000001</v>
      </c>
      <c r="R179" s="144">
        <f t="shared" si="473"/>
        <v>546.25104460000011</v>
      </c>
      <c r="S179" s="144">
        <f t="shared" si="473"/>
        <v>562.63857593800014</v>
      </c>
      <c r="T179" s="144">
        <f t="shared" si="473"/>
        <v>579.51773321614019</v>
      </c>
      <c r="Y179" s="25">
        <f t="shared" ref="Y179:BE179" si="474">Y38</f>
        <v>124.5</v>
      </c>
      <c r="Z179" s="25">
        <f t="shared" si="474"/>
        <v>140.35999999999999</v>
      </c>
      <c r="AA179" s="25">
        <f t="shared" si="474"/>
        <v>171.93</v>
      </c>
      <c r="AB179" s="25">
        <f t="shared" si="474"/>
        <v>105.82000000000001</v>
      </c>
      <c r="AC179" s="25">
        <f t="shared" si="474"/>
        <v>122.96</v>
      </c>
      <c r="AD179" s="25">
        <f t="shared" si="474"/>
        <v>168.01000000000002</v>
      </c>
      <c r="AE179" s="25">
        <f t="shared" si="474"/>
        <v>194.9</v>
      </c>
      <c r="AF179" s="25">
        <f t="shared" si="474"/>
        <v>238.78</v>
      </c>
      <c r="AG179" s="25">
        <f t="shared" si="474"/>
        <v>218.84</v>
      </c>
      <c r="AH179" s="25">
        <f t="shared" si="474"/>
        <v>117.27</v>
      </c>
      <c r="AI179" s="25">
        <f t="shared" si="474"/>
        <v>140.58000000000001</v>
      </c>
      <c r="AJ179" s="25">
        <f t="shared" si="474"/>
        <v>164.13000000000002</v>
      </c>
      <c r="AK179" s="25">
        <f t="shared" si="474"/>
        <v>160.67000000000002</v>
      </c>
      <c r="AL179" s="25">
        <f t="shared" si="474"/>
        <v>174.84</v>
      </c>
      <c r="AM179" s="25">
        <f t="shared" si="474"/>
        <v>169.87</v>
      </c>
      <c r="AN179" s="25">
        <f t="shared" si="474"/>
        <v>230.17000000000002</v>
      </c>
      <c r="AO179" s="25">
        <f t="shared" si="474"/>
        <v>323.28000000000003</v>
      </c>
      <c r="AP179" s="25">
        <f t="shared" si="474"/>
        <v>301.16000000000003</v>
      </c>
      <c r="AQ179" s="25">
        <f t="shared" si="474"/>
        <v>182.71</v>
      </c>
      <c r="AR179" s="25">
        <f t="shared" si="474"/>
        <v>6.1100000000000012</v>
      </c>
      <c r="AS179" s="25">
        <f t="shared" si="474"/>
        <v>222</v>
      </c>
      <c r="AT179" s="25">
        <f t="shared" si="474"/>
        <v>206</v>
      </c>
      <c r="AU179" s="25">
        <f t="shared" si="474"/>
        <v>224</v>
      </c>
      <c r="AV179" s="25">
        <f t="shared" si="474"/>
        <v>172</v>
      </c>
      <c r="AW179" s="25">
        <f t="shared" si="474"/>
        <v>159</v>
      </c>
      <c r="AX179" s="25">
        <f t="shared" si="474"/>
        <v>109</v>
      </c>
      <c r="AY179" s="25">
        <f t="shared" si="474"/>
        <v>294</v>
      </c>
      <c r="AZ179" s="25">
        <f t="shared" si="474"/>
        <v>277</v>
      </c>
      <c r="BA179" s="25">
        <f t="shared" si="474"/>
        <v>109</v>
      </c>
      <c r="BB179" s="25">
        <f t="shared" si="474"/>
        <v>115</v>
      </c>
      <c r="BC179" s="25">
        <f t="shared" si="474"/>
        <v>162</v>
      </c>
      <c r="BD179" s="25">
        <f t="shared" si="474"/>
        <v>202</v>
      </c>
      <c r="BE179" s="25">
        <f t="shared" si="474"/>
        <v>222</v>
      </c>
      <c r="BF179" s="23">
        <f>BF176*BF180</f>
        <v>119.09100000000001</v>
      </c>
      <c r="BG179" s="23">
        <f t="shared" ref="BG179:BX179" si="475">BG176*BG180</f>
        <v>133.29500000000002</v>
      </c>
      <c r="BH179" s="23">
        <f t="shared" si="475"/>
        <v>131.75800000000001</v>
      </c>
      <c r="BI179" s="23">
        <f t="shared" si="475"/>
        <v>134.67250000000001</v>
      </c>
      <c r="BJ179" s="23">
        <f t="shared" si="475"/>
        <v>122.66373000000002</v>
      </c>
      <c r="BK179" s="23">
        <f t="shared" si="475"/>
        <v>137.29384999999999</v>
      </c>
      <c r="BL179" s="23">
        <f t="shared" si="475"/>
        <v>135.71074000000002</v>
      </c>
      <c r="BM179" s="23">
        <f t="shared" si="475"/>
        <v>138.71267500000002</v>
      </c>
      <c r="BN179" s="23">
        <f t="shared" si="475"/>
        <v>126.34364190000002</v>
      </c>
      <c r="BO179" s="23">
        <f t="shared" si="475"/>
        <v>141.4126655</v>
      </c>
      <c r="BP179" s="23">
        <f t="shared" si="475"/>
        <v>139.78206220000001</v>
      </c>
      <c r="BQ179" s="23">
        <f t="shared" si="475"/>
        <v>142.87405525000003</v>
      </c>
      <c r="BR179" s="23">
        <f t="shared" si="475"/>
        <v>130.13395115700004</v>
      </c>
      <c r="BS179" s="23">
        <f t="shared" si="475"/>
        <v>145.65504546500003</v>
      </c>
      <c r="BT179" s="23">
        <f t="shared" si="475"/>
        <v>143.97552406600002</v>
      </c>
      <c r="BU179" s="23">
        <f t="shared" si="475"/>
        <v>147.16027690750002</v>
      </c>
      <c r="BV179" s="23">
        <f t="shared" si="475"/>
        <v>134.03796969171003</v>
      </c>
      <c r="BW179" s="23">
        <f t="shared" si="475"/>
        <v>150.02469682895003</v>
      </c>
      <c r="BX179" s="23">
        <f t="shared" si="475"/>
        <v>148.29478978798005</v>
      </c>
    </row>
    <row r="180" spans="1:76" x14ac:dyDescent="0.15">
      <c r="C180" t="s">
        <v>42</v>
      </c>
      <c r="G180" s="36" t="s">
        <v>38</v>
      </c>
      <c r="H180" s="141"/>
      <c r="I180" s="24">
        <f>IFERROR(I179/I176,"nm")</f>
        <v>7.0059710035075773E-2</v>
      </c>
      <c r="J180" s="24">
        <f t="shared" ref="J180" si="476">IFERROR(J179/J176,"nm")</f>
        <v>7.8699968191860814E-2</v>
      </c>
      <c r="K180" s="24">
        <f t="shared" ref="K180" si="477">IFERROR(K179/K176,"nm")</f>
        <v>8.4951498359409919E-2</v>
      </c>
      <c r="L180" s="24">
        <f t="shared" ref="L180" si="478">IFERROR(L179/L176,"nm")</f>
        <v>8.9862089769273026E-2</v>
      </c>
      <c r="M180" s="24">
        <f t="shared" ref="M180" si="479">IFERROR(M179/M176,"nm")</f>
        <v>9.0600923821555768E-2</v>
      </c>
      <c r="N180" s="24">
        <f t="shared" ref="N180" si="480">IFERROR(N179/N176,"nm")</f>
        <v>8.8961934047290844E-2</v>
      </c>
      <c r="O180" s="24">
        <f t="shared" ref="O180" si="481">IFERROR(O179/O176,"nm")</f>
        <v>6.1797162375197057E-2</v>
      </c>
      <c r="P180" s="24">
        <f t="shared" ref="P180" si="482">IFERROR(P179/P176,"nm")</f>
        <v>5.8861047128146771E-2</v>
      </c>
      <c r="Q180" s="24">
        <f t="shared" ref="Q180" si="483">IFERROR(Q179/Q176,"nm")</f>
        <v>0.05</v>
      </c>
      <c r="R180" s="24">
        <f t="shared" ref="R180" si="484">IFERROR(R179/R176,"nm")</f>
        <v>5.000000000000001E-2</v>
      </c>
      <c r="S180" s="24">
        <f t="shared" ref="S180" si="485">IFERROR(S179/S176,"nm")</f>
        <v>5.000000000000001E-2</v>
      </c>
      <c r="T180" s="24">
        <f t="shared" ref="T180" si="486">IFERROR(T179/T176,"nm")</f>
        <v>5.000000000000001E-2</v>
      </c>
      <c r="Y180" s="141">
        <f t="shared" ref="Y180:BE180" si="487">IFERROR(Y179/Y176,"nm")</f>
        <v>4.3016771358086112E-2</v>
      </c>
      <c r="Z180" s="141">
        <f t="shared" si="487"/>
        <v>4.8379813939701019E-2</v>
      </c>
      <c r="AA180" s="141">
        <f t="shared" si="487"/>
        <v>5.5817079188634655E-2</v>
      </c>
      <c r="AB180" s="141">
        <f t="shared" si="487"/>
        <v>4.0084548016606568E-2</v>
      </c>
      <c r="AC180" s="141">
        <f t="shared" si="487"/>
        <v>4.392244273936588E-2</v>
      </c>
      <c r="AD180" s="141">
        <f t="shared" si="487"/>
        <v>6.4666984850351036E-2</v>
      </c>
      <c r="AE180" s="141">
        <f t="shared" si="487"/>
        <v>7.4857314047364829E-2</v>
      </c>
      <c r="AF180" s="141">
        <f t="shared" si="487"/>
        <v>0.10194949917596728</v>
      </c>
      <c r="AG180" s="141">
        <f t="shared" si="487"/>
        <v>0.11218019366513055</v>
      </c>
      <c r="AH180" s="141">
        <f t="shared" si="487"/>
        <v>5.8170508489709664E-2</v>
      </c>
      <c r="AI180" s="141">
        <f t="shared" si="487"/>
        <v>6.4889266360791342E-2</v>
      </c>
      <c r="AJ180" s="141">
        <f t="shared" si="487"/>
        <v>8.1683131360887867E-2</v>
      </c>
      <c r="AK180" s="141">
        <f t="shared" si="487"/>
        <v>7.5515239818579188E-2</v>
      </c>
      <c r="AL180" s="141">
        <f t="shared" si="487"/>
        <v>8.1392858805455992E-2</v>
      </c>
      <c r="AM180" s="141">
        <f t="shared" si="487"/>
        <v>7.267196865013327E-2</v>
      </c>
      <c r="AN180" s="141">
        <f t="shared" si="487"/>
        <v>0.11253990993677973</v>
      </c>
      <c r="AO180" s="141">
        <f t="shared" si="487"/>
        <v>0.14719166605959061</v>
      </c>
      <c r="AP180" s="141">
        <f t="shared" si="487"/>
        <v>0.13014861904000485</v>
      </c>
      <c r="AQ180" s="141">
        <f t="shared" si="487"/>
        <v>7.4231620858471986E-2</v>
      </c>
      <c r="AR180" s="141">
        <f t="shared" si="487"/>
        <v>2.9396906348480847E-3</v>
      </c>
      <c r="AS180" s="141">
        <f t="shared" si="487"/>
        <v>0.10263143295670989</v>
      </c>
      <c r="AT180" s="141">
        <f t="shared" si="487"/>
        <v>9.1410111910826333E-2</v>
      </c>
      <c r="AU180" s="141">
        <f t="shared" si="487"/>
        <v>8.9897019753264792E-2</v>
      </c>
      <c r="AV180" s="141">
        <f t="shared" si="487"/>
        <v>7.8667050854589457E-2</v>
      </c>
      <c r="AW180" s="141">
        <f t="shared" si="487"/>
        <v>7.1913161465400277E-2</v>
      </c>
      <c r="AX180" s="141">
        <f t="shared" si="487"/>
        <v>4.662104362703165E-2</v>
      </c>
      <c r="AY180" s="141">
        <f t="shared" si="487"/>
        <v>0.11247130833970925</v>
      </c>
      <c r="AZ180" s="141">
        <f t="shared" si="487"/>
        <v>0.12213403880070546</v>
      </c>
      <c r="BA180" s="141">
        <f t="shared" si="487"/>
        <v>4.8081164534627262E-2</v>
      </c>
      <c r="BB180" s="141">
        <f t="shared" si="487"/>
        <v>5.1179350244770806E-2</v>
      </c>
      <c r="BC180" s="141">
        <f t="shared" si="487"/>
        <v>6.4413518886679927E-2</v>
      </c>
      <c r="BD180" s="141">
        <f t="shared" si="487"/>
        <v>8.1255028157683026E-2</v>
      </c>
      <c r="BE180" s="141">
        <f t="shared" si="487"/>
        <v>8.4894837476099425E-2</v>
      </c>
      <c r="BF180" s="39">
        <v>0.05</v>
      </c>
      <c r="BG180" s="39">
        <f>BF180</f>
        <v>0.05</v>
      </c>
      <c r="BH180" s="39">
        <f t="shared" ref="BH180:BX180" si="488">BG180</f>
        <v>0.05</v>
      </c>
      <c r="BI180" s="39">
        <f t="shared" si="488"/>
        <v>0.05</v>
      </c>
      <c r="BJ180" s="39">
        <f t="shared" si="488"/>
        <v>0.05</v>
      </c>
      <c r="BK180" s="39">
        <f t="shared" si="488"/>
        <v>0.05</v>
      </c>
      <c r="BL180" s="39">
        <f t="shared" si="488"/>
        <v>0.05</v>
      </c>
      <c r="BM180" s="39">
        <f t="shared" si="488"/>
        <v>0.05</v>
      </c>
      <c r="BN180" s="39">
        <f t="shared" si="488"/>
        <v>0.05</v>
      </c>
      <c r="BO180" s="39">
        <f t="shared" si="488"/>
        <v>0.05</v>
      </c>
      <c r="BP180" s="39">
        <f t="shared" si="488"/>
        <v>0.05</v>
      </c>
      <c r="BQ180" s="39">
        <f t="shared" si="488"/>
        <v>0.05</v>
      </c>
      <c r="BR180" s="39">
        <f t="shared" si="488"/>
        <v>0.05</v>
      </c>
      <c r="BS180" s="39">
        <f t="shared" si="488"/>
        <v>0.05</v>
      </c>
      <c r="BT180" s="39">
        <f t="shared" si="488"/>
        <v>0.05</v>
      </c>
      <c r="BU180" s="39">
        <f t="shared" si="488"/>
        <v>0.05</v>
      </c>
      <c r="BV180" s="39">
        <f t="shared" si="488"/>
        <v>0.05</v>
      </c>
      <c r="BW180" s="39">
        <f t="shared" si="488"/>
        <v>0.05</v>
      </c>
      <c r="BX180" s="39">
        <f t="shared" si="488"/>
        <v>0.05</v>
      </c>
    </row>
    <row r="181" spans="1:76" x14ac:dyDescent="0.15">
      <c r="B181" s="66"/>
      <c r="D181" t="s">
        <v>66</v>
      </c>
      <c r="G181" s="36" t="s">
        <v>38</v>
      </c>
      <c r="H181" s="141"/>
      <c r="I181" s="141">
        <f t="shared" ref="I181:T181" si="489">IFERROR((I179-H179)/(I176-H176),"nm")</f>
        <v>-0.61815963899101722</v>
      </c>
      <c r="J181" s="141">
        <f t="shared" si="489"/>
        <v>3.8091559695558302E-2</v>
      </c>
      <c r="K181" s="141">
        <f t="shared" si="489"/>
        <v>0.18362085675518505</v>
      </c>
      <c r="L181" s="141">
        <f t="shared" si="489"/>
        <v>0.19843215361830344</v>
      </c>
      <c r="M181" s="141">
        <f t="shared" si="489"/>
        <v>0.24005364327223844</v>
      </c>
      <c r="N181" s="141">
        <f t="shared" si="489"/>
        <v>4.4620281405241387E-2</v>
      </c>
      <c r="O181" s="141">
        <f t="shared" si="489"/>
        <v>-2.9880952380952381</v>
      </c>
      <c r="P181" s="141">
        <f t="shared" si="489"/>
        <v>2.3175965665236081E-2</v>
      </c>
      <c r="Q181" s="141">
        <f t="shared" si="489"/>
        <v>-0.24536823760489174</v>
      </c>
      <c r="R181" s="141">
        <f t="shared" si="489"/>
        <v>5.0000000000000211E-2</v>
      </c>
      <c r="S181" s="141">
        <f t="shared" si="489"/>
        <v>5.0000000000000072E-2</v>
      </c>
      <c r="T181" s="141">
        <f t="shared" si="489"/>
        <v>4.9999999999999933E-2</v>
      </c>
      <c r="Y181" s="141"/>
      <c r="Z181" s="141"/>
      <c r="AA181" s="141"/>
      <c r="AB181" s="141"/>
      <c r="AC181" s="141"/>
      <c r="AD181" s="141"/>
      <c r="AE181" s="141"/>
      <c r="AF181" s="141"/>
      <c r="AG181" s="141"/>
      <c r="AH181" s="141"/>
      <c r="AI181" s="141"/>
      <c r="AJ181" s="141">
        <f>IFERROR((AJ179-AF179)/(AJ176-AF176),"nm")</f>
        <v>0.22431563448420921</v>
      </c>
      <c r="AK181" s="141">
        <f t="shared" ref="AK181" si="490">IFERROR((AK179-AG179)/(AK176-AG176),"nm")</f>
        <v>-0.32890421802555664</v>
      </c>
      <c r="AL181" s="141">
        <f t="shared" ref="AL181" si="491">IFERROR((AL179-AH179)/(AL176-AH176),"nm")</f>
        <v>0.43570725800348187</v>
      </c>
      <c r="AM181" s="141">
        <f t="shared" ref="AM181" si="492">IFERROR((AM179-AI179)/(AM176-AI176),"nm")</f>
        <v>0.17125650470677681</v>
      </c>
      <c r="AN181" s="141">
        <f t="shared" ref="AN181" si="493">IFERROR((AN179-AJ179)/(AN176-AJ176),"nm")</f>
        <v>1.8405797101449217</v>
      </c>
      <c r="AO181" s="141">
        <f t="shared" ref="AO181" si="494">IFERROR((AO179-AK179)/(AO176-AK176),"nm")</f>
        <v>2.3679918450560784</v>
      </c>
      <c r="AP181" s="141">
        <f t="shared" ref="AP181" si="495">IFERROR((AP179-AL179)/(AP176-AL176),"nm")</f>
        <v>0.76156025803340033</v>
      </c>
      <c r="AQ181" s="141">
        <f t="shared" ref="AQ181" si="496">IFERROR((AQ179-AM179)/(AQ176-AM176),"nm")</f>
        <v>0.1036654287098336</v>
      </c>
      <c r="AR181" s="141">
        <f t="shared" ref="AR181" si="497">IFERROR((AR179-AN179)/(AR176-AN176),"nm")</f>
        <v>-6.7447320891029907</v>
      </c>
      <c r="AS181" s="141">
        <f t="shared" ref="AS181" si="498">IFERROR((AS179-AO179)/(AS176-AO176),"nm")</f>
        <v>3.0469314079422594</v>
      </c>
      <c r="AT181" s="141">
        <f t="shared" ref="AT181" si="499">IFERROR((AT179-AP179)/(AT176-AP176),"nm")</f>
        <v>1.5757575757575795</v>
      </c>
      <c r="AU181" s="141">
        <f t="shared" ref="AU181" si="500">IFERROR((AU179-AQ179)/(AU176-AQ176),"nm")</f>
        <v>1.3586706153339969</v>
      </c>
      <c r="AV181" s="141">
        <f t="shared" ref="AV181" si="501">IFERROR((AV179-AR179)/(AV176-AR176),"nm")</f>
        <v>1.5363030190776066</v>
      </c>
      <c r="AW181" s="141">
        <f t="shared" ref="AW181" si="502">IFERROR((AW179-AS179)/(AW176-AS176),"nm")</f>
        <v>-1.3146911519198645</v>
      </c>
      <c r="AX181" s="141">
        <f t="shared" ref="AX181:BE181" si="503">IFERROR((AX179-AT179)/(AX176-AT176),"nm")</f>
        <v>-1.1490168206586107</v>
      </c>
      <c r="AY181" s="141">
        <f t="shared" si="503"/>
        <v>0.57255030263373041</v>
      </c>
      <c r="AZ181" s="141">
        <f t="shared" si="503"/>
        <v>1.2872379551305602</v>
      </c>
      <c r="BA181" s="141">
        <f t="shared" si="503"/>
        <v>-0.8928571428571429</v>
      </c>
      <c r="BB181" s="141">
        <f t="shared" si="503"/>
        <v>-6.5934065934065936E-2</v>
      </c>
      <c r="BC181" s="141">
        <f t="shared" si="503"/>
        <v>1.3333333333333333</v>
      </c>
      <c r="BD181" s="141">
        <f t="shared" si="503"/>
        <v>-0.34403669724770641</v>
      </c>
      <c r="BE181" s="141">
        <f t="shared" si="503"/>
        <v>0.32471264367816094</v>
      </c>
      <c r="BF181" s="141">
        <f t="shared" ref="BF181" si="504">IFERROR((BF179-BB179)/(BF176-BB176),"nm")</f>
        <v>3.0344162587153264E-2</v>
      </c>
      <c r="BG181" s="141">
        <f t="shared" ref="BG181" si="505">IFERROR((BG179-BC179)/(BG176-BC176),"nm")</f>
        <v>-0.19022531477799845</v>
      </c>
      <c r="BH181" s="141">
        <f t="shared" ref="BH181" si="506">IFERROR((BH179-BD179)/(BH176-BD176),"nm")</f>
        <v>-0.47091713596138268</v>
      </c>
      <c r="BI181" s="141">
        <f t="shared" ref="BI181" si="507">IFERROR((BI179-BE179)/(BI176-BE176),"nm")</f>
        <v>-1.1131612492033103</v>
      </c>
      <c r="BJ181" s="141">
        <f t="shared" ref="BJ181" si="508">IFERROR((BJ179-BF179)/(BJ176-BF176),"nm")</f>
        <v>5.0000000000000079E-2</v>
      </c>
      <c r="BK181" s="141">
        <f t="shared" ref="BK181" si="509">IFERROR((BK179-BG179)/(BK176-BG176),"nm")</f>
        <v>4.9999999999999788E-2</v>
      </c>
      <c r="BL181" s="141">
        <f t="shared" ref="BL181" si="510">IFERROR((BL179-BH179)/(BL176-BH176),"nm")</f>
        <v>5.0000000000000142E-2</v>
      </c>
      <c r="BM181" s="141">
        <f t="shared" ref="BM181" si="511">IFERROR((BM179-BI179)/(BM176-BI176),"nm")</f>
        <v>5.0000000000000072E-2</v>
      </c>
      <c r="BN181" s="141">
        <f t="shared" ref="BN181" si="512">IFERROR((BN179-BJ179)/(BN176-BJ176),"nm")</f>
        <v>5.0000000000000079E-2</v>
      </c>
      <c r="BO181" s="141">
        <f t="shared" ref="BO181" si="513">IFERROR((BO179-BK179)/(BO176-BK176),"nm")</f>
        <v>5.0000000000000072E-2</v>
      </c>
      <c r="BP181" s="141">
        <f t="shared" ref="BP181" si="514">IFERROR((BP179-BL179)/(BP176-BL176),"nm")</f>
        <v>4.9999999999999857E-2</v>
      </c>
      <c r="BQ181" s="141">
        <f t="shared" ref="BQ181" si="515">IFERROR((BQ179-BM179)/(BQ176-BM176),"nm")</f>
        <v>5.0000000000000065E-2</v>
      </c>
      <c r="BR181" s="141">
        <f t="shared" ref="BR181" si="516">IFERROR((BR179-BN179)/(BR176-BN176),"nm")</f>
        <v>5.0000000000000072E-2</v>
      </c>
      <c r="BS181" s="141">
        <f t="shared" ref="BS181" si="517">IFERROR((BS179-BO179)/(BS176-BO176),"nm")</f>
        <v>5.0000000000000204E-2</v>
      </c>
      <c r="BT181" s="141">
        <f t="shared" ref="BT181" si="518">IFERROR((BT179-BP179)/(BT176-BP176),"nm")</f>
        <v>0.05</v>
      </c>
      <c r="BU181" s="141">
        <f t="shared" ref="BU181" si="519">IFERROR((BU179-BQ179)/(BU176-BQ176),"nm")</f>
        <v>4.9999999999999864E-2</v>
      </c>
      <c r="BV181" s="141">
        <f t="shared" ref="BV181" si="520">IFERROR((BV179-BR179)/(BV176-BR176),"nm")</f>
        <v>4.9999999999999781E-2</v>
      </c>
      <c r="BW181" s="141">
        <f t="shared" ref="BW181" si="521">IFERROR((BW179-BS179)/(BW176-BS176),"nm")</f>
        <v>4.9999999999999802E-2</v>
      </c>
      <c r="BX181" s="141">
        <f t="shared" ref="BX181" si="522">IFERROR((BX179-BT179)/(BX176-BT176),"nm")</f>
        <v>5.0000000000000197E-2</v>
      </c>
    </row>
    <row r="182" spans="1:76" x14ac:dyDescent="0.15">
      <c r="C182" t="s">
        <v>71</v>
      </c>
      <c r="G182" s="36" t="s">
        <v>38</v>
      </c>
      <c r="H182" s="141"/>
      <c r="I182" s="26"/>
      <c r="J182" s="24">
        <f>IFERROR(J179/I179-1,"nm")</f>
        <v>-0.11568343338163245</v>
      </c>
      <c r="K182" s="24">
        <f t="shared" ref="K182:T182" si="523">IFERROR(K179/J179-1,"nm")</f>
        <v>0.14782622265222667</v>
      </c>
      <c r="L182" s="24">
        <f t="shared" si="523"/>
        <v>0.10564883420569671</v>
      </c>
      <c r="M182" s="24">
        <f t="shared" si="523"/>
        <v>1.3206108747509937E-2</v>
      </c>
      <c r="N182" s="24">
        <f t="shared" si="523"/>
        <v>1.8203883495145678E-2</v>
      </c>
      <c r="O182" s="24">
        <f t="shared" si="523"/>
        <v>-0.29916567342073896</v>
      </c>
      <c r="P182" s="24">
        <f t="shared" si="523"/>
        <v>3.0857142857142916E-2</v>
      </c>
      <c r="Q182" s="24">
        <f t="shared" si="523"/>
        <v>-0.12505803901383172</v>
      </c>
      <c r="R182" s="24">
        <f t="shared" si="523"/>
        <v>3.0000000000000249E-2</v>
      </c>
      <c r="S182" s="24">
        <f t="shared" si="523"/>
        <v>3.0000000000000027E-2</v>
      </c>
      <c r="T182" s="24">
        <f t="shared" si="523"/>
        <v>3.0000000000000027E-2</v>
      </c>
      <c r="Y182" s="141" t="str">
        <f>IFERROR(Y179/#REF!-1,"nm")</f>
        <v>nm</v>
      </c>
      <c r="Z182" s="141" t="str">
        <f>IFERROR(Z179/#REF!-1,"nm")</f>
        <v>nm</v>
      </c>
      <c r="AA182" s="141" t="str">
        <f t="shared" ref="AA182:BE182" si="524">IFERROR(AA179/W179-1,"nm")</f>
        <v>nm</v>
      </c>
      <c r="AB182" s="141" t="str">
        <f t="shared" si="524"/>
        <v>nm</v>
      </c>
      <c r="AC182" s="141">
        <f t="shared" si="524"/>
        <v>-1.2369477911646665E-2</v>
      </c>
      <c r="AD182" s="141">
        <f t="shared" si="524"/>
        <v>0.19699344542604758</v>
      </c>
      <c r="AE182" s="141">
        <f t="shared" si="524"/>
        <v>0.13360088408073056</v>
      </c>
      <c r="AF182" s="141">
        <f t="shared" si="524"/>
        <v>1.2564732564732561</v>
      </c>
      <c r="AG182" s="141">
        <f t="shared" si="524"/>
        <v>0.7797657774886142</v>
      </c>
      <c r="AH182" s="141">
        <f t="shared" si="524"/>
        <v>-0.30200583298613193</v>
      </c>
      <c r="AI182" s="141">
        <f t="shared" si="524"/>
        <v>-0.27870702924576707</v>
      </c>
      <c r="AJ182" s="141">
        <f t="shared" si="524"/>
        <v>-0.31263087360750474</v>
      </c>
      <c r="AK182" s="141">
        <f t="shared" si="524"/>
        <v>-0.26581063790897452</v>
      </c>
      <c r="AL182" s="141">
        <f t="shared" si="524"/>
        <v>0.49091839345101063</v>
      </c>
      <c r="AM182" s="141">
        <f t="shared" si="524"/>
        <v>0.20835111680182106</v>
      </c>
      <c r="AN182" s="141">
        <f t="shared" si="524"/>
        <v>0.40236397977213167</v>
      </c>
      <c r="AO182" s="141">
        <f t="shared" si="524"/>
        <v>1.012074438289662</v>
      </c>
      <c r="AP182" s="141">
        <f t="shared" si="524"/>
        <v>0.72248913292152839</v>
      </c>
      <c r="AQ182" s="141">
        <f t="shared" si="524"/>
        <v>7.5587213751692417E-2</v>
      </c>
      <c r="AR182" s="141">
        <f t="shared" si="524"/>
        <v>-0.97345440326715038</v>
      </c>
      <c r="AS182" s="141">
        <f t="shared" si="524"/>
        <v>-0.3132887899034893</v>
      </c>
      <c r="AT182" s="141">
        <f t="shared" si="524"/>
        <v>-0.31597821755877276</v>
      </c>
      <c r="AU182" s="141">
        <f t="shared" si="524"/>
        <v>0.22598653604072028</v>
      </c>
      <c r="AV182" s="141">
        <f t="shared" si="524"/>
        <v>27.15057283142389</v>
      </c>
      <c r="AW182" s="141">
        <f t="shared" si="524"/>
        <v>-0.28378378378378377</v>
      </c>
      <c r="AX182" s="141">
        <f t="shared" si="524"/>
        <v>-0.470873786407767</v>
      </c>
      <c r="AY182" s="141">
        <f t="shared" si="524"/>
        <v>0.3125</v>
      </c>
      <c r="AZ182" s="141">
        <f t="shared" si="524"/>
        <v>0.61046511627906974</v>
      </c>
      <c r="BA182" s="141">
        <f t="shared" si="524"/>
        <v>-0.31446540880503149</v>
      </c>
      <c r="BB182" s="141">
        <f t="shared" si="524"/>
        <v>5.504587155963292E-2</v>
      </c>
      <c r="BC182" s="141">
        <f t="shared" si="524"/>
        <v>-0.44897959183673475</v>
      </c>
      <c r="BD182" s="141">
        <f t="shared" si="524"/>
        <v>-0.27075812274368227</v>
      </c>
      <c r="BE182" s="141">
        <f t="shared" si="524"/>
        <v>1.0366972477064218</v>
      </c>
      <c r="BF182" s="141">
        <f t="shared" ref="BF182" si="525">IFERROR(BF179/BB179-1,"nm")</f>
        <v>3.5573913043478234E-2</v>
      </c>
      <c r="BG182" s="141">
        <f t="shared" ref="BG182" si="526">IFERROR(BG179/BC179-1,"nm")</f>
        <v>-0.17719135802469121</v>
      </c>
      <c r="BH182" s="141">
        <f t="shared" ref="BH182" si="527">IFERROR(BH179/BD179-1,"nm")</f>
        <v>-0.34773267326732671</v>
      </c>
      <c r="BI182" s="141">
        <f t="shared" ref="BI182" si="528">IFERROR(BI179/BE179-1,"nm")</f>
        <v>-0.39336711711711703</v>
      </c>
      <c r="BJ182" s="141">
        <f t="shared" ref="BJ182" si="529">IFERROR(BJ179/BF179-1,"nm")</f>
        <v>3.0000000000000027E-2</v>
      </c>
      <c r="BK182" s="141">
        <f t="shared" ref="BK182" si="530">IFERROR(BK179/BG179-1,"nm")</f>
        <v>2.9999999999999805E-2</v>
      </c>
      <c r="BL182" s="141">
        <f t="shared" ref="BL182" si="531">IFERROR(BL179/BH179-1,"nm")</f>
        <v>3.0000000000000027E-2</v>
      </c>
      <c r="BM182" s="141">
        <f t="shared" ref="BM182" si="532">IFERROR(BM179/BI179-1,"nm")</f>
        <v>3.0000000000000027E-2</v>
      </c>
      <c r="BN182" s="141">
        <f t="shared" ref="BN182" si="533">IFERROR(BN179/BJ179-1,"nm")</f>
        <v>3.0000000000000027E-2</v>
      </c>
      <c r="BO182" s="141">
        <f t="shared" ref="BO182" si="534">IFERROR(BO179/BK179-1,"nm")</f>
        <v>3.0000000000000027E-2</v>
      </c>
      <c r="BP182" s="141">
        <f t="shared" ref="BP182" si="535">IFERROR(BP179/BL179-1,"nm")</f>
        <v>3.0000000000000027E-2</v>
      </c>
      <c r="BQ182" s="141">
        <f t="shared" ref="BQ182" si="536">IFERROR(BQ179/BM179-1,"nm")</f>
        <v>3.0000000000000027E-2</v>
      </c>
      <c r="BR182" s="141">
        <f t="shared" ref="BR182" si="537">IFERROR(BR179/BN179-1,"nm")</f>
        <v>3.0000000000000249E-2</v>
      </c>
      <c r="BS182" s="141">
        <f t="shared" ref="BS182" si="538">IFERROR(BS179/BO179-1,"nm")</f>
        <v>3.0000000000000249E-2</v>
      </c>
      <c r="BT182" s="141">
        <f t="shared" ref="BT182" si="539">IFERROR(BT179/BP179-1,"nm")</f>
        <v>3.0000000000000027E-2</v>
      </c>
      <c r="BU182" s="141">
        <f t="shared" ref="BU182" si="540">IFERROR(BU179/BQ179-1,"nm")</f>
        <v>3.0000000000000027E-2</v>
      </c>
      <c r="BV182" s="141">
        <f t="shared" ref="BV182" si="541">IFERROR(BV179/BR179-1,"nm")</f>
        <v>3.0000000000000027E-2</v>
      </c>
      <c r="BW182" s="141">
        <f t="shared" ref="BW182" si="542">IFERROR(BW179/BS179-1,"nm")</f>
        <v>3.0000000000000027E-2</v>
      </c>
      <c r="BX182" s="141">
        <f t="shared" ref="BX182" si="543">IFERROR(BX179/BT179-1,"nm")</f>
        <v>3.0000000000000249E-2</v>
      </c>
    </row>
    <row r="184" spans="1:76" x14ac:dyDescent="0.15">
      <c r="A184" t="s">
        <v>43</v>
      </c>
      <c r="B184" s="96" t="s">
        <v>35</v>
      </c>
      <c r="C184" s="95"/>
      <c r="D184" s="95"/>
      <c r="E184" s="95"/>
      <c r="F184" s="95"/>
      <c r="G184" s="95"/>
      <c r="H184" s="95"/>
      <c r="I184" s="95"/>
      <c r="J184" s="95"/>
      <c r="K184" s="95"/>
      <c r="L184" s="95"/>
      <c r="M184" s="95"/>
      <c r="N184" s="95"/>
      <c r="O184" s="95"/>
      <c r="P184" s="95"/>
      <c r="Q184" s="95"/>
      <c r="R184" s="95"/>
      <c r="S184" s="95"/>
      <c r="T184" s="95"/>
      <c r="Y184" s="95"/>
      <c r="Z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  <c r="AM184" s="95"/>
      <c r="AN184" s="95"/>
      <c r="AO184" s="95"/>
      <c r="AP184" s="95"/>
      <c r="AQ184" s="95"/>
      <c r="AR184" s="95"/>
      <c r="AS184" s="95"/>
      <c r="AT184" s="95"/>
      <c r="AU184" s="95"/>
      <c r="AV184" s="95"/>
      <c r="AW184" s="95"/>
      <c r="AX184" s="95"/>
      <c r="AY184" s="95"/>
      <c r="AZ184" s="95"/>
      <c r="BA184" s="95"/>
      <c r="BB184" s="95"/>
      <c r="BC184" s="95"/>
      <c r="BD184" s="95"/>
      <c r="BE184" s="95"/>
      <c r="BF184" s="95"/>
      <c r="BG184" s="95"/>
      <c r="BH184" s="95"/>
      <c r="BI184" s="95"/>
      <c r="BJ184" s="95"/>
      <c r="BK184" s="95"/>
      <c r="BL184" s="95"/>
      <c r="BM184" s="95"/>
      <c r="BN184" s="95"/>
      <c r="BO184" s="95"/>
      <c r="BP184" s="95"/>
      <c r="BQ184" s="95"/>
      <c r="BR184" s="95"/>
      <c r="BS184" s="95"/>
      <c r="BT184" s="95"/>
      <c r="BU184" s="95"/>
      <c r="BV184" s="95"/>
      <c r="BW184" s="95"/>
      <c r="BX184" s="95"/>
    </row>
    <row r="186" spans="1:76" x14ac:dyDescent="0.15">
      <c r="B186" t="s">
        <v>30</v>
      </c>
      <c r="G186" s="36" t="str">
        <f>G$10</f>
        <v>JPY M</v>
      </c>
      <c r="H186" s="144">
        <f t="shared" ref="H186:T186" si="544">+SUMIF($X$5:$BY$5,H$5,$X186:$BY186)</f>
        <v>14813.800000000001</v>
      </c>
      <c r="I186" s="144">
        <f t="shared" si="544"/>
        <v>14549.280000000002</v>
      </c>
      <c r="J186" s="144">
        <f t="shared" si="544"/>
        <v>12620.12</v>
      </c>
      <c r="K186" s="144">
        <f t="shared" si="544"/>
        <v>12531.720000000001</v>
      </c>
      <c r="L186" s="144">
        <f t="shared" si="544"/>
        <v>13931.16</v>
      </c>
      <c r="M186" s="144">
        <f t="shared" si="544"/>
        <v>14713.16</v>
      </c>
      <c r="N186" s="144">
        <f t="shared" si="544"/>
        <v>15320</v>
      </c>
      <c r="O186" s="144">
        <f t="shared" si="544"/>
        <v>15136</v>
      </c>
      <c r="P186" s="144">
        <f t="shared" si="544"/>
        <v>17730.949999999997</v>
      </c>
      <c r="Q186" s="144">
        <f t="shared" si="544"/>
        <v>18617.497499999998</v>
      </c>
      <c r="R186" s="144">
        <f t="shared" si="544"/>
        <v>19548.372374999999</v>
      </c>
      <c r="S186" s="144">
        <f t="shared" si="544"/>
        <v>20525.790993750001</v>
      </c>
      <c r="T186" s="144">
        <f t="shared" si="544"/>
        <v>21552.0805434375</v>
      </c>
      <c r="Y186" s="25">
        <f t="shared" ref="Y186:BE186" si="545">Y15</f>
        <v>3469.36</v>
      </c>
      <c r="Z186" s="25">
        <f t="shared" si="545"/>
        <v>3679.4800000000005</v>
      </c>
      <c r="AA186" s="25">
        <f t="shared" si="545"/>
        <v>4055.5200000000004</v>
      </c>
      <c r="AB186" s="25">
        <f t="shared" si="545"/>
        <v>3609.44</v>
      </c>
      <c r="AC186" s="25">
        <f t="shared" si="545"/>
        <v>3549.6000000000004</v>
      </c>
      <c r="AD186" s="25">
        <f t="shared" si="545"/>
        <v>3696.4800000000005</v>
      </c>
      <c r="AE186" s="25">
        <f t="shared" si="545"/>
        <v>3681.5200000000004</v>
      </c>
      <c r="AF186" s="25">
        <f t="shared" si="545"/>
        <v>3621.6800000000003</v>
      </c>
      <c r="AG186" s="25">
        <f t="shared" si="545"/>
        <v>2989.96</v>
      </c>
      <c r="AH186" s="25">
        <f t="shared" si="545"/>
        <v>3154.5200000000004</v>
      </c>
      <c r="AI186" s="25">
        <f t="shared" si="545"/>
        <v>3338.8</v>
      </c>
      <c r="AJ186" s="25">
        <f t="shared" si="545"/>
        <v>3136.84</v>
      </c>
      <c r="AK186" s="25">
        <f t="shared" si="545"/>
        <v>2841.7200000000003</v>
      </c>
      <c r="AL186" s="25">
        <f t="shared" si="545"/>
        <v>3126.6400000000003</v>
      </c>
      <c r="AM186" s="25">
        <f t="shared" si="545"/>
        <v>3377.5600000000004</v>
      </c>
      <c r="AN186" s="25">
        <f t="shared" si="545"/>
        <v>3185.8</v>
      </c>
      <c r="AO186" s="25">
        <f t="shared" si="545"/>
        <v>3119.84</v>
      </c>
      <c r="AP186" s="25">
        <f t="shared" si="545"/>
        <v>3559.8</v>
      </c>
      <c r="AQ186" s="25">
        <f t="shared" si="545"/>
        <v>3732.5200000000004</v>
      </c>
      <c r="AR186" s="25">
        <f t="shared" si="545"/>
        <v>3519.0000000000005</v>
      </c>
      <c r="AS186" s="25">
        <f t="shared" si="545"/>
        <v>3356.48</v>
      </c>
      <c r="AT186" s="25">
        <f t="shared" si="545"/>
        <v>3662.4800000000005</v>
      </c>
      <c r="AU186" s="25">
        <f t="shared" si="545"/>
        <v>4040.5600000000004</v>
      </c>
      <c r="AV186" s="25">
        <f t="shared" si="545"/>
        <v>3653.6400000000003</v>
      </c>
      <c r="AW186" s="25">
        <f t="shared" si="545"/>
        <v>3736</v>
      </c>
      <c r="AX186" s="25">
        <f t="shared" si="545"/>
        <v>3807</v>
      </c>
      <c r="AY186" s="25">
        <f t="shared" si="545"/>
        <v>4190</v>
      </c>
      <c r="AZ186" s="25">
        <f t="shared" si="545"/>
        <v>3587</v>
      </c>
      <c r="BA186" s="25">
        <f t="shared" si="545"/>
        <v>3543</v>
      </c>
      <c r="BB186" s="25">
        <f t="shared" si="545"/>
        <v>3751</v>
      </c>
      <c r="BC186" s="25">
        <f t="shared" si="545"/>
        <v>4126</v>
      </c>
      <c r="BD186" s="25">
        <f t="shared" si="545"/>
        <v>3716</v>
      </c>
      <c r="BE186" s="25">
        <f t="shared" si="545"/>
        <v>4399</v>
      </c>
      <c r="BF186" s="25">
        <f t="shared" ref="BF186:BT186" si="546">BB186*(1+BF187)</f>
        <v>4313.6499999999996</v>
      </c>
      <c r="BG186" s="25">
        <f t="shared" si="546"/>
        <v>4744.8999999999996</v>
      </c>
      <c r="BH186" s="25">
        <f t="shared" si="546"/>
        <v>4273.3999999999996</v>
      </c>
      <c r="BI186" s="25">
        <f t="shared" si="546"/>
        <v>4618.95</v>
      </c>
      <c r="BJ186" s="25">
        <f t="shared" si="546"/>
        <v>4529.3324999999995</v>
      </c>
      <c r="BK186" s="25">
        <f t="shared" si="546"/>
        <v>4982.1449999999995</v>
      </c>
      <c r="BL186" s="25">
        <f t="shared" si="546"/>
        <v>4487.07</v>
      </c>
      <c r="BM186" s="25">
        <f t="shared" si="546"/>
        <v>4849.8975</v>
      </c>
      <c r="BN186" s="25">
        <f t="shared" si="546"/>
        <v>4755.7991249999995</v>
      </c>
      <c r="BO186" s="25">
        <f t="shared" si="546"/>
        <v>5231.2522499999995</v>
      </c>
      <c r="BP186" s="25">
        <f t="shared" si="546"/>
        <v>4711.4234999999999</v>
      </c>
      <c r="BQ186" s="25">
        <f t="shared" si="546"/>
        <v>5092.3923750000004</v>
      </c>
      <c r="BR186" s="25">
        <f t="shared" si="546"/>
        <v>4993.5890812500002</v>
      </c>
      <c r="BS186" s="25">
        <f t="shared" si="546"/>
        <v>5492.8148624999994</v>
      </c>
      <c r="BT186" s="25">
        <f t="shared" si="546"/>
        <v>4946.9946749999999</v>
      </c>
      <c r="BU186" s="25">
        <f t="shared" ref="BU186" si="547">BQ186*(1+BU187)</f>
        <v>5347.0119937500003</v>
      </c>
      <c r="BV186" s="25">
        <f t="shared" ref="BV186" si="548">BR186*(1+BV187)</f>
        <v>5243.2685353125007</v>
      </c>
      <c r="BW186" s="25">
        <f t="shared" ref="BW186" si="549">BS186*(1+BW187)</f>
        <v>5767.4556056249994</v>
      </c>
      <c r="BX186" s="25">
        <f t="shared" ref="BX186" si="550">BT186*(1+BX187)</f>
        <v>5194.3444087500002</v>
      </c>
    </row>
    <row r="187" spans="1:76" x14ac:dyDescent="0.15">
      <c r="C187" t="s">
        <v>71</v>
      </c>
      <c r="G187" s="36" t="s">
        <v>38</v>
      </c>
      <c r="H187" s="141"/>
      <c r="I187" s="141">
        <f t="shared" ref="I187:T187" si="551">IFERROR(I186/H186-1,"nm")</f>
        <v>-1.7856323158136234E-2</v>
      </c>
      <c r="J187" s="141">
        <f t="shared" si="551"/>
        <v>-0.13259487754720523</v>
      </c>
      <c r="K187" s="141">
        <f t="shared" si="551"/>
        <v>-7.0046877525727913E-3</v>
      </c>
      <c r="L187" s="141">
        <f t="shared" si="551"/>
        <v>0.11167182158554434</v>
      </c>
      <c r="M187" s="141">
        <f t="shared" si="551"/>
        <v>5.6133157612144213E-2</v>
      </c>
      <c r="N187" s="141">
        <f t="shared" si="551"/>
        <v>4.1244708818499953E-2</v>
      </c>
      <c r="O187" s="141">
        <f t="shared" si="551"/>
        <v>-1.2010443864229781E-2</v>
      </c>
      <c r="P187" s="141">
        <f t="shared" si="551"/>
        <v>0.17144225687103565</v>
      </c>
      <c r="Q187" s="141">
        <f t="shared" si="551"/>
        <v>5.0000000000000044E-2</v>
      </c>
      <c r="R187" s="141">
        <f t="shared" si="551"/>
        <v>5.0000000000000044E-2</v>
      </c>
      <c r="S187" s="141">
        <f t="shared" si="551"/>
        <v>5.0000000000000044E-2</v>
      </c>
      <c r="T187" s="141">
        <f t="shared" si="551"/>
        <v>5.0000000000000044E-2</v>
      </c>
      <c r="AJ187" s="141">
        <f t="shared" ref="AJ187:BE187" si="552">IFERROR(AJ186/AF186-1,"nm")</f>
        <v>-0.13387157341344347</v>
      </c>
      <c r="AK187" s="141">
        <f t="shared" si="552"/>
        <v>-4.9579258585399022E-2</v>
      </c>
      <c r="AL187" s="141">
        <f t="shared" si="552"/>
        <v>-8.8381116619961064E-3</v>
      </c>
      <c r="AM187" s="141">
        <f t="shared" si="552"/>
        <v>1.1608961303462451E-2</v>
      </c>
      <c r="AN187" s="141">
        <f t="shared" si="552"/>
        <v>1.5608064166485969E-2</v>
      </c>
      <c r="AO187" s="141">
        <f t="shared" si="552"/>
        <v>9.7870303900454703E-2</v>
      </c>
      <c r="AP187" s="141">
        <f t="shared" si="552"/>
        <v>0.138538494997825</v>
      </c>
      <c r="AQ187" s="141">
        <f t="shared" si="552"/>
        <v>0.10509361787799487</v>
      </c>
      <c r="AR187" s="141">
        <f t="shared" si="552"/>
        <v>0.104589114194237</v>
      </c>
      <c r="AS187" s="141">
        <f t="shared" si="552"/>
        <v>7.5850043591979111E-2</v>
      </c>
      <c r="AT187" s="141">
        <f t="shared" si="552"/>
        <v>2.8844317096466066E-2</v>
      </c>
      <c r="AU187" s="141">
        <f t="shared" si="552"/>
        <v>8.2528693751138693E-2</v>
      </c>
      <c r="AV187" s="141">
        <f t="shared" si="552"/>
        <v>3.8260869565217348E-2</v>
      </c>
      <c r="AW187" s="141">
        <f t="shared" si="552"/>
        <v>0.11307083611402424</v>
      </c>
      <c r="AX187" s="141">
        <f t="shared" si="552"/>
        <v>3.9459601144579581E-2</v>
      </c>
      <c r="AY187" s="141">
        <f t="shared" si="552"/>
        <v>3.6984972380065928E-2</v>
      </c>
      <c r="AZ187" s="141">
        <f t="shared" si="552"/>
        <v>-1.8239344872510777E-2</v>
      </c>
      <c r="BA187" s="141">
        <f t="shared" si="552"/>
        <v>-5.1659528907922914E-2</v>
      </c>
      <c r="BB187" s="141">
        <f t="shared" si="552"/>
        <v>-1.4709745206199054E-2</v>
      </c>
      <c r="BC187" s="141">
        <f t="shared" si="552"/>
        <v>-1.5274463007159955E-2</v>
      </c>
      <c r="BD187" s="141">
        <f t="shared" si="552"/>
        <v>3.5963200446055277E-2</v>
      </c>
      <c r="BE187" s="141">
        <f t="shared" si="552"/>
        <v>0.24160316116285641</v>
      </c>
      <c r="BF187" s="39">
        <v>0.15</v>
      </c>
      <c r="BG187" s="39">
        <f t="shared" ref="BG187:BT187" si="553">BF187</f>
        <v>0.15</v>
      </c>
      <c r="BH187" s="39">
        <f t="shared" si="553"/>
        <v>0.15</v>
      </c>
      <c r="BI187" s="39">
        <v>0.05</v>
      </c>
      <c r="BJ187" s="39">
        <f t="shared" si="553"/>
        <v>0.05</v>
      </c>
      <c r="BK187" s="39">
        <f t="shared" si="553"/>
        <v>0.05</v>
      </c>
      <c r="BL187" s="39">
        <f t="shared" si="553"/>
        <v>0.05</v>
      </c>
      <c r="BM187" s="39">
        <f t="shared" si="553"/>
        <v>0.05</v>
      </c>
      <c r="BN187" s="39">
        <f t="shared" si="553"/>
        <v>0.05</v>
      </c>
      <c r="BO187" s="39">
        <f t="shared" si="553"/>
        <v>0.05</v>
      </c>
      <c r="BP187" s="39">
        <f t="shared" si="553"/>
        <v>0.05</v>
      </c>
      <c r="BQ187" s="39">
        <f t="shared" si="553"/>
        <v>0.05</v>
      </c>
      <c r="BR187" s="39">
        <f t="shared" si="553"/>
        <v>0.05</v>
      </c>
      <c r="BS187" s="39">
        <f t="shared" si="553"/>
        <v>0.05</v>
      </c>
      <c r="BT187" s="39">
        <f t="shared" si="553"/>
        <v>0.05</v>
      </c>
      <c r="BU187" s="39">
        <f t="shared" ref="BU187:BX187" si="554">BT187</f>
        <v>0.05</v>
      </c>
      <c r="BV187" s="39">
        <f t="shared" si="554"/>
        <v>0.05</v>
      </c>
      <c r="BW187" s="39">
        <f t="shared" si="554"/>
        <v>0.05</v>
      </c>
      <c r="BX187" s="39">
        <f t="shared" si="554"/>
        <v>0.05</v>
      </c>
    </row>
    <row r="188" spans="1:76" x14ac:dyDescent="0.15">
      <c r="G188" s="36"/>
      <c r="H188" s="141"/>
      <c r="I188" s="141"/>
      <c r="J188" s="141"/>
      <c r="K188" s="141"/>
      <c r="L188" s="141"/>
      <c r="M188" s="141"/>
      <c r="N188" s="141"/>
      <c r="O188" s="141"/>
      <c r="P188" s="141"/>
      <c r="Q188" s="141"/>
      <c r="R188" s="141"/>
      <c r="S188" s="141"/>
      <c r="T188" s="141"/>
      <c r="AJ188" s="141"/>
      <c r="AK188" s="141"/>
      <c r="AL188" s="141"/>
      <c r="AM188" s="141"/>
      <c r="AN188" s="141"/>
      <c r="AO188" s="141"/>
      <c r="AP188" s="141"/>
      <c r="AQ188" s="141"/>
      <c r="AR188" s="141"/>
      <c r="AS188" s="141"/>
      <c r="AT188" s="141"/>
      <c r="AU188" s="141"/>
      <c r="AV188" s="141"/>
      <c r="AW188" s="141"/>
      <c r="AX188" s="141"/>
      <c r="AY188" s="141"/>
      <c r="AZ188" s="141"/>
      <c r="BA188" s="141"/>
      <c r="BB188" s="141"/>
      <c r="BC188" s="141"/>
      <c r="BD188" s="141"/>
      <c r="BE188" s="141"/>
      <c r="BF188" s="141"/>
      <c r="BG188" s="141"/>
      <c r="BH188" s="141"/>
      <c r="BI188" s="141"/>
      <c r="BJ188" s="141"/>
      <c r="BK188" s="141"/>
      <c r="BL188" s="141"/>
      <c r="BM188" s="141"/>
      <c r="BN188" s="141"/>
      <c r="BO188" s="141"/>
      <c r="BP188" s="141"/>
      <c r="BQ188" s="141"/>
      <c r="BR188" s="141"/>
      <c r="BS188" s="141"/>
      <c r="BT188" s="141"/>
      <c r="BU188" s="141"/>
      <c r="BV188" s="141"/>
      <c r="BW188" s="141"/>
      <c r="BX188" s="141"/>
    </row>
    <row r="189" spans="1:76" x14ac:dyDescent="0.15">
      <c r="B189" t="s">
        <v>40</v>
      </c>
      <c r="G189" s="36" t="str">
        <f>G$10</f>
        <v>JPY M</v>
      </c>
      <c r="H189" s="141"/>
      <c r="I189" s="144">
        <f t="shared" ref="I189:T189" si="555">+SUMIF($X$5:$BY$5,I$5,$X189:$BY189)</f>
        <v>1984.92</v>
      </c>
      <c r="J189" s="144">
        <f t="shared" si="555"/>
        <v>1785.6800000000003</v>
      </c>
      <c r="K189" s="144">
        <f t="shared" si="555"/>
        <v>2084.1999999999998</v>
      </c>
      <c r="L189" s="144">
        <f t="shared" si="555"/>
        <v>2365.0400000000004</v>
      </c>
      <c r="M189" s="144">
        <f t="shared" si="555"/>
        <v>914</v>
      </c>
      <c r="N189" s="144">
        <f t="shared" si="555"/>
        <v>693</v>
      </c>
      <c r="O189" s="144">
        <f t="shared" si="555"/>
        <v>202</v>
      </c>
      <c r="P189" s="144">
        <f t="shared" si="555"/>
        <v>676.89499999999998</v>
      </c>
      <c r="Q189" s="144">
        <f t="shared" si="555"/>
        <v>765.5497499999999</v>
      </c>
      <c r="R189" s="144">
        <f t="shared" si="555"/>
        <v>858.63723749999986</v>
      </c>
      <c r="S189" s="144">
        <f t="shared" si="555"/>
        <v>956.37909937500012</v>
      </c>
      <c r="T189" s="144">
        <f t="shared" si="555"/>
        <v>1059.0080543437502</v>
      </c>
      <c r="Y189" s="25">
        <f t="shared" ref="Y189:BE189" si="556">Y39</f>
        <v>379.44000000000005</v>
      </c>
      <c r="Z189" s="25">
        <f t="shared" si="556"/>
        <v>337.28000000000003</v>
      </c>
      <c r="AA189" s="25">
        <f t="shared" si="556"/>
        <v>377.40000000000003</v>
      </c>
      <c r="AB189" s="25">
        <f t="shared" si="556"/>
        <v>286.96000000000004</v>
      </c>
      <c r="AC189" s="25">
        <f t="shared" si="556"/>
        <v>402.56</v>
      </c>
      <c r="AD189" s="25">
        <f t="shared" si="556"/>
        <v>431.8</v>
      </c>
      <c r="AE189" s="25">
        <f t="shared" si="556"/>
        <v>488.24</v>
      </c>
      <c r="AF189" s="25">
        <f t="shared" si="556"/>
        <v>662.32</v>
      </c>
      <c r="AG189" s="25">
        <f t="shared" si="556"/>
        <v>639.20000000000005</v>
      </c>
      <c r="AH189" s="25">
        <f t="shared" si="556"/>
        <v>332.52000000000004</v>
      </c>
      <c r="AI189" s="25">
        <f t="shared" si="556"/>
        <v>338.64000000000004</v>
      </c>
      <c r="AJ189" s="25">
        <f t="shared" si="556"/>
        <v>475.32000000000005</v>
      </c>
      <c r="AK189" s="25">
        <f t="shared" si="556"/>
        <v>490.28000000000003</v>
      </c>
      <c r="AL189" s="25">
        <f t="shared" si="556"/>
        <v>473.28000000000003</v>
      </c>
      <c r="AM189" s="25">
        <f t="shared" si="556"/>
        <v>411.40000000000003</v>
      </c>
      <c r="AN189" s="25">
        <f t="shared" si="556"/>
        <v>709.24</v>
      </c>
      <c r="AO189" s="25">
        <f t="shared" si="556"/>
        <v>962.88000000000011</v>
      </c>
      <c r="AP189" s="25">
        <f t="shared" si="556"/>
        <v>851.36</v>
      </c>
      <c r="AQ189" s="25">
        <f t="shared" si="556"/>
        <v>509.32000000000005</v>
      </c>
      <c r="AR189" s="25">
        <f t="shared" si="556"/>
        <v>41.480000000000004</v>
      </c>
      <c r="AS189" s="25">
        <f t="shared" si="556"/>
        <v>-26</v>
      </c>
      <c r="AT189" s="25">
        <f t="shared" si="556"/>
        <v>267</v>
      </c>
      <c r="AU189" s="25">
        <f t="shared" si="556"/>
        <v>469</v>
      </c>
      <c r="AV189" s="25">
        <f t="shared" si="556"/>
        <v>204</v>
      </c>
      <c r="AW189" s="25">
        <f t="shared" si="556"/>
        <v>166</v>
      </c>
      <c r="AX189" s="25">
        <f t="shared" si="556"/>
        <v>186</v>
      </c>
      <c r="AY189" s="25">
        <f t="shared" si="556"/>
        <v>382</v>
      </c>
      <c r="AZ189" s="25">
        <f t="shared" si="556"/>
        <v>-41</v>
      </c>
      <c r="BA189" s="25">
        <f t="shared" si="556"/>
        <v>-50</v>
      </c>
      <c r="BB189" s="25">
        <f t="shared" si="556"/>
        <v>-159</v>
      </c>
      <c r="BC189" s="25">
        <f t="shared" si="556"/>
        <v>303</v>
      </c>
      <c r="BD189" s="25">
        <f t="shared" si="556"/>
        <v>108</v>
      </c>
      <c r="BE189" s="25">
        <f t="shared" si="556"/>
        <v>251</v>
      </c>
      <c r="BF189" s="23">
        <f>(BF186-BB186)*BF191+BB189</f>
        <v>-102.73500000000004</v>
      </c>
      <c r="BG189" s="23">
        <f t="shared" ref="BG189:BX189" si="557">(BG186-BC186)*BG191+BC189</f>
        <v>364.89</v>
      </c>
      <c r="BH189" s="23">
        <f t="shared" si="557"/>
        <v>163.73999999999995</v>
      </c>
      <c r="BI189" s="23">
        <f t="shared" si="557"/>
        <v>272.995</v>
      </c>
      <c r="BJ189" s="23">
        <f t="shared" si="557"/>
        <v>-81.16675000000005</v>
      </c>
      <c r="BK189" s="23">
        <f t="shared" si="557"/>
        <v>388.61449999999996</v>
      </c>
      <c r="BL189" s="23">
        <f t="shared" si="557"/>
        <v>185.10699999999997</v>
      </c>
      <c r="BM189" s="23">
        <f t="shared" si="557"/>
        <v>296.08975000000004</v>
      </c>
      <c r="BN189" s="23">
        <f t="shared" si="557"/>
        <v>-58.520087500000045</v>
      </c>
      <c r="BO189" s="23">
        <f t="shared" si="557"/>
        <v>413.52522499999998</v>
      </c>
      <c r="BP189" s="23">
        <f t="shared" si="557"/>
        <v>207.54235</v>
      </c>
      <c r="BQ189" s="23">
        <f t="shared" si="557"/>
        <v>320.33923750000008</v>
      </c>
      <c r="BR189" s="23">
        <f t="shared" si="557"/>
        <v>-34.741091874999981</v>
      </c>
      <c r="BS189" s="23">
        <f t="shared" si="557"/>
        <v>439.68148624999998</v>
      </c>
      <c r="BT189" s="23">
        <f t="shared" si="557"/>
        <v>231.0994675</v>
      </c>
      <c r="BU189" s="23">
        <f t="shared" si="557"/>
        <v>345.80119937500007</v>
      </c>
      <c r="BV189" s="23">
        <f t="shared" si="557"/>
        <v>-9.7731464687499248</v>
      </c>
      <c r="BW189" s="23">
        <f t="shared" si="557"/>
        <v>467.14556056249995</v>
      </c>
      <c r="BX189" s="23">
        <f t="shared" si="557"/>
        <v>255.83444087500004</v>
      </c>
    </row>
    <row r="190" spans="1:76" x14ac:dyDescent="0.15">
      <c r="C190" t="s">
        <v>42</v>
      </c>
      <c r="G190" s="36" t="s">
        <v>38</v>
      </c>
      <c r="H190" s="141"/>
      <c r="I190" s="24">
        <f>IFERROR(I189/I186,"nm")</f>
        <v>0.13642736960179472</v>
      </c>
      <c r="J190" s="24">
        <f t="shared" ref="J190" si="558">IFERROR(J189/J186,"nm")</f>
        <v>0.14149469260197212</v>
      </c>
      <c r="K190" s="24">
        <f t="shared" ref="K190" si="559">IFERROR(K189/K186,"nm")</f>
        <v>0.16631396169081336</v>
      </c>
      <c r="L190" s="24">
        <f t="shared" ref="L190" si="560">IFERROR(L189/L186,"nm")</f>
        <v>0.16976619319568509</v>
      </c>
      <c r="M190" s="24">
        <f t="shared" ref="M190" si="561">IFERROR(M189/M186,"nm")</f>
        <v>6.212125743212199E-2</v>
      </c>
      <c r="N190" s="24">
        <f t="shared" ref="N190" si="562">IFERROR(N189/N186,"nm")</f>
        <v>4.5234986945169711E-2</v>
      </c>
      <c r="O190" s="24">
        <f t="shared" ref="O190" si="563">IFERROR(O189/O186,"nm")</f>
        <v>1.3345665961945032E-2</v>
      </c>
      <c r="P190" s="24">
        <f t="shared" ref="P190" si="564">IFERROR(P189/P186,"nm")</f>
        <v>3.8175901460440649E-2</v>
      </c>
      <c r="Q190" s="24">
        <f t="shared" ref="Q190" si="565">IFERROR(Q189/Q186,"nm")</f>
        <v>4.111990615280061E-2</v>
      </c>
      <c r="R190" s="24">
        <f t="shared" ref="R190" si="566">IFERROR(R189/R186,"nm")</f>
        <v>4.3923720145524384E-2</v>
      </c>
      <c r="S190" s="24">
        <f t="shared" ref="S190" si="567">IFERROR(S189/S186,"nm")</f>
        <v>4.6594019186213712E-2</v>
      </c>
      <c r="T190" s="24">
        <f t="shared" ref="T190" si="568">IFERROR(T189/T186,"nm")</f>
        <v>4.9137161129727353E-2</v>
      </c>
      <c r="Y190" s="141">
        <f t="shared" ref="Y190:BX190" si="569">IFERROR(Y189/Y186,"nm")</f>
        <v>0.10936887495099962</v>
      </c>
      <c r="Z190" s="141">
        <f t="shared" si="569"/>
        <v>9.166512659397523E-2</v>
      </c>
      <c r="AA190" s="141">
        <f t="shared" si="569"/>
        <v>9.3058350100603621E-2</v>
      </c>
      <c r="AB190" s="141">
        <f t="shared" si="569"/>
        <v>7.9502637528259243E-2</v>
      </c>
      <c r="AC190" s="141">
        <f t="shared" si="569"/>
        <v>0.11340996168582375</v>
      </c>
      <c r="AD190" s="141">
        <f t="shared" si="569"/>
        <v>0.11681383370125091</v>
      </c>
      <c r="AE190" s="141">
        <f t="shared" si="569"/>
        <v>0.13261913557443664</v>
      </c>
      <c r="AF190" s="141">
        <f t="shared" si="569"/>
        <v>0.18287645512579798</v>
      </c>
      <c r="AG190" s="141">
        <f t="shared" si="569"/>
        <v>0.21378212417557427</v>
      </c>
      <c r="AH190" s="141">
        <f t="shared" si="569"/>
        <v>0.10541064884673421</v>
      </c>
      <c r="AI190" s="141">
        <f t="shared" si="569"/>
        <v>0.1014256619144603</v>
      </c>
      <c r="AJ190" s="141">
        <f t="shared" si="569"/>
        <v>0.15152828961630177</v>
      </c>
      <c r="AK190" s="141">
        <f t="shared" si="569"/>
        <v>0.17252931323283083</v>
      </c>
      <c r="AL190" s="141">
        <f t="shared" si="569"/>
        <v>0.15137016093953892</v>
      </c>
      <c r="AM190" s="141">
        <f t="shared" si="569"/>
        <v>0.12180390577813568</v>
      </c>
      <c r="AN190" s="141">
        <f t="shared" si="569"/>
        <v>0.22262540021344715</v>
      </c>
      <c r="AO190" s="141">
        <f t="shared" si="569"/>
        <v>0.30863121185701831</v>
      </c>
      <c r="AP190" s="141">
        <f t="shared" si="569"/>
        <v>0.23915950334288441</v>
      </c>
      <c r="AQ190" s="141">
        <f t="shared" si="569"/>
        <v>0.13645472763709238</v>
      </c>
      <c r="AR190" s="141">
        <f t="shared" si="569"/>
        <v>1.178743961352657E-2</v>
      </c>
      <c r="AS190" s="141">
        <f t="shared" si="569"/>
        <v>-7.7462103155686909E-3</v>
      </c>
      <c r="AT190" s="141">
        <f t="shared" si="569"/>
        <v>7.2901421987287288E-2</v>
      </c>
      <c r="AU190" s="141">
        <f t="shared" si="569"/>
        <v>0.11607301958144414</v>
      </c>
      <c r="AV190" s="141">
        <f t="shared" si="569"/>
        <v>5.583472920156337E-2</v>
      </c>
      <c r="AW190" s="141">
        <f t="shared" si="569"/>
        <v>4.4432548179871523E-2</v>
      </c>
      <c r="AX190" s="141">
        <f t="shared" si="569"/>
        <v>4.8857368006304178E-2</v>
      </c>
      <c r="AY190" s="141">
        <f t="shared" si="569"/>
        <v>9.1169451073985677E-2</v>
      </c>
      <c r="AZ190" s="141">
        <f t="shared" si="569"/>
        <v>-1.1430164482854754E-2</v>
      </c>
      <c r="BA190" s="141">
        <f t="shared" si="569"/>
        <v>-1.4112334180073384E-2</v>
      </c>
      <c r="BB190" s="141">
        <f t="shared" si="569"/>
        <v>-4.2388696347640628E-2</v>
      </c>
      <c r="BC190" s="141">
        <f t="shared" si="569"/>
        <v>7.3436742607852643E-2</v>
      </c>
      <c r="BD190" s="141">
        <f t="shared" si="569"/>
        <v>2.9063509149623249E-2</v>
      </c>
      <c r="BE190" s="141">
        <f t="shared" si="569"/>
        <v>5.7058422368720163E-2</v>
      </c>
      <c r="BF190" s="141">
        <f t="shared" si="569"/>
        <v>-2.3816257693600559E-2</v>
      </c>
      <c r="BG190" s="141">
        <f t="shared" si="569"/>
        <v>7.6901515311176213E-2</v>
      </c>
      <c r="BH190" s="141">
        <f t="shared" si="569"/>
        <v>3.8316094912715863E-2</v>
      </c>
      <c r="BI190" s="141">
        <f t="shared" si="569"/>
        <v>5.9103259398781111E-2</v>
      </c>
      <c r="BJ190" s="141">
        <f t="shared" si="569"/>
        <v>-1.7920245422476725E-2</v>
      </c>
      <c r="BK190" s="141">
        <f t="shared" si="569"/>
        <v>7.8001443153501146E-2</v>
      </c>
      <c r="BL190" s="141">
        <f t="shared" si="569"/>
        <v>4.1253423726396066E-2</v>
      </c>
      <c r="BM190" s="141">
        <f t="shared" si="569"/>
        <v>6.1050723236934397E-2</v>
      </c>
      <c r="BN190" s="141">
        <f t="shared" si="569"/>
        <v>-1.2304995640454022E-2</v>
      </c>
      <c r="BO190" s="141">
        <f t="shared" si="569"/>
        <v>7.9048993479524904E-2</v>
      </c>
      <c r="BP190" s="141">
        <f t="shared" si="569"/>
        <v>4.4050879739424828E-2</v>
      </c>
      <c r="BQ190" s="141">
        <f t="shared" si="569"/>
        <v>6.290545070184228E-2</v>
      </c>
      <c r="BR190" s="141">
        <f t="shared" si="569"/>
        <v>-6.9571387051942917E-3</v>
      </c>
      <c r="BS190" s="141">
        <f t="shared" si="569"/>
        <v>8.0046660456690386E-2</v>
      </c>
      <c r="BT190" s="141">
        <f t="shared" si="569"/>
        <v>4.6715123561356979E-2</v>
      </c>
      <c r="BU190" s="141">
        <f t="shared" si="569"/>
        <v>6.4671857811278363E-2</v>
      </c>
      <c r="BV190" s="141">
        <f t="shared" si="569"/>
        <v>-1.8639416239945531E-3</v>
      </c>
      <c r="BW190" s="141">
        <f t="shared" si="569"/>
        <v>8.0996819482562279E-2</v>
      </c>
      <c r="BX190" s="141">
        <f t="shared" si="569"/>
        <v>4.9252498629863792E-2</v>
      </c>
    </row>
    <row r="191" spans="1:76" x14ac:dyDescent="0.15">
      <c r="B191" s="66"/>
      <c r="D191" t="s">
        <v>66</v>
      </c>
      <c r="G191" s="36" t="s">
        <v>38</v>
      </c>
      <c r="H191" s="141"/>
      <c r="I191" s="141">
        <f t="shared" ref="I191:T191" si="570">IFERROR((I189-H189)/(I186-H186),"nm")</f>
        <v>-7.5038560411311446</v>
      </c>
      <c r="J191" s="141">
        <f t="shared" si="570"/>
        <v>0.10327811068029588</v>
      </c>
      <c r="K191" s="141">
        <f t="shared" si="570"/>
        <v>-3.3769230769230854</v>
      </c>
      <c r="L191" s="141">
        <f t="shared" si="570"/>
        <v>0.20068027210884415</v>
      </c>
      <c r="M191" s="141">
        <f t="shared" si="570"/>
        <v>-1.8555498721227628</v>
      </c>
      <c r="N191" s="141">
        <f t="shared" si="570"/>
        <v>-0.36418166238217642</v>
      </c>
      <c r="O191" s="141">
        <f t="shared" si="570"/>
        <v>2.6684782608695654</v>
      </c>
      <c r="P191" s="141">
        <f t="shared" si="570"/>
        <v>0.1830073797182992</v>
      </c>
      <c r="Q191" s="141">
        <f t="shared" si="570"/>
        <v>9.9999999999999853E-2</v>
      </c>
      <c r="R191" s="141">
        <f t="shared" si="570"/>
        <v>9.9999999999999811E-2</v>
      </c>
      <c r="S191" s="141">
        <f t="shared" si="570"/>
        <v>0.10000000000000009</v>
      </c>
      <c r="T191" s="141">
        <f t="shared" si="570"/>
        <v>0.10000000000000023</v>
      </c>
      <c r="Y191" s="141"/>
      <c r="Z191" s="141"/>
      <c r="AA191" s="141"/>
      <c r="AB191" s="141"/>
      <c r="AC191" s="141"/>
      <c r="AD191" s="141"/>
      <c r="AE191" s="141"/>
      <c r="AF191" s="141"/>
      <c r="AG191" s="141"/>
      <c r="AH191" s="141"/>
      <c r="AI191" s="141"/>
      <c r="AJ191" s="141">
        <f t="shared" ref="AJ191:BE191" si="571">IFERROR((AJ189-AF189)/(AJ186-AF186),"nm")</f>
        <v>0.38569424964936877</v>
      </c>
      <c r="AK191" s="141">
        <f t="shared" si="571"/>
        <v>1.0045871559633044</v>
      </c>
      <c r="AL191" s="141">
        <f t="shared" si="571"/>
        <v>-5.0487804878048577</v>
      </c>
      <c r="AM191" s="141">
        <f t="shared" si="571"/>
        <v>1.8771929824561295</v>
      </c>
      <c r="AN191" s="141">
        <f t="shared" si="571"/>
        <v>4.7777777777777732</v>
      </c>
      <c r="AO191" s="141">
        <f t="shared" si="571"/>
        <v>1.6992665036674826</v>
      </c>
      <c r="AP191" s="141">
        <f t="shared" si="571"/>
        <v>0.87284144427001598</v>
      </c>
      <c r="AQ191" s="141">
        <f t="shared" si="571"/>
        <v>0.27586206896551724</v>
      </c>
      <c r="AR191" s="141">
        <f t="shared" si="571"/>
        <v>-2.0040816326530595</v>
      </c>
      <c r="AS191" s="141">
        <f t="shared" si="571"/>
        <v>-4.1788370520622067</v>
      </c>
      <c r="AT191" s="141">
        <f t="shared" si="571"/>
        <v>-5.691079080638862</v>
      </c>
      <c r="AU191" s="141">
        <f t="shared" si="571"/>
        <v>-0.13089209193611237</v>
      </c>
      <c r="AV191" s="141">
        <f t="shared" si="571"/>
        <v>1.2070707070707081</v>
      </c>
      <c r="AW191" s="141">
        <f t="shared" si="571"/>
        <v>0.50590219224283306</v>
      </c>
      <c r="AX191" s="141">
        <f t="shared" si="571"/>
        <v>-0.56047605867700157</v>
      </c>
      <c r="AY191" s="141">
        <f t="shared" si="571"/>
        <v>-0.5821734475374748</v>
      </c>
      <c r="AZ191" s="141">
        <f t="shared" si="571"/>
        <v>3.6764705882352762</v>
      </c>
      <c r="BA191" s="141">
        <f t="shared" si="571"/>
        <v>1.1191709844559585</v>
      </c>
      <c r="BB191" s="141">
        <f t="shared" si="571"/>
        <v>6.1607142857142856</v>
      </c>
      <c r="BC191" s="141">
        <f t="shared" si="571"/>
        <v>1.234375</v>
      </c>
      <c r="BD191" s="141">
        <f t="shared" si="571"/>
        <v>1.1550387596899225</v>
      </c>
      <c r="BE191" s="141">
        <f t="shared" si="571"/>
        <v>0.35163551401869159</v>
      </c>
      <c r="BF191" s="39">
        <v>0.1</v>
      </c>
      <c r="BG191" s="39">
        <v>0.1</v>
      </c>
      <c r="BH191" s="39">
        <v>0.1</v>
      </c>
      <c r="BI191" s="39">
        <v>0.1</v>
      </c>
      <c r="BJ191" s="39">
        <v>0.1</v>
      </c>
      <c r="BK191" s="39">
        <v>0.1</v>
      </c>
      <c r="BL191" s="39">
        <v>0.1</v>
      </c>
      <c r="BM191" s="39">
        <v>0.1</v>
      </c>
      <c r="BN191" s="39">
        <v>0.1</v>
      </c>
      <c r="BO191" s="39">
        <v>0.1</v>
      </c>
      <c r="BP191" s="39">
        <v>0.1</v>
      </c>
      <c r="BQ191" s="39">
        <v>0.1</v>
      </c>
      <c r="BR191" s="39">
        <v>0.1</v>
      </c>
      <c r="BS191" s="39">
        <v>0.1</v>
      </c>
      <c r="BT191" s="39">
        <v>0.1</v>
      </c>
      <c r="BU191" s="39">
        <v>0.1</v>
      </c>
      <c r="BV191" s="39">
        <v>0.1</v>
      </c>
      <c r="BW191" s="39">
        <v>0.1</v>
      </c>
      <c r="BX191" s="39">
        <v>0.1</v>
      </c>
    </row>
    <row r="192" spans="1:76" x14ac:dyDescent="0.15">
      <c r="C192" t="s">
        <v>71</v>
      </c>
      <c r="G192" s="36" t="s">
        <v>38</v>
      </c>
      <c r="H192" s="141"/>
      <c r="I192" s="26"/>
      <c r="J192" s="24">
        <f>IFERROR(J189/I189-1,"nm")</f>
        <v>-0.10037684138403546</v>
      </c>
      <c r="K192" s="24">
        <f t="shared" ref="K192:T192" si="572">IFERROR(K189/J189-1,"nm")</f>
        <v>0.16717440974866693</v>
      </c>
      <c r="L192" s="24">
        <f t="shared" si="572"/>
        <v>0.13474714518760234</v>
      </c>
      <c r="M192" s="24">
        <f t="shared" si="572"/>
        <v>-0.61353719175997035</v>
      </c>
      <c r="N192" s="24">
        <f t="shared" si="572"/>
        <v>-0.24179431072210067</v>
      </c>
      <c r="O192" s="24">
        <f t="shared" si="572"/>
        <v>-0.70851370851370854</v>
      </c>
      <c r="P192" s="24">
        <f t="shared" si="572"/>
        <v>2.3509653465346534</v>
      </c>
      <c r="Q192" s="24">
        <f t="shared" si="572"/>
        <v>0.13097267670761337</v>
      </c>
      <c r="R192" s="24">
        <f t="shared" si="572"/>
        <v>0.12159560825406834</v>
      </c>
      <c r="S192" s="24">
        <f t="shared" si="572"/>
        <v>0.11383370951810168</v>
      </c>
      <c r="T192" s="24">
        <f t="shared" si="572"/>
        <v>0.10730990988387212</v>
      </c>
      <c r="Y192" s="141" t="str">
        <f>IFERROR(Y189/#REF!-1,"nm")</f>
        <v>nm</v>
      </c>
      <c r="Z192" s="141" t="str">
        <f>IFERROR(Z189/#REF!-1,"nm")</f>
        <v>nm</v>
      </c>
      <c r="AA192" s="141" t="str">
        <f t="shared" ref="AA192:BE192" si="573">IFERROR(AA189/W189-1,"nm")</f>
        <v>nm</v>
      </c>
      <c r="AB192" s="141" t="str">
        <f t="shared" si="573"/>
        <v>nm</v>
      </c>
      <c r="AC192" s="141">
        <f t="shared" si="573"/>
        <v>6.0931899641576859E-2</v>
      </c>
      <c r="AD192" s="141">
        <f t="shared" si="573"/>
        <v>0.280241935483871</v>
      </c>
      <c r="AE192" s="141">
        <f t="shared" si="573"/>
        <v>0.29369369369369358</v>
      </c>
      <c r="AF192" s="141">
        <f t="shared" si="573"/>
        <v>1.3080568720379144</v>
      </c>
      <c r="AG192" s="141">
        <f t="shared" si="573"/>
        <v>0.58783783783783794</v>
      </c>
      <c r="AH192" s="141">
        <f t="shared" si="573"/>
        <v>-0.22992125984251965</v>
      </c>
      <c r="AI192" s="141">
        <f t="shared" si="573"/>
        <v>-0.30640668523676873</v>
      </c>
      <c r="AJ192" s="141">
        <f t="shared" si="573"/>
        <v>-0.28234086242299794</v>
      </c>
      <c r="AK192" s="141">
        <f t="shared" si="573"/>
        <v>-0.23297872340425529</v>
      </c>
      <c r="AL192" s="141">
        <f t="shared" si="573"/>
        <v>0.42331288343558282</v>
      </c>
      <c r="AM192" s="141">
        <f t="shared" si="573"/>
        <v>0.21485943775100402</v>
      </c>
      <c r="AN192" s="141">
        <f t="shared" si="573"/>
        <v>0.49213161659513571</v>
      </c>
      <c r="AO192" s="141">
        <f t="shared" si="573"/>
        <v>0.96393897364771153</v>
      </c>
      <c r="AP192" s="141">
        <f t="shared" si="573"/>
        <v>0.79885057471264354</v>
      </c>
      <c r="AQ192" s="141">
        <f t="shared" si="573"/>
        <v>0.23801652892561975</v>
      </c>
      <c r="AR192" s="141">
        <f t="shared" si="573"/>
        <v>-0.94151486097794823</v>
      </c>
      <c r="AS192" s="141">
        <f t="shared" si="573"/>
        <v>-1.0270023263542705</v>
      </c>
      <c r="AT192" s="141">
        <f t="shared" si="573"/>
        <v>-0.68638413831986467</v>
      </c>
      <c r="AU192" s="141">
        <f t="shared" si="573"/>
        <v>-7.9164376030786188E-2</v>
      </c>
      <c r="AV192" s="141">
        <f t="shared" si="573"/>
        <v>3.9180327868852451</v>
      </c>
      <c r="AW192" s="141">
        <f t="shared" si="573"/>
        <v>-7.384615384615385</v>
      </c>
      <c r="AX192" s="141">
        <f t="shared" si="573"/>
        <v>-0.3033707865168539</v>
      </c>
      <c r="AY192" s="141">
        <f t="shared" si="573"/>
        <v>-0.18550106609808104</v>
      </c>
      <c r="AZ192" s="141">
        <f t="shared" si="573"/>
        <v>-1.2009803921568627</v>
      </c>
      <c r="BA192" s="141">
        <f t="shared" si="573"/>
        <v>-1.3012048192771084</v>
      </c>
      <c r="BB192" s="141">
        <f t="shared" si="573"/>
        <v>-1.8548387096774195</v>
      </c>
      <c r="BC192" s="141">
        <f t="shared" si="573"/>
        <v>-0.20680628272251311</v>
      </c>
      <c r="BD192" s="141">
        <f t="shared" si="573"/>
        <v>-3.6341463414634148</v>
      </c>
      <c r="BE192" s="141">
        <f t="shared" si="573"/>
        <v>-6.02</v>
      </c>
      <c r="BF192" s="141">
        <f t="shared" ref="BF192" si="574">IFERROR(BF189/BB189-1,"nm")</f>
        <v>-0.35386792452830163</v>
      </c>
      <c r="BG192" s="141">
        <f t="shared" ref="BG192" si="575">IFERROR(BG189/BC189-1,"nm")</f>
        <v>0.20425742574257422</v>
      </c>
      <c r="BH192" s="141">
        <f t="shared" ref="BH192" si="576">IFERROR(BH189/BD189-1,"nm")</f>
        <v>0.51611111111111074</v>
      </c>
      <c r="BI192" s="141">
        <f t="shared" ref="BI192" si="577">IFERROR(BI189/BE189-1,"nm")</f>
        <v>8.7629482071713172E-2</v>
      </c>
      <c r="BJ192" s="141">
        <f t="shared" ref="BJ192" si="578">IFERROR(BJ189/BF189-1,"nm")</f>
        <v>-0.2099406239353675</v>
      </c>
      <c r="BK192" s="141">
        <f t="shared" ref="BK192" si="579">IFERROR(BK189/BG189-1,"nm")</f>
        <v>6.5018224670448488E-2</v>
      </c>
      <c r="BL192" s="141">
        <f t="shared" ref="BL192" si="580">IFERROR(BL189/BH189-1,"nm")</f>
        <v>0.13049346524978644</v>
      </c>
      <c r="BM192" s="141">
        <f t="shared" ref="BM192" si="581">IFERROR(BM189/BI189-1,"nm")</f>
        <v>8.4597703254638557E-2</v>
      </c>
      <c r="BN192" s="141">
        <f t="shared" ref="BN192" si="582">IFERROR(BN189/BJ189-1,"nm")</f>
        <v>-0.27901403591988083</v>
      </c>
      <c r="BO192" s="141">
        <f t="shared" ref="BO192" si="583">IFERROR(BO189/BK189-1,"nm")</f>
        <v>6.4101378100920092E-2</v>
      </c>
      <c r="BP192" s="141">
        <f t="shared" ref="BP192" si="584">IFERROR(BP189/BL189-1,"nm")</f>
        <v>0.12120206151036994</v>
      </c>
      <c r="BQ192" s="141">
        <f t="shared" ref="BQ192" si="585">IFERROR(BQ189/BM189-1,"nm")</f>
        <v>8.1899111671376756E-2</v>
      </c>
      <c r="BR192" s="141">
        <f t="shared" ref="BR192" si="586">IFERROR(BR189/BN189-1,"nm")</f>
        <v>-0.40633903059355547</v>
      </c>
      <c r="BS192" s="141">
        <f t="shared" ref="BS192" si="587">IFERROR(BS189/BO189-1,"nm")</f>
        <v>6.3251912262425991E-2</v>
      </c>
      <c r="BT192" s="141">
        <f t="shared" ref="BT192" si="588">IFERROR(BT189/BP189-1,"nm")</f>
        <v>0.11350511112551254</v>
      </c>
      <c r="BU192" s="141">
        <f t="shared" ref="BU192" si="589">IFERROR(BU189/BQ189-1,"nm")</f>
        <v>7.9484368114599135E-2</v>
      </c>
      <c r="BV192" s="141">
        <f t="shared" ref="BV192" si="590">IFERROR(BV189/BR189-1,"nm")</f>
        <v>-0.71868626052646389</v>
      </c>
      <c r="BW192" s="141">
        <f t="shared" ref="BW192" si="591">IFERROR(BW189/BS189-1,"nm")</f>
        <v>6.2463567767518047E-2</v>
      </c>
      <c r="BX192" s="141">
        <f t="shared" ref="BX192" si="592">IFERROR(BX189/BT189-1,"nm")</f>
        <v>0.10703171946945322</v>
      </c>
    </row>
    <row r="194" spans="1:76" x14ac:dyDescent="0.15">
      <c r="A194" t="s">
        <v>43</v>
      </c>
      <c r="B194" s="96" t="s">
        <v>36</v>
      </c>
      <c r="C194" s="95"/>
      <c r="D194" s="95"/>
      <c r="E194" s="95"/>
      <c r="F194" s="95"/>
      <c r="G194" s="95"/>
      <c r="H194" s="95"/>
      <c r="I194" s="95"/>
      <c r="J194" s="95"/>
      <c r="K194" s="95"/>
      <c r="L194" s="95"/>
      <c r="M194" s="95"/>
      <c r="N194" s="95"/>
      <c r="O194" s="95"/>
      <c r="P194" s="95"/>
      <c r="Q194" s="95"/>
      <c r="R194" s="95"/>
      <c r="S194" s="95"/>
      <c r="T194" s="95"/>
      <c r="Y194" s="95"/>
      <c r="Z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  <c r="AM194" s="95"/>
      <c r="AN194" s="95"/>
      <c r="AO194" s="95"/>
      <c r="AP194" s="95"/>
      <c r="AQ194" s="95"/>
      <c r="AR194" s="95"/>
      <c r="AS194" s="95"/>
      <c r="AT194" s="95"/>
      <c r="AU194" s="95"/>
      <c r="AV194" s="95"/>
      <c r="AW194" s="95"/>
      <c r="AX194" s="95"/>
      <c r="AY194" s="95"/>
      <c r="AZ194" s="95"/>
      <c r="BA194" s="95"/>
      <c r="BB194" s="95"/>
      <c r="BC194" s="95"/>
      <c r="BD194" s="95"/>
      <c r="BE194" s="95"/>
      <c r="BF194" s="95"/>
      <c r="BG194" s="95"/>
      <c r="BH194" s="95"/>
      <c r="BI194" s="95"/>
      <c r="BJ194" s="95"/>
      <c r="BK194" s="95"/>
      <c r="BL194" s="95"/>
      <c r="BM194" s="95"/>
      <c r="BN194" s="95"/>
      <c r="BO194" s="95"/>
      <c r="BP194" s="95"/>
      <c r="BQ194" s="95"/>
      <c r="BR194" s="95"/>
      <c r="BS194" s="95"/>
      <c r="BT194" s="95"/>
      <c r="BU194" s="95"/>
      <c r="BV194" s="95"/>
      <c r="BW194" s="95"/>
      <c r="BX194" s="95"/>
    </row>
    <row r="196" spans="1:76" x14ac:dyDescent="0.15">
      <c r="B196" t="s">
        <v>30</v>
      </c>
      <c r="G196" s="36" t="str">
        <f>G$10</f>
        <v>JPY M</v>
      </c>
      <c r="H196" s="144">
        <f t="shared" ref="H196:T196" si="593">+SUMIF($X$5:$BY$5,H$5,$X196:$BY196)</f>
        <v>11432.54</v>
      </c>
      <c r="I196" s="144">
        <f t="shared" si="593"/>
        <v>11935.28</v>
      </c>
      <c r="J196" s="144">
        <f t="shared" si="593"/>
        <v>11611.140000000001</v>
      </c>
      <c r="K196" s="144">
        <f t="shared" si="593"/>
        <v>12288.26</v>
      </c>
      <c r="L196" s="144">
        <f t="shared" si="593"/>
        <v>12755.890000000001</v>
      </c>
      <c r="M196" s="144">
        <f t="shared" si="593"/>
        <v>14353.8</v>
      </c>
      <c r="N196" s="144">
        <f t="shared" si="593"/>
        <v>16294</v>
      </c>
      <c r="O196" s="144">
        <f t="shared" si="593"/>
        <v>17059</v>
      </c>
      <c r="P196" s="144">
        <f t="shared" si="593"/>
        <v>19224.79</v>
      </c>
      <c r="Q196" s="144">
        <f t="shared" si="593"/>
        <v>21724.012699999999</v>
      </c>
      <c r="R196" s="144">
        <f t="shared" si="593"/>
        <v>24548.134350999993</v>
      </c>
      <c r="S196" s="144">
        <f t="shared" si="593"/>
        <v>27739.391816629988</v>
      </c>
      <c r="T196" s="144">
        <f t="shared" si="593"/>
        <v>31345.512752791885</v>
      </c>
      <c r="Y196" s="25">
        <f t="shared" ref="Y196:BE196" si="594">Y16</f>
        <v>2752.66</v>
      </c>
      <c r="Z196" s="25">
        <f t="shared" si="594"/>
        <v>3058.65</v>
      </c>
      <c r="AA196" s="25">
        <f t="shared" si="594"/>
        <v>3015.71</v>
      </c>
      <c r="AB196" s="25">
        <f t="shared" si="594"/>
        <v>2605.52</v>
      </c>
      <c r="AC196" s="25">
        <f t="shared" si="594"/>
        <v>2694.2200000000003</v>
      </c>
      <c r="AD196" s="25">
        <f t="shared" si="594"/>
        <v>3061.8100000000004</v>
      </c>
      <c r="AE196" s="25">
        <f t="shared" si="594"/>
        <v>3028.3100000000004</v>
      </c>
      <c r="AF196" s="25">
        <f t="shared" si="594"/>
        <v>3150.9400000000005</v>
      </c>
      <c r="AG196" s="25">
        <f t="shared" si="594"/>
        <v>2925.85</v>
      </c>
      <c r="AH196" s="25">
        <f t="shared" si="594"/>
        <v>2699.16</v>
      </c>
      <c r="AI196" s="25">
        <f t="shared" si="594"/>
        <v>2966.3700000000003</v>
      </c>
      <c r="AJ196" s="25">
        <f t="shared" si="594"/>
        <v>3019.76</v>
      </c>
      <c r="AK196" s="25">
        <f t="shared" si="594"/>
        <v>2931.8900000000003</v>
      </c>
      <c r="AL196" s="25">
        <f t="shared" si="594"/>
        <v>2964.88</v>
      </c>
      <c r="AM196" s="25">
        <f t="shared" si="594"/>
        <v>3031.41</v>
      </c>
      <c r="AN196" s="25">
        <f t="shared" si="594"/>
        <v>3360.0800000000004</v>
      </c>
      <c r="AO196" s="25">
        <f t="shared" si="594"/>
        <v>3632.63</v>
      </c>
      <c r="AP196" s="25">
        <f t="shared" si="594"/>
        <v>3351.7400000000002</v>
      </c>
      <c r="AQ196" s="25">
        <f t="shared" si="594"/>
        <v>3016.92</v>
      </c>
      <c r="AR196" s="25">
        <f t="shared" si="594"/>
        <v>2754.6</v>
      </c>
      <c r="AS196" s="25">
        <f t="shared" si="594"/>
        <v>3086.1499999999996</v>
      </c>
      <c r="AT196" s="25">
        <f t="shared" si="594"/>
        <v>3386.08</v>
      </c>
      <c r="AU196" s="25">
        <f t="shared" si="594"/>
        <v>3860.6000000000004</v>
      </c>
      <c r="AV196" s="25">
        <f t="shared" si="594"/>
        <v>4020.9700000000003</v>
      </c>
      <c r="AW196" s="25">
        <f t="shared" si="594"/>
        <v>3851</v>
      </c>
      <c r="AX196" s="25">
        <f t="shared" si="594"/>
        <v>3961</v>
      </c>
      <c r="AY196" s="25">
        <f t="shared" si="594"/>
        <v>4278</v>
      </c>
      <c r="AZ196" s="25">
        <f t="shared" si="594"/>
        <v>4204</v>
      </c>
      <c r="BA196" s="25">
        <f t="shared" si="594"/>
        <v>4276</v>
      </c>
      <c r="BB196" s="25">
        <f t="shared" si="594"/>
        <v>4291</v>
      </c>
      <c r="BC196" s="25">
        <f t="shared" si="594"/>
        <v>4127</v>
      </c>
      <c r="BD196" s="25">
        <f t="shared" si="594"/>
        <v>4365</v>
      </c>
      <c r="BE196" s="25">
        <f t="shared" si="594"/>
        <v>4780</v>
      </c>
      <c r="BF196" s="25">
        <f t="shared" ref="BF196:BT196" si="595">BB196*(1+BF197)</f>
        <v>4848.83</v>
      </c>
      <c r="BG196" s="25">
        <f t="shared" si="595"/>
        <v>4663.5099999999993</v>
      </c>
      <c r="BH196" s="25">
        <f t="shared" si="595"/>
        <v>4932.45</v>
      </c>
      <c r="BI196" s="25">
        <f t="shared" si="595"/>
        <v>5401.4</v>
      </c>
      <c r="BJ196" s="25">
        <f t="shared" si="595"/>
        <v>5479.1778999999997</v>
      </c>
      <c r="BK196" s="25">
        <f t="shared" si="595"/>
        <v>5269.7662999999984</v>
      </c>
      <c r="BL196" s="25">
        <f t="shared" si="595"/>
        <v>5573.6684999999989</v>
      </c>
      <c r="BM196" s="25">
        <f t="shared" si="595"/>
        <v>6103.5819999999994</v>
      </c>
      <c r="BN196" s="25">
        <f t="shared" si="595"/>
        <v>6191.4710269999987</v>
      </c>
      <c r="BO196" s="25">
        <f t="shared" si="595"/>
        <v>5954.8359189999974</v>
      </c>
      <c r="BP196" s="25">
        <f t="shared" si="595"/>
        <v>6298.2454049999978</v>
      </c>
      <c r="BQ196" s="25">
        <f t="shared" si="595"/>
        <v>6897.0476599999984</v>
      </c>
      <c r="BR196" s="25">
        <f t="shared" si="595"/>
        <v>6996.3622605099981</v>
      </c>
      <c r="BS196" s="25">
        <f t="shared" si="595"/>
        <v>6728.9645884699967</v>
      </c>
      <c r="BT196" s="25">
        <f t="shared" si="595"/>
        <v>7117.0173076499968</v>
      </c>
      <c r="BU196" s="25">
        <f t="shared" ref="BU196" si="596">BQ196*(1+BU197)</f>
        <v>7793.6638557999977</v>
      </c>
      <c r="BV196" s="25">
        <f t="shared" ref="BV196" si="597">BR196*(1+BV197)</f>
        <v>7905.889354376297</v>
      </c>
      <c r="BW196" s="25">
        <f t="shared" ref="BW196" si="598">BS196*(1+BW197)</f>
        <v>7603.7299849710953</v>
      </c>
      <c r="BX196" s="25">
        <f t="shared" ref="BX196" si="599">BT196*(1+BX197)</f>
        <v>8042.2295576444958</v>
      </c>
    </row>
    <row r="197" spans="1:76" x14ac:dyDescent="0.15">
      <c r="C197" t="s">
        <v>71</v>
      </c>
      <c r="G197" s="36" t="s">
        <v>38</v>
      </c>
      <c r="H197" s="141"/>
      <c r="I197" s="141">
        <f t="shared" ref="I197:T197" si="600">IFERROR(I196/H196-1,"nm")</f>
        <v>4.3974479861867977E-2</v>
      </c>
      <c r="J197" s="141">
        <f t="shared" si="600"/>
        <v>-2.7158139566059614E-2</v>
      </c>
      <c r="K197" s="141">
        <f t="shared" si="600"/>
        <v>5.8316409930463164E-2</v>
      </c>
      <c r="L197" s="141">
        <f t="shared" si="600"/>
        <v>3.8055021622263929E-2</v>
      </c>
      <c r="M197" s="141">
        <f t="shared" si="600"/>
        <v>0.12526840541898676</v>
      </c>
      <c r="N197" s="141">
        <f t="shared" si="600"/>
        <v>0.13516978082458997</v>
      </c>
      <c r="O197" s="141">
        <f t="shared" si="600"/>
        <v>4.6949797471461885E-2</v>
      </c>
      <c r="P197" s="141">
        <f t="shared" si="600"/>
        <v>0.12695879008148192</v>
      </c>
      <c r="Q197" s="141">
        <f t="shared" si="600"/>
        <v>0.12999999999999989</v>
      </c>
      <c r="R197" s="141">
        <f t="shared" si="600"/>
        <v>0.12999999999999967</v>
      </c>
      <c r="S197" s="141">
        <f t="shared" si="600"/>
        <v>0.12999999999999989</v>
      </c>
      <c r="T197" s="141">
        <f t="shared" si="600"/>
        <v>0.12999999999999989</v>
      </c>
      <c r="AJ197" s="141">
        <f t="shared" ref="AJ197:BE197" si="601">IFERROR(AJ196/AF196-1,"nm")</f>
        <v>-4.1632020920741253E-2</v>
      </c>
      <c r="AK197" s="141">
        <f t="shared" si="601"/>
        <v>2.0643573662355585E-3</v>
      </c>
      <c r="AL197" s="141">
        <f t="shared" si="601"/>
        <v>9.8445442285748364E-2</v>
      </c>
      <c r="AM197" s="141">
        <f t="shared" si="601"/>
        <v>2.1925788084426356E-2</v>
      </c>
      <c r="AN197" s="141">
        <f t="shared" si="601"/>
        <v>0.11269769783029115</v>
      </c>
      <c r="AO197" s="141">
        <f t="shared" si="601"/>
        <v>0.23900623829679812</v>
      </c>
      <c r="AP197" s="141">
        <f t="shared" si="601"/>
        <v>0.13048082890369939</v>
      </c>
      <c r="AQ197" s="141">
        <f t="shared" si="601"/>
        <v>-4.7799538828465771E-3</v>
      </c>
      <c r="AR197" s="141">
        <f t="shared" si="601"/>
        <v>-0.18019809052165436</v>
      </c>
      <c r="AS197" s="141">
        <f t="shared" si="601"/>
        <v>-0.15043646063595806</v>
      </c>
      <c r="AT197" s="141">
        <f t="shared" si="601"/>
        <v>1.0245424764450561E-2</v>
      </c>
      <c r="AU197" s="141">
        <f t="shared" si="601"/>
        <v>0.27964944380361434</v>
      </c>
      <c r="AV197" s="141">
        <f t="shared" si="601"/>
        <v>0.45972918028025855</v>
      </c>
      <c r="AW197" s="141">
        <f t="shared" si="601"/>
        <v>0.24783306060949739</v>
      </c>
      <c r="AX197" s="141">
        <f t="shared" si="601"/>
        <v>0.16978925483154561</v>
      </c>
      <c r="AY197" s="141">
        <f t="shared" si="601"/>
        <v>0.10811790913329533</v>
      </c>
      <c r="AZ197" s="141">
        <f t="shared" si="601"/>
        <v>4.5518867337980495E-2</v>
      </c>
      <c r="BA197" s="141">
        <f t="shared" si="601"/>
        <v>0.11036094520903661</v>
      </c>
      <c r="BB197" s="141">
        <f t="shared" si="601"/>
        <v>8.3312294875031556E-2</v>
      </c>
      <c r="BC197" s="141">
        <f t="shared" si="601"/>
        <v>-3.5296867695184697E-2</v>
      </c>
      <c r="BD197" s="141">
        <f t="shared" si="601"/>
        <v>3.8296860133206545E-2</v>
      </c>
      <c r="BE197" s="141">
        <f t="shared" si="601"/>
        <v>0.11786716557530408</v>
      </c>
      <c r="BF197" s="39">
        <v>0.13</v>
      </c>
      <c r="BG197" s="39">
        <f t="shared" ref="BG197:BT197" si="602">BF197</f>
        <v>0.13</v>
      </c>
      <c r="BH197" s="39">
        <f t="shared" si="602"/>
        <v>0.13</v>
      </c>
      <c r="BI197" s="39">
        <f t="shared" si="602"/>
        <v>0.13</v>
      </c>
      <c r="BJ197" s="39">
        <f t="shared" si="602"/>
        <v>0.13</v>
      </c>
      <c r="BK197" s="39">
        <f t="shared" si="602"/>
        <v>0.13</v>
      </c>
      <c r="BL197" s="39">
        <f t="shared" si="602"/>
        <v>0.13</v>
      </c>
      <c r="BM197" s="39">
        <f t="shared" si="602"/>
        <v>0.13</v>
      </c>
      <c r="BN197" s="39">
        <f t="shared" si="602"/>
        <v>0.13</v>
      </c>
      <c r="BO197" s="39">
        <f t="shared" si="602"/>
        <v>0.13</v>
      </c>
      <c r="BP197" s="39">
        <f t="shared" si="602"/>
        <v>0.13</v>
      </c>
      <c r="BQ197" s="39">
        <f t="shared" si="602"/>
        <v>0.13</v>
      </c>
      <c r="BR197" s="39">
        <f t="shared" si="602"/>
        <v>0.13</v>
      </c>
      <c r="BS197" s="39">
        <f t="shared" si="602"/>
        <v>0.13</v>
      </c>
      <c r="BT197" s="39">
        <f t="shared" si="602"/>
        <v>0.13</v>
      </c>
      <c r="BU197" s="39">
        <f t="shared" ref="BU197:BX197" si="603">BT197</f>
        <v>0.13</v>
      </c>
      <c r="BV197" s="39">
        <f t="shared" si="603"/>
        <v>0.13</v>
      </c>
      <c r="BW197" s="39">
        <f t="shared" si="603"/>
        <v>0.13</v>
      </c>
      <c r="BX197" s="39">
        <f t="shared" si="603"/>
        <v>0.13</v>
      </c>
    </row>
    <row r="198" spans="1:76" x14ac:dyDescent="0.15">
      <c r="G198" s="36"/>
      <c r="H198" s="141"/>
      <c r="I198" s="141"/>
      <c r="J198" s="141"/>
      <c r="K198" s="141"/>
      <c r="L198" s="141"/>
      <c r="M198" s="141"/>
      <c r="N198" s="141"/>
      <c r="O198" s="141"/>
      <c r="P198" s="141"/>
      <c r="Q198" s="141"/>
      <c r="R198" s="141"/>
      <c r="S198" s="141"/>
      <c r="T198" s="141"/>
      <c r="AJ198" s="141"/>
      <c r="AK198" s="141"/>
      <c r="AL198" s="141"/>
      <c r="AM198" s="141"/>
      <c r="AN198" s="141"/>
      <c r="AO198" s="141"/>
      <c r="AP198" s="141"/>
      <c r="AQ198" s="141"/>
      <c r="AR198" s="141"/>
      <c r="AS198" s="141"/>
      <c r="AT198" s="141"/>
      <c r="AU198" s="141"/>
      <c r="AV198" s="141"/>
      <c r="AW198" s="141"/>
      <c r="AX198" s="141"/>
      <c r="AY198" s="141"/>
      <c r="AZ198" s="141"/>
      <c r="BA198" s="141"/>
      <c r="BB198" s="141"/>
      <c r="BC198" s="141"/>
      <c r="BD198" s="141"/>
      <c r="BE198" s="141"/>
      <c r="BF198" s="141"/>
      <c r="BG198" s="141"/>
      <c r="BH198" s="141"/>
      <c r="BI198" s="141"/>
      <c r="BJ198" s="141"/>
      <c r="BK198" s="141"/>
      <c r="BL198" s="141"/>
      <c r="BM198" s="141"/>
      <c r="BN198" s="141"/>
      <c r="BO198" s="141"/>
      <c r="BP198" s="141"/>
      <c r="BQ198" s="141"/>
      <c r="BR198" s="141"/>
      <c r="BS198" s="141"/>
      <c r="BT198" s="141"/>
      <c r="BU198" s="141"/>
      <c r="BV198" s="141"/>
      <c r="BW198" s="141"/>
      <c r="BX198" s="141"/>
    </row>
    <row r="199" spans="1:76" x14ac:dyDescent="0.15">
      <c r="B199" t="s">
        <v>40</v>
      </c>
      <c r="G199" s="36" t="str">
        <f>G$10</f>
        <v>JPY M</v>
      </c>
      <c r="H199" s="141"/>
      <c r="I199" s="144">
        <f t="shared" ref="I199:T199" si="604">+SUMIF($X$5:$BY$5,I$5,$X199:$BY199)</f>
        <v>594.53</v>
      </c>
      <c r="J199" s="144">
        <f t="shared" si="604"/>
        <v>400.40999999999997</v>
      </c>
      <c r="K199" s="144">
        <f t="shared" si="604"/>
        <v>570.9</v>
      </c>
      <c r="L199" s="144">
        <f t="shared" si="604"/>
        <v>244.32999999999998</v>
      </c>
      <c r="M199" s="144">
        <f t="shared" si="604"/>
        <v>447</v>
      </c>
      <c r="N199" s="144">
        <f t="shared" si="604"/>
        <v>409</v>
      </c>
      <c r="O199" s="144">
        <f t="shared" si="604"/>
        <v>488</v>
      </c>
      <c r="P199" s="144">
        <f t="shared" si="604"/>
        <v>790.79160000000002</v>
      </c>
      <c r="Q199" s="144">
        <f t="shared" si="604"/>
        <v>868.96050799999989</v>
      </c>
      <c r="R199" s="144">
        <f t="shared" si="604"/>
        <v>981.92537403999972</v>
      </c>
      <c r="S199" s="144">
        <f t="shared" si="604"/>
        <v>1109.5756726651996</v>
      </c>
      <c r="T199" s="144">
        <f t="shared" si="604"/>
        <v>1253.8205101116755</v>
      </c>
      <c r="Y199" s="25">
        <f t="shared" ref="Y199:BE199" si="605">Y40</f>
        <v>115.86</v>
      </c>
      <c r="Z199" s="25">
        <f t="shared" si="605"/>
        <v>72.59</v>
      </c>
      <c r="AA199" s="25">
        <f t="shared" si="605"/>
        <v>57.86</v>
      </c>
      <c r="AB199" s="25">
        <f t="shared" si="605"/>
        <v>82.23</v>
      </c>
      <c r="AC199" s="25">
        <f t="shared" si="605"/>
        <v>137.85999999999999</v>
      </c>
      <c r="AD199" s="25">
        <f t="shared" si="605"/>
        <v>186.51999999999998</v>
      </c>
      <c r="AE199" s="25">
        <f t="shared" si="605"/>
        <v>214.86</v>
      </c>
      <c r="AF199" s="25">
        <f t="shared" si="605"/>
        <v>55.29</v>
      </c>
      <c r="AG199" s="25">
        <f t="shared" si="605"/>
        <v>93.18</v>
      </c>
      <c r="AH199" s="25">
        <f t="shared" si="605"/>
        <v>41.269999999999996</v>
      </c>
      <c r="AI199" s="25">
        <f t="shared" si="605"/>
        <v>128.47</v>
      </c>
      <c r="AJ199" s="25">
        <f t="shared" si="605"/>
        <v>137.49</v>
      </c>
      <c r="AK199" s="25">
        <f t="shared" si="605"/>
        <v>97.759999999999991</v>
      </c>
      <c r="AL199" s="25">
        <f t="shared" si="605"/>
        <v>209.95</v>
      </c>
      <c r="AM199" s="25">
        <f t="shared" si="605"/>
        <v>139.19</v>
      </c>
      <c r="AN199" s="25">
        <f t="shared" si="605"/>
        <v>124</v>
      </c>
      <c r="AO199" s="25">
        <f t="shared" si="605"/>
        <v>77.680000000000007</v>
      </c>
      <c r="AP199" s="25">
        <f t="shared" si="605"/>
        <v>69.459999999999994</v>
      </c>
      <c r="AQ199" s="25">
        <f t="shared" si="605"/>
        <v>46.3</v>
      </c>
      <c r="AR199" s="25">
        <f t="shared" si="605"/>
        <v>50.89</v>
      </c>
      <c r="AS199" s="25">
        <f t="shared" si="605"/>
        <v>134</v>
      </c>
      <c r="AT199" s="25">
        <f t="shared" si="605"/>
        <v>106</v>
      </c>
      <c r="AU199" s="25">
        <f t="shared" si="605"/>
        <v>102</v>
      </c>
      <c r="AV199" s="25">
        <f t="shared" si="605"/>
        <v>105</v>
      </c>
      <c r="AW199" s="25">
        <f t="shared" si="605"/>
        <v>75</v>
      </c>
      <c r="AX199" s="25">
        <f t="shared" si="605"/>
        <v>138</v>
      </c>
      <c r="AY199" s="25">
        <f t="shared" si="605"/>
        <v>110</v>
      </c>
      <c r="AZ199" s="25">
        <f t="shared" si="605"/>
        <v>86</v>
      </c>
      <c r="BA199" s="25">
        <f t="shared" si="605"/>
        <v>112</v>
      </c>
      <c r="BB199" s="25">
        <f t="shared" si="605"/>
        <v>167</v>
      </c>
      <c r="BC199" s="25">
        <f t="shared" si="605"/>
        <v>156</v>
      </c>
      <c r="BD199" s="25">
        <f t="shared" si="605"/>
        <v>53</v>
      </c>
      <c r="BE199" s="25">
        <f t="shared" si="605"/>
        <v>213</v>
      </c>
      <c r="BF199" s="23">
        <f>BF196*BF200</f>
        <v>193.95320000000001</v>
      </c>
      <c r="BG199" s="23">
        <f t="shared" ref="BG199:BT199" si="606">BG196*BG200</f>
        <v>186.54039999999998</v>
      </c>
      <c r="BH199" s="23">
        <f t="shared" si="606"/>
        <v>197.298</v>
      </c>
      <c r="BI199" s="23">
        <f t="shared" si="606"/>
        <v>216.05599999999998</v>
      </c>
      <c r="BJ199" s="23">
        <f t="shared" si="606"/>
        <v>219.16711599999999</v>
      </c>
      <c r="BK199" s="23">
        <f t="shared" si="606"/>
        <v>210.79065199999994</v>
      </c>
      <c r="BL199" s="23">
        <f t="shared" si="606"/>
        <v>222.94673999999995</v>
      </c>
      <c r="BM199" s="23">
        <f t="shared" si="606"/>
        <v>244.14327999999998</v>
      </c>
      <c r="BN199" s="23">
        <f t="shared" si="606"/>
        <v>247.65884107999995</v>
      </c>
      <c r="BO199" s="23">
        <f t="shared" si="606"/>
        <v>238.19343675999991</v>
      </c>
      <c r="BP199" s="23">
        <f t="shared" si="606"/>
        <v>251.92981619999992</v>
      </c>
      <c r="BQ199" s="23">
        <f t="shared" si="606"/>
        <v>275.88190639999993</v>
      </c>
      <c r="BR199" s="23">
        <f t="shared" si="606"/>
        <v>279.85449042039994</v>
      </c>
      <c r="BS199" s="23">
        <f t="shared" si="606"/>
        <v>269.15858353879986</v>
      </c>
      <c r="BT199" s="23">
        <f t="shared" si="606"/>
        <v>284.68069230599986</v>
      </c>
      <c r="BU199" s="23">
        <f t="shared" ref="BU199:BX199" si="607">BU196*BU200</f>
        <v>311.74655423199994</v>
      </c>
      <c r="BV199" s="23">
        <f t="shared" si="607"/>
        <v>316.23557417505191</v>
      </c>
      <c r="BW199" s="23">
        <f t="shared" si="607"/>
        <v>304.14919939884379</v>
      </c>
      <c r="BX199" s="23">
        <f t="shared" si="607"/>
        <v>321.68918230577987</v>
      </c>
    </row>
    <row r="200" spans="1:76" x14ac:dyDescent="0.15">
      <c r="C200" t="s">
        <v>42</v>
      </c>
      <c r="G200" s="36" t="s">
        <v>38</v>
      </c>
      <c r="H200" s="141"/>
      <c r="I200" s="24">
        <f>IFERROR(I199/I196,"nm")</f>
        <v>4.9812823829855683E-2</v>
      </c>
      <c r="J200" s="24">
        <f t="shared" ref="J200" si="608">IFERROR(J199/J196,"nm")</f>
        <v>3.4484985970369829E-2</v>
      </c>
      <c r="K200" s="24">
        <f t="shared" ref="K200" si="609">IFERROR(K199/K196,"nm")</f>
        <v>4.6458977918761482E-2</v>
      </c>
      <c r="L200" s="24">
        <f t="shared" ref="L200" si="610">IFERROR(L199/L196,"nm")</f>
        <v>1.9154288724659744E-2</v>
      </c>
      <c r="M200" s="24">
        <f t="shared" ref="M200" si="611">IFERROR(M199/M196,"nm")</f>
        <v>3.1141579233373743E-2</v>
      </c>
      <c r="N200" s="24">
        <f t="shared" ref="N200" si="612">IFERROR(N199/N196,"nm")</f>
        <v>2.5101264269056095E-2</v>
      </c>
      <c r="O200" s="24">
        <f t="shared" ref="O200" si="613">IFERROR(O199/O196,"nm")</f>
        <v>2.8606600621372883E-2</v>
      </c>
      <c r="P200" s="24">
        <f t="shared" ref="P200" si="614">IFERROR(P199/P196,"nm")</f>
        <v>4.1133952568532604E-2</v>
      </c>
      <c r="Q200" s="24">
        <f t="shared" ref="Q200" si="615">IFERROR(Q199/Q196,"nm")</f>
        <v>3.9999999999999994E-2</v>
      </c>
      <c r="R200" s="24">
        <f t="shared" ref="R200" si="616">IFERROR(R199/R196,"nm")</f>
        <v>0.04</v>
      </c>
      <c r="S200" s="24">
        <f t="shared" ref="S200" si="617">IFERROR(S199/S196,"nm")</f>
        <v>0.04</v>
      </c>
      <c r="T200" s="24">
        <f t="shared" ref="T200" si="618">IFERROR(T199/T196,"nm")</f>
        <v>0.04</v>
      </c>
      <c r="Y200" s="141">
        <f t="shared" ref="Y200:BE200" si="619">IFERROR(Y199/Y196,"nm")</f>
        <v>4.2090196391853699E-2</v>
      </c>
      <c r="Z200" s="141">
        <f t="shared" si="619"/>
        <v>2.373269252774917E-2</v>
      </c>
      <c r="AA200" s="141">
        <f t="shared" si="619"/>
        <v>1.9186194959064366E-2</v>
      </c>
      <c r="AB200" s="141">
        <f t="shared" si="619"/>
        <v>3.1559918941324573E-2</v>
      </c>
      <c r="AC200" s="141">
        <f t="shared" si="619"/>
        <v>5.1168798390628815E-2</v>
      </c>
      <c r="AD200" s="141">
        <f t="shared" si="619"/>
        <v>6.0918215042736146E-2</v>
      </c>
      <c r="AE200" s="141">
        <f t="shared" si="619"/>
        <v>7.0950464120251883E-2</v>
      </c>
      <c r="AF200" s="141">
        <f t="shared" si="619"/>
        <v>1.7547144661593045E-2</v>
      </c>
      <c r="AG200" s="141">
        <f t="shared" si="619"/>
        <v>3.1847155527453562E-2</v>
      </c>
      <c r="AH200" s="141">
        <f t="shared" si="619"/>
        <v>1.5289942056047065E-2</v>
      </c>
      <c r="AI200" s="141">
        <f t="shared" si="619"/>
        <v>4.330882526454892E-2</v>
      </c>
      <c r="AJ200" s="141">
        <f t="shared" si="619"/>
        <v>4.5530108352981692E-2</v>
      </c>
      <c r="AK200" s="141">
        <f t="shared" si="619"/>
        <v>3.3343679333126409E-2</v>
      </c>
      <c r="AL200" s="141">
        <f t="shared" si="619"/>
        <v>7.0812309435795029E-2</v>
      </c>
      <c r="AM200" s="141">
        <f t="shared" si="619"/>
        <v>4.5915926911899087E-2</v>
      </c>
      <c r="AN200" s="141">
        <f t="shared" si="619"/>
        <v>3.6903883240875214E-2</v>
      </c>
      <c r="AO200" s="141">
        <f t="shared" si="619"/>
        <v>2.1383955976799179E-2</v>
      </c>
      <c r="AP200" s="141">
        <f t="shared" si="619"/>
        <v>2.0723564476958233E-2</v>
      </c>
      <c r="AQ200" s="141">
        <f t="shared" si="619"/>
        <v>1.5346777508187156E-2</v>
      </c>
      <c r="AR200" s="141">
        <f t="shared" si="619"/>
        <v>1.8474551659043055E-2</v>
      </c>
      <c r="AS200" s="141">
        <f t="shared" si="619"/>
        <v>4.3419794890073395E-2</v>
      </c>
      <c r="AT200" s="141">
        <f t="shared" si="619"/>
        <v>3.1304635448660398E-2</v>
      </c>
      <c r="AU200" s="141">
        <f t="shared" si="619"/>
        <v>2.6420763611873798E-2</v>
      </c>
      <c r="AV200" s="141">
        <f t="shared" si="619"/>
        <v>2.6113102062437669E-2</v>
      </c>
      <c r="AW200" s="141">
        <f t="shared" si="619"/>
        <v>1.9475460919241756E-2</v>
      </c>
      <c r="AX200" s="141">
        <f t="shared" si="619"/>
        <v>3.4839686947740471E-2</v>
      </c>
      <c r="AY200" s="141">
        <f t="shared" si="619"/>
        <v>2.5712949976624593E-2</v>
      </c>
      <c r="AZ200" s="141">
        <f t="shared" si="619"/>
        <v>2.0456707897240724E-2</v>
      </c>
      <c r="BA200" s="141">
        <f t="shared" si="619"/>
        <v>2.6192703461178673E-2</v>
      </c>
      <c r="BB200" s="141">
        <f t="shared" si="619"/>
        <v>3.8918666977394545E-2</v>
      </c>
      <c r="BC200" s="141">
        <f t="shared" si="619"/>
        <v>3.7799854615943783E-2</v>
      </c>
      <c r="BD200" s="141">
        <f t="shared" si="619"/>
        <v>1.2142038946162658E-2</v>
      </c>
      <c r="BE200" s="141">
        <f t="shared" si="619"/>
        <v>4.4560669456066945E-2</v>
      </c>
      <c r="BF200" s="39">
        <v>0.04</v>
      </c>
      <c r="BG200" s="39">
        <v>0.04</v>
      </c>
      <c r="BH200" s="39">
        <v>0.04</v>
      </c>
      <c r="BI200" s="39">
        <v>0.04</v>
      </c>
      <c r="BJ200" s="39">
        <v>0.04</v>
      </c>
      <c r="BK200" s="39">
        <v>0.04</v>
      </c>
      <c r="BL200" s="39">
        <v>0.04</v>
      </c>
      <c r="BM200" s="39">
        <v>0.04</v>
      </c>
      <c r="BN200" s="39">
        <v>0.04</v>
      </c>
      <c r="BO200" s="39">
        <v>0.04</v>
      </c>
      <c r="BP200" s="39">
        <v>0.04</v>
      </c>
      <c r="BQ200" s="39">
        <v>0.04</v>
      </c>
      <c r="BR200" s="39">
        <v>0.04</v>
      </c>
      <c r="BS200" s="39">
        <v>0.04</v>
      </c>
      <c r="BT200" s="39">
        <v>0.04</v>
      </c>
      <c r="BU200" s="39">
        <v>0.04</v>
      </c>
      <c r="BV200" s="39">
        <v>0.04</v>
      </c>
      <c r="BW200" s="39">
        <v>0.04</v>
      </c>
      <c r="BX200" s="39">
        <v>0.04</v>
      </c>
    </row>
    <row r="201" spans="1:76" x14ac:dyDescent="0.15">
      <c r="B201" s="66"/>
      <c r="D201" t="s">
        <v>66</v>
      </c>
      <c r="G201" s="36" t="s">
        <v>38</v>
      </c>
      <c r="H201" s="141"/>
      <c r="I201" s="141">
        <f t="shared" ref="I201:T201" si="620">IFERROR((I199-H199)/(I196-H196),"nm")</f>
        <v>1.1825794645343521</v>
      </c>
      <c r="J201" s="141">
        <f t="shared" si="620"/>
        <v>0.59887702844450041</v>
      </c>
      <c r="K201" s="141">
        <f t="shared" si="620"/>
        <v>0.25178698015122913</v>
      </c>
      <c r="L201" s="141">
        <f t="shared" si="620"/>
        <v>-0.6983512606120208</v>
      </c>
      <c r="M201" s="141">
        <f t="shared" si="620"/>
        <v>0.126834427470884</v>
      </c>
      <c r="N201" s="141">
        <f t="shared" si="620"/>
        <v>-1.9585609730955564E-2</v>
      </c>
      <c r="O201" s="141">
        <f t="shared" si="620"/>
        <v>0.10326797385620914</v>
      </c>
      <c r="P201" s="141">
        <f t="shared" si="620"/>
        <v>0.1398065371065523</v>
      </c>
      <c r="Q201" s="141">
        <f t="shared" si="620"/>
        <v>3.1277287934364524E-2</v>
      </c>
      <c r="R201" s="141">
        <f t="shared" si="620"/>
        <v>4.0000000000000029E-2</v>
      </c>
      <c r="S201" s="141">
        <f t="shared" si="620"/>
        <v>4.0000000000000022E-2</v>
      </c>
      <c r="T201" s="141">
        <f t="shared" si="620"/>
        <v>4.0000000000000015E-2</v>
      </c>
      <c r="Y201" s="141"/>
      <c r="Z201" s="141"/>
      <c r="AA201" s="141"/>
      <c r="AB201" s="141"/>
      <c r="AC201" s="141"/>
      <c r="AD201" s="141"/>
      <c r="AE201" s="141"/>
      <c r="AF201" s="141"/>
      <c r="AG201" s="141"/>
      <c r="AH201" s="141"/>
      <c r="AI201" s="141"/>
      <c r="AJ201" s="141">
        <f t="shared" ref="AJ201:BE201" si="621">IFERROR((AJ199-AF199)/(AJ196-AF196),"nm")</f>
        <v>-0.62661991157188468</v>
      </c>
      <c r="AK201" s="141">
        <f t="shared" si="621"/>
        <v>0.75827814569530905</v>
      </c>
      <c r="AL201" s="141">
        <f t="shared" si="621"/>
        <v>0.63480355261177124</v>
      </c>
      <c r="AM201" s="141">
        <f t="shared" si="621"/>
        <v>0.1648216482164834</v>
      </c>
      <c r="AN201" s="141">
        <f t="shared" si="621"/>
        <v>-3.9639163140573586E-2</v>
      </c>
      <c r="AO201" s="141">
        <f t="shared" si="621"/>
        <v>-2.8655421411650527E-2</v>
      </c>
      <c r="AP201" s="141">
        <f t="shared" si="621"/>
        <v>-0.36315462958176076</v>
      </c>
      <c r="AQ201" s="141">
        <f t="shared" si="621"/>
        <v>6.4106280193237684</v>
      </c>
      <c r="AR201" s="141">
        <f t="shared" si="621"/>
        <v>0.12074717579441095</v>
      </c>
      <c r="AS201" s="141">
        <f t="shared" si="621"/>
        <v>-0.10305958132045079</v>
      </c>
      <c r="AT201" s="141">
        <f t="shared" si="621"/>
        <v>1.0640652300524267</v>
      </c>
      <c r="AU201" s="141">
        <f t="shared" si="621"/>
        <v>6.6020292053859259E-2</v>
      </c>
      <c r="AV201" s="141">
        <f t="shared" si="621"/>
        <v>4.2728428500359281E-2</v>
      </c>
      <c r="AW201" s="141">
        <f t="shared" si="621"/>
        <v>-7.7139308361116515E-2</v>
      </c>
      <c r="AX201" s="141">
        <f t="shared" si="621"/>
        <v>5.5659917901621087E-2</v>
      </c>
      <c r="AY201" s="141">
        <f t="shared" si="621"/>
        <v>1.9166267369429821E-2</v>
      </c>
      <c r="AZ201" s="141">
        <f t="shared" si="621"/>
        <v>-0.1038081188876142</v>
      </c>
      <c r="BA201" s="141">
        <f t="shared" si="621"/>
        <v>8.7058823529411758E-2</v>
      </c>
      <c r="BB201" s="141">
        <f t="shared" si="621"/>
        <v>8.7878787878787876E-2</v>
      </c>
      <c r="BC201" s="141">
        <f t="shared" si="621"/>
        <v>-0.30463576158940397</v>
      </c>
      <c r="BD201" s="141">
        <f t="shared" si="621"/>
        <v>-0.20496894409937888</v>
      </c>
      <c r="BE201" s="141">
        <f t="shared" si="621"/>
        <v>0.20039682539682541</v>
      </c>
      <c r="BF201" s="141">
        <f t="shared" ref="BF201:BT201" si="622">IFERROR((BF199-BB199)/(BF196-BB196),"nm")</f>
        <v>4.8317946327734278E-2</v>
      </c>
      <c r="BG201" s="141">
        <f t="shared" si="622"/>
        <v>5.6924195261970914E-2</v>
      </c>
      <c r="BH201" s="141">
        <f t="shared" si="622"/>
        <v>0.2542920081064412</v>
      </c>
      <c r="BI201" s="141">
        <f t="shared" si="622"/>
        <v>4.917927261023471E-3</v>
      </c>
      <c r="BJ201" s="141">
        <f t="shared" si="622"/>
        <v>3.9999999999999987E-2</v>
      </c>
      <c r="BK201" s="141">
        <f t="shared" si="622"/>
        <v>3.9999999999999994E-2</v>
      </c>
      <c r="BL201" s="141">
        <f t="shared" si="622"/>
        <v>3.999999999999998E-2</v>
      </c>
      <c r="BM201" s="141">
        <f t="shared" si="622"/>
        <v>0.04</v>
      </c>
      <c r="BN201" s="141">
        <f t="shared" si="622"/>
        <v>3.9999999999999987E-2</v>
      </c>
      <c r="BO201" s="141">
        <f t="shared" si="622"/>
        <v>4.0000000000000022E-2</v>
      </c>
      <c r="BP201" s="141">
        <f t="shared" si="622"/>
        <v>4.0000000000000015E-2</v>
      </c>
      <c r="BQ201" s="141">
        <f t="shared" si="622"/>
        <v>0.04</v>
      </c>
      <c r="BR201" s="141">
        <f t="shared" si="622"/>
        <v>4.0000000000000022E-2</v>
      </c>
      <c r="BS201" s="141">
        <f t="shared" si="622"/>
        <v>3.9999999999999966E-2</v>
      </c>
      <c r="BT201" s="141">
        <f t="shared" si="622"/>
        <v>3.9999999999999973E-2</v>
      </c>
      <c r="BU201" s="141">
        <f t="shared" ref="BU201" si="623">IFERROR((BU199-BQ199)/(BU196-BQ196),"nm")</f>
        <v>4.0000000000000036E-2</v>
      </c>
      <c r="BV201" s="141">
        <f t="shared" ref="BV201" si="624">IFERROR((BV199-BR199)/(BV196-BR196),"nm")</f>
        <v>4.0000000000000015E-2</v>
      </c>
      <c r="BW201" s="141">
        <f t="shared" ref="BW201" si="625">IFERROR((BW199-BS199)/(BW196-BS196),"nm")</f>
        <v>3.9999999999999987E-2</v>
      </c>
      <c r="BX201" s="141">
        <f t="shared" ref="BX201" si="626">IFERROR((BX199-BT199)/(BX196-BT196),"nm")</f>
        <v>4.0000000000000056E-2</v>
      </c>
    </row>
    <row r="202" spans="1:76" x14ac:dyDescent="0.15">
      <c r="C202" t="s">
        <v>71</v>
      </c>
      <c r="G202" s="36" t="s">
        <v>38</v>
      </c>
      <c r="H202" s="141"/>
      <c r="I202" s="26"/>
      <c r="J202" s="24">
        <f>IFERROR(J199/I199-1,"nm")</f>
        <v>-0.32651001631540888</v>
      </c>
      <c r="K202" s="24">
        <f t="shared" ref="K202:T202" si="627">IFERROR(K199/J199-1,"nm")</f>
        <v>0.42578856671911303</v>
      </c>
      <c r="L202" s="24">
        <f t="shared" si="627"/>
        <v>-0.57202662462778076</v>
      </c>
      <c r="M202" s="24">
        <f t="shared" si="627"/>
        <v>0.82949289894814404</v>
      </c>
      <c r="N202" s="24">
        <f t="shared" si="627"/>
        <v>-8.5011185682326573E-2</v>
      </c>
      <c r="O202" s="24">
        <f t="shared" si="627"/>
        <v>0.1931540342298288</v>
      </c>
      <c r="P202" s="24">
        <f t="shared" si="627"/>
        <v>0.62047459016393436</v>
      </c>
      <c r="Q202" s="24">
        <f t="shared" si="627"/>
        <v>9.8848935674076266E-2</v>
      </c>
      <c r="R202" s="24">
        <f t="shared" si="627"/>
        <v>0.12999999999999989</v>
      </c>
      <c r="S202" s="24">
        <f t="shared" si="627"/>
        <v>0.12999999999999989</v>
      </c>
      <c r="T202" s="24">
        <f t="shared" si="627"/>
        <v>0.12999999999999989</v>
      </c>
      <c r="Y202" s="141" t="str">
        <f>IFERROR(Y199/#REF!-1,"nm")</f>
        <v>nm</v>
      </c>
      <c r="Z202" s="141" t="str">
        <f>IFERROR(Z199/#REF!-1,"nm")</f>
        <v>nm</v>
      </c>
      <c r="AA202" s="141" t="str">
        <f t="shared" ref="AA202:BE202" si="628">IFERROR(AA199/W199-1,"nm")</f>
        <v>nm</v>
      </c>
      <c r="AB202" s="141" t="str">
        <f t="shared" si="628"/>
        <v>nm</v>
      </c>
      <c r="AC202" s="141">
        <f t="shared" si="628"/>
        <v>0.18988434317279457</v>
      </c>
      <c r="AD202" s="141">
        <f t="shared" si="628"/>
        <v>1.5694999311199886</v>
      </c>
      <c r="AE202" s="141">
        <f t="shared" si="628"/>
        <v>2.713446249567923</v>
      </c>
      <c r="AF202" s="141">
        <f t="shared" si="628"/>
        <v>-0.3276176577891281</v>
      </c>
      <c r="AG202" s="141">
        <f t="shared" si="628"/>
        <v>-0.32409690990860285</v>
      </c>
      <c r="AH202" s="141">
        <f t="shared" si="628"/>
        <v>-0.77873686467939096</v>
      </c>
      <c r="AI202" s="141">
        <f t="shared" si="628"/>
        <v>-0.40207577026901242</v>
      </c>
      <c r="AJ202" s="141">
        <f t="shared" si="628"/>
        <v>1.4867064568638093</v>
      </c>
      <c r="AK202" s="141">
        <f t="shared" si="628"/>
        <v>4.9152178579094041E-2</v>
      </c>
      <c r="AL202" s="141">
        <f t="shared" si="628"/>
        <v>4.0872304337291014</v>
      </c>
      <c r="AM202" s="141">
        <f t="shared" si="628"/>
        <v>8.3443605511014152E-2</v>
      </c>
      <c r="AN202" s="141">
        <f t="shared" si="628"/>
        <v>-9.811622663466435E-2</v>
      </c>
      <c r="AO202" s="141">
        <f t="shared" si="628"/>
        <v>-0.20540098199672652</v>
      </c>
      <c r="AP202" s="141">
        <f t="shared" si="628"/>
        <v>-0.66915932364848774</v>
      </c>
      <c r="AQ202" s="141">
        <f t="shared" si="628"/>
        <v>-0.66736116100294562</v>
      </c>
      <c r="AR202" s="141">
        <f t="shared" si="628"/>
        <v>-0.58959677419354839</v>
      </c>
      <c r="AS202" s="141">
        <f t="shared" si="628"/>
        <v>0.72502574665293507</v>
      </c>
      <c r="AT202" s="141">
        <f t="shared" si="628"/>
        <v>0.52605816297149444</v>
      </c>
      <c r="AU202" s="141">
        <f t="shared" si="628"/>
        <v>1.2030237580993521</v>
      </c>
      <c r="AV202" s="141">
        <f t="shared" si="628"/>
        <v>1.0632737276478679</v>
      </c>
      <c r="AW202" s="141">
        <f t="shared" si="628"/>
        <v>-0.44029850746268662</v>
      </c>
      <c r="AX202" s="141">
        <f t="shared" si="628"/>
        <v>0.30188679245283012</v>
      </c>
      <c r="AY202" s="141">
        <f t="shared" si="628"/>
        <v>7.8431372549019551E-2</v>
      </c>
      <c r="AZ202" s="141">
        <f t="shared" si="628"/>
        <v>-0.18095238095238098</v>
      </c>
      <c r="BA202" s="141">
        <f t="shared" si="628"/>
        <v>0.4933333333333334</v>
      </c>
      <c r="BB202" s="141">
        <f t="shared" si="628"/>
        <v>0.21014492753623193</v>
      </c>
      <c r="BC202" s="141">
        <f t="shared" si="628"/>
        <v>0.41818181818181821</v>
      </c>
      <c r="BD202" s="141">
        <f t="shared" si="628"/>
        <v>-0.38372093023255816</v>
      </c>
      <c r="BE202" s="141">
        <f t="shared" si="628"/>
        <v>0.90178571428571419</v>
      </c>
      <c r="BF202" s="141">
        <f t="shared" ref="BF202:BT202" si="629">IFERROR(BF199/BB199-1,"nm")</f>
        <v>0.16139640718562887</v>
      </c>
      <c r="BG202" s="141">
        <f t="shared" si="629"/>
        <v>0.19577179487179475</v>
      </c>
      <c r="BH202" s="141">
        <f t="shared" si="629"/>
        <v>2.7226037735849058</v>
      </c>
      <c r="BI202" s="141">
        <f t="shared" si="629"/>
        <v>1.434741784037552E-2</v>
      </c>
      <c r="BJ202" s="141">
        <f t="shared" si="629"/>
        <v>0.12999999999999989</v>
      </c>
      <c r="BK202" s="141">
        <f t="shared" si="629"/>
        <v>0.12999999999999989</v>
      </c>
      <c r="BL202" s="141">
        <f t="shared" si="629"/>
        <v>0.12999999999999967</v>
      </c>
      <c r="BM202" s="141">
        <f t="shared" si="629"/>
        <v>0.12999999999999989</v>
      </c>
      <c r="BN202" s="141">
        <f t="shared" si="629"/>
        <v>0.12999999999999989</v>
      </c>
      <c r="BO202" s="141">
        <f t="shared" si="629"/>
        <v>0.12999999999999989</v>
      </c>
      <c r="BP202" s="141">
        <f t="shared" si="629"/>
        <v>0.12999999999999989</v>
      </c>
      <c r="BQ202" s="141">
        <f t="shared" si="629"/>
        <v>0.12999999999999989</v>
      </c>
      <c r="BR202" s="141">
        <f t="shared" si="629"/>
        <v>0.13000000000000012</v>
      </c>
      <c r="BS202" s="141">
        <f t="shared" si="629"/>
        <v>0.12999999999999989</v>
      </c>
      <c r="BT202" s="141">
        <f t="shared" si="629"/>
        <v>0.12999999999999989</v>
      </c>
      <c r="BU202" s="141">
        <f t="shared" ref="BU202" si="630">IFERROR(BU199/BQ199-1,"nm")</f>
        <v>0.13000000000000012</v>
      </c>
      <c r="BV202" s="141">
        <f t="shared" ref="BV202" si="631">IFERROR(BV199/BR199-1,"nm")</f>
        <v>0.12999999999999989</v>
      </c>
      <c r="BW202" s="141">
        <f t="shared" ref="BW202" si="632">IFERROR(BW199/BS199-1,"nm")</f>
        <v>0.12999999999999989</v>
      </c>
      <c r="BX202" s="141">
        <f t="shared" ref="BX202" si="633">IFERROR(BX199/BT199-1,"nm")</f>
        <v>0.13000000000000012</v>
      </c>
    </row>
    <row r="203" spans="1:76" x14ac:dyDescent="0.15">
      <c r="G203" s="36"/>
      <c r="H203" s="25"/>
      <c r="I203" s="25"/>
      <c r="J203" s="25"/>
      <c r="K203" s="25"/>
      <c r="L203" s="25"/>
      <c r="M203" s="25"/>
      <c r="N203" s="25"/>
      <c r="O203" s="25"/>
    </row>
    <row r="204" spans="1:76" x14ac:dyDescent="0.15">
      <c r="A204" t="s">
        <v>43</v>
      </c>
      <c r="B204" s="96" t="s">
        <v>365</v>
      </c>
      <c r="C204" s="95"/>
      <c r="D204" s="95"/>
      <c r="E204" s="95"/>
      <c r="F204" s="95"/>
      <c r="G204" s="95"/>
      <c r="H204" s="95"/>
      <c r="I204" s="95"/>
      <c r="J204" s="95"/>
      <c r="K204" s="95"/>
      <c r="L204" s="95"/>
      <c r="M204" s="95"/>
      <c r="N204" s="95"/>
      <c r="O204" s="95"/>
      <c r="P204" s="95"/>
      <c r="Q204" s="95"/>
      <c r="R204" s="95"/>
      <c r="S204" s="95"/>
      <c r="T204" s="95"/>
      <c r="Y204" s="95"/>
      <c r="Z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  <c r="AM204" s="95"/>
      <c r="AN204" s="95"/>
      <c r="AO204" s="95"/>
      <c r="AP204" s="95"/>
      <c r="AQ204" s="95"/>
      <c r="AR204" s="95"/>
      <c r="AS204" s="95"/>
      <c r="AT204" s="95"/>
      <c r="AU204" s="95"/>
      <c r="AV204" s="95"/>
      <c r="AW204" s="95"/>
      <c r="AX204" s="95"/>
      <c r="AY204" s="95"/>
      <c r="AZ204" s="95"/>
      <c r="BA204" s="95"/>
      <c r="BB204" s="95"/>
      <c r="BC204" s="95"/>
      <c r="BD204" s="95"/>
      <c r="BE204" s="95"/>
      <c r="BF204" s="95"/>
      <c r="BG204" s="95"/>
      <c r="BH204" s="95"/>
      <c r="BI204" s="95"/>
      <c r="BJ204" s="95"/>
      <c r="BK204" s="95"/>
      <c r="BL204" s="95"/>
      <c r="BM204" s="95"/>
      <c r="BN204" s="95"/>
      <c r="BO204" s="95"/>
      <c r="BP204" s="95"/>
      <c r="BQ204" s="95"/>
      <c r="BR204" s="95"/>
      <c r="BS204" s="95"/>
      <c r="BT204" s="95"/>
      <c r="BU204" s="95"/>
      <c r="BV204" s="95"/>
      <c r="BW204" s="95"/>
      <c r="BX204" s="95"/>
    </row>
    <row r="206" spans="1:76" x14ac:dyDescent="0.15">
      <c r="B206" t="s">
        <v>40</v>
      </c>
      <c r="G206" s="36" t="str">
        <f>G$10</f>
        <v>JPY M</v>
      </c>
      <c r="H206" s="141"/>
      <c r="I206" s="144">
        <f t="shared" ref="I206:T206" si="634">+SUMIF($X$5:$BY$5,I$5,$X206:$BY206)</f>
        <v>-1457.2500000000002</v>
      </c>
      <c r="J206" s="144">
        <f t="shared" si="634"/>
        <v>-2048.29</v>
      </c>
      <c r="K206" s="144">
        <f t="shared" si="634"/>
        <v>-1053.0999999999999</v>
      </c>
      <c r="L206" s="144">
        <f t="shared" si="634"/>
        <v>-333.97000000000048</v>
      </c>
      <c r="M206" s="144">
        <f t="shared" si="634"/>
        <v>-839</v>
      </c>
      <c r="N206" s="144">
        <f t="shared" si="634"/>
        <v>-858</v>
      </c>
      <c r="O206" s="144">
        <f t="shared" si="634"/>
        <v>-2160</v>
      </c>
      <c r="P206" s="144">
        <f t="shared" si="634"/>
        <v>-2054.934653655645</v>
      </c>
      <c r="Q206" s="144">
        <f t="shared" si="634"/>
        <v>-2355.0899180454398</v>
      </c>
      <c r="R206" s="144">
        <f t="shared" si="634"/>
        <v>-2564.4919166042782</v>
      </c>
      <c r="S206" s="144">
        <f t="shared" si="634"/>
        <v>-2728.3011717978034</v>
      </c>
      <c r="T206" s="144">
        <f t="shared" si="634"/>
        <v>-2903.4612479682919</v>
      </c>
      <c r="Y206" s="25">
        <f t="shared" ref="Y206:BE206" si="635">Y41</f>
        <v>-60.900000000000091</v>
      </c>
      <c r="Z206" s="25">
        <f t="shared" si="635"/>
        <v>-84.070000000000164</v>
      </c>
      <c r="AA206" s="25">
        <f t="shared" si="635"/>
        <v>28.739999999999782</v>
      </c>
      <c r="AB206" s="25">
        <f t="shared" si="635"/>
        <v>-398.58999999999992</v>
      </c>
      <c r="AC206" s="25">
        <f t="shared" si="635"/>
        <v>-101.81999999999994</v>
      </c>
      <c r="AD206" s="25">
        <f t="shared" si="635"/>
        <v>-263.31999999999971</v>
      </c>
      <c r="AE206" s="25">
        <f t="shared" si="635"/>
        <v>-625.70000000000027</v>
      </c>
      <c r="AF206" s="25">
        <f t="shared" si="635"/>
        <v>-466.41000000000031</v>
      </c>
      <c r="AG206" s="25">
        <f t="shared" si="635"/>
        <v>-897.37999999999965</v>
      </c>
      <c r="AH206" s="25">
        <f t="shared" si="635"/>
        <v>-457.58999999999992</v>
      </c>
      <c r="AI206" s="25">
        <f t="shared" si="635"/>
        <v>-394.71000000000004</v>
      </c>
      <c r="AJ206" s="25">
        <f t="shared" si="635"/>
        <v>-298.61000000000035</v>
      </c>
      <c r="AK206" s="25">
        <f t="shared" si="635"/>
        <v>-56.240000000000009</v>
      </c>
      <c r="AL206" s="25">
        <f t="shared" si="635"/>
        <v>-253.42999999999984</v>
      </c>
      <c r="AM206" s="25">
        <f t="shared" si="635"/>
        <v>-382.59000000000015</v>
      </c>
      <c r="AN206" s="25">
        <f t="shared" si="635"/>
        <v>-360.83999999999992</v>
      </c>
      <c r="AO206" s="25">
        <f t="shared" si="635"/>
        <v>-534.76000000000022</v>
      </c>
      <c r="AP206" s="25">
        <f t="shared" si="635"/>
        <v>-489.22000000000025</v>
      </c>
      <c r="AQ206" s="25">
        <f t="shared" si="635"/>
        <v>188.57999999999993</v>
      </c>
      <c r="AR206" s="25">
        <f t="shared" si="635"/>
        <v>501.43000000000006</v>
      </c>
      <c r="AS206" s="25">
        <f t="shared" si="635"/>
        <v>-263</v>
      </c>
      <c r="AT206" s="25">
        <f t="shared" si="635"/>
        <v>-163</v>
      </c>
      <c r="AU206" s="25">
        <f t="shared" si="635"/>
        <v>-147</v>
      </c>
      <c r="AV206" s="25">
        <f t="shared" si="635"/>
        <v>-266</v>
      </c>
      <c r="AW206" s="25">
        <f t="shared" si="635"/>
        <v>-357</v>
      </c>
      <c r="AX206" s="25">
        <f t="shared" si="635"/>
        <v>-238</v>
      </c>
      <c r="AY206" s="25">
        <f t="shared" si="635"/>
        <v>-122</v>
      </c>
      <c r="AZ206" s="25">
        <f t="shared" si="635"/>
        <v>-141</v>
      </c>
      <c r="BA206" s="25">
        <f t="shared" si="635"/>
        <v>-417</v>
      </c>
      <c r="BB206" s="25">
        <f t="shared" si="635"/>
        <v>-358</v>
      </c>
      <c r="BC206" s="25">
        <f t="shared" si="635"/>
        <v>-706</v>
      </c>
      <c r="BD206" s="25">
        <f t="shared" si="635"/>
        <v>-679</v>
      </c>
      <c r="BE206" s="25">
        <f t="shared" si="635"/>
        <v>-486</v>
      </c>
      <c r="BF206" s="25">
        <f t="shared" ref="BF206:BX206" si="636">BF207*BF10</f>
        <v>-510.98198233674026</v>
      </c>
      <c r="BG206" s="25">
        <f t="shared" si="636"/>
        <v>-522.38257071291935</v>
      </c>
      <c r="BH206" s="25">
        <f t="shared" si="636"/>
        <v>-535.57010060598543</v>
      </c>
      <c r="BI206" s="25">
        <f t="shared" si="636"/>
        <v>-567.10193188767232</v>
      </c>
      <c r="BJ206" s="25">
        <f t="shared" si="636"/>
        <v>-577.6170939755383</v>
      </c>
      <c r="BK206" s="25">
        <f t="shared" si="636"/>
        <v>-596.26165694823294</v>
      </c>
      <c r="BL206" s="25">
        <f t="shared" si="636"/>
        <v>-614.10923523399651</v>
      </c>
      <c r="BM206" s="25">
        <f t="shared" si="636"/>
        <v>-628.6037791088828</v>
      </c>
      <c r="BN206" s="25">
        <f t="shared" si="636"/>
        <v>-633.11957596211244</v>
      </c>
      <c r="BO206" s="25">
        <f t="shared" si="636"/>
        <v>-645.91855962277123</v>
      </c>
      <c r="BP206" s="25">
        <f t="shared" si="636"/>
        <v>-656.85000191051165</v>
      </c>
      <c r="BQ206" s="25">
        <f t="shared" si="636"/>
        <v>-676.1858058135457</v>
      </c>
      <c r="BR206" s="25">
        <f t="shared" si="636"/>
        <v>-675.99771954151367</v>
      </c>
      <c r="BS206" s="25">
        <f t="shared" si="636"/>
        <v>-684.61683514156982</v>
      </c>
      <c r="BT206" s="25">
        <f t="shared" si="636"/>
        <v>-691.50081130117428</v>
      </c>
      <c r="BU206" s="25">
        <f t="shared" si="636"/>
        <v>-720.35628553302752</v>
      </c>
      <c r="BV206" s="25">
        <f t="shared" si="636"/>
        <v>-719.39923979622313</v>
      </c>
      <c r="BW206" s="25">
        <f t="shared" si="636"/>
        <v>-728.43489323420943</v>
      </c>
      <c r="BX206" s="25">
        <f t="shared" si="636"/>
        <v>-735.27082940483137</v>
      </c>
    </row>
    <row r="207" spans="1:76" x14ac:dyDescent="0.15">
      <c r="C207" t="s">
        <v>72</v>
      </c>
      <c r="G207" s="36" t="s">
        <v>38</v>
      </c>
      <c r="I207" s="24">
        <f t="shared" ref="I207:T207" si="637">IFERROR(I206/I10,"nm")</f>
        <v>-1.7000116658889411E-2</v>
      </c>
      <c r="J207" s="24">
        <f t="shared" si="637"/>
        <v>-2.6018291521117815E-2</v>
      </c>
      <c r="K207" s="24">
        <f t="shared" si="637"/>
        <v>-1.2529595831003342E-2</v>
      </c>
      <c r="L207" s="24">
        <f t="shared" si="637"/>
        <v>-3.8155790147152966E-3</v>
      </c>
      <c r="M207" s="24">
        <f t="shared" si="637"/>
        <v>-8.9973190348525463E-3</v>
      </c>
      <c r="N207" s="24">
        <f t="shared" si="637"/>
        <v>-7.8691772215751191E-3</v>
      </c>
      <c r="O207" s="24">
        <f t="shared" si="637"/>
        <v>-1.8270092872972106E-2</v>
      </c>
      <c r="P207" s="24">
        <f t="shared" si="637"/>
        <v>-1.4823518774106337E-2</v>
      </c>
      <c r="Q207" s="24">
        <f t="shared" si="637"/>
        <v>-1.5000000000000001E-2</v>
      </c>
      <c r="R207" s="24">
        <f t="shared" si="637"/>
        <v>-1.4999999999999999E-2</v>
      </c>
      <c r="S207" s="24">
        <f t="shared" si="637"/>
        <v>-1.4999999999999998E-2</v>
      </c>
      <c r="T207" s="24">
        <f t="shared" si="637"/>
        <v>-1.5000000000000003E-2</v>
      </c>
      <c r="Y207" s="24">
        <f t="shared" ref="Y207:BE207" si="638">IFERROR(Y206/Y10,"nm")</f>
        <v>-2.9784320438206138E-3</v>
      </c>
      <c r="Z207" s="24">
        <f t="shared" si="638"/>
        <v>-3.9930654507457095E-3</v>
      </c>
      <c r="AA207" s="24">
        <f t="shared" si="638"/>
        <v>1.3258292199104941E-3</v>
      </c>
      <c r="AB207" s="24">
        <f t="shared" si="638"/>
        <v>-2.0855483465885304E-2</v>
      </c>
      <c r="AC207" s="24">
        <f t="shared" si="638"/>
        <v>-4.9379243452958264E-3</v>
      </c>
      <c r="AD207" s="24">
        <f t="shared" si="638"/>
        <v>-1.189340560072266E-2</v>
      </c>
      <c r="AE207" s="24">
        <f t="shared" si="638"/>
        <v>-2.9379724843874737E-2</v>
      </c>
      <c r="AF207" s="24">
        <f t="shared" si="638"/>
        <v>-2.1530258966902107E-2</v>
      </c>
      <c r="AG207" s="24">
        <f t="shared" si="638"/>
        <v>-4.5829120065369475E-2</v>
      </c>
      <c r="AH207" s="24">
        <f t="shared" si="638"/>
        <v>-2.4473979782852859E-2</v>
      </c>
      <c r="AI207" s="24">
        <f t="shared" si="638"/>
        <v>-1.9641222133757963E-2</v>
      </c>
      <c r="AJ207" s="24">
        <f t="shared" si="638"/>
        <v>-1.4672989042307521E-2</v>
      </c>
      <c r="AK207" s="24">
        <f t="shared" si="638"/>
        <v>-2.7412751023591347E-3</v>
      </c>
      <c r="AL207" s="24">
        <f t="shared" si="638"/>
        <v>-1.2321567483469459E-2</v>
      </c>
      <c r="AM207" s="24">
        <f t="shared" si="638"/>
        <v>-1.8189987163029532E-2</v>
      </c>
      <c r="AN207" s="24">
        <f t="shared" si="638"/>
        <v>-1.6452671894948017E-2</v>
      </c>
      <c r="AO207" s="24">
        <f t="shared" si="638"/>
        <v>-2.2446272666218948E-2</v>
      </c>
      <c r="AP207" s="24">
        <f t="shared" si="638"/>
        <v>-2.1077983627746672E-2</v>
      </c>
      <c r="AQ207" s="24">
        <f t="shared" si="638"/>
        <v>8.6803222094361306E-3</v>
      </c>
      <c r="AR207" s="24">
        <f t="shared" si="638"/>
        <v>2.6715861260589273E-2</v>
      </c>
      <c r="AS207" s="24">
        <f t="shared" si="638"/>
        <v>-1.2958856861295887E-2</v>
      </c>
      <c r="AT207" s="24">
        <f t="shared" si="638"/>
        <v>-7.2651096452130502E-3</v>
      </c>
      <c r="AU207" s="24">
        <f t="shared" si="638"/>
        <v>-5.8086695380724701E-3</v>
      </c>
      <c r="AV207" s="24">
        <f t="shared" si="638"/>
        <v>-1.055053149293987E-2</v>
      </c>
      <c r="AW207" s="24">
        <f t="shared" si="638"/>
        <v>-1.3671351434151572E-2</v>
      </c>
      <c r="AX207" s="24">
        <f t="shared" si="638"/>
        <v>-8.8357588357588362E-3</v>
      </c>
      <c r="AY207" s="24">
        <f t="shared" si="638"/>
        <v>-4.2855135590838837E-3</v>
      </c>
      <c r="AZ207" s="24">
        <f t="shared" si="638"/>
        <v>-5.1242913214129965E-3</v>
      </c>
      <c r="BA207" s="24">
        <f t="shared" si="638"/>
        <v>-1.4772042934570831E-2</v>
      </c>
      <c r="BB207" s="24">
        <f t="shared" si="638"/>
        <v>-1.2268677176148046E-2</v>
      </c>
      <c r="BC207" s="24">
        <f t="shared" si="638"/>
        <v>-2.3390650366100121E-2</v>
      </c>
      <c r="BD207" s="24">
        <f t="shared" si="638"/>
        <v>-2.216491480054841E-2</v>
      </c>
      <c r="BE207" s="24">
        <f t="shared" si="638"/>
        <v>-1.4281096647174635E-2</v>
      </c>
      <c r="BF207" s="145">
        <v>-1.4999999999999999E-2</v>
      </c>
      <c r="BG207" s="145">
        <v>-1.4999999999999999E-2</v>
      </c>
      <c r="BH207" s="145">
        <v>-1.4999999999999999E-2</v>
      </c>
      <c r="BI207" s="145">
        <v>-1.4999999999999999E-2</v>
      </c>
      <c r="BJ207" s="145">
        <v>-1.4999999999999999E-2</v>
      </c>
      <c r="BK207" s="145">
        <v>-1.4999999999999999E-2</v>
      </c>
      <c r="BL207" s="145">
        <v>-1.4999999999999999E-2</v>
      </c>
      <c r="BM207" s="145">
        <v>-1.4999999999999999E-2</v>
      </c>
      <c r="BN207" s="145">
        <v>-1.4999999999999999E-2</v>
      </c>
      <c r="BO207" s="145">
        <v>-1.4999999999999999E-2</v>
      </c>
      <c r="BP207" s="145">
        <v>-1.4999999999999999E-2</v>
      </c>
      <c r="BQ207" s="145">
        <v>-1.4999999999999999E-2</v>
      </c>
      <c r="BR207" s="145">
        <v>-1.4999999999999999E-2</v>
      </c>
      <c r="BS207" s="145">
        <v>-1.4999999999999999E-2</v>
      </c>
      <c r="BT207" s="145">
        <v>-1.4999999999999999E-2</v>
      </c>
      <c r="BU207" s="145">
        <v>-1.4999999999999999E-2</v>
      </c>
      <c r="BV207" s="145">
        <v>-1.4999999999999999E-2</v>
      </c>
      <c r="BW207" s="145">
        <v>-1.4999999999999999E-2</v>
      </c>
      <c r="BX207" s="145">
        <v>-1.4999999999999999E-2</v>
      </c>
    </row>
    <row r="209" spans="1:76" x14ac:dyDescent="0.15">
      <c r="A209" t="s">
        <v>43</v>
      </c>
      <c r="B209" s="93" t="s">
        <v>204</v>
      </c>
      <c r="C209" s="94"/>
      <c r="D209" s="94"/>
      <c r="E209" s="94"/>
      <c r="F209" s="94"/>
      <c r="G209" s="94"/>
      <c r="H209" s="94"/>
      <c r="I209" s="94"/>
      <c r="J209" s="94"/>
      <c r="K209" s="94"/>
      <c r="L209" s="94"/>
      <c r="M209" s="94"/>
      <c r="N209" s="94"/>
      <c r="O209" s="94"/>
      <c r="P209" s="94"/>
      <c r="Q209" s="94"/>
      <c r="R209" s="94"/>
      <c r="S209" s="94"/>
      <c r="T209" s="94"/>
      <c r="Y209" s="94"/>
      <c r="Z209" s="94"/>
      <c r="AA209" s="94"/>
      <c r="AB209" s="94"/>
      <c r="AC209" s="94"/>
      <c r="AD209" s="94"/>
      <c r="AE209" s="94"/>
      <c r="AF209" s="94"/>
      <c r="AG209" s="94"/>
      <c r="AH209" s="94"/>
      <c r="AI209" s="94"/>
      <c r="AJ209" s="94"/>
      <c r="AK209" s="94"/>
      <c r="AL209" s="94"/>
      <c r="AM209" s="94"/>
      <c r="AN209" s="94"/>
      <c r="AO209" s="94"/>
      <c r="AP209" s="94"/>
      <c r="AQ209" s="94"/>
      <c r="AR209" s="94"/>
      <c r="AS209" s="94"/>
      <c r="AT209" s="94"/>
      <c r="AU209" s="94"/>
      <c r="AV209" s="94"/>
      <c r="AW209" s="94"/>
      <c r="AX209" s="94"/>
      <c r="AY209" s="94"/>
      <c r="AZ209" s="94"/>
      <c r="BA209" s="94"/>
      <c r="BB209" s="94"/>
      <c r="BC209" s="94"/>
      <c r="BD209" s="94"/>
      <c r="BE209" s="94"/>
      <c r="BF209" s="94"/>
      <c r="BG209" s="94"/>
      <c r="BH209" s="94"/>
      <c r="BI209" s="94"/>
      <c r="BJ209" s="94"/>
      <c r="BK209" s="94"/>
      <c r="BL209" s="94"/>
      <c r="BM209" s="94"/>
      <c r="BN209" s="94"/>
      <c r="BO209" s="94"/>
      <c r="BP209" s="94"/>
      <c r="BQ209" s="94"/>
      <c r="BR209" s="94"/>
      <c r="BS209" s="94"/>
      <c r="BT209" s="94"/>
      <c r="BU209" s="94"/>
      <c r="BV209" s="94"/>
      <c r="BW209" s="94"/>
      <c r="BX209" s="94"/>
    </row>
  </sheetData>
  <conditionalFormatting sqref="H70:T70 Y70:BE70 Y71:BX76 Y77:AR77 BF77:BX77 Y78:BX82 H80:T80 H82:T84 Y83:BE83 Y84:BX108 H86:T86 H91:T91 H93:T97 H99:T101 H103:T110 Y109:BE109 Y110:BX130 H112:T112 H115:T119 H121:T123 H125:T132 Y131:BE131 Y132:BX134 H134:T134">
    <cfRule type="cellIs" dxfId="35" priority="45" operator="equal">
      <formula>"Balanced"</formula>
    </cfRule>
    <cfRule type="cellIs" dxfId="34" priority="46" operator="equal">
      <formula>"Not Balanced"</formula>
    </cfRule>
  </conditionalFormatting>
  <conditionalFormatting sqref="H136:T136 Y136:BE136">
    <cfRule type="cellIs" dxfId="33" priority="29" operator="equal">
      <formula>"Balanced"</formula>
    </cfRule>
    <cfRule type="cellIs" dxfId="32" priority="30" operator="equal">
      <formula>"Not Balanced"</formula>
    </cfRule>
  </conditionalFormatting>
  <conditionalFormatting sqref="H140:T140">
    <cfRule type="cellIs" dxfId="31" priority="11" operator="equal">
      <formula>"Balanced"</formula>
    </cfRule>
    <cfRule type="cellIs" dxfId="30" priority="12" operator="equal">
      <formula>"Not Balanced"</formula>
    </cfRule>
  </conditionalFormatting>
  <conditionalFormatting sqref="H144:T144">
    <cfRule type="cellIs" dxfId="29" priority="9" operator="equal">
      <formula>"Balanced"</formula>
    </cfRule>
    <cfRule type="cellIs" dxfId="28" priority="10" operator="equal">
      <formula>"Not Balanced"</formula>
    </cfRule>
  </conditionalFormatting>
  <conditionalFormatting sqref="H147:T147">
    <cfRule type="cellIs" dxfId="27" priority="7" operator="equal">
      <formula>"Balanced"</formula>
    </cfRule>
    <cfRule type="cellIs" dxfId="26" priority="8" operator="equal">
      <formula>"Not Balanced"</formula>
    </cfRule>
  </conditionalFormatting>
  <conditionalFormatting sqref="H151:T152">
    <cfRule type="cellIs" dxfId="25" priority="3" operator="equal">
      <formula>"Balanced"</formula>
    </cfRule>
    <cfRule type="cellIs" dxfId="24" priority="4" operator="equal">
      <formula>"Not Balanced"</formula>
    </cfRule>
  </conditionalFormatting>
  <conditionalFormatting sqref="Y138:BX152">
    <cfRule type="cellIs" dxfId="23" priority="1" operator="equal">
      <formula>"Balanced"</formula>
    </cfRule>
    <cfRule type="cellIs" dxfId="22" priority="2" operator="equal">
      <formula>"Not Balanced"</formula>
    </cfRule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B1ACD-9309-2B4D-B4C8-1B5A040C45B2}">
  <sheetPr>
    <tabColor rgb="FF7030A0"/>
  </sheetPr>
  <dimension ref="A1:V229"/>
  <sheetViews>
    <sheetView showGridLines="0" zoomScale="150" zoomScaleNormal="52" workbookViewId="0">
      <pane xSplit="7" ySplit="6" topLeftCell="M46" activePane="bottomRight" state="frozen"/>
      <selection pane="topRight" activeCell="G1" sqref="G1"/>
      <selection pane="bottomLeft" activeCell="A7" sqref="A7"/>
      <selection pane="bottomRight" activeCell="Q50" sqref="Q50"/>
    </sheetView>
  </sheetViews>
  <sheetFormatPr baseColWidth="10" defaultColWidth="11.3984375" defaultRowHeight="12" outlineLevelRow="1" outlineLevelCol="1" x14ac:dyDescent="0.15"/>
  <cols>
    <col min="1" max="4" width="2" customWidth="1"/>
    <col min="5" max="6" width="11" customWidth="1"/>
    <col min="7" max="7" width="11.3984375" style="36"/>
    <col min="8" max="12" width="11.3984375" hidden="1" customWidth="1" outlineLevel="1"/>
    <col min="13" max="13" width="11.3984375" customWidth="1" collapsed="1"/>
    <col min="14" max="19" width="11.3984375" customWidth="1"/>
    <col min="21" max="21" width="2" style="4" customWidth="1"/>
  </cols>
  <sheetData>
    <row r="1" spans="1:21" x14ac:dyDescent="0.15">
      <c r="A1" s="21" t="str">
        <f>Summary!C2</f>
        <v>Nitto Boseki</v>
      </c>
      <c r="B1" s="21"/>
    </row>
    <row r="2" spans="1:21" x14ac:dyDescent="0.15">
      <c r="A2" s="21" t="str">
        <f>Summary!C3</f>
        <v>TYO: 3110</v>
      </c>
      <c r="B2" s="21"/>
      <c r="F2" s="65" t="s">
        <v>20</v>
      </c>
      <c r="G2" s="70">
        <f>Summary!C9</f>
        <v>2</v>
      </c>
    </row>
    <row r="4" spans="1:21" s="18" customFormat="1" x14ac:dyDescent="0.15">
      <c r="B4" s="19" t="s">
        <v>23</v>
      </c>
      <c r="C4" s="19"/>
      <c r="D4" s="19"/>
      <c r="E4" s="19"/>
      <c r="F4" s="19"/>
      <c r="G4" s="72"/>
      <c r="H4" s="42" t="s">
        <v>24</v>
      </c>
      <c r="I4" s="42" t="s">
        <v>24</v>
      </c>
      <c r="J4" s="42" t="s">
        <v>24</v>
      </c>
      <c r="K4" s="42" t="s">
        <v>24</v>
      </c>
      <c r="L4" s="42" t="s">
        <v>24</v>
      </c>
      <c r="M4" s="42" t="s">
        <v>24</v>
      </c>
      <c r="N4" s="42" t="s">
        <v>24</v>
      </c>
      <c r="O4" s="42" t="s">
        <v>24</v>
      </c>
      <c r="P4" s="43" t="s">
        <v>25</v>
      </c>
      <c r="Q4" s="43" t="s">
        <v>25</v>
      </c>
      <c r="R4" s="43" t="s">
        <v>25</v>
      </c>
      <c r="S4" s="43" t="s">
        <v>25</v>
      </c>
      <c r="T4" s="43" t="s">
        <v>25</v>
      </c>
      <c r="U4" s="37"/>
    </row>
    <row r="5" spans="1:21" s="18" customFormat="1" x14ac:dyDescent="0.15">
      <c r="B5" s="19" t="s">
        <v>26</v>
      </c>
      <c r="C5" s="19"/>
      <c r="D5" s="19"/>
      <c r="E5" s="19"/>
      <c r="F5" s="19"/>
      <c r="G5" s="72"/>
      <c r="H5" s="19">
        <v>2019</v>
      </c>
      <c r="I5" s="19">
        <f t="shared" ref="I5:T5" si="0">H5+1</f>
        <v>2020</v>
      </c>
      <c r="J5" s="19">
        <f>I5+1</f>
        <v>2021</v>
      </c>
      <c r="K5" s="19">
        <f t="shared" si="0"/>
        <v>2022</v>
      </c>
      <c r="L5" s="19">
        <f t="shared" si="0"/>
        <v>2023</v>
      </c>
      <c r="M5" s="19">
        <f t="shared" si="0"/>
        <v>2024</v>
      </c>
      <c r="N5" s="19">
        <f t="shared" si="0"/>
        <v>2025</v>
      </c>
      <c r="O5" s="19">
        <f t="shared" si="0"/>
        <v>2026</v>
      </c>
      <c r="P5" s="40">
        <f t="shared" si="0"/>
        <v>2027</v>
      </c>
      <c r="Q5" s="40">
        <f t="shared" si="0"/>
        <v>2028</v>
      </c>
      <c r="R5" s="40">
        <f t="shared" si="0"/>
        <v>2029</v>
      </c>
      <c r="S5" s="40">
        <f t="shared" si="0"/>
        <v>2030</v>
      </c>
      <c r="T5" s="40">
        <f t="shared" si="0"/>
        <v>2031</v>
      </c>
      <c r="U5" s="37"/>
    </row>
    <row r="6" spans="1:21" s="18" customFormat="1" x14ac:dyDescent="0.15">
      <c r="B6" s="19" t="s">
        <v>27</v>
      </c>
      <c r="C6" s="19"/>
      <c r="D6" s="19"/>
      <c r="E6" s="19"/>
      <c r="F6" s="19"/>
      <c r="G6" s="72" t="s">
        <v>28</v>
      </c>
      <c r="H6" s="20">
        <v>43555</v>
      </c>
      <c r="I6" s="20">
        <f t="shared" ref="I6:N6" si="1">EOMONTH(J6,-12)</f>
        <v>43921</v>
      </c>
      <c r="J6" s="20">
        <f t="shared" si="1"/>
        <v>44286</v>
      </c>
      <c r="K6" s="20">
        <f t="shared" si="1"/>
        <v>44651</v>
      </c>
      <c r="L6" s="20">
        <f t="shared" si="1"/>
        <v>45016</v>
      </c>
      <c r="M6" s="20">
        <f t="shared" si="1"/>
        <v>45382</v>
      </c>
      <c r="N6" s="20">
        <f t="shared" si="1"/>
        <v>45747</v>
      </c>
      <c r="O6" s="20">
        <f>Summary!$C$6</f>
        <v>46112</v>
      </c>
      <c r="P6" s="41">
        <f>EOMONTH(O6,12)</f>
        <v>46477</v>
      </c>
      <c r="Q6" s="41">
        <f>EOMONTH(P6,12)</f>
        <v>46843</v>
      </c>
      <c r="R6" s="41">
        <f>EOMONTH(Q6,12)</f>
        <v>47208</v>
      </c>
      <c r="S6" s="41">
        <f>EOMONTH(R6,12)</f>
        <v>47573</v>
      </c>
      <c r="T6" s="41">
        <f>EOMONTH(S6,12)</f>
        <v>47938</v>
      </c>
      <c r="U6" s="37"/>
    </row>
    <row r="8" spans="1:21" x14ac:dyDescent="0.15">
      <c r="A8" t="s">
        <v>43</v>
      </c>
      <c r="B8" s="93" t="s">
        <v>29</v>
      </c>
      <c r="C8" s="94"/>
      <c r="D8" s="94"/>
      <c r="E8" s="94"/>
      <c r="F8" s="94"/>
      <c r="G8" s="162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</row>
    <row r="10" spans="1:21" x14ac:dyDescent="0.15">
      <c r="B10" s="68" t="s">
        <v>592</v>
      </c>
      <c r="G10" s="138" t="str">
        <f>Summary!C8</f>
        <v>JPY M</v>
      </c>
      <c r="P10" s="116" t="s">
        <v>594</v>
      </c>
    </row>
    <row r="11" spans="1:21" x14ac:dyDescent="0.15">
      <c r="B11" t="s">
        <v>347</v>
      </c>
      <c r="G11" s="36" t="str">
        <f>G$10</f>
        <v>JPY M</v>
      </c>
      <c r="P11" s="145">
        <v>0.25</v>
      </c>
      <c r="Q11" s="23">
        <f>Q44</f>
        <v>2317.4614058220263</v>
      </c>
    </row>
    <row r="12" spans="1:21" x14ac:dyDescent="0.15">
      <c r="B12" t="s">
        <v>711</v>
      </c>
      <c r="G12" s="36" t="str">
        <f>G$10</f>
        <v>JPY M</v>
      </c>
      <c r="P12" s="145">
        <v>0.25</v>
      </c>
      <c r="Q12" s="26">
        <f>Q53</f>
        <v>2771.3865217131747</v>
      </c>
    </row>
    <row r="13" spans="1:21" x14ac:dyDescent="0.15">
      <c r="B13" t="s">
        <v>344</v>
      </c>
      <c r="G13" s="36" t="str">
        <f t="shared" ref="G13:G16" si="2">G$10</f>
        <v>JPY M</v>
      </c>
      <c r="P13" s="145">
        <v>0.25</v>
      </c>
      <c r="Q13" s="23">
        <f>Q72</f>
        <v>2867.6996599200315</v>
      </c>
    </row>
    <row r="14" spans="1:21" x14ac:dyDescent="0.15">
      <c r="B14" t="s">
        <v>343</v>
      </c>
      <c r="G14" s="36" t="str">
        <f t="shared" si="2"/>
        <v>JPY M</v>
      </c>
      <c r="P14" s="145">
        <v>0.25</v>
      </c>
      <c r="Q14" s="23">
        <f>Q98</f>
        <v>1610.0115711901881</v>
      </c>
    </row>
    <row r="15" spans="1:21" x14ac:dyDescent="0.15">
      <c r="B15" t="s">
        <v>595</v>
      </c>
      <c r="G15" s="36" t="str">
        <f t="shared" si="2"/>
        <v>JPY M</v>
      </c>
      <c r="P15" s="145">
        <v>0</v>
      </c>
      <c r="Q15" s="23">
        <f>Q183</f>
        <v>1446.9857764279423</v>
      </c>
    </row>
    <row r="16" spans="1:21" x14ac:dyDescent="0.15">
      <c r="B16" t="s">
        <v>602</v>
      </c>
      <c r="G16" s="36" t="str">
        <f t="shared" si="2"/>
        <v>JPY M</v>
      </c>
      <c r="P16" s="231">
        <v>0</v>
      </c>
      <c r="Q16" s="23">
        <f>Q201</f>
        <v>1835.0035272790622</v>
      </c>
    </row>
    <row r="17" spans="1:21" x14ac:dyDescent="0.15">
      <c r="B17" s="100" t="s">
        <v>505</v>
      </c>
      <c r="C17" s="90"/>
      <c r="D17" s="90"/>
      <c r="E17" s="90"/>
      <c r="F17" s="90"/>
      <c r="G17" s="151" t="str">
        <f>G$10</f>
        <v>JPY M</v>
      </c>
      <c r="H17" s="90"/>
      <c r="I17" s="90"/>
      <c r="J17" s="90"/>
      <c r="K17" s="90"/>
      <c r="L17" s="90"/>
      <c r="M17" s="90"/>
      <c r="N17" s="90"/>
      <c r="O17" s="90"/>
      <c r="P17" s="286">
        <f>SUM(P11:P16)</f>
        <v>1</v>
      </c>
      <c r="Q17" s="101">
        <f>SUMPRODUCT(Q11:Q16,P11:P16)</f>
        <v>2391.6397896613553</v>
      </c>
    </row>
    <row r="19" spans="1:21" x14ac:dyDescent="0.15">
      <c r="A19" t="s">
        <v>43</v>
      </c>
      <c r="B19" s="96" t="s">
        <v>469</v>
      </c>
      <c r="C19" s="95"/>
      <c r="D19" s="95"/>
      <c r="E19" s="95"/>
      <c r="F19" s="95"/>
      <c r="G19" s="163"/>
      <c r="H19" s="95"/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/>
    </row>
    <row r="21" spans="1:21" s="21" customFormat="1" x14ac:dyDescent="0.15">
      <c r="B21" s="68" t="s">
        <v>40</v>
      </c>
      <c r="G21" s="36" t="str">
        <f t="shared" ref="G21:G27" si="3">G$10</f>
        <v>JPY M</v>
      </c>
      <c r="H21" s="139">
        <f>Revenue!H34</f>
        <v>8198</v>
      </c>
      <c r="I21" s="139">
        <f>Revenue!I34</f>
        <v>8160</v>
      </c>
      <c r="J21" s="139">
        <f>Revenue!J34</f>
        <v>5964</v>
      </c>
      <c r="K21" s="139">
        <f>Revenue!K34</f>
        <v>7268</v>
      </c>
      <c r="L21" s="139">
        <f>Revenue!L34</f>
        <v>4880</v>
      </c>
      <c r="M21" s="139">
        <f>Revenue!M34</f>
        <v>8386</v>
      </c>
      <c r="N21" s="139">
        <f>Revenue!N34</f>
        <v>16444</v>
      </c>
      <c r="O21" s="139">
        <f>Revenue!O34</f>
        <v>20818</v>
      </c>
      <c r="P21" s="139">
        <f>Revenue!P34</f>
        <v>30942.292735947751</v>
      </c>
      <c r="Q21" s="139">
        <f>Revenue!Q34</f>
        <v>34718.626076636792</v>
      </c>
      <c r="R21" s="139">
        <f>Revenue!R34</f>
        <v>37059.702842810075</v>
      </c>
      <c r="S21" s="139">
        <f>Revenue!S34</f>
        <v>38325.520732271369</v>
      </c>
      <c r="T21" s="139">
        <f>Revenue!T34</f>
        <v>39963.53592955265</v>
      </c>
      <c r="U21" s="53"/>
    </row>
    <row r="22" spans="1:21" x14ac:dyDescent="0.15">
      <c r="B22" s="66" t="s">
        <v>31</v>
      </c>
      <c r="G22" s="36" t="str">
        <f t="shared" si="3"/>
        <v>JPY M</v>
      </c>
      <c r="H22" s="78">
        <f>Revenue!H35</f>
        <v>1970.07</v>
      </c>
      <c r="I22" s="78">
        <f>Revenue!I35</f>
        <v>2831.4300000000003</v>
      </c>
      <c r="J22" s="78">
        <f>Revenue!J35</f>
        <v>2547.2199999999998</v>
      </c>
      <c r="K22" s="78">
        <f>Revenue!K35</f>
        <v>2973.05</v>
      </c>
      <c r="L22" s="78">
        <f>Revenue!L35</f>
        <v>3373.66</v>
      </c>
      <c r="M22" s="78">
        <f>Revenue!M35</f>
        <v>5382</v>
      </c>
      <c r="N22" s="78">
        <f>Revenue!N35</f>
        <v>13880</v>
      </c>
      <c r="O22" s="78">
        <f>Revenue!O35</f>
        <v>19391</v>
      </c>
      <c r="P22" s="78">
        <f>Revenue!P35</f>
        <v>28143.483106240627</v>
      </c>
      <c r="Q22" s="78">
        <f>Revenue!Q35</f>
        <v>31929.187241079788</v>
      </c>
      <c r="R22" s="78">
        <f>Revenue!R35</f>
        <v>34098.717635051784</v>
      </c>
      <c r="S22" s="78">
        <f>Revenue!S35</f>
        <v>35119.815487440472</v>
      </c>
      <c r="T22" s="78">
        <f>Revenue!T35</f>
        <v>36494.339922209227</v>
      </c>
    </row>
    <row r="23" spans="1:21" x14ac:dyDescent="0.15">
      <c r="B23" s="66" t="s">
        <v>32</v>
      </c>
      <c r="G23" s="36" t="str">
        <f t="shared" si="3"/>
        <v>JPY M</v>
      </c>
      <c r="H23" s="78">
        <f>Revenue!H36</f>
        <v>553.52</v>
      </c>
      <c r="I23" s="78">
        <f>Revenue!I36</f>
        <v>390.72</v>
      </c>
      <c r="J23" s="78">
        <f>Revenue!J36</f>
        <v>270.16000000000003</v>
      </c>
      <c r="K23" s="78">
        <f>Revenue!K36</f>
        <v>224.4</v>
      </c>
      <c r="L23" s="78">
        <f>Revenue!L36</f>
        <v>97.679999999999993</v>
      </c>
      <c r="M23" s="78">
        <f>Revenue!M36</f>
        <v>2389</v>
      </c>
      <c r="N23" s="78">
        <f>Revenue!N36</f>
        <v>2381</v>
      </c>
      <c r="O23" s="78">
        <f>Revenue!O36</f>
        <v>2431</v>
      </c>
      <c r="P23" s="78">
        <f>Revenue!P36</f>
        <v>2865.3012833627668</v>
      </c>
      <c r="Q23" s="78">
        <f>Revenue!Q36</f>
        <v>3056.0613036024456</v>
      </c>
      <c r="R23" s="78">
        <f>Revenue!R36</f>
        <v>3208.8643687825679</v>
      </c>
      <c r="S23" s="78">
        <f>Revenue!S36</f>
        <v>3369.3075872216964</v>
      </c>
      <c r="T23" s="78">
        <f>Revenue!T36</f>
        <v>3537.7729665827815</v>
      </c>
    </row>
    <row r="24" spans="1:21" x14ac:dyDescent="0.15">
      <c r="B24" s="66" t="s">
        <v>33</v>
      </c>
      <c r="G24" s="36" t="str">
        <f t="shared" si="3"/>
        <v>JPY M</v>
      </c>
      <c r="H24" s="78">
        <f>Revenue!H37</f>
        <v>3937</v>
      </c>
      <c r="I24" s="78">
        <f>Revenue!I37</f>
        <v>3091</v>
      </c>
      <c r="J24" s="78">
        <f>Revenue!J37</f>
        <v>2368</v>
      </c>
      <c r="K24" s="78">
        <f>Revenue!K37</f>
        <v>1733</v>
      </c>
      <c r="L24" s="78">
        <f>Revenue!L37</f>
        <v>-1680</v>
      </c>
      <c r="M24" s="78">
        <f>Revenue!M37</f>
        <v>-731</v>
      </c>
      <c r="N24" s="78">
        <f>Revenue!N37</f>
        <v>-900</v>
      </c>
      <c r="O24" s="78">
        <f>Revenue!O37</f>
        <v>-122</v>
      </c>
      <c r="P24" s="78">
        <f>Revenue!P37</f>
        <v>-85.387599999999992</v>
      </c>
      <c r="Q24" s="78">
        <f>Revenue!Q37</f>
        <v>-76.383627999999973</v>
      </c>
      <c r="R24" s="78">
        <f>Revenue!R37</f>
        <v>-70.200900559999965</v>
      </c>
      <c r="S24" s="78">
        <f>Revenue!S37</f>
        <v>-63.894518571199953</v>
      </c>
      <c r="T24" s="78">
        <f>Revenue!T37</f>
        <v>-57.462008942623953</v>
      </c>
    </row>
    <row r="25" spans="1:21" x14ac:dyDescent="0.15">
      <c r="B25" s="66" t="s">
        <v>34</v>
      </c>
      <c r="G25" s="36" t="str">
        <f t="shared" si="3"/>
        <v>JPY M</v>
      </c>
      <c r="H25" s="78">
        <f>Revenue!H38</f>
        <v>542.61</v>
      </c>
      <c r="I25" s="78">
        <f>Revenue!I38</f>
        <v>724.65</v>
      </c>
      <c r="J25" s="78">
        <f>Revenue!J38</f>
        <v>640.82000000000005</v>
      </c>
      <c r="K25" s="78">
        <f>Revenue!K38</f>
        <v>735.55</v>
      </c>
      <c r="L25" s="78">
        <f>Revenue!L38</f>
        <v>813.2600000000001</v>
      </c>
      <c r="M25" s="78">
        <f>Revenue!M38</f>
        <v>824</v>
      </c>
      <c r="N25" s="78">
        <f>Revenue!N38</f>
        <v>839</v>
      </c>
      <c r="O25" s="78">
        <f>Revenue!O38</f>
        <v>588</v>
      </c>
      <c r="P25" s="78">
        <f>Revenue!P38</f>
        <v>606.14400000000001</v>
      </c>
      <c r="Q25" s="78">
        <f>Revenue!Q38</f>
        <v>530.34082000000001</v>
      </c>
      <c r="R25" s="78">
        <f>Revenue!R38</f>
        <v>546.25104460000011</v>
      </c>
      <c r="S25" s="78">
        <f>Revenue!S38</f>
        <v>562.63857593800014</v>
      </c>
      <c r="T25" s="78">
        <f>Revenue!T38</f>
        <v>579.51773321614019</v>
      </c>
    </row>
    <row r="26" spans="1:21" x14ac:dyDescent="0.15">
      <c r="B26" s="66" t="s">
        <v>35</v>
      </c>
      <c r="G26" s="36" t="str">
        <f t="shared" si="3"/>
        <v>JPY M</v>
      </c>
      <c r="H26" s="78">
        <f>Revenue!H39</f>
        <v>1381.0800000000002</v>
      </c>
      <c r="I26" s="78">
        <f>Revenue!I39</f>
        <v>1984.92</v>
      </c>
      <c r="J26" s="78">
        <f>Revenue!J39</f>
        <v>1785.6800000000003</v>
      </c>
      <c r="K26" s="78">
        <f>Revenue!K39</f>
        <v>2084.1999999999998</v>
      </c>
      <c r="L26" s="78">
        <f>Revenue!L39</f>
        <v>2365.0400000000004</v>
      </c>
      <c r="M26" s="78">
        <f>Revenue!M39</f>
        <v>914</v>
      </c>
      <c r="N26" s="78">
        <f>Revenue!N39</f>
        <v>693</v>
      </c>
      <c r="O26" s="78">
        <f>Revenue!O39</f>
        <v>202</v>
      </c>
      <c r="P26" s="78">
        <f>Revenue!P39</f>
        <v>676.89499999999998</v>
      </c>
      <c r="Q26" s="78">
        <f>Revenue!Q39</f>
        <v>765.5497499999999</v>
      </c>
      <c r="R26" s="78">
        <f>Revenue!R39</f>
        <v>858.63723749999986</v>
      </c>
      <c r="S26" s="78">
        <f>Revenue!S39</f>
        <v>956.37909937500012</v>
      </c>
      <c r="T26" s="78">
        <f>Revenue!T39</f>
        <v>1059.0080543437502</v>
      </c>
    </row>
    <row r="27" spans="1:21" x14ac:dyDescent="0.15">
      <c r="B27" s="66" t="s">
        <v>36</v>
      </c>
      <c r="G27" s="36" t="str">
        <f t="shared" si="3"/>
        <v>JPY M</v>
      </c>
      <c r="H27" s="78">
        <f>Revenue!H40</f>
        <v>328.54</v>
      </c>
      <c r="I27" s="78">
        <f>Revenue!I40</f>
        <v>594.53</v>
      </c>
      <c r="J27" s="78">
        <f>Revenue!J40</f>
        <v>400.40999999999997</v>
      </c>
      <c r="K27" s="78">
        <f>Revenue!K40</f>
        <v>570.9</v>
      </c>
      <c r="L27" s="78">
        <f>Revenue!L40</f>
        <v>244.32999999999998</v>
      </c>
      <c r="M27" s="78">
        <f>Revenue!M40</f>
        <v>447</v>
      </c>
      <c r="N27" s="78">
        <f>Revenue!N40</f>
        <v>409</v>
      </c>
      <c r="O27" s="78">
        <f>Revenue!O40</f>
        <v>488</v>
      </c>
      <c r="P27" s="78">
        <f>Revenue!P40</f>
        <v>790.79160000000002</v>
      </c>
      <c r="Q27" s="78">
        <f>Revenue!Q40</f>
        <v>868.96050799999989</v>
      </c>
      <c r="R27" s="78">
        <f>Revenue!R40</f>
        <v>981.92537403999972</v>
      </c>
      <c r="S27" s="78">
        <f>Revenue!S40</f>
        <v>1109.5756726651996</v>
      </c>
      <c r="T27" s="78">
        <f>Revenue!T40</f>
        <v>1253.8205101116755</v>
      </c>
    </row>
    <row r="29" spans="1:21" x14ac:dyDescent="0.15">
      <c r="B29" s="67" t="s">
        <v>74</v>
      </c>
      <c r="G29" s="36" t="s">
        <v>38</v>
      </c>
      <c r="H29" s="182">
        <f>IFERROR('3FS'!H143+0,0)</f>
        <v>0.18443540183112919</v>
      </c>
      <c r="I29" s="182">
        <f>IFERROR('3FS'!I143+0,0)</f>
        <v>0.21746575342465754</v>
      </c>
      <c r="J29" s="182">
        <f>IFERROR('3FS'!J143+0,0)</f>
        <v>0.26174975474895212</v>
      </c>
      <c r="K29" s="182">
        <f>IFERROR('3FS'!K143+0,0)</f>
        <v>0.23021085378499828</v>
      </c>
      <c r="L29" s="182">
        <f>IFERROR('3FS'!L143+0,0)</f>
        <v>0.3728813559322034</v>
      </c>
      <c r="M29" s="182">
        <f>IFERROR('3FS'!M143+0,0)</f>
        <v>0.19542001541340967</v>
      </c>
      <c r="N29" s="182">
        <f>IFERROR('3FS'!N143+0,0)</f>
        <v>0.24861594657839164</v>
      </c>
      <c r="O29" s="182">
        <f>IFERROR('3FS'!O143+0,0)</f>
        <v>0.27801941018949666</v>
      </c>
      <c r="P29" s="182">
        <f>IFERROR('3FS'!P143+0,0)</f>
        <v>0.28721233276549574</v>
      </c>
      <c r="Q29" s="182">
        <f>IFERROR('3FS'!Q143+0,0)</f>
        <v>0.28999999999999992</v>
      </c>
      <c r="R29" s="182">
        <f>IFERROR('3FS'!R143+0,0)</f>
        <v>0.28999999999999998</v>
      </c>
      <c r="S29" s="182">
        <f>IFERROR('3FS'!S143+0,0)</f>
        <v>0.28999999999999992</v>
      </c>
      <c r="T29" s="182">
        <f>IFERROR('3FS'!T143+0,0)</f>
        <v>0.28999999999999998</v>
      </c>
    </row>
    <row r="30" spans="1:21" x14ac:dyDescent="0.15">
      <c r="B30" s="67"/>
      <c r="H30" s="182"/>
      <c r="I30" s="182"/>
      <c r="J30" s="182"/>
      <c r="K30" s="182"/>
      <c r="L30" s="182"/>
      <c r="M30" s="182"/>
      <c r="N30" s="182"/>
      <c r="O30" s="182"/>
      <c r="P30" s="182"/>
      <c r="Q30" s="182"/>
      <c r="R30" s="182"/>
      <c r="S30" s="182"/>
      <c r="T30" s="182"/>
    </row>
    <row r="31" spans="1:21" x14ac:dyDescent="0.15">
      <c r="B31" s="46" t="s">
        <v>347</v>
      </c>
      <c r="C31" s="47"/>
      <c r="D31" s="47"/>
      <c r="E31" s="47"/>
      <c r="F31" s="47"/>
      <c r="G31" s="73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</row>
    <row r="32" spans="1:21" x14ac:dyDescent="0.15">
      <c r="B32" s="67"/>
      <c r="H32" s="182"/>
      <c r="I32" s="182"/>
      <c r="J32" s="182"/>
      <c r="K32" s="182"/>
      <c r="L32" s="182"/>
      <c r="M32" s="182"/>
      <c r="N32" s="182"/>
      <c r="O32" s="182"/>
      <c r="P32" s="182"/>
      <c r="Q32" s="182"/>
      <c r="R32" s="182"/>
      <c r="S32" s="182"/>
      <c r="T32" s="182"/>
    </row>
    <row r="33" spans="2:20" x14ac:dyDescent="0.15">
      <c r="B33" s="187" t="s">
        <v>510</v>
      </c>
      <c r="G33" s="36" t="str">
        <f t="shared" ref="G33:G41" si="4">G$10</f>
        <v>JPY M</v>
      </c>
      <c r="H33" s="183"/>
      <c r="I33" s="183"/>
      <c r="J33" s="183"/>
      <c r="K33" s="183"/>
      <c r="L33" s="183"/>
      <c r="M33" s="183"/>
      <c r="N33" s="183"/>
      <c r="O33" s="192" t="s">
        <v>566</v>
      </c>
      <c r="P33" s="183"/>
      <c r="Q33" s="183">
        <f t="shared" ref="Q33" si="5">SUM(Q34:Q39)</f>
        <v>26322.338356224391</v>
      </c>
      <c r="R33" s="188" t="s">
        <v>503</v>
      </c>
      <c r="S33" s="183"/>
      <c r="T33" s="184"/>
    </row>
    <row r="34" spans="2:20" x14ac:dyDescent="0.15">
      <c r="B34" s="66" t="s">
        <v>31</v>
      </c>
      <c r="G34" s="36" t="str">
        <f t="shared" si="4"/>
        <v>JPY M</v>
      </c>
      <c r="H34" s="184"/>
      <c r="I34" s="184"/>
      <c r="J34" s="184"/>
      <c r="K34" s="184"/>
      <c r="L34" s="184"/>
      <c r="M34" s="184"/>
      <c r="N34" s="184"/>
      <c r="O34" s="203">
        <f>Comps!AR20*1.2</f>
        <v>18.599999999999998</v>
      </c>
      <c r="P34" s="184"/>
      <c r="Q34" s="184">
        <f t="shared" ref="Q34:Q39" si="6">Q22*(1-Q$29)</f>
        <v>22669.722941166652</v>
      </c>
      <c r="R34" s="189">
        <f t="shared" ref="R34:R39" si="7">Q34*O34</f>
        <v>421656.84670569969</v>
      </c>
      <c r="T34" s="184"/>
    </row>
    <row r="35" spans="2:20" x14ac:dyDescent="0.15">
      <c r="B35" s="66" t="s">
        <v>32</v>
      </c>
      <c r="G35" s="36" t="str">
        <f t="shared" si="4"/>
        <v>JPY M</v>
      </c>
      <c r="H35" s="184"/>
      <c r="I35" s="184"/>
      <c r="J35" s="184"/>
      <c r="K35" s="184"/>
      <c r="L35" s="184"/>
      <c r="M35" s="184"/>
      <c r="N35" s="184"/>
      <c r="O35" s="203">
        <f>Comps!AR36</f>
        <v>14.8</v>
      </c>
      <c r="P35" s="184"/>
      <c r="Q35" s="184">
        <f t="shared" si="6"/>
        <v>2169.8035255577365</v>
      </c>
      <c r="R35" s="189">
        <f t="shared" si="7"/>
        <v>32113.092178254501</v>
      </c>
      <c r="S35" s="184"/>
      <c r="T35" s="184"/>
    </row>
    <row r="36" spans="2:20" x14ac:dyDescent="0.15">
      <c r="B36" s="66" t="s">
        <v>33</v>
      </c>
      <c r="G36" s="36" t="str">
        <f t="shared" si="4"/>
        <v>JPY M</v>
      </c>
      <c r="H36" s="184"/>
      <c r="I36" s="184"/>
      <c r="J36" s="184"/>
      <c r="K36" s="184"/>
      <c r="L36" s="184"/>
      <c r="M36" s="184"/>
      <c r="N36" s="184"/>
      <c r="O36" s="203">
        <f>Comps!AR54</f>
        <v>18</v>
      </c>
      <c r="P36" s="184"/>
      <c r="Q36" s="184">
        <f t="shared" si="6"/>
        <v>-54.232375879999985</v>
      </c>
      <c r="R36" s="189">
        <f t="shared" si="7"/>
        <v>-976.18276583999977</v>
      </c>
      <c r="S36" s="184"/>
      <c r="T36" s="184"/>
    </row>
    <row r="37" spans="2:20" x14ac:dyDescent="0.15">
      <c r="B37" s="66" t="s">
        <v>34</v>
      </c>
      <c r="G37" s="36" t="str">
        <f t="shared" si="4"/>
        <v>JPY M</v>
      </c>
      <c r="H37" s="184"/>
      <c r="I37" s="184"/>
      <c r="J37" s="184"/>
      <c r="K37" s="184"/>
      <c r="L37" s="184"/>
      <c r="M37" s="184"/>
      <c r="N37" s="184"/>
      <c r="O37" s="203">
        <f>Comps!AR72</f>
        <v>14.4</v>
      </c>
      <c r="P37" s="184"/>
      <c r="Q37" s="184">
        <f t="shared" si="6"/>
        <v>376.54198220000006</v>
      </c>
      <c r="R37" s="189">
        <f t="shared" si="7"/>
        <v>5422.2045436800008</v>
      </c>
      <c r="S37" s="184"/>
      <c r="T37" s="184"/>
    </row>
    <row r="38" spans="2:20" x14ac:dyDescent="0.15">
      <c r="B38" s="66" t="s">
        <v>35</v>
      </c>
      <c r="G38" s="36" t="str">
        <f t="shared" si="4"/>
        <v>JPY M</v>
      </c>
      <c r="H38" s="184"/>
      <c r="I38" s="184"/>
      <c r="J38" s="184"/>
      <c r="K38" s="184"/>
      <c r="L38" s="184"/>
      <c r="M38" s="184"/>
      <c r="N38" s="184"/>
      <c r="O38" s="203">
        <f>Comps!AR87</f>
        <v>12.6</v>
      </c>
      <c r="P38" s="184"/>
      <c r="Q38" s="184">
        <f t="shared" si="6"/>
        <v>543.5403225</v>
      </c>
      <c r="R38" s="189">
        <f t="shared" si="7"/>
        <v>6848.6080634999998</v>
      </c>
      <c r="S38" s="184"/>
      <c r="T38" s="184"/>
    </row>
    <row r="39" spans="2:20" x14ac:dyDescent="0.15">
      <c r="B39" s="66" t="s">
        <v>36</v>
      </c>
      <c r="G39" s="36" t="str">
        <f t="shared" si="4"/>
        <v>JPY M</v>
      </c>
      <c r="H39" s="184"/>
      <c r="I39" s="184"/>
      <c r="J39" s="184"/>
      <c r="K39" s="184"/>
      <c r="L39" s="184"/>
      <c r="M39" s="184"/>
      <c r="N39" s="184"/>
      <c r="O39" s="204">
        <f>Comps!AR104</f>
        <v>12.3</v>
      </c>
      <c r="P39" s="184"/>
      <c r="Q39" s="184">
        <f t="shared" si="6"/>
        <v>616.96196067999995</v>
      </c>
      <c r="R39" s="189">
        <f t="shared" si="7"/>
        <v>7588.6321163639996</v>
      </c>
      <c r="S39" s="184"/>
      <c r="T39" s="184"/>
    </row>
    <row r="40" spans="2:20" x14ac:dyDescent="0.15">
      <c r="B40" s="190" t="s">
        <v>503</v>
      </c>
      <c r="C40" s="90"/>
      <c r="D40" s="90"/>
      <c r="E40" s="90"/>
      <c r="F40" s="90"/>
      <c r="G40" s="151" t="str">
        <f t="shared" si="4"/>
        <v>JPY M</v>
      </c>
      <c r="H40" s="191"/>
      <c r="I40" s="191"/>
      <c r="J40" s="191"/>
      <c r="K40" s="191"/>
      <c r="L40" s="191"/>
      <c r="M40" s="191"/>
      <c r="N40" s="191"/>
      <c r="O40" s="191"/>
      <c r="P40" s="191"/>
      <c r="Q40" s="193">
        <f>SUM(R34:R39)</f>
        <v>472653.20084165828</v>
      </c>
      <c r="R40" s="191"/>
      <c r="S40" s="184"/>
      <c r="T40" s="184"/>
    </row>
    <row r="41" spans="2:20" x14ac:dyDescent="0.15">
      <c r="B41" s="171" t="s">
        <v>365</v>
      </c>
      <c r="G41" s="113" t="str">
        <f t="shared" si="4"/>
        <v>JPY M</v>
      </c>
      <c r="H41" s="184"/>
      <c r="I41" s="184"/>
      <c r="J41" s="184"/>
      <c r="K41" s="184"/>
      <c r="L41" s="184"/>
      <c r="M41" s="184"/>
      <c r="N41" s="184"/>
      <c r="O41" s="184"/>
      <c r="P41" s="184"/>
      <c r="Q41" s="23">
        <f>(Q104+Q106+Q107)*SUM(R34:R39)/Q33</f>
        <v>-50817.470777681527</v>
      </c>
      <c r="R41" s="184"/>
      <c r="S41" s="184"/>
      <c r="T41" s="184"/>
    </row>
    <row r="42" spans="2:20" x14ac:dyDescent="0.15">
      <c r="B42" s="142" t="s">
        <v>583</v>
      </c>
      <c r="H42" s="184"/>
      <c r="I42" s="184"/>
      <c r="J42" s="184"/>
      <c r="K42" s="184"/>
      <c r="L42" s="184"/>
      <c r="M42" s="184"/>
      <c r="N42" s="184"/>
      <c r="O42" s="184"/>
      <c r="P42" s="184"/>
      <c r="Q42" s="183">
        <f>SUM(Q40:Q41)</f>
        <v>421835.73006397678</v>
      </c>
      <c r="R42" s="184"/>
      <c r="S42" s="184"/>
      <c r="T42" s="184"/>
    </row>
    <row r="43" spans="2:20" x14ac:dyDescent="0.15">
      <c r="B43" t="s">
        <v>504</v>
      </c>
      <c r="G43" s="36" t="s">
        <v>58</v>
      </c>
      <c r="Q43" s="78">
        <f>'3FS'!P97</f>
        <v>182.02492132305758</v>
      </c>
      <c r="R43" s="184"/>
      <c r="S43" s="184"/>
      <c r="T43" s="184"/>
    </row>
    <row r="44" spans="2:20" x14ac:dyDescent="0.15">
      <c r="B44" s="100" t="s">
        <v>505</v>
      </c>
      <c r="C44" s="90"/>
      <c r="D44" s="90"/>
      <c r="E44" s="90"/>
      <c r="F44" s="90"/>
      <c r="G44" s="91" t="s">
        <v>60</v>
      </c>
      <c r="H44" s="90"/>
      <c r="I44" s="90"/>
      <c r="J44" s="90"/>
      <c r="K44" s="90"/>
      <c r="L44" s="90"/>
      <c r="M44" s="90"/>
      <c r="N44" s="90"/>
      <c r="O44" s="90"/>
      <c r="P44" s="90"/>
      <c r="Q44" s="249">
        <f>Q42/Q43</f>
        <v>2317.4614058220263</v>
      </c>
      <c r="R44" s="184"/>
      <c r="S44" s="184"/>
      <c r="T44" s="184"/>
    </row>
    <row r="45" spans="2:20" x14ac:dyDescent="0.15">
      <c r="B45" t="s">
        <v>506</v>
      </c>
      <c r="G45" s="36" t="s">
        <v>60</v>
      </c>
      <c r="Q45" s="78">
        <f>Summary!E5</f>
        <v>2989</v>
      </c>
      <c r="R45" s="184"/>
      <c r="S45" s="184"/>
      <c r="T45" s="184"/>
    </row>
    <row r="46" spans="2:20" x14ac:dyDescent="0.15">
      <c r="B46" s="21" t="s">
        <v>507</v>
      </c>
      <c r="G46" s="36" t="s">
        <v>38</v>
      </c>
      <c r="Q46" s="181">
        <f>Q44/Q45-1</f>
        <v>-0.22466998801538096</v>
      </c>
      <c r="R46" s="184"/>
      <c r="S46" s="184"/>
      <c r="T46" s="184"/>
    </row>
    <row r="47" spans="2:20" x14ac:dyDescent="0.15">
      <c r="B47" s="21"/>
      <c r="Q47" s="181"/>
      <c r="R47" s="184"/>
      <c r="S47" s="184"/>
      <c r="T47" s="184"/>
    </row>
    <row r="48" spans="2:20" x14ac:dyDescent="0.15">
      <c r="B48" s="46" t="s">
        <v>711</v>
      </c>
      <c r="C48" s="47"/>
      <c r="D48" s="47"/>
      <c r="E48" s="47"/>
      <c r="F48" s="47"/>
      <c r="G48" s="73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</row>
    <row r="49" spans="2:20" x14ac:dyDescent="0.15">
      <c r="B49" s="67"/>
      <c r="H49" s="182"/>
      <c r="I49" s="182"/>
      <c r="J49" s="182"/>
      <c r="K49" s="182"/>
      <c r="L49" s="182"/>
      <c r="M49" s="182"/>
      <c r="N49" s="182"/>
      <c r="O49" s="192" t="s">
        <v>566</v>
      </c>
      <c r="P49" s="182"/>
      <c r="Q49" s="182"/>
      <c r="R49" s="182"/>
      <c r="S49" s="182"/>
      <c r="T49" s="182"/>
    </row>
    <row r="50" spans="2:20" x14ac:dyDescent="0.15">
      <c r="B50" s="187" t="s">
        <v>729</v>
      </c>
      <c r="G50" s="36" t="str">
        <f t="shared" ref="G50:G51" si="8">G$10</f>
        <v>JPY M</v>
      </c>
      <c r="H50" s="183"/>
      <c r="I50" s="183"/>
      <c r="J50" s="183"/>
      <c r="K50" s="183"/>
      <c r="L50" s="183"/>
      <c r="M50" s="183"/>
      <c r="N50" s="183"/>
      <c r="O50" s="284">
        <f>Comps!BB20</f>
        <v>2.4</v>
      </c>
      <c r="P50" s="183"/>
      <c r="Q50" s="183">
        <f>'3FS'!Q189</f>
        <v>210192.2556544262</v>
      </c>
      <c r="R50" s="188"/>
      <c r="S50" s="183"/>
      <c r="T50" s="184"/>
    </row>
    <row r="51" spans="2:20" x14ac:dyDescent="0.15">
      <c r="B51" s="190" t="s">
        <v>503</v>
      </c>
      <c r="C51" s="90"/>
      <c r="D51" s="90"/>
      <c r="E51" s="90"/>
      <c r="F51" s="90"/>
      <c r="G51" s="151" t="str">
        <f t="shared" si="8"/>
        <v>JPY M</v>
      </c>
      <c r="H51" s="191"/>
      <c r="I51" s="191"/>
      <c r="J51" s="191"/>
      <c r="K51" s="191"/>
      <c r="L51" s="191"/>
      <c r="M51" s="191"/>
      <c r="N51" s="191"/>
      <c r="O51" s="191"/>
      <c r="P51" s="191"/>
      <c r="Q51" s="193">
        <f>Q50*O50</f>
        <v>504461.41357062286</v>
      </c>
      <c r="R51" s="191"/>
      <c r="S51" s="184"/>
      <c r="T51" s="184"/>
    </row>
    <row r="52" spans="2:20" x14ac:dyDescent="0.15">
      <c r="B52" t="s">
        <v>504</v>
      </c>
      <c r="G52" s="36" t="s">
        <v>58</v>
      </c>
      <c r="Q52" s="78">
        <f>'3FS'!P97</f>
        <v>182.02492132305758</v>
      </c>
      <c r="R52" s="184"/>
      <c r="S52" s="184"/>
      <c r="T52" s="184"/>
    </row>
    <row r="53" spans="2:20" x14ac:dyDescent="0.15">
      <c r="B53" s="100" t="s">
        <v>505</v>
      </c>
      <c r="C53" s="90"/>
      <c r="D53" s="90"/>
      <c r="E53" s="90"/>
      <c r="F53" s="90"/>
      <c r="G53" s="91" t="s">
        <v>60</v>
      </c>
      <c r="H53" s="90"/>
      <c r="I53" s="90"/>
      <c r="J53" s="90"/>
      <c r="K53" s="90"/>
      <c r="L53" s="90"/>
      <c r="M53" s="90"/>
      <c r="N53" s="90"/>
      <c r="O53" s="90"/>
      <c r="P53" s="90"/>
      <c r="Q53" s="249">
        <f>Q51/Q52</f>
        <v>2771.3865217131747</v>
      </c>
      <c r="R53" s="184"/>
      <c r="S53" s="184"/>
      <c r="T53" s="184"/>
    </row>
    <row r="54" spans="2:20" x14ac:dyDescent="0.15">
      <c r="B54" t="s">
        <v>506</v>
      </c>
      <c r="G54" s="36" t="s">
        <v>60</v>
      </c>
      <c r="Q54" s="78">
        <f>Summary!E5</f>
        <v>2989</v>
      </c>
      <c r="R54" s="184"/>
      <c r="S54" s="184"/>
      <c r="T54" s="184"/>
    </row>
    <row r="55" spans="2:20" x14ac:dyDescent="0.15">
      <c r="B55" s="21" t="s">
        <v>507</v>
      </c>
      <c r="G55" s="36" t="s">
        <v>38</v>
      </c>
      <c r="Q55" s="181">
        <f>Q53/Q54-1</f>
        <v>-7.280477694440457E-2</v>
      </c>
      <c r="R55" s="184"/>
      <c r="S55" s="184"/>
      <c r="T55" s="184"/>
    </row>
    <row r="56" spans="2:20" x14ac:dyDescent="0.15">
      <c r="B56" s="21"/>
      <c r="Q56" s="181"/>
      <c r="R56" s="184"/>
      <c r="S56" s="184"/>
      <c r="T56" s="184"/>
    </row>
    <row r="57" spans="2:20" x14ac:dyDescent="0.15">
      <c r="B57" s="46" t="s">
        <v>344</v>
      </c>
      <c r="C57" s="47"/>
      <c r="D57" s="47"/>
      <c r="E57" s="47"/>
      <c r="F57" s="47"/>
      <c r="G57" s="73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</row>
    <row r="58" spans="2:20" x14ac:dyDescent="0.15">
      <c r="B58" s="21"/>
      <c r="Q58" s="181"/>
      <c r="R58" s="184"/>
      <c r="S58" s="184"/>
      <c r="T58" s="184"/>
    </row>
    <row r="59" spans="2:20" x14ac:dyDescent="0.15">
      <c r="B59" s="187" t="s">
        <v>686</v>
      </c>
      <c r="G59" s="36" t="str">
        <f t="shared" ref="G59:G67" si="9">G$10</f>
        <v>JPY M</v>
      </c>
      <c r="H59" s="183"/>
      <c r="I59" s="183"/>
      <c r="J59" s="183"/>
      <c r="K59" s="183"/>
      <c r="L59" s="183"/>
      <c r="M59" s="183"/>
      <c r="N59" s="183"/>
      <c r="O59" s="192" t="s">
        <v>566</v>
      </c>
      <c r="P59" s="183"/>
      <c r="Q59" s="183">
        <f>SUM(Q60:Q65)</f>
        <v>52496.548893679406</v>
      </c>
      <c r="R59" s="285" t="s">
        <v>502</v>
      </c>
      <c r="S59" s="184"/>
      <c r="T59" s="184"/>
    </row>
    <row r="60" spans="2:20" x14ac:dyDescent="0.15">
      <c r="B60" s="66" t="s">
        <v>31</v>
      </c>
      <c r="G60" s="36" t="str">
        <f t="shared" si="9"/>
        <v>JPY M</v>
      </c>
      <c r="H60" s="184"/>
      <c r="I60" s="184"/>
      <c r="J60" s="184"/>
      <c r="K60" s="184"/>
      <c r="L60" s="184"/>
      <c r="N60" s="276"/>
      <c r="O60" s="284">
        <f>Comps!X20*1.2</f>
        <v>11.52</v>
      </c>
      <c r="P60" s="184"/>
      <c r="Q60" s="78">
        <f t="shared" ref="Q60:Q65" si="10">Q77</f>
        <v>44730.138547247436</v>
      </c>
      <c r="R60" s="189">
        <f>Q60*O60</f>
        <v>515291.19606429042</v>
      </c>
      <c r="S60" s="205"/>
      <c r="T60" s="207"/>
    </row>
    <row r="61" spans="2:20" x14ac:dyDescent="0.15">
      <c r="B61" s="66" t="s">
        <v>32</v>
      </c>
      <c r="G61" s="36" t="str">
        <f t="shared" si="9"/>
        <v>JPY M</v>
      </c>
      <c r="H61" s="184"/>
      <c r="I61" s="184"/>
      <c r="J61" s="184"/>
      <c r="K61" s="184"/>
      <c r="L61" s="184"/>
      <c r="N61" s="276"/>
      <c r="O61" s="284">
        <f>Comps!X36</f>
        <v>7.2</v>
      </c>
      <c r="P61" s="184"/>
      <c r="Q61" s="78">
        <f t="shared" si="10"/>
        <v>3553.5978447414136</v>
      </c>
      <c r="R61" s="189">
        <f t="shared" ref="R61:R66" si="11">Q61*O61</f>
        <v>25585.904482138179</v>
      </c>
      <c r="S61" s="206"/>
      <c r="T61" s="184"/>
    </row>
    <row r="62" spans="2:20" x14ac:dyDescent="0.15">
      <c r="B62" s="66" t="s">
        <v>33</v>
      </c>
      <c r="G62" s="36" t="str">
        <f t="shared" si="9"/>
        <v>JPY M</v>
      </c>
      <c r="H62" s="184"/>
      <c r="I62" s="184"/>
      <c r="J62" s="184"/>
      <c r="K62" s="184"/>
      <c r="L62" s="184"/>
      <c r="N62" s="276"/>
      <c r="O62" s="284">
        <f>Comps!X54</f>
        <v>9.1</v>
      </c>
      <c r="P62" s="184"/>
      <c r="Q62" s="78">
        <f t="shared" si="10"/>
        <v>418.09034700440196</v>
      </c>
      <c r="R62" s="189">
        <f t="shared" si="11"/>
        <v>3804.6221577400579</v>
      </c>
      <c r="S62" s="206"/>
      <c r="T62" s="184"/>
    </row>
    <row r="63" spans="2:20" x14ac:dyDescent="0.15">
      <c r="B63" s="66" t="s">
        <v>34</v>
      </c>
      <c r="G63" s="36" t="str">
        <f t="shared" si="9"/>
        <v>JPY M</v>
      </c>
      <c r="H63" s="184"/>
      <c r="I63" s="184"/>
      <c r="J63" s="184"/>
      <c r="K63" s="184"/>
      <c r="L63" s="184"/>
      <c r="N63" s="276"/>
      <c r="O63" s="284">
        <f>Comps!X72</f>
        <v>6.9</v>
      </c>
      <c r="P63" s="184"/>
      <c r="Q63" s="78">
        <f t="shared" si="10"/>
        <v>869.65997765964153</v>
      </c>
      <c r="R63" s="189">
        <f t="shared" si="11"/>
        <v>6000.653845851527</v>
      </c>
      <c r="S63" s="184"/>
      <c r="T63" s="184"/>
    </row>
    <row r="64" spans="2:20" x14ac:dyDescent="0.15">
      <c r="B64" s="66" t="s">
        <v>35</v>
      </c>
      <c r="G64" s="36" t="str">
        <f t="shared" si="9"/>
        <v>JPY M</v>
      </c>
      <c r="H64" s="184"/>
      <c r="I64" s="184"/>
      <c r="J64" s="184"/>
      <c r="K64" s="184"/>
      <c r="L64" s="184"/>
      <c r="N64" s="276"/>
      <c r="O64" s="284">
        <f>Comps!X87</f>
        <v>6.9</v>
      </c>
      <c r="P64" s="184"/>
      <c r="Q64" s="78">
        <f t="shared" si="10"/>
        <v>1361.135959018427</v>
      </c>
      <c r="R64" s="189">
        <f t="shared" si="11"/>
        <v>9391.8381172271474</v>
      </c>
      <c r="S64" s="184"/>
      <c r="T64" s="184"/>
    </row>
    <row r="65" spans="2:20" x14ac:dyDescent="0.15">
      <c r="B65" s="66" t="s">
        <v>36</v>
      </c>
      <c r="G65" s="36" t="str">
        <f t="shared" si="9"/>
        <v>JPY M</v>
      </c>
      <c r="H65" s="184"/>
      <c r="I65" s="184"/>
      <c r="J65" s="184"/>
      <c r="K65" s="184"/>
      <c r="L65" s="184"/>
      <c r="N65" s="276"/>
      <c r="O65" s="284">
        <f>IF(ISNUMBER(Comps!X104),Comps!X104,MEDIAN(O60:O64))</f>
        <v>7.2</v>
      </c>
      <c r="P65" s="184"/>
      <c r="Q65" s="78">
        <f t="shared" si="10"/>
        <v>1563.9262180080807</v>
      </c>
      <c r="R65" s="189">
        <f t="shared" si="11"/>
        <v>11260.268769658182</v>
      </c>
      <c r="S65" s="184"/>
      <c r="T65" s="184"/>
    </row>
    <row r="66" spans="2:20" x14ac:dyDescent="0.15">
      <c r="B66" s="66" t="s">
        <v>687</v>
      </c>
      <c r="G66" s="36" t="str">
        <f t="shared" si="9"/>
        <v>JPY M</v>
      </c>
      <c r="H66" s="184"/>
      <c r="I66" s="184"/>
      <c r="J66" s="184"/>
      <c r="K66" s="184"/>
      <c r="L66" s="184"/>
      <c r="M66" s="184"/>
      <c r="N66" s="184"/>
      <c r="O66" s="284">
        <f>SUM(R60:R65)/Q59</f>
        <v>10.883277005389859</v>
      </c>
      <c r="P66" s="184"/>
      <c r="Q66" s="78">
        <f>Revenue!Q41</f>
        <v>-2355.0899180454398</v>
      </c>
      <c r="R66" s="189">
        <f t="shared" si="11"/>
        <v>-25631.095950689421</v>
      </c>
      <c r="S66" s="184"/>
      <c r="T66" s="184"/>
    </row>
    <row r="67" spans="2:20" x14ac:dyDescent="0.15">
      <c r="B67" s="190" t="s">
        <v>502</v>
      </c>
      <c r="C67" s="90"/>
      <c r="D67" s="90"/>
      <c r="E67" s="90"/>
      <c r="F67" s="90"/>
      <c r="G67" s="151" t="str">
        <f t="shared" si="9"/>
        <v>JPY M</v>
      </c>
      <c r="H67" s="191"/>
      <c r="I67" s="191"/>
      <c r="J67" s="191"/>
      <c r="K67" s="191"/>
      <c r="L67" s="191"/>
      <c r="M67" s="191"/>
      <c r="N67" s="191"/>
      <c r="O67" s="191"/>
      <c r="P67" s="191"/>
      <c r="Q67" s="193">
        <f>SUM(R60:R66)</f>
        <v>545703.38748621615</v>
      </c>
      <c r="R67" s="191"/>
      <c r="S67" s="184"/>
      <c r="T67" s="184"/>
    </row>
    <row r="68" spans="2:20" x14ac:dyDescent="0.15">
      <c r="B68" t="s">
        <v>509</v>
      </c>
      <c r="G68" s="36" t="s">
        <v>22</v>
      </c>
      <c r="Q68" s="78">
        <f>'3FS'!P210</f>
        <v>16603.947046594811</v>
      </c>
      <c r="R68" s="184"/>
      <c r="S68" s="184"/>
      <c r="T68" s="184"/>
    </row>
    <row r="69" spans="2:20" x14ac:dyDescent="0.15">
      <c r="B69" t="s">
        <v>587</v>
      </c>
      <c r="G69" s="36" t="s">
        <v>22</v>
      </c>
      <c r="Q69" s="78">
        <f>'3FS'!P190</f>
        <v>7106.6354645186429</v>
      </c>
      <c r="R69" s="184"/>
      <c r="S69" s="184"/>
      <c r="T69" s="184"/>
    </row>
    <row r="70" spans="2:20" x14ac:dyDescent="0.15">
      <c r="B70" s="190" t="s">
        <v>503</v>
      </c>
      <c r="C70" s="90"/>
      <c r="D70" s="90"/>
      <c r="E70" s="90"/>
      <c r="F70" s="90"/>
      <c r="G70" s="151" t="str">
        <f>G$10</f>
        <v>JPY M</v>
      </c>
      <c r="H70" s="191"/>
      <c r="I70" s="191"/>
      <c r="J70" s="191"/>
      <c r="K70" s="191"/>
      <c r="L70" s="191"/>
      <c r="M70" s="191"/>
      <c r="N70" s="191"/>
      <c r="O70" s="191"/>
      <c r="P70" s="191"/>
      <c r="Q70" s="193">
        <f>Q67-Q68-Q69</f>
        <v>521992.80497510271</v>
      </c>
      <c r="R70" s="184"/>
      <c r="S70" s="184"/>
      <c r="T70" s="184"/>
    </row>
    <row r="71" spans="2:20" x14ac:dyDescent="0.15">
      <c r="B71" t="s">
        <v>504</v>
      </c>
      <c r="G71" s="36" t="s">
        <v>58</v>
      </c>
      <c r="Q71" s="78">
        <f>'3FS'!P97</f>
        <v>182.02492132305758</v>
      </c>
      <c r="R71" s="184"/>
      <c r="S71" s="184"/>
      <c r="T71" s="184"/>
    </row>
    <row r="72" spans="2:20" x14ac:dyDescent="0.15">
      <c r="B72" s="100" t="s">
        <v>505</v>
      </c>
      <c r="C72" s="90"/>
      <c r="D72" s="90"/>
      <c r="E72" s="90"/>
      <c r="F72" s="90"/>
      <c r="G72" s="91" t="s">
        <v>60</v>
      </c>
      <c r="H72" s="90"/>
      <c r="I72" s="90"/>
      <c r="J72" s="90"/>
      <c r="K72" s="90"/>
      <c r="L72" s="90"/>
      <c r="M72" s="90"/>
      <c r="N72" s="90"/>
      <c r="O72" s="90"/>
      <c r="P72" s="90"/>
      <c r="Q72" s="249">
        <f>Q70/Q71</f>
        <v>2867.6996599200315</v>
      </c>
      <c r="R72" s="184"/>
      <c r="S72" s="184"/>
      <c r="T72" s="184"/>
    </row>
    <row r="73" spans="2:20" x14ac:dyDescent="0.15">
      <c r="B73" t="s">
        <v>506</v>
      </c>
      <c r="G73" s="36" t="s">
        <v>60</v>
      </c>
      <c r="Q73" s="78">
        <f>Summary!E5</f>
        <v>2989</v>
      </c>
      <c r="R73" s="184"/>
      <c r="S73" s="184"/>
      <c r="T73" s="184"/>
    </row>
    <row r="74" spans="2:20" x14ac:dyDescent="0.15">
      <c r="B74" s="21" t="s">
        <v>507</v>
      </c>
      <c r="G74" s="36" t="s">
        <v>38</v>
      </c>
      <c r="Q74" s="181">
        <f>Q72/Q73-1</f>
        <v>-4.0582248270313981E-2</v>
      </c>
      <c r="R74" s="184"/>
      <c r="S74" s="184"/>
      <c r="T74" s="184"/>
    </row>
    <row r="75" spans="2:20" hidden="1" outlineLevel="1" x14ac:dyDescent="0.15">
      <c r="B75" s="21"/>
      <c r="Q75" s="181"/>
      <c r="R75" s="184"/>
      <c r="S75" s="184"/>
      <c r="T75" s="184"/>
    </row>
    <row r="76" spans="2:20" hidden="1" outlineLevel="1" x14ac:dyDescent="0.15">
      <c r="B76" s="187" t="s">
        <v>688</v>
      </c>
      <c r="H76" s="183"/>
      <c r="I76" s="183"/>
      <c r="J76" s="183"/>
      <c r="K76" s="183"/>
      <c r="L76" s="183"/>
      <c r="M76" s="183"/>
      <c r="N76" s="183"/>
      <c r="O76" s="283" t="s">
        <v>40</v>
      </c>
      <c r="P76" s="183" t="s">
        <v>62</v>
      </c>
      <c r="Q76" s="183" t="s">
        <v>63</v>
      </c>
      <c r="R76" s="188"/>
      <c r="S76" s="184"/>
      <c r="T76" s="184"/>
    </row>
    <row r="77" spans="2:20" hidden="1" outlineLevel="1" x14ac:dyDescent="0.15">
      <c r="B77" s="66" t="s">
        <v>31</v>
      </c>
      <c r="G77" s="36" t="s">
        <v>22</v>
      </c>
      <c r="H77" s="184"/>
      <c r="I77" s="184"/>
      <c r="J77" s="184"/>
      <c r="K77" s="184"/>
      <c r="L77" s="184"/>
      <c r="M77" s="184"/>
      <c r="N77" s="184"/>
      <c r="O77" s="78">
        <f>Q22</f>
        <v>31929.187241079788</v>
      </c>
      <c r="P77" s="78">
        <f>-Revenue!Q148</f>
        <v>12800.951306167648</v>
      </c>
      <c r="Q77" s="278">
        <f t="shared" ref="Q77:Q82" si="12">O77+P77</f>
        <v>44730.138547247436</v>
      </c>
      <c r="R77" s="189"/>
      <c r="S77" s="205"/>
      <c r="T77" s="207"/>
    </row>
    <row r="78" spans="2:20" hidden="1" outlineLevel="1" x14ac:dyDescent="0.15">
      <c r="B78" s="66" t="s">
        <v>32</v>
      </c>
      <c r="G78" s="36" t="s">
        <v>22</v>
      </c>
      <c r="H78" s="184"/>
      <c r="I78" s="184"/>
      <c r="J78" s="184"/>
      <c r="K78" s="184"/>
      <c r="L78" s="184"/>
      <c r="M78" s="184"/>
      <c r="N78" s="184"/>
      <c r="O78" s="78">
        <f>Q23</f>
        <v>3056.0613036024456</v>
      </c>
      <c r="P78" s="277">
        <f>('3FS'!$Q$102-$P$77)*Revenue!Q12/SUM(Revenue!$Q$12:$Q$16)</f>
        <v>497.53654113896778</v>
      </c>
      <c r="Q78" s="278">
        <f t="shared" si="12"/>
        <v>3553.5978447414136</v>
      </c>
      <c r="R78" s="189"/>
      <c r="S78" s="206"/>
      <c r="T78" s="184"/>
    </row>
    <row r="79" spans="2:20" hidden="1" outlineLevel="1" x14ac:dyDescent="0.15">
      <c r="B79" s="66" t="s">
        <v>33</v>
      </c>
      <c r="G79" s="36" t="s">
        <v>22</v>
      </c>
      <c r="H79" s="184"/>
      <c r="I79" s="184"/>
      <c r="J79" s="184"/>
      <c r="K79" s="184"/>
      <c r="L79" s="184"/>
      <c r="M79" s="184"/>
      <c r="N79" s="184"/>
      <c r="O79" s="78">
        <f>Q24</f>
        <v>-76.383627999999973</v>
      </c>
      <c r="P79" s="277">
        <f>('3FS'!$Q$102-$P$77)*Revenue!Q13/SUM(Revenue!$Q$12:$Q$16)</f>
        <v>494.47397500440195</v>
      </c>
      <c r="Q79" s="278">
        <f t="shared" si="12"/>
        <v>418.09034700440196</v>
      </c>
      <c r="R79" s="189"/>
      <c r="S79" s="206"/>
      <c r="T79" s="184"/>
    </row>
    <row r="80" spans="2:20" hidden="1" outlineLevel="1" x14ac:dyDescent="0.15">
      <c r="B80" s="66" t="s">
        <v>34</v>
      </c>
      <c r="G80" s="36" t="s">
        <v>22</v>
      </c>
      <c r="H80" s="184"/>
      <c r="I80" s="184"/>
      <c r="J80" s="184"/>
      <c r="K80" s="184"/>
      <c r="L80" s="184"/>
      <c r="M80" s="184"/>
      <c r="N80" s="184"/>
      <c r="O80" s="78">
        <f>Q25</f>
        <v>530.34082000000001</v>
      </c>
      <c r="P80" s="277">
        <f>('3FS'!$Q$102-$P$77)*Revenue!Q14/SUM(Revenue!$Q$12:$Q$16)</f>
        <v>339.31915765964152</v>
      </c>
      <c r="Q80" s="278">
        <f t="shared" si="12"/>
        <v>869.65997765964153</v>
      </c>
      <c r="R80" s="189"/>
      <c r="S80" s="184"/>
      <c r="T80" s="184"/>
    </row>
    <row r="81" spans="2:22" hidden="1" outlineLevel="1" x14ac:dyDescent="0.15">
      <c r="B81" s="66" t="s">
        <v>35</v>
      </c>
      <c r="G81" s="36" t="s">
        <v>22</v>
      </c>
      <c r="H81" s="184"/>
      <c r="I81" s="184"/>
      <c r="J81" s="184"/>
      <c r="K81" s="184"/>
      <c r="L81" s="184"/>
      <c r="M81" s="184"/>
      <c r="N81" s="184"/>
      <c r="O81" s="78">
        <f>Q26</f>
        <v>765.5497499999999</v>
      </c>
      <c r="P81" s="277">
        <f>('3FS'!$Q$102-$P$77)*Revenue!Q15/SUM(Revenue!$Q$12:$Q$16)</f>
        <v>595.58620901842721</v>
      </c>
      <c r="Q81" s="278">
        <f t="shared" si="12"/>
        <v>1361.135959018427</v>
      </c>
      <c r="R81" s="189"/>
      <c r="S81" s="184"/>
      <c r="T81" s="184"/>
    </row>
    <row r="82" spans="2:22" hidden="1" outlineLevel="1" x14ac:dyDescent="0.15">
      <c r="B82" s="66" t="s">
        <v>36</v>
      </c>
      <c r="G82" s="36" t="s">
        <v>22</v>
      </c>
      <c r="H82" s="184"/>
      <c r="I82" s="184"/>
      <c r="J82" s="184"/>
      <c r="K82" s="184"/>
      <c r="L82" s="184"/>
      <c r="M82" s="184"/>
      <c r="N82" s="184"/>
      <c r="O82" s="78">
        <f>Q27</f>
        <v>868.96050799999989</v>
      </c>
      <c r="P82" s="277">
        <f>('3FS'!$Q$102-$P$77)*Revenue!Q16/SUM(Revenue!$Q$12:$Q$16)</f>
        <v>694.9657100080808</v>
      </c>
      <c r="Q82" s="278">
        <f t="shared" si="12"/>
        <v>1563.9262180080807</v>
      </c>
      <c r="R82" s="189"/>
      <c r="S82" s="184"/>
      <c r="T82" s="184"/>
    </row>
    <row r="83" spans="2:22" collapsed="1" x14ac:dyDescent="0.15">
      <c r="B83" s="279"/>
      <c r="C83" s="258"/>
      <c r="D83" s="258"/>
      <c r="E83" s="258"/>
      <c r="F83" s="258"/>
      <c r="G83" s="280"/>
      <c r="H83" s="281"/>
      <c r="I83" s="281"/>
      <c r="J83" s="281"/>
      <c r="K83" s="281"/>
      <c r="L83" s="281"/>
      <c r="M83" s="281"/>
      <c r="N83" s="281"/>
      <c r="O83" s="281"/>
      <c r="P83" s="281"/>
      <c r="Q83" s="282"/>
      <c r="R83" s="189"/>
      <c r="S83" s="184"/>
      <c r="T83" s="184"/>
    </row>
    <row r="84" spans="2:22" x14ac:dyDescent="0.15">
      <c r="B84" s="46" t="s">
        <v>565</v>
      </c>
      <c r="C84" s="47"/>
      <c r="D84" s="47"/>
      <c r="E84" s="47"/>
      <c r="F84" s="47"/>
      <c r="G84" s="73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V84" s="207"/>
    </row>
    <row r="85" spans="2:22" x14ac:dyDescent="0.15">
      <c r="B85" s="21"/>
      <c r="Q85" s="181"/>
      <c r="R85" s="184"/>
      <c r="S85" s="184"/>
      <c r="T85" s="184"/>
    </row>
    <row r="86" spans="2:22" x14ac:dyDescent="0.15">
      <c r="B86" s="187" t="s">
        <v>564</v>
      </c>
      <c r="G86" s="36" t="str">
        <f t="shared" ref="G86:G92" si="13">G$10</f>
        <v>JPY M</v>
      </c>
      <c r="H86" s="183"/>
      <c r="I86" s="183"/>
      <c r="J86" s="183"/>
      <c r="K86" s="183"/>
      <c r="L86" s="183"/>
      <c r="M86" s="183"/>
      <c r="N86" s="183"/>
      <c r="O86" s="192" t="s">
        <v>566</v>
      </c>
      <c r="P86" s="183"/>
      <c r="Q86" s="183">
        <f t="shared" ref="Q86" si="14">SUM(Q87:Q92)</f>
        <v>157005.99453636265</v>
      </c>
      <c r="R86" s="188" t="s">
        <v>502</v>
      </c>
      <c r="S86" s="184"/>
      <c r="T86" s="184"/>
    </row>
    <row r="87" spans="2:22" x14ac:dyDescent="0.15">
      <c r="B87" s="66" t="s">
        <v>31</v>
      </c>
      <c r="G87" s="36" t="str">
        <f t="shared" si="13"/>
        <v>JPY M</v>
      </c>
      <c r="H87" s="184"/>
      <c r="I87" s="184"/>
      <c r="J87" s="184"/>
      <c r="K87" s="184"/>
      <c r="L87" s="184"/>
      <c r="M87" s="184"/>
      <c r="N87" s="184"/>
      <c r="O87" s="203">
        <f>Comps!N20*1.2</f>
        <v>2.76</v>
      </c>
      <c r="P87" s="184"/>
      <c r="Q87" s="78">
        <f>Revenue!Q11</f>
        <v>75048.297630910412</v>
      </c>
      <c r="R87" s="189">
        <f t="shared" ref="R87:R92" si="15">Q87*O87</f>
        <v>207133.30146131272</v>
      </c>
      <c r="S87" s="205"/>
      <c r="T87" s="207"/>
    </row>
    <row r="88" spans="2:22" x14ac:dyDescent="0.15">
      <c r="B88" s="66" t="s">
        <v>32</v>
      </c>
      <c r="G88" s="36" t="str">
        <f t="shared" si="13"/>
        <v>JPY M</v>
      </c>
      <c r="H88" s="184"/>
      <c r="I88" s="184"/>
      <c r="J88" s="184"/>
      <c r="K88" s="184"/>
      <c r="L88" s="184"/>
      <c r="M88" s="184"/>
      <c r="N88" s="184"/>
      <c r="O88" s="203">
        <f>Comps!N36</f>
        <v>0.9</v>
      </c>
      <c r="P88" s="184"/>
      <c r="Q88" s="78">
        <f>Revenue!Q12</f>
        <v>15552.551705452246</v>
      </c>
      <c r="R88" s="189">
        <f t="shared" si="15"/>
        <v>13997.296534907022</v>
      </c>
      <c r="S88" s="206"/>
      <c r="T88" s="184"/>
    </row>
    <row r="89" spans="2:22" x14ac:dyDescent="0.15">
      <c r="B89" s="66" t="s">
        <v>33</v>
      </c>
      <c r="G89" s="36" t="str">
        <f t="shared" si="13"/>
        <v>JPY M</v>
      </c>
      <c r="H89" s="184"/>
      <c r="I89" s="184"/>
      <c r="J89" s="184"/>
      <c r="K89" s="184"/>
      <c r="L89" s="184"/>
      <c r="M89" s="184"/>
      <c r="N89" s="184"/>
      <c r="O89" s="203">
        <f>Comps!N54</f>
        <v>2.9</v>
      </c>
      <c r="P89" s="184"/>
      <c r="Q89" s="78">
        <f>Revenue!Q13</f>
        <v>15456.818600000001</v>
      </c>
      <c r="R89" s="189">
        <f t="shared" si="15"/>
        <v>44824.773939999999</v>
      </c>
      <c r="S89" s="206"/>
      <c r="T89" s="184"/>
    </row>
    <row r="90" spans="2:22" x14ac:dyDescent="0.15">
      <c r="B90" s="66" t="s">
        <v>34</v>
      </c>
      <c r="G90" s="36" t="str">
        <f t="shared" si="13"/>
        <v>JPY M</v>
      </c>
      <c r="H90" s="184"/>
      <c r="I90" s="184"/>
      <c r="J90" s="184"/>
      <c r="K90" s="184"/>
      <c r="L90" s="184"/>
      <c r="M90" s="184"/>
      <c r="N90" s="184"/>
      <c r="O90" s="203">
        <f>Comps!N72</f>
        <v>0.9</v>
      </c>
      <c r="P90" s="184"/>
      <c r="Q90" s="78">
        <f>Revenue!Q14</f>
        <v>10606.8164</v>
      </c>
      <c r="R90" s="189">
        <f t="shared" si="15"/>
        <v>9546.1347600000008</v>
      </c>
      <c r="S90" s="184"/>
      <c r="T90" s="184"/>
    </row>
    <row r="91" spans="2:22" x14ac:dyDescent="0.15">
      <c r="B91" s="66" t="s">
        <v>35</v>
      </c>
      <c r="G91" s="36" t="str">
        <f t="shared" si="13"/>
        <v>JPY M</v>
      </c>
      <c r="H91" s="184"/>
      <c r="I91" s="184"/>
      <c r="J91" s="184"/>
      <c r="K91" s="184"/>
      <c r="L91" s="184"/>
      <c r="M91" s="184"/>
      <c r="N91" s="184"/>
      <c r="O91" s="203">
        <f>Comps!N87</f>
        <v>1.4</v>
      </c>
      <c r="P91" s="184"/>
      <c r="Q91" s="78">
        <f>Revenue!Q15</f>
        <v>18617.497499999998</v>
      </c>
      <c r="R91" s="189">
        <f t="shared" si="15"/>
        <v>26064.496499999994</v>
      </c>
      <c r="S91" s="184"/>
      <c r="T91" s="184"/>
    </row>
    <row r="92" spans="2:22" x14ac:dyDescent="0.15">
      <c r="B92" s="66" t="s">
        <v>36</v>
      </c>
      <c r="G92" s="36" t="str">
        <f t="shared" si="13"/>
        <v>JPY M</v>
      </c>
      <c r="H92" s="184"/>
      <c r="I92" s="184"/>
      <c r="J92" s="184"/>
      <c r="K92" s="184"/>
      <c r="L92" s="184"/>
      <c r="M92" s="184"/>
      <c r="N92" s="184"/>
      <c r="O92" s="204">
        <f>Comps!N104</f>
        <v>0.7</v>
      </c>
      <c r="P92" s="184"/>
      <c r="Q92" s="78">
        <f>Revenue!Q16</f>
        <v>21724.012699999999</v>
      </c>
      <c r="R92" s="189">
        <f t="shared" si="15"/>
        <v>15206.808889999998</v>
      </c>
      <c r="S92" s="184"/>
      <c r="T92" s="184"/>
    </row>
    <row r="93" spans="2:22" x14ac:dyDescent="0.15">
      <c r="B93" s="190" t="s">
        <v>502</v>
      </c>
      <c r="C93" s="90"/>
      <c r="D93" s="90"/>
      <c r="E93" s="90"/>
      <c r="F93" s="90"/>
      <c r="G93" s="151" t="str">
        <f>G$10</f>
        <v>JPY M</v>
      </c>
      <c r="H93" s="191"/>
      <c r="I93" s="191"/>
      <c r="J93" s="191"/>
      <c r="K93" s="191"/>
      <c r="L93" s="191"/>
      <c r="M93" s="191"/>
      <c r="N93" s="191"/>
      <c r="O93" s="191"/>
      <c r="P93" s="191"/>
      <c r="Q93" s="193">
        <f>SUM(R87:R92)</f>
        <v>316772.81208621972</v>
      </c>
      <c r="R93" s="191"/>
      <c r="S93" s="184"/>
      <c r="T93" s="184"/>
    </row>
    <row r="94" spans="2:22" x14ac:dyDescent="0.15">
      <c r="B94" t="s">
        <v>509</v>
      </c>
      <c r="G94" s="36" t="s">
        <v>22</v>
      </c>
      <c r="Q94" s="78">
        <f>'3FS'!P210</f>
        <v>16603.947046594811</v>
      </c>
      <c r="R94" s="184"/>
      <c r="S94" s="184"/>
      <c r="T94" s="184"/>
    </row>
    <row r="95" spans="2:22" x14ac:dyDescent="0.15">
      <c r="B95" t="s">
        <v>587</v>
      </c>
      <c r="G95" s="36" t="s">
        <v>22</v>
      </c>
      <c r="Q95" s="78">
        <f>'3FS'!P190</f>
        <v>7106.6354645186429</v>
      </c>
      <c r="R95" s="184"/>
      <c r="S95" s="184"/>
      <c r="T95" s="184"/>
    </row>
    <row r="96" spans="2:22" x14ac:dyDescent="0.15">
      <c r="B96" s="190" t="s">
        <v>503</v>
      </c>
      <c r="C96" s="90"/>
      <c r="D96" s="90"/>
      <c r="E96" s="90"/>
      <c r="F96" s="90"/>
      <c r="G96" s="151" t="str">
        <f>G$10</f>
        <v>JPY M</v>
      </c>
      <c r="H96" s="191"/>
      <c r="I96" s="191"/>
      <c r="J96" s="191"/>
      <c r="K96" s="191"/>
      <c r="L96" s="191"/>
      <c r="M96" s="191"/>
      <c r="N96" s="191"/>
      <c r="O96" s="191"/>
      <c r="P96" s="191"/>
      <c r="Q96" s="193">
        <f>Q93-Q94-Q95</f>
        <v>293062.22957510629</v>
      </c>
      <c r="R96" s="184"/>
      <c r="S96" s="184"/>
      <c r="T96" s="184"/>
    </row>
    <row r="97" spans="1:20" x14ac:dyDescent="0.15">
      <c r="B97" t="s">
        <v>504</v>
      </c>
      <c r="G97" s="36" t="s">
        <v>58</v>
      </c>
      <c r="Q97" s="78">
        <f>'3FS'!P97</f>
        <v>182.02492132305758</v>
      </c>
      <c r="R97" s="184"/>
      <c r="S97" s="184"/>
      <c r="T97" s="184"/>
    </row>
    <row r="98" spans="1:20" x14ac:dyDescent="0.15">
      <c r="B98" s="100" t="s">
        <v>505</v>
      </c>
      <c r="C98" s="90"/>
      <c r="D98" s="90"/>
      <c r="E98" s="90"/>
      <c r="F98" s="90"/>
      <c r="G98" s="91" t="s">
        <v>60</v>
      </c>
      <c r="H98" s="90"/>
      <c r="I98" s="90"/>
      <c r="J98" s="90"/>
      <c r="K98" s="90"/>
      <c r="L98" s="90"/>
      <c r="M98" s="90"/>
      <c r="N98" s="90"/>
      <c r="O98" s="90"/>
      <c r="P98" s="90"/>
      <c r="Q98" s="249">
        <f>Q96/Q97</f>
        <v>1610.0115711901881</v>
      </c>
      <c r="R98" s="184"/>
      <c r="S98" s="184"/>
      <c r="T98" s="184"/>
    </row>
    <row r="99" spans="1:20" x14ac:dyDescent="0.15">
      <c r="B99" t="s">
        <v>506</v>
      </c>
      <c r="G99" s="36" t="s">
        <v>60</v>
      </c>
      <c r="Q99" s="78">
        <f>Summary!E5</f>
        <v>2989</v>
      </c>
      <c r="R99" s="184"/>
      <c r="S99" s="184"/>
      <c r="T99" s="184"/>
    </row>
    <row r="100" spans="1:20" x14ac:dyDescent="0.15">
      <c r="B100" s="21" t="s">
        <v>507</v>
      </c>
      <c r="G100" s="36" t="s">
        <v>38</v>
      </c>
      <c r="Q100" s="181">
        <f>Q98/Q99-1</f>
        <v>-0.46135444255932145</v>
      </c>
      <c r="R100" s="184"/>
      <c r="S100" s="184"/>
      <c r="T100" s="184"/>
    </row>
    <row r="101" spans="1:20" x14ac:dyDescent="0.15">
      <c r="B101" s="21"/>
      <c r="Q101" s="181"/>
      <c r="R101" s="184"/>
      <c r="S101" s="184"/>
      <c r="T101" s="184"/>
    </row>
    <row r="102" spans="1:20" outlineLevel="1" x14ac:dyDescent="0.15">
      <c r="B102" s="187" t="s">
        <v>115</v>
      </c>
      <c r="H102" s="184"/>
      <c r="I102" s="184"/>
      <c r="J102" s="184"/>
      <c r="K102" s="184"/>
      <c r="L102" s="184"/>
      <c r="M102" s="184"/>
      <c r="N102" s="184"/>
      <c r="O102" s="184"/>
      <c r="P102" s="184"/>
      <c r="Q102" s="184"/>
      <c r="R102" s="184"/>
      <c r="S102" s="184"/>
      <c r="T102" s="184"/>
    </row>
    <row r="103" spans="1:20" outlineLevel="1" x14ac:dyDescent="0.15">
      <c r="B103" s="66" t="s">
        <v>511</v>
      </c>
      <c r="G103" s="36" t="str">
        <f t="shared" ref="G103:G110" si="16">G$10</f>
        <v>JPY M</v>
      </c>
      <c r="H103" s="185"/>
      <c r="I103" s="185"/>
      <c r="J103" s="185"/>
      <c r="K103" s="185"/>
      <c r="L103" s="185"/>
      <c r="M103" s="185"/>
      <c r="N103" s="185"/>
      <c r="O103" s="185"/>
      <c r="P103" s="185"/>
      <c r="Q103" s="185">
        <f>'3FS'!Q49</f>
        <v>-2355.0899180454398</v>
      </c>
      <c r="R103" s="185"/>
      <c r="S103" s="185"/>
      <c r="T103" s="185"/>
    </row>
    <row r="104" spans="1:20" outlineLevel="1" x14ac:dyDescent="0.15">
      <c r="B104" s="66" t="s">
        <v>512</v>
      </c>
      <c r="G104" s="36" t="str">
        <f t="shared" si="16"/>
        <v>JPY M</v>
      </c>
      <c r="H104" s="25"/>
      <c r="I104" s="25"/>
      <c r="J104" s="25"/>
      <c r="K104" s="25"/>
      <c r="L104" s="25"/>
      <c r="M104" s="25"/>
      <c r="N104" s="25"/>
      <c r="O104" s="25"/>
      <c r="P104" s="25"/>
      <c r="Q104" s="25">
        <f t="shared" ref="Q104" si="17">Q103*(1-Q$29)</f>
        <v>-1672.1138418122625</v>
      </c>
      <c r="R104" s="25"/>
      <c r="S104" s="25"/>
      <c r="T104" s="25"/>
    </row>
    <row r="105" spans="1:20" outlineLevel="1" x14ac:dyDescent="0.15">
      <c r="B105" s="66" t="s">
        <v>319</v>
      </c>
      <c r="G105" s="36" t="str">
        <f t="shared" si="16"/>
        <v>JPY M</v>
      </c>
      <c r="H105" s="127"/>
      <c r="I105" s="127"/>
      <c r="J105" s="127"/>
      <c r="K105" s="127"/>
      <c r="L105" s="127"/>
      <c r="M105" s="127"/>
      <c r="N105" s="127"/>
      <c r="O105" s="127"/>
      <c r="P105" s="127"/>
      <c r="Q105" s="127">
        <f>'3FS'!Q89</f>
        <v>-729.53293358007636</v>
      </c>
      <c r="R105" s="127"/>
      <c r="S105" s="127"/>
      <c r="T105" s="127"/>
    </row>
    <row r="106" spans="1:20" outlineLevel="1" x14ac:dyDescent="0.15">
      <c r="B106" s="66" t="s">
        <v>513</v>
      </c>
      <c r="G106" s="36" t="str">
        <f t="shared" si="16"/>
        <v>JPY M</v>
      </c>
      <c r="H106" s="25"/>
      <c r="I106" s="25"/>
      <c r="J106" s="25"/>
      <c r="K106" s="25"/>
      <c r="L106" s="25"/>
      <c r="M106" s="25"/>
      <c r="N106" s="25"/>
      <c r="O106" s="25"/>
      <c r="P106" s="25"/>
      <c r="Q106" s="25">
        <f t="shared" ref="Q106" si="18">Q105*(1-Q$29)</f>
        <v>-517.96838284185424</v>
      </c>
      <c r="R106" s="25"/>
      <c r="S106" s="25"/>
      <c r="T106" s="25"/>
    </row>
    <row r="107" spans="1:20" outlineLevel="1" x14ac:dyDescent="0.15">
      <c r="B107" s="66" t="s">
        <v>514</v>
      </c>
      <c r="G107" s="36" t="str">
        <f t="shared" si="16"/>
        <v>JPY M</v>
      </c>
      <c r="H107" s="127"/>
      <c r="I107" s="127"/>
      <c r="J107" s="127"/>
      <c r="K107" s="127"/>
      <c r="L107" s="127"/>
      <c r="M107" s="127"/>
      <c r="N107" s="127"/>
      <c r="O107" s="127"/>
      <c r="P107" s="127"/>
      <c r="Q107" s="127">
        <f>'3FS'!Q94</f>
        <v>-639.97299942082691</v>
      </c>
      <c r="R107" s="127"/>
      <c r="S107" s="127"/>
      <c r="T107" s="127"/>
    </row>
    <row r="108" spans="1:20" outlineLevel="1" x14ac:dyDescent="0.15">
      <c r="B108" s="190" t="s">
        <v>515</v>
      </c>
      <c r="C108" s="90"/>
      <c r="D108" s="90"/>
      <c r="E108" s="90"/>
      <c r="F108" s="90"/>
      <c r="G108" s="91" t="str">
        <f t="shared" si="16"/>
        <v>JPY M</v>
      </c>
      <c r="H108" s="103"/>
      <c r="I108" s="103"/>
      <c r="J108" s="103"/>
      <c r="K108" s="103"/>
      <c r="L108" s="103"/>
      <c r="M108" s="103"/>
      <c r="N108" s="103"/>
      <c r="O108" s="103"/>
      <c r="P108" s="103"/>
      <c r="Q108" s="103">
        <f>Q33+Q104+Q106+Q107</f>
        <v>23492.283132149449</v>
      </c>
      <c r="R108" s="103"/>
      <c r="S108" s="103"/>
      <c r="T108" s="103"/>
    </row>
    <row r="109" spans="1:20" outlineLevel="1" x14ac:dyDescent="0.15">
      <c r="B109" s="66" t="s">
        <v>516</v>
      </c>
      <c r="G109" s="36" t="str">
        <f t="shared" si="16"/>
        <v>JPY M</v>
      </c>
      <c r="H109" s="127"/>
      <c r="I109" s="127"/>
      <c r="J109" s="127"/>
      <c r="K109" s="127"/>
      <c r="L109" s="127"/>
      <c r="M109" s="127"/>
      <c r="N109" s="127"/>
      <c r="O109" s="127"/>
      <c r="P109" s="127"/>
      <c r="Q109" s="127">
        <f>'3FS'!Q95</f>
        <v>23974.373132149442</v>
      </c>
      <c r="R109" s="127"/>
      <c r="S109" s="127"/>
      <c r="T109" s="127"/>
    </row>
    <row r="110" spans="1:20" outlineLevel="1" x14ac:dyDescent="0.15">
      <c r="B110" s="66" t="s">
        <v>517</v>
      </c>
      <c r="G110" s="36" t="str">
        <f t="shared" si="16"/>
        <v>JPY M</v>
      </c>
      <c r="H110" s="186"/>
      <c r="I110" s="186"/>
      <c r="J110" s="186"/>
      <c r="K110" s="186"/>
      <c r="L110" s="186"/>
      <c r="M110" s="186"/>
      <c r="N110" s="186"/>
      <c r="O110" s="186"/>
      <c r="P110" s="186"/>
      <c r="Q110" s="186">
        <f t="shared" ref="Q110" si="19">Q109-Q108</f>
        <v>482.08999999999287</v>
      </c>
      <c r="R110" s="186"/>
      <c r="S110" s="186"/>
      <c r="T110" s="186"/>
    </row>
    <row r="111" spans="1:20" outlineLevel="1" x14ac:dyDescent="0.15">
      <c r="G111"/>
    </row>
    <row r="112" spans="1:20" x14ac:dyDescent="0.15">
      <c r="A112" t="s">
        <v>43</v>
      </c>
      <c r="B112" s="96" t="s">
        <v>468</v>
      </c>
      <c r="C112" s="95"/>
      <c r="D112" s="95"/>
      <c r="E112" s="95"/>
      <c r="F112" s="95"/>
      <c r="G112" s="163"/>
      <c r="H112" s="95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</row>
    <row r="114" spans="2:20" x14ac:dyDescent="0.15">
      <c r="B114" s="46" t="s">
        <v>570</v>
      </c>
      <c r="C114" s="47"/>
      <c r="D114" s="47"/>
      <c r="E114" s="47"/>
      <c r="F114" s="47"/>
      <c r="G114" s="73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</row>
    <row r="116" spans="2:20" x14ac:dyDescent="0.15">
      <c r="B116" s="68" t="s">
        <v>349</v>
      </c>
      <c r="K116" s="116" t="s">
        <v>576</v>
      </c>
      <c r="L116" s="116" t="s">
        <v>198</v>
      </c>
      <c r="M116" s="116" t="s">
        <v>571</v>
      </c>
      <c r="N116" s="142" t="s">
        <v>572</v>
      </c>
      <c r="O116" s="171"/>
      <c r="P116" s="142" t="s">
        <v>573</v>
      </c>
      <c r="Q116" s="142" t="s">
        <v>574</v>
      </c>
      <c r="R116" s="171"/>
      <c r="S116" s="166" t="s">
        <v>575</v>
      </c>
    </row>
    <row r="117" spans="2:20" x14ac:dyDescent="0.15">
      <c r="B117" t="s">
        <v>426</v>
      </c>
      <c r="K117" s="36" t="s">
        <v>577</v>
      </c>
      <c r="L117" s="184">
        <v>1011221</v>
      </c>
      <c r="M117" s="184">
        <v>2088459</v>
      </c>
      <c r="N117" s="226">
        <v>0.2974</v>
      </c>
      <c r="O117" s="51"/>
      <c r="P117" s="227">
        <f>L117/M117</f>
        <v>0.48419480583530727</v>
      </c>
      <c r="Q117" s="296">
        <v>0.66</v>
      </c>
      <c r="R117" s="51"/>
      <c r="S117" s="228">
        <f t="shared" ref="S117:S122" si="20">Q117/(1+(1-N117)*P117)</f>
        <v>0.49246554922882668</v>
      </c>
    </row>
    <row r="118" spans="2:20" x14ac:dyDescent="0.15">
      <c r="B118" t="s">
        <v>427</v>
      </c>
      <c r="K118" s="36" t="s">
        <v>577</v>
      </c>
      <c r="L118" s="184">
        <v>97394</v>
      </c>
      <c r="M118" s="184">
        <v>376760</v>
      </c>
      <c r="N118" s="226">
        <v>0.2974</v>
      </c>
      <c r="O118" s="51"/>
      <c r="P118" s="227">
        <f>L118/M118</f>
        <v>0.25850408748274761</v>
      </c>
      <c r="Q118" s="296">
        <v>0.43</v>
      </c>
      <c r="R118" s="51"/>
      <c r="S118" s="228">
        <f t="shared" ref="S118:S121" si="21">Q118/(1+(1-N118)*P118)</f>
        <v>0.36390564708629869</v>
      </c>
    </row>
    <row r="119" spans="2:20" x14ac:dyDescent="0.15">
      <c r="B119" t="s">
        <v>428</v>
      </c>
      <c r="K119" s="36" t="s">
        <v>577</v>
      </c>
      <c r="L119" s="184">
        <v>7353.7331800000002</v>
      </c>
      <c r="M119" s="184">
        <v>31094.570039999999</v>
      </c>
      <c r="N119" s="226">
        <v>0.2974</v>
      </c>
      <c r="O119" s="51"/>
      <c r="P119" s="227">
        <f t="shared" ref="P119:P121" si="22">L119/M119</f>
        <v>0.23649573448162078</v>
      </c>
      <c r="Q119" s="296">
        <v>1.38</v>
      </c>
      <c r="R119" s="51"/>
      <c r="S119" s="228">
        <f t="shared" si="21"/>
        <v>1.183369132874712</v>
      </c>
    </row>
    <row r="120" spans="2:20" x14ac:dyDescent="0.15">
      <c r="B120" t="s">
        <v>424</v>
      </c>
      <c r="K120" s="36" t="s">
        <v>581</v>
      </c>
      <c r="L120" s="184">
        <v>26646.774000000001</v>
      </c>
      <c r="M120" s="184">
        <v>47600.468999999997</v>
      </c>
      <c r="N120" s="226">
        <v>0.2</v>
      </c>
      <c r="O120" s="51"/>
      <c r="P120" s="227">
        <f t="shared" si="22"/>
        <v>0.55980066078760704</v>
      </c>
      <c r="Q120" s="296">
        <v>1.24</v>
      </c>
      <c r="R120" s="51"/>
      <c r="S120" s="228">
        <f t="shared" si="21"/>
        <v>0.85644791362019701</v>
      </c>
    </row>
    <row r="121" spans="2:20" x14ac:dyDescent="0.15">
      <c r="B121" s="171" t="s">
        <v>527</v>
      </c>
      <c r="K121" s="36" t="s">
        <v>582</v>
      </c>
      <c r="L121" s="184">
        <v>1081.6818599999999</v>
      </c>
      <c r="M121" s="184">
        <v>1649.8892900000001</v>
      </c>
      <c r="N121" s="226">
        <v>0.25</v>
      </c>
      <c r="O121" s="51"/>
      <c r="P121" s="227">
        <f t="shared" si="22"/>
        <v>0.6556087529969965</v>
      </c>
      <c r="Q121" s="296">
        <v>1.83</v>
      </c>
      <c r="R121" s="51"/>
      <c r="S121" s="228">
        <f t="shared" si="21"/>
        <v>1.2267828293089662</v>
      </c>
    </row>
    <row r="122" spans="2:20" x14ac:dyDescent="0.15">
      <c r="B122" t="s">
        <v>452</v>
      </c>
      <c r="K122" s="36" t="s">
        <v>577</v>
      </c>
      <c r="L122" s="184">
        <v>57268</v>
      </c>
      <c r="M122" s="184">
        <v>54043</v>
      </c>
      <c r="N122" s="226">
        <v>0.2974</v>
      </c>
      <c r="O122" s="51"/>
      <c r="P122" s="227">
        <f>L122/M122</f>
        <v>1.059674703476861</v>
      </c>
      <c r="Q122" s="296">
        <v>2.12</v>
      </c>
      <c r="R122" s="51"/>
      <c r="S122" s="228">
        <f t="shared" si="20"/>
        <v>1.2152288025364175</v>
      </c>
    </row>
    <row r="123" spans="2:20" x14ac:dyDescent="0.15">
      <c r="K123" s="51"/>
      <c r="L123" s="184"/>
      <c r="M123" s="184"/>
      <c r="N123" s="226"/>
      <c r="O123" s="51"/>
      <c r="P123" s="228"/>
      <c r="Q123" s="51"/>
      <c r="R123" s="51"/>
      <c r="S123" s="228"/>
    </row>
    <row r="124" spans="2:20" x14ac:dyDescent="0.15">
      <c r="B124" s="47" t="s">
        <v>562</v>
      </c>
      <c r="C124" s="47"/>
      <c r="D124" s="47"/>
      <c r="E124" s="198"/>
      <c r="F124" s="198"/>
      <c r="G124" s="198"/>
      <c r="H124" s="198"/>
      <c r="I124" s="198"/>
      <c r="J124" s="198"/>
      <c r="K124" s="229"/>
      <c r="L124" s="229"/>
      <c r="M124" s="229"/>
      <c r="N124" s="229"/>
      <c r="O124" s="229"/>
      <c r="P124" s="229"/>
      <c r="Q124" s="229"/>
      <c r="R124" s="229"/>
      <c r="S124" s="224">
        <f>MIN(S117:S122)</f>
        <v>0.36390564708629869</v>
      </c>
    </row>
    <row r="125" spans="2:20" x14ac:dyDescent="0.15">
      <c r="B125" s="47" t="s">
        <v>558</v>
      </c>
      <c r="C125" s="47"/>
      <c r="D125" s="47"/>
      <c r="E125" s="73"/>
      <c r="F125" s="73"/>
      <c r="G125" s="73"/>
      <c r="H125" s="73"/>
      <c r="I125" s="73"/>
      <c r="J125" s="73"/>
      <c r="K125" s="230"/>
      <c r="L125" s="230"/>
      <c r="M125" s="230"/>
      <c r="N125" s="230"/>
      <c r="O125" s="230"/>
      <c r="P125" s="230"/>
      <c r="Q125" s="230"/>
      <c r="R125" s="230"/>
      <c r="S125" s="224">
        <f>QUARTILE(S117:S122,1)</f>
        <v>0.58346114032666929</v>
      </c>
    </row>
    <row r="126" spans="2:20" x14ac:dyDescent="0.15">
      <c r="B126" s="46" t="s">
        <v>362</v>
      </c>
      <c r="C126" s="47"/>
      <c r="D126" s="47"/>
      <c r="E126" s="198"/>
      <c r="F126" s="198"/>
      <c r="G126" s="198"/>
      <c r="H126" s="198"/>
      <c r="I126" s="198"/>
      <c r="J126" s="198"/>
      <c r="K126" s="229"/>
      <c r="L126" s="229"/>
      <c r="M126" s="229"/>
      <c r="N126" s="229"/>
      <c r="O126" s="229"/>
      <c r="P126" s="229"/>
      <c r="Q126" s="229"/>
      <c r="R126" s="229"/>
      <c r="S126" s="225">
        <f>MEDIAN(S117:S122)</f>
        <v>1.0199085232474545</v>
      </c>
    </row>
    <row r="127" spans="2:20" x14ac:dyDescent="0.15">
      <c r="B127" s="47" t="s">
        <v>561</v>
      </c>
      <c r="C127" s="47"/>
      <c r="D127" s="47"/>
      <c r="E127" s="73"/>
      <c r="F127" s="73"/>
      <c r="G127" s="73"/>
      <c r="H127" s="73"/>
      <c r="I127" s="73"/>
      <c r="J127" s="73"/>
      <c r="K127" s="230"/>
      <c r="L127" s="230"/>
      <c r="M127" s="230"/>
      <c r="N127" s="230"/>
      <c r="O127" s="230"/>
      <c r="P127" s="230"/>
      <c r="Q127" s="230"/>
      <c r="R127" s="230"/>
      <c r="S127" s="224">
        <f>AVERAGE(S117:S122)</f>
        <v>0.88969997910923626</v>
      </c>
    </row>
    <row r="128" spans="2:20" x14ac:dyDescent="0.15">
      <c r="B128" s="47" t="s">
        <v>559</v>
      </c>
      <c r="C128" s="47"/>
      <c r="D128" s="47"/>
      <c r="E128" s="73"/>
      <c r="F128" s="73"/>
      <c r="G128" s="73"/>
      <c r="H128" s="73"/>
      <c r="I128" s="73"/>
      <c r="J128" s="73"/>
      <c r="K128" s="230"/>
      <c r="L128" s="230"/>
      <c r="M128" s="230"/>
      <c r="N128" s="230"/>
      <c r="O128" s="230"/>
      <c r="P128" s="230"/>
      <c r="Q128" s="230"/>
      <c r="R128" s="230"/>
      <c r="S128" s="224">
        <f>QUARTILE(S117:S122,3)</f>
        <v>1.2072638851209911</v>
      </c>
    </row>
    <row r="129" spans="2:20" x14ac:dyDescent="0.15">
      <c r="B129" s="47" t="s">
        <v>563</v>
      </c>
      <c r="C129" s="47"/>
      <c r="D129" s="47"/>
      <c r="E129" s="73"/>
      <c r="F129" s="73"/>
      <c r="G129" s="73"/>
      <c r="H129" s="73"/>
      <c r="I129" s="73"/>
      <c r="J129" s="73"/>
      <c r="K129" s="230"/>
      <c r="L129" s="230"/>
      <c r="M129" s="230"/>
      <c r="N129" s="230"/>
      <c r="O129" s="230"/>
      <c r="P129" s="230"/>
      <c r="Q129" s="230"/>
      <c r="R129" s="230"/>
      <c r="S129" s="224">
        <f>MAX(S117:S122)</f>
        <v>1.2267828293089662</v>
      </c>
    </row>
    <row r="130" spans="2:20" x14ac:dyDescent="0.15">
      <c r="L130" s="184"/>
      <c r="M130" s="184"/>
      <c r="N130" s="217"/>
      <c r="P130" s="216"/>
      <c r="S130" s="216"/>
    </row>
    <row r="131" spans="2:20" x14ac:dyDescent="0.15">
      <c r="B131" t="s">
        <v>683</v>
      </c>
      <c r="K131" s="36" t="s">
        <v>577</v>
      </c>
      <c r="L131" s="184">
        <f>'3FS'!O164+'3FS'!O173</f>
        <v>31597</v>
      </c>
      <c r="M131" s="184">
        <f>'3FS'!O191</f>
        <v>180383</v>
      </c>
      <c r="N131" s="226">
        <f>'3FS'!O143</f>
        <v>0.27801941018949666</v>
      </c>
      <c r="O131" s="51"/>
      <c r="P131" s="227">
        <f>L131/M131</f>
        <v>0.17516617419601627</v>
      </c>
      <c r="Q131" s="297">
        <f>S131*(1+(1-N131)*P131)</f>
        <v>1.1488928638117222</v>
      </c>
      <c r="R131" s="51"/>
      <c r="S131" s="228">
        <f>S126</f>
        <v>1.0199085232474545</v>
      </c>
    </row>
    <row r="132" spans="2:20" x14ac:dyDescent="0.15">
      <c r="L132" s="184"/>
      <c r="M132" s="184"/>
      <c r="N132" s="217"/>
      <c r="P132" s="216"/>
      <c r="S132" s="216"/>
    </row>
    <row r="133" spans="2:20" x14ac:dyDescent="0.15">
      <c r="B133" s="218" t="s">
        <v>713</v>
      </c>
      <c r="C133" s="219"/>
      <c r="D133" s="219"/>
      <c r="E133" s="219"/>
      <c r="F133" s="219"/>
      <c r="G133" s="220"/>
      <c r="H133" s="219"/>
      <c r="I133" s="219"/>
      <c r="J133" s="219"/>
      <c r="K133" s="219"/>
      <c r="L133" s="221"/>
      <c r="M133" s="221"/>
      <c r="N133" s="222"/>
      <c r="O133" s="219"/>
      <c r="P133" s="223"/>
      <c r="Q133" s="219"/>
      <c r="R133" s="219"/>
      <c r="S133" s="298">
        <f>Q131</f>
        <v>1.1488928638117222</v>
      </c>
    </row>
    <row r="135" spans="2:20" x14ac:dyDescent="0.15">
      <c r="B135" s="46" t="s">
        <v>470</v>
      </c>
      <c r="C135" s="47"/>
      <c r="D135" s="47"/>
      <c r="E135" s="47"/>
      <c r="F135" s="47"/>
      <c r="G135" s="73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</row>
    <row r="137" spans="2:20" x14ac:dyDescent="0.15">
      <c r="B137" t="s">
        <v>483</v>
      </c>
      <c r="G137" s="36" t="s">
        <v>38</v>
      </c>
      <c r="Q137" s="145">
        <v>2.9989999999999999E-2</v>
      </c>
    </row>
    <row r="138" spans="2:20" x14ac:dyDescent="0.15">
      <c r="B138" t="s">
        <v>484</v>
      </c>
      <c r="G138" s="36" t="s">
        <v>43</v>
      </c>
      <c r="Q138" s="250">
        <f>S133</f>
        <v>1.1488928638117222</v>
      </c>
    </row>
    <row r="139" spans="2:20" x14ac:dyDescent="0.15">
      <c r="B139" t="s">
        <v>482</v>
      </c>
      <c r="G139" s="36" t="s">
        <v>38</v>
      </c>
      <c r="Q139" s="145">
        <v>5.1400000000000001E-2</v>
      </c>
    </row>
    <row r="140" spans="2:20" x14ac:dyDescent="0.15">
      <c r="B140" t="s">
        <v>485</v>
      </c>
      <c r="G140" s="36" t="s">
        <v>38</v>
      </c>
      <c r="Q140" s="214">
        <f>Q137+Q138*Q139</f>
        <v>8.9043093199922527E-2</v>
      </c>
    </row>
    <row r="142" spans="2:20" x14ac:dyDescent="0.15">
      <c r="B142" t="s">
        <v>646</v>
      </c>
      <c r="G142" s="36" t="s">
        <v>43</v>
      </c>
      <c r="Q142" s="251">
        <f>-'3FS'!P87/'3FS'!P89</f>
        <v>40.825065781981102</v>
      </c>
    </row>
    <row r="143" spans="2:20" x14ac:dyDescent="0.15">
      <c r="B143" t="s">
        <v>647</v>
      </c>
      <c r="Q143" s="253" t="s">
        <v>648</v>
      </c>
    </row>
    <row r="144" spans="2:20" x14ac:dyDescent="0.15">
      <c r="B144" t="s">
        <v>649</v>
      </c>
      <c r="Q144" s="253" t="s">
        <v>650</v>
      </c>
    </row>
    <row r="145" spans="2:20" x14ac:dyDescent="0.15">
      <c r="B145" t="s">
        <v>651</v>
      </c>
      <c r="G145" s="36" t="s">
        <v>38</v>
      </c>
      <c r="Q145" s="252">
        <v>1.2500000000000001E-2</v>
      </c>
    </row>
    <row r="146" spans="2:20" x14ac:dyDescent="0.15">
      <c r="B146" t="s">
        <v>486</v>
      </c>
      <c r="G146" s="36" t="s">
        <v>38</v>
      </c>
      <c r="Q146" s="254">
        <f>Q145+Q137</f>
        <v>4.249E-2</v>
      </c>
    </row>
    <row r="147" spans="2:20" x14ac:dyDescent="0.15">
      <c r="B147" t="s">
        <v>591</v>
      </c>
      <c r="G147" s="36" t="s">
        <v>38</v>
      </c>
      <c r="Q147" s="215">
        <f>'3FS'!Q143</f>
        <v>0.28999999999999992</v>
      </c>
    </row>
    <row r="148" spans="2:20" x14ac:dyDescent="0.15">
      <c r="B148" t="s">
        <v>487</v>
      </c>
      <c r="G148" s="36" t="s">
        <v>38</v>
      </c>
      <c r="Q148" s="255">
        <f>Q146*(1-Q147)</f>
        <v>3.0167900000000004E-2</v>
      </c>
    </row>
    <row r="150" spans="2:20" x14ac:dyDescent="0.15">
      <c r="B150" t="s">
        <v>589</v>
      </c>
      <c r="G150" s="36" t="str">
        <f>G$10</f>
        <v>JPY M</v>
      </c>
      <c r="Q150" s="78">
        <f>'3FS'!Q191</f>
        <v>217938.86411836569</v>
      </c>
    </row>
    <row r="151" spans="2:20" x14ac:dyDescent="0.15">
      <c r="B151" t="s">
        <v>590</v>
      </c>
      <c r="G151" s="36" t="str">
        <f>G$10</f>
        <v>JPY M</v>
      </c>
      <c r="Q151" s="78">
        <f>'3FS'!Q209</f>
        <v>44800.601431128031</v>
      </c>
    </row>
    <row r="152" spans="2:20" x14ac:dyDescent="0.15">
      <c r="B152" t="s">
        <v>488</v>
      </c>
      <c r="G152" s="36" t="str">
        <f>G$10</f>
        <v>JPY M</v>
      </c>
      <c r="I152" s="144"/>
      <c r="J152" s="144"/>
      <c r="K152" s="144"/>
      <c r="L152" s="144"/>
      <c r="M152" s="144"/>
      <c r="N152" s="144"/>
      <c r="O152" s="144"/>
      <c r="Q152" s="174">
        <f>Q150+Q151</f>
        <v>262739.46554949373</v>
      </c>
      <c r="R152" s="144"/>
      <c r="S152" s="144"/>
      <c r="T152" s="144"/>
    </row>
    <row r="153" spans="2:20" x14ac:dyDescent="0.15">
      <c r="B153" t="s">
        <v>489</v>
      </c>
      <c r="G153" s="36" t="s">
        <v>38</v>
      </c>
      <c r="I153" s="144"/>
      <c r="J153" s="144"/>
      <c r="K153" s="144"/>
      <c r="L153" s="144"/>
      <c r="M153" s="144"/>
      <c r="N153" s="144"/>
      <c r="O153" s="144"/>
      <c r="Q153" s="24">
        <f>Q150/Q152</f>
        <v>0.82948659297364402</v>
      </c>
      <c r="R153" s="144"/>
      <c r="S153" s="144"/>
      <c r="T153" s="144"/>
    </row>
    <row r="154" spans="2:20" x14ac:dyDescent="0.15">
      <c r="B154" t="s">
        <v>490</v>
      </c>
      <c r="G154" s="36" t="s">
        <v>38</v>
      </c>
      <c r="I154" s="144"/>
      <c r="J154" s="144"/>
      <c r="K154" s="144"/>
      <c r="L154" s="144"/>
      <c r="M154" s="144"/>
      <c r="N154" s="144"/>
      <c r="O154" s="144"/>
      <c r="Q154" s="24">
        <f>Q151/Q152</f>
        <v>0.17051340702635587</v>
      </c>
      <c r="R154" s="144"/>
      <c r="S154" s="144"/>
      <c r="T154" s="144"/>
    </row>
    <row r="155" spans="2:20" x14ac:dyDescent="0.15">
      <c r="B155" s="100" t="s">
        <v>470</v>
      </c>
      <c r="C155" s="90"/>
      <c r="D155" s="90"/>
      <c r="E155" s="90"/>
      <c r="F155" s="90"/>
      <c r="G155" s="91" t="s">
        <v>38</v>
      </c>
      <c r="H155" s="90"/>
      <c r="I155" s="180"/>
      <c r="J155" s="180"/>
      <c r="K155" s="180"/>
      <c r="L155" s="180"/>
      <c r="M155" s="180"/>
      <c r="N155" s="180"/>
      <c r="O155" s="180"/>
      <c r="P155" s="180"/>
      <c r="Q155" s="175">
        <f>Q153*Q140+Q154*Q148</f>
        <v>7.9004083418068777E-2</v>
      </c>
      <c r="R155" s="144"/>
      <c r="S155" s="144"/>
      <c r="T155" s="144"/>
    </row>
    <row r="156" spans="2:20" x14ac:dyDescent="0.15">
      <c r="B156" t="s">
        <v>491</v>
      </c>
      <c r="G156" s="36" t="s">
        <v>38</v>
      </c>
      <c r="I156" s="24"/>
      <c r="J156" s="24"/>
      <c r="K156" s="24"/>
      <c r="L156" s="24"/>
      <c r="M156" s="24"/>
      <c r="N156" s="24"/>
      <c r="O156" s="24"/>
      <c r="Q156" s="176">
        <v>0.02</v>
      </c>
      <c r="R156" s="24"/>
      <c r="S156" s="24"/>
      <c r="T156" s="24"/>
    </row>
    <row r="158" spans="2:20" x14ac:dyDescent="0.15">
      <c r="B158" s="46" t="s">
        <v>346</v>
      </c>
      <c r="C158" s="47"/>
      <c r="D158" s="47"/>
      <c r="E158" s="47"/>
      <c r="F158" s="47"/>
      <c r="G158" s="73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</row>
    <row r="160" spans="2:20" x14ac:dyDescent="0.15">
      <c r="B160" t="s">
        <v>49</v>
      </c>
      <c r="G160" s="36" t="s">
        <v>22</v>
      </c>
      <c r="O160" s="78">
        <f>'3FS'!O87</f>
        <v>20819</v>
      </c>
      <c r="P160" s="78">
        <f>'3FS'!P87</f>
        <v>30944.292735947751</v>
      </c>
      <c r="Q160" s="78">
        <f>'3FS'!Q87</f>
        <v>34718.626076636792</v>
      </c>
      <c r="R160" s="78">
        <f>'3FS'!R87</f>
        <v>37059.702842810075</v>
      </c>
      <c r="S160" s="78">
        <f>'3FS'!S87</f>
        <v>38325.520732271369</v>
      </c>
      <c r="T160" s="78">
        <f>'3FS'!T87</f>
        <v>39963.53592955265</v>
      </c>
    </row>
    <row r="161" spans="2:20" x14ac:dyDescent="0.15">
      <c r="B161" t="s">
        <v>74</v>
      </c>
      <c r="G161" s="36" t="s">
        <v>38</v>
      </c>
      <c r="O161" s="194">
        <f>'3FS'!O143</f>
        <v>0.27801941018949666</v>
      </c>
      <c r="P161" s="194">
        <f>'3FS'!P143</f>
        <v>0.28721233276549574</v>
      </c>
      <c r="Q161" s="194">
        <f>'3FS'!Q143</f>
        <v>0.28999999999999992</v>
      </c>
      <c r="R161" s="194">
        <f>'3FS'!R143</f>
        <v>0.28999999999999998</v>
      </c>
      <c r="S161" s="194">
        <f>'3FS'!S143</f>
        <v>0.28999999999999992</v>
      </c>
      <c r="T161" s="194">
        <f>'3FS'!T143</f>
        <v>0.28999999999999998</v>
      </c>
    </row>
    <row r="162" spans="2:20" x14ac:dyDescent="0.15">
      <c r="B162" t="s">
        <v>492</v>
      </c>
      <c r="G162" s="36" t="s">
        <v>22</v>
      </c>
      <c r="O162" s="25">
        <f>-O160*O161</f>
        <v>-5788.0861007351314</v>
      </c>
      <c r="P162" s="25">
        <f t="shared" ref="P162:T162" si="23">-P160*P161</f>
        <v>-8887.582502469937</v>
      </c>
      <c r="Q162" s="25">
        <f t="shared" si="23"/>
        <v>-10068.401562224668</v>
      </c>
      <c r="R162" s="25">
        <f t="shared" si="23"/>
        <v>-10747.313824414921</v>
      </c>
      <c r="S162" s="25">
        <f t="shared" si="23"/>
        <v>-11114.401012358694</v>
      </c>
      <c r="T162" s="25">
        <f t="shared" si="23"/>
        <v>-11589.425419570267</v>
      </c>
    </row>
    <row r="163" spans="2:20" x14ac:dyDescent="0.15">
      <c r="B163" t="s">
        <v>493</v>
      </c>
      <c r="G163" s="36" t="s">
        <v>22</v>
      </c>
      <c r="O163" s="69">
        <f>O160+O162</f>
        <v>15030.91389926487</v>
      </c>
      <c r="P163" s="69">
        <f t="shared" ref="P163:T163" si="24">P160+P162</f>
        <v>22056.710233477814</v>
      </c>
      <c r="Q163" s="69">
        <f t="shared" si="24"/>
        <v>24650.224514412126</v>
      </c>
      <c r="R163" s="69">
        <f t="shared" si="24"/>
        <v>26312.389018395152</v>
      </c>
      <c r="S163" s="69">
        <f t="shared" si="24"/>
        <v>27211.119719912676</v>
      </c>
      <c r="T163" s="69">
        <f t="shared" si="24"/>
        <v>28374.110509982384</v>
      </c>
    </row>
    <row r="164" spans="2:20" x14ac:dyDescent="0.15">
      <c r="B164" t="s">
        <v>494</v>
      </c>
      <c r="G164" s="36" t="s">
        <v>22</v>
      </c>
      <c r="O164" s="78">
        <f>'3FS'!O102</f>
        <v>9301</v>
      </c>
      <c r="P164" s="78">
        <f>'3FS'!P102</f>
        <v>10755.910488333333</v>
      </c>
      <c r="Q164" s="78">
        <f>'3FS'!Q102</f>
        <v>15422.832898997167</v>
      </c>
      <c r="R164" s="78">
        <f>'3FS'!R102</f>
        <v>19648.786370131878</v>
      </c>
      <c r="S164" s="78">
        <f>'3FS'!S102</f>
        <v>22872.706805539732</v>
      </c>
      <c r="T164" s="78">
        <f>'3FS'!T102</f>
        <v>25815.449288941541</v>
      </c>
    </row>
    <row r="165" spans="2:20" x14ac:dyDescent="0.15">
      <c r="B165" t="s">
        <v>495</v>
      </c>
      <c r="G165" s="36" t="s">
        <v>22</v>
      </c>
      <c r="O165" s="78">
        <f>'3FS'!O244+'3FS'!O245</f>
        <v>-20518</v>
      </c>
      <c r="P165" s="78">
        <f>'3FS'!P244+'3FS'!P245</f>
        <v>-45000</v>
      </c>
      <c r="Q165" s="78">
        <f>'3FS'!Q244+'3FS'!Q245</f>
        <v>-40000</v>
      </c>
      <c r="R165" s="78">
        <f>'3FS'!R244+'3FS'!R245</f>
        <v>-35000</v>
      </c>
      <c r="S165" s="78">
        <f>'3FS'!S244+'3FS'!S245</f>
        <v>-32000</v>
      </c>
      <c r="T165" s="78">
        <f>'3FS'!T244+'3FS'!T245</f>
        <v>-29000</v>
      </c>
    </row>
    <row r="166" spans="2:20" x14ac:dyDescent="0.15">
      <c r="B166" t="s">
        <v>496</v>
      </c>
      <c r="G166" s="36" t="s">
        <v>22</v>
      </c>
      <c r="O166" s="78">
        <f>'3FS'!O234+'3FS'!O235+'3FS'!O236</f>
        <v>-10355</v>
      </c>
      <c r="P166" s="78">
        <f>'3FS'!P234+'3FS'!P235+'3FS'!P236</f>
        <v>-9531.7651086001988</v>
      </c>
      <c r="Q166" s="78">
        <f>'3FS'!Q234+'3FS'!Q235+'3FS'!Q236</f>
        <v>-6856.0451961212166</v>
      </c>
      <c r="R166" s="78">
        <f>'3FS'!R234+'3FS'!R235+'3FS'!R236</f>
        <v>-4122.6110596999879</v>
      </c>
      <c r="S166" s="78">
        <f>'3FS'!S234+'3FS'!S235+'3FS'!S236</f>
        <v>-3369.1467420728404</v>
      </c>
      <c r="T166" s="78">
        <f>'3FS'!T234+'3FS'!T235+'3FS'!T236</f>
        <v>-4091.7240947252794</v>
      </c>
    </row>
    <row r="167" spans="2:20" x14ac:dyDescent="0.15">
      <c r="B167" s="100" t="s">
        <v>497</v>
      </c>
      <c r="C167" s="90"/>
      <c r="D167" s="90"/>
      <c r="E167" s="90"/>
      <c r="F167" s="90"/>
      <c r="G167" s="91" t="s">
        <v>22</v>
      </c>
      <c r="H167" s="90"/>
      <c r="I167" s="90"/>
      <c r="J167" s="90"/>
      <c r="K167" s="90"/>
      <c r="L167" s="90"/>
      <c r="M167" s="90"/>
      <c r="N167" s="90"/>
      <c r="O167" s="103">
        <f>O163+O164+O165+O166</f>
        <v>-6541.0861007351305</v>
      </c>
      <c r="P167" s="103">
        <f t="shared" ref="P167:T167" si="25">P163+P164+P165+P166</f>
        <v>-21719.144386789056</v>
      </c>
      <c r="Q167" s="103">
        <f t="shared" si="25"/>
        <v>-6782.9877827119271</v>
      </c>
      <c r="R167" s="103">
        <f t="shared" si="25"/>
        <v>6838.5643288270421</v>
      </c>
      <c r="S167" s="103">
        <f t="shared" si="25"/>
        <v>14714.679783379568</v>
      </c>
      <c r="T167" s="103">
        <f t="shared" si="25"/>
        <v>21097.835704198646</v>
      </c>
    </row>
    <row r="169" spans="2:20" x14ac:dyDescent="0.15">
      <c r="B169" t="s">
        <v>584</v>
      </c>
      <c r="G169" s="36" t="s">
        <v>218</v>
      </c>
      <c r="P169" s="177"/>
      <c r="Q169" s="177">
        <f>Q$5-$P$5</f>
        <v>1</v>
      </c>
      <c r="R169" s="177">
        <f t="shared" ref="R169:T169" si="26">R$5-$P$5</f>
        <v>2</v>
      </c>
      <c r="S169" s="177">
        <f t="shared" si="26"/>
        <v>3</v>
      </c>
      <c r="T169" s="177">
        <f t="shared" si="26"/>
        <v>4</v>
      </c>
    </row>
    <row r="170" spans="2:20" x14ac:dyDescent="0.15">
      <c r="B170" t="s">
        <v>498</v>
      </c>
      <c r="G170" s="36" t="s">
        <v>43</v>
      </c>
      <c r="P170" s="178"/>
      <c r="Q170" s="178">
        <f>1/(1+$Q$155)^Q169</f>
        <v>0.92678055196251008</v>
      </c>
      <c r="R170" s="178">
        <f>1/(1+$Q$155)^R169</f>
        <v>0.85892219149593485</v>
      </c>
      <c r="S170" s="178">
        <f>1/(1+$Q$155)^S169</f>
        <v>0.79603238272745125</v>
      </c>
      <c r="T170" s="178">
        <f>1/(1+$Q$155)^T169</f>
        <v>0.73774733104417944</v>
      </c>
    </row>
    <row r="171" spans="2:20" x14ac:dyDescent="0.15">
      <c r="B171" s="21" t="s">
        <v>499</v>
      </c>
      <c r="G171" s="36" t="s">
        <v>22</v>
      </c>
      <c r="P171" s="69"/>
      <c r="Q171" s="69">
        <f t="shared" ref="Q171:T171" si="27">Q167*Q170</f>
        <v>-6286.341161216722</v>
      </c>
      <c r="R171" s="69">
        <f t="shared" si="27"/>
        <v>5873.7946600020496</v>
      </c>
      <c r="S171" s="69">
        <f t="shared" si="27"/>
        <v>11713.361609035093</v>
      </c>
      <c r="T171" s="69">
        <f t="shared" si="27"/>
        <v>15564.871981581147</v>
      </c>
    </row>
    <row r="173" spans="2:20" x14ac:dyDescent="0.15">
      <c r="B173" s="46" t="s">
        <v>595</v>
      </c>
      <c r="C173" s="47"/>
      <c r="D173" s="47"/>
      <c r="E173" s="47"/>
      <c r="F173" s="47"/>
      <c r="G173" s="73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</row>
    <row r="175" spans="2:20" x14ac:dyDescent="0.15">
      <c r="B175" t="s">
        <v>585</v>
      </c>
      <c r="G175" s="36" t="s">
        <v>22</v>
      </c>
      <c r="Q175" s="25">
        <f>SUM(Q171:T171)</f>
        <v>26865.687089401566</v>
      </c>
    </row>
    <row r="176" spans="2:20" x14ac:dyDescent="0.15">
      <c r="B176" t="s">
        <v>500</v>
      </c>
      <c r="G176" s="36" t="s">
        <v>22</v>
      </c>
      <c r="Q176" s="25">
        <f>T167*(1+Q156)/(Q155-Q156)</f>
        <v>364717.0021404422</v>
      </c>
    </row>
    <row r="177" spans="2:20" x14ac:dyDescent="0.15">
      <c r="B177" t="s">
        <v>501</v>
      </c>
      <c r="G177" s="36" t="s">
        <v>22</v>
      </c>
      <c r="Q177" s="25">
        <f>Q176*T170</f>
        <v>269068.99491554551</v>
      </c>
    </row>
    <row r="178" spans="2:20" x14ac:dyDescent="0.15">
      <c r="B178" s="100" t="s">
        <v>502</v>
      </c>
      <c r="C178" s="90"/>
      <c r="D178" s="90"/>
      <c r="E178" s="90"/>
      <c r="F178" s="90"/>
      <c r="G178" s="91" t="s">
        <v>22</v>
      </c>
      <c r="H178" s="90"/>
      <c r="I178" s="90"/>
      <c r="J178" s="90"/>
      <c r="K178" s="90"/>
      <c r="L178" s="90"/>
      <c r="M178" s="90"/>
      <c r="N178" s="90"/>
      <c r="O178" s="90"/>
      <c r="P178" s="90"/>
      <c r="Q178" s="103">
        <f>Q175+Q177</f>
        <v>295934.6820049471</v>
      </c>
    </row>
    <row r="179" spans="2:20" x14ac:dyDescent="0.15">
      <c r="B179" t="s">
        <v>586</v>
      </c>
      <c r="G179" s="36" t="s">
        <v>22</v>
      </c>
      <c r="Q179" s="78">
        <f>'3FS'!Q210</f>
        <v>24800.601431128031</v>
      </c>
    </row>
    <row r="180" spans="2:20" x14ac:dyDescent="0.15">
      <c r="B180" t="s">
        <v>587</v>
      </c>
      <c r="G180" s="36" t="s">
        <v>22</v>
      </c>
      <c r="Q180" s="78">
        <f>'3FS'!Q190</f>
        <v>7746.6084639394694</v>
      </c>
    </row>
    <row r="181" spans="2:20" x14ac:dyDescent="0.15">
      <c r="B181" s="100" t="s">
        <v>503</v>
      </c>
      <c r="C181" s="90"/>
      <c r="D181" s="90"/>
      <c r="E181" s="90"/>
      <c r="F181" s="90"/>
      <c r="G181" s="91" t="s">
        <v>22</v>
      </c>
      <c r="H181" s="90"/>
      <c r="I181" s="90"/>
      <c r="J181" s="90"/>
      <c r="K181" s="90"/>
      <c r="L181" s="90"/>
      <c r="M181" s="90"/>
      <c r="N181" s="90"/>
      <c r="O181" s="90"/>
      <c r="P181" s="90"/>
      <c r="Q181" s="103">
        <f>Q178-Q179-Q180</f>
        <v>263387.4721098796</v>
      </c>
    </row>
    <row r="182" spans="2:20" x14ac:dyDescent="0.15">
      <c r="B182" t="s">
        <v>504</v>
      </c>
      <c r="G182" s="36" t="s">
        <v>58</v>
      </c>
      <c r="Q182" s="78">
        <f>'3FS'!P97</f>
        <v>182.02492132305758</v>
      </c>
    </row>
    <row r="183" spans="2:20" x14ac:dyDescent="0.15">
      <c r="B183" s="100" t="s">
        <v>505</v>
      </c>
      <c r="C183" s="90"/>
      <c r="D183" s="90"/>
      <c r="E183" s="90"/>
      <c r="F183" s="90"/>
      <c r="G183" s="91" t="s">
        <v>60</v>
      </c>
      <c r="H183" s="90"/>
      <c r="I183" s="90"/>
      <c r="J183" s="90"/>
      <c r="K183" s="90"/>
      <c r="L183" s="90"/>
      <c r="M183" s="90"/>
      <c r="N183" s="90"/>
      <c r="O183" s="90"/>
      <c r="P183" s="90"/>
      <c r="Q183" s="249">
        <f>Q181/Q182</f>
        <v>1446.9857764279423</v>
      </c>
    </row>
    <row r="184" spans="2:20" x14ac:dyDescent="0.15">
      <c r="B184" t="s">
        <v>506</v>
      </c>
      <c r="G184" s="36" t="s">
        <v>60</v>
      </c>
      <c r="Q184" s="78">
        <f>Summary!E5</f>
        <v>2989</v>
      </c>
    </row>
    <row r="185" spans="2:20" x14ac:dyDescent="0.15">
      <c r="B185" s="21" t="s">
        <v>507</v>
      </c>
      <c r="G185" s="36" t="s">
        <v>38</v>
      </c>
      <c r="Q185" s="181">
        <f>Q183/Q184-1</f>
        <v>-0.51589636118168536</v>
      </c>
    </row>
    <row r="187" spans="2:20" x14ac:dyDescent="0.15">
      <c r="B187" s="21" t="s">
        <v>508</v>
      </c>
      <c r="G187" s="36" t="s">
        <v>38</v>
      </c>
      <c r="Q187" s="173">
        <f>Q177/Q178</f>
        <v>0.90921751074464308</v>
      </c>
    </row>
    <row r="188" spans="2:20" x14ac:dyDescent="0.15">
      <c r="B188" t="s">
        <v>588</v>
      </c>
      <c r="G188" s="36" t="s">
        <v>43</v>
      </c>
      <c r="P188" s="25"/>
      <c r="Q188" s="179">
        <f>Q178/'3FS'!P103</f>
        <v>7.0967203783944885</v>
      </c>
    </row>
    <row r="189" spans="2:20" x14ac:dyDescent="0.15">
      <c r="P189" s="25"/>
      <c r="Q189" s="179"/>
    </row>
    <row r="190" spans="2:20" x14ac:dyDescent="0.15">
      <c r="B190" s="46" t="s">
        <v>602</v>
      </c>
      <c r="C190" s="47"/>
      <c r="D190" s="47"/>
      <c r="E190" s="47"/>
      <c r="F190" s="47"/>
      <c r="G190" s="73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</row>
    <row r="191" spans="2:20" x14ac:dyDescent="0.15">
      <c r="P191" s="25"/>
      <c r="Q191" s="179"/>
    </row>
    <row r="192" spans="2:20" x14ac:dyDescent="0.15">
      <c r="B192" t="s">
        <v>597</v>
      </c>
      <c r="Q192" s="233">
        <v>7</v>
      </c>
    </row>
    <row r="193" spans="2:20" x14ac:dyDescent="0.15">
      <c r="B193" t="s">
        <v>585</v>
      </c>
      <c r="G193" s="36" t="s">
        <v>22</v>
      </c>
      <c r="Q193" s="25">
        <f>Q175</f>
        <v>26865.687089401566</v>
      </c>
    </row>
    <row r="194" spans="2:20" x14ac:dyDescent="0.15">
      <c r="B194" t="s">
        <v>598</v>
      </c>
      <c r="G194" s="36" t="s">
        <v>22</v>
      </c>
      <c r="Q194" s="25">
        <f>Q192*(T160+T164)</f>
        <v>460452.89652945939</v>
      </c>
    </row>
    <row r="195" spans="2:20" x14ac:dyDescent="0.15">
      <c r="B195" t="s">
        <v>501</v>
      </c>
      <c r="G195" s="36" t="s">
        <v>22</v>
      </c>
      <c r="Q195" s="25">
        <f>Q194*T170</f>
        <v>339697.89548617037</v>
      </c>
    </row>
    <row r="196" spans="2:20" x14ac:dyDescent="0.15">
      <c r="B196" s="100" t="s">
        <v>502</v>
      </c>
      <c r="C196" s="90"/>
      <c r="D196" s="90"/>
      <c r="E196" s="90"/>
      <c r="F196" s="90"/>
      <c r="G196" s="91" t="s">
        <v>22</v>
      </c>
      <c r="H196" s="90"/>
      <c r="I196" s="90"/>
      <c r="J196" s="90"/>
      <c r="K196" s="90"/>
      <c r="L196" s="90"/>
      <c r="M196" s="90"/>
      <c r="N196" s="90"/>
      <c r="O196" s="90"/>
      <c r="P196" s="90"/>
      <c r="Q196" s="103">
        <f>Q193+Q195</f>
        <v>366563.58257557196</v>
      </c>
    </row>
    <row r="197" spans="2:20" x14ac:dyDescent="0.15">
      <c r="B197" t="s">
        <v>586</v>
      </c>
      <c r="G197" s="36" t="s">
        <v>22</v>
      </c>
      <c r="Q197" s="78">
        <f>Q179</f>
        <v>24800.601431128031</v>
      </c>
    </row>
    <row r="198" spans="2:20" x14ac:dyDescent="0.15">
      <c r="B198" t="s">
        <v>587</v>
      </c>
      <c r="G198" s="36" t="s">
        <v>22</v>
      </c>
      <c r="Q198" s="78">
        <f>Q180</f>
        <v>7746.6084639394694</v>
      </c>
    </row>
    <row r="199" spans="2:20" x14ac:dyDescent="0.15">
      <c r="B199" s="100" t="s">
        <v>503</v>
      </c>
      <c r="C199" s="90"/>
      <c r="D199" s="90"/>
      <c r="E199" s="90"/>
      <c r="F199" s="90"/>
      <c r="G199" s="91" t="s">
        <v>22</v>
      </c>
      <c r="H199" s="90"/>
      <c r="I199" s="90"/>
      <c r="J199" s="90"/>
      <c r="K199" s="90"/>
      <c r="L199" s="90"/>
      <c r="M199" s="90"/>
      <c r="N199" s="90"/>
      <c r="O199" s="90"/>
      <c r="P199" s="90"/>
      <c r="Q199" s="103">
        <f>Q196-Q197-Q198</f>
        <v>334016.37268050446</v>
      </c>
    </row>
    <row r="200" spans="2:20" x14ac:dyDescent="0.15">
      <c r="B200" t="s">
        <v>504</v>
      </c>
      <c r="G200" s="36" t="s">
        <v>58</v>
      </c>
      <c r="Q200" s="78">
        <f>Q182</f>
        <v>182.02492132305758</v>
      </c>
    </row>
    <row r="201" spans="2:20" x14ac:dyDescent="0.15">
      <c r="B201" s="100" t="s">
        <v>505</v>
      </c>
      <c r="C201" s="90"/>
      <c r="D201" s="90"/>
      <c r="E201" s="90"/>
      <c r="F201" s="90"/>
      <c r="G201" s="91" t="s">
        <v>60</v>
      </c>
      <c r="H201" s="90"/>
      <c r="I201" s="90"/>
      <c r="J201" s="90"/>
      <c r="K201" s="90"/>
      <c r="L201" s="90"/>
      <c r="M201" s="90"/>
      <c r="N201" s="90"/>
      <c r="O201" s="90"/>
      <c r="P201" s="90"/>
      <c r="Q201" s="249">
        <f>Q199/Q200</f>
        <v>1835.0035272790622</v>
      </c>
    </row>
    <row r="202" spans="2:20" x14ac:dyDescent="0.15">
      <c r="B202" t="s">
        <v>506</v>
      </c>
      <c r="G202" s="36" t="s">
        <v>60</v>
      </c>
      <c r="Q202" s="78">
        <f>Q184</f>
        <v>2989</v>
      </c>
    </row>
    <row r="203" spans="2:20" x14ac:dyDescent="0.15">
      <c r="B203" s="21" t="s">
        <v>507</v>
      </c>
      <c r="G203" s="36" t="s">
        <v>38</v>
      </c>
      <c r="Q203" s="181">
        <f>Q201/Q202-1</f>
        <v>-0.38608112168649644</v>
      </c>
    </row>
    <row r="205" spans="2:20" x14ac:dyDescent="0.15">
      <c r="B205" s="21" t="s">
        <v>508</v>
      </c>
      <c r="G205" s="36" t="s">
        <v>38</v>
      </c>
      <c r="Q205" s="173">
        <f>Q195/Q196</f>
        <v>0.92670933948038092</v>
      </c>
    </row>
    <row r="206" spans="2:20" x14ac:dyDescent="0.15">
      <c r="P206" s="25"/>
      <c r="Q206" s="179"/>
    </row>
    <row r="207" spans="2:20" x14ac:dyDescent="0.15">
      <c r="B207" s="46" t="s">
        <v>644</v>
      </c>
      <c r="C207" s="47"/>
      <c r="D207" s="47"/>
      <c r="E207" s="47"/>
      <c r="F207" s="47"/>
      <c r="G207" s="73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</row>
    <row r="208" spans="2:20" x14ac:dyDescent="0.15">
      <c r="P208" s="25"/>
      <c r="Q208" s="179"/>
    </row>
    <row r="209" spans="13:19" x14ac:dyDescent="0.15">
      <c r="M209" s="236"/>
      <c r="N209" s="236"/>
      <c r="O209" s="236"/>
      <c r="P209" s="236"/>
      <c r="Q209" s="236" t="s">
        <v>593</v>
      </c>
      <c r="R209" s="236"/>
      <c r="S209" s="236"/>
    </row>
    <row r="210" spans="13:19" x14ac:dyDescent="0.15">
      <c r="M210" s="236"/>
      <c r="N210" s="237">
        <f>Q183</f>
        <v>1446.9857764279423</v>
      </c>
      <c r="O210" s="173">
        <f>P210-0.005</f>
        <v>9.9999999999999985E-3</v>
      </c>
      <c r="P210" s="173">
        <f>Q210-0.005</f>
        <v>1.4999999999999999E-2</v>
      </c>
      <c r="Q210" s="173">
        <f>Q156</f>
        <v>0.02</v>
      </c>
      <c r="R210" s="173">
        <f>Q210+0.005</f>
        <v>2.5000000000000001E-2</v>
      </c>
      <c r="S210" s="173">
        <f>R210+0.005</f>
        <v>3.0000000000000002E-2</v>
      </c>
    </row>
    <row r="211" spans="13:19" x14ac:dyDescent="0.15">
      <c r="M211" s="236"/>
      <c r="N211" s="173">
        <f>N212+0.01</f>
        <v>9.9004083418068767E-2</v>
      </c>
      <c r="O211" s="23">
        <f t="dataTable" ref="O211:S215" dt2D="1" dtr="1" r1="Q156" r2="Q155" ca="1"/>
        <v>860.36079702966936</v>
      </c>
      <c r="P211" s="23">
        <v>808.17858455581165</v>
      </c>
      <c r="Q211" s="23">
        <v>808.17858455581165</v>
      </c>
      <c r="R211" s="23">
        <v>860.36079702966936</v>
      </c>
      <c r="S211" s="23">
        <v>984.54022781615492</v>
      </c>
    </row>
    <row r="212" spans="13:19" x14ac:dyDescent="0.15">
      <c r="M212" s="236"/>
      <c r="N212" s="173">
        <f>N213+0.01</f>
        <v>8.9004083418068772E-2</v>
      </c>
      <c r="O212" s="23">
        <v>735.73769935326868</v>
      </c>
      <c r="P212" s="23">
        <v>694.47343336744927</v>
      </c>
      <c r="Q212" s="23">
        <v>694.47343336744927</v>
      </c>
      <c r="R212" s="23">
        <v>735.73769935326868</v>
      </c>
      <c r="S212" s="23">
        <v>832.17489632131924</v>
      </c>
    </row>
    <row r="213" spans="13:19" x14ac:dyDescent="0.15">
      <c r="M213" s="236" t="s">
        <v>470</v>
      </c>
      <c r="N213" s="173">
        <f>Q155</f>
        <v>7.9004083418068777E-2</v>
      </c>
      <c r="O213" s="23">
        <v>735.73769935326868</v>
      </c>
      <c r="P213" s="23">
        <v>694.47343336744927</v>
      </c>
      <c r="Q213" s="23">
        <v>694.47343336744927</v>
      </c>
      <c r="R213" s="23">
        <v>735.73769935326868</v>
      </c>
      <c r="S213" s="23">
        <v>832.17489632131924</v>
      </c>
    </row>
    <row r="214" spans="13:19" x14ac:dyDescent="0.15">
      <c r="M214" s="236"/>
      <c r="N214" s="173">
        <f>N213-0.01</f>
        <v>6.9004083418068782E-2</v>
      </c>
      <c r="O214" s="23">
        <v>860.36079702966936</v>
      </c>
      <c r="P214" s="23">
        <v>808.17858455581165</v>
      </c>
      <c r="Q214" s="23">
        <v>808.17858455581165</v>
      </c>
      <c r="R214" s="23">
        <v>860.36079702966936</v>
      </c>
      <c r="S214" s="23">
        <v>984.54022781615492</v>
      </c>
    </row>
    <row r="215" spans="13:19" x14ac:dyDescent="0.15">
      <c r="M215" s="236"/>
      <c r="N215" s="173">
        <f>N214-0.01</f>
        <v>5.900408341806878E-2</v>
      </c>
      <c r="O215" s="23">
        <v>1220.374806609608</v>
      </c>
      <c r="P215" s="23">
        <v>1130.035382424903</v>
      </c>
      <c r="Q215" s="23">
        <v>1130.035382424903</v>
      </c>
      <c r="R215" s="23">
        <v>1220.374806609608</v>
      </c>
      <c r="S215" s="23">
        <v>1446.9857764279423</v>
      </c>
    </row>
    <row r="216" spans="13:19" x14ac:dyDescent="0.15">
      <c r="R216" s="25"/>
      <c r="S216" s="179"/>
    </row>
    <row r="217" spans="13:19" x14ac:dyDescent="0.15">
      <c r="R217" s="25"/>
      <c r="S217" s="179"/>
    </row>
    <row r="218" spans="13:19" x14ac:dyDescent="0.15">
      <c r="M218" s="236"/>
      <c r="N218" s="236"/>
      <c r="O218" s="236"/>
      <c r="P218" s="236"/>
      <c r="Q218" s="236" t="s">
        <v>603</v>
      </c>
      <c r="R218" s="236"/>
      <c r="S218" s="236"/>
    </row>
    <row r="219" spans="13:19" x14ac:dyDescent="0.15">
      <c r="M219" s="236"/>
      <c r="N219" s="237">
        <f>Q201</f>
        <v>1835.0035272790622</v>
      </c>
      <c r="O219" s="235">
        <f>P219-0.5</f>
        <v>6</v>
      </c>
      <c r="P219" s="235">
        <f>Q219-0.5</f>
        <v>6.5</v>
      </c>
      <c r="Q219" s="235">
        <f>Q192</f>
        <v>7</v>
      </c>
      <c r="R219" s="235">
        <f>Q219+0.5</f>
        <v>7.5</v>
      </c>
      <c r="S219" s="235">
        <f>R219+0.5</f>
        <v>8</v>
      </c>
    </row>
    <row r="220" spans="13:19" x14ac:dyDescent="0.15">
      <c r="M220" s="236"/>
      <c r="N220" s="173">
        <f>N221+0.01</f>
        <v>9.9004083418068767E-2</v>
      </c>
      <c r="O220" s="23">
        <f t="dataTable" ref="O220:S224" dt2D="1" dtr="1" r1="Q192" r2="Q155" ca="1"/>
        <v>1445.0587294167833</v>
      </c>
      <c r="P220" s="23">
        <v>1321.1992936421179</v>
      </c>
      <c r="Q220" s="23">
        <v>1321.1992936421179</v>
      </c>
      <c r="R220" s="23">
        <v>1445.0587294167833</v>
      </c>
      <c r="S220" s="23">
        <v>1692.7776009661143</v>
      </c>
    </row>
    <row r="221" spans="13:19" x14ac:dyDescent="0.15">
      <c r="M221" s="236"/>
      <c r="N221" s="173">
        <f>N222+0.01</f>
        <v>8.9004083418068772E-2</v>
      </c>
      <c r="O221" s="23">
        <v>1387.458009903369</v>
      </c>
      <c r="P221" s="23">
        <v>1268.0059232598983</v>
      </c>
      <c r="Q221" s="23">
        <v>1268.0059232598983</v>
      </c>
      <c r="R221" s="23">
        <v>1387.458009903369</v>
      </c>
      <c r="S221" s="23">
        <v>1626.3621831903099</v>
      </c>
    </row>
    <row r="222" spans="13:19" x14ac:dyDescent="0.15">
      <c r="M222" s="236" t="s">
        <v>470</v>
      </c>
      <c r="N222" s="173">
        <f>Q155</f>
        <v>7.9004083418068777E-2</v>
      </c>
      <c r="O222" s="23">
        <v>1387.458009903369</v>
      </c>
      <c r="P222" s="23">
        <v>1268.0059232598983</v>
      </c>
      <c r="Q222" s="23">
        <v>1268.0059232598983</v>
      </c>
      <c r="R222" s="23">
        <v>1387.458009903369</v>
      </c>
      <c r="S222" s="23">
        <v>1626.3621831903099</v>
      </c>
    </row>
    <row r="223" spans="13:19" x14ac:dyDescent="0.15">
      <c r="M223" s="236"/>
      <c r="N223" s="173">
        <f>N222-0.01</f>
        <v>6.9004083418068782E-2</v>
      </c>
      <c r="O223" s="23">
        <v>1445.0587294167833</v>
      </c>
      <c r="P223" s="23">
        <v>1321.1992936421179</v>
      </c>
      <c r="Q223" s="23">
        <v>1321.1992936421179</v>
      </c>
      <c r="R223" s="23">
        <v>1445.0587294167833</v>
      </c>
      <c r="S223" s="23">
        <v>1692.7776009661143</v>
      </c>
    </row>
    <row r="224" spans="13:19" x14ac:dyDescent="0.15">
      <c r="M224" s="236"/>
      <c r="N224" s="173">
        <f>N223-0.01</f>
        <v>5.900408341806878E-2</v>
      </c>
      <c r="O224" s="23">
        <v>1568.4011827703634</v>
      </c>
      <c r="P224" s="23">
        <v>1435.1000105160138</v>
      </c>
      <c r="Q224" s="23">
        <v>1435.1000105160138</v>
      </c>
      <c r="R224" s="23">
        <v>1568.4011827703634</v>
      </c>
      <c r="S224" s="23">
        <v>1835.0035272790622</v>
      </c>
    </row>
    <row r="225" spans="1:20" x14ac:dyDescent="0.15">
      <c r="Q225" s="25"/>
      <c r="R225" s="179"/>
    </row>
    <row r="226" spans="1:20" x14ac:dyDescent="0.15">
      <c r="P226" s="25"/>
      <c r="Q226" s="179"/>
    </row>
    <row r="227" spans="1:20" x14ac:dyDescent="0.15">
      <c r="P227" s="25"/>
      <c r="Q227" s="179"/>
    </row>
    <row r="229" spans="1:20" x14ac:dyDescent="0.15">
      <c r="A229" t="s">
        <v>43</v>
      </c>
      <c r="B229" s="93" t="s">
        <v>204</v>
      </c>
      <c r="C229" s="94"/>
      <c r="D229" s="94"/>
      <c r="E229" s="94"/>
      <c r="F229" s="94"/>
      <c r="G229" s="162"/>
      <c r="H229" s="94"/>
      <c r="I229" s="94"/>
      <c r="J229" s="94"/>
      <c r="K229" s="94"/>
      <c r="L229" s="94"/>
      <c r="M229" s="94"/>
      <c r="N229" s="94"/>
      <c r="O229" s="94"/>
      <c r="P229" s="94"/>
      <c r="Q229" s="94"/>
      <c r="R229" s="94"/>
      <c r="S229" s="94"/>
      <c r="T229" s="94"/>
    </row>
  </sheetData>
  <conditionalFormatting sqref="H31:T31">
    <cfRule type="cellIs" dxfId="21" priority="13" operator="equal">
      <formula>"Balanced"</formula>
    </cfRule>
    <cfRule type="cellIs" dxfId="20" priority="14" operator="equal">
      <formula>"Not Balanced"</formula>
    </cfRule>
  </conditionalFormatting>
  <conditionalFormatting sqref="H48:T48">
    <cfRule type="cellIs" dxfId="19" priority="1" operator="equal">
      <formula>"Balanced"</formula>
    </cfRule>
    <cfRule type="cellIs" dxfId="18" priority="2" operator="equal">
      <formula>"Not Balanced"</formula>
    </cfRule>
  </conditionalFormatting>
  <conditionalFormatting sqref="H57:T57">
    <cfRule type="cellIs" dxfId="17" priority="3" operator="equal">
      <formula>"Balanced"</formula>
    </cfRule>
    <cfRule type="cellIs" dxfId="16" priority="4" operator="equal">
      <formula>"Not Balanced"</formula>
    </cfRule>
  </conditionalFormatting>
  <conditionalFormatting sqref="H84:T84">
    <cfRule type="cellIs" dxfId="15" priority="15" operator="equal">
      <formula>"Balanced"</formula>
    </cfRule>
    <cfRule type="cellIs" dxfId="14" priority="16" operator="equal">
      <formula>"Not Balanced"</formula>
    </cfRule>
  </conditionalFormatting>
  <conditionalFormatting sqref="H114:T114">
    <cfRule type="cellIs" dxfId="13" priority="11" operator="equal">
      <formula>"Balanced"</formula>
    </cfRule>
    <cfRule type="cellIs" dxfId="12" priority="12" operator="equal">
      <formula>"Not Balanced"</formula>
    </cfRule>
  </conditionalFormatting>
  <conditionalFormatting sqref="H135:T135">
    <cfRule type="cellIs" dxfId="11" priority="23" operator="equal">
      <formula>"Balanced"</formula>
    </cfRule>
    <cfRule type="cellIs" dxfId="10" priority="24" operator="equal">
      <formula>"Not Balanced"</formula>
    </cfRule>
  </conditionalFormatting>
  <conditionalFormatting sqref="H158:T158">
    <cfRule type="cellIs" dxfId="9" priority="19" operator="equal">
      <formula>"Balanced"</formula>
    </cfRule>
    <cfRule type="cellIs" dxfId="8" priority="20" operator="equal">
      <formula>"Not Balanced"</formula>
    </cfRule>
  </conditionalFormatting>
  <conditionalFormatting sqref="H173:T173">
    <cfRule type="cellIs" dxfId="7" priority="17" operator="equal">
      <formula>"Balanced"</formula>
    </cfRule>
    <cfRule type="cellIs" dxfId="6" priority="18" operator="equal">
      <formula>"Not Balanced"</formula>
    </cfRule>
  </conditionalFormatting>
  <conditionalFormatting sqref="H190:T190">
    <cfRule type="cellIs" dxfId="5" priority="9" operator="equal">
      <formula>"Balanced"</formula>
    </cfRule>
    <cfRule type="cellIs" dxfId="4" priority="10" operator="equal">
      <formula>"Not Balanced"</formula>
    </cfRule>
  </conditionalFormatting>
  <conditionalFormatting sqref="H207:T207">
    <cfRule type="cellIs" dxfId="3" priority="7" operator="equal">
      <formula>"Balanced"</formula>
    </cfRule>
    <cfRule type="cellIs" dxfId="2" priority="8" operator="equal">
      <formula>"Not Balanced"</formula>
    </cfRule>
  </conditionalFormatting>
  <conditionalFormatting sqref="O211:S21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20:S224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24FB4-5209-2246-BCB6-99B79F39E494}">
  <dimension ref="A1:XFA235"/>
  <sheetViews>
    <sheetView showGridLines="0" zoomScale="181" zoomScaleNormal="85" workbookViewId="0">
      <pane xSplit="7" ySplit="6" topLeftCell="K8" activePane="bottomRight" state="frozen"/>
      <selection pane="topRight" activeCell="G1" sqref="G1"/>
      <selection pane="bottomLeft" activeCell="A7" sqref="A7"/>
      <selection pane="bottomRight" activeCell="P22" sqref="P22:Q22"/>
    </sheetView>
  </sheetViews>
  <sheetFormatPr baseColWidth="10" defaultColWidth="11.3984375" defaultRowHeight="12" outlineLevelCol="1" x14ac:dyDescent="0.15"/>
  <cols>
    <col min="1" max="4" width="2" customWidth="1"/>
    <col min="5" max="6" width="11" customWidth="1"/>
    <col min="7" max="7" width="11.3984375" style="36"/>
    <col min="8" max="8" width="11" customWidth="1" outlineLevel="1"/>
    <col min="9" max="10" width="11.3984375" customWidth="1" outlineLevel="1"/>
    <col min="21" max="21" width="2" style="4" customWidth="1"/>
    <col min="23" max="23" width="11" style="4" customWidth="1"/>
    <col min="24" max="24" width="2" customWidth="1"/>
    <col min="25" max="25" width="11" hidden="1" customWidth="1" outlineLevel="1"/>
    <col min="26" max="44" width="0" hidden="1" customWidth="1" outlineLevel="1"/>
    <col min="45" max="45" width="11.3984375" collapsed="1"/>
  </cols>
  <sheetData>
    <row r="1" spans="1:76 16381:16381" x14ac:dyDescent="0.15">
      <c r="A1" s="21" t="str">
        <f>Summary!C2</f>
        <v>Nitto Boseki</v>
      </c>
      <c r="B1" s="21"/>
    </row>
    <row r="2" spans="1:76 16381:16381" x14ac:dyDescent="0.15">
      <c r="A2" s="21" t="str">
        <f>Summary!C3</f>
        <v>TYO: 3110</v>
      </c>
      <c r="B2" s="21"/>
      <c r="F2" s="65" t="s">
        <v>20</v>
      </c>
      <c r="G2" s="70">
        <f>Summary!C9</f>
        <v>2</v>
      </c>
    </row>
    <row r="4" spans="1:76 16381:16381" s="18" customFormat="1" x14ac:dyDescent="0.15">
      <c r="B4" s="19" t="s">
        <v>23</v>
      </c>
      <c r="C4" s="19"/>
      <c r="D4" s="19"/>
      <c r="E4" s="19"/>
      <c r="F4" s="19"/>
      <c r="G4" s="72"/>
      <c r="H4" s="42" t="s">
        <v>24</v>
      </c>
      <c r="I4" s="42" t="s">
        <v>24</v>
      </c>
      <c r="J4" s="42" t="s">
        <v>24</v>
      </c>
      <c r="K4" s="42" t="s">
        <v>24</v>
      </c>
      <c r="L4" s="42" t="s">
        <v>24</v>
      </c>
      <c r="M4" s="42" t="s">
        <v>24</v>
      </c>
      <c r="N4" s="42" t="s">
        <v>24</v>
      </c>
      <c r="O4" s="42" t="s">
        <v>24</v>
      </c>
      <c r="P4" s="43" t="s">
        <v>25</v>
      </c>
      <c r="Q4" s="43" t="s">
        <v>25</v>
      </c>
      <c r="R4" s="43" t="s">
        <v>25</v>
      </c>
      <c r="S4" s="43" t="s">
        <v>25</v>
      </c>
      <c r="T4" s="43" t="s">
        <v>25</v>
      </c>
      <c r="U4" s="37"/>
      <c r="W4" s="37"/>
      <c r="Y4" s="19">
        <v>1</v>
      </c>
      <c r="Z4" s="19">
        <v>2</v>
      </c>
      <c r="AA4" s="19">
        <v>3</v>
      </c>
      <c r="AB4" s="19">
        <v>4</v>
      </c>
      <c r="AC4" s="19">
        <f t="shared" ref="AC4:BQ4" si="0">Y4</f>
        <v>1</v>
      </c>
      <c r="AD4" s="19">
        <f t="shared" si="0"/>
        <v>2</v>
      </c>
      <c r="AE4" s="19">
        <f t="shared" si="0"/>
        <v>3</v>
      </c>
      <c r="AF4" s="19">
        <f t="shared" si="0"/>
        <v>4</v>
      </c>
      <c r="AG4" s="19">
        <f t="shared" si="0"/>
        <v>1</v>
      </c>
      <c r="AH4" s="19">
        <f t="shared" si="0"/>
        <v>2</v>
      </c>
      <c r="AI4" s="19">
        <f t="shared" si="0"/>
        <v>3</v>
      </c>
      <c r="AJ4" s="19">
        <f t="shared" si="0"/>
        <v>4</v>
      </c>
      <c r="AK4" s="19">
        <f t="shared" si="0"/>
        <v>1</v>
      </c>
      <c r="AL4" s="19">
        <f t="shared" si="0"/>
        <v>2</v>
      </c>
      <c r="AM4" s="19">
        <f t="shared" si="0"/>
        <v>3</v>
      </c>
      <c r="AN4" s="19">
        <f t="shared" si="0"/>
        <v>4</v>
      </c>
      <c r="AO4" s="19">
        <f t="shared" si="0"/>
        <v>1</v>
      </c>
      <c r="AP4" s="19">
        <f t="shared" si="0"/>
        <v>2</v>
      </c>
      <c r="AQ4" s="19">
        <f t="shared" si="0"/>
        <v>3</v>
      </c>
      <c r="AR4" s="19">
        <f t="shared" si="0"/>
        <v>4</v>
      </c>
      <c r="AS4" s="19">
        <f t="shared" si="0"/>
        <v>1</v>
      </c>
      <c r="AT4" s="19">
        <f t="shared" si="0"/>
        <v>2</v>
      </c>
      <c r="AU4" s="19">
        <f t="shared" si="0"/>
        <v>3</v>
      </c>
      <c r="AV4" s="19">
        <f t="shared" si="0"/>
        <v>4</v>
      </c>
      <c r="AW4" s="19">
        <f t="shared" si="0"/>
        <v>1</v>
      </c>
      <c r="AX4" s="19">
        <f t="shared" si="0"/>
        <v>2</v>
      </c>
      <c r="AY4" s="19">
        <f t="shared" si="0"/>
        <v>3</v>
      </c>
      <c r="AZ4" s="19">
        <f t="shared" si="0"/>
        <v>4</v>
      </c>
      <c r="BA4" s="19">
        <f t="shared" si="0"/>
        <v>1</v>
      </c>
      <c r="BB4" s="19">
        <f t="shared" si="0"/>
        <v>2</v>
      </c>
      <c r="BC4" s="19">
        <f t="shared" si="0"/>
        <v>3</v>
      </c>
      <c r="BD4" s="19">
        <f t="shared" si="0"/>
        <v>4</v>
      </c>
      <c r="BE4" s="19">
        <f t="shared" si="0"/>
        <v>1</v>
      </c>
      <c r="BF4" s="40">
        <f t="shared" si="0"/>
        <v>2</v>
      </c>
      <c r="BG4" s="40">
        <f t="shared" si="0"/>
        <v>3</v>
      </c>
      <c r="BH4" s="40">
        <f t="shared" si="0"/>
        <v>4</v>
      </c>
      <c r="BI4" s="40">
        <f t="shared" si="0"/>
        <v>1</v>
      </c>
      <c r="BJ4" s="40">
        <f t="shared" si="0"/>
        <v>2</v>
      </c>
      <c r="BK4" s="40">
        <f t="shared" si="0"/>
        <v>3</v>
      </c>
      <c r="BL4" s="40">
        <f t="shared" si="0"/>
        <v>4</v>
      </c>
      <c r="BM4" s="40">
        <f t="shared" si="0"/>
        <v>1</v>
      </c>
      <c r="BN4" s="40">
        <f t="shared" si="0"/>
        <v>2</v>
      </c>
      <c r="BO4" s="40">
        <f t="shared" si="0"/>
        <v>3</v>
      </c>
      <c r="BP4" s="40">
        <f t="shared" si="0"/>
        <v>4</v>
      </c>
      <c r="BQ4" s="40">
        <f t="shared" si="0"/>
        <v>1</v>
      </c>
      <c r="BR4" s="40">
        <f t="shared" ref="BR4" si="1">BN4</f>
        <v>2</v>
      </c>
      <c r="BS4" s="40">
        <f t="shared" ref="BS4" si="2">BO4</f>
        <v>3</v>
      </c>
      <c r="BT4" s="40">
        <f t="shared" ref="BT4" si="3">BP4</f>
        <v>4</v>
      </c>
      <c r="BU4" s="40">
        <f t="shared" ref="BU4" si="4">BQ4</f>
        <v>1</v>
      </c>
      <c r="BV4" s="40">
        <f t="shared" ref="BV4" si="5">BR4</f>
        <v>2</v>
      </c>
      <c r="BW4" s="40">
        <f t="shared" ref="BW4" si="6">BS4</f>
        <v>3</v>
      </c>
      <c r="BX4" s="40">
        <f t="shared" ref="BX4" si="7">BT4</f>
        <v>4</v>
      </c>
    </row>
    <row r="5" spans="1:76 16381:16381" s="18" customFormat="1" x14ac:dyDescent="0.15">
      <c r="B5" s="19" t="s">
        <v>26</v>
      </c>
      <c r="C5" s="19"/>
      <c r="D5" s="19"/>
      <c r="E5" s="19"/>
      <c r="F5" s="19"/>
      <c r="G5" s="72"/>
      <c r="H5" s="19">
        <v>2019</v>
      </c>
      <c r="I5" s="19">
        <f t="shared" ref="I5:T5" si="8">H5+1</f>
        <v>2020</v>
      </c>
      <c r="J5" s="19">
        <f t="shared" si="8"/>
        <v>2021</v>
      </c>
      <c r="K5" s="19">
        <f t="shared" si="8"/>
        <v>2022</v>
      </c>
      <c r="L5" s="19">
        <f t="shared" si="8"/>
        <v>2023</v>
      </c>
      <c r="M5" s="19">
        <f t="shared" si="8"/>
        <v>2024</v>
      </c>
      <c r="N5" s="19">
        <f t="shared" si="8"/>
        <v>2025</v>
      </c>
      <c r="O5" s="19">
        <f t="shared" si="8"/>
        <v>2026</v>
      </c>
      <c r="P5" s="40">
        <f t="shared" si="8"/>
        <v>2027</v>
      </c>
      <c r="Q5" s="40">
        <f t="shared" si="8"/>
        <v>2028</v>
      </c>
      <c r="R5" s="40">
        <f t="shared" si="8"/>
        <v>2029</v>
      </c>
      <c r="S5" s="40">
        <f t="shared" si="8"/>
        <v>2030</v>
      </c>
      <c r="T5" s="40">
        <f t="shared" si="8"/>
        <v>2031</v>
      </c>
      <c r="U5" s="37"/>
      <c r="W5" s="37"/>
      <c r="Y5" s="19">
        <v>2019</v>
      </c>
      <c r="Z5" s="19">
        <v>2019</v>
      </c>
      <c r="AA5" s="19">
        <v>2019</v>
      </c>
      <c r="AB5" s="19">
        <v>2019</v>
      </c>
      <c r="AC5" s="19">
        <f t="shared" ref="AC5:BQ5" si="9">Y5+1</f>
        <v>2020</v>
      </c>
      <c r="AD5" s="19">
        <f t="shared" si="9"/>
        <v>2020</v>
      </c>
      <c r="AE5" s="19">
        <f t="shared" si="9"/>
        <v>2020</v>
      </c>
      <c r="AF5" s="19">
        <f t="shared" si="9"/>
        <v>2020</v>
      </c>
      <c r="AG5" s="19">
        <f t="shared" si="9"/>
        <v>2021</v>
      </c>
      <c r="AH5" s="19">
        <f t="shared" si="9"/>
        <v>2021</v>
      </c>
      <c r="AI5" s="19">
        <f t="shared" si="9"/>
        <v>2021</v>
      </c>
      <c r="AJ5" s="19">
        <f t="shared" si="9"/>
        <v>2021</v>
      </c>
      <c r="AK5" s="19">
        <f t="shared" si="9"/>
        <v>2022</v>
      </c>
      <c r="AL5" s="19">
        <f t="shared" si="9"/>
        <v>2022</v>
      </c>
      <c r="AM5" s="19">
        <f t="shared" si="9"/>
        <v>2022</v>
      </c>
      <c r="AN5" s="19">
        <f t="shared" si="9"/>
        <v>2022</v>
      </c>
      <c r="AO5" s="19">
        <f t="shared" si="9"/>
        <v>2023</v>
      </c>
      <c r="AP5" s="19">
        <f t="shared" si="9"/>
        <v>2023</v>
      </c>
      <c r="AQ5" s="19">
        <f t="shared" si="9"/>
        <v>2023</v>
      </c>
      <c r="AR5" s="19">
        <f t="shared" si="9"/>
        <v>2023</v>
      </c>
      <c r="AS5" s="19">
        <f t="shared" si="9"/>
        <v>2024</v>
      </c>
      <c r="AT5" s="19">
        <f t="shared" si="9"/>
        <v>2024</v>
      </c>
      <c r="AU5" s="19">
        <f t="shared" si="9"/>
        <v>2024</v>
      </c>
      <c r="AV5" s="19">
        <f t="shared" si="9"/>
        <v>2024</v>
      </c>
      <c r="AW5" s="19">
        <f t="shared" si="9"/>
        <v>2025</v>
      </c>
      <c r="AX5" s="19">
        <f t="shared" si="9"/>
        <v>2025</v>
      </c>
      <c r="AY5" s="19">
        <f t="shared" si="9"/>
        <v>2025</v>
      </c>
      <c r="AZ5" s="19">
        <f t="shared" si="9"/>
        <v>2025</v>
      </c>
      <c r="BA5" s="19">
        <f t="shared" si="9"/>
        <v>2026</v>
      </c>
      <c r="BB5" s="19">
        <f t="shared" si="9"/>
        <v>2026</v>
      </c>
      <c r="BC5" s="19">
        <f t="shared" si="9"/>
        <v>2026</v>
      </c>
      <c r="BD5" s="19">
        <f t="shared" si="9"/>
        <v>2026</v>
      </c>
      <c r="BE5" s="19">
        <f t="shared" si="9"/>
        <v>2027</v>
      </c>
      <c r="BF5" s="40">
        <f t="shared" si="9"/>
        <v>2027</v>
      </c>
      <c r="BG5" s="40">
        <f t="shared" si="9"/>
        <v>2027</v>
      </c>
      <c r="BH5" s="40">
        <f t="shared" si="9"/>
        <v>2027</v>
      </c>
      <c r="BI5" s="40">
        <f t="shared" si="9"/>
        <v>2028</v>
      </c>
      <c r="BJ5" s="40">
        <f t="shared" si="9"/>
        <v>2028</v>
      </c>
      <c r="BK5" s="40">
        <f t="shared" si="9"/>
        <v>2028</v>
      </c>
      <c r="BL5" s="40">
        <f t="shared" si="9"/>
        <v>2028</v>
      </c>
      <c r="BM5" s="40">
        <f t="shared" si="9"/>
        <v>2029</v>
      </c>
      <c r="BN5" s="40">
        <f t="shared" si="9"/>
        <v>2029</v>
      </c>
      <c r="BO5" s="40">
        <f t="shared" si="9"/>
        <v>2029</v>
      </c>
      <c r="BP5" s="40">
        <f t="shared" si="9"/>
        <v>2029</v>
      </c>
      <c r="BQ5" s="40">
        <f t="shared" si="9"/>
        <v>2030</v>
      </c>
      <c r="BR5" s="40">
        <f t="shared" ref="BR5" si="10">BN5+1</f>
        <v>2030</v>
      </c>
      <c r="BS5" s="40">
        <f t="shared" ref="BS5" si="11">BO5+1</f>
        <v>2030</v>
      </c>
      <c r="BT5" s="40">
        <f t="shared" ref="BT5" si="12">BP5+1</f>
        <v>2030</v>
      </c>
      <c r="BU5" s="40">
        <f t="shared" ref="BU5" si="13">BQ5+1</f>
        <v>2031</v>
      </c>
      <c r="BV5" s="40">
        <f t="shared" ref="BV5" si="14">BR5+1</f>
        <v>2031</v>
      </c>
      <c r="BW5" s="40">
        <f t="shared" ref="BW5" si="15">BS5+1</f>
        <v>2031</v>
      </c>
      <c r="BX5" s="40">
        <f t="shared" ref="BX5" si="16">BT5+1</f>
        <v>2031</v>
      </c>
    </row>
    <row r="6" spans="1:76 16381:16381" s="18" customFormat="1" x14ac:dyDescent="0.15">
      <c r="B6" s="19" t="s">
        <v>27</v>
      </c>
      <c r="C6" s="19"/>
      <c r="D6" s="19"/>
      <c r="E6" s="19"/>
      <c r="F6" s="19"/>
      <c r="G6" s="72" t="s">
        <v>28</v>
      </c>
      <c r="H6" s="20">
        <v>43555</v>
      </c>
      <c r="I6" s="20">
        <f t="shared" ref="I6:N6" si="17">EOMONTH(J6,-12)</f>
        <v>43921</v>
      </c>
      <c r="J6" s="20">
        <f t="shared" si="17"/>
        <v>44286</v>
      </c>
      <c r="K6" s="20">
        <f t="shared" si="17"/>
        <v>44651</v>
      </c>
      <c r="L6" s="20">
        <f t="shared" si="17"/>
        <v>45016</v>
      </c>
      <c r="M6" s="20">
        <f t="shared" si="17"/>
        <v>45382</v>
      </c>
      <c r="N6" s="20">
        <f t="shared" si="17"/>
        <v>45747</v>
      </c>
      <c r="O6" s="20">
        <f>Summary!$C$6</f>
        <v>46112</v>
      </c>
      <c r="P6" s="41">
        <f>EOMONTH(O6,12)</f>
        <v>46477</v>
      </c>
      <c r="Q6" s="41">
        <f>EOMONTH(P6,12)</f>
        <v>46843</v>
      </c>
      <c r="R6" s="41">
        <f>EOMONTH(Q6,12)</f>
        <v>47208</v>
      </c>
      <c r="S6" s="41">
        <f>EOMONTH(R6,12)</f>
        <v>47573</v>
      </c>
      <c r="T6" s="41">
        <f>EOMONTH(S6,12)</f>
        <v>47938</v>
      </c>
      <c r="U6" s="37"/>
      <c r="W6" s="37"/>
      <c r="Y6" s="20">
        <v>43281</v>
      </c>
      <c r="Z6" s="20">
        <v>43373</v>
      </c>
      <c r="AA6" s="20">
        <v>43465</v>
      </c>
      <c r="AB6" s="20">
        <v>43555</v>
      </c>
      <c r="AC6" s="20">
        <f t="shared" ref="AC6:BC6" si="18">EOMONTH(AD6,-3)</f>
        <v>43646</v>
      </c>
      <c r="AD6" s="20">
        <f t="shared" si="18"/>
        <v>43738</v>
      </c>
      <c r="AE6" s="20">
        <f t="shared" si="18"/>
        <v>43830</v>
      </c>
      <c r="AF6" s="20">
        <f t="shared" si="18"/>
        <v>43921</v>
      </c>
      <c r="AG6" s="20">
        <f t="shared" si="18"/>
        <v>44012</v>
      </c>
      <c r="AH6" s="20">
        <f t="shared" si="18"/>
        <v>44104</v>
      </c>
      <c r="AI6" s="20">
        <f t="shared" si="18"/>
        <v>44196</v>
      </c>
      <c r="AJ6" s="20">
        <f t="shared" si="18"/>
        <v>44286</v>
      </c>
      <c r="AK6" s="20">
        <f t="shared" si="18"/>
        <v>44377</v>
      </c>
      <c r="AL6" s="20">
        <f t="shared" si="18"/>
        <v>44469</v>
      </c>
      <c r="AM6" s="20">
        <f t="shared" si="18"/>
        <v>44561</v>
      </c>
      <c r="AN6" s="20">
        <f t="shared" si="18"/>
        <v>44651</v>
      </c>
      <c r="AO6" s="20">
        <f t="shared" si="18"/>
        <v>44742</v>
      </c>
      <c r="AP6" s="20">
        <f t="shared" si="18"/>
        <v>44834</v>
      </c>
      <c r="AQ6" s="20">
        <f t="shared" si="18"/>
        <v>44926</v>
      </c>
      <c r="AR6" s="20">
        <f t="shared" si="18"/>
        <v>45016</v>
      </c>
      <c r="AS6" s="20">
        <f t="shared" si="18"/>
        <v>45107</v>
      </c>
      <c r="AT6" s="20">
        <f t="shared" si="18"/>
        <v>45199</v>
      </c>
      <c r="AU6" s="20">
        <f t="shared" si="18"/>
        <v>45291</v>
      </c>
      <c r="AV6" s="20">
        <f t="shared" si="18"/>
        <v>45382</v>
      </c>
      <c r="AW6" s="20">
        <f t="shared" si="18"/>
        <v>45473</v>
      </c>
      <c r="AX6" s="20">
        <f t="shared" si="18"/>
        <v>45565</v>
      </c>
      <c r="AY6" s="20">
        <f t="shared" si="18"/>
        <v>45657</v>
      </c>
      <c r="AZ6" s="20">
        <f t="shared" si="18"/>
        <v>45747</v>
      </c>
      <c r="BA6" s="20">
        <f t="shared" si="18"/>
        <v>45838</v>
      </c>
      <c r="BB6" s="20">
        <f t="shared" si="18"/>
        <v>45930</v>
      </c>
      <c r="BC6" s="20">
        <f t="shared" si="18"/>
        <v>46022</v>
      </c>
      <c r="BD6" s="20">
        <f>Summary!C6</f>
        <v>46112</v>
      </c>
      <c r="BE6" s="20">
        <f t="shared" ref="BE6:BQ6" si="19">EOMONTH(BD6,3)</f>
        <v>46203</v>
      </c>
      <c r="BF6" s="41">
        <f t="shared" si="19"/>
        <v>46295</v>
      </c>
      <c r="BG6" s="41">
        <f t="shared" si="19"/>
        <v>46387</v>
      </c>
      <c r="BH6" s="41">
        <f t="shared" si="19"/>
        <v>46477</v>
      </c>
      <c r="BI6" s="41">
        <f t="shared" si="19"/>
        <v>46568</v>
      </c>
      <c r="BJ6" s="41">
        <f t="shared" si="19"/>
        <v>46660</v>
      </c>
      <c r="BK6" s="41">
        <f t="shared" si="19"/>
        <v>46752</v>
      </c>
      <c r="BL6" s="41">
        <f t="shared" si="19"/>
        <v>46843</v>
      </c>
      <c r="BM6" s="41">
        <f t="shared" si="19"/>
        <v>46934</v>
      </c>
      <c r="BN6" s="41">
        <f t="shared" si="19"/>
        <v>47026</v>
      </c>
      <c r="BO6" s="41">
        <f t="shared" si="19"/>
        <v>47118</v>
      </c>
      <c r="BP6" s="41">
        <f t="shared" si="19"/>
        <v>47208</v>
      </c>
      <c r="BQ6" s="41">
        <f t="shared" si="19"/>
        <v>47299</v>
      </c>
      <c r="BR6" s="41">
        <f t="shared" ref="BR6" si="20">EOMONTH(BQ6,3)</f>
        <v>47391</v>
      </c>
      <c r="BS6" s="41">
        <f t="shared" ref="BS6" si="21">EOMONTH(BR6,3)</f>
        <v>47483</v>
      </c>
      <c r="BT6" s="41">
        <f t="shared" ref="BT6" si="22">EOMONTH(BS6,3)</f>
        <v>47573</v>
      </c>
      <c r="BU6" s="41">
        <f t="shared" ref="BU6" si="23">EOMONTH(BT6,3)</f>
        <v>47664</v>
      </c>
      <c r="BV6" s="41">
        <f t="shared" ref="BV6" si="24">EOMONTH(BU6,3)</f>
        <v>47756</v>
      </c>
      <c r="BW6" s="41">
        <f t="shared" ref="BW6" si="25">EOMONTH(BV6,3)</f>
        <v>47848</v>
      </c>
      <c r="BX6" s="41">
        <f t="shared" ref="BX6" si="26">EOMONTH(BW6,3)</f>
        <v>47938</v>
      </c>
    </row>
    <row r="8" spans="1:76 16381:16381" x14ac:dyDescent="0.15">
      <c r="A8" t="s">
        <v>43</v>
      </c>
      <c r="B8" s="93" t="s">
        <v>205</v>
      </c>
      <c r="C8" s="94"/>
      <c r="D8" s="94"/>
      <c r="E8" s="94"/>
      <c r="F8" s="94"/>
      <c r="G8" s="162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Y8" s="94"/>
      <c r="Z8" s="94"/>
      <c r="AA8" s="94"/>
      <c r="AB8" s="94"/>
      <c r="AC8" s="94"/>
      <c r="AD8" s="94"/>
      <c r="AE8" s="94"/>
      <c r="AF8" s="94"/>
      <c r="AG8" s="94"/>
      <c r="AH8" s="94"/>
      <c r="AI8" s="94"/>
      <c r="AJ8" s="94"/>
      <c r="AK8" s="94"/>
      <c r="AL8" s="94"/>
      <c r="AM8" s="94"/>
      <c r="AN8" s="94"/>
      <c r="AO8" s="94"/>
      <c r="AP8" s="94"/>
      <c r="AQ8" s="94"/>
      <c r="AR8" s="94"/>
      <c r="AS8" s="94"/>
      <c r="AT8" s="94"/>
      <c r="AU8" s="94"/>
      <c r="AV8" s="94"/>
      <c r="AW8" s="94"/>
      <c r="AX8" s="94"/>
      <c r="AY8" s="94"/>
      <c r="AZ8" s="94"/>
      <c r="BA8" s="94"/>
      <c r="BB8" s="94"/>
      <c r="BC8" s="94"/>
      <c r="BD8" s="94"/>
      <c r="BE8" s="94"/>
      <c r="BF8" s="94"/>
      <c r="BG8" s="94"/>
      <c r="BH8" s="94"/>
      <c r="BI8" s="94"/>
      <c r="BJ8" s="94"/>
      <c r="BK8" s="94"/>
      <c r="BL8" s="94"/>
      <c r="BM8" s="94"/>
      <c r="BN8" s="94"/>
      <c r="BO8" s="94"/>
      <c r="BP8" s="94"/>
      <c r="BQ8" s="94"/>
      <c r="BR8" s="94"/>
      <c r="BS8" s="94"/>
      <c r="BT8" s="94"/>
      <c r="BU8" s="94"/>
      <c r="BV8" s="94"/>
      <c r="BW8" s="94"/>
      <c r="BX8" s="94"/>
    </row>
    <row r="9" spans="1:76 16381:16381" x14ac:dyDescent="0.15">
      <c r="BC9" s="25"/>
    </row>
    <row r="10" spans="1:76 16381:16381" x14ac:dyDescent="0.15">
      <c r="A10" t="s">
        <v>43</v>
      </c>
      <c r="B10" s="96" t="s">
        <v>206</v>
      </c>
      <c r="C10" s="95"/>
      <c r="D10" s="95"/>
      <c r="E10" s="95"/>
      <c r="F10" s="95"/>
      <c r="G10" s="163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Y10" s="95"/>
      <c r="Z10" s="95"/>
      <c r="AA10" s="95"/>
      <c r="AB10" s="95"/>
      <c r="AC10" s="95"/>
      <c r="AD10" s="95"/>
      <c r="AE10" s="95"/>
      <c r="AF10" s="95"/>
      <c r="AG10" s="95"/>
      <c r="AH10" s="95"/>
      <c r="AI10" s="95"/>
      <c r="AJ10" s="95"/>
      <c r="AK10" s="95"/>
      <c r="AL10" s="95"/>
      <c r="AM10" s="95"/>
      <c r="AN10" s="95"/>
      <c r="AO10" s="95"/>
      <c r="AP10" s="95"/>
      <c r="AQ10" s="95"/>
      <c r="AR10" s="95"/>
      <c r="AS10" s="95"/>
      <c r="AT10" s="95"/>
      <c r="AU10" s="95"/>
      <c r="AV10" s="95"/>
      <c r="AW10" s="95"/>
      <c r="AX10" s="95"/>
      <c r="AY10" s="95"/>
      <c r="AZ10" s="95"/>
      <c r="BA10" s="95"/>
      <c r="BB10" s="95"/>
      <c r="BC10" s="95"/>
      <c r="BD10" s="95"/>
      <c r="BE10" s="95"/>
      <c r="BF10" s="95"/>
      <c r="BG10" s="95"/>
      <c r="BH10" s="95"/>
      <c r="BI10" s="95"/>
      <c r="BJ10" s="95"/>
      <c r="BK10" s="95"/>
      <c r="BL10" s="95"/>
      <c r="BM10" s="95"/>
      <c r="BN10" s="95"/>
      <c r="BO10" s="95"/>
      <c r="BP10" s="95"/>
      <c r="BQ10" s="95"/>
      <c r="BR10" s="95"/>
      <c r="BS10" s="95"/>
      <c r="BT10" s="95"/>
      <c r="BU10" s="95"/>
      <c r="BV10" s="95"/>
      <c r="BW10" s="95"/>
      <c r="BX10" s="95"/>
    </row>
    <row r="11" spans="1:76 16381:16381" x14ac:dyDescent="0.15">
      <c r="BC11" s="25"/>
    </row>
    <row r="12" spans="1:76 16381:16381" s="21" customFormat="1" x14ac:dyDescent="0.15">
      <c r="B12" s="21" t="s">
        <v>30</v>
      </c>
      <c r="G12" s="79" t="str">
        <f>Summary!C8</f>
        <v>JPY M</v>
      </c>
      <c r="H12" s="35">
        <f t="shared" ref="H12:T12" si="27">+SUMIF($X$5:$BY$5,H$5,$X12:$BY12)</f>
        <v>82292</v>
      </c>
      <c r="I12" s="35">
        <f t="shared" si="27"/>
        <v>85722</v>
      </c>
      <c r="J12" s="35">
        <f t="shared" si="27"/>
        <v>78727</v>
      </c>
      <c r="K12" s="35">
        <f t="shared" si="27"/>
        <v>84051</v>
      </c>
      <c r="L12" s="35">
        <f t="shared" si="27"/>
        <v>87529</v>
      </c>
      <c r="M12" s="35">
        <f t="shared" si="27"/>
        <v>93253</v>
      </c>
      <c r="N12" s="35">
        <f t="shared" si="27"/>
        <v>109035</v>
      </c>
      <c r="O12" s="35">
        <f t="shared" si="27"/>
        <v>118229</v>
      </c>
      <c r="P12" s="35">
        <f t="shared" si="27"/>
        <v>138628.64357704303</v>
      </c>
      <c r="Q12" s="35">
        <f t="shared" si="27"/>
        <v>157005.99453636265</v>
      </c>
      <c r="R12" s="35">
        <f t="shared" si="27"/>
        <v>170966.12777361856</v>
      </c>
      <c r="S12" s="35">
        <f t="shared" si="27"/>
        <v>181886.74478652026</v>
      </c>
      <c r="T12" s="35">
        <f t="shared" si="27"/>
        <v>193564.0831978861</v>
      </c>
      <c r="U12" s="53"/>
      <c r="W12" s="53"/>
      <c r="Y12" s="139">
        <f>'3FS'!Y10</f>
        <v>20450</v>
      </c>
      <c r="Z12" s="139">
        <f>'3FS'!Z10</f>
        <v>21052</v>
      </c>
      <c r="AA12" s="139">
        <f>'3FS'!AA10</f>
        <v>21679</v>
      </c>
      <c r="AB12" s="139">
        <f>'3FS'!AB10</f>
        <v>19111</v>
      </c>
      <c r="AC12" s="139">
        <f>'3FS'!AC10</f>
        <v>20621</v>
      </c>
      <c r="AD12" s="139">
        <f>'3FS'!AD10</f>
        <v>22141</v>
      </c>
      <c r="AE12" s="139">
        <f>'3FS'!AE10</f>
        <v>21299</v>
      </c>
      <c r="AF12" s="139">
        <f>'3FS'!AF10</f>
        <v>21661</v>
      </c>
      <c r="AG12" s="139">
        <f>'3FS'!AG10</f>
        <v>19584</v>
      </c>
      <c r="AH12" s="139">
        <f>'3FS'!AH10</f>
        <v>18696</v>
      </c>
      <c r="AI12" s="139">
        <f>'3FS'!AI10</f>
        <v>20097</v>
      </c>
      <c r="AJ12" s="139">
        <f>'3FS'!AJ10</f>
        <v>20350</v>
      </c>
      <c r="AK12" s="139">
        <f>'3FS'!AK10</f>
        <v>20518</v>
      </c>
      <c r="AL12" s="139">
        <f>'3FS'!AL10</f>
        <v>20568</v>
      </c>
      <c r="AM12" s="139">
        <f>'3FS'!AM10</f>
        <v>21034</v>
      </c>
      <c r="AN12" s="139">
        <f>'3FS'!AN10</f>
        <v>21931</v>
      </c>
      <c r="AO12" s="139">
        <f>'3FS'!AO10</f>
        <v>23827</v>
      </c>
      <c r="AP12" s="139">
        <f>'3FS'!AP10</f>
        <v>23210</v>
      </c>
      <c r="AQ12" s="139">
        <f>'3FS'!AQ10</f>
        <v>21725</v>
      </c>
      <c r="AR12" s="139">
        <f>'3FS'!AR10</f>
        <v>18767</v>
      </c>
      <c r="AS12" s="139">
        <f>'3FS'!AS10</f>
        <v>20297</v>
      </c>
      <c r="AT12" s="139">
        <f>'3FS'!AT10</f>
        <v>22437</v>
      </c>
      <c r="AU12" s="139">
        <f>'3FS'!AU10</f>
        <v>25307</v>
      </c>
      <c r="AV12" s="139">
        <f>'3FS'!AV10</f>
        <v>25212</v>
      </c>
      <c r="AW12" s="139">
        <f>'3FS'!AW10</f>
        <v>26115</v>
      </c>
      <c r="AX12" s="139">
        <f>'3FS'!AX10</f>
        <v>26936</v>
      </c>
      <c r="AY12" s="139">
        <f>'3FS'!AY10</f>
        <v>28469</v>
      </c>
      <c r="AZ12" s="139">
        <f>'3FS'!AZ10</f>
        <v>27515</v>
      </c>
      <c r="BA12" s="139">
        <f>'3FS'!BA10</f>
        <v>28231</v>
      </c>
      <c r="BB12" s="139">
        <f>'3FS'!BB10</f>
        <v>29181</v>
      </c>
      <c r="BC12" s="139">
        <f>'3FS'!BC10</f>
        <v>30182</v>
      </c>
      <c r="BD12" s="139">
        <f>'3FS'!BD10</f>
        <v>30635</v>
      </c>
      <c r="BE12" s="139">
        <f>'3FS'!BE10</f>
        <v>34033</v>
      </c>
      <c r="BF12" s="139">
        <f>'3FS'!BF10</f>
        <v>34065.465489116017</v>
      </c>
      <c r="BG12" s="139">
        <f>'3FS'!BG10</f>
        <v>34825.504714194627</v>
      </c>
      <c r="BH12" s="139">
        <f>'3FS'!BH10</f>
        <v>35704.673373732367</v>
      </c>
      <c r="BI12" s="139">
        <f>'3FS'!BI10</f>
        <v>37806.795459178153</v>
      </c>
      <c r="BJ12" s="139">
        <f>'3FS'!BJ10</f>
        <v>38507.806265035892</v>
      </c>
      <c r="BK12" s="139">
        <f>'3FS'!BK10</f>
        <v>39750.777129882197</v>
      </c>
      <c r="BL12" s="139">
        <f>'3FS'!BL10</f>
        <v>40940.615682266434</v>
      </c>
      <c r="BM12" s="139">
        <f>'3FS'!BM10</f>
        <v>41906.918607258856</v>
      </c>
      <c r="BN12" s="139">
        <f>'3FS'!BN10</f>
        <v>42207.971730807498</v>
      </c>
      <c r="BO12" s="139">
        <f>'3FS'!BO10</f>
        <v>43061.237308184747</v>
      </c>
      <c r="BP12" s="139">
        <f>'3FS'!BP10</f>
        <v>43790.000127367442</v>
      </c>
      <c r="BQ12" s="139">
        <f>'3FS'!BQ10</f>
        <v>45079.053720903052</v>
      </c>
      <c r="BR12" s="139">
        <f>'3FS'!BR10</f>
        <v>45066.51463610091</v>
      </c>
      <c r="BS12" s="139">
        <f>'3FS'!BS10</f>
        <v>45641.122342771327</v>
      </c>
      <c r="BT12" s="139">
        <f>'3FS'!BT10</f>
        <v>46100.054086744953</v>
      </c>
      <c r="BU12" s="139">
        <f>'3FS'!BU10</f>
        <v>48023.752368868503</v>
      </c>
      <c r="BV12" s="139">
        <f>'3FS'!BV10</f>
        <v>47959.949319748208</v>
      </c>
      <c r="BW12" s="139">
        <f>'3FS'!BW10</f>
        <v>48562.326215613961</v>
      </c>
      <c r="BX12" s="139">
        <f>'3FS'!BX10</f>
        <v>49018.055293655423</v>
      </c>
    </row>
    <row r="13" spans="1:76 16381:16381" x14ac:dyDescent="0.15">
      <c r="BC13" s="25"/>
    </row>
    <row r="14" spans="1:76 16381:16381" x14ac:dyDescent="0.15">
      <c r="B14" s="27" t="s">
        <v>207</v>
      </c>
      <c r="C14" s="27"/>
      <c r="D14" s="27"/>
      <c r="E14" s="27"/>
      <c r="F14" s="27"/>
      <c r="G14" s="147" t="str">
        <f>G$12</f>
        <v>JPY M</v>
      </c>
      <c r="H14" s="29">
        <f t="shared" ref="H14:T14" si="28">SUMIF($X$5:$BY$5,H$5,$X14:$BY14)</f>
        <v>0</v>
      </c>
      <c r="I14" s="29">
        <f t="shared" si="28"/>
        <v>17176</v>
      </c>
      <c r="J14" s="29">
        <f t="shared" si="28"/>
        <v>13840</v>
      </c>
      <c r="K14" s="29">
        <f t="shared" si="28"/>
        <v>17326</v>
      </c>
      <c r="L14" s="29">
        <f t="shared" si="28"/>
        <v>7173</v>
      </c>
      <c r="M14" s="29">
        <f t="shared" si="28"/>
        <v>6949</v>
      </c>
      <c r="N14" s="29">
        <f t="shared" si="28"/>
        <v>13138</v>
      </c>
      <c r="O14" s="29">
        <f t="shared" si="28"/>
        <v>20518</v>
      </c>
      <c r="P14" s="29">
        <f t="shared" si="28"/>
        <v>0</v>
      </c>
      <c r="Q14" s="29">
        <f t="shared" si="28"/>
        <v>0</v>
      </c>
      <c r="R14" s="29">
        <f t="shared" si="28"/>
        <v>0</v>
      </c>
      <c r="S14" s="29">
        <f t="shared" si="28"/>
        <v>0</v>
      </c>
      <c r="T14" s="29">
        <f t="shared" si="28"/>
        <v>0</v>
      </c>
      <c r="AD14" s="30">
        <v>9749</v>
      </c>
      <c r="AE14" s="29"/>
      <c r="AF14" s="30">
        <v>7427</v>
      </c>
      <c r="AG14" s="29"/>
      <c r="AH14" s="30">
        <v>6580</v>
      </c>
      <c r="AI14" s="29"/>
      <c r="AJ14" s="30">
        <v>7260</v>
      </c>
      <c r="AK14" s="29"/>
      <c r="AL14" s="30">
        <v>9531</v>
      </c>
      <c r="AM14" s="29"/>
      <c r="AN14" s="30">
        <v>7795</v>
      </c>
      <c r="AO14" s="29"/>
      <c r="AP14" s="30">
        <v>4452</v>
      </c>
      <c r="AQ14" s="29"/>
      <c r="AR14" s="30">
        <v>2721</v>
      </c>
      <c r="AS14" s="29"/>
      <c r="AT14" s="30">
        <v>3303</v>
      </c>
      <c r="AU14" s="29"/>
      <c r="AV14" s="30">
        <v>3646</v>
      </c>
      <c r="AW14" s="29"/>
      <c r="AX14" s="30">
        <v>5729</v>
      </c>
      <c r="AY14" s="29"/>
      <c r="AZ14" s="30">
        <v>7409</v>
      </c>
      <c r="BA14" s="29"/>
      <c r="BB14" s="30">
        <v>7602</v>
      </c>
      <c r="BC14" s="29"/>
      <c r="BD14" s="30">
        <v>12916</v>
      </c>
      <c r="XFA14" t="s">
        <v>68</v>
      </c>
    </row>
    <row r="15" spans="1:76 16381:16381" x14ac:dyDescent="0.15">
      <c r="B15" s="27" t="s">
        <v>208</v>
      </c>
      <c r="C15" s="27"/>
      <c r="D15" s="27"/>
      <c r="E15" s="27"/>
      <c r="F15" s="27"/>
      <c r="G15" s="148" t="str">
        <f>G$12</f>
        <v>JPY M</v>
      </c>
      <c r="H15" s="30">
        <v>16900</v>
      </c>
      <c r="I15" s="30">
        <v>16700</v>
      </c>
      <c r="J15" s="30">
        <v>16200</v>
      </c>
      <c r="K15" s="30">
        <v>15800</v>
      </c>
      <c r="L15" s="30">
        <v>5900</v>
      </c>
      <c r="M15" s="30">
        <v>7800</v>
      </c>
      <c r="N15" s="30">
        <v>13617</v>
      </c>
      <c r="O15" s="30">
        <v>21702</v>
      </c>
      <c r="P15" s="29">
        <f>P19</f>
        <v>45000</v>
      </c>
      <c r="Q15" s="29">
        <f t="shared" ref="Q15:T15" si="29">Q19</f>
        <v>40000</v>
      </c>
      <c r="R15" s="29">
        <f t="shared" si="29"/>
        <v>35000</v>
      </c>
      <c r="S15" s="29">
        <f t="shared" si="29"/>
        <v>32000</v>
      </c>
      <c r="T15" s="29">
        <f t="shared" si="29"/>
        <v>29000</v>
      </c>
      <c r="BC15" s="25"/>
    </row>
    <row r="16" spans="1:76 16381:16381" x14ac:dyDescent="0.15">
      <c r="B16" s="133" t="s">
        <v>209</v>
      </c>
      <c r="C16" s="133"/>
      <c r="D16" s="134"/>
      <c r="E16" s="134"/>
      <c r="F16" s="134"/>
      <c r="G16" s="147" t="str">
        <f>G$12</f>
        <v>JPY M</v>
      </c>
      <c r="H16" s="106">
        <f t="shared" ref="H16:T16" si="30">SUM(H15)</f>
        <v>16900</v>
      </c>
      <c r="I16" s="106">
        <f t="shared" si="30"/>
        <v>16700</v>
      </c>
      <c r="J16" s="106">
        <f t="shared" si="30"/>
        <v>16200</v>
      </c>
      <c r="K16" s="106">
        <f t="shared" si="30"/>
        <v>15800</v>
      </c>
      <c r="L16" s="106">
        <f t="shared" si="30"/>
        <v>5900</v>
      </c>
      <c r="M16" s="106">
        <f t="shared" si="30"/>
        <v>7800</v>
      </c>
      <c r="N16" s="106">
        <f t="shared" si="30"/>
        <v>13617</v>
      </c>
      <c r="O16" s="106">
        <f t="shared" si="30"/>
        <v>21702</v>
      </c>
      <c r="P16" s="106">
        <f t="shared" si="30"/>
        <v>45000</v>
      </c>
      <c r="Q16" s="106">
        <f t="shared" si="30"/>
        <v>40000</v>
      </c>
      <c r="R16" s="106">
        <f t="shared" si="30"/>
        <v>35000</v>
      </c>
      <c r="S16" s="106">
        <f t="shared" si="30"/>
        <v>32000</v>
      </c>
      <c r="T16" s="106">
        <f t="shared" si="30"/>
        <v>29000</v>
      </c>
      <c r="BC16" s="25"/>
    </row>
    <row r="17" spans="1:76" x14ac:dyDescent="0.15">
      <c r="B17" s="27"/>
      <c r="C17" s="27" t="s">
        <v>72</v>
      </c>
      <c r="D17" s="27"/>
      <c r="E17" s="27"/>
      <c r="F17" s="27"/>
      <c r="G17" s="124" t="s">
        <v>38</v>
      </c>
      <c r="H17" s="129"/>
      <c r="I17" s="24">
        <f>IFERROR(I16/I12,"nm")</f>
        <v>0.19481579991134132</v>
      </c>
      <c r="J17" s="24">
        <f t="shared" ref="J17:T17" si="31">IFERROR(J16/J12,"nm")</f>
        <v>0.20577438489971675</v>
      </c>
      <c r="K17" s="24">
        <f t="shared" si="31"/>
        <v>0.18798110670902191</v>
      </c>
      <c r="L17" s="24">
        <f t="shared" si="31"/>
        <v>6.7406231077699968E-2</v>
      </c>
      <c r="M17" s="24">
        <f t="shared" si="31"/>
        <v>8.3643421659356801E-2</v>
      </c>
      <c r="N17" s="24">
        <f t="shared" si="31"/>
        <v>0.1248865043334709</v>
      </c>
      <c r="O17" s="24">
        <f t="shared" si="31"/>
        <v>0.18355902528144533</v>
      </c>
      <c r="P17" s="24">
        <f t="shared" si="31"/>
        <v>0.32460823996298571</v>
      </c>
      <c r="Q17" s="24">
        <f t="shared" si="31"/>
        <v>0.25476734259809414</v>
      </c>
      <c r="R17" s="24">
        <f t="shared" si="31"/>
        <v>0.20471891394969513</v>
      </c>
      <c r="S17" s="24">
        <f t="shared" si="31"/>
        <v>0.17593365606470263</v>
      </c>
      <c r="T17" s="24">
        <f t="shared" si="31"/>
        <v>0.14982118335637956</v>
      </c>
      <c r="BC17" s="25"/>
    </row>
    <row r="18" spans="1:76" x14ac:dyDescent="0.15">
      <c r="BC18" s="25"/>
    </row>
    <row r="19" spans="1:76" x14ac:dyDescent="0.15">
      <c r="B19" s="21" t="s">
        <v>373</v>
      </c>
      <c r="G19" s="147" t="str">
        <f>G$12</f>
        <v>JPY M</v>
      </c>
      <c r="P19" s="23">
        <f>CHOOSE($G$2,P20,P21,P22)</f>
        <v>45000</v>
      </c>
      <c r="Q19" s="23">
        <f t="shared" ref="Q19:T19" si="32">CHOOSE($G$2,Q20,Q21,Q22)</f>
        <v>40000</v>
      </c>
      <c r="R19" s="23">
        <f t="shared" si="32"/>
        <v>35000</v>
      </c>
      <c r="S19" s="23">
        <f t="shared" si="32"/>
        <v>32000</v>
      </c>
      <c r="T19" s="23">
        <f t="shared" si="32"/>
        <v>29000</v>
      </c>
      <c r="BC19" s="25"/>
    </row>
    <row r="20" spans="1:76" x14ac:dyDescent="0.15">
      <c r="C20">
        <v>1</v>
      </c>
      <c r="G20" s="147" t="str">
        <f>G$12</f>
        <v>JPY M</v>
      </c>
      <c r="P20" s="159">
        <f>P21+2000</f>
        <v>47000</v>
      </c>
      <c r="Q20" s="159">
        <f t="shared" ref="Q20:T20" si="33">Q21+2000</f>
        <v>42000</v>
      </c>
      <c r="R20" s="159">
        <f t="shared" si="33"/>
        <v>37000</v>
      </c>
      <c r="S20" s="159">
        <f t="shared" si="33"/>
        <v>34000</v>
      </c>
      <c r="T20" s="159">
        <f t="shared" si="33"/>
        <v>31000</v>
      </c>
      <c r="BC20" s="25"/>
    </row>
    <row r="21" spans="1:76" x14ac:dyDescent="0.15">
      <c r="C21">
        <v>2</v>
      </c>
      <c r="G21" s="147" t="str">
        <f>G$12</f>
        <v>JPY M</v>
      </c>
      <c r="P21" s="159">
        <v>45000</v>
      </c>
      <c r="Q21" s="159">
        <f>P21-5000</f>
        <v>40000</v>
      </c>
      <c r="R21" s="159">
        <f>Q21-5000</f>
        <v>35000</v>
      </c>
      <c r="S21" s="159">
        <f t="shared" ref="S21:T21" si="34">R21-3000</f>
        <v>32000</v>
      </c>
      <c r="T21" s="159">
        <f t="shared" si="34"/>
        <v>29000</v>
      </c>
      <c r="BC21" s="25"/>
    </row>
    <row r="22" spans="1:76" x14ac:dyDescent="0.15">
      <c r="C22">
        <v>3</v>
      </c>
      <c r="G22" s="147" t="str">
        <f>G$12</f>
        <v>JPY M</v>
      </c>
      <c r="P22" s="159">
        <f>P21</f>
        <v>45000</v>
      </c>
      <c r="Q22" s="159">
        <f>Q21</f>
        <v>40000</v>
      </c>
      <c r="R22" s="159">
        <f t="shared" ref="R22:T22" si="35">R21-2000</f>
        <v>33000</v>
      </c>
      <c r="S22" s="159">
        <f t="shared" si="35"/>
        <v>30000</v>
      </c>
      <c r="T22" s="159">
        <f t="shared" si="35"/>
        <v>27000</v>
      </c>
      <c r="BC22" s="25"/>
    </row>
    <row r="23" spans="1:76" x14ac:dyDescent="0.15">
      <c r="B23" s="66"/>
    </row>
    <row r="24" spans="1:76" x14ac:dyDescent="0.15">
      <c r="A24" s="27"/>
      <c r="B24" s="27" t="s">
        <v>210</v>
      </c>
      <c r="C24" s="27"/>
      <c r="D24" s="27"/>
      <c r="E24" s="27"/>
      <c r="F24" s="27"/>
      <c r="G24" s="124" t="s">
        <v>38</v>
      </c>
      <c r="H24" s="129"/>
      <c r="I24" s="129"/>
      <c r="J24" s="129"/>
      <c r="K24" s="129"/>
      <c r="L24" s="129"/>
      <c r="M24" s="129"/>
      <c r="N24" s="129"/>
      <c r="O24" s="129"/>
      <c r="P24" s="145">
        <v>0.03</v>
      </c>
      <c r="Q24" s="145">
        <v>0.03</v>
      </c>
      <c r="R24" s="145">
        <v>0.03</v>
      </c>
      <c r="S24" s="145">
        <v>0.03</v>
      </c>
      <c r="T24" s="145">
        <v>0.03</v>
      </c>
      <c r="U24" s="37"/>
      <c r="V24" s="18"/>
      <c r="W24" s="37"/>
      <c r="X24" s="18"/>
      <c r="Y24" s="129"/>
      <c r="Z24" s="129"/>
      <c r="AA24" s="129"/>
      <c r="AB24" s="129"/>
      <c r="AC24" s="129"/>
      <c r="AD24" s="129"/>
      <c r="AE24" s="129"/>
      <c r="AF24" s="129"/>
      <c r="AG24" s="129"/>
      <c r="AH24" s="129"/>
      <c r="AI24" s="129"/>
      <c r="AJ24" s="129"/>
      <c r="AK24" s="129"/>
      <c r="AL24" s="129"/>
      <c r="AM24" s="129"/>
      <c r="AN24" s="129"/>
      <c r="AO24" s="129"/>
      <c r="AP24" s="129"/>
      <c r="AQ24" s="129"/>
      <c r="AR24" s="129"/>
      <c r="AS24" s="129"/>
      <c r="AT24" s="129"/>
      <c r="AU24" s="129"/>
      <c r="AV24" s="129"/>
      <c r="AW24" s="129"/>
      <c r="AX24" s="129"/>
      <c r="AY24" s="129"/>
      <c r="AZ24" s="129"/>
      <c r="BA24" s="129"/>
      <c r="BB24" s="129"/>
      <c r="BC24" s="129"/>
      <c r="BD24" s="129"/>
      <c r="BE24" s="129"/>
      <c r="BF24" s="129"/>
      <c r="BG24" s="129"/>
      <c r="BH24" s="129"/>
      <c r="BI24" s="129"/>
      <c r="BJ24" s="129"/>
      <c r="BK24" s="129"/>
      <c r="BL24" s="129"/>
      <c r="BM24" s="129"/>
      <c r="BN24" s="129"/>
      <c r="BO24" s="129"/>
      <c r="BP24" s="129"/>
      <c r="BQ24" s="129"/>
      <c r="BR24" s="129"/>
      <c r="BS24" s="129"/>
      <c r="BT24" s="129"/>
      <c r="BU24" s="129"/>
      <c r="BV24" s="129"/>
      <c r="BW24" s="129"/>
      <c r="BX24" s="129"/>
    </row>
    <row r="25" spans="1:76" x14ac:dyDescent="0.15">
      <c r="A25" s="27"/>
      <c r="B25" s="27" t="s">
        <v>211</v>
      </c>
      <c r="C25" s="27"/>
      <c r="D25" s="27"/>
      <c r="E25" s="27"/>
      <c r="F25" s="27"/>
      <c r="G25" s="147" t="str">
        <f>G$12</f>
        <v>JPY M</v>
      </c>
      <c r="H25" s="29">
        <f t="shared" ref="H25:O28" si="36">SUMIF($X$5:$BY$5,H$5,$X25:$BY25)</f>
        <v>0</v>
      </c>
      <c r="I25" s="29">
        <f t="shared" si="36"/>
        <v>0</v>
      </c>
      <c r="J25" s="29">
        <f t="shared" si="36"/>
        <v>0</v>
      </c>
      <c r="K25" s="29">
        <f t="shared" si="36"/>
        <v>0</v>
      </c>
      <c r="L25" s="29">
        <f t="shared" si="36"/>
        <v>0</v>
      </c>
      <c r="M25" s="29">
        <f t="shared" si="36"/>
        <v>0</v>
      </c>
      <c r="N25" s="29">
        <f t="shared" si="36"/>
        <v>0</v>
      </c>
      <c r="O25" s="29">
        <f t="shared" si="36"/>
        <v>0</v>
      </c>
      <c r="P25" s="29">
        <f>P24*P16</f>
        <v>1350</v>
      </c>
      <c r="Q25" s="29">
        <f>Q24*Q16</f>
        <v>1200</v>
      </c>
      <c r="R25" s="29">
        <f>R24*R16</f>
        <v>1050</v>
      </c>
      <c r="S25" s="29">
        <f>S24*S16</f>
        <v>960</v>
      </c>
      <c r="T25" s="29">
        <f>T24*T16</f>
        <v>870</v>
      </c>
      <c r="U25" s="37"/>
      <c r="V25" s="18"/>
      <c r="W25" s="37"/>
      <c r="X25" s="18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13">
        <f>-'3FS'!BE245</f>
        <v>0</v>
      </c>
      <c r="BF25" s="29">
        <f>(INDEX($P25:$T25,MATCH(BF$5,$P$5:$T$5,0))-SUMIFS($Y25:BE25,$Y$5:BE$5,BF$5,$Y$6:BE$6,"&lt;="&amp;Summary!$C$7))/COUNTIFS($Y$5:$BX$5,BF$5,$Y$6:$BX$6,"&gt;"&amp;Summary!$C$7)</f>
        <v>450</v>
      </c>
      <c r="BG25" s="29">
        <f>(INDEX($P25:$T25,MATCH(BG$5,$P$5:$T$5,0))-SUMIFS($Y25:BF25,$Y$5:BF$5,BG$5,$Y$6:BF$6,"&lt;="&amp;Summary!$C$7))/COUNTIFS($Y$5:$BX$5,BG$5,$Y$6:$BX$6,"&gt;"&amp;Summary!$C$7)</f>
        <v>450</v>
      </c>
      <c r="BH25" s="29">
        <f>(INDEX($P25:$T25,MATCH(BH$5,$P$5:$T$5,0))-SUMIFS($Y25:BG25,$Y$5:BG$5,BH$5,$Y$6:BG$6,"&lt;="&amp;Summary!$C$7))/COUNTIFS($Y$5:$BX$5,BH$5,$Y$6:$BX$6,"&gt;"&amp;Summary!$C$7)</f>
        <v>450</v>
      </c>
      <c r="BI25" s="29">
        <f>(INDEX($P25:$T25,MATCH(BI$5,$P$5:$T$5,0))-SUMIFS($Y25:BH25,$Y$5:BH$5,BI$5,$Y$6:BH$6,"&lt;="&amp;Summary!$C$7))/COUNTIFS($Y$5:$BX$5,BI$5,$Y$6:$BX$6,"&gt;"&amp;Summary!$C$7)</f>
        <v>300</v>
      </c>
      <c r="BJ25" s="29">
        <f>(INDEX($P25:$T25,MATCH(BJ$5,$P$5:$T$5,0))-SUMIFS($Y25:BI25,$Y$5:BI$5,BJ$5,$Y$6:BI$6,"&lt;="&amp;Summary!$C$7))/COUNTIFS($Y$5:$BX$5,BJ$5,$Y$6:$BX$6,"&gt;"&amp;Summary!$C$7)</f>
        <v>300</v>
      </c>
      <c r="BK25" s="29">
        <f>(INDEX($P25:$T25,MATCH(BK$5,$P$5:$T$5,0))-SUMIFS($Y25:BJ25,$Y$5:BJ$5,BK$5,$Y$6:BJ$6,"&lt;="&amp;Summary!$C$7))/COUNTIFS($Y$5:$BX$5,BK$5,$Y$6:$BX$6,"&gt;"&amp;Summary!$C$7)</f>
        <v>300</v>
      </c>
      <c r="BL25" s="29">
        <f>(INDEX($P25:$T25,MATCH(BL$5,$P$5:$T$5,0))-SUMIFS($Y25:BK25,$Y$5:BK$5,BL$5,$Y$6:BK$6,"&lt;="&amp;Summary!$C$7))/COUNTIFS($Y$5:$BX$5,BL$5,$Y$6:$BX$6,"&gt;"&amp;Summary!$C$7)</f>
        <v>300</v>
      </c>
      <c r="BM25" s="29">
        <f>(INDEX($P25:$T25,MATCH(BM$5,$P$5:$T$5,0))-SUMIFS($Y25:BL25,$Y$5:BL$5,BM$5,$Y$6:BL$6,"&lt;="&amp;Summary!$C$7))/COUNTIFS($Y$5:$BX$5,BM$5,$Y$6:$BX$6,"&gt;"&amp;Summary!$C$7)</f>
        <v>262.5</v>
      </c>
      <c r="BN25" s="29">
        <f>(INDEX($P25:$T25,MATCH(BN$5,$P$5:$T$5,0))-SUMIFS($Y25:BM25,$Y$5:BM$5,BN$5,$Y$6:BM$6,"&lt;="&amp;Summary!$C$7))/COUNTIFS($Y$5:$BX$5,BN$5,$Y$6:$BX$6,"&gt;"&amp;Summary!$C$7)</f>
        <v>262.5</v>
      </c>
      <c r="BO25" s="29">
        <f>(INDEX($P25:$T25,MATCH(BO$5,$P$5:$T$5,0))-SUMIFS($Y25:BN25,$Y$5:BN$5,BO$5,$Y$6:BN$6,"&lt;="&amp;Summary!$C$7))/COUNTIFS($Y$5:$BX$5,BO$5,$Y$6:$BX$6,"&gt;"&amp;Summary!$C$7)</f>
        <v>262.5</v>
      </c>
      <c r="BP25" s="29">
        <f>(INDEX($P25:$T25,MATCH(BP$5,$P$5:$T$5,0))-SUMIFS($Y25:BO25,$Y$5:BO$5,BP$5,$Y$6:BO$6,"&lt;="&amp;Summary!$C$7))/COUNTIFS($Y$5:$BX$5,BP$5,$Y$6:$BX$6,"&gt;"&amp;Summary!$C$7)</f>
        <v>262.5</v>
      </c>
      <c r="BQ25" s="29">
        <f>(INDEX($P25:$T25,MATCH(BQ$5,$P$5:$T$5,0))-SUMIFS($Y25:BP25,$Y$5:BP$5,BQ$5,$Y$6:BP$6,"&lt;="&amp;Summary!$C$7))/COUNTIFS($Y$5:$BX$5,BQ$5,$Y$6:$BX$6,"&gt;"&amp;Summary!$C$7)</f>
        <v>240</v>
      </c>
      <c r="BR25" s="29">
        <f>(INDEX($P25:$T25,MATCH(BR$5,$P$5:$T$5,0))-SUMIFS($Y25:BQ25,$Y$5:BQ$5,BR$5,$Y$6:BQ$6,"&lt;="&amp;Summary!$C$7))/COUNTIFS($Y$5:$BX$5,BR$5,$Y$6:$BX$6,"&gt;"&amp;Summary!$C$7)</f>
        <v>240</v>
      </c>
      <c r="BS25" s="29">
        <f>(INDEX($P25:$T25,MATCH(BS$5,$P$5:$T$5,0))-SUMIFS($Y25:BR25,$Y$5:BR$5,BS$5,$Y$6:BR$6,"&lt;="&amp;Summary!$C$7))/COUNTIFS($Y$5:$BX$5,BS$5,$Y$6:$BX$6,"&gt;"&amp;Summary!$C$7)</f>
        <v>240</v>
      </c>
      <c r="BT25" s="29">
        <f>(INDEX($P25:$T25,MATCH(BT$5,$P$5:$T$5,0))-SUMIFS($Y25:BS25,$Y$5:BS$5,BT$5,$Y$6:BS$6,"&lt;="&amp;Summary!$C$7))/COUNTIFS($Y$5:$BX$5,BT$5,$Y$6:$BX$6,"&gt;"&amp;Summary!$C$7)</f>
        <v>240</v>
      </c>
      <c r="BU25" s="29">
        <f>(INDEX($P25:$T25,MATCH(BU$5,$P$5:$T$5,0))-SUMIFS($Y25:BT25,$Y$5:BT$5,BU$5,$Y$6:BT$6,"&lt;="&amp;Summary!$C$7))/COUNTIFS($Y$5:$BX$5,BU$5,$Y$6:$BX$6,"&gt;"&amp;Summary!$C$7)</f>
        <v>217.5</v>
      </c>
      <c r="BV25" s="29">
        <f>(INDEX($P25:$T25,MATCH(BV$5,$P$5:$T$5,0))-SUMIFS($Y25:BU25,$Y$5:BU$5,BV$5,$Y$6:BU$6,"&lt;="&amp;Summary!$C$7))/COUNTIFS($Y$5:$BX$5,BV$5,$Y$6:$BX$6,"&gt;"&amp;Summary!$C$7)</f>
        <v>217.5</v>
      </c>
      <c r="BW25" s="29">
        <f>(INDEX($P25:$T25,MATCH(BW$5,$P$5:$T$5,0))-SUMIFS($Y25:BV25,$Y$5:BV$5,BW$5,$Y$6:BV$6,"&lt;="&amp;Summary!$C$7))/COUNTIFS($Y$5:$BX$5,BW$5,$Y$6:$BX$6,"&gt;"&amp;Summary!$C$7)</f>
        <v>217.5</v>
      </c>
      <c r="BX25" s="29">
        <f>(INDEX($P25:$T25,MATCH(BX$5,$P$5:$T$5,0))-SUMIFS($Y25:BW25,$Y$5:BW$5,BX$5,$Y$6:BW$6,"&lt;="&amp;Summary!$C$7))/COUNTIFS($Y$5:$BX$5,BX$5,$Y$6:$BX$6,"&gt;"&amp;Summary!$C$7)</f>
        <v>217.5</v>
      </c>
    </row>
    <row r="26" spans="1:76" x14ac:dyDescent="0.15">
      <c r="A26" s="27"/>
      <c r="B26" s="27" t="s">
        <v>212</v>
      </c>
      <c r="C26" s="27"/>
      <c r="D26" s="27"/>
      <c r="E26" s="27"/>
      <c r="F26" s="27"/>
      <c r="G26" s="147" t="str">
        <f>G$12</f>
        <v>JPY M</v>
      </c>
      <c r="H26" s="29">
        <f t="shared" si="36"/>
        <v>0</v>
      </c>
      <c r="I26" s="29">
        <f t="shared" si="36"/>
        <v>0</v>
      </c>
      <c r="J26" s="29">
        <f t="shared" si="36"/>
        <v>0</v>
      </c>
      <c r="K26" s="29">
        <f t="shared" si="36"/>
        <v>0</v>
      </c>
      <c r="L26" s="29">
        <f t="shared" si="36"/>
        <v>0</v>
      </c>
      <c r="M26" s="29">
        <f t="shared" si="36"/>
        <v>0</v>
      </c>
      <c r="N26" s="29">
        <f t="shared" si="36"/>
        <v>0</v>
      </c>
      <c r="O26" s="29">
        <f t="shared" si="36"/>
        <v>0</v>
      </c>
      <c r="P26" s="29">
        <f>P16-P25</f>
        <v>43650</v>
      </c>
      <c r="Q26" s="29">
        <f>Q16-Q25</f>
        <v>38800</v>
      </c>
      <c r="R26" s="29">
        <f>R16-R25</f>
        <v>33950</v>
      </c>
      <c r="S26" s="29">
        <f>S16-S25</f>
        <v>31040</v>
      </c>
      <c r="T26" s="29">
        <f>T16-T25</f>
        <v>28130</v>
      </c>
      <c r="U26" s="37"/>
      <c r="V26" s="18"/>
      <c r="W26" s="37"/>
      <c r="X26" s="18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13">
        <f>-'3FS'!BE244</f>
        <v>6501</v>
      </c>
      <c r="BF26" s="29">
        <f>(INDEX($P26:$T26,MATCH(BF$5,$P$5:$T$5,0))-SUMIFS($Y26:BE26,$Y$5:BE$5,BF$5,$Y$6:BE$6,"&lt;="&amp;Summary!$C$7))/COUNTIFS($Y$5:$BX$5,BF$5,$Y$6:$BX$6,"&gt;"&amp;Summary!$C$7)</f>
        <v>12383</v>
      </c>
      <c r="BG26" s="29">
        <f>(INDEX($P26:$T26,MATCH(BG$5,$P$5:$T$5,0))-SUMIFS($Y26:BF26,$Y$5:BF$5,BG$5,$Y$6:BF$6,"&lt;="&amp;Summary!$C$7))/COUNTIFS($Y$5:$BX$5,BG$5,$Y$6:$BX$6,"&gt;"&amp;Summary!$C$7)</f>
        <v>12383</v>
      </c>
      <c r="BH26" s="29">
        <f>(INDEX($P26:$T26,MATCH(BH$5,$P$5:$T$5,0))-SUMIFS($Y26:BG26,$Y$5:BG$5,BH$5,$Y$6:BG$6,"&lt;="&amp;Summary!$C$7))/COUNTIFS($Y$5:$BX$5,BH$5,$Y$6:$BX$6,"&gt;"&amp;Summary!$C$7)</f>
        <v>12383</v>
      </c>
      <c r="BI26" s="29">
        <f>(INDEX($P26:$T26,MATCH(BI$5,$P$5:$T$5,0))-SUMIFS($Y26:BH26,$Y$5:BH$5,BI$5,$Y$6:BH$6,"&lt;="&amp;Summary!$C$7))/COUNTIFS($Y$5:$BX$5,BI$5,$Y$6:$BX$6,"&gt;"&amp;Summary!$C$7)</f>
        <v>9700</v>
      </c>
      <c r="BJ26" s="29">
        <f>(INDEX($P26:$T26,MATCH(BJ$5,$P$5:$T$5,0))-SUMIFS($Y26:BI26,$Y$5:BI$5,BJ$5,$Y$6:BI$6,"&lt;="&amp;Summary!$C$7))/COUNTIFS($Y$5:$BX$5,BJ$5,$Y$6:$BX$6,"&gt;"&amp;Summary!$C$7)</f>
        <v>9700</v>
      </c>
      <c r="BK26" s="29">
        <f>(INDEX($P26:$T26,MATCH(BK$5,$P$5:$T$5,0))-SUMIFS($Y26:BJ26,$Y$5:BJ$5,BK$5,$Y$6:BJ$6,"&lt;="&amp;Summary!$C$7))/COUNTIFS($Y$5:$BX$5,BK$5,$Y$6:$BX$6,"&gt;"&amp;Summary!$C$7)</f>
        <v>9700</v>
      </c>
      <c r="BL26" s="29">
        <f>(INDEX($P26:$T26,MATCH(BL$5,$P$5:$T$5,0))-SUMIFS($Y26:BK26,$Y$5:BK$5,BL$5,$Y$6:BK$6,"&lt;="&amp;Summary!$C$7))/COUNTIFS($Y$5:$BX$5,BL$5,$Y$6:$BX$6,"&gt;"&amp;Summary!$C$7)</f>
        <v>9700</v>
      </c>
      <c r="BM26" s="29">
        <f>(INDEX($P26:$T26,MATCH(BM$5,$P$5:$T$5,0))-SUMIFS($Y26:BL26,$Y$5:BL$5,BM$5,$Y$6:BL$6,"&lt;="&amp;Summary!$C$7))/COUNTIFS($Y$5:$BX$5,BM$5,$Y$6:$BX$6,"&gt;"&amp;Summary!$C$7)</f>
        <v>8487.5</v>
      </c>
      <c r="BN26" s="29">
        <f>(INDEX($P26:$T26,MATCH(BN$5,$P$5:$T$5,0))-SUMIFS($Y26:BM26,$Y$5:BM$5,BN$5,$Y$6:BM$6,"&lt;="&amp;Summary!$C$7))/COUNTIFS($Y$5:$BX$5,BN$5,$Y$6:$BX$6,"&gt;"&amp;Summary!$C$7)</f>
        <v>8487.5</v>
      </c>
      <c r="BO26" s="29">
        <f>(INDEX($P26:$T26,MATCH(BO$5,$P$5:$T$5,0))-SUMIFS($Y26:BN26,$Y$5:BN$5,BO$5,$Y$6:BN$6,"&lt;="&amp;Summary!$C$7))/COUNTIFS($Y$5:$BX$5,BO$5,$Y$6:$BX$6,"&gt;"&amp;Summary!$C$7)</f>
        <v>8487.5</v>
      </c>
      <c r="BP26" s="29">
        <f>(INDEX($P26:$T26,MATCH(BP$5,$P$5:$T$5,0))-SUMIFS($Y26:BO26,$Y$5:BO$5,BP$5,$Y$6:BO$6,"&lt;="&amp;Summary!$C$7))/COUNTIFS($Y$5:$BX$5,BP$5,$Y$6:$BX$6,"&gt;"&amp;Summary!$C$7)</f>
        <v>8487.5</v>
      </c>
      <c r="BQ26" s="29">
        <f>(INDEX($P26:$T26,MATCH(BQ$5,$P$5:$T$5,0))-SUMIFS($Y26:BP26,$Y$5:BP$5,BQ$5,$Y$6:BP$6,"&lt;="&amp;Summary!$C$7))/COUNTIFS($Y$5:$BX$5,BQ$5,$Y$6:$BX$6,"&gt;"&amp;Summary!$C$7)</f>
        <v>7760</v>
      </c>
      <c r="BR26" s="29">
        <f>(INDEX($P26:$T26,MATCH(BR$5,$P$5:$T$5,0))-SUMIFS($Y26:BQ26,$Y$5:BQ$5,BR$5,$Y$6:BQ$6,"&lt;="&amp;Summary!$C$7))/COUNTIFS($Y$5:$BX$5,BR$5,$Y$6:$BX$6,"&gt;"&amp;Summary!$C$7)</f>
        <v>7760</v>
      </c>
      <c r="BS26" s="29">
        <f>(INDEX($P26:$T26,MATCH(BS$5,$P$5:$T$5,0))-SUMIFS($Y26:BR26,$Y$5:BR$5,BS$5,$Y$6:BR$6,"&lt;="&amp;Summary!$C$7))/COUNTIFS($Y$5:$BX$5,BS$5,$Y$6:$BX$6,"&gt;"&amp;Summary!$C$7)</f>
        <v>7760</v>
      </c>
      <c r="BT26" s="29">
        <f>(INDEX($P26:$T26,MATCH(BT$5,$P$5:$T$5,0))-SUMIFS($Y26:BS26,$Y$5:BS$5,BT$5,$Y$6:BS$6,"&lt;="&amp;Summary!$C$7))/COUNTIFS($Y$5:$BX$5,BT$5,$Y$6:$BX$6,"&gt;"&amp;Summary!$C$7)</f>
        <v>7760</v>
      </c>
      <c r="BU26" s="29">
        <f>(INDEX($P26:$T26,MATCH(BU$5,$P$5:$T$5,0))-SUMIFS($Y26:BT26,$Y$5:BT$5,BU$5,$Y$6:BT$6,"&lt;="&amp;Summary!$C$7))/COUNTIFS($Y$5:$BX$5,BU$5,$Y$6:$BX$6,"&gt;"&amp;Summary!$C$7)</f>
        <v>7032.5</v>
      </c>
      <c r="BV26" s="29">
        <f>(INDEX($P26:$T26,MATCH(BV$5,$P$5:$T$5,0))-SUMIFS($Y26:BU26,$Y$5:BU$5,BV$5,$Y$6:BU$6,"&lt;="&amp;Summary!$C$7))/COUNTIFS($Y$5:$BX$5,BV$5,$Y$6:$BX$6,"&gt;"&amp;Summary!$C$7)</f>
        <v>7032.5</v>
      </c>
      <c r="BW26" s="29">
        <f>(INDEX($P26:$T26,MATCH(BW$5,$P$5:$T$5,0))-SUMIFS($Y26:BV26,$Y$5:BV$5,BW$5,$Y$6:BV$6,"&lt;="&amp;Summary!$C$7))/COUNTIFS($Y$5:$BX$5,BW$5,$Y$6:$BX$6,"&gt;"&amp;Summary!$C$7)</f>
        <v>7032.5</v>
      </c>
      <c r="BX26" s="29">
        <f>(INDEX($P26:$T26,MATCH(BX$5,$P$5:$T$5,0))-SUMIFS($Y26:BW26,$Y$5:BW$5,BX$5,$Y$6:BW$6,"&lt;="&amp;Summary!$C$7))/COUNTIFS($Y$5:$BX$5,BX$5,$Y$6:$BX$6,"&gt;"&amp;Summary!$C$7)</f>
        <v>7032.5</v>
      </c>
    </row>
    <row r="27" spans="1:76" x14ac:dyDescent="0.15">
      <c r="A27" s="27"/>
      <c r="B27" s="27"/>
      <c r="C27" s="27" t="s">
        <v>213</v>
      </c>
      <c r="D27" s="27"/>
      <c r="E27" s="27"/>
      <c r="F27" s="27"/>
      <c r="G27" s="147" t="str">
        <f>G$12</f>
        <v>JPY M</v>
      </c>
      <c r="H27" s="29">
        <f t="shared" si="36"/>
        <v>0</v>
      </c>
      <c r="I27" s="29">
        <f t="shared" si="36"/>
        <v>0</v>
      </c>
      <c r="J27" s="29">
        <f t="shared" si="36"/>
        <v>0</v>
      </c>
      <c r="K27" s="29">
        <f t="shared" si="36"/>
        <v>0</v>
      </c>
      <c r="L27" s="29">
        <f t="shared" si="36"/>
        <v>0</v>
      </c>
      <c r="M27" s="29">
        <f t="shared" si="36"/>
        <v>0</v>
      </c>
      <c r="N27" s="29">
        <f t="shared" si="36"/>
        <v>0</v>
      </c>
      <c r="O27" s="29">
        <f t="shared" si="36"/>
        <v>0</v>
      </c>
      <c r="P27" s="29">
        <f>SUMIF($X$5:$BY$5,P$5,$X27:$BY27)</f>
        <v>0</v>
      </c>
      <c r="Q27" s="29">
        <f>SUMIF($X$5:$BY$5,Q$5,$X27:$BY27)</f>
        <v>0</v>
      </c>
      <c r="R27" s="29">
        <f>SUMIF($X$5:$BY$5,R$5,$X27:$BY27)</f>
        <v>0</v>
      </c>
      <c r="S27" s="29">
        <f>SUMIF($X$5:$BY$5,S$5,$X27:$BY27)</f>
        <v>0</v>
      </c>
      <c r="T27" s="29">
        <f>SUMIF($X$5:$BY$5,T$5,$X27:$BY27)</f>
        <v>0</v>
      </c>
      <c r="U27" s="37"/>
      <c r="V27" s="18"/>
      <c r="W27" s="37"/>
      <c r="X27" s="18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149">
        <v>0</v>
      </c>
      <c r="BG27" s="149">
        <v>0</v>
      </c>
      <c r="BH27" s="149">
        <v>0</v>
      </c>
      <c r="BI27" s="149">
        <v>0</v>
      </c>
      <c r="BJ27" s="149">
        <v>0</v>
      </c>
      <c r="BK27" s="149">
        <v>0</v>
      </c>
      <c r="BL27" s="149">
        <v>0</v>
      </c>
      <c r="BM27" s="149">
        <v>0</v>
      </c>
      <c r="BN27" s="149">
        <v>0</v>
      </c>
      <c r="BO27" s="149">
        <v>0</v>
      </c>
      <c r="BP27" s="149">
        <v>0</v>
      </c>
      <c r="BQ27" s="149">
        <v>0</v>
      </c>
      <c r="BR27" s="149">
        <v>0</v>
      </c>
      <c r="BS27" s="149">
        <v>0</v>
      </c>
      <c r="BT27" s="149">
        <v>0</v>
      </c>
      <c r="BU27" s="149">
        <v>0</v>
      </c>
      <c r="BV27" s="149">
        <v>0</v>
      </c>
      <c r="BW27" s="149">
        <v>0</v>
      </c>
      <c r="BX27" s="149">
        <v>0</v>
      </c>
    </row>
    <row r="28" spans="1:76" x14ac:dyDescent="0.15">
      <c r="A28" s="27"/>
      <c r="B28" s="27"/>
      <c r="C28" s="27" t="s">
        <v>214</v>
      </c>
      <c r="D28" s="27"/>
      <c r="E28" s="27"/>
      <c r="F28" s="27"/>
      <c r="G28" s="147" t="str">
        <f>G$12</f>
        <v>JPY M</v>
      </c>
      <c r="H28" s="29">
        <f t="shared" si="36"/>
        <v>0</v>
      </c>
      <c r="I28" s="29">
        <f t="shared" si="36"/>
        <v>0</v>
      </c>
      <c r="J28" s="29">
        <f t="shared" si="36"/>
        <v>0</v>
      </c>
      <c r="K28" s="29">
        <f t="shared" si="36"/>
        <v>0</v>
      </c>
      <c r="L28" s="29">
        <f t="shared" si="36"/>
        <v>0</v>
      </c>
      <c r="M28" s="29">
        <f t="shared" si="36"/>
        <v>0</v>
      </c>
      <c r="N28" s="29">
        <f t="shared" si="36"/>
        <v>0</v>
      </c>
      <c r="O28" s="29">
        <f t="shared" si="36"/>
        <v>0</v>
      </c>
      <c r="P28" s="29">
        <f>P26-P27</f>
        <v>43650</v>
      </c>
      <c r="Q28" s="29">
        <f>Q26-Q27</f>
        <v>38800</v>
      </c>
      <c r="R28" s="29">
        <f>R26-R27</f>
        <v>33950</v>
      </c>
      <c r="S28" s="29">
        <f>S26-S27</f>
        <v>31040</v>
      </c>
      <c r="T28" s="29">
        <f>T26-T27</f>
        <v>28130</v>
      </c>
      <c r="U28" s="37"/>
      <c r="V28" s="18"/>
      <c r="W28" s="37"/>
      <c r="X28" s="18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>
        <f t="shared" ref="BF28:BX28" si="37">BF26-BF27</f>
        <v>12383</v>
      </c>
      <c r="BG28" s="29">
        <f t="shared" si="37"/>
        <v>12383</v>
      </c>
      <c r="BH28" s="29">
        <f t="shared" si="37"/>
        <v>12383</v>
      </c>
      <c r="BI28" s="29">
        <f t="shared" si="37"/>
        <v>9700</v>
      </c>
      <c r="BJ28" s="29">
        <f t="shared" si="37"/>
        <v>9700</v>
      </c>
      <c r="BK28" s="29">
        <f t="shared" si="37"/>
        <v>9700</v>
      </c>
      <c r="BL28" s="29">
        <f t="shared" si="37"/>
        <v>9700</v>
      </c>
      <c r="BM28" s="29">
        <f t="shared" si="37"/>
        <v>8487.5</v>
      </c>
      <c r="BN28" s="29">
        <f t="shared" si="37"/>
        <v>8487.5</v>
      </c>
      <c r="BO28" s="29">
        <f t="shared" si="37"/>
        <v>8487.5</v>
      </c>
      <c r="BP28" s="29">
        <f t="shared" si="37"/>
        <v>8487.5</v>
      </c>
      <c r="BQ28" s="29">
        <f t="shared" si="37"/>
        <v>7760</v>
      </c>
      <c r="BR28" s="29">
        <f t="shared" si="37"/>
        <v>7760</v>
      </c>
      <c r="BS28" s="29">
        <f t="shared" si="37"/>
        <v>7760</v>
      </c>
      <c r="BT28" s="29">
        <f t="shared" si="37"/>
        <v>7760</v>
      </c>
      <c r="BU28" s="29">
        <f t="shared" si="37"/>
        <v>7032.5</v>
      </c>
      <c r="BV28" s="29">
        <f t="shared" si="37"/>
        <v>7032.5</v>
      </c>
      <c r="BW28" s="29">
        <f t="shared" si="37"/>
        <v>7032.5</v>
      </c>
      <c r="BX28" s="29">
        <f t="shared" si="37"/>
        <v>7032.5</v>
      </c>
    </row>
    <row r="29" spans="1:76" x14ac:dyDescent="0.15">
      <c r="A29" s="27"/>
      <c r="B29" s="27"/>
      <c r="C29" s="27"/>
      <c r="D29" s="27"/>
      <c r="E29" s="27"/>
      <c r="F29" s="27"/>
      <c r="G29" s="124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37"/>
      <c r="V29" s="18"/>
      <c r="W29" s="37"/>
      <c r="X29" s="18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/>
      <c r="BJ29" s="29"/>
      <c r="BK29" s="29"/>
      <c r="BL29" s="29"/>
      <c r="BM29" s="29"/>
      <c r="BN29" s="29"/>
      <c r="BO29" s="29"/>
      <c r="BP29" s="29"/>
      <c r="BQ29" s="29"/>
      <c r="BR29" s="29"/>
      <c r="BS29" s="29"/>
      <c r="BT29" s="29"/>
      <c r="BU29" s="29"/>
      <c r="BV29" s="29"/>
      <c r="BW29" s="29"/>
      <c r="BX29" s="29"/>
    </row>
    <row r="30" spans="1:76" x14ac:dyDescent="0.15">
      <c r="A30" s="27" t="s">
        <v>43</v>
      </c>
      <c r="B30" s="135" t="s">
        <v>215</v>
      </c>
      <c r="C30" s="135"/>
      <c r="D30" s="135"/>
      <c r="E30" s="135"/>
      <c r="F30" s="135"/>
      <c r="G30" s="146"/>
      <c r="H30" s="136"/>
      <c r="I30" s="136"/>
      <c r="J30" s="136"/>
      <c r="K30" s="136"/>
      <c r="L30" s="136"/>
      <c r="M30" s="136"/>
      <c r="N30" s="136"/>
      <c r="O30" s="136"/>
      <c r="P30" s="136"/>
      <c r="Q30" s="136"/>
      <c r="R30" s="136"/>
      <c r="S30" s="136"/>
      <c r="T30" s="136"/>
      <c r="U30" s="37"/>
      <c r="V30" s="18"/>
      <c r="W30" s="37"/>
      <c r="X30" s="18"/>
      <c r="Y30" s="136"/>
      <c r="Z30" s="136"/>
      <c r="AA30" s="136"/>
      <c r="AB30" s="136"/>
      <c r="AC30" s="136"/>
      <c r="AD30" s="136"/>
      <c r="AE30" s="136"/>
      <c r="AF30" s="136"/>
      <c r="AG30" s="136"/>
      <c r="AH30" s="136"/>
      <c r="AI30" s="136"/>
      <c r="AJ30" s="136"/>
      <c r="AK30" s="136"/>
      <c r="AL30" s="136"/>
      <c r="AM30" s="136"/>
      <c r="AN30" s="136"/>
      <c r="AO30" s="136"/>
      <c r="AP30" s="136"/>
      <c r="AQ30" s="136"/>
      <c r="AR30" s="136"/>
      <c r="AS30" s="136"/>
      <c r="AT30" s="136"/>
      <c r="AU30" s="136"/>
      <c r="AV30" s="136"/>
      <c r="AW30" s="136"/>
      <c r="AX30" s="136"/>
      <c r="AY30" s="136"/>
      <c r="AZ30" s="136"/>
      <c r="BA30" s="136"/>
      <c r="BB30" s="136"/>
      <c r="BC30" s="136"/>
      <c r="BD30" s="136"/>
      <c r="BE30" s="136"/>
      <c r="BF30" s="136"/>
      <c r="BG30" s="136"/>
      <c r="BH30" s="136"/>
      <c r="BI30" s="136"/>
      <c r="BJ30" s="136"/>
      <c r="BK30" s="136"/>
      <c r="BL30" s="136"/>
      <c r="BM30" s="136"/>
      <c r="BN30" s="136"/>
      <c r="BO30" s="136"/>
      <c r="BP30" s="136"/>
      <c r="BQ30" s="136"/>
      <c r="BR30" s="136"/>
      <c r="BS30" s="136"/>
      <c r="BT30" s="136"/>
      <c r="BU30" s="136"/>
      <c r="BV30" s="136"/>
      <c r="BW30" s="136"/>
      <c r="BX30" s="136"/>
    </row>
    <row r="31" spans="1:76" x14ac:dyDescent="0.15">
      <c r="A31" s="27"/>
      <c r="B31" s="27"/>
      <c r="C31" s="27"/>
      <c r="D31" s="27"/>
      <c r="E31" s="27"/>
      <c r="F31" s="27"/>
      <c r="G31" s="124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37"/>
      <c r="V31" s="18"/>
      <c r="W31" s="37"/>
      <c r="X31" s="18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/>
      <c r="BJ31" s="29"/>
      <c r="BK31" s="29"/>
      <c r="BL31" s="29"/>
      <c r="BM31" s="29"/>
      <c r="BN31" s="29"/>
      <c r="BO31" s="29"/>
      <c r="BP31" s="29"/>
      <c r="BQ31" s="29"/>
      <c r="BR31" s="29"/>
      <c r="BS31" s="29"/>
      <c r="BT31" s="29"/>
      <c r="BU31" s="29"/>
      <c r="BV31" s="29"/>
      <c r="BW31" s="29"/>
      <c r="BX31" s="29"/>
    </row>
    <row r="32" spans="1:76" x14ac:dyDescent="0.15">
      <c r="A32" s="27"/>
      <c r="B32" s="44" t="s">
        <v>216</v>
      </c>
      <c r="C32" s="27"/>
      <c r="D32" s="27"/>
      <c r="E32" s="27"/>
      <c r="F32" s="27"/>
      <c r="G32" s="124"/>
      <c r="H32" s="29"/>
      <c r="K32" s="161" t="s">
        <v>601</v>
      </c>
      <c r="L32" s="161" t="s">
        <v>600</v>
      </c>
      <c r="M32" s="29"/>
      <c r="N32" s="29"/>
      <c r="O32" s="29"/>
      <c r="P32" s="29"/>
      <c r="Q32" s="29"/>
      <c r="R32" s="29"/>
      <c r="S32" s="29"/>
      <c r="T32" s="29"/>
      <c r="U32" s="37"/>
      <c r="V32" s="18"/>
      <c r="W32" s="37"/>
      <c r="X32" s="18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29"/>
      <c r="BP32" s="29"/>
      <c r="BQ32" s="29"/>
      <c r="BR32" s="29"/>
      <c r="BS32" s="29"/>
      <c r="BT32" s="29"/>
      <c r="BU32" s="29"/>
      <c r="BV32" s="29"/>
      <c r="BW32" s="29"/>
      <c r="BX32" s="29"/>
    </row>
    <row r="33" spans="1:76" x14ac:dyDescent="0.15">
      <c r="A33" s="27"/>
      <c r="B33" s="27"/>
      <c r="C33" s="27" t="s">
        <v>217</v>
      </c>
      <c r="D33" s="27"/>
      <c r="E33" s="27"/>
      <c r="F33" s="27"/>
      <c r="G33" s="124" t="s">
        <v>218</v>
      </c>
      <c r="H33" s="131"/>
      <c r="K33" s="159">
        <v>30</v>
      </c>
      <c r="L33" s="159">
        <v>15</v>
      </c>
      <c r="M33" s="131"/>
      <c r="N33" s="131"/>
      <c r="O33" s="131"/>
      <c r="P33" s="131"/>
      <c r="Q33" s="131"/>
      <c r="R33" s="131"/>
      <c r="S33" s="131"/>
      <c r="T33" s="131"/>
      <c r="U33" s="37"/>
      <c r="V33" s="18"/>
      <c r="W33" s="37"/>
      <c r="X33" s="18"/>
      <c r="Y33" s="131"/>
      <c r="Z33" s="131"/>
      <c r="AA33" s="131"/>
      <c r="AB33" s="131"/>
      <c r="AC33" s="131"/>
      <c r="AD33" s="131"/>
      <c r="AE33" s="131"/>
      <c r="AF33" s="131"/>
      <c r="AG33" s="131"/>
      <c r="AH33" s="131"/>
      <c r="AI33" s="131"/>
      <c r="AJ33" s="131"/>
      <c r="AK33" s="131"/>
      <c r="AL33" s="131"/>
      <c r="AM33" s="131"/>
      <c r="AN33" s="131"/>
      <c r="AO33" s="131"/>
      <c r="AP33" s="131"/>
      <c r="AQ33" s="131"/>
      <c r="AR33" s="131"/>
      <c r="AS33" s="131"/>
      <c r="AT33" s="131"/>
      <c r="AU33" s="131"/>
      <c r="AV33" s="131"/>
      <c r="AW33" s="131"/>
      <c r="AX33" s="131"/>
      <c r="AY33" s="131"/>
      <c r="AZ33" s="131"/>
      <c r="BA33" s="131"/>
      <c r="BB33" s="131"/>
      <c r="BC33" s="131"/>
      <c r="BD33" s="131"/>
      <c r="BE33" s="131"/>
      <c r="BF33" s="131"/>
      <c r="BG33" s="131"/>
      <c r="BH33" s="131"/>
      <c r="BI33" s="131"/>
      <c r="BJ33" s="131"/>
      <c r="BK33" s="131"/>
      <c r="BL33" s="131"/>
      <c r="BM33" s="131"/>
      <c r="BN33" s="131"/>
      <c r="BO33" s="131"/>
      <c r="BP33" s="131"/>
      <c r="BQ33" s="131"/>
      <c r="BR33" s="131"/>
      <c r="BS33" s="131"/>
      <c r="BT33" s="131"/>
      <c r="BU33" s="131"/>
      <c r="BV33" s="131"/>
      <c r="BW33" s="131"/>
      <c r="BX33" s="131"/>
    </row>
    <row r="34" spans="1:76" x14ac:dyDescent="0.15">
      <c r="A34" s="27"/>
      <c r="B34" s="27"/>
      <c r="C34" s="27" t="s">
        <v>219</v>
      </c>
      <c r="D34" s="27"/>
      <c r="E34" s="27"/>
      <c r="F34" s="27"/>
      <c r="G34" s="124" t="s">
        <v>218</v>
      </c>
      <c r="H34" s="131"/>
      <c r="K34" s="159">
        <v>7</v>
      </c>
      <c r="L34" s="159">
        <v>6</v>
      </c>
      <c r="M34" s="131"/>
      <c r="N34" s="131"/>
      <c r="O34" s="131"/>
      <c r="P34" s="131"/>
      <c r="Q34" s="131"/>
      <c r="R34" s="131"/>
      <c r="S34" s="131"/>
      <c r="T34" s="131"/>
      <c r="U34" s="37"/>
      <c r="V34" s="18"/>
      <c r="W34" s="37"/>
      <c r="X34" s="18"/>
      <c r="Y34" s="131"/>
      <c r="Z34" s="131"/>
      <c r="AA34" s="131"/>
      <c r="AB34" s="131"/>
      <c r="AC34" s="131"/>
      <c r="AD34" s="131"/>
      <c r="AE34" s="131"/>
      <c r="AF34" s="131"/>
      <c r="AG34" s="131"/>
      <c r="AH34" s="131"/>
      <c r="AI34" s="131"/>
      <c r="AJ34" s="131"/>
      <c r="AK34" s="131"/>
      <c r="AL34" s="131"/>
      <c r="AM34" s="131"/>
      <c r="AN34" s="131"/>
      <c r="AO34" s="131"/>
      <c r="AP34" s="131"/>
      <c r="AQ34" s="131"/>
      <c r="AR34" s="131"/>
      <c r="AS34" s="131"/>
      <c r="AT34" s="131"/>
      <c r="AU34" s="131"/>
      <c r="AV34" s="131"/>
      <c r="AW34" s="131"/>
      <c r="AX34" s="131"/>
      <c r="AY34" s="131"/>
      <c r="AZ34" s="131"/>
      <c r="BA34" s="131"/>
      <c r="BB34" s="131"/>
      <c r="BC34" s="131"/>
      <c r="BD34" s="131"/>
      <c r="BE34" s="131"/>
      <c r="BF34" s="131"/>
      <c r="BG34" s="131"/>
      <c r="BH34" s="131"/>
      <c r="BI34" s="131"/>
      <c r="BJ34" s="131"/>
      <c r="BK34" s="131"/>
      <c r="BL34" s="131"/>
      <c r="BM34" s="131"/>
      <c r="BN34" s="131"/>
      <c r="BO34" s="131"/>
      <c r="BP34" s="131"/>
      <c r="BQ34" s="131"/>
      <c r="BR34" s="131"/>
      <c r="BS34" s="131"/>
      <c r="BT34" s="131"/>
      <c r="BU34" s="131"/>
      <c r="BV34" s="131"/>
      <c r="BW34" s="131"/>
      <c r="BX34" s="131"/>
    </row>
    <row r="35" spans="1:76" x14ac:dyDescent="0.15">
      <c r="A35" s="27"/>
      <c r="B35" s="27"/>
      <c r="C35" s="27" t="s">
        <v>95</v>
      </c>
      <c r="D35" s="27"/>
      <c r="E35" s="27"/>
      <c r="F35" s="27"/>
      <c r="G35" s="124" t="s">
        <v>218</v>
      </c>
      <c r="H35" s="131"/>
      <c r="K35" s="159">
        <v>5</v>
      </c>
      <c r="L35" s="159">
        <v>3</v>
      </c>
      <c r="M35" s="131"/>
      <c r="N35" s="131"/>
      <c r="O35" s="131"/>
      <c r="P35" s="131"/>
      <c r="Q35" s="131"/>
      <c r="R35" s="131"/>
      <c r="S35" s="131"/>
      <c r="T35" s="131"/>
      <c r="U35" s="37"/>
      <c r="V35" s="18"/>
      <c r="W35" s="37"/>
      <c r="X35" s="18"/>
      <c r="Y35" s="131"/>
      <c r="Z35" s="131"/>
      <c r="AA35" s="131"/>
      <c r="AB35" s="131"/>
      <c r="AC35" s="131"/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1"/>
      <c r="AQ35" s="131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1"/>
      <c r="BC35" s="131"/>
      <c r="BD35" s="131"/>
      <c r="BE35" s="131"/>
      <c r="BF35" s="131"/>
      <c r="BG35" s="131"/>
      <c r="BH35" s="131"/>
      <c r="BI35" s="131"/>
      <c r="BJ35" s="131"/>
      <c r="BK35" s="131"/>
      <c r="BL35" s="131"/>
      <c r="BM35" s="131"/>
      <c r="BN35" s="131"/>
      <c r="BO35" s="131"/>
      <c r="BP35" s="131"/>
      <c r="BQ35" s="131"/>
      <c r="BR35" s="131"/>
      <c r="BS35" s="131"/>
      <c r="BT35" s="131"/>
      <c r="BU35" s="131"/>
      <c r="BV35" s="131"/>
      <c r="BW35" s="131"/>
      <c r="BX35" s="131"/>
    </row>
    <row r="36" spans="1:76" x14ac:dyDescent="0.15">
      <c r="A36" s="27"/>
      <c r="B36" s="27"/>
      <c r="C36" s="27" t="s">
        <v>220</v>
      </c>
      <c r="D36" s="27"/>
      <c r="E36" s="27"/>
      <c r="F36" s="27"/>
      <c r="G36" s="124" t="s">
        <v>218</v>
      </c>
      <c r="H36" s="131"/>
      <c r="K36" s="159">
        <v>5</v>
      </c>
      <c r="L36" s="159">
        <v>2</v>
      </c>
      <c r="M36" s="131"/>
      <c r="N36" s="131"/>
      <c r="O36" s="131"/>
      <c r="P36" s="131"/>
      <c r="Q36" s="131"/>
      <c r="R36" s="131"/>
      <c r="S36" s="131"/>
      <c r="T36" s="131"/>
      <c r="U36" s="37"/>
      <c r="V36" s="18"/>
      <c r="W36" s="37"/>
      <c r="X36" s="18"/>
      <c r="Y36" s="131"/>
      <c r="Z36" s="131"/>
      <c r="AA36" s="131"/>
      <c r="AB36" s="131"/>
      <c r="AC36" s="131"/>
      <c r="AD36" s="131"/>
      <c r="AE36" s="131"/>
      <c r="AF36" s="131"/>
      <c r="AG36" s="131"/>
      <c r="AH36" s="131"/>
      <c r="AI36" s="131"/>
      <c r="AJ36" s="131"/>
      <c r="AK36" s="131"/>
      <c r="AL36" s="131"/>
      <c r="AM36" s="131"/>
      <c r="AN36" s="131"/>
      <c r="AO36" s="131"/>
      <c r="AP36" s="131"/>
      <c r="AQ36" s="131"/>
      <c r="AR36" s="131"/>
      <c r="AS36" s="131"/>
      <c r="AT36" s="131"/>
      <c r="AU36" s="131"/>
      <c r="AV36" s="131"/>
      <c r="AW36" s="131"/>
      <c r="AX36" s="131"/>
      <c r="AY36" s="131"/>
      <c r="AZ36" s="131"/>
      <c r="BA36" s="131"/>
      <c r="BB36" s="131"/>
      <c r="BC36" s="131"/>
      <c r="BD36" s="131"/>
      <c r="BE36" s="131"/>
      <c r="BF36" s="131"/>
      <c r="BG36" s="131"/>
      <c r="BH36" s="131"/>
      <c r="BI36" s="131"/>
      <c r="BJ36" s="131"/>
      <c r="BK36" s="131"/>
      <c r="BL36" s="131"/>
      <c r="BM36" s="131"/>
      <c r="BN36" s="131"/>
      <c r="BO36" s="131"/>
      <c r="BP36" s="131"/>
      <c r="BQ36" s="131"/>
      <c r="BR36" s="131"/>
      <c r="BS36" s="131"/>
      <c r="BT36" s="131"/>
      <c r="BU36" s="131"/>
      <c r="BV36" s="131"/>
      <c r="BW36" s="131"/>
      <c r="BX36" s="131"/>
    </row>
    <row r="37" spans="1:76" x14ac:dyDescent="0.15">
      <c r="A37" s="27"/>
      <c r="B37" s="27"/>
      <c r="C37" s="27"/>
      <c r="D37" s="27"/>
      <c r="E37" s="27"/>
      <c r="F37" s="27"/>
      <c r="G37" s="124"/>
      <c r="H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37"/>
      <c r="V37" s="18"/>
      <c r="W37" s="37"/>
      <c r="X37" s="18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29"/>
      <c r="BE37" s="29"/>
      <c r="BF37" s="29"/>
      <c r="BG37" s="29"/>
      <c r="BH37" s="29"/>
      <c r="BI37" s="29"/>
      <c r="BJ37" s="29"/>
      <c r="BK37" s="29"/>
      <c r="BL37" s="29"/>
      <c r="BM37" s="29"/>
      <c r="BN37" s="29"/>
      <c r="BO37" s="29"/>
      <c r="BP37" s="29"/>
      <c r="BQ37" s="29"/>
      <c r="BR37" s="29"/>
      <c r="BS37" s="29"/>
      <c r="BT37" s="29"/>
      <c r="BU37" s="29"/>
      <c r="BV37" s="29"/>
      <c r="BW37" s="29"/>
      <c r="BX37" s="29"/>
    </row>
    <row r="38" spans="1:76" x14ac:dyDescent="0.15">
      <c r="A38" s="27"/>
      <c r="B38" s="27" t="s">
        <v>221</v>
      </c>
      <c r="C38" s="27"/>
      <c r="D38" s="27"/>
      <c r="E38" s="27"/>
      <c r="F38" s="27"/>
      <c r="G38" s="124" t="s">
        <v>38</v>
      </c>
      <c r="H38" s="129"/>
      <c r="K38" s="145">
        <v>0.7</v>
      </c>
      <c r="L38" s="129"/>
      <c r="M38" s="129"/>
      <c r="N38" s="129"/>
      <c r="O38" s="129"/>
      <c r="P38" s="129"/>
      <c r="Q38" s="129"/>
      <c r="R38" s="129"/>
      <c r="S38" s="129"/>
      <c r="T38" s="129"/>
      <c r="U38" s="37"/>
      <c r="V38" s="18"/>
      <c r="W38" s="37"/>
      <c r="X38" s="18"/>
      <c r="Y38" s="129"/>
      <c r="Z38" s="129"/>
      <c r="AA38" s="129"/>
      <c r="AB38" s="129"/>
      <c r="AC38" s="129"/>
      <c r="AD38" s="129"/>
      <c r="AE38" s="129"/>
      <c r="AF38" s="129"/>
      <c r="AG38" s="129"/>
      <c r="AH38" s="129"/>
      <c r="AI38" s="129"/>
      <c r="AJ38" s="129"/>
      <c r="AK38" s="129"/>
      <c r="AL38" s="129"/>
      <c r="AM38" s="129"/>
      <c r="AN38" s="129"/>
      <c r="AO38" s="129"/>
      <c r="AP38" s="129"/>
      <c r="AQ38" s="129"/>
      <c r="AR38" s="129"/>
      <c r="AS38" s="129"/>
      <c r="AT38" s="129"/>
      <c r="AU38" s="129"/>
      <c r="AV38" s="129"/>
      <c r="AW38" s="129"/>
      <c r="AX38" s="129"/>
      <c r="AY38" s="129"/>
      <c r="AZ38" s="129"/>
      <c r="BA38" s="129"/>
      <c r="BB38" s="129"/>
      <c r="BC38" s="129"/>
      <c r="BD38" s="129"/>
      <c r="BE38" s="129"/>
      <c r="BF38" s="129"/>
      <c r="BG38" s="129"/>
      <c r="BH38" s="129"/>
      <c r="BI38" s="129"/>
      <c r="BJ38" s="129"/>
      <c r="BK38" s="129"/>
      <c r="BL38" s="129"/>
      <c r="BM38" s="129"/>
      <c r="BN38" s="129"/>
      <c r="BO38" s="129"/>
      <c r="BP38" s="129"/>
      <c r="BQ38" s="129"/>
      <c r="BR38" s="129"/>
      <c r="BS38" s="129"/>
      <c r="BT38" s="129"/>
      <c r="BU38" s="129"/>
      <c r="BV38" s="129"/>
      <c r="BW38" s="129"/>
      <c r="BX38" s="129"/>
    </row>
    <row r="39" spans="1:76" x14ac:dyDescent="0.15">
      <c r="A39" s="27"/>
      <c r="B39" s="27" t="s">
        <v>222</v>
      </c>
      <c r="C39" s="27"/>
      <c r="D39" s="27"/>
      <c r="E39" s="27"/>
      <c r="F39" s="27"/>
      <c r="G39" s="124" t="s">
        <v>38</v>
      </c>
      <c r="H39" s="129"/>
      <c r="K39" s="145">
        <v>0.35</v>
      </c>
      <c r="L39" s="129"/>
      <c r="M39" s="129"/>
      <c r="N39" s="129"/>
      <c r="O39" s="129"/>
      <c r="P39" s="129"/>
      <c r="Q39" s="129"/>
      <c r="R39" s="129"/>
      <c r="S39" s="129"/>
      <c r="T39" s="129"/>
      <c r="U39" s="37"/>
      <c r="V39" s="18"/>
      <c r="W39" s="37"/>
      <c r="X39" s="18"/>
      <c r="Y39" s="129"/>
      <c r="Z39" s="129"/>
      <c r="AA39" s="129"/>
      <c r="AB39" s="129"/>
      <c r="AC39" s="129"/>
      <c r="AD39" s="129"/>
      <c r="AE39" s="129"/>
      <c r="AF39" s="129"/>
      <c r="AG39" s="129"/>
      <c r="AH39" s="129"/>
      <c r="AI39" s="129"/>
      <c r="AJ39" s="129"/>
      <c r="AK39" s="129"/>
      <c r="AL39" s="129"/>
      <c r="AM39" s="129"/>
      <c r="AN39" s="129"/>
      <c r="AO39" s="129"/>
      <c r="AP39" s="129"/>
      <c r="AQ39" s="129"/>
      <c r="AR39" s="129"/>
      <c r="AS39" s="129"/>
      <c r="AT39" s="129"/>
      <c r="AU39" s="129"/>
      <c r="AV39" s="129"/>
      <c r="AW39" s="129"/>
      <c r="AX39" s="129"/>
      <c r="AY39" s="129"/>
      <c r="AZ39" s="129"/>
      <c r="BA39" s="129"/>
      <c r="BB39" s="129"/>
      <c r="BC39" s="129"/>
      <c r="BD39" s="129"/>
      <c r="BE39" s="129"/>
      <c r="BF39" s="129"/>
      <c r="BG39" s="129"/>
      <c r="BH39" s="129"/>
      <c r="BI39" s="129"/>
      <c r="BJ39" s="129"/>
      <c r="BK39" s="129"/>
      <c r="BL39" s="129"/>
      <c r="BM39" s="129"/>
      <c r="BN39" s="129"/>
      <c r="BO39" s="129"/>
      <c r="BP39" s="129"/>
      <c r="BQ39" s="129"/>
      <c r="BR39" s="129"/>
      <c r="BS39" s="129"/>
      <c r="BT39" s="129"/>
      <c r="BU39" s="129"/>
      <c r="BV39" s="129"/>
      <c r="BW39" s="129"/>
      <c r="BX39" s="129"/>
    </row>
    <row r="40" spans="1:76" x14ac:dyDescent="0.15">
      <c r="A40" s="27"/>
      <c r="B40" s="27" t="s">
        <v>223</v>
      </c>
      <c r="C40" s="27"/>
      <c r="D40" s="27"/>
      <c r="E40" s="27"/>
      <c r="F40" s="27"/>
      <c r="G40" s="124" t="s">
        <v>38</v>
      </c>
      <c r="H40" s="129"/>
      <c r="K40" s="145">
        <v>0.62</v>
      </c>
      <c r="L40" s="129"/>
      <c r="M40" s="129"/>
      <c r="N40" s="129"/>
      <c r="O40" s="129"/>
      <c r="P40" s="129"/>
      <c r="Q40" s="129"/>
      <c r="R40" s="129"/>
      <c r="S40" s="129"/>
      <c r="T40" s="129"/>
      <c r="U40" s="37"/>
      <c r="V40" s="18"/>
      <c r="W40" s="37"/>
      <c r="X40" s="18"/>
      <c r="Y40" s="129"/>
      <c r="Z40" s="129"/>
      <c r="AA40" s="129"/>
      <c r="AB40" s="129"/>
      <c r="AC40" s="129"/>
      <c r="AD40" s="129"/>
      <c r="AE40" s="129"/>
      <c r="AF40" s="129"/>
      <c r="AG40" s="129"/>
      <c r="AH40" s="129"/>
      <c r="AI40" s="129"/>
      <c r="AJ40" s="129"/>
      <c r="AK40" s="129"/>
      <c r="AL40" s="129"/>
      <c r="AM40" s="129"/>
      <c r="AN40" s="129"/>
      <c r="AO40" s="129"/>
      <c r="AP40" s="129"/>
      <c r="AQ40" s="129"/>
      <c r="AR40" s="129"/>
      <c r="AS40" s="129"/>
      <c r="AT40" s="129"/>
      <c r="AU40" s="129"/>
      <c r="AV40" s="129"/>
      <c r="AW40" s="129"/>
      <c r="AX40" s="129"/>
      <c r="AY40" s="129"/>
      <c r="AZ40" s="129"/>
      <c r="BA40" s="129"/>
      <c r="BB40" s="129"/>
      <c r="BC40" s="129"/>
      <c r="BD40" s="129"/>
      <c r="BE40" s="129"/>
      <c r="BF40" s="129"/>
      <c r="BG40" s="129"/>
      <c r="BH40" s="129"/>
      <c r="BI40" s="129"/>
      <c r="BJ40" s="129"/>
      <c r="BK40" s="129"/>
      <c r="BL40" s="129"/>
      <c r="BM40" s="129"/>
      <c r="BN40" s="129"/>
      <c r="BO40" s="129"/>
      <c r="BP40" s="129"/>
      <c r="BQ40" s="129"/>
      <c r="BR40" s="129"/>
      <c r="BS40" s="129"/>
      <c r="BT40" s="129"/>
      <c r="BU40" s="129"/>
      <c r="BV40" s="129"/>
      <c r="BW40" s="129"/>
      <c r="BX40" s="129"/>
    </row>
    <row r="41" spans="1:76" x14ac:dyDescent="0.15">
      <c r="A41" s="27"/>
      <c r="B41" s="27" t="s">
        <v>224</v>
      </c>
      <c r="C41" s="27"/>
      <c r="D41" s="27"/>
      <c r="E41" s="27"/>
      <c r="F41" s="27"/>
      <c r="G41" s="124" t="s">
        <v>38</v>
      </c>
      <c r="H41" s="129"/>
      <c r="K41" s="145">
        <v>0.03</v>
      </c>
      <c r="L41" s="129"/>
      <c r="M41" s="129"/>
      <c r="N41" s="129"/>
      <c r="O41" s="129"/>
      <c r="P41" s="129"/>
      <c r="Q41" s="129"/>
      <c r="R41" s="129"/>
      <c r="S41" s="129"/>
      <c r="T41" s="129"/>
      <c r="U41" s="37"/>
      <c r="V41" s="18"/>
      <c r="W41" s="37"/>
      <c r="X41" s="18"/>
      <c r="Y41" s="129"/>
      <c r="Z41" s="129"/>
      <c r="AA41" s="129"/>
      <c r="AB41" s="129"/>
      <c r="AC41" s="129"/>
      <c r="AD41" s="129"/>
      <c r="AE41" s="129"/>
      <c r="AF41" s="129"/>
      <c r="AG41" s="129"/>
      <c r="AH41" s="129"/>
      <c r="AI41" s="129"/>
      <c r="AJ41" s="129"/>
      <c r="AK41" s="129"/>
      <c r="AL41" s="129"/>
      <c r="AM41" s="129"/>
      <c r="AN41" s="129"/>
      <c r="AO41" s="129"/>
      <c r="AP41" s="129"/>
      <c r="AQ41" s="129"/>
      <c r="AR41" s="129"/>
      <c r="AS41" s="129"/>
      <c r="AT41" s="129"/>
      <c r="AU41" s="129"/>
      <c r="AV41" s="129"/>
      <c r="AW41" s="129"/>
      <c r="AX41" s="129"/>
      <c r="AY41" s="129"/>
      <c r="AZ41" s="129"/>
      <c r="BA41" s="129"/>
      <c r="BB41" s="129"/>
      <c r="BC41" s="129"/>
      <c r="BD41" s="129"/>
      <c r="BE41" s="129"/>
      <c r="BF41" s="129"/>
      <c r="BG41" s="129"/>
      <c r="BH41" s="129"/>
      <c r="BI41" s="129"/>
      <c r="BJ41" s="129"/>
      <c r="BK41" s="129"/>
      <c r="BL41" s="129"/>
      <c r="BM41" s="129"/>
      <c r="BN41" s="129"/>
      <c r="BO41" s="129"/>
      <c r="BP41" s="129"/>
      <c r="BQ41" s="129"/>
      <c r="BR41" s="129"/>
      <c r="BS41" s="129"/>
      <c r="BT41" s="129"/>
      <c r="BU41" s="129"/>
      <c r="BV41" s="129"/>
      <c r="BW41" s="129"/>
      <c r="BX41" s="129"/>
    </row>
    <row r="42" spans="1:76" x14ac:dyDescent="0.15">
      <c r="A42" s="27"/>
      <c r="B42" s="27"/>
      <c r="C42" s="27"/>
      <c r="D42" s="27"/>
      <c r="E42" s="27"/>
      <c r="F42" s="27"/>
      <c r="G42" s="124"/>
      <c r="H42" s="129"/>
      <c r="I42" s="129"/>
      <c r="J42" s="129"/>
      <c r="K42" s="129"/>
      <c r="L42" s="129"/>
      <c r="M42" s="129"/>
      <c r="N42" s="129"/>
      <c r="O42" s="129"/>
      <c r="P42" s="129"/>
      <c r="Q42" s="129"/>
      <c r="R42" s="129"/>
      <c r="S42" s="129"/>
      <c r="T42" s="129"/>
      <c r="U42" s="37"/>
      <c r="V42" s="18"/>
      <c r="W42" s="37"/>
      <c r="X42" s="18"/>
      <c r="Y42" s="129"/>
      <c r="Z42" s="129"/>
      <c r="AA42" s="129"/>
      <c r="AB42" s="129"/>
      <c r="AC42" s="129"/>
      <c r="AD42" s="129"/>
      <c r="AE42" s="129"/>
      <c r="AF42" s="129"/>
      <c r="AG42" s="129"/>
      <c r="AH42" s="129"/>
      <c r="AI42" s="129"/>
      <c r="AJ42" s="129"/>
      <c r="AK42" s="129"/>
      <c r="AL42" s="129"/>
      <c r="AM42" s="129"/>
      <c r="AN42" s="129"/>
      <c r="AO42" s="129"/>
      <c r="AP42" s="129"/>
      <c r="AQ42" s="129"/>
      <c r="AR42" s="129"/>
      <c r="AS42" s="129"/>
      <c r="AT42" s="129"/>
      <c r="AU42" s="129"/>
      <c r="AV42" s="129"/>
      <c r="AW42" s="129"/>
      <c r="AX42" s="129"/>
      <c r="AY42" s="129"/>
      <c r="AZ42" s="129"/>
      <c r="BA42" s="129"/>
      <c r="BB42" s="129"/>
      <c r="BC42" s="129"/>
      <c r="BD42" s="129"/>
      <c r="BE42" s="129"/>
      <c r="BF42" s="129"/>
      <c r="BG42" s="129"/>
      <c r="BH42" s="129"/>
      <c r="BI42" s="129"/>
      <c r="BJ42" s="129"/>
      <c r="BK42" s="129"/>
      <c r="BL42" s="129"/>
      <c r="BM42" s="129"/>
      <c r="BN42" s="129"/>
      <c r="BO42" s="129"/>
      <c r="BP42" s="129"/>
      <c r="BQ42" s="129"/>
      <c r="BR42" s="129"/>
      <c r="BS42" s="129"/>
      <c r="BT42" s="129"/>
      <c r="BU42" s="129"/>
      <c r="BV42" s="129"/>
      <c r="BW42" s="129"/>
      <c r="BX42" s="129"/>
    </row>
    <row r="43" spans="1:76" x14ac:dyDescent="0.15">
      <c r="A43" s="27"/>
      <c r="B43" s="27" t="s">
        <v>225</v>
      </c>
      <c r="C43" s="27"/>
      <c r="D43" s="27"/>
      <c r="E43" s="27"/>
      <c r="F43" s="27"/>
      <c r="G43" s="147" t="str">
        <f>G$12</f>
        <v>JPY M</v>
      </c>
      <c r="H43" s="29">
        <f t="shared" ref="H43:T43" si="38">SUMIF($X$5:$BY$5,H$5,$X43:$BY43)</f>
        <v>0</v>
      </c>
      <c r="I43" s="29">
        <f t="shared" si="38"/>
        <v>0</v>
      </c>
      <c r="J43" s="29">
        <f t="shared" si="38"/>
        <v>0</v>
      </c>
      <c r="K43" s="29">
        <f t="shared" si="38"/>
        <v>0</v>
      </c>
      <c r="L43" s="29">
        <f t="shared" si="38"/>
        <v>0</v>
      </c>
      <c r="M43" s="29">
        <f t="shared" si="38"/>
        <v>0</v>
      </c>
      <c r="N43" s="29">
        <f t="shared" si="38"/>
        <v>0</v>
      </c>
      <c r="O43" s="29">
        <f t="shared" si="38"/>
        <v>0</v>
      </c>
      <c r="P43" s="29">
        <f t="shared" si="38"/>
        <v>0</v>
      </c>
      <c r="Q43" s="29">
        <f t="shared" si="38"/>
        <v>0</v>
      </c>
      <c r="R43" s="29">
        <f t="shared" si="38"/>
        <v>0</v>
      </c>
      <c r="S43" s="29">
        <f t="shared" si="38"/>
        <v>0</v>
      </c>
      <c r="T43" s="29">
        <f t="shared" si="38"/>
        <v>0</v>
      </c>
      <c r="U43" s="37"/>
      <c r="V43" s="18"/>
      <c r="W43" s="37"/>
      <c r="X43" s="18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149">
        <v>0</v>
      </c>
      <c r="BG43" s="149">
        <v>0</v>
      </c>
      <c r="BH43" s="149">
        <v>0</v>
      </c>
      <c r="BI43" s="149">
        <v>0</v>
      </c>
      <c r="BJ43" s="149">
        <v>0</v>
      </c>
      <c r="BK43" s="149">
        <v>0</v>
      </c>
      <c r="BL43" s="149">
        <v>0</v>
      </c>
      <c r="BM43" s="149">
        <v>0</v>
      </c>
      <c r="BN43" s="149">
        <v>0</v>
      </c>
      <c r="BO43" s="149">
        <v>0</v>
      </c>
      <c r="BP43" s="149">
        <v>0</v>
      </c>
      <c r="BQ43" s="149">
        <v>0</v>
      </c>
      <c r="BR43" s="149">
        <v>0</v>
      </c>
      <c r="BS43" s="149">
        <v>0</v>
      </c>
      <c r="BT43" s="149">
        <v>0</v>
      </c>
      <c r="BU43" s="149">
        <v>0</v>
      </c>
      <c r="BV43" s="149">
        <v>0</v>
      </c>
      <c r="BW43" s="149">
        <v>0</v>
      </c>
      <c r="BX43" s="149">
        <v>0</v>
      </c>
    </row>
    <row r="44" spans="1:76" x14ac:dyDescent="0.15">
      <c r="A44" s="27"/>
      <c r="B44" s="27"/>
      <c r="C44" s="27"/>
      <c r="D44" s="27"/>
      <c r="E44" s="27"/>
      <c r="F44" s="27"/>
      <c r="G44" s="124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37"/>
      <c r="V44" s="18"/>
      <c r="W44" s="37"/>
      <c r="X44" s="18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9"/>
      <c r="BE44" s="29"/>
      <c r="BF44" s="29"/>
      <c r="BG44" s="29"/>
      <c r="BH44" s="29"/>
      <c r="BI44" s="29"/>
      <c r="BJ44" s="29"/>
      <c r="BK44" s="29"/>
      <c r="BL44" s="29"/>
      <c r="BM44" s="29"/>
      <c r="BN44" s="29"/>
      <c r="BO44" s="29"/>
      <c r="BP44" s="29"/>
      <c r="BQ44" s="29"/>
      <c r="BR44" s="29"/>
      <c r="BS44" s="29"/>
      <c r="BT44" s="29"/>
      <c r="BU44" s="29"/>
      <c r="BV44" s="29"/>
      <c r="BW44" s="29"/>
      <c r="BX44" s="29"/>
    </row>
    <row r="45" spans="1:76" x14ac:dyDescent="0.15">
      <c r="A45" s="27" t="s">
        <v>43</v>
      </c>
      <c r="B45" s="135" t="s">
        <v>226</v>
      </c>
      <c r="C45" s="135"/>
      <c r="D45" s="135"/>
      <c r="E45" s="135"/>
      <c r="F45" s="135"/>
      <c r="G45" s="146"/>
      <c r="H45" s="136"/>
      <c r="I45" s="136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37"/>
      <c r="V45" s="18"/>
      <c r="W45" s="37"/>
      <c r="X45" s="18"/>
      <c r="Y45" s="136"/>
      <c r="Z45" s="136"/>
      <c r="AA45" s="136"/>
      <c r="AB45" s="136"/>
      <c r="AC45" s="136"/>
      <c r="AD45" s="136"/>
      <c r="AE45" s="136"/>
      <c r="AF45" s="136"/>
      <c r="AG45" s="136"/>
      <c r="AH45" s="136"/>
      <c r="AI45" s="136"/>
      <c r="AJ45" s="136"/>
      <c r="AK45" s="136"/>
      <c r="AL45" s="136"/>
      <c r="AM45" s="136"/>
      <c r="AN45" s="136"/>
      <c r="AO45" s="136"/>
      <c r="AP45" s="136"/>
      <c r="AQ45" s="136"/>
      <c r="AR45" s="136"/>
      <c r="AS45" s="136"/>
      <c r="AT45" s="136"/>
      <c r="AU45" s="136"/>
      <c r="AV45" s="136"/>
      <c r="AW45" s="136"/>
      <c r="AX45" s="136"/>
      <c r="AY45" s="136"/>
      <c r="AZ45" s="136"/>
      <c r="BA45" s="136"/>
      <c r="BB45" s="136"/>
      <c r="BC45" s="136"/>
      <c r="BD45" s="136"/>
      <c r="BE45" s="136"/>
      <c r="BF45" s="136"/>
      <c r="BG45" s="136"/>
      <c r="BH45" s="136"/>
      <c r="BI45" s="136"/>
      <c r="BJ45" s="136"/>
      <c r="BK45" s="136"/>
      <c r="BL45" s="136"/>
      <c r="BM45" s="136"/>
      <c r="BN45" s="136"/>
      <c r="BO45" s="136"/>
      <c r="BP45" s="136"/>
      <c r="BQ45" s="136"/>
      <c r="BR45" s="136"/>
      <c r="BS45" s="136"/>
      <c r="BT45" s="136"/>
      <c r="BU45" s="136"/>
      <c r="BV45" s="136"/>
      <c r="BW45" s="136"/>
      <c r="BX45" s="136"/>
    </row>
    <row r="46" spans="1:76" x14ac:dyDescent="0.15">
      <c r="A46" s="27"/>
      <c r="B46" s="27"/>
      <c r="C46" s="27"/>
      <c r="D46" s="27"/>
      <c r="E46" s="27"/>
      <c r="F46" s="27"/>
      <c r="G46" s="124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37"/>
      <c r="V46" s="18"/>
      <c r="W46" s="37"/>
      <c r="X46" s="18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  <c r="BD46" s="29"/>
      <c r="BE46" s="29"/>
      <c r="BF46" s="29"/>
      <c r="BG46" s="29"/>
      <c r="BH46" s="29"/>
      <c r="BI46" s="29"/>
      <c r="BJ46" s="29"/>
      <c r="BK46" s="29"/>
      <c r="BL46" s="29"/>
      <c r="BM46" s="29"/>
      <c r="BN46" s="29"/>
      <c r="BO46" s="29"/>
      <c r="BP46" s="29"/>
      <c r="BQ46" s="29"/>
      <c r="BR46" s="29"/>
      <c r="BS46" s="29"/>
      <c r="BT46" s="29"/>
      <c r="BU46" s="29"/>
      <c r="BV46" s="29"/>
      <c r="BW46" s="29"/>
      <c r="BX46" s="29"/>
    </row>
    <row r="47" spans="1:76" x14ac:dyDescent="0.15">
      <c r="A47" s="27"/>
      <c r="B47" s="44" t="s">
        <v>227</v>
      </c>
      <c r="C47" s="27"/>
      <c r="D47" s="27"/>
      <c r="E47" s="27"/>
      <c r="F47" s="27"/>
      <c r="G47" s="124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37"/>
      <c r="V47" s="18"/>
      <c r="W47" s="37"/>
      <c r="X47" s="18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A47" s="29"/>
      <c r="BB47" s="29"/>
      <c r="BC47" s="29"/>
      <c r="BD47" s="29"/>
      <c r="BE47" s="29"/>
      <c r="BF47" s="29"/>
      <c r="BG47" s="29"/>
      <c r="BH47" s="29"/>
      <c r="BI47" s="29"/>
      <c r="BJ47" s="29"/>
      <c r="BK47" s="29"/>
      <c r="BL47" s="29"/>
      <c r="BM47" s="29"/>
      <c r="BN47" s="29"/>
      <c r="BO47" s="29"/>
      <c r="BP47" s="29"/>
      <c r="BQ47" s="29"/>
      <c r="BR47" s="29"/>
      <c r="BS47" s="29"/>
      <c r="BT47" s="29"/>
      <c r="BU47" s="29"/>
      <c r="BV47" s="29"/>
      <c r="BW47" s="29"/>
      <c r="BX47" s="29"/>
    </row>
    <row r="48" spans="1:76" x14ac:dyDescent="0.15">
      <c r="A48" s="27"/>
      <c r="B48" s="27"/>
      <c r="C48" s="27" t="s">
        <v>228</v>
      </c>
      <c r="D48" s="27"/>
      <c r="E48" s="27"/>
      <c r="F48" s="27"/>
      <c r="G48" s="147" t="str">
        <f>G$12</f>
        <v>JPY M</v>
      </c>
      <c r="H48" s="29">
        <f t="shared" ref="H48:T48" si="39">SUMIFS($X48:$BY48,$X$5:$BY$5,H$5,$X$4:$BY$4,1)</f>
        <v>0</v>
      </c>
      <c r="I48" s="29">
        <f t="shared" si="39"/>
        <v>0</v>
      </c>
      <c r="J48" s="29">
        <f t="shared" si="39"/>
        <v>0</v>
      </c>
      <c r="K48" s="29">
        <f t="shared" si="39"/>
        <v>0</v>
      </c>
      <c r="L48" s="29">
        <f t="shared" si="39"/>
        <v>0</v>
      </c>
      <c r="M48" s="29">
        <f t="shared" si="39"/>
        <v>5553</v>
      </c>
      <c r="N48" s="29">
        <f t="shared" si="39"/>
        <v>2776</v>
      </c>
      <c r="O48" s="29">
        <f t="shared" si="39"/>
        <v>7279</v>
      </c>
      <c r="P48" s="29">
        <f t="shared" si="39"/>
        <v>12067</v>
      </c>
      <c r="Q48" s="29">
        <f t="shared" si="39"/>
        <v>17528.594000000001</v>
      </c>
      <c r="R48" s="29">
        <f t="shared" si="39"/>
        <v>13886.881611400002</v>
      </c>
      <c r="S48" s="29">
        <f t="shared" si="39"/>
        <v>12139.271241052338</v>
      </c>
      <c r="T48" s="29">
        <f t="shared" si="39"/>
        <v>11094.248097052525</v>
      </c>
      <c r="U48" s="37"/>
      <c r="V48" s="18"/>
      <c r="W48" s="37"/>
      <c r="X48" s="18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>
        <f t="shared" ref="AS48:BQ48" si="40">AR51</f>
        <v>5553</v>
      </c>
      <c r="AT48" s="29">
        <f t="shared" si="40"/>
        <v>6188</v>
      </c>
      <c r="AU48" s="29">
        <f t="shared" si="40"/>
        <v>7226</v>
      </c>
      <c r="AV48" s="29">
        <f t="shared" si="40"/>
        <v>5555</v>
      </c>
      <c r="AW48" s="29">
        <f t="shared" si="40"/>
        <v>2776</v>
      </c>
      <c r="AX48" s="29">
        <f t="shared" si="40"/>
        <v>3762</v>
      </c>
      <c r="AY48" s="29">
        <f t="shared" si="40"/>
        <v>4967</v>
      </c>
      <c r="AZ48" s="29">
        <f t="shared" si="40"/>
        <v>5373</v>
      </c>
      <c r="BA48" s="29">
        <f t="shared" si="40"/>
        <v>7279</v>
      </c>
      <c r="BB48" s="29">
        <f t="shared" si="40"/>
        <v>4462</v>
      </c>
      <c r="BC48" s="29">
        <f t="shared" si="40"/>
        <v>8284</v>
      </c>
      <c r="BD48" s="29">
        <f t="shared" si="40"/>
        <v>9699</v>
      </c>
      <c r="BE48" s="29">
        <f t="shared" si="40"/>
        <v>12067</v>
      </c>
      <c r="BF48" s="29">
        <f t="shared" si="40"/>
        <v>11712</v>
      </c>
      <c r="BG48" s="29">
        <f t="shared" si="40"/>
        <v>15896.6</v>
      </c>
      <c r="BH48" s="29">
        <f t="shared" si="40"/>
        <v>17151.98</v>
      </c>
      <c r="BI48" s="29">
        <f t="shared" si="40"/>
        <v>17528.594000000001</v>
      </c>
      <c r="BJ48" s="29">
        <f t="shared" si="40"/>
        <v>14958.578200000002</v>
      </c>
      <c r="BK48" s="29">
        <f t="shared" si="40"/>
        <v>14187.573460000003</v>
      </c>
      <c r="BL48" s="29">
        <f t="shared" si="40"/>
        <v>13956.272038000001</v>
      </c>
      <c r="BM48" s="29">
        <f t="shared" si="40"/>
        <v>13886.881611400002</v>
      </c>
      <c r="BN48" s="29">
        <f t="shared" si="40"/>
        <v>12653.564483419999</v>
      </c>
      <c r="BO48" s="29">
        <f t="shared" si="40"/>
        <v>12283.569345026001</v>
      </c>
      <c r="BP48" s="29">
        <f t="shared" si="40"/>
        <v>12172.570803507801</v>
      </c>
      <c r="BQ48" s="29">
        <f t="shared" si="40"/>
        <v>12139.271241052338</v>
      </c>
      <c r="BR48" s="29">
        <f t="shared" ref="BR48:BX48" si="41">BQ51</f>
        <v>11401.781372315701</v>
      </c>
      <c r="BS48" s="29">
        <f t="shared" si="41"/>
        <v>11180.534411694711</v>
      </c>
      <c r="BT48" s="29">
        <f t="shared" si="41"/>
        <v>11114.160323508411</v>
      </c>
      <c r="BU48" s="29">
        <f t="shared" si="41"/>
        <v>11094.248097052525</v>
      </c>
      <c r="BV48" s="29">
        <f t="shared" si="41"/>
        <v>10360.774429115758</v>
      </c>
      <c r="BW48" s="29">
        <f t="shared" si="41"/>
        <v>10140.732328734728</v>
      </c>
      <c r="BX48" s="29">
        <f t="shared" si="41"/>
        <v>10074.719698620418</v>
      </c>
    </row>
    <row r="49" spans="1:76" x14ac:dyDescent="0.15">
      <c r="A49" s="27"/>
      <c r="B49" s="27"/>
      <c r="C49" s="27" t="s">
        <v>229</v>
      </c>
      <c r="D49" s="27"/>
      <c r="E49" s="27"/>
      <c r="F49" s="27"/>
      <c r="G49" s="147" t="str">
        <f>G$12</f>
        <v>JPY M</v>
      </c>
      <c r="H49" s="29">
        <f t="shared" ref="H49:T50" si="42">SUMIF($X$5:$BY$5,H$5,$X49:$BY49)</f>
        <v>0</v>
      </c>
      <c r="I49" s="29">
        <f t="shared" si="42"/>
        <v>0</v>
      </c>
      <c r="J49" s="29">
        <f t="shared" si="42"/>
        <v>0</v>
      </c>
      <c r="K49" s="29">
        <f t="shared" si="42"/>
        <v>0</v>
      </c>
      <c r="L49" s="29">
        <f t="shared" si="42"/>
        <v>0</v>
      </c>
      <c r="M49" s="29">
        <f t="shared" si="42"/>
        <v>0</v>
      </c>
      <c r="N49" s="29">
        <f t="shared" si="42"/>
        <v>0</v>
      </c>
      <c r="O49" s="29">
        <f t="shared" si="42"/>
        <v>0</v>
      </c>
      <c r="P49" s="29">
        <f t="shared" si="42"/>
        <v>37149</v>
      </c>
      <c r="Q49" s="29">
        <f t="shared" si="42"/>
        <v>38800</v>
      </c>
      <c r="R49" s="29">
        <f t="shared" si="42"/>
        <v>33950</v>
      </c>
      <c r="S49" s="29">
        <f t="shared" si="42"/>
        <v>31040</v>
      </c>
      <c r="T49" s="29">
        <f t="shared" si="42"/>
        <v>28130</v>
      </c>
      <c r="U49" s="37"/>
      <c r="V49" s="18"/>
      <c r="W49" s="37"/>
      <c r="X49" s="18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  <c r="BB49" s="29"/>
      <c r="BC49" s="29"/>
      <c r="BD49" s="29"/>
      <c r="BE49" s="29"/>
      <c r="BF49" s="29">
        <f t="shared" ref="BF49:BQ49" si="43">BF28</f>
        <v>12383</v>
      </c>
      <c r="BG49" s="29">
        <f t="shared" si="43"/>
        <v>12383</v>
      </c>
      <c r="BH49" s="29">
        <f t="shared" si="43"/>
        <v>12383</v>
      </c>
      <c r="BI49" s="29">
        <f t="shared" si="43"/>
        <v>9700</v>
      </c>
      <c r="BJ49" s="29">
        <f t="shared" si="43"/>
        <v>9700</v>
      </c>
      <c r="BK49" s="29">
        <f t="shared" si="43"/>
        <v>9700</v>
      </c>
      <c r="BL49" s="29">
        <f t="shared" si="43"/>
        <v>9700</v>
      </c>
      <c r="BM49" s="29">
        <f t="shared" si="43"/>
        <v>8487.5</v>
      </c>
      <c r="BN49" s="29">
        <f t="shared" si="43"/>
        <v>8487.5</v>
      </c>
      <c r="BO49" s="29">
        <f t="shared" si="43"/>
        <v>8487.5</v>
      </c>
      <c r="BP49" s="29">
        <f t="shared" si="43"/>
        <v>8487.5</v>
      </c>
      <c r="BQ49" s="29">
        <f t="shared" si="43"/>
        <v>7760</v>
      </c>
      <c r="BR49" s="29">
        <f t="shared" ref="BR49:BX49" si="44">BR28</f>
        <v>7760</v>
      </c>
      <c r="BS49" s="29">
        <f t="shared" si="44"/>
        <v>7760</v>
      </c>
      <c r="BT49" s="29">
        <f t="shared" si="44"/>
        <v>7760</v>
      </c>
      <c r="BU49" s="29">
        <f t="shared" si="44"/>
        <v>7032.5</v>
      </c>
      <c r="BV49" s="29">
        <f t="shared" si="44"/>
        <v>7032.5</v>
      </c>
      <c r="BW49" s="29">
        <f t="shared" si="44"/>
        <v>7032.5</v>
      </c>
      <c r="BX49" s="29">
        <f t="shared" si="44"/>
        <v>7032.5</v>
      </c>
    </row>
    <row r="50" spans="1:76" x14ac:dyDescent="0.15">
      <c r="A50" s="27"/>
      <c r="B50" s="27"/>
      <c r="C50" s="27" t="s">
        <v>230</v>
      </c>
      <c r="D50" s="27"/>
      <c r="E50" s="27"/>
      <c r="F50" s="27"/>
      <c r="G50" s="147" t="str">
        <f>G$12</f>
        <v>JPY M</v>
      </c>
      <c r="H50" s="29">
        <f t="shared" si="42"/>
        <v>0</v>
      </c>
      <c r="I50" s="29">
        <f t="shared" si="42"/>
        <v>0</v>
      </c>
      <c r="J50" s="29">
        <f t="shared" si="42"/>
        <v>0</v>
      </c>
      <c r="K50" s="29">
        <f t="shared" si="42"/>
        <v>0</v>
      </c>
      <c r="L50" s="29">
        <f t="shared" si="42"/>
        <v>0</v>
      </c>
      <c r="M50" s="29">
        <f t="shared" si="42"/>
        <v>0</v>
      </c>
      <c r="N50" s="29">
        <f t="shared" si="42"/>
        <v>0</v>
      </c>
      <c r="O50" s="29">
        <f t="shared" si="42"/>
        <v>0</v>
      </c>
      <c r="P50" s="29">
        <f t="shared" si="42"/>
        <v>-31332.405999999995</v>
      </c>
      <c r="Q50" s="29">
        <f t="shared" si="42"/>
        <v>-42441.712388600004</v>
      </c>
      <c r="R50" s="29">
        <f t="shared" si="42"/>
        <v>-35697.610370347662</v>
      </c>
      <c r="S50" s="29">
        <f t="shared" si="42"/>
        <v>-32085.023143999813</v>
      </c>
      <c r="T50" s="29">
        <f t="shared" si="42"/>
        <v>-29169.3321874664</v>
      </c>
      <c r="U50" s="37"/>
      <c r="V50" s="18"/>
      <c r="W50" s="37"/>
      <c r="X50" s="18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A50" s="29"/>
      <c r="BB50" s="29"/>
      <c r="BC50" s="29"/>
      <c r="BD50" s="29"/>
      <c r="BE50" s="29"/>
      <c r="BF50" s="29">
        <f t="shared" ref="BF50:BX50" si="45">-BF48*$K$38</f>
        <v>-8198.4</v>
      </c>
      <c r="BG50" s="29">
        <f t="shared" si="45"/>
        <v>-11127.619999999999</v>
      </c>
      <c r="BH50" s="29">
        <f t="shared" si="45"/>
        <v>-12006.385999999999</v>
      </c>
      <c r="BI50" s="29">
        <f t="shared" si="45"/>
        <v>-12270.015799999999</v>
      </c>
      <c r="BJ50" s="29">
        <f t="shared" si="45"/>
        <v>-10471.00474</v>
      </c>
      <c r="BK50" s="29">
        <f t="shared" si="45"/>
        <v>-9931.3014220000023</v>
      </c>
      <c r="BL50" s="29">
        <f t="shared" si="45"/>
        <v>-9769.3904266000009</v>
      </c>
      <c r="BM50" s="29">
        <f t="shared" si="45"/>
        <v>-9720.8171279800008</v>
      </c>
      <c r="BN50" s="29">
        <f t="shared" si="45"/>
        <v>-8857.4951383939988</v>
      </c>
      <c r="BO50" s="29">
        <f t="shared" si="45"/>
        <v>-8598.4985415182</v>
      </c>
      <c r="BP50" s="29">
        <f t="shared" si="45"/>
        <v>-8520.7995624554605</v>
      </c>
      <c r="BQ50" s="29">
        <f t="shared" si="45"/>
        <v>-8497.4898687366367</v>
      </c>
      <c r="BR50" s="29">
        <f t="shared" si="45"/>
        <v>-7981.2469606209906</v>
      </c>
      <c r="BS50" s="29">
        <f t="shared" si="45"/>
        <v>-7826.3740881862968</v>
      </c>
      <c r="BT50" s="29">
        <f t="shared" si="45"/>
        <v>-7779.9122264558873</v>
      </c>
      <c r="BU50" s="29">
        <f t="shared" si="45"/>
        <v>-7765.973667936767</v>
      </c>
      <c r="BV50" s="29">
        <f t="shared" si="45"/>
        <v>-7252.5421003810297</v>
      </c>
      <c r="BW50" s="29">
        <f t="shared" si="45"/>
        <v>-7098.5126301143091</v>
      </c>
      <c r="BX50" s="29">
        <f t="shared" si="45"/>
        <v>-7052.3037890342921</v>
      </c>
    </row>
    <row r="51" spans="1:76" x14ac:dyDescent="0.15">
      <c r="A51" s="27"/>
      <c r="B51" s="133"/>
      <c r="C51" s="133" t="s">
        <v>231</v>
      </c>
      <c r="D51" s="134"/>
      <c r="E51" s="134"/>
      <c r="F51" s="134"/>
      <c r="G51" s="160" t="str">
        <f>G$12</f>
        <v>JPY M</v>
      </c>
      <c r="H51" s="106">
        <f t="shared" ref="H51:T51" si="46">SUMIFS($X51:$BY51,$X$5:$BY$5,H$5,$X$4:$BY$4,4)</f>
        <v>0</v>
      </c>
      <c r="I51" s="106">
        <f t="shared" si="46"/>
        <v>0</v>
      </c>
      <c r="J51" s="106">
        <f t="shared" si="46"/>
        <v>0</v>
      </c>
      <c r="K51" s="106">
        <f t="shared" si="46"/>
        <v>0</v>
      </c>
      <c r="L51" s="106">
        <f t="shared" si="46"/>
        <v>5553</v>
      </c>
      <c r="M51" s="106">
        <f t="shared" si="46"/>
        <v>2776</v>
      </c>
      <c r="N51" s="106">
        <f t="shared" si="46"/>
        <v>7279</v>
      </c>
      <c r="O51" s="106">
        <f t="shared" si="46"/>
        <v>12067</v>
      </c>
      <c r="P51" s="106">
        <f t="shared" si="46"/>
        <v>17528.594000000001</v>
      </c>
      <c r="Q51" s="106">
        <f t="shared" si="46"/>
        <v>13886.881611400002</v>
      </c>
      <c r="R51" s="106">
        <f t="shared" si="46"/>
        <v>12139.271241052338</v>
      </c>
      <c r="S51" s="106">
        <f t="shared" si="46"/>
        <v>11094.248097052525</v>
      </c>
      <c r="T51" s="106">
        <f t="shared" si="46"/>
        <v>10054.915909586125</v>
      </c>
      <c r="U51" s="37"/>
      <c r="V51" s="18"/>
      <c r="W51" s="37"/>
      <c r="X51" s="18"/>
      <c r="Y51" s="106"/>
      <c r="Z51" s="106"/>
      <c r="AA51" s="106"/>
      <c r="AB51" s="106"/>
      <c r="AC51" s="106"/>
      <c r="AD51" s="106"/>
      <c r="AE51" s="106"/>
      <c r="AF51" s="106"/>
      <c r="AG51" s="106"/>
      <c r="AH51" s="106"/>
      <c r="AI51" s="106"/>
      <c r="AJ51" s="106"/>
      <c r="AK51" s="106"/>
      <c r="AL51" s="106"/>
      <c r="AM51" s="106"/>
      <c r="AN51" s="106"/>
      <c r="AO51" s="106"/>
      <c r="AP51" s="106"/>
      <c r="AQ51" s="106"/>
      <c r="AR51" s="102">
        <v>5553</v>
      </c>
      <c r="AS51" s="102">
        <v>6188</v>
      </c>
      <c r="AT51" s="102">
        <v>7226</v>
      </c>
      <c r="AU51" s="102">
        <v>5555</v>
      </c>
      <c r="AV51" s="102">
        <v>2776</v>
      </c>
      <c r="AW51" s="102">
        <v>3762</v>
      </c>
      <c r="AX51" s="102">
        <v>4967</v>
      </c>
      <c r="AY51" s="102">
        <v>5373</v>
      </c>
      <c r="AZ51" s="102">
        <v>7279</v>
      </c>
      <c r="BA51" s="102">
        <v>4462</v>
      </c>
      <c r="BB51" s="102">
        <v>8284</v>
      </c>
      <c r="BC51" s="102">
        <v>9699</v>
      </c>
      <c r="BD51" s="102">
        <v>12067</v>
      </c>
      <c r="BE51" s="102">
        <v>11712</v>
      </c>
      <c r="BF51" s="106">
        <f t="shared" ref="BF51:BQ51" si="47">SUM(BF48:BF50)</f>
        <v>15896.6</v>
      </c>
      <c r="BG51" s="106">
        <f t="shared" si="47"/>
        <v>17151.98</v>
      </c>
      <c r="BH51" s="106">
        <f t="shared" si="47"/>
        <v>17528.594000000001</v>
      </c>
      <c r="BI51" s="106">
        <f t="shared" si="47"/>
        <v>14958.578200000002</v>
      </c>
      <c r="BJ51" s="106">
        <f t="shared" si="47"/>
        <v>14187.573460000003</v>
      </c>
      <c r="BK51" s="106">
        <f t="shared" si="47"/>
        <v>13956.272038000001</v>
      </c>
      <c r="BL51" s="106">
        <f t="shared" si="47"/>
        <v>13886.881611400002</v>
      </c>
      <c r="BM51" s="106">
        <f t="shared" si="47"/>
        <v>12653.564483419999</v>
      </c>
      <c r="BN51" s="106">
        <f t="shared" si="47"/>
        <v>12283.569345026001</v>
      </c>
      <c r="BO51" s="106">
        <f t="shared" si="47"/>
        <v>12172.570803507801</v>
      </c>
      <c r="BP51" s="106">
        <f t="shared" si="47"/>
        <v>12139.271241052338</v>
      </c>
      <c r="BQ51" s="106">
        <f t="shared" si="47"/>
        <v>11401.781372315701</v>
      </c>
      <c r="BR51" s="106">
        <f t="shared" ref="BR51:BX51" si="48">SUM(BR48:BR50)</f>
        <v>11180.534411694711</v>
      </c>
      <c r="BS51" s="106">
        <f t="shared" si="48"/>
        <v>11114.160323508411</v>
      </c>
      <c r="BT51" s="106">
        <f t="shared" si="48"/>
        <v>11094.248097052525</v>
      </c>
      <c r="BU51" s="106">
        <f t="shared" si="48"/>
        <v>10360.774429115758</v>
      </c>
      <c r="BV51" s="106">
        <f t="shared" si="48"/>
        <v>10140.732328734728</v>
      </c>
      <c r="BW51" s="106">
        <f t="shared" si="48"/>
        <v>10074.719698620418</v>
      </c>
      <c r="BX51" s="106">
        <f t="shared" si="48"/>
        <v>10054.915909586125</v>
      </c>
    </row>
    <row r="52" spans="1:76" x14ac:dyDescent="0.15">
      <c r="A52" s="27"/>
      <c r="B52" s="27"/>
      <c r="C52" s="27"/>
      <c r="D52" s="27"/>
      <c r="E52" s="27"/>
      <c r="F52" s="27"/>
      <c r="G52" s="124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37"/>
      <c r="V52" s="18"/>
      <c r="W52" s="37"/>
      <c r="X52" s="18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29"/>
      <c r="BE52" s="29"/>
      <c r="BF52" s="29"/>
      <c r="BG52" s="29"/>
      <c r="BH52" s="29"/>
      <c r="BI52" s="29"/>
      <c r="BJ52" s="29"/>
      <c r="BK52" s="29"/>
      <c r="BL52" s="29"/>
      <c r="BM52" s="29"/>
      <c r="BN52" s="29"/>
      <c r="BO52" s="29"/>
      <c r="BP52" s="29"/>
      <c r="BQ52" s="29"/>
      <c r="BR52" s="29"/>
      <c r="BS52" s="29"/>
      <c r="BT52" s="29"/>
      <c r="BU52" s="29"/>
      <c r="BV52" s="29"/>
      <c r="BW52" s="29"/>
      <c r="BX52" s="29"/>
    </row>
    <row r="53" spans="1:76" x14ac:dyDescent="0.15">
      <c r="A53" s="27"/>
      <c r="B53" s="44" t="s">
        <v>217</v>
      </c>
      <c r="C53" s="27"/>
      <c r="D53" s="27"/>
      <c r="E53" s="27"/>
      <c r="F53" s="27"/>
      <c r="G53" s="124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37"/>
      <c r="V53" s="18"/>
      <c r="W53" s="37"/>
      <c r="X53" s="18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  <c r="BD53" s="29"/>
      <c r="BE53" s="29"/>
      <c r="BF53" s="29"/>
      <c r="BG53" s="29"/>
      <c r="BH53" s="29"/>
      <c r="BI53" s="29"/>
      <c r="BJ53" s="29"/>
      <c r="BK53" s="29"/>
      <c r="BL53" s="29"/>
      <c r="BM53" s="29"/>
      <c r="BN53" s="29"/>
      <c r="BO53" s="29"/>
      <c r="BP53" s="29"/>
      <c r="BQ53" s="29"/>
      <c r="BR53" s="29"/>
      <c r="BS53" s="29"/>
      <c r="BT53" s="29"/>
      <c r="BU53" s="29"/>
      <c r="BV53" s="29"/>
      <c r="BW53" s="29"/>
      <c r="BX53" s="29"/>
    </row>
    <row r="54" spans="1:76" x14ac:dyDescent="0.15">
      <c r="A54" s="27"/>
      <c r="B54" s="27"/>
      <c r="C54" s="27" t="s">
        <v>228</v>
      </c>
      <c r="D54" s="27"/>
      <c r="E54" s="27"/>
      <c r="F54" s="27"/>
      <c r="G54" s="147" t="str">
        <f>G$12</f>
        <v>JPY M</v>
      </c>
      <c r="H54" s="29">
        <f t="shared" ref="H54:T54" si="49">SUMIFS($X54:$BY54,$X$5:$BY$5,H$5,$X$4:$BY$4,1)</f>
        <v>0</v>
      </c>
      <c r="I54" s="29">
        <f t="shared" si="49"/>
        <v>0</v>
      </c>
      <c r="J54" s="29">
        <f t="shared" si="49"/>
        <v>0</v>
      </c>
      <c r="K54" s="29">
        <f t="shared" si="49"/>
        <v>0</v>
      </c>
      <c r="L54" s="29">
        <f t="shared" si="49"/>
        <v>0</v>
      </c>
      <c r="M54" s="29">
        <f t="shared" si="49"/>
        <v>19620</v>
      </c>
      <c r="N54" s="29">
        <f t="shared" si="49"/>
        <v>19944</v>
      </c>
      <c r="O54" s="29">
        <f t="shared" si="49"/>
        <v>20963</v>
      </c>
      <c r="P54" s="29">
        <f t="shared" si="49"/>
        <v>22380</v>
      </c>
      <c r="Q54" s="29">
        <f t="shared" si="49"/>
        <v>32902.312541666666</v>
      </c>
      <c r="R54" s="29">
        <f t="shared" si="49"/>
        <v>45648.95734596251</v>
      </c>
      <c r="S54" s="29">
        <f t="shared" si="49"/>
        <v>55575.618102127315</v>
      </c>
      <c r="T54" s="29">
        <f t="shared" si="49"/>
        <v>63839.468798960581</v>
      </c>
      <c r="U54" s="37"/>
      <c r="V54" s="18"/>
      <c r="W54" s="37"/>
      <c r="X54" s="18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>
        <f t="shared" ref="AS54:BQ54" si="50">AR57</f>
        <v>19620</v>
      </c>
      <c r="AT54" s="29">
        <f t="shared" si="50"/>
        <v>19508</v>
      </c>
      <c r="AU54" s="29">
        <f t="shared" si="50"/>
        <v>20200</v>
      </c>
      <c r="AV54" s="29">
        <f t="shared" si="50"/>
        <v>20485</v>
      </c>
      <c r="AW54" s="29">
        <f t="shared" si="50"/>
        <v>19944</v>
      </c>
      <c r="AX54" s="29">
        <f t="shared" si="50"/>
        <v>20154</v>
      </c>
      <c r="AY54" s="29">
        <f t="shared" si="50"/>
        <v>20431</v>
      </c>
      <c r="AZ54" s="29">
        <f t="shared" si="50"/>
        <v>20231</v>
      </c>
      <c r="BA54" s="29">
        <f t="shared" si="50"/>
        <v>20963</v>
      </c>
      <c r="BB54" s="29">
        <f t="shared" si="50"/>
        <v>20142</v>
      </c>
      <c r="BC54" s="29">
        <f t="shared" si="50"/>
        <v>20747</v>
      </c>
      <c r="BD54" s="29">
        <f t="shared" si="50"/>
        <v>21082</v>
      </c>
      <c r="BE54" s="29">
        <f t="shared" si="50"/>
        <v>22380</v>
      </c>
      <c r="BF54" s="29">
        <f t="shared" si="50"/>
        <v>23175</v>
      </c>
      <c r="BG54" s="29">
        <f t="shared" si="50"/>
        <v>25658.19</v>
      </c>
      <c r="BH54" s="29">
        <f t="shared" si="50"/>
        <v>29142.694999999996</v>
      </c>
      <c r="BI54" s="29">
        <f t="shared" si="50"/>
        <v>32902.312541666666</v>
      </c>
      <c r="BJ54" s="29">
        <f t="shared" si="50"/>
        <v>36719.181887500003</v>
      </c>
      <c r="BK54" s="29">
        <f t="shared" si="50"/>
        <v>39870.609816250006</v>
      </c>
      <c r="BL54" s="29">
        <f t="shared" si="50"/>
        <v>42802.601153208343</v>
      </c>
      <c r="BM54" s="29">
        <f t="shared" si="50"/>
        <v>45648.95734596251</v>
      </c>
      <c r="BN54" s="29">
        <f t="shared" si="50"/>
        <v>48449.818828788761</v>
      </c>
      <c r="BO54" s="29">
        <f t="shared" si="50"/>
        <v>50920.165231969972</v>
      </c>
      <c r="BP54" s="29">
        <f t="shared" si="50"/>
        <v>53274.028465424337</v>
      </c>
      <c r="BQ54" s="29">
        <f t="shared" si="50"/>
        <v>55575.618102127315</v>
      </c>
      <c r="BR54" s="29">
        <f t="shared" ref="BR54:BX54" si="51">BQ57</f>
        <v>57844.197013971541</v>
      </c>
      <c r="BS54" s="29">
        <f t="shared" si="51"/>
        <v>59907.306562524805</v>
      </c>
      <c r="BT54" s="29">
        <f t="shared" si="51"/>
        <v>61892.931968757453</v>
      </c>
      <c r="BU54" s="29">
        <f t="shared" si="51"/>
        <v>63839.468798960581</v>
      </c>
      <c r="BV54" s="29">
        <f t="shared" si="51"/>
        <v>65758.435723021525</v>
      </c>
      <c r="BW54" s="29">
        <f t="shared" si="51"/>
        <v>67475.050841906472</v>
      </c>
      <c r="BX54" s="29">
        <f t="shared" si="51"/>
        <v>69116.602398405288</v>
      </c>
    </row>
    <row r="55" spans="1:76" x14ac:dyDescent="0.15">
      <c r="A55" s="27"/>
      <c r="B55" s="27"/>
      <c r="C55" s="27" t="s">
        <v>232</v>
      </c>
      <c r="D55" s="27"/>
      <c r="E55" s="27"/>
      <c r="F55" s="27"/>
      <c r="G55" s="147" t="str">
        <f>G$12</f>
        <v>JPY M</v>
      </c>
      <c r="H55" s="29">
        <f t="shared" ref="H55:T56" si="52">SUMIF($X$5:$BY$5,H$5,$X55:$BY55)</f>
        <v>0</v>
      </c>
      <c r="I55" s="29">
        <f t="shared" si="52"/>
        <v>0</v>
      </c>
      <c r="J55" s="29">
        <f t="shared" si="52"/>
        <v>0</v>
      </c>
      <c r="K55" s="29">
        <f t="shared" si="52"/>
        <v>0</v>
      </c>
      <c r="L55" s="29">
        <f t="shared" si="52"/>
        <v>0</v>
      </c>
      <c r="M55" s="29">
        <f t="shared" si="52"/>
        <v>0</v>
      </c>
      <c r="N55" s="29">
        <f t="shared" si="52"/>
        <v>0</v>
      </c>
      <c r="O55" s="29">
        <f t="shared" si="52"/>
        <v>0</v>
      </c>
      <c r="P55" s="29">
        <f t="shared" si="52"/>
        <v>10966.342099999998</v>
      </c>
      <c r="Q55" s="29">
        <f t="shared" si="52"/>
        <v>14854.59933601</v>
      </c>
      <c r="R55" s="29">
        <f t="shared" si="52"/>
        <v>12494.163629621682</v>
      </c>
      <c r="S55" s="29">
        <f t="shared" si="52"/>
        <v>11229.758100399933</v>
      </c>
      <c r="T55" s="29">
        <f t="shared" si="52"/>
        <v>10209.26626561324</v>
      </c>
      <c r="U55" s="37"/>
      <c r="V55" s="18"/>
      <c r="W55" s="37"/>
      <c r="X55" s="18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  <c r="BB55" s="29"/>
      <c r="BC55" s="29"/>
      <c r="BD55" s="29"/>
      <c r="BE55" s="29"/>
      <c r="BF55" s="29">
        <f t="shared" ref="BF55:BX55" si="53">-BF50*$K$39</f>
        <v>2869.4399999999996</v>
      </c>
      <c r="BG55" s="29">
        <f t="shared" si="53"/>
        <v>3894.6669999999995</v>
      </c>
      <c r="BH55" s="29">
        <f t="shared" si="53"/>
        <v>4202.235099999999</v>
      </c>
      <c r="BI55" s="29">
        <f t="shared" si="53"/>
        <v>4294.5055299999995</v>
      </c>
      <c r="BJ55" s="29">
        <f t="shared" si="53"/>
        <v>3664.8516589999999</v>
      </c>
      <c r="BK55" s="29">
        <f t="shared" si="53"/>
        <v>3475.9554977000007</v>
      </c>
      <c r="BL55" s="29">
        <f t="shared" si="53"/>
        <v>3419.28664931</v>
      </c>
      <c r="BM55" s="29">
        <f t="shared" si="53"/>
        <v>3402.2859947930001</v>
      </c>
      <c r="BN55" s="29">
        <f t="shared" si="53"/>
        <v>3100.1232984378994</v>
      </c>
      <c r="BO55" s="29">
        <f t="shared" si="53"/>
        <v>3009.4744895313697</v>
      </c>
      <c r="BP55" s="29">
        <f t="shared" si="53"/>
        <v>2982.279846859411</v>
      </c>
      <c r="BQ55" s="29">
        <f t="shared" si="53"/>
        <v>2974.1214540578226</v>
      </c>
      <c r="BR55" s="29">
        <f t="shared" si="53"/>
        <v>2793.4364362173465</v>
      </c>
      <c r="BS55" s="29">
        <f t="shared" si="53"/>
        <v>2739.2309308652038</v>
      </c>
      <c r="BT55" s="29">
        <f t="shared" si="53"/>
        <v>2722.9692792595606</v>
      </c>
      <c r="BU55" s="29">
        <f t="shared" si="53"/>
        <v>2718.0907837778682</v>
      </c>
      <c r="BV55" s="29">
        <f t="shared" si="53"/>
        <v>2538.3897351333603</v>
      </c>
      <c r="BW55" s="29">
        <f t="shared" si="53"/>
        <v>2484.4794205400081</v>
      </c>
      <c r="BX55" s="29">
        <f t="shared" si="53"/>
        <v>2468.3063261620023</v>
      </c>
    </row>
    <row r="56" spans="1:76" x14ac:dyDescent="0.15">
      <c r="A56" s="27"/>
      <c r="B56" s="27"/>
      <c r="C56" s="27" t="s">
        <v>233</v>
      </c>
      <c r="D56" s="27"/>
      <c r="E56" s="27"/>
      <c r="F56" s="27"/>
      <c r="G56" s="147" t="str">
        <f>G$12</f>
        <v>JPY M</v>
      </c>
      <c r="H56" s="29">
        <f t="shared" si="52"/>
        <v>0</v>
      </c>
      <c r="I56" s="29">
        <f t="shared" si="52"/>
        <v>0</v>
      </c>
      <c r="J56" s="29">
        <f t="shared" si="52"/>
        <v>0</v>
      </c>
      <c r="K56" s="29">
        <f t="shared" si="52"/>
        <v>0</v>
      </c>
      <c r="L56" s="29">
        <f t="shared" si="52"/>
        <v>0</v>
      </c>
      <c r="M56" s="29">
        <f t="shared" si="52"/>
        <v>0</v>
      </c>
      <c r="N56" s="29">
        <f t="shared" si="52"/>
        <v>0</v>
      </c>
      <c r="O56" s="29">
        <f t="shared" si="52"/>
        <v>0</v>
      </c>
      <c r="P56" s="29">
        <f t="shared" si="52"/>
        <v>-1239.0295583333334</v>
      </c>
      <c r="Q56" s="29">
        <f t="shared" si="52"/>
        <v>-2107.9545317141665</v>
      </c>
      <c r="R56" s="29">
        <f t="shared" si="52"/>
        <v>-2567.5028734568846</v>
      </c>
      <c r="S56" s="29">
        <f t="shared" si="52"/>
        <v>-2965.9074035666672</v>
      </c>
      <c r="T56" s="29">
        <f t="shared" si="52"/>
        <v>-3327.4581992188901</v>
      </c>
      <c r="U56" s="37"/>
      <c r="V56" s="18"/>
      <c r="W56" s="37"/>
      <c r="X56" s="18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  <c r="BC56" s="29"/>
      <c r="BD56" s="29"/>
      <c r="BE56" s="29"/>
      <c r="BF56" s="29">
        <f t="shared" ref="BF56:BQ56" si="54">-BF116</f>
        <v>-386.25</v>
      </c>
      <c r="BG56" s="29">
        <f t="shared" si="54"/>
        <v>-410.16199999999998</v>
      </c>
      <c r="BH56" s="29">
        <f t="shared" si="54"/>
        <v>-442.61755833333331</v>
      </c>
      <c r="BI56" s="29">
        <f t="shared" si="54"/>
        <v>-477.63618416666662</v>
      </c>
      <c r="BJ56" s="29">
        <f t="shared" si="54"/>
        <v>-513.42373024999995</v>
      </c>
      <c r="BK56" s="29">
        <f t="shared" si="54"/>
        <v>-543.96416074166666</v>
      </c>
      <c r="BL56" s="29">
        <f t="shared" si="54"/>
        <v>-572.9304565558333</v>
      </c>
      <c r="BM56" s="29">
        <f t="shared" si="54"/>
        <v>-601.42451196674995</v>
      </c>
      <c r="BN56" s="29">
        <f t="shared" si="54"/>
        <v>-629.77689525669166</v>
      </c>
      <c r="BO56" s="29">
        <f t="shared" si="54"/>
        <v>-655.61125607700751</v>
      </c>
      <c r="BP56" s="29">
        <f t="shared" si="54"/>
        <v>-680.69021015643557</v>
      </c>
      <c r="BQ56" s="29">
        <f t="shared" si="54"/>
        <v>-705.54254221359736</v>
      </c>
      <c r="BR56" s="29">
        <f t="shared" ref="BR56:BX56" si="55">-BR116</f>
        <v>-730.32688766407921</v>
      </c>
      <c r="BS56" s="29">
        <f t="shared" si="55"/>
        <v>-753.60552463255715</v>
      </c>
      <c r="BT56" s="29">
        <f t="shared" si="55"/>
        <v>-776.43244905643382</v>
      </c>
      <c r="BU56" s="29">
        <f t="shared" si="55"/>
        <v>-799.12385971693016</v>
      </c>
      <c r="BV56" s="29">
        <f t="shared" si="55"/>
        <v>-821.77461624841237</v>
      </c>
      <c r="BW56" s="29">
        <f t="shared" si="55"/>
        <v>-842.92786404119033</v>
      </c>
      <c r="BX56" s="29">
        <f t="shared" si="55"/>
        <v>-863.63185921235709</v>
      </c>
    </row>
    <row r="57" spans="1:76" x14ac:dyDescent="0.15">
      <c r="A57" s="27"/>
      <c r="B57" s="133"/>
      <c r="C57" s="133" t="s">
        <v>231</v>
      </c>
      <c r="D57" s="134"/>
      <c r="E57" s="134"/>
      <c r="F57" s="134"/>
      <c r="G57" s="160" t="str">
        <f>G$12</f>
        <v>JPY M</v>
      </c>
      <c r="H57" s="106">
        <f t="shared" ref="H57:T57" si="56">SUMIFS($X57:$BY57,$X$5:$BY$5,H$5,$X$4:$BY$4,4)</f>
        <v>0</v>
      </c>
      <c r="I57" s="106">
        <f t="shared" si="56"/>
        <v>0</v>
      </c>
      <c r="J57" s="106">
        <f t="shared" si="56"/>
        <v>0</v>
      </c>
      <c r="K57" s="106">
        <f t="shared" si="56"/>
        <v>0</v>
      </c>
      <c r="L57" s="106">
        <f t="shared" si="56"/>
        <v>19620</v>
      </c>
      <c r="M57" s="106">
        <f t="shared" si="56"/>
        <v>19944</v>
      </c>
      <c r="N57" s="106">
        <f t="shared" si="56"/>
        <v>20963</v>
      </c>
      <c r="O57" s="106">
        <f t="shared" si="56"/>
        <v>22380</v>
      </c>
      <c r="P57" s="106">
        <f t="shared" si="56"/>
        <v>32902.312541666666</v>
      </c>
      <c r="Q57" s="106">
        <f t="shared" si="56"/>
        <v>45648.95734596251</v>
      </c>
      <c r="R57" s="106">
        <f t="shared" si="56"/>
        <v>55575.618102127315</v>
      </c>
      <c r="S57" s="106">
        <f t="shared" si="56"/>
        <v>63839.468798960581</v>
      </c>
      <c r="T57" s="106">
        <f t="shared" si="56"/>
        <v>70721.276865354928</v>
      </c>
      <c r="U57" s="37"/>
      <c r="V57" s="18"/>
      <c r="W57" s="37"/>
      <c r="X57" s="18"/>
      <c r="Y57" s="106"/>
      <c r="Z57" s="106"/>
      <c r="AA57" s="106"/>
      <c r="AB57" s="106"/>
      <c r="AC57" s="106"/>
      <c r="AD57" s="106"/>
      <c r="AE57" s="106"/>
      <c r="AF57" s="106"/>
      <c r="AG57" s="106"/>
      <c r="AH57" s="106"/>
      <c r="AI57" s="106"/>
      <c r="AJ57" s="106"/>
      <c r="AK57" s="106"/>
      <c r="AL57" s="106"/>
      <c r="AM57" s="106"/>
      <c r="AN57" s="106"/>
      <c r="AO57" s="106"/>
      <c r="AP57" s="106"/>
      <c r="AQ57" s="106"/>
      <c r="AR57" s="102">
        <v>19620</v>
      </c>
      <c r="AS57" s="102">
        <v>19508</v>
      </c>
      <c r="AT57" s="102">
        <v>20200</v>
      </c>
      <c r="AU57" s="102">
        <v>20485</v>
      </c>
      <c r="AV57" s="102">
        <v>19944</v>
      </c>
      <c r="AW57" s="102">
        <v>20154</v>
      </c>
      <c r="AX57" s="102">
        <v>20431</v>
      </c>
      <c r="AY57" s="102">
        <v>20231</v>
      </c>
      <c r="AZ57" s="102">
        <v>20963</v>
      </c>
      <c r="BA57" s="102">
        <v>20142</v>
      </c>
      <c r="BB57" s="102">
        <v>20747</v>
      </c>
      <c r="BC57" s="102">
        <v>21082</v>
      </c>
      <c r="BD57" s="102">
        <v>22380</v>
      </c>
      <c r="BE57" s="102">
        <v>23175</v>
      </c>
      <c r="BF57" s="106">
        <f t="shared" ref="BF57:BQ57" si="57">SUM(BF54:BF56)</f>
        <v>25658.19</v>
      </c>
      <c r="BG57" s="106">
        <f t="shared" si="57"/>
        <v>29142.694999999996</v>
      </c>
      <c r="BH57" s="106">
        <f t="shared" si="57"/>
        <v>32902.312541666666</v>
      </c>
      <c r="BI57" s="106">
        <f t="shared" si="57"/>
        <v>36719.181887500003</v>
      </c>
      <c r="BJ57" s="106">
        <f t="shared" si="57"/>
        <v>39870.609816250006</v>
      </c>
      <c r="BK57" s="106">
        <f t="shared" si="57"/>
        <v>42802.601153208343</v>
      </c>
      <c r="BL57" s="106">
        <f t="shared" si="57"/>
        <v>45648.95734596251</v>
      </c>
      <c r="BM57" s="106">
        <f t="shared" si="57"/>
        <v>48449.818828788761</v>
      </c>
      <c r="BN57" s="106">
        <f t="shared" si="57"/>
        <v>50920.165231969972</v>
      </c>
      <c r="BO57" s="106">
        <f t="shared" si="57"/>
        <v>53274.028465424337</v>
      </c>
      <c r="BP57" s="106">
        <f t="shared" si="57"/>
        <v>55575.618102127315</v>
      </c>
      <c r="BQ57" s="106">
        <f t="shared" si="57"/>
        <v>57844.197013971541</v>
      </c>
      <c r="BR57" s="106">
        <f t="shared" ref="BR57:BX57" si="58">SUM(BR54:BR56)</f>
        <v>59907.306562524805</v>
      </c>
      <c r="BS57" s="106">
        <f t="shared" si="58"/>
        <v>61892.931968757453</v>
      </c>
      <c r="BT57" s="106">
        <f t="shared" si="58"/>
        <v>63839.468798960581</v>
      </c>
      <c r="BU57" s="106">
        <f t="shared" si="58"/>
        <v>65758.435723021525</v>
      </c>
      <c r="BV57" s="106">
        <f t="shared" si="58"/>
        <v>67475.050841906472</v>
      </c>
      <c r="BW57" s="106">
        <f t="shared" si="58"/>
        <v>69116.602398405288</v>
      </c>
      <c r="BX57" s="106">
        <f t="shared" si="58"/>
        <v>70721.276865354928</v>
      </c>
    </row>
    <row r="58" spans="1:76" x14ac:dyDescent="0.15">
      <c r="A58" s="27"/>
      <c r="B58" s="27"/>
      <c r="C58" s="27"/>
      <c r="D58" s="27"/>
      <c r="E58" s="27"/>
      <c r="F58" s="27"/>
      <c r="G58" s="124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37"/>
      <c r="V58" s="18"/>
      <c r="W58" s="37"/>
      <c r="X58" s="18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  <c r="BB58" s="29"/>
      <c r="BC58" s="29"/>
      <c r="BD58" s="29"/>
      <c r="BE58" s="29"/>
      <c r="BF58" s="29"/>
      <c r="BG58" s="29"/>
      <c r="BH58" s="29"/>
      <c r="BI58" s="29"/>
      <c r="BJ58" s="29"/>
      <c r="BK58" s="29"/>
      <c r="BL58" s="29"/>
      <c r="BM58" s="29"/>
      <c r="BN58" s="29"/>
      <c r="BO58" s="29"/>
      <c r="BP58" s="29"/>
      <c r="BQ58" s="29"/>
      <c r="BR58" s="29"/>
      <c r="BS58" s="29"/>
      <c r="BT58" s="29"/>
      <c r="BU58" s="29"/>
      <c r="BV58" s="29"/>
      <c r="BW58" s="29"/>
      <c r="BX58" s="29"/>
    </row>
    <row r="59" spans="1:76" x14ac:dyDescent="0.15">
      <c r="A59" s="27"/>
      <c r="B59" s="44" t="s">
        <v>219</v>
      </c>
      <c r="C59" s="27"/>
      <c r="D59" s="27"/>
      <c r="E59" s="27"/>
      <c r="F59" s="27"/>
      <c r="G59" s="124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37"/>
      <c r="V59" s="18"/>
      <c r="W59" s="37"/>
      <c r="X59" s="18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A59" s="29"/>
      <c r="BB59" s="29"/>
      <c r="BC59" s="29"/>
      <c r="BD59" s="29"/>
      <c r="BE59" s="29"/>
      <c r="BF59" s="29"/>
      <c r="BG59" s="29"/>
      <c r="BH59" s="29"/>
      <c r="BI59" s="29"/>
      <c r="BJ59" s="29"/>
      <c r="BK59" s="29"/>
      <c r="BL59" s="29"/>
      <c r="BM59" s="29"/>
      <c r="BN59" s="29"/>
      <c r="BO59" s="29"/>
      <c r="BP59" s="29"/>
      <c r="BQ59" s="29"/>
      <c r="BR59" s="29"/>
      <c r="BS59" s="29"/>
      <c r="BT59" s="29"/>
      <c r="BU59" s="29"/>
      <c r="BV59" s="29"/>
      <c r="BW59" s="29"/>
      <c r="BX59" s="29"/>
    </row>
    <row r="60" spans="1:76" x14ac:dyDescent="0.15">
      <c r="A60" s="27"/>
      <c r="B60" s="27"/>
      <c r="C60" s="27" t="s">
        <v>228</v>
      </c>
      <c r="D60" s="27"/>
      <c r="E60" s="27"/>
      <c r="F60" s="27"/>
      <c r="G60" s="147" t="str">
        <f>G$12</f>
        <v>JPY M</v>
      </c>
      <c r="H60" s="29">
        <f t="shared" ref="H60:T60" si="59">SUMIFS($X60:$BY60,$X$5:$BY$5,H$5,$X$4:$BY$4,1)</f>
        <v>0</v>
      </c>
      <c r="I60" s="29">
        <f t="shared" si="59"/>
        <v>0</v>
      </c>
      <c r="J60" s="29">
        <f t="shared" si="59"/>
        <v>0</v>
      </c>
      <c r="K60" s="29">
        <f t="shared" si="59"/>
        <v>0</v>
      </c>
      <c r="L60" s="29">
        <f t="shared" si="59"/>
        <v>0</v>
      </c>
      <c r="M60" s="29">
        <f t="shared" si="59"/>
        <v>25756</v>
      </c>
      <c r="N60" s="29">
        <f t="shared" si="59"/>
        <v>30351</v>
      </c>
      <c r="O60" s="29">
        <f t="shared" si="59"/>
        <v>30855</v>
      </c>
      <c r="P60" s="29">
        <f t="shared" si="59"/>
        <v>38099</v>
      </c>
      <c r="Q60" s="29">
        <f t="shared" si="59"/>
        <v>55273.497420000007</v>
      </c>
      <c r="R60" s="29">
        <f t="shared" si="59"/>
        <v>70369.333540435342</v>
      </c>
      <c r="S60" s="29">
        <f t="shared" si="59"/>
        <v>77795.010427344212</v>
      </c>
      <c r="T60" s="29">
        <f t="shared" si="59"/>
        <v>79956.261086961516</v>
      </c>
      <c r="U60" s="37"/>
      <c r="V60" s="18"/>
      <c r="W60" s="37"/>
      <c r="X60" s="18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>
        <f t="shared" ref="AS60:BQ60" si="60">AR63</f>
        <v>25756</v>
      </c>
      <c r="AT60" s="29">
        <f t="shared" si="60"/>
        <v>25923</v>
      </c>
      <c r="AU60" s="29">
        <f t="shared" si="60"/>
        <v>26475</v>
      </c>
      <c r="AV60" s="29">
        <f t="shared" si="60"/>
        <v>27923</v>
      </c>
      <c r="AW60" s="29">
        <f t="shared" si="60"/>
        <v>30351</v>
      </c>
      <c r="AX60" s="29">
        <f t="shared" si="60"/>
        <v>30206</v>
      </c>
      <c r="AY60" s="29">
        <f t="shared" si="60"/>
        <v>31679</v>
      </c>
      <c r="AZ60" s="29">
        <f t="shared" si="60"/>
        <v>31249</v>
      </c>
      <c r="BA60" s="29">
        <f t="shared" si="60"/>
        <v>30855</v>
      </c>
      <c r="BB60" s="29">
        <f t="shared" si="60"/>
        <v>34141</v>
      </c>
      <c r="BC60" s="29">
        <f t="shared" si="60"/>
        <v>37168</v>
      </c>
      <c r="BD60" s="29">
        <f t="shared" si="60"/>
        <v>38167</v>
      </c>
      <c r="BE60" s="29">
        <f t="shared" si="60"/>
        <v>38099</v>
      </c>
      <c r="BF60" s="29">
        <f t="shared" si="60"/>
        <v>41665</v>
      </c>
      <c r="BG60" s="29">
        <f t="shared" si="60"/>
        <v>45011.966333333337</v>
      </c>
      <c r="BH60" s="29">
        <f t="shared" si="60"/>
        <v>49993.513066666674</v>
      </c>
      <c r="BI60" s="29">
        <f t="shared" si="60"/>
        <v>55273.497420000007</v>
      </c>
      <c r="BJ60" s="29">
        <f t="shared" si="60"/>
        <v>60451.076559333342</v>
      </c>
      <c r="BK60" s="29">
        <f t="shared" si="60"/>
        <v>64241.575634466666</v>
      </c>
      <c r="BL60" s="29">
        <f t="shared" si="60"/>
        <v>67465.600690339998</v>
      </c>
      <c r="BM60" s="29">
        <f t="shared" si="60"/>
        <v>70369.333540435342</v>
      </c>
      <c r="BN60" s="29">
        <f t="shared" si="60"/>
        <v>73026.628728797281</v>
      </c>
      <c r="BO60" s="29">
        <f t="shared" si="60"/>
        <v>74933.4176186392</v>
      </c>
      <c r="BP60" s="29">
        <f t="shared" si="60"/>
        <v>76483.498368925109</v>
      </c>
      <c r="BQ60" s="29">
        <f t="shared" si="60"/>
        <v>77795.010427344212</v>
      </c>
      <c r="BR60" s="29">
        <f t="shared" ref="BR60:BX60" si="61">BQ63</f>
        <v>78903.395628203289</v>
      </c>
      <c r="BS60" s="29">
        <f t="shared" si="61"/>
        <v>79503.551521794332</v>
      </c>
      <c r="BT60" s="29">
        <f t="shared" si="61"/>
        <v>79830.958623204977</v>
      </c>
      <c r="BU60" s="29">
        <f t="shared" si="61"/>
        <v>79956.261086961516</v>
      </c>
      <c r="BV60" s="29">
        <f t="shared" si="61"/>
        <v>79900.652159421807</v>
      </c>
      <c r="BW60" s="29">
        <f t="shared" si="61"/>
        <v>79354.754814493237</v>
      </c>
      <c r="BX60" s="29">
        <f t="shared" si="61"/>
        <v>78552.767194347995</v>
      </c>
    </row>
    <row r="61" spans="1:76" x14ac:dyDescent="0.15">
      <c r="A61" s="27"/>
      <c r="B61" s="27"/>
      <c r="C61" s="27" t="s">
        <v>232</v>
      </c>
      <c r="D61" s="27"/>
      <c r="E61" s="27"/>
      <c r="F61" s="27"/>
      <c r="G61" s="147" t="str">
        <f>G$12</f>
        <v>JPY M</v>
      </c>
      <c r="H61" s="29">
        <f t="shared" ref="H61:T62" si="62">SUMIF($X$5:$BY$5,H$5,$X61:$BY61)</f>
        <v>0</v>
      </c>
      <c r="I61" s="29">
        <f t="shared" si="62"/>
        <v>0</v>
      </c>
      <c r="J61" s="29">
        <f t="shared" si="62"/>
        <v>0</v>
      </c>
      <c r="K61" s="29">
        <f t="shared" si="62"/>
        <v>0</v>
      </c>
      <c r="L61" s="29">
        <f t="shared" si="62"/>
        <v>0</v>
      </c>
      <c r="M61" s="29">
        <f t="shared" si="62"/>
        <v>0</v>
      </c>
      <c r="N61" s="29">
        <f t="shared" si="62"/>
        <v>0</v>
      </c>
      <c r="O61" s="29">
        <f t="shared" si="62"/>
        <v>0</v>
      </c>
      <c r="P61" s="29">
        <f t="shared" si="62"/>
        <v>19426.091719999997</v>
      </c>
      <c r="Q61" s="29">
        <f t="shared" si="62"/>
        <v>26313.861680932005</v>
      </c>
      <c r="R61" s="29">
        <f t="shared" si="62"/>
        <v>22132.518429615549</v>
      </c>
      <c r="S61" s="29">
        <f t="shared" si="62"/>
        <v>19892.714349279886</v>
      </c>
      <c r="T61" s="29">
        <f t="shared" si="62"/>
        <v>18084.985956229168</v>
      </c>
      <c r="U61" s="37"/>
      <c r="V61" s="18"/>
      <c r="W61" s="37"/>
      <c r="X61" s="18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  <c r="BB61" s="29"/>
      <c r="BC61" s="29"/>
      <c r="BD61" s="29"/>
      <c r="BE61" s="29"/>
      <c r="BF61" s="29">
        <f t="shared" ref="BF61:BX61" si="63">-BF50*$K$40</f>
        <v>5083.0079999999998</v>
      </c>
      <c r="BG61" s="29">
        <f t="shared" si="63"/>
        <v>6899.1243999999997</v>
      </c>
      <c r="BH61" s="29">
        <f t="shared" si="63"/>
        <v>7443.959319999999</v>
      </c>
      <c r="BI61" s="29">
        <f t="shared" si="63"/>
        <v>7607.4097959999999</v>
      </c>
      <c r="BJ61" s="29">
        <f t="shared" si="63"/>
        <v>6492.0229387999998</v>
      </c>
      <c r="BK61" s="29">
        <f t="shared" si="63"/>
        <v>6157.4068816400013</v>
      </c>
      <c r="BL61" s="29">
        <f t="shared" si="63"/>
        <v>6057.0220644920009</v>
      </c>
      <c r="BM61" s="29">
        <f t="shared" si="63"/>
        <v>6026.9066193476001</v>
      </c>
      <c r="BN61" s="29">
        <f t="shared" si="63"/>
        <v>5491.6469858042792</v>
      </c>
      <c r="BO61" s="29">
        <f t="shared" si="63"/>
        <v>5331.0690957412844</v>
      </c>
      <c r="BP61" s="29">
        <f t="shared" si="63"/>
        <v>5282.8957287223857</v>
      </c>
      <c r="BQ61" s="29">
        <f t="shared" si="63"/>
        <v>5268.4437186167152</v>
      </c>
      <c r="BR61" s="29">
        <f t="shared" si="63"/>
        <v>4948.3731155850146</v>
      </c>
      <c r="BS61" s="29">
        <f t="shared" si="63"/>
        <v>4852.3519346755038</v>
      </c>
      <c r="BT61" s="29">
        <f t="shared" si="63"/>
        <v>4823.5455804026506</v>
      </c>
      <c r="BU61" s="29">
        <f t="shared" si="63"/>
        <v>4814.9036741207956</v>
      </c>
      <c r="BV61" s="29">
        <f t="shared" si="63"/>
        <v>4496.5761022362385</v>
      </c>
      <c r="BW61" s="29">
        <f t="shared" si="63"/>
        <v>4401.0778306708717</v>
      </c>
      <c r="BX61" s="29">
        <f t="shared" si="63"/>
        <v>4372.428349201261</v>
      </c>
    </row>
    <row r="62" spans="1:76" x14ac:dyDescent="0.15">
      <c r="A62" s="27"/>
      <c r="B62" s="27"/>
      <c r="C62" s="27" t="s">
        <v>233</v>
      </c>
      <c r="D62" s="27"/>
      <c r="E62" s="27"/>
      <c r="F62" s="27"/>
      <c r="G62" s="147" t="str">
        <f>G$12</f>
        <v>JPY M</v>
      </c>
      <c r="H62" s="29">
        <f t="shared" si="62"/>
        <v>0</v>
      </c>
      <c r="I62" s="29">
        <f t="shared" si="62"/>
        <v>0</v>
      </c>
      <c r="J62" s="29">
        <f t="shared" si="62"/>
        <v>0</v>
      </c>
      <c r="K62" s="29">
        <f t="shared" si="62"/>
        <v>0</v>
      </c>
      <c r="L62" s="29">
        <f t="shared" si="62"/>
        <v>0</v>
      </c>
      <c r="M62" s="29">
        <f t="shared" si="62"/>
        <v>0</v>
      </c>
      <c r="N62" s="29">
        <f t="shared" si="62"/>
        <v>0</v>
      </c>
      <c r="O62" s="29">
        <f t="shared" si="62"/>
        <v>0</v>
      </c>
      <c r="P62" s="29">
        <f t="shared" si="62"/>
        <v>-5817.5943000000007</v>
      </c>
      <c r="Q62" s="29">
        <f t="shared" si="62"/>
        <v>-11218.025560496666</v>
      </c>
      <c r="R62" s="29">
        <f t="shared" si="62"/>
        <v>-14706.84154270669</v>
      </c>
      <c r="S62" s="29">
        <f t="shared" si="62"/>
        <v>-17731.463689662589</v>
      </c>
      <c r="T62" s="29">
        <f t="shared" si="62"/>
        <v>-20476.298301552935</v>
      </c>
      <c r="U62" s="37"/>
      <c r="V62" s="18"/>
      <c r="W62" s="37"/>
      <c r="X62" s="18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29"/>
      <c r="BD62" s="29"/>
      <c r="BE62" s="29"/>
      <c r="BF62" s="29">
        <f t="shared" ref="BF62:BQ62" si="64">-BF139</f>
        <v>-1736.0416666666667</v>
      </c>
      <c r="BG62" s="29">
        <f t="shared" si="64"/>
        <v>-1917.5776666666668</v>
      </c>
      <c r="BH62" s="29">
        <f t="shared" si="64"/>
        <v>-2163.9749666666667</v>
      </c>
      <c r="BI62" s="29">
        <f t="shared" si="64"/>
        <v>-2429.8306566666665</v>
      </c>
      <c r="BJ62" s="29">
        <f t="shared" si="64"/>
        <v>-2701.5238636666663</v>
      </c>
      <c r="BK62" s="29">
        <f t="shared" si="64"/>
        <v>-2933.3818257666662</v>
      </c>
      <c r="BL62" s="29">
        <f t="shared" si="64"/>
        <v>-3153.2892143966665</v>
      </c>
      <c r="BM62" s="29">
        <f t="shared" si="64"/>
        <v>-3369.6114309856666</v>
      </c>
      <c r="BN62" s="29">
        <f t="shared" si="64"/>
        <v>-3584.8580959623669</v>
      </c>
      <c r="BO62" s="29">
        <f t="shared" si="64"/>
        <v>-3780.9883454553769</v>
      </c>
      <c r="BP62" s="29">
        <f t="shared" si="64"/>
        <v>-3971.3836703032798</v>
      </c>
      <c r="BQ62" s="29">
        <f t="shared" si="64"/>
        <v>-4160.0585177576504</v>
      </c>
      <c r="BR62" s="29">
        <f t="shared" ref="BR62:BX62" si="65">-BR139</f>
        <v>-4348.2172219939621</v>
      </c>
      <c r="BS62" s="29">
        <f t="shared" si="65"/>
        <v>-4524.9448332648553</v>
      </c>
      <c r="BT62" s="29">
        <f t="shared" si="65"/>
        <v>-4698.2431166461229</v>
      </c>
      <c r="BU62" s="29">
        <f t="shared" si="65"/>
        <v>-4870.5126016605036</v>
      </c>
      <c r="BV62" s="29">
        <f t="shared" si="65"/>
        <v>-5042.473447164818</v>
      </c>
      <c r="BW62" s="29">
        <f t="shared" si="65"/>
        <v>-5203.0654508161124</v>
      </c>
      <c r="BX62" s="29">
        <f t="shared" si="65"/>
        <v>-5360.2468019115004</v>
      </c>
    </row>
    <row r="63" spans="1:76" x14ac:dyDescent="0.15">
      <c r="A63" s="27"/>
      <c r="B63" s="133"/>
      <c r="C63" s="133" t="s">
        <v>231</v>
      </c>
      <c r="D63" s="134"/>
      <c r="E63" s="134"/>
      <c r="F63" s="134"/>
      <c r="G63" s="160" t="str">
        <f>G$12</f>
        <v>JPY M</v>
      </c>
      <c r="H63" s="106">
        <f t="shared" ref="H63:T63" si="66">SUMIFS($X63:$BY63,$X$5:$BY$5,H$5,$X$4:$BY$4,4)</f>
        <v>0</v>
      </c>
      <c r="I63" s="106">
        <f t="shared" si="66"/>
        <v>0</v>
      </c>
      <c r="J63" s="106">
        <f t="shared" si="66"/>
        <v>0</v>
      </c>
      <c r="K63" s="106">
        <f t="shared" si="66"/>
        <v>0</v>
      </c>
      <c r="L63" s="106">
        <f t="shared" si="66"/>
        <v>25756</v>
      </c>
      <c r="M63" s="106">
        <f t="shared" si="66"/>
        <v>30351</v>
      </c>
      <c r="N63" s="106">
        <f t="shared" si="66"/>
        <v>30855</v>
      </c>
      <c r="O63" s="106">
        <f t="shared" si="66"/>
        <v>38099</v>
      </c>
      <c r="P63" s="106">
        <f t="shared" si="66"/>
        <v>55273.497420000007</v>
      </c>
      <c r="Q63" s="106">
        <f t="shared" si="66"/>
        <v>70369.333540435342</v>
      </c>
      <c r="R63" s="106">
        <f t="shared" si="66"/>
        <v>77795.010427344212</v>
      </c>
      <c r="S63" s="106">
        <f t="shared" si="66"/>
        <v>79956.261086961516</v>
      </c>
      <c r="T63" s="106">
        <f t="shared" si="66"/>
        <v>77564.948741637752</v>
      </c>
      <c r="U63" s="37"/>
      <c r="V63" s="18"/>
      <c r="W63" s="37"/>
      <c r="X63" s="18"/>
      <c r="Y63" s="106"/>
      <c r="Z63" s="106"/>
      <c r="AA63" s="106"/>
      <c r="AB63" s="106"/>
      <c r="AC63" s="106"/>
      <c r="AD63" s="106"/>
      <c r="AE63" s="106"/>
      <c r="AF63" s="106"/>
      <c r="AG63" s="106"/>
      <c r="AH63" s="106"/>
      <c r="AI63" s="106"/>
      <c r="AJ63" s="106"/>
      <c r="AK63" s="106"/>
      <c r="AL63" s="106"/>
      <c r="AM63" s="106"/>
      <c r="AN63" s="106"/>
      <c r="AO63" s="106"/>
      <c r="AP63" s="106"/>
      <c r="AQ63" s="106"/>
      <c r="AR63" s="102">
        <v>25756</v>
      </c>
      <c r="AS63" s="102">
        <v>25923</v>
      </c>
      <c r="AT63" s="102">
        <v>26475</v>
      </c>
      <c r="AU63" s="102">
        <v>27923</v>
      </c>
      <c r="AV63" s="102">
        <v>30351</v>
      </c>
      <c r="AW63" s="102">
        <v>30206</v>
      </c>
      <c r="AX63" s="102">
        <v>31679</v>
      </c>
      <c r="AY63" s="102">
        <v>31249</v>
      </c>
      <c r="AZ63" s="102">
        <v>30855</v>
      </c>
      <c r="BA63" s="102">
        <v>34141</v>
      </c>
      <c r="BB63" s="102">
        <v>37168</v>
      </c>
      <c r="BC63" s="102">
        <v>38167</v>
      </c>
      <c r="BD63" s="102">
        <v>38099</v>
      </c>
      <c r="BE63" s="102">
        <v>41665</v>
      </c>
      <c r="BF63" s="106">
        <f t="shared" ref="BF63:BQ63" si="67">SUM(BF60:BF62)</f>
        <v>45011.966333333337</v>
      </c>
      <c r="BG63" s="106">
        <f t="shared" si="67"/>
        <v>49993.513066666674</v>
      </c>
      <c r="BH63" s="106">
        <f t="shared" si="67"/>
        <v>55273.497420000007</v>
      </c>
      <c r="BI63" s="106">
        <f t="shared" si="67"/>
        <v>60451.076559333342</v>
      </c>
      <c r="BJ63" s="106">
        <f t="shared" si="67"/>
        <v>64241.575634466666</v>
      </c>
      <c r="BK63" s="106">
        <f t="shared" si="67"/>
        <v>67465.600690339998</v>
      </c>
      <c r="BL63" s="106">
        <f t="shared" si="67"/>
        <v>70369.333540435342</v>
      </c>
      <c r="BM63" s="106">
        <f t="shared" si="67"/>
        <v>73026.628728797281</v>
      </c>
      <c r="BN63" s="106">
        <f t="shared" si="67"/>
        <v>74933.4176186392</v>
      </c>
      <c r="BO63" s="106">
        <f t="shared" si="67"/>
        <v>76483.498368925109</v>
      </c>
      <c r="BP63" s="106">
        <f t="shared" si="67"/>
        <v>77795.010427344212</v>
      </c>
      <c r="BQ63" s="106">
        <f t="shared" si="67"/>
        <v>78903.395628203289</v>
      </c>
      <c r="BR63" s="106">
        <f t="shared" ref="BR63:BX63" si="68">SUM(BR60:BR62)</f>
        <v>79503.551521794332</v>
      </c>
      <c r="BS63" s="106">
        <f t="shared" si="68"/>
        <v>79830.958623204977</v>
      </c>
      <c r="BT63" s="106">
        <f t="shared" si="68"/>
        <v>79956.261086961516</v>
      </c>
      <c r="BU63" s="106">
        <f t="shared" si="68"/>
        <v>79900.652159421807</v>
      </c>
      <c r="BV63" s="106">
        <f t="shared" si="68"/>
        <v>79354.754814493237</v>
      </c>
      <c r="BW63" s="106">
        <f t="shared" si="68"/>
        <v>78552.767194347995</v>
      </c>
      <c r="BX63" s="106">
        <f t="shared" si="68"/>
        <v>77564.948741637752</v>
      </c>
    </row>
    <row r="64" spans="1:76" x14ac:dyDescent="0.15">
      <c r="A64" s="27"/>
      <c r="B64" s="27"/>
      <c r="C64" s="27"/>
      <c r="D64" s="27"/>
      <c r="E64" s="27"/>
      <c r="F64" s="27"/>
      <c r="G64" s="124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37"/>
      <c r="V64" s="18"/>
      <c r="W64" s="37"/>
      <c r="X64" s="18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  <c r="BA64" s="29"/>
      <c r="BB64" s="29"/>
      <c r="BC64" s="29"/>
      <c r="BD64" s="29"/>
      <c r="BE64" s="29"/>
      <c r="BF64" s="29"/>
      <c r="BG64" s="29"/>
      <c r="BH64" s="29"/>
      <c r="BI64" s="29"/>
      <c r="BJ64" s="29"/>
      <c r="BK64" s="29"/>
      <c r="BL64" s="29"/>
      <c r="BM64" s="29"/>
      <c r="BN64" s="29"/>
      <c r="BO64" s="29"/>
      <c r="BP64" s="29"/>
      <c r="BQ64" s="29"/>
      <c r="BR64" s="29"/>
      <c r="BS64" s="29"/>
      <c r="BT64" s="29"/>
      <c r="BU64" s="29"/>
      <c r="BV64" s="29"/>
      <c r="BW64" s="29"/>
      <c r="BX64" s="29"/>
    </row>
    <row r="65" spans="1:76" x14ac:dyDescent="0.15">
      <c r="A65" s="27"/>
      <c r="B65" s="44" t="s">
        <v>95</v>
      </c>
      <c r="C65" s="27"/>
      <c r="D65" s="27"/>
      <c r="E65" s="27"/>
      <c r="F65" s="27"/>
      <c r="G65" s="124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37"/>
      <c r="V65" s="18"/>
      <c r="W65" s="37"/>
      <c r="X65" s="18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  <c r="BB65" s="29"/>
      <c r="BC65" s="29"/>
      <c r="BD65" s="29"/>
      <c r="BE65" s="29"/>
      <c r="BF65" s="29"/>
      <c r="BG65" s="29"/>
      <c r="BH65" s="29"/>
      <c r="BI65" s="29"/>
      <c r="BJ65" s="29"/>
      <c r="BK65" s="29"/>
      <c r="BL65" s="29"/>
      <c r="BM65" s="29"/>
      <c r="BN65" s="29"/>
      <c r="BO65" s="29"/>
      <c r="BP65" s="29"/>
      <c r="BQ65" s="29"/>
      <c r="BR65" s="29"/>
      <c r="BS65" s="29"/>
      <c r="BT65" s="29"/>
      <c r="BU65" s="29"/>
      <c r="BV65" s="29"/>
      <c r="BW65" s="29"/>
      <c r="BX65" s="29"/>
    </row>
    <row r="66" spans="1:76" x14ac:dyDescent="0.15">
      <c r="A66" s="27"/>
      <c r="B66" s="27"/>
      <c r="C66" s="27" t="s">
        <v>228</v>
      </c>
      <c r="D66" s="27"/>
      <c r="E66" s="27"/>
      <c r="F66" s="27"/>
      <c r="G66" s="147" t="str">
        <f>G$12</f>
        <v>JPY M</v>
      </c>
      <c r="H66" s="29">
        <f t="shared" ref="H66:T66" si="69">SUMIFS($X66:$BY66,$X$5:$BY$5,H$5,$X$4:$BY$4,1)</f>
        <v>0</v>
      </c>
      <c r="I66" s="29">
        <f t="shared" si="69"/>
        <v>0</v>
      </c>
      <c r="J66" s="29">
        <f t="shared" si="69"/>
        <v>0</v>
      </c>
      <c r="K66" s="29">
        <f t="shared" si="69"/>
        <v>0</v>
      </c>
      <c r="L66" s="29">
        <f t="shared" si="69"/>
        <v>0</v>
      </c>
      <c r="M66" s="29">
        <f t="shared" si="69"/>
        <v>1622</v>
      </c>
      <c r="N66" s="29">
        <f t="shared" si="69"/>
        <v>1513</v>
      </c>
      <c r="O66" s="29">
        <f t="shared" si="69"/>
        <v>1838</v>
      </c>
      <c r="P66" s="29">
        <f t="shared" si="69"/>
        <v>2141</v>
      </c>
      <c r="Q66" s="29">
        <f t="shared" si="69"/>
        <v>2532.9355499999997</v>
      </c>
      <c r="R66" s="29">
        <f t="shared" si="69"/>
        <v>2790.3341148716663</v>
      </c>
      <c r="S66" s="29">
        <f t="shared" si="69"/>
        <v>2609.0704720137937</v>
      </c>
      <c r="T66" s="29">
        <f t="shared" si="69"/>
        <v>2659.2854540233106</v>
      </c>
      <c r="U66" s="37"/>
      <c r="V66" s="18"/>
      <c r="W66" s="37"/>
      <c r="X66" s="18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>
        <f t="shared" ref="AS66:BQ66" si="70">AR69</f>
        <v>1622</v>
      </c>
      <c r="AT66" s="29">
        <f t="shared" si="70"/>
        <v>1573</v>
      </c>
      <c r="AU66" s="29">
        <f t="shared" si="70"/>
        <v>1577</v>
      </c>
      <c r="AV66" s="29">
        <f t="shared" si="70"/>
        <v>1539</v>
      </c>
      <c r="AW66" s="29">
        <f t="shared" si="70"/>
        <v>1513</v>
      </c>
      <c r="AX66" s="29">
        <f t="shared" si="70"/>
        <v>1469</v>
      </c>
      <c r="AY66" s="29">
        <f t="shared" si="70"/>
        <v>1498</v>
      </c>
      <c r="AZ66" s="29">
        <f t="shared" si="70"/>
        <v>1678</v>
      </c>
      <c r="BA66" s="29">
        <f t="shared" si="70"/>
        <v>1838</v>
      </c>
      <c r="BB66" s="29">
        <f t="shared" si="70"/>
        <v>1946</v>
      </c>
      <c r="BC66" s="29">
        <f t="shared" si="70"/>
        <v>2096</v>
      </c>
      <c r="BD66" s="29">
        <f t="shared" si="70"/>
        <v>2131</v>
      </c>
      <c r="BE66" s="29">
        <f t="shared" si="70"/>
        <v>2141</v>
      </c>
      <c r="BF66" s="29">
        <f t="shared" si="70"/>
        <v>2179</v>
      </c>
      <c r="BG66" s="29">
        <f t="shared" si="70"/>
        <v>2243.3686666666663</v>
      </c>
      <c r="BH66" s="29">
        <f t="shared" si="70"/>
        <v>2383.3163333333328</v>
      </c>
      <c r="BI66" s="29">
        <f t="shared" si="70"/>
        <v>2532.9355499999997</v>
      </c>
      <c r="BJ66" s="29">
        <f t="shared" si="70"/>
        <v>2672.4540816666663</v>
      </c>
      <c r="BK66" s="29">
        <f t="shared" si="70"/>
        <v>2739.5972578333331</v>
      </c>
      <c r="BL66" s="29">
        <f t="shared" si="70"/>
        <v>2774.8428273499999</v>
      </c>
      <c r="BM66" s="29">
        <f t="shared" si="70"/>
        <v>2790.3341148716663</v>
      </c>
      <c r="BN66" s="29">
        <f t="shared" si="70"/>
        <v>2789.7141177948333</v>
      </c>
      <c r="BO66" s="29">
        <f t="shared" si="70"/>
        <v>2748.6132353384501</v>
      </c>
      <c r="BP66" s="29">
        <f t="shared" si="70"/>
        <v>2686.4562122682014</v>
      </c>
      <c r="BQ66" s="29">
        <f t="shared" si="70"/>
        <v>2609.0704720137937</v>
      </c>
      <c r="BR66" s="29">
        <f t="shared" ref="BR66:BX66" si="71">BQ69</f>
        <v>2518.2042416041377</v>
      </c>
      <c r="BS66" s="29">
        <f t="shared" si="71"/>
        <v>2580.6878224812408</v>
      </c>
      <c r="BT66" s="29">
        <f t="shared" si="71"/>
        <v>2626.5533467443715</v>
      </c>
      <c r="BU66" s="29">
        <f t="shared" si="71"/>
        <v>2659.2854540233106</v>
      </c>
      <c r="BV66" s="29">
        <f t="shared" si="71"/>
        <v>2679.9295362069925</v>
      </c>
      <c r="BW66" s="29">
        <f t="shared" si="71"/>
        <v>2673.5217108620968</v>
      </c>
      <c r="BX66" s="29">
        <f t="shared" si="71"/>
        <v>2651.6141882586285</v>
      </c>
    </row>
    <row r="67" spans="1:76" x14ac:dyDescent="0.15">
      <c r="A67" s="27"/>
      <c r="B67" s="27"/>
      <c r="C67" s="27" t="s">
        <v>232</v>
      </c>
      <c r="D67" s="27"/>
      <c r="E67" s="27"/>
      <c r="F67" s="27"/>
      <c r="G67" s="147" t="str">
        <f>G$12</f>
        <v>JPY M</v>
      </c>
      <c r="H67" s="29">
        <f t="shared" ref="H67:T68" si="72">SUMIF($X$5:$BY$5,H$5,$X67:$BY67)</f>
        <v>0</v>
      </c>
      <c r="I67" s="29">
        <f t="shared" si="72"/>
        <v>0</v>
      </c>
      <c r="J67" s="29">
        <f t="shared" si="72"/>
        <v>0</v>
      </c>
      <c r="K67" s="29">
        <f t="shared" si="72"/>
        <v>0</v>
      </c>
      <c r="L67" s="29">
        <f t="shared" si="72"/>
        <v>0</v>
      </c>
      <c r="M67" s="29">
        <f t="shared" si="72"/>
        <v>0</v>
      </c>
      <c r="N67" s="29">
        <f t="shared" si="72"/>
        <v>0</v>
      </c>
      <c r="O67" s="29">
        <f t="shared" si="72"/>
        <v>0</v>
      </c>
      <c r="P67" s="29">
        <f t="shared" si="72"/>
        <v>939.97217999999987</v>
      </c>
      <c r="Q67" s="29">
        <f t="shared" si="72"/>
        <v>1273.2513716580002</v>
      </c>
      <c r="R67" s="29">
        <f t="shared" si="72"/>
        <v>1070.9283111104298</v>
      </c>
      <c r="S67" s="29">
        <f t="shared" si="72"/>
        <v>962.55069431999436</v>
      </c>
      <c r="T67" s="29">
        <f t="shared" si="72"/>
        <v>875.07996562399182</v>
      </c>
      <c r="U67" s="37"/>
      <c r="V67" s="18"/>
      <c r="W67" s="37"/>
      <c r="X67" s="18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  <c r="BC67" s="29"/>
      <c r="BD67" s="29"/>
      <c r="BE67" s="29"/>
      <c r="BF67" s="29">
        <f t="shared" ref="BF67:BX67" si="73">-BF50*$K$41</f>
        <v>245.95199999999997</v>
      </c>
      <c r="BG67" s="29">
        <f t="shared" si="73"/>
        <v>333.82859999999994</v>
      </c>
      <c r="BH67" s="29">
        <f t="shared" si="73"/>
        <v>360.19157999999993</v>
      </c>
      <c r="BI67" s="29">
        <f t="shared" si="73"/>
        <v>368.10047399999996</v>
      </c>
      <c r="BJ67" s="29">
        <f t="shared" si="73"/>
        <v>314.13014220000002</v>
      </c>
      <c r="BK67" s="29">
        <f t="shared" si="73"/>
        <v>297.93904266000004</v>
      </c>
      <c r="BL67" s="29">
        <f t="shared" si="73"/>
        <v>293.08171279800001</v>
      </c>
      <c r="BM67" s="29">
        <f t="shared" si="73"/>
        <v>291.62451383940004</v>
      </c>
      <c r="BN67" s="29">
        <f t="shared" si="73"/>
        <v>265.72485415181995</v>
      </c>
      <c r="BO67" s="29">
        <f t="shared" si="73"/>
        <v>257.95495624554599</v>
      </c>
      <c r="BP67" s="29">
        <f t="shared" si="73"/>
        <v>255.6239868736638</v>
      </c>
      <c r="BQ67" s="29">
        <f t="shared" si="73"/>
        <v>254.92469606209909</v>
      </c>
      <c r="BR67" s="29">
        <f t="shared" si="73"/>
        <v>239.43740881862971</v>
      </c>
      <c r="BS67" s="29">
        <f t="shared" si="73"/>
        <v>234.7912226455889</v>
      </c>
      <c r="BT67" s="29">
        <f t="shared" si="73"/>
        <v>233.39736679367661</v>
      </c>
      <c r="BU67" s="29">
        <f t="shared" si="73"/>
        <v>232.97921003810299</v>
      </c>
      <c r="BV67" s="29">
        <f t="shared" si="73"/>
        <v>217.57626301143088</v>
      </c>
      <c r="BW67" s="29">
        <f t="shared" si="73"/>
        <v>212.95537890342928</v>
      </c>
      <c r="BX67" s="29">
        <f t="shared" si="73"/>
        <v>211.56911367102876</v>
      </c>
    </row>
    <row r="68" spans="1:76" x14ac:dyDescent="0.15">
      <c r="A68" s="27"/>
      <c r="B68" s="27"/>
      <c r="C68" s="27" t="s">
        <v>233</v>
      </c>
      <c r="D68" s="27"/>
      <c r="E68" s="27"/>
      <c r="F68" s="27"/>
      <c r="G68" s="147" t="str">
        <f>G$12</f>
        <v>JPY M</v>
      </c>
      <c r="H68" s="29">
        <f t="shared" si="72"/>
        <v>0</v>
      </c>
      <c r="I68" s="29">
        <f t="shared" si="72"/>
        <v>0</v>
      </c>
      <c r="J68" s="29">
        <f t="shared" si="72"/>
        <v>0</v>
      </c>
      <c r="K68" s="29">
        <f t="shared" si="72"/>
        <v>0</v>
      </c>
      <c r="L68" s="29">
        <f t="shared" si="72"/>
        <v>0</v>
      </c>
      <c r="M68" s="29">
        <f t="shared" si="72"/>
        <v>0</v>
      </c>
      <c r="N68" s="29">
        <f t="shared" si="72"/>
        <v>0</v>
      </c>
      <c r="O68" s="29">
        <f t="shared" si="72"/>
        <v>0</v>
      </c>
      <c r="P68" s="29">
        <f t="shared" si="72"/>
        <v>-586.03663000000006</v>
      </c>
      <c r="Q68" s="29">
        <f t="shared" si="72"/>
        <v>-1015.8528067863333</v>
      </c>
      <c r="R68" s="29">
        <f t="shared" si="72"/>
        <v>-1252.1919539683029</v>
      </c>
      <c r="S68" s="29">
        <f t="shared" si="72"/>
        <v>-912.33571231047665</v>
      </c>
      <c r="T68" s="29">
        <f t="shared" si="72"/>
        <v>-916.69278816971485</v>
      </c>
      <c r="U68" s="37"/>
      <c r="V68" s="18"/>
      <c r="W68" s="37"/>
      <c r="X68" s="18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  <c r="BD68" s="29"/>
      <c r="BE68" s="29"/>
      <c r="BF68" s="29">
        <f t="shared" ref="BF68:BQ68" si="74">-BF162</f>
        <v>-181.58333333333334</v>
      </c>
      <c r="BG68" s="29">
        <f t="shared" si="74"/>
        <v>-193.88093333333333</v>
      </c>
      <c r="BH68" s="29">
        <f t="shared" si="74"/>
        <v>-210.57236333333333</v>
      </c>
      <c r="BI68" s="29">
        <f t="shared" si="74"/>
        <v>-228.58194233333333</v>
      </c>
      <c r="BJ68" s="29">
        <f t="shared" si="74"/>
        <v>-246.98696603333332</v>
      </c>
      <c r="BK68" s="29">
        <f t="shared" si="74"/>
        <v>-262.69347314333334</v>
      </c>
      <c r="BL68" s="29">
        <f t="shared" si="74"/>
        <v>-277.59042527633335</v>
      </c>
      <c r="BM68" s="29">
        <f t="shared" si="74"/>
        <v>-292.24451091623337</v>
      </c>
      <c r="BN68" s="29">
        <f t="shared" si="74"/>
        <v>-306.82573660820339</v>
      </c>
      <c r="BO68" s="29">
        <f t="shared" si="74"/>
        <v>-320.11197931579437</v>
      </c>
      <c r="BP68" s="29">
        <f t="shared" si="74"/>
        <v>-333.00972712807169</v>
      </c>
      <c r="BQ68" s="29">
        <f t="shared" si="74"/>
        <v>-345.79092647175486</v>
      </c>
      <c r="BR68" s="29">
        <f t="shared" ref="BR68:BX68" si="75">-BR162</f>
        <v>-176.95382794152644</v>
      </c>
      <c r="BS68" s="29">
        <f t="shared" si="75"/>
        <v>-188.92569838245794</v>
      </c>
      <c r="BT68" s="29">
        <f t="shared" si="75"/>
        <v>-200.66525951473739</v>
      </c>
      <c r="BU68" s="29">
        <f t="shared" si="75"/>
        <v>-212.33512785442122</v>
      </c>
      <c r="BV68" s="29">
        <f t="shared" si="75"/>
        <v>-223.98408835632637</v>
      </c>
      <c r="BW68" s="29">
        <f t="shared" si="75"/>
        <v>-234.86290150689791</v>
      </c>
      <c r="BX68" s="29">
        <f t="shared" si="75"/>
        <v>-245.51067045206938</v>
      </c>
    </row>
    <row r="69" spans="1:76" x14ac:dyDescent="0.15">
      <c r="A69" s="27"/>
      <c r="B69" s="133"/>
      <c r="C69" s="133" t="s">
        <v>231</v>
      </c>
      <c r="D69" s="134"/>
      <c r="E69" s="134"/>
      <c r="F69" s="134"/>
      <c r="G69" s="160" t="str">
        <f>G$12</f>
        <v>JPY M</v>
      </c>
      <c r="H69" s="106">
        <f t="shared" ref="H69:T69" si="76">SUMIFS($X69:$BY69,$X$5:$BY$5,H$5,$X$4:$BY$4,4)</f>
        <v>0</v>
      </c>
      <c r="I69" s="106">
        <f t="shared" si="76"/>
        <v>0</v>
      </c>
      <c r="J69" s="106">
        <f t="shared" si="76"/>
        <v>0</v>
      </c>
      <c r="K69" s="106">
        <f t="shared" si="76"/>
        <v>0</v>
      </c>
      <c r="L69" s="106">
        <f t="shared" si="76"/>
        <v>1622</v>
      </c>
      <c r="M69" s="106">
        <f t="shared" si="76"/>
        <v>1513</v>
      </c>
      <c r="N69" s="106">
        <f t="shared" si="76"/>
        <v>1838</v>
      </c>
      <c r="O69" s="106">
        <f t="shared" si="76"/>
        <v>2141</v>
      </c>
      <c r="P69" s="106">
        <f t="shared" si="76"/>
        <v>2532.9355499999997</v>
      </c>
      <c r="Q69" s="106">
        <f t="shared" si="76"/>
        <v>2790.3341148716663</v>
      </c>
      <c r="R69" s="106">
        <f t="shared" si="76"/>
        <v>2609.0704720137937</v>
      </c>
      <c r="S69" s="106">
        <f t="shared" si="76"/>
        <v>2659.2854540233106</v>
      </c>
      <c r="T69" s="106">
        <f t="shared" si="76"/>
        <v>2617.6726314775879</v>
      </c>
      <c r="U69" s="37"/>
      <c r="V69" s="18"/>
      <c r="W69" s="37"/>
      <c r="X69" s="18"/>
      <c r="Y69" s="106"/>
      <c r="Z69" s="106"/>
      <c r="AA69" s="106"/>
      <c r="AB69" s="106"/>
      <c r="AC69" s="106"/>
      <c r="AD69" s="106"/>
      <c r="AE69" s="106"/>
      <c r="AF69" s="106"/>
      <c r="AG69" s="106"/>
      <c r="AH69" s="106"/>
      <c r="AI69" s="106"/>
      <c r="AJ69" s="106"/>
      <c r="AK69" s="106"/>
      <c r="AL69" s="106"/>
      <c r="AM69" s="106"/>
      <c r="AN69" s="106"/>
      <c r="AO69" s="106"/>
      <c r="AP69" s="106"/>
      <c r="AQ69" s="106"/>
      <c r="AR69" s="106">
        <f>'3FS'!AR156-(AR51+AR57+AR63+AR75+AR81)</f>
        <v>1622</v>
      </c>
      <c r="AS69" s="106">
        <f>'3FS'!AS156-(AS51+AS57+AS63+AS75+AS81)</f>
        <v>1573</v>
      </c>
      <c r="AT69" s="106">
        <f>'3FS'!AT156-(AT51+AT57+AT63+AT75+AT81)</f>
        <v>1577</v>
      </c>
      <c r="AU69" s="106">
        <f>'3FS'!AU156-(AU51+AU57+AU63+AU75+AU81)</f>
        <v>1539</v>
      </c>
      <c r="AV69" s="106">
        <f>'3FS'!AV156-(AV51+AV57+AV63+AV75+AV81)</f>
        <v>1513</v>
      </c>
      <c r="AW69" s="106">
        <f>'3FS'!AW156-(AW51+AW57+AW63+AW75+AW81)</f>
        <v>1469</v>
      </c>
      <c r="AX69" s="106">
        <f>'3FS'!AX156-(AX51+AX57+AX63+AX75+AX81)</f>
        <v>1498</v>
      </c>
      <c r="AY69" s="106">
        <f>'3FS'!AY156-(AY51+AY57+AY63+AY75+AY81)</f>
        <v>1678</v>
      </c>
      <c r="AZ69" s="106">
        <f>'3FS'!AZ156-(AZ51+AZ57+AZ63+AZ75+AZ81)</f>
        <v>1838</v>
      </c>
      <c r="BA69" s="106">
        <f>'3FS'!BA156-(BA51+BA57+BA63+BA75+BA81)</f>
        <v>1946</v>
      </c>
      <c r="BB69" s="106">
        <f>'3FS'!BB156-(BB51+BB57+BB63+BB75+BB81)</f>
        <v>2096</v>
      </c>
      <c r="BC69" s="106">
        <f>'3FS'!BC156-(BC51+BC57+BC63+BC75+BC81)</f>
        <v>2131</v>
      </c>
      <c r="BD69" s="106">
        <f>'3FS'!BD156-(BD51+BD57+BD63+BD75+BD81)</f>
        <v>2141</v>
      </c>
      <c r="BE69" s="106">
        <f>'3FS'!BE156-(BE51+BE57+BE63+BE75+BE81)</f>
        <v>2179</v>
      </c>
      <c r="BF69" s="106">
        <f t="shared" ref="BF69:BX69" si="77">SUM(BF66:BF68)</f>
        <v>2243.3686666666663</v>
      </c>
      <c r="BG69" s="106">
        <f t="shared" si="77"/>
        <v>2383.3163333333328</v>
      </c>
      <c r="BH69" s="106">
        <f t="shared" si="77"/>
        <v>2532.9355499999997</v>
      </c>
      <c r="BI69" s="106">
        <f t="shared" si="77"/>
        <v>2672.4540816666663</v>
      </c>
      <c r="BJ69" s="106">
        <f t="shared" si="77"/>
        <v>2739.5972578333331</v>
      </c>
      <c r="BK69" s="106">
        <f t="shared" si="77"/>
        <v>2774.8428273499999</v>
      </c>
      <c r="BL69" s="106">
        <f t="shared" si="77"/>
        <v>2790.3341148716663</v>
      </c>
      <c r="BM69" s="106">
        <f t="shared" si="77"/>
        <v>2789.7141177948333</v>
      </c>
      <c r="BN69" s="106">
        <f t="shared" si="77"/>
        <v>2748.6132353384501</v>
      </c>
      <c r="BO69" s="106">
        <f t="shared" si="77"/>
        <v>2686.4562122682014</v>
      </c>
      <c r="BP69" s="106">
        <f t="shared" si="77"/>
        <v>2609.0704720137937</v>
      </c>
      <c r="BQ69" s="106">
        <f t="shared" si="77"/>
        <v>2518.2042416041377</v>
      </c>
      <c r="BR69" s="106">
        <f t="shared" si="77"/>
        <v>2580.6878224812408</v>
      </c>
      <c r="BS69" s="106">
        <f t="shared" si="77"/>
        <v>2626.5533467443715</v>
      </c>
      <c r="BT69" s="106">
        <f t="shared" si="77"/>
        <v>2659.2854540233106</v>
      </c>
      <c r="BU69" s="106">
        <f t="shared" si="77"/>
        <v>2679.9295362069925</v>
      </c>
      <c r="BV69" s="106">
        <f t="shared" si="77"/>
        <v>2673.5217108620968</v>
      </c>
      <c r="BW69" s="106">
        <f t="shared" si="77"/>
        <v>2651.6141882586285</v>
      </c>
      <c r="BX69" s="106">
        <f t="shared" si="77"/>
        <v>2617.6726314775879</v>
      </c>
    </row>
    <row r="70" spans="1:76" x14ac:dyDescent="0.15">
      <c r="A70" s="27"/>
      <c r="B70" s="27"/>
      <c r="C70" s="27"/>
      <c r="D70" s="27"/>
      <c r="E70" s="27"/>
      <c r="F70" s="27"/>
      <c r="G70" s="124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37"/>
      <c r="V70" s="18"/>
      <c r="W70" s="37"/>
      <c r="X70" s="18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  <c r="BC70" s="29"/>
      <c r="BD70" s="29"/>
      <c r="BE70" s="29"/>
      <c r="BF70" s="29"/>
      <c r="BG70" s="29"/>
      <c r="BH70" s="29"/>
      <c r="BI70" s="29"/>
      <c r="BJ70" s="29"/>
      <c r="BK70" s="29"/>
      <c r="BL70" s="29"/>
      <c r="BM70" s="29"/>
      <c r="BN70" s="29"/>
      <c r="BO70" s="29"/>
      <c r="BP70" s="29"/>
      <c r="BQ70" s="29"/>
      <c r="BR70" s="29"/>
      <c r="BS70" s="29"/>
      <c r="BT70" s="29"/>
      <c r="BU70" s="29"/>
      <c r="BV70" s="29"/>
      <c r="BW70" s="29"/>
      <c r="BX70" s="29"/>
    </row>
    <row r="71" spans="1:76" x14ac:dyDescent="0.15">
      <c r="A71" s="27"/>
      <c r="B71" s="44" t="s">
        <v>234</v>
      </c>
      <c r="C71" s="27"/>
      <c r="D71" s="27"/>
      <c r="E71" s="27"/>
      <c r="F71" s="27"/>
      <c r="G71" s="124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37"/>
      <c r="V71" s="18"/>
      <c r="W71" s="37"/>
      <c r="X71" s="18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  <c r="BB71" s="29"/>
      <c r="BC71" s="29"/>
      <c r="BD71" s="29"/>
      <c r="BE71" s="29"/>
      <c r="BF71" s="29"/>
      <c r="BG71" s="29"/>
      <c r="BH71" s="29"/>
      <c r="BI71" s="29"/>
      <c r="BJ71" s="29"/>
      <c r="BK71" s="29"/>
      <c r="BL71" s="29"/>
      <c r="BM71" s="29"/>
      <c r="BN71" s="29"/>
      <c r="BO71" s="29"/>
      <c r="BP71" s="29"/>
      <c r="BQ71" s="29"/>
      <c r="BR71" s="29"/>
      <c r="BS71" s="29"/>
      <c r="BT71" s="29"/>
      <c r="BU71" s="29"/>
      <c r="BV71" s="29"/>
      <c r="BW71" s="29"/>
      <c r="BX71" s="29"/>
    </row>
    <row r="72" spans="1:76" x14ac:dyDescent="0.15">
      <c r="A72" s="27"/>
      <c r="B72" s="27"/>
      <c r="C72" s="27" t="s">
        <v>228</v>
      </c>
      <c r="D72" s="27"/>
      <c r="E72" s="27"/>
      <c r="F72" s="27"/>
      <c r="G72" s="147" t="str">
        <f>G$12</f>
        <v>JPY M</v>
      </c>
      <c r="H72" s="29">
        <f t="shared" ref="H72:T72" si="78">SUMIFS($X72:$BY72,$X$5:$BY$5,H$5,$X$4:$BY$4,1)</f>
        <v>0</v>
      </c>
      <c r="I72" s="29">
        <f t="shared" si="78"/>
        <v>0</v>
      </c>
      <c r="J72" s="29">
        <f t="shared" si="78"/>
        <v>0</v>
      </c>
      <c r="K72" s="29">
        <f t="shared" si="78"/>
        <v>0</v>
      </c>
      <c r="L72" s="29">
        <f t="shared" si="78"/>
        <v>0</v>
      </c>
      <c r="M72" s="29">
        <f t="shared" si="78"/>
        <v>15490</v>
      </c>
      <c r="N72" s="29">
        <f t="shared" si="78"/>
        <v>15789</v>
      </c>
      <c r="O72" s="29">
        <f t="shared" si="78"/>
        <v>15997</v>
      </c>
      <c r="P72" s="29">
        <f t="shared" si="78"/>
        <v>12341</v>
      </c>
      <c r="Q72" s="29">
        <f t="shared" si="78"/>
        <v>12335</v>
      </c>
      <c r="R72" s="29">
        <f t="shared" si="78"/>
        <v>12335</v>
      </c>
      <c r="S72" s="29">
        <f t="shared" si="78"/>
        <v>12335</v>
      </c>
      <c r="T72" s="29">
        <f t="shared" si="78"/>
        <v>12335</v>
      </c>
      <c r="U72" s="37"/>
      <c r="V72" s="18"/>
      <c r="W72" s="37"/>
      <c r="X72" s="18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>
        <f t="shared" ref="AS72:BQ72" si="79">AR75</f>
        <v>15490</v>
      </c>
      <c r="AT72" s="29">
        <f t="shared" si="79"/>
        <v>15541</v>
      </c>
      <c r="AU72" s="29">
        <f t="shared" si="79"/>
        <v>15832</v>
      </c>
      <c r="AV72" s="29">
        <f t="shared" si="79"/>
        <v>15828</v>
      </c>
      <c r="AW72" s="29">
        <f t="shared" si="79"/>
        <v>15789</v>
      </c>
      <c r="AX72" s="29">
        <f t="shared" si="79"/>
        <v>15920</v>
      </c>
      <c r="AY72" s="29">
        <f t="shared" si="79"/>
        <v>16136</v>
      </c>
      <c r="AZ72" s="29">
        <f t="shared" si="79"/>
        <v>15687</v>
      </c>
      <c r="BA72" s="29">
        <f t="shared" si="79"/>
        <v>15997</v>
      </c>
      <c r="BB72" s="29">
        <f t="shared" si="79"/>
        <v>15679</v>
      </c>
      <c r="BC72" s="29">
        <f t="shared" si="79"/>
        <v>16148</v>
      </c>
      <c r="BD72" s="29">
        <f t="shared" si="79"/>
        <v>12232</v>
      </c>
      <c r="BE72" s="29">
        <f t="shared" si="79"/>
        <v>12341</v>
      </c>
      <c r="BF72" s="29">
        <f t="shared" si="79"/>
        <v>12335</v>
      </c>
      <c r="BG72" s="29">
        <f t="shared" si="79"/>
        <v>12335</v>
      </c>
      <c r="BH72" s="29">
        <f t="shared" si="79"/>
        <v>12335</v>
      </c>
      <c r="BI72" s="29">
        <f t="shared" si="79"/>
        <v>12335</v>
      </c>
      <c r="BJ72" s="29">
        <f t="shared" si="79"/>
        <v>12335</v>
      </c>
      <c r="BK72" s="29">
        <f t="shared" si="79"/>
        <v>12335</v>
      </c>
      <c r="BL72" s="29">
        <f t="shared" si="79"/>
        <v>12335</v>
      </c>
      <c r="BM72" s="29">
        <f t="shared" si="79"/>
        <v>12335</v>
      </c>
      <c r="BN72" s="29">
        <f t="shared" si="79"/>
        <v>12335</v>
      </c>
      <c r="BO72" s="29">
        <f t="shared" si="79"/>
        <v>12335</v>
      </c>
      <c r="BP72" s="29">
        <f t="shared" si="79"/>
        <v>12335</v>
      </c>
      <c r="BQ72" s="29">
        <f t="shared" si="79"/>
        <v>12335</v>
      </c>
      <c r="BR72" s="29">
        <f t="shared" ref="BR72:BX72" si="80">BQ75</f>
        <v>12335</v>
      </c>
      <c r="BS72" s="29">
        <f t="shared" si="80"/>
        <v>12335</v>
      </c>
      <c r="BT72" s="29">
        <f t="shared" si="80"/>
        <v>12335</v>
      </c>
      <c r="BU72" s="29">
        <f t="shared" si="80"/>
        <v>12335</v>
      </c>
      <c r="BV72" s="29">
        <f t="shared" si="80"/>
        <v>12335</v>
      </c>
      <c r="BW72" s="29">
        <f t="shared" si="80"/>
        <v>12335</v>
      </c>
      <c r="BX72" s="29">
        <f t="shared" si="80"/>
        <v>12335</v>
      </c>
    </row>
    <row r="73" spans="1:76" x14ac:dyDescent="0.15">
      <c r="A73" s="27"/>
      <c r="B73" s="27"/>
      <c r="C73" s="27" t="s">
        <v>184</v>
      </c>
      <c r="D73" s="27"/>
      <c r="E73" s="27"/>
      <c r="F73" s="27"/>
      <c r="G73" s="147" t="str">
        <f>G$12</f>
        <v>JPY M</v>
      </c>
      <c r="H73" s="29">
        <f t="shared" ref="H73:T74" si="81">SUMIF($X$5:$BY$5,H$5,$X73:$BY73)</f>
        <v>0</v>
      </c>
      <c r="I73" s="29">
        <f t="shared" si="81"/>
        <v>0</v>
      </c>
      <c r="J73" s="29">
        <f t="shared" si="81"/>
        <v>0</v>
      </c>
      <c r="K73" s="29">
        <f t="shared" si="81"/>
        <v>0</v>
      </c>
      <c r="L73" s="29">
        <f t="shared" si="81"/>
        <v>0</v>
      </c>
      <c r="M73" s="29">
        <f t="shared" si="81"/>
        <v>0</v>
      </c>
      <c r="N73" s="29">
        <f t="shared" si="81"/>
        <v>0</v>
      </c>
      <c r="O73" s="29">
        <f t="shared" si="81"/>
        <v>0</v>
      </c>
      <c r="P73" s="29">
        <f t="shared" si="81"/>
        <v>0</v>
      </c>
      <c r="Q73" s="29">
        <f t="shared" si="81"/>
        <v>0</v>
      </c>
      <c r="R73" s="29">
        <f t="shared" si="81"/>
        <v>0</v>
      </c>
      <c r="S73" s="29">
        <f t="shared" si="81"/>
        <v>0</v>
      </c>
      <c r="T73" s="29">
        <f t="shared" si="81"/>
        <v>0</v>
      </c>
      <c r="U73" s="37"/>
      <c r="V73" s="18"/>
      <c r="W73" s="37"/>
      <c r="X73" s="18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  <c r="BC73" s="29"/>
      <c r="BD73" s="29"/>
      <c r="BE73" s="29"/>
      <c r="BF73" s="29">
        <f t="shared" ref="BF73:BQ73" si="82">BF27</f>
        <v>0</v>
      </c>
      <c r="BG73" s="29">
        <f t="shared" si="82"/>
        <v>0</v>
      </c>
      <c r="BH73" s="29">
        <f t="shared" si="82"/>
        <v>0</v>
      </c>
      <c r="BI73" s="29">
        <f t="shared" si="82"/>
        <v>0</v>
      </c>
      <c r="BJ73" s="29">
        <f t="shared" si="82"/>
        <v>0</v>
      </c>
      <c r="BK73" s="29">
        <f t="shared" si="82"/>
        <v>0</v>
      </c>
      <c r="BL73" s="29">
        <f t="shared" si="82"/>
        <v>0</v>
      </c>
      <c r="BM73" s="29">
        <f t="shared" si="82"/>
        <v>0</v>
      </c>
      <c r="BN73" s="29">
        <f t="shared" si="82"/>
        <v>0</v>
      </c>
      <c r="BO73" s="29">
        <f t="shared" si="82"/>
        <v>0</v>
      </c>
      <c r="BP73" s="29">
        <f t="shared" si="82"/>
        <v>0</v>
      </c>
      <c r="BQ73" s="29">
        <f t="shared" si="82"/>
        <v>0</v>
      </c>
      <c r="BR73" s="29">
        <f t="shared" ref="BR73:BX73" si="83">BR27</f>
        <v>0</v>
      </c>
      <c r="BS73" s="29">
        <f t="shared" si="83"/>
        <v>0</v>
      </c>
      <c r="BT73" s="29">
        <f t="shared" si="83"/>
        <v>0</v>
      </c>
      <c r="BU73" s="29">
        <f t="shared" si="83"/>
        <v>0</v>
      </c>
      <c r="BV73" s="29">
        <f t="shared" si="83"/>
        <v>0</v>
      </c>
      <c r="BW73" s="29">
        <f t="shared" si="83"/>
        <v>0</v>
      </c>
      <c r="BX73" s="29">
        <f t="shared" si="83"/>
        <v>0</v>
      </c>
    </row>
    <row r="74" spans="1:76" x14ac:dyDescent="0.15">
      <c r="A74" s="27"/>
      <c r="B74" s="27"/>
      <c r="C74" s="27" t="s">
        <v>235</v>
      </c>
      <c r="D74" s="27"/>
      <c r="E74" s="27"/>
      <c r="F74" s="27"/>
      <c r="G74" s="147" t="str">
        <f>G$12</f>
        <v>JPY M</v>
      </c>
      <c r="H74" s="29">
        <f t="shared" si="81"/>
        <v>0</v>
      </c>
      <c r="I74" s="29">
        <f t="shared" si="81"/>
        <v>0</v>
      </c>
      <c r="J74" s="29">
        <f t="shared" si="81"/>
        <v>0</v>
      </c>
      <c r="K74" s="29">
        <f t="shared" si="81"/>
        <v>0</v>
      </c>
      <c r="L74" s="29">
        <f t="shared" si="81"/>
        <v>0</v>
      </c>
      <c r="M74" s="29">
        <f t="shared" si="81"/>
        <v>0</v>
      </c>
      <c r="N74" s="29">
        <f t="shared" si="81"/>
        <v>0</v>
      </c>
      <c r="O74" s="29">
        <f t="shared" si="81"/>
        <v>0</v>
      </c>
      <c r="P74" s="29">
        <f t="shared" si="81"/>
        <v>0</v>
      </c>
      <c r="Q74" s="29">
        <f t="shared" si="81"/>
        <v>0</v>
      </c>
      <c r="R74" s="29">
        <f t="shared" si="81"/>
        <v>0</v>
      </c>
      <c r="S74" s="29">
        <f t="shared" si="81"/>
        <v>0</v>
      </c>
      <c r="T74" s="29">
        <f t="shared" si="81"/>
        <v>0</v>
      </c>
      <c r="U74" s="37"/>
      <c r="V74" s="18"/>
      <c r="W74" s="37"/>
      <c r="X74" s="18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  <c r="BA74" s="29"/>
      <c r="BB74" s="29"/>
      <c r="BC74" s="29"/>
      <c r="BD74" s="29"/>
      <c r="BE74" s="29"/>
      <c r="BF74" s="29">
        <f t="shared" ref="BF74:BQ74" si="84">-BF43</f>
        <v>0</v>
      </c>
      <c r="BG74" s="29">
        <f t="shared" si="84"/>
        <v>0</v>
      </c>
      <c r="BH74" s="29">
        <f t="shared" si="84"/>
        <v>0</v>
      </c>
      <c r="BI74" s="29">
        <f t="shared" si="84"/>
        <v>0</v>
      </c>
      <c r="BJ74" s="29">
        <f t="shared" si="84"/>
        <v>0</v>
      </c>
      <c r="BK74" s="29">
        <f t="shared" si="84"/>
        <v>0</v>
      </c>
      <c r="BL74" s="29">
        <f t="shared" si="84"/>
        <v>0</v>
      </c>
      <c r="BM74" s="29">
        <f t="shared" si="84"/>
        <v>0</v>
      </c>
      <c r="BN74" s="29">
        <f t="shared" si="84"/>
        <v>0</v>
      </c>
      <c r="BO74" s="29">
        <f t="shared" si="84"/>
        <v>0</v>
      </c>
      <c r="BP74" s="29">
        <f t="shared" si="84"/>
        <v>0</v>
      </c>
      <c r="BQ74" s="29">
        <f t="shared" si="84"/>
        <v>0</v>
      </c>
      <c r="BR74" s="29">
        <f t="shared" ref="BR74:BX74" si="85">-BR43</f>
        <v>0</v>
      </c>
      <c r="BS74" s="29">
        <f t="shared" si="85"/>
        <v>0</v>
      </c>
      <c r="BT74" s="29">
        <f t="shared" si="85"/>
        <v>0</v>
      </c>
      <c r="BU74" s="29">
        <f t="shared" si="85"/>
        <v>0</v>
      </c>
      <c r="BV74" s="29">
        <f t="shared" si="85"/>
        <v>0</v>
      </c>
      <c r="BW74" s="29">
        <f t="shared" si="85"/>
        <v>0</v>
      </c>
      <c r="BX74" s="29">
        <f t="shared" si="85"/>
        <v>0</v>
      </c>
    </row>
    <row r="75" spans="1:76" x14ac:dyDescent="0.15">
      <c r="A75" s="27"/>
      <c r="B75" s="133"/>
      <c r="C75" s="133" t="s">
        <v>231</v>
      </c>
      <c r="D75" s="134"/>
      <c r="E75" s="134"/>
      <c r="F75" s="134"/>
      <c r="G75" s="160" t="str">
        <f>G$12</f>
        <v>JPY M</v>
      </c>
      <c r="H75" s="106">
        <f t="shared" ref="H75:T75" si="86">SUMIFS($X75:$BY75,$X$5:$BY$5,H$5,$X$4:$BY$4,4)</f>
        <v>0</v>
      </c>
      <c r="I75" s="106">
        <f t="shared" si="86"/>
        <v>0</v>
      </c>
      <c r="J75" s="106">
        <f t="shared" si="86"/>
        <v>0</v>
      </c>
      <c r="K75" s="106">
        <f t="shared" si="86"/>
        <v>0</v>
      </c>
      <c r="L75" s="106">
        <f t="shared" si="86"/>
        <v>15490</v>
      </c>
      <c r="M75" s="106">
        <f t="shared" si="86"/>
        <v>15789</v>
      </c>
      <c r="N75" s="106">
        <f t="shared" si="86"/>
        <v>15997</v>
      </c>
      <c r="O75" s="106">
        <f t="shared" si="86"/>
        <v>12341</v>
      </c>
      <c r="P75" s="106">
        <f t="shared" si="86"/>
        <v>12335</v>
      </c>
      <c r="Q75" s="106">
        <f t="shared" si="86"/>
        <v>12335</v>
      </c>
      <c r="R75" s="106">
        <f t="shared" si="86"/>
        <v>12335</v>
      </c>
      <c r="S75" s="106">
        <f t="shared" si="86"/>
        <v>12335</v>
      </c>
      <c r="T75" s="106">
        <f t="shared" si="86"/>
        <v>12335</v>
      </c>
      <c r="U75" s="37"/>
      <c r="V75" s="18"/>
      <c r="W75" s="37"/>
      <c r="X75" s="18"/>
      <c r="Y75" s="106"/>
      <c r="Z75" s="106"/>
      <c r="AA75" s="106"/>
      <c r="AB75" s="106"/>
      <c r="AC75" s="106"/>
      <c r="AD75" s="106"/>
      <c r="AE75" s="106"/>
      <c r="AF75" s="106"/>
      <c r="AG75" s="106"/>
      <c r="AH75" s="106"/>
      <c r="AI75" s="106"/>
      <c r="AJ75" s="106"/>
      <c r="AK75" s="106"/>
      <c r="AL75" s="106"/>
      <c r="AM75" s="106"/>
      <c r="AN75" s="106"/>
      <c r="AO75" s="106"/>
      <c r="AP75" s="106"/>
      <c r="AQ75" s="106"/>
      <c r="AR75" s="102">
        <v>15490</v>
      </c>
      <c r="AS75" s="102">
        <v>15541</v>
      </c>
      <c r="AT75" s="102">
        <v>15832</v>
      </c>
      <c r="AU75" s="102">
        <v>15828</v>
      </c>
      <c r="AV75" s="102">
        <v>15789</v>
      </c>
      <c r="AW75" s="102">
        <v>15920</v>
      </c>
      <c r="AX75" s="102">
        <v>16136</v>
      </c>
      <c r="AY75" s="102">
        <v>15687</v>
      </c>
      <c r="AZ75" s="102">
        <v>15997</v>
      </c>
      <c r="BA75" s="102">
        <v>15679</v>
      </c>
      <c r="BB75" s="102">
        <v>16148</v>
      </c>
      <c r="BC75" s="102">
        <v>12232</v>
      </c>
      <c r="BD75" s="102">
        <v>12341</v>
      </c>
      <c r="BE75" s="102">
        <v>12335</v>
      </c>
      <c r="BF75" s="106">
        <f t="shared" ref="BF75:BQ75" si="87">SUM(BF72:BF74)</f>
        <v>12335</v>
      </c>
      <c r="BG75" s="106">
        <f t="shared" si="87"/>
        <v>12335</v>
      </c>
      <c r="BH75" s="106">
        <f t="shared" si="87"/>
        <v>12335</v>
      </c>
      <c r="BI75" s="106">
        <f t="shared" si="87"/>
        <v>12335</v>
      </c>
      <c r="BJ75" s="106">
        <f t="shared" si="87"/>
        <v>12335</v>
      </c>
      <c r="BK75" s="106">
        <f t="shared" si="87"/>
        <v>12335</v>
      </c>
      <c r="BL75" s="106">
        <f t="shared" si="87"/>
        <v>12335</v>
      </c>
      <c r="BM75" s="106">
        <f t="shared" si="87"/>
        <v>12335</v>
      </c>
      <c r="BN75" s="106">
        <f t="shared" si="87"/>
        <v>12335</v>
      </c>
      <c r="BO75" s="106">
        <f t="shared" si="87"/>
        <v>12335</v>
      </c>
      <c r="BP75" s="106">
        <f t="shared" si="87"/>
        <v>12335</v>
      </c>
      <c r="BQ75" s="106">
        <f t="shared" si="87"/>
        <v>12335</v>
      </c>
      <c r="BR75" s="106">
        <f t="shared" ref="BR75:BX75" si="88">SUM(BR72:BR74)</f>
        <v>12335</v>
      </c>
      <c r="BS75" s="106">
        <f t="shared" si="88"/>
        <v>12335</v>
      </c>
      <c r="BT75" s="106">
        <f t="shared" si="88"/>
        <v>12335</v>
      </c>
      <c r="BU75" s="106">
        <f t="shared" si="88"/>
        <v>12335</v>
      </c>
      <c r="BV75" s="106">
        <f t="shared" si="88"/>
        <v>12335</v>
      </c>
      <c r="BW75" s="106">
        <f t="shared" si="88"/>
        <v>12335</v>
      </c>
      <c r="BX75" s="106">
        <f t="shared" si="88"/>
        <v>12335</v>
      </c>
    </row>
    <row r="76" spans="1:76" x14ac:dyDescent="0.15">
      <c r="A76" s="27"/>
      <c r="B76" s="27"/>
      <c r="C76" s="27"/>
      <c r="D76" s="27"/>
      <c r="E76" s="27"/>
      <c r="F76" s="27"/>
      <c r="G76" s="124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37"/>
      <c r="V76" s="18"/>
      <c r="W76" s="37"/>
      <c r="X76" s="18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  <c r="BD76" s="29"/>
      <c r="BE76" s="29"/>
      <c r="BF76" s="29"/>
      <c r="BG76" s="29"/>
      <c r="BH76" s="29"/>
      <c r="BI76" s="29"/>
      <c r="BJ76" s="29"/>
      <c r="BK76" s="29"/>
      <c r="BL76" s="29"/>
      <c r="BM76" s="29"/>
      <c r="BN76" s="29"/>
      <c r="BO76" s="29"/>
      <c r="BP76" s="29"/>
      <c r="BQ76" s="29"/>
      <c r="BR76" s="29"/>
      <c r="BS76" s="29"/>
      <c r="BT76" s="29"/>
      <c r="BU76" s="29"/>
      <c r="BV76" s="29"/>
      <c r="BW76" s="29"/>
      <c r="BX76" s="29"/>
    </row>
    <row r="77" spans="1:76" x14ac:dyDescent="0.15">
      <c r="A77" s="27"/>
      <c r="B77" s="44" t="s">
        <v>220</v>
      </c>
      <c r="C77" s="27"/>
      <c r="D77" s="27"/>
      <c r="E77" s="27"/>
      <c r="F77" s="27"/>
      <c r="G77" s="124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37"/>
      <c r="V77" s="18"/>
      <c r="W77" s="37"/>
      <c r="X77" s="18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  <c r="BA77" s="29"/>
      <c r="BB77" s="29"/>
      <c r="BC77" s="29"/>
      <c r="BD77" s="29"/>
      <c r="BE77" s="29"/>
      <c r="BF77" s="29"/>
      <c r="BG77" s="29"/>
      <c r="BH77" s="29"/>
      <c r="BI77" s="29"/>
      <c r="BJ77" s="29"/>
      <c r="BK77" s="29"/>
      <c r="BL77" s="29"/>
      <c r="BM77" s="29"/>
      <c r="BN77" s="29"/>
      <c r="BO77" s="29"/>
      <c r="BP77" s="29"/>
      <c r="BQ77" s="29"/>
      <c r="BR77" s="29"/>
      <c r="BS77" s="29"/>
      <c r="BT77" s="29"/>
      <c r="BU77" s="29"/>
      <c r="BV77" s="29"/>
      <c r="BW77" s="29"/>
      <c r="BX77" s="29"/>
    </row>
    <row r="78" spans="1:76" x14ac:dyDescent="0.15">
      <c r="A78" s="27"/>
      <c r="B78" s="27"/>
      <c r="C78" s="27" t="s">
        <v>228</v>
      </c>
      <c r="D78" s="27"/>
      <c r="E78" s="27"/>
      <c r="F78" s="27"/>
      <c r="G78" s="147" t="str">
        <f>G$12</f>
        <v>JPY M</v>
      </c>
      <c r="H78" s="29">
        <f t="shared" ref="H78:T78" si="89">SUMIFS($X78:$BY78,$X$5:$BY$5,H$5,$X$4:$BY$4,1)</f>
        <v>0</v>
      </c>
      <c r="I78" s="29">
        <f t="shared" si="89"/>
        <v>0</v>
      </c>
      <c r="J78" s="29">
        <f t="shared" si="89"/>
        <v>0</v>
      </c>
      <c r="K78" s="29">
        <f t="shared" si="89"/>
        <v>0</v>
      </c>
      <c r="L78" s="29">
        <f t="shared" si="89"/>
        <v>0</v>
      </c>
      <c r="M78" s="29">
        <f t="shared" si="89"/>
        <v>568</v>
      </c>
      <c r="N78" s="29">
        <f t="shared" si="89"/>
        <v>466</v>
      </c>
      <c r="O78" s="29">
        <f t="shared" si="89"/>
        <v>466</v>
      </c>
      <c r="P78" s="29">
        <f t="shared" si="89"/>
        <v>530</v>
      </c>
      <c r="Q78" s="29">
        <f t="shared" si="89"/>
        <v>312.5</v>
      </c>
      <c r="R78" s="29">
        <f t="shared" si="89"/>
        <v>62.5</v>
      </c>
      <c r="S78" s="29">
        <f t="shared" si="89"/>
        <v>0</v>
      </c>
      <c r="T78" s="29">
        <f t="shared" si="89"/>
        <v>0</v>
      </c>
      <c r="U78" s="37"/>
      <c r="V78" s="18"/>
      <c r="W78" s="37"/>
      <c r="X78" s="18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>
        <f t="shared" ref="AS78:BQ78" si="90">AR81</f>
        <v>568</v>
      </c>
      <c r="AT78" s="29">
        <f t="shared" si="90"/>
        <v>540</v>
      </c>
      <c r="AU78" s="29">
        <f t="shared" si="90"/>
        <v>513</v>
      </c>
      <c r="AV78" s="29">
        <f t="shared" si="90"/>
        <v>492</v>
      </c>
      <c r="AW78" s="29">
        <f t="shared" si="90"/>
        <v>466</v>
      </c>
      <c r="AX78" s="29">
        <f t="shared" si="90"/>
        <v>467</v>
      </c>
      <c r="AY78" s="29">
        <f t="shared" si="90"/>
        <v>440</v>
      </c>
      <c r="AZ78" s="29">
        <f t="shared" si="90"/>
        <v>425</v>
      </c>
      <c r="BA78" s="29">
        <f t="shared" si="90"/>
        <v>466</v>
      </c>
      <c r="BB78" s="29">
        <f t="shared" si="90"/>
        <v>449</v>
      </c>
      <c r="BC78" s="29">
        <f t="shared" si="90"/>
        <v>424</v>
      </c>
      <c r="BD78" s="29">
        <f t="shared" si="90"/>
        <v>411</v>
      </c>
      <c r="BE78" s="29">
        <f t="shared" si="90"/>
        <v>530</v>
      </c>
      <c r="BF78" s="29">
        <f t="shared" si="90"/>
        <v>500</v>
      </c>
      <c r="BG78" s="29">
        <f t="shared" si="90"/>
        <v>437.5</v>
      </c>
      <c r="BH78" s="29">
        <f t="shared" si="90"/>
        <v>375</v>
      </c>
      <c r="BI78" s="29">
        <f t="shared" si="90"/>
        <v>312.5</v>
      </c>
      <c r="BJ78" s="29">
        <f t="shared" si="90"/>
        <v>250</v>
      </c>
      <c r="BK78" s="29">
        <f t="shared" si="90"/>
        <v>187.5</v>
      </c>
      <c r="BL78" s="29">
        <f t="shared" si="90"/>
        <v>125</v>
      </c>
      <c r="BM78" s="29">
        <f t="shared" si="90"/>
        <v>62.5</v>
      </c>
      <c r="BN78" s="29">
        <f t="shared" si="90"/>
        <v>0</v>
      </c>
      <c r="BO78" s="29">
        <f t="shared" si="90"/>
        <v>0</v>
      </c>
      <c r="BP78" s="29">
        <f t="shared" si="90"/>
        <v>0</v>
      </c>
      <c r="BQ78" s="29">
        <f t="shared" si="90"/>
        <v>0</v>
      </c>
      <c r="BR78" s="29">
        <f t="shared" ref="BR78:BX78" si="91">BQ81</f>
        <v>0</v>
      </c>
      <c r="BS78" s="29">
        <f t="shared" si="91"/>
        <v>0</v>
      </c>
      <c r="BT78" s="29">
        <f t="shared" si="91"/>
        <v>0</v>
      </c>
      <c r="BU78" s="29">
        <f t="shared" si="91"/>
        <v>0</v>
      </c>
      <c r="BV78" s="29">
        <f t="shared" si="91"/>
        <v>0</v>
      </c>
      <c r="BW78" s="29">
        <f t="shared" si="91"/>
        <v>0</v>
      </c>
      <c r="BX78" s="29">
        <f t="shared" si="91"/>
        <v>0</v>
      </c>
    </row>
    <row r="79" spans="1:76" x14ac:dyDescent="0.15">
      <c r="A79" s="27"/>
      <c r="B79" s="27"/>
      <c r="C79" s="27" t="s">
        <v>236</v>
      </c>
      <c r="D79" s="27"/>
      <c r="E79" s="27"/>
      <c r="F79" s="27"/>
      <c r="G79" s="147" t="str">
        <f>G$12</f>
        <v>JPY M</v>
      </c>
      <c r="H79" s="29">
        <f t="shared" ref="H79:T80" si="92">SUMIF($X$5:$BY$5,H$5,$X79:$BY79)</f>
        <v>0</v>
      </c>
      <c r="I79" s="29">
        <f t="shared" si="92"/>
        <v>0</v>
      </c>
      <c r="J79" s="29">
        <f t="shared" si="92"/>
        <v>0</v>
      </c>
      <c r="K79" s="29">
        <f t="shared" si="92"/>
        <v>0</v>
      </c>
      <c r="L79" s="29">
        <f t="shared" si="92"/>
        <v>0</v>
      </c>
      <c r="M79" s="29">
        <f t="shared" si="92"/>
        <v>0</v>
      </c>
      <c r="N79" s="29">
        <f t="shared" si="92"/>
        <v>0</v>
      </c>
      <c r="O79" s="29">
        <f t="shared" si="92"/>
        <v>0</v>
      </c>
      <c r="P79" s="29">
        <f t="shared" si="92"/>
        <v>0</v>
      </c>
      <c r="Q79" s="29">
        <f t="shared" si="92"/>
        <v>0</v>
      </c>
      <c r="R79" s="29">
        <f t="shared" si="92"/>
        <v>0</v>
      </c>
      <c r="S79" s="29">
        <f t="shared" si="92"/>
        <v>0</v>
      </c>
      <c r="T79" s="29">
        <f t="shared" si="92"/>
        <v>0</v>
      </c>
      <c r="U79" s="37"/>
      <c r="V79" s="18"/>
      <c r="W79" s="37"/>
      <c r="X79" s="18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29"/>
      <c r="AY79" s="29"/>
      <c r="AZ79" s="29"/>
      <c r="BA79" s="29"/>
      <c r="BB79" s="29"/>
      <c r="BC79" s="29"/>
      <c r="BD79" s="29"/>
      <c r="BE79" s="29"/>
      <c r="BF79" s="127">
        <f>'D&amp;E'!BF67</f>
        <v>0</v>
      </c>
      <c r="BG79" s="127">
        <f>'D&amp;E'!BG67</f>
        <v>0</v>
      </c>
      <c r="BH79" s="127">
        <f>'D&amp;E'!BH67</f>
        <v>0</v>
      </c>
      <c r="BI79" s="127">
        <f>'D&amp;E'!BI67</f>
        <v>0</v>
      </c>
      <c r="BJ79" s="127">
        <f>'D&amp;E'!BJ67</f>
        <v>0</v>
      </c>
      <c r="BK79" s="127">
        <f>'D&amp;E'!BK67</f>
        <v>0</v>
      </c>
      <c r="BL79" s="127">
        <f>'D&amp;E'!BL67</f>
        <v>0</v>
      </c>
      <c r="BM79" s="127">
        <f>'D&amp;E'!BM67</f>
        <v>0</v>
      </c>
      <c r="BN79" s="127">
        <f>'D&amp;E'!BN67</f>
        <v>0</v>
      </c>
      <c r="BO79" s="127">
        <f>'D&amp;E'!BO67</f>
        <v>0</v>
      </c>
      <c r="BP79" s="127">
        <f>'D&amp;E'!BP67</f>
        <v>0</v>
      </c>
      <c r="BQ79" s="127">
        <f>'D&amp;E'!BQ67</f>
        <v>0</v>
      </c>
      <c r="BR79" s="127">
        <f>'D&amp;E'!BR67</f>
        <v>0</v>
      </c>
      <c r="BS79" s="127">
        <f>'D&amp;E'!BS67</f>
        <v>0</v>
      </c>
      <c r="BT79" s="127">
        <f>'D&amp;E'!BT67</f>
        <v>0</v>
      </c>
      <c r="BU79" s="127">
        <f>'D&amp;E'!BU67</f>
        <v>0</v>
      </c>
      <c r="BV79" s="127">
        <f>'D&amp;E'!BV67</f>
        <v>0</v>
      </c>
      <c r="BW79" s="127">
        <f>'D&amp;E'!BW67</f>
        <v>0</v>
      </c>
      <c r="BX79" s="127">
        <f>'D&amp;E'!BX67</f>
        <v>0</v>
      </c>
    </row>
    <row r="80" spans="1:76" x14ac:dyDescent="0.15">
      <c r="A80" s="27"/>
      <c r="B80" s="27"/>
      <c r="C80" s="27" t="s">
        <v>233</v>
      </c>
      <c r="D80" s="27"/>
      <c r="E80" s="27"/>
      <c r="F80" s="27"/>
      <c r="G80" s="147" t="str">
        <f>G$12</f>
        <v>JPY M</v>
      </c>
      <c r="H80" s="29">
        <f t="shared" si="92"/>
        <v>0</v>
      </c>
      <c r="I80" s="29">
        <f t="shared" si="92"/>
        <v>0</v>
      </c>
      <c r="J80" s="29">
        <f t="shared" si="92"/>
        <v>0</v>
      </c>
      <c r="K80" s="29">
        <f t="shared" si="92"/>
        <v>0</v>
      </c>
      <c r="L80" s="29">
        <f t="shared" si="92"/>
        <v>0</v>
      </c>
      <c r="M80" s="29">
        <f t="shared" si="92"/>
        <v>0</v>
      </c>
      <c r="N80" s="29">
        <f t="shared" si="92"/>
        <v>0</v>
      </c>
      <c r="O80" s="29">
        <f t="shared" si="92"/>
        <v>0</v>
      </c>
      <c r="P80" s="29">
        <f t="shared" si="92"/>
        <v>-187.5</v>
      </c>
      <c r="Q80" s="29">
        <f t="shared" si="92"/>
        <v>-250</v>
      </c>
      <c r="R80" s="29">
        <f t="shared" si="92"/>
        <v>-62.5</v>
      </c>
      <c r="S80" s="29">
        <f t="shared" si="92"/>
        <v>0</v>
      </c>
      <c r="T80" s="29">
        <f t="shared" si="92"/>
        <v>0</v>
      </c>
      <c r="U80" s="37"/>
      <c r="V80" s="18"/>
      <c r="W80" s="37"/>
      <c r="X80" s="18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29"/>
      <c r="AW80" s="29"/>
      <c r="AX80" s="29"/>
      <c r="AY80" s="29"/>
      <c r="AZ80" s="29"/>
      <c r="BA80" s="29"/>
      <c r="BB80" s="29"/>
      <c r="BC80" s="29"/>
      <c r="BD80" s="29"/>
      <c r="BE80" s="29"/>
      <c r="BF80" s="29">
        <f t="shared" ref="BF80:BQ80" si="93">-BF185</f>
        <v>-62.5</v>
      </c>
      <c r="BG80" s="29">
        <f t="shared" si="93"/>
        <v>-62.5</v>
      </c>
      <c r="BH80" s="29">
        <f t="shared" si="93"/>
        <v>-62.5</v>
      </c>
      <c r="BI80" s="29">
        <f t="shared" si="93"/>
        <v>-62.5</v>
      </c>
      <c r="BJ80" s="29">
        <f t="shared" si="93"/>
        <v>-62.5</v>
      </c>
      <c r="BK80" s="29">
        <f t="shared" si="93"/>
        <v>-62.5</v>
      </c>
      <c r="BL80" s="29">
        <f t="shared" si="93"/>
        <v>-62.5</v>
      </c>
      <c r="BM80" s="29">
        <f t="shared" si="93"/>
        <v>-62.5</v>
      </c>
      <c r="BN80" s="29">
        <f t="shared" si="93"/>
        <v>0</v>
      </c>
      <c r="BO80" s="29">
        <f t="shared" si="93"/>
        <v>0</v>
      </c>
      <c r="BP80" s="29">
        <f t="shared" si="93"/>
        <v>0</v>
      </c>
      <c r="BQ80" s="29">
        <f t="shared" si="93"/>
        <v>0</v>
      </c>
      <c r="BR80" s="29">
        <f t="shared" ref="BR80:BX80" si="94">-BR185</f>
        <v>0</v>
      </c>
      <c r="BS80" s="29">
        <f t="shared" si="94"/>
        <v>0</v>
      </c>
      <c r="BT80" s="29">
        <f t="shared" si="94"/>
        <v>0</v>
      </c>
      <c r="BU80" s="29">
        <f t="shared" si="94"/>
        <v>0</v>
      </c>
      <c r="BV80" s="29">
        <f t="shared" si="94"/>
        <v>0</v>
      </c>
      <c r="BW80" s="29">
        <f t="shared" si="94"/>
        <v>0</v>
      </c>
      <c r="BX80" s="29">
        <f t="shared" si="94"/>
        <v>0</v>
      </c>
    </row>
    <row r="81" spans="1:76" x14ac:dyDescent="0.15">
      <c r="A81" s="27"/>
      <c r="B81" s="133"/>
      <c r="C81" s="133" t="s">
        <v>231</v>
      </c>
      <c r="D81" s="134"/>
      <c r="E81" s="134"/>
      <c r="F81" s="134"/>
      <c r="G81" s="160" t="str">
        <f>G$12</f>
        <v>JPY M</v>
      </c>
      <c r="H81" s="106">
        <f t="shared" ref="H81:T81" si="95">SUMIFS($X81:$BY81,$X$5:$BY$5,H$5,$X$4:$BY$4,4)</f>
        <v>0</v>
      </c>
      <c r="I81" s="106">
        <f t="shared" si="95"/>
        <v>0</v>
      </c>
      <c r="J81" s="106">
        <f t="shared" si="95"/>
        <v>0</v>
      </c>
      <c r="K81" s="106">
        <f t="shared" si="95"/>
        <v>0</v>
      </c>
      <c r="L81" s="106">
        <f t="shared" si="95"/>
        <v>568</v>
      </c>
      <c r="M81" s="106">
        <f t="shared" si="95"/>
        <v>466</v>
      </c>
      <c r="N81" s="106">
        <f t="shared" si="95"/>
        <v>466</v>
      </c>
      <c r="O81" s="106">
        <f t="shared" si="95"/>
        <v>530</v>
      </c>
      <c r="P81" s="106">
        <f t="shared" si="95"/>
        <v>312.5</v>
      </c>
      <c r="Q81" s="106">
        <f t="shared" si="95"/>
        <v>62.5</v>
      </c>
      <c r="R81" s="106">
        <f t="shared" si="95"/>
        <v>0</v>
      </c>
      <c r="S81" s="106">
        <f t="shared" si="95"/>
        <v>0</v>
      </c>
      <c r="T81" s="106">
        <f t="shared" si="95"/>
        <v>0</v>
      </c>
      <c r="U81" s="37"/>
      <c r="V81" s="18"/>
      <c r="W81" s="37"/>
      <c r="X81" s="18"/>
      <c r="Y81" s="106"/>
      <c r="Z81" s="106"/>
      <c r="AA81" s="106"/>
      <c r="AB81" s="106"/>
      <c r="AC81" s="106"/>
      <c r="AD81" s="106"/>
      <c r="AE81" s="106"/>
      <c r="AF81" s="106"/>
      <c r="AG81" s="106"/>
      <c r="AH81" s="106"/>
      <c r="AI81" s="106"/>
      <c r="AJ81" s="106"/>
      <c r="AK81" s="106"/>
      <c r="AL81" s="106"/>
      <c r="AM81" s="106"/>
      <c r="AN81" s="106"/>
      <c r="AO81" s="106"/>
      <c r="AP81" s="106"/>
      <c r="AQ81" s="106"/>
      <c r="AR81" s="102">
        <v>568</v>
      </c>
      <c r="AS81" s="102">
        <v>540</v>
      </c>
      <c r="AT81" s="102">
        <v>513</v>
      </c>
      <c r="AU81" s="102">
        <v>492</v>
      </c>
      <c r="AV81" s="102">
        <v>466</v>
      </c>
      <c r="AW81" s="102">
        <v>467</v>
      </c>
      <c r="AX81" s="102">
        <v>440</v>
      </c>
      <c r="AY81" s="102">
        <v>425</v>
      </c>
      <c r="AZ81" s="102">
        <v>466</v>
      </c>
      <c r="BA81" s="102">
        <v>449</v>
      </c>
      <c r="BB81" s="102">
        <v>424</v>
      </c>
      <c r="BC81" s="102">
        <v>411</v>
      </c>
      <c r="BD81" s="102">
        <v>530</v>
      </c>
      <c r="BE81" s="102">
        <v>500</v>
      </c>
      <c r="BF81" s="106">
        <f t="shared" ref="BF81:BQ81" si="96">SUM(BF78:BF80)</f>
        <v>437.5</v>
      </c>
      <c r="BG81" s="106">
        <f t="shared" si="96"/>
        <v>375</v>
      </c>
      <c r="BH81" s="106">
        <f t="shared" si="96"/>
        <v>312.5</v>
      </c>
      <c r="BI81" s="106">
        <f t="shared" si="96"/>
        <v>250</v>
      </c>
      <c r="BJ81" s="106">
        <f t="shared" si="96"/>
        <v>187.5</v>
      </c>
      <c r="BK81" s="106">
        <f t="shared" si="96"/>
        <v>125</v>
      </c>
      <c r="BL81" s="106">
        <f t="shared" si="96"/>
        <v>62.5</v>
      </c>
      <c r="BM81" s="106">
        <f t="shared" si="96"/>
        <v>0</v>
      </c>
      <c r="BN81" s="106">
        <f t="shared" si="96"/>
        <v>0</v>
      </c>
      <c r="BO81" s="106">
        <f t="shared" si="96"/>
        <v>0</v>
      </c>
      <c r="BP81" s="106">
        <f t="shared" si="96"/>
        <v>0</v>
      </c>
      <c r="BQ81" s="106">
        <f t="shared" si="96"/>
        <v>0</v>
      </c>
      <c r="BR81" s="106">
        <f t="shared" ref="BR81:BX81" si="97">SUM(BR78:BR80)</f>
        <v>0</v>
      </c>
      <c r="BS81" s="106">
        <f t="shared" si="97"/>
        <v>0</v>
      </c>
      <c r="BT81" s="106">
        <f t="shared" si="97"/>
        <v>0</v>
      </c>
      <c r="BU81" s="106">
        <f t="shared" si="97"/>
        <v>0</v>
      </c>
      <c r="BV81" s="106">
        <f t="shared" si="97"/>
        <v>0</v>
      </c>
      <c r="BW81" s="106">
        <f t="shared" si="97"/>
        <v>0</v>
      </c>
      <c r="BX81" s="106">
        <f t="shared" si="97"/>
        <v>0</v>
      </c>
    </row>
    <row r="82" spans="1:76" x14ac:dyDescent="0.15">
      <c r="A82" s="27"/>
      <c r="B82" s="27"/>
      <c r="C82" s="27"/>
      <c r="D82" s="27"/>
      <c r="E82" s="27"/>
      <c r="F82" s="27"/>
      <c r="G82" s="124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37"/>
      <c r="V82" s="18"/>
      <c r="W82" s="37"/>
      <c r="X82" s="18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9"/>
      <c r="BA82" s="29"/>
      <c r="BB82" s="29"/>
      <c r="BC82" s="29"/>
      <c r="BD82" s="29"/>
      <c r="BE82" s="29"/>
      <c r="BF82" s="29"/>
      <c r="BG82" s="29"/>
      <c r="BH82" s="29"/>
      <c r="BI82" s="29"/>
      <c r="BJ82" s="29"/>
      <c r="BK82" s="29"/>
      <c r="BL82" s="29"/>
      <c r="BM82" s="29"/>
      <c r="BN82" s="29"/>
      <c r="BO82" s="29"/>
      <c r="BP82" s="29"/>
      <c r="BQ82" s="29"/>
      <c r="BR82" s="29"/>
      <c r="BS82" s="29"/>
      <c r="BT82" s="29"/>
      <c r="BU82" s="29"/>
      <c r="BV82" s="29"/>
      <c r="BW82" s="29"/>
      <c r="BX82" s="29"/>
    </row>
    <row r="83" spans="1:76" x14ac:dyDescent="0.15">
      <c r="A83" s="27"/>
      <c r="B83" s="44" t="s">
        <v>237</v>
      </c>
      <c r="C83" s="44"/>
      <c r="D83" s="27"/>
      <c r="E83" s="27"/>
      <c r="F83" s="27"/>
      <c r="G83" s="124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7"/>
      <c r="V83" s="18"/>
      <c r="W83" s="37"/>
      <c r="X83" s="18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  <c r="AW83" s="32"/>
      <c r="AX83" s="32"/>
      <c r="AY83" s="32"/>
      <c r="AZ83" s="32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2"/>
      <c r="BP83" s="32"/>
      <c r="BQ83" s="32"/>
      <c r="BR83" s="32"/>
      <c r="BS83" s="32"/>
      <c r="BT83" s="32"/>
      <c r="BU83" s="32"/>
      <c r="BV83" s="32"/>
      <c r="BW83" s="32"/>
      <c r="BX83" s="32"/>
    </row>
    <row r="84" spans="1:76" x14ac:dyDescent="0.15">
      <c r="A84" s="27"/>
      <c r="B84" s="27"/>
      <c r="C84" s="27" t="s">
        <v>228</v>
      </c>
      <c r="D84" s="27"/>
      <c r="E84" s="27"/>
      <c r="F84" s="27"/>
      <c r="G84" s="147" t="str">
        <f t="shared" ref="G84:G91" si="98">G$12</f>
        <v>JPY M</v>
      </c>
      <c r="H84" s="29">
        <f t="shared" ref="H84:T84" si="99">SUMIFS($X84:$BY84,$X$5:$BY$5,H$5,$X$4:$BY$4,1)</f>
        <v>0</v>
      </c>
      <c r="I84" s="29">
        <f t="shared" si="99"/>
        <v>0</v>
      </c>
      <c r="J84" s="29">
        <f t="shared" si="99"/>
        <v>0</v>
      </c>
      <c r="K84" s="29">
        <f t="shared" si="99"/>
        <v>0</v>
      </c>
      <c r="L84" s="29">
        <f t="shared" si="99"/>
        <v>0</v>
      </c>
      <c r="M84" s="29">
        <f t="shared" si="99"/>
        <v>68609</v>
      </c>
      <c r="N84" s="29">
        <f t="shared" si="99"/>
        <v>70839</v>
      </c>
      <c r="O84" s="29">
        <f t="shared" si="99"/>
        <v>77398</v>
      </c>
      <c r="P84" s="29">
        <f t="shared" si="99"/>
        <v>87558</v>
      </c>
      <c r="Q84" s="29">
        <f t="shared" si="99"/>
        <v>120884.83951166667</v>
      </c>
      <c r="R84" s="29">
        <f t="shared" si="99"/>
        <v>145093.0066126695</v>
      </c>
      <c r="S84" s="29">
        <f t="shared" si="99"/>
        <v>160453.97024253762</v>
      </c>
      <c r="T84" s="29">
        <f t="shared" si="99"/>
        <v>169884.26343699789</v>
      </c>
      <c r="U84" s="37"/>
      <c r="V84" s="18"/>
      <c r="W84" s="37"/>
      <c r="X84" s="18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>
        <f t="shared" ref="AS84:BQ84" si="100">AR89</f>
        <v>68609</v>
      </c>
      <c r="AT84" s="29">
        <f t="shared" si="100"/>
        <v>69273</v>
      </c>
      <c r="AU84" s="29">
        <f t="shared" si="100"/>
        <v>71823</v>
      </c>
      <c r="AV84" s="29">
        <f t="shared" si="100"/>
        <v>71822</v>
      </c>
      <c r="AW84" s="29">
        <f t="shared" si="100"/>
        <v>70839</v>
      </c>
      <c r="AX84" s="29">
        <f t="shared" si="100"/>
        <v>71978</v>
      </c>
      <c r="AY84" s="29">
        <f t="shared" si="100"/>
        <v>75151</v>
      </c>
      <c r="AZ84" s="29">
        <f t="shared" si="100"/>
        <v>74643</v>
      </c>
      <c r="BA84" s="29">
        <f t="shared" si="100"/>
        <v>77398</v>
      </c>
      <c r="BB84" s="29">
        <f t="shared" si="100"/>
        <v>76819</v>
      </c>
      <c r="BC84" s="29">
        <f t="shared" si="100"/>
        <v>84867</v>
      </c>
      <c r="BD84" s="29">
        <f t="shared" si="100"/>
        <v>83722</v>
      </c>
      <c r="BE84" s="29">
        <f t="shared" si="100"/>
        <v>87558</v>
      </c>
      <c r="BF84" s="29">
        <f t="shared" si="100"/>
        <v>91566</v>
      </c>
      <c r="BG84" s="29">
        <f t="shared" si="100"/>
        <v>101582.625</v>
      </c>
      <c r="BH84" s="29">
        <f t="shared" si="100"/>
        <v>111381.50440000001</v>
      </c>
      <c r="BI84" s="29">
        <f t="shared" si="100"/>
        <v>120884.83951166667</v>
      </c>
      <c r="BJ84" s="29">
        <f t="shared" si="100"/>
        <v>127386.2907285</v>
      </c>
      <c r="BK84" s="29">
        <f t="shared" si="100"/>
        <v>133561.85616855</v>
      </c>
      <c r="BL84" s="29">
        <f t="shared" si="100"/>
        <v>139459.31670889835</v>
      </c>
      <c r="BM84" s="29">
        <f t="shared" si="100"/>
        <v>145093.0066126695</v>
      </c>
      <c r="BN84" s="29">
        <f t="shared" si="100"/>
        <v>149254.72615880086</v>
      </c>
      <c r="BO84" s="29">
        <f t="shared" si="100"/>
        <v>153220.76543097358</v>
      </c>
      <c r="BP84" s="29">
        <f t="shared" si="100"/>
        <v>156951.55385012541</v>
      </c>
      <c r="BQ84" s="29">
        <f t="shared" si="100"/>
        <v>160453.97024253762</v>
      </c>
      <c r="BR84" s="29">
        <f t="shared" ref="BR84:BX84" si="101">BQ89</f>
        <v>163002.57825609462</v>
      </c>
      <c r="BS84" s="29">
        <f t="shared" si="101"/>
        <v>165507.08031849505</v>
      </c>
      <c r="BT84" s="29">
        <f t="shared" si="101"/>
        <v>167799.60426221517</v>
      </c>
      <c r="BU84" s="29">
        <f t="shared" si="101"/>
        <v>169884.26343699789</v>
      </c>
      <c r="BV84" s="29">
        <f t="shared" si="101"/>
        <v>171034.79184776603</v>
      </c>
      <c r="BW84" s="29">
        <f t="shared" si="101"/>
        <v>171979.05969599646</v>
      </c>
      <c r="BX84" s="29">
        <f t="shared" si="101"/>
        <v>172730.70347963227</v>
      </c>
    </row>
    <row r="85" spans="1:76" x14ac:dyDescent="0.15">
      <c r="A85" s="27"/>
      <c r="B85" s="27"/>
      <c r="C85" s="27" t="s">
        <v>238</v>
      </c>
      <c r="D85" s="27"/>
      <c r="E85" s="27"/>
      <c r="F85" s="27"/>
      <c r="G85" s="147" t="str">
        <f t="shared" si="98"/>
        <v>JPY M</v>
      </c>
      <c r="H85" s="29">
        <f t="shared" ref="H85:T88" si="102">SUMIF($X$5:$BY$5,H$5,$X85:$BY85)</f>
        <v>0</v>
      </c>
      <c r="I85" s="29">
        <f t="shared" si="102"/>
        <v>0</v>
      </c>
      <c r="J85" s="29">
        <f t="shared" si="102"/>
        <v>0</v>
      </c>
      <c r="K85" s="29">
        <f t="shared" si="102"/>
        <v>0</v>
      </c>
      <c r="L85" s="29">
        <f t="shared" si="102"/>
        <v>0</v>
      </c>
      <c r="M85" s="29">
        <f t="shared" si="102"/>
        <v>0</v>
      </c>
      <c r="N85" s="29">
        <f t="shared" si="102"/>
        <v>0</v>
      </c>
      <c r="O85" s="29">
        <f t="shared" si="102"/>
        <v>0</v>
      </c>
      <c r="P85" s="29">
        <f t="shared" si="102"/>
        <v>37149</v>
      </c>
      <c r="Q85" s="29">
        <f t="shared" si="102"/>
        <v>38800</v>
      </c>
      <c r="R85" s="29">
        <f t="shared" si="102"/>
        <v>33950</v>
      </c>
      <c r="S85" s="29">
        <f t="shared" si="102"/>
        <v>31040</v>
      </c>
      <c r="T85" s="29">
        <f t="shared" si="102"/>
        <v>28130</v>
      </c>
      <c r="U85" s="37"/>
      <c r="V85" s="18"/>
      <c r="W85" s="37"/>
      <c r="X85" s="18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29"/>
      <c r="AY85" s="29"/>
      <c r="AZ85" s="29"/>
      <c r="BA85" s="29"/>
      <c r="BB85" s="29"/>
      <c r="BC85" s="29"/>
      <c r="BD85" s="29"/>
      <c r="BE85" s="29"/>
      <c r="BF85" s="29">
        <f t="shared" ref="BF85:BQ85" si="103">BF26</f>
        <v>12383</v>
      </c>
      <c r="BG85" s="29">
        <f t="shared" si="103"/>
        <v>12383</v>
      </c>
      <c r="BH85" s="29">
        <f t="shared" si="103"/>
        <v>12383</v>
      </c>
      <c r="BI85" s="29">
        <f t="shared" si="103"/>
        <v>9700</v>
      </c>
      <c r="BJ85" s="29">
        <f t="shared" si="103"/>
        <v>9700</v>
      </c>
      <c r="BK85" s="29">
        <f t="shared" si="103"/>
        <v>9700</v>
      </c>
      <c r="BL85" s="29">
        <f t="shared" si="103"/>
        <v>9700</v>
      </c>
      <c r="BM85" s="29">
        <f t="shared" si="103"/>
        <v>8487.5</v>
      </c>
      <c r="BN85" s="29">
        <f t="shared" si="103"/>
        <v>8487.5</v>
      </c>
      <c r="BO85" s="29">
        <f t="shared" si="103"/>
        <v>8487.5</v>
      </c>
      <c r="BP85" s="29">
        <f t="shared" si="103"/>
        <v>8487.5</v>
      </c>
      <c r="BQ85" s="29">
        <f t="shared" si="103"/>
        <v>7760</v>
      </c>
      <c r="BR85" s="29">
        <f t="shared" ref="BR85:BX85" si="104">BR26</f>
        <v>7760</v>
      </c>
      <c r="BS85" s="29">
        <f t="shared" si="104"/>
        <v>7760</v>
      </c>
      <c r="BT85" s="29">
        <f t="shared" si="104"/>
        <v>7760</v>
      </c>
      <c r="BU85" s="29">
        <f t="shared" si="104"/>
        <v>7032.5</v>
      </c>
      <c r="BV85" s="29">
        <f t="shared" si="104"/>
        <v>7032.5</v>
      </c>
      <c r="BW85" s="29">
        <f t="shared" si="104"/>
        <v>7032.5</v>
      </c>
      <c r="BX85" s="29">
        <f t="shared" si="104"/>
        <v>7032.5</v>
      </c>
    </row>
    <row r="86" spans="1:76" x14ac:dyDescent="0.15">
      <c r="A86" s="27"/>
      <c r="B86" s="27"/>
      <c r="C86" s="27" t="s">
        <v>239</v>
      </c>
      <c r="D86" s="27"/>
      <c r="E86" s="27"/>
      <c r="F86" s="27"/>
      <c r="G86" s="147" t="str">
        <f t="shared" si="98"/>
        <v>JPY M</v>
      </c>
      <c r="H86" s="29">
        <f t="shared" si="102"/>
        <v>0</v>
      </c>
      <c r="I86" s="29">
        <f t="shared" si="102"/>
        <v>0</v>
      </c>
      <c r="J86" s="29">
        <f t="shared" si="102"/>
        <v>0</v>
      </c>
      <c r="K86" s="29">
        <f t="shared" si="102"/>
        <v>0</v>
      </c>
      <c r="L86" s="29">
        <f t="shared" si="102"/>
        <v>0</v>
      </c>
      <c r="M86" s="29">
        <f t="shared" si="102"/>
        <v>0</v>
      </c>
      <c r="N86" s="29">
        <f t="shared" si="102"/>
        <v>0</v>
      </c>
      <c r="O86" s="29">
        <f t="shared" si="102"/>
        <v>0</v>
      </c>
      <c r="P86" s="29">
        <f t="shared" si="102"/>
        <v>0</v>
      </c>
      <c r="Q86" s="29">
        <f t="shared" si="102"/>
        <v>0</v>
      </c>
      <c r="R86" s="29">
        <f t="shared" si="102"/>
        <v>0</v>
      </c>
      <c r="S86" s="29">
        <f t="shared" si="102"/>
        <v>0</v>
      </c>
      <c r="T86" s="29">
        <f t="shared" si="102"/>
        <v>0</v>
      </c>
      <c r="U86" s="37"/>
      <c r="V86" s="18"/>
      <c r="W86" s="37"/>
      <c r="X86" s="18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29"/>
      <c r="AW86" s="29"/>
      <c r="AX86" s="29"/>
      <c r="AY86" s="29"/>
      <c r="AZ86" s="29"/>
      <c r="BA86" s="29"/>
      <c r="BB86" s="29"/>
      <c r="BC86" s="29"/>
      <c r="BD86" s="29"/>
      <c r="BE86" s="29"/>
      <c r="BF86" s="29">
        <f t="shared" ref="BF86:BQ86" si="105">BF79</f>
        <v>0</v>
      </c>
      <c r="BG86" s="29">
        <f t="shared" si="105"/>
        <v>0</v>
      </c>
      <c r="BH86" s="29">
        <f t="shared" si="105"/>
        <v>0</v>
      </c>
      <c r="BI86" s="29">
        <f t="shared" si="105"/>
        <v>0</v>
      </c>
      <c r="BJ86" s="29">
        <f t="shared" si="105"/>
        <v>0</v>
      </c>
      <c r="BK86" s="29">
        <f t="shared" si="105"/>
        <v>0</v>
      </c>
      <c r="BL86" s="29">
        <f t="shared" si="105"/>
        <v>0</v>
      </c>
      <c r="BM86" s="29">
        <f t="shared" si="105"/>
        <v>0</v>
      </c>
      <c r="BN86" s="29">
        <f t="shared" si="105"/>
        <v>0</v>
      </c>
      <c r="BO86" s="29">
        <f t="shared" si="105"/>
        <v>0</v>
      </c>
      <c r="BP86" s="29">
        <f t="shared" si="105"/>
        <v>0</v>
      </c>
      <c r="BQ86" s="29">
        <f t="shared" si="105"/>
        <v>0</v>
      </c>
      <c r="BR86" s="29">
        <f t="shared" ref="BR86:BX86" si="106">BR79</f>
        <v>0</v>
      </c>
      <c r="BS86" s="29">
        <f t="shared" si="106"/>
        <v>0</v>
      </c>
      <c r="BT86" s="29">
        <f t="shared" si="106"/>
        <v>0</v>
      </c>
      <c r="BU86" s="29">
        <f t="shared" si="106"/>
        <v>0</v>
      </c>
      <c r="BV86" s="29">
        <f t="shared" si="106"/>
        <v>0</v>
      </c>
      <c r="BW86" s="29">
        <f t="shared" si="106"/>
        <v>0</v>
      </c>
      <c r="BX86" s="29">
        <f t="shared" si="106"/>
        <v>0</v>
      </c>
    </row>
    <row r="87" spans="1:76" x14ac:dyDescent="0.15">
      <c r="A87" s="27"/>
      <c r="B87" s="27"/>
      <c r="C87" s="27" t="s">
        <v>233</v>
      </c>
      <c r="D87" s="27"/>
      <c r="E87" s="27"/>
      <c r="F87" s="27"/>
      <c r="G87" s="147" t="str">
        <f t="shared" si="98"/>
        <v>JPY M</v>
      </c>
      <c r="H87" s="29">
        <f t="shared" si="102"/>
        <v>0</v>
      </c>
      <c r="I87" s="29">
        <f t="shared" si="102"/>
        <v>0</v>
      </c>
      <c r="J87" s="29">
        <f t="shared" si="102"/>
        <v>0</v>
      </c>
      <c r="K87" s="29">
        <f t="shared" si="102"/>
        <v>0</v>
      </c>
      <c r="L87" s="29">
        <f t="shared" si="102"/>
        <v>0</v>
      </c>
      <c r="M87" s="29">
        <f t="shared" si="102"/>
        <v>0</v>
      </c>
      <c r="N87" s="29">
        <f t="shared" si="102"/>
        <v>0</v>
      </c>
      <c r="O87" s="29">
        <f t="shared" si="102"/>
        <v>0</v>
      </c>
      <c r="P87" s="29">
        <f t="shared" si="102"/>
        <v>-7830.160488333333</v>
      </c>
      <c r="Q87" s="29">
        <f t="shared" si="102"/>
        <v>-14591.832898997167</v>
      </c>
      <c r="R87" s="29">
        <f t="shared" si="102"/>
        <v>-18589.036370131878</v>
      </c>
      <c r="S87" s="29">
        <f t="shared" si="102"/>
        <v>-21609.706805539732</v>
      </c>
      <c r="T87" s="29">
        <f t="shared" si="102"/>
        <v>-24720.449288941541</v>
      </c>
      <c r="U87" s="37"/>
      <c r="V87" s="18"/>
      <c r="W87" s="37"/>
      <c r="X87" s="18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AZ87" s="29"/>
      <c r="BA87" s="29"/>
      <c r="BB87" s="29"/>
      <c r="BC87" s="29"/>
      <c r="BD87" s="29"/>
      <c r="BE87" s="29"/>
      <c r="BF87" s="29">
        <f t="shared" ref="BF87:BQ87" si="107">BF56+BF62+BF68+BF80</f>
        <v>-2366.3750000000005</v>
      </c>
      <c r="BG87" s="29">
        <f t="shared" si="107"/>
        <v>-2584.1206000000002</v>
      </c>
      <c r="BH87" s="29">
        <f t="shared" si="107"/>
        <v>-2879.6648883333332</v>
      </c>
      <c r="BI87" s="29">
        <f t="shared" si="107"/>
        <v>-3198.5487831666665</v>
      </c>
      <c r="BJ87" s="29">
        <f t="shared" si="107"/>
        <v>-3524.4345599499998</v>
      </c>
      <c r="BK87" s="29">
        <f t="shared" si="107"/>
        <v>-3802.5394596516662</v>
      </c>
      <c r="BL87" s="29">
        <f t="shared" si="107"/>
        <v>-4066.3100962288331</v>
      </c>
      <c r="BM87" s="29">
        <f t="shared" si="107"/>
        <v>-4325.7804538686496</v>
      </c>
      <c r="BN87" s="29">
        <f t="shared" si="107"/>
        <v>-4521.4607278272615</v>
      </c>
      <c r="BO87" s="29">
        <f t="shared" si="107"/>
        <v>-4756.7115808481785</v>
      </c>
      <c r="BP87" s="29">
        <f t="shared" si="107"/>
        <v>-4985.0836075877869</v>
      </c>
      <c r="BQ87" s="29">
        <f t="shared" si="107"/>
        <v>-5211.3919864430027</v>
      </c>
      <c r="BR87" s="29">
        <f t="shared" ref="BR87:BX87" si="108">BR56+BR62+BR68+BR80</f>
        <v>-5255.4979375995681</v>
      </c>
      <c r="BS87" s="29">
        <f t="shared" si="108"/>
        <v>-5467.4760562798701</v>
      </c>
      <c r="BT87" s="29">
        <f t="shared" si="108"/>
        <v>-5675.340825217294</v>
      </c>
      <c r="BU87" s="29">
        <f t="shared" si="108"/>
        <v>-5881.9715892318554</v>
      </c>
      <c r="BV87" s="29">
        <f t="shared" si="108"/>
        <v>-6088.2321517695573</v>
      </c>
      <c r="BW87" s="29">
        <f t="shared" si="108"/>
        <v>-6280.8562163642009</v>
      </c>
      <c r="BX87" s="29">
        <f t="shared" si="108"/>
        <v>-6469.3893315759269</v>
      </c>
    </row>
    <row r="88" spans="1:76" x14ac:dyDescent="0.15">
      <c r="A88" s="27"/>
      <c r="B88" s="27"/>
      <c r="C88" s="27" t="s">
        <v>235</v>
      </c>
      <c r="D88" s="27"/>
      <c r="E88" s="27"/>
      <c r="F88" s="27"/>
      <c r="G88" s="147" t="str">
        <f t="shared" si="98"/>
        <v>JPY M</v>
      </c>
      <c r="H88" s="29">
        <f t="shared" si="102"/>
        <v>0</v>
      </c>
      <c r="I88" s="29">
        <f t="shared" si="102"/>
        <v>0</v>
      </c>
      <c r="J88" s="29">
        <f t="shared" si="102"/>
        <v>0</v>
      </c>
      <c r="K88" s="29">
        <f t="shared" si="102"/>
        <v>0</v>
      </c>
      <c r="L88" s="29">
        <f t="shared" si="102"/>
        <v>0</v>
      </c>
      <c r="M88" s="29">
        <f t="shared" si="102"/>
        <v>0</v>
      </c>
      <c r="N88" s="29">
        <f t="shared" si="102"/>
        <v>0</v>
      </c>
      <c r="O88" s="29">
        <f t="shared" si="102"/>
        <v>0</v>
      </c>
      <c r="P88" s="29">
        <f t="shared" si="102"/>
        <v>0</v>
      </c>
      <c r="Q88" s="29">
        <f t="shared" si="102"/>
        <v>0</v>
      </c>
      <c r="R88" s="29">
        <f t="shared" si="102"/>
        <v>0</v>
      </c>
      <c r="S88" s="29">
        <f t="shared" si="102"/>
        <v>0</v>
      </c>
      <c r="T88" s="29">
        <f t="shared" si="102"/>
        <v>0</v>
      </c>
      <c r="U88" s="37"/>
      <c r="V88" s="18"/>
      <c r="W88" s="37"/>
      <c r="X88" s="18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  <c r="AY88" s="29"/>
      <c r="AZ88" s="29"/>
      <c r="BA88" s="29"/>
      <c r="BB88" s="29"/>
      <c r="BC88" s="29"/>
      <c r="BD88" s="29"/>
      <c r="BE88" s="29"/>
      <c r="BF88" s="29">
        <f t="shared" ref="BF88:BQ88" si="109">BF74</f>
        <v>0</v>
      </c>
      <c r="BG88" s="29">
        <f t="shared" si="109"/>
        <v>0</v>
      </c>
      <c r="BH88" s="29">
        <f t="shared" si="109"/>
        <v>0</v>
      </c>
      <c r="BI88" s="29">
        <f t="shared" si="109"/>
        <v>0</v>
      </c>
      <c r="BJ88" s="29">
        <f t="shared" si="109"/>
        <v>0</v>
      </c>
      <c r="BK88" s="29">
        <f t="shared" si="109"/>
        <v>0</v>
      </c>
      <c r="BL88" s="29">
        <f t="shared" si="109"/>
        <v>0</v>
      </c>
      <c r="BM88" s="29">
        <f t="shared" si="109"/>
        <v>0</v>
      </c>
      <c r="BN88" s="29">
        <f t="shared" si="109"/>
        <v>0</v>
      </c>
      <c r="BO88" s="29">
        <f t="shared" si="109"/>
        <v>0</v>
      </c>
      <c r="BP88" s="29">
        <f t="shared" si="109"/>
        <v>0</v>
      </c>
      <c r="BQ88" s="29">
        <f t="shared" si="109"/>
        <v>0</v>
      </c>
      <c r="BR88" s="29">
        <f t="shared" ref="BR88:BX88" si="110">BR74</f>
        <v>0</v>
      </c>
      <c r="BS88" s="29">
        <f t="shared" si="110"/>
        <v>0</v>
      </c>
      <c r="BT88" s="29">
        <f t="shared" si="110"/>
        <v>0</v>
      </c>
      <c r="BU88" s="29">
        <f t="shared" si="110"/>
        <v>0</v>
      </c>
      <c r="BV88" s="29">
        <f t="shared" si="110"/>
        <v>0</v>
      </c>
      <c r="BW88" s="29">
        <f t="shared" si="110"/>
        <v>0</v>
      </c>
      <c r="BX88" s="29">
        <f t="shared" si="110"/>
        <v>0</v>
      </c>
    </row>
    <row r="89" spans="1:76" x14ac:dyDescent="0.15">
      <c r="A89" s="27"/>
      <c r="B89" s="133"/>
      <c r="C89" s="133" t="s">
        <v>231</v>
      </c>
      <c r="D89" s="134"/>
      <c r="E89" s="134"/>
      <c r="F89" s="134"/>
      <c r="G89" s="160" t="str">
        <f t="shared" si="98"/>
        <v>JPY M</v>
      </c>
      <c r="H89" s="106">
        <f t="shared" ref="H89:T89" si="111">SUMIFS($X89:$BY89,$X$5:$BY$5,H$5,$X$4:$BY$4,4)</f>
        <v>0</v>
      </c>
      <c r="I89" s="106">
        <f t="shared" si="111"/>
        <v>0</v>
      </c>
      <c r="J89" s="106">
        <f t="shared" si="111"/>
        <v>0</v>
      </c>
      <c r="K89" s="106">
        <f t="shared" si="111"/>
        <v>0</v>
      </c>
      <c r="L89" s="106">
        <f t="shared" si="111"/>
        <v>68609</v>
      </c>
      <c r="M89" s="106">
        <f t="shared" si="111"/>
        <v>70839</v>
      </c>
      <c r="N89" s="106">
        <f t="shared" si="111"/>
        <v>77398</v>
      </c>
      <c r="O89" s="106">
        <f t="shared" si="111"/>
        <v>87558</v>
      </c>
      <c r="P89" s="106">
        <f t="shared" si="111"/>
        <v>120884.83951166667</v>
      </c>
      <c r="Q89" s="106">
        <f t="shared" si="111"/>
        <v>145093.0066126695</v>
      </c>
      <c r="R89" s="106">
        <f t="shared" si="111"/>
        <v>160453.97024253762</v>
      </c>
      <c r="S89" s="106">
        <f t="shared" si="111"/>
        <v>169884.26343699789</v>
      </c>
      <c r="T89" s="106">
        <f t="shared" si="111"/>
        <v>173293.81414805635</v>
      </c>
      <c r="U89" s="37"/>
      <c r="V89" s="18"/>
      <c r="W89" s="37"/>
      <c r="X89" s="18"/>
      <c r="Y89" s="106"/>
      <c r="Z89" s="106"/>
      <c r="AA89" s="106"/>
      <c r="AB89" s="106"/>
      <c r="AC89" s="106"/>
      <c r="AD89" s="106"/>
      <c r="AE89" s="106"/>
      <c r="AF89" s="106"/>
      <c r="AG89" s="106"/>
      <c r="AH89" s="106"/>
      <c r="AI89" s="106"/>
      <c r="AJ89" s="106"/>
      <c r="AK89" s="106"/>
      <c r="AL89" s="106"/>
      <c r="AM89" s="106"/>
      <c r="AN89" s="106"/>
      <c r="AO89" s="106"/>
      <c r="AP89" s="106"/>
      <c r="AQ89" s="106"/>
      <c r="AR89" s="106">
        <f t="shared" ref="AR89:BE89" si="112">AR51+AR57+AR63+AR69+AR75+AR81</f>
        <v>68609</v>
      </c>
      <c r="AS89" s="106">
        <f t="shared" si="112"/>
        <v>69273</v>
      </c>
      <c r="AT89" s="106">
        <f t="shared" si="112"/>
        <v>71823</v>
      </c>
      <c r="AU89" s="106">
        <f t="shared" si="112"/>
        <v>71822</v>
      </c>
      <c r="AV89" s="106">
        <f t="shared" si="112"/>
        <v>70839</v>
      </c>
      <c r="AW89" s="106">
        <f t="shared" si="112"/>
        <v>71978</v>
      </c>
      <c r="AX89" s="106">
        <f t="shared" si="112"/>
        <v>75151</v>
      </c>
      <c r="AY89" s="106">
        <f t="shared" si="112"/>
        <v>74643</v>
      </c>
      <c r="AZ89" s="106">
        <f t="shared" si="112"/>
        <v>77398</v>
      </c>
      <c r="BA89" s="106">
        <f t="shared" si="112"/>
        <v>76819</v>
      </c>
      <c r="BB89" s="106">
        <f t="shared" si="112"/>
        <v>84867</v>
      </c>
      <c r="BC89" s="106">
        <f t="shared" si="112"/>
        <v>83722</v>
      </c>
      <c r="BD89" s="106">
        <f t="shared" si="112"/>
        <v>87558</v>
      </c>
      <c r="BE89" s="106">
        <f t="shared" si="112"/>
        <v>91566</v>
      </c>
      <c r="BF89" s="106">
        <f t="shared" ref="BF89:BQ89" si="113">SUM(BF84:BF88)</f>
        <v>101582.625</v>
      </c>
      <c r="BG89" s="106">
        <f t="shared" si="113"/>
        <v>111381.50440000001</v>
      </c>
      <c r="BH89" s="106">
        <f t="shared" si="113"/>
        <v>120884.83951166667</v>
      </c>
      <c r="BI89" s="106">
        <f t="shared" si="113"/>
        <v>127386.2907285</v>
      </c>
      <c r="BJ89" s="106">
        <f t="shared" si="113"/>
        <v>133561.85616855</v>
      </c>
      <c r="BK89" s="106">
        <f t="shared" si="113"/>
        <v>139459.31670889835</v>
      </c>
      <c r="BL89" s="106">
        <f t="shared" si="113"/>
        <v>145093.0066126695</v>
      </c>
      <c r="BM89" s="106">
        <f t="shared" si="113"/>
        <v>149254.72615880086</v>
      </c>
      <c r="BN89" s="106">
        <f t="shared" si="113"/>
        <v>153220.76543097358</v>
      </c>
      <c r="BO89" s="106">
        <f t="shared" si="113"/>
        <v>156951.55385012541</v>
      </c>
      <c r="BP89" s="106">
        <f t="shared" si="113"/>
        <v>160453.97024253762</v>
      </c>
      <c r="BQ89" s="106">
        <f t="shared" si="113"/>
        <v>163002.57825609462</v>
      </c>
      <c r="BR89" s="106">
        <f t="shared" ref="BR89:BX89" si="114">SUM(BR84:BR88)</f>
        <v>165507.08031849505</v>
      </c>
      <c r="BS89" s="106">
        <f t="shared" si="114"/>
        <v>167799.60426221517</v>
      </c>
      <c r="BT89" s="106">
        <f t="shared" si="114"/>
        <v>169884.26343699789</v>
      </c>
      <c r="BU89" s="106">
        <f t="shared" si="114"/>
        <v>171034.79184776603</v>
      </c>
      <c r="BV89" s="106">
        <f t="shared" si="114"/>
        <v>171979.05969599646</v>
      </c>
      <c r="BW89" s="106">
        <f t="shared" si="114"/>
        <v>172730.70347963227</v>
      </c>
      <c r="BX89" s="106">
        <f t="shared" si="114"/>
        <v>173293.81414805635</v>
      </c>
    </row>
    <row r="90" spans="1:76" x14ac:dyDescent="0.15">
      <c r="A90" s="27"/>
      <c r="B90" s="27"/>
      <c r="C90" s="27" t="s">
        <v>240</v>
      </c>
      <c r="D90" s="27"/>
      <c r="E90" s="27"/>
      <c r="F90" s="27"/>
      <c r="G90" s="147" t="str">
        <f t="shared" si="98"/>
        <v>JPY M</v>
      </c>
      <c r="H90" s="29"/>
      <c r="I90" s="29"/>
      <c r="J90" s="29"/>
      <c r="K90" s="29"/>
      <c r="L90" s="29">
        <f t="shared" ref="L90:T90" si="115">L89-(L51+L57+L63+L69+L75+L81)</f>
        <v>0</v>
      </c>
      <c r="M90" s="29">
        <f t="shared" si="115"/>
        <v>0</v>
      </c>
      <c r="N90" s="29">
        <f t="shared" si="115"/>
        <v>0</v>
      </c>
      <c r="O90" s="29">
        <f t="shared" si="115"/>
        <v>0</v>
      </c>
      <c r="P90" s="29">
        <f t="shared" si="115"/>
        <v>0</v>
      </c>
      <c r="Q90" s="29">
        <f t="shared" si="115"/>
        <v>0</v>
      </c>
      <c r="R90" s="29">
        <f t="shared" si="115"/>
        <v>0</v>
      </c>
      <c r="S90" s="29">
        <f t="shared" si="115"/>
        <v>0</v>
      </c>
      <c r="T90" s="29">
        <f t="shared" si="115"/>
        <v>0</v>
      </c>
      <c r="U90" s="37"/>
      <c r="V90" s="18"/>
      <c r="W90" s="37"/>
      <c r="X90" s="18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>
        <f t="shared" ref="AR90:BQ90" si="116">AR89-(AR51+AR57+AR63+AR69+AR75+AR81)</f>
        <v>0</v>
      </c>
      <c r="AS90" s="29">
        <f t="shared" si="116"/>
        <v>0</v>
      </c>
      <c r="AT90" s="29">
        <f t="shared" si="116"/>
        <v>0</v>
      </c>
      <c r="AU90" s="29">
        <f t="shared" si="116"/>
        <v>0</v>
      </c>
      <c r="AV90" s="29">
        <f t="shared" si="116"/>
        <v>0</v>
      </c>
      <c r="AW90" s="29">
        <f t="shared" si="116"/>
        <v>0</v>
      </c>
      <c r="AX90" s="29">
        <f t="shared" si="116"/>
        <v>0</v>
      </c>
      <c r="AY90" s="29">
        <f t="shared" si="116"/>
        <v>0</v>
      </c>
      <c r="AZ90" s="29">
        <f t="shared" si="116"/>
        <v>0</v>
      </c>
      <c r="BA90" s="29">
        <f t="shared" si="116"/>
        <v>0</v>
      </c>
      <c r="BB90" s="29">
        <f t="shared" si="116"/>
        <v>0</v>
      </c>
      <c r="BC90" s="29">
        <f t="shared" si="116"/>
        <v>0</v>
      </c>
      <c r="BD90" s="29">
        <f t="shared" si="116"/>
        <v>0</v>
      </c>
      <c r="BE90" s="29">
        <f t="shared" si="116"/>
        <v>0</v>
      </c>
      <c r="BF90" s="29">
        <f t="shared" si="116"/>
        <v>0</v>
      </c>
      <c r="BG90" s="29">
        <f t="shared" si="116"/>
        <v>0</v>
      </c>
      <c r="BH90" s="29">
        <f t="shared" si="116"/>
        <v>0</v>
      </c>
      <c r="BI90" s="29">
        <f t="shared" si="116"/>
        <v>0</v>
      </c>
      <c r="BJ90" s="29">
        <f t="shared" si="116"/>
        <v>0</v>
      </c>
      <c r="BK90" s="29">
        <f t="shared" si="116"/>
        <v>0</v>
      </c>
      <c r="BL90" s="29">
        <f t="shared" si="116"/>
        <v>0</v>
      </c>
      <c r="BM90" s="29">
        <f t="shared" si="116"/>
        <v>0</v>
      </c>
      <c r="BN90" s="29">
        <f t="shared" si="116"/>
        <v>0</v>
      </c>
      <c r="BO90" s="29">
        <f t="shared" si="116"/>
        <v>0</v>
      </c>
      <c r="BP90" s="29">
        <f t="shared" si="116"/>
        <v>0</v>
      </c>
      <c r="BQ90" s="29">
        <f t="shared" si="116"/>
        <v>0</v>
      </c>
      <c r="BR90" s="29">
        <f t="shared" ref="BR90:BX90" si="117">BR89-(BR51+BR57+BR63+BR69+BR75+BR81)</f>
        <v>0</v>
      </c>
      <c r="BS90" s="29">
        <f t="shared" si="117"/>
        <v>0</v>
      </c>
      <c r="BT90" s="29">
        <f t="shared" si="117"/>
        <v>0</v>
      </c>
      <c r="BU90" s="29">
        <f t="shared" si="117"/>
        <v>0</v>
      </c>
      <c r="BV90" s="29">
        <f t="shared" si="117"/>
        <v>0</v>
      </c>
      <c r="BW90" s="29">
        <f t="shared" si="117"/>
        <v>0</v>
      </c>
      <c r="BX90" s="29">
        <f t="shared" si="117"/>
        <v>0</v>
      </c>
    </row>
    <row r="91" spans="1:76" x14ac:dyDescent="0.15">
      <c r="A91" s="27"/>
      <c r="B91" s="27"/>
      <c r="C91" s="27" t="s">
        <v>241</v>
      </c>
      <c r="D91" s="27"/>
      <c r="E91" s="27"/>
      <c r="F91" s="27"/>
      <c r="G91" s="147" t="str">
        <f t="shared" si="98"/>
        <v>JPY M</v>
      </c>
      <c r="H91" s="29"/>
      <c r="I91" s="29"/>
      <c r="J91" s="29"/>
      <c r="K91" s="29"/>
      <c r="L91" s="29">
        <f>L89-'3FS'!L156</f>
        <v>0</v>
      </c>
      <c r="M91" s="29">
        <f>M89-'3FS'!M156</f>
        <v>0</v>
      </c>
      <c r="N91" s="29">
        <f>N89-'3FS'!N156</f>
        <v>0</v>
      </c>
      <c r="O91" s="29">
        <f>O89-'3FS'!O156</f>
        <v>0</v>
      </c>
      <c r="P91" s="29">
        <f>P89-'3FS'!P156</f>
        <v>0</v>
      </c>
      <c r="Q91" s="29">
        <f>Q89-'3FS'!Q156</f>
        <v>0</v>
      </c>
      <c r="R91" s="29">
        <f>R89-'3FS'!R156</f>
        <v>0</v>
      </c>
      <c r="S91" s="29">
        <f>S89-'3FS'!S156</f>
        <v>0</v>
      </c>
      <c r="T91" s="29">
        <f>T89-'3FS'!T156</f>
        <v>0</v>
      </c>
      <c r="U91" s="37"/>
      <c r="V91" s="18"/>
      <c r="W91" s="37"/>
      <c r="X91" s="18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>
        <f>AR89-'3FS'!AR156</f>
        <v>0</v>
      </c>
      <c r="AS91" s="29">
        <f>AS89-'3FS'!AS156</f>
        <v>0</v>
      </c>
      <c r="AT91" s="29">
        <f>AT89-'3FS'!AT156</f>
        <v>0</v>
      </c>
      <c r="AU91" s="29">
        <f>AU89-'3FS'!AU156</f>
        <v>0</v>
      </c>
      <c r="AV91" s="29">
        <f>AV89-'3FS'!AV156</f>
        <v>0</v>
      </c>
      <c r="AW91" s="29">
        <f>AW89-'3FS'!AW156</f>
        <v>0</v>
      </c>
      <c r="AX91" s="29">
        <f>AX89-'3FS'!AX156</f>
        <v>0</v>
      </c>
      <c r="AY91" s="29">
        <f>AY89-'3FS'!AY156</f>
        <v>0</v>
      </c>
      <c r="AZ91" s="29">
        <f>AZ89-'3FS'!AZ156</f>
        <v>0</v>
      </c>
      <c r="BA91" s="29">
        <f>BA89-'3FS'!BA156</f>
        <v>0</v>
      </c>
      <c r="BB91" s="29">
        <f>BB89-'3FS'!BB156</f>
        <v>0</v>
      </c>
      <c r="BC91" s="29">
        <f>BC89-'3FS'!BC156</f>
        <v>0</v>
      </c>
      <c r="BD91" s="29">
        <f>BD89-'3FS'!BD156</f>
        <v>0</v>
      </c>
      <c r="BE91" s="29">
        <f>BE89-'3FS'!BE156</f>
        <v>0</v>
      </c>
      <c r="BF91" s="29">
        <f>BF89-'3FS'!BF156</f>
        <v>0</v>
      </c>
      <c r="BG91" s="29">
        <f>BG89-'3FS'!BG156</f>
        <v>0</v>
      </c>
      <c r="BH91" s="29">
        <f>BH89-'3FS'!BH156</f>
        <v>0</v>
      </c>
      <c r="BI91" s="29">
        <f>BI89-'3FS'!BI156</f>
        <v>0</v>
      </c>
      <c r="BJ91" s="29">
        <f>BJ89-'3FS'!BJ156</f>
        <v>0</v>
      </c>
      <c r="BK91" s="29">
        <f>BK89-'3FS'!BK156</f>
        <v>0</v>
      </c>
      <c r="BL91" s="29">
        <f>BL89-'3FS'!BL156</f>
        <v>0</v>
      </c>
      <c r="BM91" s="29">
        <f>BM89-'3FS'!BM156</f>
        <v>0</v>
      </c>
      <c r="BN91" s="29">
        <f>BN89-'3FS'!BN156</f>
        <v>0</v>
      </c>
      <c r="BO91" s="29">
        <f>BO89-'3FS'!BO156</f>
        <v>0</v>
      </c>
      <c r="BP91" s="29">
        <f>BP89-'3FS'!BP156</f>
        <v>0</v>
      </c>
      <c r="BQ91" s="29">
        <f>BQ89-'3FS'!BQ156</f>
        <v>0</v>
      </c>
      <c r="BR91" s="29">
        <f>BR89-'3FS'!BR156</f>
        <v>0</v>
      </c>
      <c r="BS91" s="29">
        <f>BS89-'3FS'!BS156</f>
        <v>0</v>
      </c>
      <c r="BT91" s="29">
        <f>BT89-'3FS'!BT156</f>
        <v>0</v>
      </c>
      <c r="BU91" s="29">
        <f>BU89-'3FS'!BU156</f>
        <v>0</v>
      </c>
      <c r="BV91" s="29">
        <f>BV89-'3FS'!BV156</f>
        <v>0</v>
      </c>
      <c r="BW91" s="29">
        <f>BW89-'3FS'!BW156</f>
        <v>0</v>
      </c>
      <c r="BX91" s="29">
        <f>BX89-'3FS'!BX156</f>
        <v>0</v>
      </c>
    </row>
    <row r="92" spans="1:76" x14ac:dyDescent="0.15">
      <c r="A92" s="27"/>
      <c r="B92" s="27"/>
      <c r="C92" s="27"/>
      <c r="D92" s="27"/>
      <c r="E92" s="27"/>
      <c r="F92" s="27"/>
      <c r="G92" s="124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37"/>
      <c r="V92" s="18"/>
      <c r="W92" s="37"/>
      <c r="X92" s="18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  <c r="AV92" s="29"/>
      <c r="AW92" s="29"/>
      <c r="AX92" s="29"/>
      <c r="AY92" s="29"/>
      <c r="AZ92" s="29"/>
      <c r="BA92" s="29"/>
      <c r="BB92" s="29"/>
      <c r="BC92" s="29"/>
      <c r="BD92" s="29"/>
      <c r="BE92" s="29"/>
      <c r="BF92" s="29"/>
      <c r="BG92" s="29"/>
      <c r="BH92" s="29"/>
      <c r="BI92" s="29"/>
      <c r="BJ92" s="29"/>
      <c r="BK92" s="29"/>
      <c r="BL92" s="29"/>
      <c r="BM92" s="29"/>
      <c r="BN92" s="29"/>
      <c r="BO92" s="29"/>
      <c r="BP92" s="29"/>
      <c r="BQ92" s="29"/>
      <c r="BR92" s="29"/>
      <c r="BS92" s="29"/>
      <c r="BT92" s="29"/>
      <c r="BU92" s="29"/>
      <c r="BV92" s="29"/>
      <c r="BW92" s="29"/>
      <c r="BX92" s="29"/>
    </row>
    <row r="93" spans="1:76" x14ac:dyDescent="0.15">
      <c r="A93" s="27" t="s">
        <v>43</v>
      </c>
      <c r="B93" s="135" t="s">
        <v>242</v>
      </c>
      <c r="C93" s="135"/>
      <c r="D93" s="135"/>
      <c r="E93" s="135"/>
      <c r="F93" s="135"/>
      <c r="G93" s="146"/>
      <c r="H93" s="136"/>
      <c r="I93" s="136"/>
      <c r="J93" s="136"/>
      <c r="K93" s="136"/>
      <c r="L93" s="136"/>
      <c r="M93" s="136"/>
      <c r="N93" s="136"/>
      <c r="O93" s="136"/>
      <c r="P93" s="136"/>
      <c r="Q93" s="136"/>
      <c r="R93" s="136"/>
      <c r="S93" s="136"/>
      <c r="T93" s="136"/>
      <c r="U93" s="37"/>
      <c r="V93" s="18"/>
      <c r="W93" s="37"/>
      <c r="X93" s="18"/>
      <c r="Y93" s="136"/>
      <c r="Z93" s="136"/>
      <c r="AA93" s="136"/>
      <c r="AB93" s="136"/>
      <c r="AC93" s="136"/>
      <c r="AD93" s="136"/>
      <c r="AE93" s="136"/>
      <c r="AF93" s="136"/>
      <c r="AG93" s="136"/>
      <c r="AH93" s="136"/>
      <c r="AI93" s="136"/>
      <c r="AJ93" s="136"/>
      <c r="AK93" s="136"/>
      <c r="AL93" s="136"/>
      <c r="AM93" s="136"/>
      <c r="AN93" s="136"/>
      <c r="AO93" s="136"/>
      <c r="AP93" s="136"/>
      <c r="AQ93" s="136"/>
      <c r="AR93" s="136"/>
      <c r="AS93" s="136"/>
      <c r="AT93" s="136"/>
      <c r="AU93" s="136"/>
      <c r="AV93" s="136"/>
      <c r="AW93" s="136"/>
      <c r="AX93" s="136"/>
      <c r="AY93" s="136"/>
      <c r="AZ93" s="136"/>
      <c r="BA93" s="136"/>
      <c r="BB93" s="136"/>
      <c r="BC93" s="136"/>
      <c r="BD93" s="136"/>
      <c r="BE93" s="136"/>
      <c r="BF93" s="136"/>
      <c r="BG93" s="136"/>
      <c r="BH93" s="136"/>
      <c r="BI93" s="136"/>
      <c r="BJ93" s="136"/>
      <c r="BK93" s="136"/>
      <c r="BL93" s="136"/>
      <c r="BM93" s="136"/>
      <c r="BN93" s="136"/>
      <c r="BO93" s="136"/>
      <c r="BP93" s="136"/>
      <c r="BQ93" s="136"/>
      <c r="BR93" s="136"/>
      <c r="BS93" s="136"/>
      <c r="BT93" s="136"/>
      <c r="BU93" s="136"/>
      <c r="BV93" s="136"/>
      <c r="BW93" s="136"/>
      <c r="BX93" s="136"/>
    </row>
    <row r="94" spans="1:76" x14ac:dyDescent="0.15">
      <c r="A94" s="27"/>
      <c r="B94" s="27"/>
      <c r="C94" s="27"/>
      <c r="D94" s="27"/>
      <c r="E94" s="27"/>
      <c r="F94" s="27"/>
      <c r="G94" s="124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37"/>
      <c r="V94" s="18"/>
      <c r="W94" s="37"/>
      <c r="X94" s="18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29"/>
      <c r="AW94" s="29"/>
      <c r="AX94" s="29"/>
      <c r="AY94" s="29"/>
      <c r="AZ94" s="29"/>
      <c r="BA94" s="29"/>
      <c r="BB94" s="29"/>
      <c r="BC94" s="29"/>
      <c r="BD94" s="29"/>
      <c r="BE94" s="29"/>
      <c r="BF94" s="29"/>
      <c r="BG94" s="29"/>
      <c r="BH94" s="29"/>
      <c r="BI94" s="29"/>
      <c r="BJ94" s="29"/>
      <c r="BK94" s="29"/>
      <c r="BL94" s="29"/>
      <c r="BM94" s="29"/>
      <c r="BN94" s="29"/>
      <c r="BO94" s="29"/>
      <c r="BP94" s="29"/>
      <c r="BQ94" s="29"/>
      <c r="BR94" s="29"/>
      <c r="BS94" s="29"/>
      <c r="BT94" s="29"/>
      <c r="BU94" s="29"/>
      <c r="BV94" s="29"/>
      <c r="BW94" s="29"/>
      <c r="BX94" s="29"/>
    </row>
    <row r="95" spans="1:76" x14ac:dyDescent="0.15">
      <c r="A95" s="27"/>
      <c r="B95" s="44" t="s">
        <v>217</v>
      </c>
      <c r="C95" s="27"/>
      <c r="D95" s="27"/>
      <c r="E95" s="27"/>
      <c r="F95" s="27"/>
      <c r="G95" s="124"/>
      <c r="H95" s="29"/>
      <c r="K95" s="161" t="s">
        <v>243</v>
      </c>
      <c r="L95" s="161" t="s">
        <v>244</v>
      </c>
      <c r="M95" s="161" t="s">
        <v>245</v>
      </c>
      <c r="N95" s="161" t="s">
        <v>246</v>
      </c>
      <c r="O95" s="29"/>
      <c r="P95" s="29"/>
      <c r="Q95" s="29"/>
      <c r="R95" s="29"/>
      <c r="S95" s="29"/>
      <c r="T95" s="29"/>
      <c r="U95" s="37"/>
      <c r="V95" s="18"/>
      <c r="W95" s="37"/>
      <c r="X95" s="18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  <c r="AT95" s="29"/>
      <c r="AU95" s="29"/>
      <c r="AV95" s="29"/>
      <c r="AW95" s="29"/>
      <c r="AX95" s="29"/>
      <c r="AY95" s="29"/>
      <c r="AZ95" s="29"/>
      <c r="BA95" s="29"/>
      <c r="BB95" s="29"/>
      <c r="BC95" s="29"/>
      <c r="BD95" s="29"/>
      <c r="BE95" s="29"/>
      <c r="BF95" s="29"/>
      <c r="BG95" s="29"/>
      <c r="BH95" s="29"/>
      <c r="BI95" s="29"/>
      <c r="BJ95" s="29"/>
      <c r="BK95" s="29"/>
      <c r="BL95" s="29"/>
      <c r="BM95" s="29"/>
      <c r="BN95" s="29"/>
      <c r="BO95" s="29"/>
      <c r="BP95" s="29"/>
      <c r="BQ95" s="29"/>
      <c r="BR95" s="29"/>
      <c r="BS95" s="29"/>
      <c r="BT95" s="29"/>
      <c r="BU95" s="29"/>
      <c r="BV95" s="29"/>
      <c r="BW95" s="29"/>
      <c r="BX95" s="29"/>
    </row>
    <row r="96" spans="1:76" x14ac:dyDescent="0.15">
      <c r="A96" s="27"/>
      <c r="B96" s="27"/>
      <c r="C96" s="27" t="s">
        <v>247</v>
      </c>
      <c r="D96" s="27"/>
      <c r="E96" s="27"/>
      <c r="F96" s="27"/>
      <c r="G96" s="147" t="str">
        <f t="shared" ref="G96:G116" si="118">G$12</f>
        <v>JPY M</v>
      </c>
      <c r="H96" s="29"/>
      <c r="K96" s="132">
        <f>EOMONTH(LastActual,3)</f>
        <v>46295</v>
      </c>
      <c r="L96" s="29">
        <f>SUMIF($Y$6:$BY$6,LastActual,$Y$57:$BY$57)</f>
        <v>23175</v>
      </c>
      <c r="M96" s="130">
        <f>$L$33*4</f>
        <v>60</v>
      </c>
      <c r="N96" s="132">
        <f t="shared" ref="N96:N111" si="119">EOMONTH(K96,3*(M96-1))</f>
        <v>51682</v>
      </c>
      <c r="O96" s="29"/>
      <c r="P96" s="29"/>
      <c r="Q96" s="29"/>
      <c r="R96" s="29"/>
      <c r="S96" s="29"/>
      <c r="T96" s="29"/>
      <c r="U96" s="37"/>
      <c r="V96" s="18"/>
      <c r="W96" s="37"/>
      <c r="X96" s="18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29"/>
      <c r="AV96" s="29"/>
      <c r="AW96" s="29"/>
      <c r="AX96" s="29"/>
      <c r="AY96" s="29"/>
      <c r="AZ96" s="29"/>
      <c r="BA96" s="29"/>
      <c r="BB96" s="29"/>
      <c r="BC96" s="29"/>
      <c r="BD96" s="29"/>
      <c r="BE96" s="29"/>
      <c r="BF96" s="29">
        <f t="shared" ref="BF96:BO105" si="120">IF(AND(BF$6&gt;=$K96,BF$6&lt;=$N96),$L96/$M96,0)</f>
        <v>386.25</v>
      </c>
      <c r="BG96" s="29">
        <f t="shared" si="120"/>
        <v>386.25</v>
      </c>
      <c r="BH96" s="29">
        <f t="shared" si="120"/>
        <v>386.25</v>
      </c>
      <c r="BI96" s="29">
        <f t="shared" si="120"/>
        <v>386.25</v>
      </c>
      <c r="BJ96" s="29">
        <f t="shared" si="120"/>
        <v>386.25</v>
      </c>
      <c r="BK96" s="29">
        <f t="shared" si="120"/>
        <v>386.25</v>
      </c>
      <c r="BL96" s="29">
        <f t="shared" si="120"/>
        <v>386.25</v>
      </c>
      <c r="BM96" s="29">
        <f t="shared" si="120"/>
        <v>386.25</v>
      </c>
      <c r="BN96" s="29">
        <f t="shared" si="120"/>
        <v>386.25</v>
      </c>
      <c r="BO96" s="29">
        <f t="shared" si="120"/>
        <v>386.25</v>
      </c>
      <c r="BP96" s="29">
        <f t="shared" ref="BP96:BX105" si="121">IF(AND(BP$6&gt;=$K96,BP$6&lt;=$N96),$L96/$M96,0)</f>
        <v>386.25</v>
      </c>
      <c r="BQ96" s="29">
        <f t="shared" si="121"/>
        <v>386.25</v>
      </c>
      <c r="BR96" s="29">
        <f t="shared" si="121"/>
        <v>386.25</v>
      </c>
      <c r="BS96" s="29">
        <f t="shared" si="121"/>
        <v>386.25</v>
      </c>
      <c r="BT96" s="29">
        <f t="shared" si="121"/>
        <v>386.25</v>
      </c>
      <c r="BU96" s="29">
        <f t="shared" si="121"/>
        <v>386.25</v>
      </c>
      <c r="BV96" s="29">
        <f t="shared" si="121"/>
        <v>386.25</v>
      </c>
      <c r="BW96" s="29">
        <f t="shared" si="121"/>
        <v>386.25</v>
      </c>
      <c r="BX96" s="29">
        <f t="shared" si="121"/>
        <v>386.25</v>
      </c>
    </row>
    <row r="97" spans="1:76" x14ac:dyDescent="0.15">
      <c r="A97" s="27"/>
      <c r="B97" s="27"/>
      <c r="C97" s="27" t="s">
        <v>248</v>
      </c>
      <c r="D97" s="27"/>
      <c r="E97" s="27"/>
      <c r="F97" s="27"/>
      <c r="G97" s="147" t="str">
        <f t="shared" si="118"/>
        <v>JPY M</v>
      </c>
      <c r="H97" s="29"/>
      <c r="K97" s="132">
        <f t="shared" ref="K97:K111" si="122">EOMONTH(K96,3)</f>
        <v>46387</v>
      </c>
      <c r="L97" s="29">
        <f t="shared" ref="L97:L115" si="123">SUMIF($Y$6:$BY$6,EOMONTH(K97,-3),$Y$55:$BY$55)</f>
        <v>2869.4399999999996</v>
      </c>
      <c r="M97" s="130">
        <f t="shared" ref="M97:M115" si="124">$K$33*4</f>
        <v>120</v>
      </c>
      <c r="N97" s="132">
        <f t="shared" si="119"/>
        <v>57253</v>
      </c>
      <c r="O97" s="29"/>
      <c r="P97" s="29"/>
      <c r="Q97" s="29"/>
      <c r="R97" s="29"/>
      <c r="S97" s="29"/>
      <c r="T97" s="29"/>
      <c r="U97" s="37"/>
      <c r="V97" s="18"/>
      <c r="W97" s="37"/>
      <c r="X97" s="18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29"/>
      <c r="AW97" s="29"/>
      <c r="AX97" s="29"/>
      <c r="AY97" s="29"/>
      <c r="AZ97" s="29"/>
      <c r="BA97" s="29"/>
      <c r="BB97" s="29"/>
      <c r="BC97" s="29"/>
      <c r="BD97" s="29"/>
      <c r="BE97" s="29"/>
      <c r="BF97" s="29">
        <f t="shared" si="120"/>
        <v>0</v>
      </c>
      <c r="BG97" s="29">
        <f t="shared" si="120"/>
        <v>23.911999999999995</v>
      </c>
      <c r="BH97" s="29">
        <f t="shared" si="120"/>
        <v>23.911999999999995</v>
      </c>
      <c r="BI97" s="29">
        <f t="shared" si="120"/>
        <v>23.911999999999995</v>
      </c>
      <c r="BJ97" s="29">
        <f t="shared" si="120"/>
        <v>23.911999999999995</v>
      </c>
      <c r="BK97" s="29">
        <f t="shared" si="120"/>
        <v>23.911999999999995</v>
      </c>
      <c r="BL97" s="29">
        <f t="shared" si="120"/>
        <v>23.911999999999995</v>
      </c>
      <c r="BM97" s="29">
        <f t="shared" si="120"/>
        <v>23.911999999999995</v>
      </c>
      <c r="BN97" s="29">
        <f t="shared" si="120"/>
        <v>23.911999999999995</v>
      </c>
      <c r="BO97" s="29">
        <f t="shared" si="120"/>
        <v>23.911999999999995</v>
      </c>
      <c r="BP97" s="29">
        <f t="shared" si="121"/>
        <v>23.911999999999995</v>
      </c>
      <c r="BQ97" s="29">
        <f t="shared" si="121"/>
        <v>23.911999999999995</v>
      </c>
      <c r="BR97" s="29">
        <f t="shared" si="121"/>
        <v>23.911999999999995</v>
      </c>
      <c r="BS97" s="29">
        <f t="shared" si="121"/>
        <v>23.911999999999995</v>
      </c>
      <c r="BT97" s="29">
        <f t="shared" si="121"/>
        <v>23.911999999999995</v>
      </c>
      <c r="BU97" s="29">
        <f t="shared" si="121"/>
        <v>23.911999999999995</v>
      </c>
      <c r="BV97" s="29">
        <f t="shared" si="121"/>
        <v>23.911999999999995</v>
      </c>
      <c r="BW97" s="29">
        <f t="shared" si="121"/>
        <v>23.911999999999995</v>
      </c>
      <c r="BX97" s="29">
        <f t="shared" si="121"/>
        <v>23.911999999999995</v>
      </c>
    </row>
    <row r="98" spans="1:76" x14ac:dyDescent="0.15">
      <c r="A98" s="27"/>
      <c r="B98" s="27"/>
      <c r="C98" s="27" t="s">
        <v>249</v>
      </c>
      <c r="D98" s="27"/>
      <c r="E98" s="27"/>
      <c r="F98" s="27"/>
      <c r="G98" s="147" t="str">
        <f t="shared" si="118"/>
        <v>JPY M</v>
      </c>
      <c r="H98" s="29"/>
      <c r="K98" s="132">
        <f t="shared" si="122"/>
        <v>46477</v>
      </c>
      <c r="L98" s="29">
        <f t="shared" si="123"/>
        <v>3894.6669999999995</v>
      </c>
      <c r="M98" s="130">
        <f t="shared" si="124"/>
        <v>120</v>
      </c>
      <c r="N98" s="132">
        <f t="shared" si="119"/>
        <v>57345</v>
      </c>
      <c r="O98" s="29"/>
      <c r="P98" s="29"/>
      <c r="Q98" s="29"/>
      <c r="R98" s="29"/>
      <c r="S98" s="29"/>
      <c r="T98" s="29"/>
      <c r="U98" s="37"/>
      <c r="V98" s="18"/>
      <c r="W98" s="37"/>
      <c r="X98" s="18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29"/>
      <c r="AW98" s="29"/>
      <c r="AX98" s="29"/>
      <c r="AY98" s="29"/>
      <c r="AZ98" s="29"/>
      <c r="BA98" s="29"/>
      <c r="BB98" s="29"/>
      <c r="BC98" s="29"/>
      <c r="BD98" s="29"/>
      <c r="BE98" s="29"/>
      <c r="BF98" s="29">
        <f t="shared" si="120"/>
        <v>0</v>
      </c>
      <c r="BG98" s="29">
        <f t="shared" si="120"/>
        <v>0</v>
      </c>
      <c r="BH98" s="29">
        <f t="shared" si="120"/>
        <v>32.455558333333329</v>
      </c>
      <c r="BI98" s="29">
        <f t="shared" si="120"/>
        <v>32.455558333333329</v>
      </c>
      <c r="BJ98" s="29">
        <f t="shared" si="120"/>
        <v>32.455558333333329</v>
      </c>
      <c r="BK98" s="29">
        <f t="shared" si="120"/>
        <v>32.455558333333329</v>
      </c>
      <c r="BL98" s="29">
        <f t="shared" si="120"/>
        <v>32.455558333333329</v>
      </c>
      <c r="BM98" s="29">
        <f t="shared" si="120"/>
        <v>32.455558333333329</v>
      </c>
      <c r="BN98" s="29">
        <f t="shared" si="120"/>
        <v>32.455558333333329</v>
      </c>
      <c r="BO98" s="29">
        <f t="shared" si="120"/>
        <v>32.455558333333329</v>
      </c>
      <c r="BP98" s="29">
        <f t="shared" si="121"/>
        <v>32.455558333333329</v>
      </c>
      <c r="BQ98" s="29">
        <f t="shared" si="121"/>
        <v>32.455558333333329</v>
      </c>
      <c r="BR98" s="29">
        <f t="shared" si="121"/>
        <v>32.455558333333329</v>
      </c>
      <c r="BS98" s="29">
        <f t="shared" si="121"/>
        <v>32.455558333333329</v>
      </c>
      <c r="BT98" s="29">
        <f t="shared" si="121"/>
        <v>32.455558333333329</v>
      </c>
      <c r="BU98" s="29">
        <f t="shared" si="121"/>
        <v>32.455558333333329</v>
      </c>
      <c r="BV98" s="29">
        <f t="shared" si="121"/>
        <v>32.455558333333329</v>
      </c>
      <c r="BW98" s="29">
        <f t="shared" si="121"/>
        <v>32.455558333333329</v>
      </c>
      <c r="BX98" s="29">
        <f t="shared" si="121"/>
        <v>32.455558333333329</v>
      </c>
    </row>
    <row r="99" spans="1:76" x14ac:dyDescent="0.15">
      <c r="A99" s="27"/>
      <c r="B99" s="27"/>
      <c r="C99" s="27" t="s">
        <v>250</v>
      </c>
      <c r="D99" s="27"/>
      <c r="E99" s="27"/>
      <c r="F99" s="27"/>
      <c r="G99" s="147" t="str">
        <f t="shared" si="118"/>
        <v>JPY M</v>
      </c>
      <c r="H99" s="29"/>
      <c r="K99" s="132">
        <f t="shared" si="122"/>
        <v>46568</v>
      </c>
      <c r="L99" s="29">
        <f t="shared" si="123"/>
        <v>4202.235099999999</v>
      </c>
      <c r="M99" s="130">
        <f t="shared" si="124"/>
        <v>120</v>
      </c>
      <c r="N99" s="132">
        <f t="shared" si="119"/>
        <v>57435</v>
      </c>
      <c r="O99" s="29"/>
      <c r="P99" s="29"/>
      <c r="Q99" s="29"/>
      <c r="R99" s="29"/>
      <c r="S99" s="29"/>
      <c r="T99" s="29"/>
      <c r="U99" s="37"/>
      <c r="V99" s="18"/>
      <c r="W99" s="37"/>
      <c r="X99" s="18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9"/>
      <c r="AX99" s="29"/>
      <c r="AY99" s="29"/>
      <c r="AZ99" s="29"/>
      <c r="BA99" s="29"/>
      <c r="BB99" s="29"/>
      <c r="BC99" s="29"/>
      <c r="BD99" s="29"/>
      <c r="BE99" s="29"/>
      <c r="BF99" s="29">
        <f t="shared" si="120"/>
        <v>0</v>
      </c>
      <c r="BG99" s="29">
        <f t="shared" si="120"/>
        <v>0</v>
      </c>
      <c r="BH99" s="29">
        <f t="shared" si="120"/>
        <v>0</v>
      </c>
      <c r="BI99" s="29">
        <f t="shared" si="120"/>
        <v>35.018625833333324</v>
      </c>
      <c r="BJ99" s="29">
        <f t="shared" si="120"/>
        <v>35.018625833333324</v>
      </c>
      <c r="BK99" s="29">
        <f t="shared" si="120"/>
        <v>35.018625833333324</v>
      </c>
      <c r="BL99" s="29">
        <f t="shared" si="120"/>
        <v>35.018625833333324</v>
      </c>
      <c r="BM99" s="29">
        <f t="shared" si="120"/>
        <v>35.018625833333324</v>
      </c>
      <c r="BN99" s="29">
        <f t="shared" si="120"/>
        <v>35.018625833333324</v>
      </c>
      <c r="BO99" s="29">
        <f t="shared" si="120"/>
        <v>35.018625833333324</v>
      </c>
      <c r="BP99" s="29">
        <f t="shared" si="121"/>
        <v>35.018625833333324</v>
      </c>
      <c r="BQ99" s="29">
        <f t="shared" si="121"/>
        <v>35.018625833333324</v>
      </c>
      <c r="BR99" s="29">
        <f t="shared" si="121"/>
        <v>35.018625833333324</v>
      </c>
      <c r="BS99" s="29">
        <f t="shared" si="121"/>
        <v>35.018625833333324</v>
      </c>
      <c r="BT99" s="29">
        <f t="shared" si="121"/>
        <v>35.018625833333324</v>
      </c>
      <c r="BU99" s="29">
        <f t="shared" si="121"/>
        <v>35.018625833333324</v>
      </c>
      <c r="BV99" s="29">
        <f t="shared" si="121"/>
        <v>35.018625833333324</v>
      </c>
      <c r="BW99" s="29">
        <f t="shared" si="121"/>
        <v>35.018625833333324</v>
      </c>
      <c r="BX99" s="29">
        <f t="shared" si="121"/>
        <v>35.018625833333324</v>
      </c>
    </row>
    <row r="100" spans="1:76" x14ac:dyDescent="0.15">
      <c r="A100" s="27"/>
      <c r="B100" s="27"/>
      <c r="C100" s="27" t="s">
        <v>251</v>
      </c>
      <c r="D100" s="27"/>
      <c r="E100" s="27"/>
      <c r="F100" s="27"/>
      <c r="G100" s="147" t="str">
        <f t="shared" si="118"/>
        <v>JPY M</v>
      </c>
      <c r="H100" s="29"/>
      <c r="K100" s="132">
        <f t="shared" si="122"/>
        <v>46660</v>
      </c>
      <c r="L100" s="29">
        <f t="shared" si="123"/>
        <v>4294.5055299999995</v>
      </c>
      <c r="M100" s="130">
        <f t="shared" si="124"/>
        <v>120</v>
      </c>
      <c r="N100" s="132">
        <f t="shared" si="119"/>
        <v>57526</v>
      </c>
      <c r="O100" s="29"/>
      <c r="P100" s="29"/>
      <c r="Q100" s="29"/>
      <c r="R100" s="29"/>
      <c r="S100" s="29"/>
      <c r="T100" s="29"/>
      <c r="U100" s="37"/>
      <c r="V100" s="18"/>
      <c r="W100" s="37"/>
      <c r="X100" s="18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  <c r="AX100" s="29"/>
      <c r="AY100" s="29"/>
      <c r="AZ100" s="29"/>
      <c r="BA100" s="29"/>
      <c r="BB100" s="29"/>
      <c r="BC100" s="29"/>
      <c r="BD100" s="29"/>
      <c r="BE100" s="29"/>
      <c r="BF100" s="29">
        <f t="shared" si="120"/>
        <v>0</v>
      </c>
      <c r="BG100" s="29">
        <f t="shared" si="120"/>
        <v>0</v>
      </c>
      <c r="BH100" s="29">
        <f t="shared" si="120"/>
        <v>0</v>
      </c>
      <c r="BI100" s="29">
        <f t="shared" si="120"/>
        <v>0</v>
      </c>
      <c r="BJ100" s="29">
        <f t="shared" si="120"/>
        <v>35.787546083333332</v>
      </c>
      <c r="BK100" s="29">
        <f t="shared" si="120"/>
        <v>35.787546083333332</v>
      </c>
      <c r="BL100" s="29">
        <f t="shared" si="120"/>
        <v>35.787546083333332</v>
      </c>
      <c r="BM100" s="29">
        <f t="shared" si="120"/>
        <v>35.787546083333332</v>
      </c>
      <c r="BN100" s="29">
        <f t="shared" si="120"/>
        <v>35.787546083333332</v>
      </c>
      <c r="BO100" s="29">
        <f t="shared" si="120"/>
        <v>35.787546083333332</v>
      </c>
      <c r="BP100" s="29">
        <f t="shared" si="121"/>
        <v>35.787546083333332</v>
      </c>
      <c r="BQ100" s="29">
        <f t="shared" si="121"/>
        <v>35.787546083333332</v>
      </c>
      <c r="BR100" s="29">
        <f t="shared" si="121"/>
        <v>35.787546083333332</v>
      </c>
      <c r="BS100" s="29">
        <f t="shared" si="121"/>
        <v>35.787546083333332</v>
      </c>
      <c r="BT100" s="29">
        <f t="shared" si="121"/>
        <v>35.787546083333332</v>
      </c>
      <c r="BU100" s="29">
        <f t="shared" si="121"/>
        <v>35.787546083333332</v>
      </c>
      <c r="BV100" s="29">
        <f t="shared" si="121"/>
        <v>35.787546083333332</v>
      </c>
      <c r="BW100" s="29">
        <f t="shared" si="121"/>
        <v>35.787546083333332</v>
      </c>
      <c r="BX100" s="29">
        <f t="shared" si="121"/>
        <v>35.787546083333332</v>
      </c>
    </row>
    <row r="101" spans="1:76" x14ac:dyDescent="0.15">
      <c r="A101" s="27"/>
      <c r="B101" s="27"/>
      <c r="C101" s="27" t="s">
        <v>252</v>
      </c>
      <c r="D101" s="27"/>
      <c r="E101" s="27"/>
      <c r="F101" s="27"/>
      <c r="G101" s="147" t="str">
        <f t="shared" si="118"/>
        <v>JPY M</v>
      </c>
      <c r="H101" s="29"/>
      <c r="K101" s="132">
        <f t="shared" si="122"/>
        <v>46752</v>
      </c>
      <c r="L101" s="29">
        <f t="shared" si="123"/>
        <v>3664.8516589999999</v>
      </c>
      <c r="M101" s="130">
        <f t="shared" si="124"/>
        <v>120</v>
      </c>
      <c r="N101" s="132">
        <f t="shared" si="119"/>
        <v>57618</v>
      </c>
      <c r="O101" s="29"/>
      <c r="P101" s="29"/>
      <c r="Q101" s="29"/>
      <c r="R101" s="29"/>
      <c r="S101" s="29"/>
      <c r="T101" s="29"/>
      <c r="U101" s="37"/>
      <c r="V101" s="18"/>
      <c r="W101" s="37"/>
      <c r="X101" s="18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29"/>
      <c r="AW101" s="29"/>
      <c r="AX101" s="29"/>
      <c r="AY101" s="29"/>
      <c r="AZ101" s="29"/>
      <c r="BA101" s="29"/>
      <c r="BB101" s="29"/>
      <c r="BC101" s="29"/>
      <c r="BD101" s="29"/>
      <c r="BE101" s="29"/>
      <c r="BF101" s="29">
        <f t="shared" si="120"/>
        <v>0</v>
      </c>
      <c r="BG101" s="29">
        <f t="shared" si="120"/>
        <v>0</v>
      </c>
      <c r="BH101" s="29">
        <f t="shared" si="120"/>
        <v>0</v>
      </c>
      <c r="BI101" s="29">
        <f t="shared" si="120"/>
        <v>0</v>
      </c>
      <c r="BJ101" s="29">
        <f t="shared" si="120"/>
        <v>0</v>
      </c>
      <c r="BK101" s="29">
        <f t="shared" si="120"/>
        <v>30.540430491666665</v>
      </c>
      <c r="BL101" s="29">
        <f t="shared" si="120"/>
        <v>30.540430491666665</v>
      </c>
      <c r="BM101" s="29">
        <f t="shared" si="120"/>
        <v>30.540430491666665</v>
      </c>
      <c r="BN101" s="29">
        <f t="shared" si="120"/>
        <v>30.540430491666665</v>
      </c>
      <c r="BO101" s="29">
        <f t="shared" si="120"/>
        <v>30.540430491666665</v>
      </c>
      <c r="BP101" s="29">
        <f t="shared" si="121"/>
        <v>30.540430491666665</v>
      </c>
      <c r="BQ101" s="29">
        <f t="shared" si="121"/>
        <v>30.540430491666665</v>
      </c>
      <c r="BR101" s="29">
        <f t="shared" si="121"/>
        <v>30.540430491666665</v>
      </c>
      <c r="BS101" s="29">
        <f t="shared" si="121"/>
        <v>30.540430491666665</v>
      </c>
      <c r="BT101" s="29">
        <f t="shared" si="121"/>
        <v>30.540430491666665</v>
      </c>
      <c r="BU101" s="29">
        <f t="shared" si="121"/>
        <v>30.540430491666665</v>
      </c>
      <c r="BV101" s="29">
        <f t="shared" si="121"/>
        <v>30.540430491666665</v>
      </c>
      <c r="BW101" s="29">
        <f t="shared" si="121"/>
        <v>30.540430491666665</v>
      </c>
      <c r="BX101" s="29">
        <f t="shared" si="121"/>
        <v>30.540430491666665</v>
      </c>
    </row>
    <row r="102" spans="1:76" x14ac:dyDescent="0.15">
      <c r="A102" s="27"/>
      <c r="B102" s="27"/>
      <c r="C102" s="27" t="s">
        <v>253</v>
      </c>
      <c r="D102" s="27"/>
      <c r="E102" s="27"/>
      <c r="F102" s="27"/>
      <c r="G102" s="147" t="str">
        <f t="shared" si="118"/>
        <v>JPY M</v>
      </c>
      <c r="H102" s="29"/>
      <c r="K102" s="132">
        <f t="shared" si="122"/>
        <v>46843</v>
      </c>
      <c r="L102" s="29">
        <f t="shared" si="123"/>
        <v>3475.9554977000007</v>
      </c>
      <c r="M102" s="130">
        <f t="shared" si="124"/>
        <v>120</v>
      </c>
      <c r="N102" s="132">
        <f t="shared" si="119"/>
        <v>57710</v>
      </c>
      <c r="O102" s="29"/>
      <c r="P102" s="29"/>
      <c r="Q102" s="29"/>
      <c r="R102" s="29"/>
      <c r="S102" s="29"/>
      <c r="T102" s="29"/>
      <c r="U102" s="37"/>
      <c r="V102" s="18"/>
      <c r="W102" s="37"/>
      <c r="X102" s="18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29"/>
      <c r="AW102" s="29"/>
      <c r="AX102" s="29"/>
      <c r="AY102" s="29"/>
      <c r="AZ102" s="29"/>
      <c r="BA102" s="29"/>
      <c r="BB102" s="29"/>
      <c r="BC102" s="29"/>
      <c r="BD102" s="29"/>
      <c r="BE102" s="29"/>
      <c r="BF102" s="29">
        <f t="shared" si="120"/>
        <v>0</v>
      </c>
      <c r="BG102" s="29">
        <f t="shared" si="120"/>
        <v>0</v>
      </c>
      <c r="BH102" s="29">
        <f t="shared" si="120"/>
        <v>0</v>
      </c>
      <c r="BI102" s="29">
        <f t="shared" si="120"/>
        <v>0</v>
      </c>
      <c r="BJ102" s="29">
        <f t="shared" si="120"/>
        <v>0</v>
      </c>
      <c r="BK102" s="29">
        <f t="shared" si="120"/>
        <v>0</v>
      </c>
      <c r="BL102" s="29">
        <f t="shared" si="120"/>
        <v>28.966295814166674</v>
      </c>
      <c r="BM102" s="29">
        <f t="shared" si="120"/>
        <v>28.966295814166674</v>
      </c>
      <c r="BN102" s="29">
        <f t="shared" si="120"/>
        <v>28.966295814166674</v>
      </c>
      <c r="BO102" s="29">
        <f t="shared" si="120"/>
        <v>28.966295814166674</v>
      </c>
      <c r="BP102" s="29">
        <f t="shared" si="121"/>
        <v>28.966295814166674</v>
      </c>
      <c r="BQ102" s="29">
        <f t="shared" si="121"/>
        <v>28.966295814166674</v>
      </c>
      <c r="BR102" s="29">
        <f t="shared" si="121"/>
        <v>28.966295814166674</v>
      </c>
      <c r="BS102" s="29">
        <f t="shared" si="121"/>
        <v>28.966295814166674</v>
      </c>
      <c r="BT102" s="29">
        <f t="shared" si="121"/>
        <v>28.966295814166674</v>
      </c>
      <c r="BU102" s="29">
        <f t="shared" si="121"/>
        <v>28.966295814166674</v>
      </c>
      <c r="BV102" s="29">
        <f t="shared" si="121"/>
        <v>28.966295814166674</v>
      </c>
      <c r="BW102" s="29">
        <f t="shared" si="121"/>
        <v>28.966295814166674</v>
      </c>
      <c r="BX102" s="29">
        <f t="shared" si="121"/>
        <v>28.966295814166674</v>
      </c>
    </row>
    <row r="103" spans="1:76" x14ac:dyDescent="0.15">
      <c r="A103" s="27"/>
      <c r="B103" s="27"/>
      <c r="C103" s="27" t="s">
        <v>254</v>
      </c>
      <c r="D103" s="27"/>
      <c r="E103" s="27"/>
      <c r="F103" s="27"/>
      <c r="G103" s="147" t="str">
        <f t="shared" si="118"/>
        <v>JPY M</v>
      </c>
      <c r="H103" s="29"/>
      <c r="K103" s="132">
        <f t="shared" si="122"/>
        <v>46934</v>
      </c>
      <c r="L103" s="29">
        <f t="shared" si="123"/>
        <v>3419.28664931</v>
      </c>
      <c r="M103" s="130">
        <f t="shared" si="124"/>
        <v>120</v>
      </c>
      <c r="N103" s="132">
        <f t="shared" si="119"/>
        <v>57800</v>
      </c>
      <c r="O103" s="29"/>
      <c r="P103" s="29"/>
      <c r="Q103" s="29"/>
      <c r="R103" s="29"/>
      <c r="S103" s="29"/>
      <c r="T103" s="29"/>
      <c r="U103" s="37"/>
      <c r="V103" s="18"/>
      <c r="W103" s="37"/>
      <c r="X103" s="18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9"/>
      <c r="AX103" s="29"/>
      <c r="AY103" s="29"/>
      <c r="AZ103" s="29"/>
      <c r="BA103" s="29"/>
      <c r="BB103" s="29"/>
      <c r="BC103" s="29"/>
      <c r="BD103" s="29"/>
      <c r="BE103" s="29"/>
      <c r="BF103" s="29">
        <f t="shared" si="120"/>
        <v>0</v>
      </c>
      <c r="BG103" s="29">
        <f t="shared" si="120"/>
        <v>0</v>
      </c>
      <c r="BH103" s="29">
        <f t="shared" si="120"/>
        <v>0</v>
      </c>
      <c r="BI103" s="29">
        <f t="shared" si="120"/>
        <v>0</v>
      </c>
      <c r="BJ103" s="29">
        <f t="shared" si="120"/>
        <v>0</v>
      </c>
      <c r="BK103" s="29">
        <f t="shared" si="120"/>
        <v>0</v>
      </c>
      <c r="BL103" s="29">
        <f t="shared" si="120"/>
        <v>0</v>
      </c>
      <c r="BM103" s="29">
        <f t="shared" si="120"/>
        <v>28.494055410916665</v>
      </c>
      <c r="BN103" s="29">
        <f t="shared" si="120"/>
        <v>28.494055410916665</v>
      </c>
      <c r="BO103" s="29">
        <f t="shared" si="120"/>
        <v>28.494055410916665</v>
      </c>
      <c r="BP103" s="29">
        <f t="shared" si="121"/>
        <v>28.494055410916665</v>
      </c>
      <c r="BQ103" s="29">
        <f t="shared" si="121"/>
        <v>28.494055410916665</v>
      </c>
      <c r="BR103" s="29">
        <f t="shared" si="121"/>
        <v>28.494055410916665</v>
      </c>
      <c r="BS103" s="29">
        <f t="shared" si="121"/>
        <v>28.494055410916665</v>
      </c>
      <c r="BT103" s="29">
        <f t="shared" si="121"/>
        <v>28.494055410916665</v>
      </c>
      <c r="BU103" s="29">
        <f t="shared" si="121"/>
        <v>28.494055410916665</v>
      </c>
      <c r="BV103" s="29">
        <f t="shared" si="121"/>
        <v>28.494055410916665</v>
      </c>
      <c r="BW103" s="29">
        <f t="shared" si="121"/>
        <v>28.494055410916665</v>
      </c>
      <c r="BX103" s="29">
        <f t="shared" si="121"/>
        <v>28.494055410916665</v>
      </c>
    </row>
    <row r="104" spans="1:76" x14ac:dyDescent="0.15">
      <c r="A104" s="27"/>
      <c r="B104" s="27"/>
      <c r="C104" s="27" t="s">
        <v>255</v>
      </c>
      <c r="D104" s="27"/>
      <c r="E104" s="27"/>
      <c r="F104" s="27"/>
      <c r="G104" s="147" t="str">
        <f t="shared" si="118"/>
        <v>JPY M</v>
      </c>
      <c r="H104" s="29"/>
      <c r="K104" s="132">
        <f t="shared" si="122"/>
        <v>47026</v>
      </c>
      <c r="L104" s="29">
        <f t="shared" si="123"/>
        <v>3402.2859947930001</v>
      </c>
      <c r="M104" s="130">
        <f t="shared" si="124"/>
        <v>120</v>
      </c>
      <c r="N104" s="132">
        <f t="shared" si="119"/>
        <v>57891</v>
      </c>
      <c r="O104" s="29"/>
      <c r="P104" s="29"/>
      <c r="Q104" s="29"/>
      <c r="R104" s="29"/>
      <c r="S104" s="29"/>
      <c r="T104" s="29"/>
      <c r="U104" s="37"/>
      <c r="V104" s="18"/>
      <c r="W104" s="37"/>
      <c r="X104" s="18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  <c r="AW104" s="29"/>
      <c r="AX104" s="29"/>
      <c r="AY104" s="29"/>
      <c r="AZ104" s="29"/>
      <c r="BA104" s="29"/>
      <c r="BB104" s="29"/>
      <c r="BC104" s="29"/>
      <c r="BD104" s="29"/>
      <c r="BE104" s="29"/>
      <c r="BF104" s="29">
        <f t="shared" si="120"/>
        <v>0</v>
      </c>
      <c r="BG104" s="29">
        <f t="shared" si="120"/>
        <v>0</v>
      </c>
      <c r="BH104" s="29">
        <f t="shared" si="120"/>
        <v>0</v>
      </c>
      <c r="BI104" s="29">
        <f t="shared" si="120"/>
        <v>0</v>
      </c>
      <c r="BJ104" s="29">
        <f t="shared" si="120"/>
        <v>0</v>
      </c>
      <c r="BK104" s="29">
        <f t="shared" si="120"/>
        <v>0</v>
      </c>
      <c r="BL104" s="29">
        <f t="shared" si="120"/>
        <v>0</v>
      </c>
      <c r="BM104" s="29">
        <f t="shared" si="120"/>
        <v>0</v>
      </c>
      <c r="BN104" s="29">
        <f t="shared" si="120"/>
        <v>28.352383289941667</v>
      </c>
      <c r="BO104" s="29">
        <f t="shared" si="120"/>
        <v>28.352383289941667</v>
      </c>
      <c r="BP104" s="29">
        <f t="shared" si="121"/>
        <v>28.352383289941667</v>
      </c>
      <c r="BQ104" s="29">
        <f t="shared" si="121"/>
        <v>28.352383289941667</v>
      </c>
      <c r="BR104" s="29">
        <f t="shared" si="121"/>
        <v>28.352383289941667</v>
      </c>
      <c r="BS104" s="29">
        <f t="shared" si="121"/>
        <v>28.352383289941667</v>
      </c>
      <c r="BT104" s="29">
        <f t="shared" si="121"/>
        <v>28.352383289941667</v>
      </c>
      <c r="BU104" s="29">
        <f t="shared" si="121"/>
        <v>28.352383289941667</v>
      </c>
      <c r="BV104" s="29">
        <f t="shared" si="121"/>
        <v>28.352383289941667</v>
      </c>
      <c r="BW104" s="29">
        <f t="shared" si="121"/>
        <v>28.352383289941667</v>
      </c>
      <c r="BX104" s="29">
        <f t="shared" si="121"/>
        <v>28.352383289941667</v>
      </c>
    </row>
    <row r="105" spans="1:76" x14ac:dyDescent="0.15">
      <c r="A105" s="27"/>
      <c r="B105" s="27"/>
      <c r="C105" s="27" t="s">
        <v>256</v>
      </c>
      <c r="D105" s="27"/>
      <c r="E105" s="27"/>
      <c r="F105" s="27"/>
      <c r="G105" s="147" t="str">
        <f t="shared" si="118"/>
        <v>JPY M</v>
      </c>
      <c r="H105" s="29"/>
      <c r="K105" s="132">
        <f t="shared" si="122"/>
        <v>47118</v>
      </c>
      <c r="L105" s="29">
        <f t="shared" si="123"/>
        <v>3100.1232984378994</v>
      </c>
      <c r="M105" s="130">
        <f t="shared" si="124"/>
        <v>120</v>
      </c>
      <c r="N105" s="132">
        <f t="shared" si="119"/>
        <v>57983</v>
      </c>
      <c r="O105" s="29"/>
      <c r="P105" s="29"/>
      <c r="Q105" s="29"/>
      <c r="R105" s="29"/>
      <c r="S105" s="29"/>
      <c r="T105" s="29"/>
      <c r="U105" s="37"/>
      <c r="V105" s="18"/>
      <c r="W105" s="37"/>
      <c r="X105" s="18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  <c r="AW105" s="29"/>
      <c r="AX105" s="29"/>
      <c r="AY105" s="29"/>
      <c r="AZ105" s="29"/>
      <c r="BA105" s="29"/>
      <c r="BB105" s="29"/>
      <c r="BC105" s="29"/>
      <c r="BD105" s="29"/>
      <c r="BE105" s="29"/>
      <c r="BF105" s="29">
        <f t="shared" si="120"/>
        <v>0</v>
      </c>
      <c r="BG105" s="29">
        <f t="shared" si="120"/>
        <v>0</v>
      </c>
      <c r="BH105" s="29">
        <f t="shared" si="120"/>
        <v>0</v>
      </c>
      <c r="BI105" s="29">
        <f t="shared" si="120"/>
        <v>0</v>
      </c>
      <c r="BJ105" s="29">
        <f t="shared" si="120"/>
        <v>0</v>
      </c>
      <c r="BK105" s="29">
        <f t="shared" si="120"/>
        <v>0</v>
      </c>
      <c r="BL105" s="29">
        <f t="shared" si="120"/>
        <v>0</v>
      </c>
      <c r="BM105" s="29">
        <f t="shared" si="120"/>
        <v>0</v>
      </c>
      <c r="BN105" s="29">
        <f t="shared" si="120"/>
        <v>0</v>
      </c>
      <c r="BO105" s="29">
        <f t="shared" si="120"/>
        <v>25.83436082031583</v>
      </c>
      <c r="BP105" s="29">
        <f t="shared" si="121"/>
        <v>25.83436082031583</v>
      </c>
      <c r="BQ105" s="29">
        <f t="shared" si="121"/>
        <v>25.83436082031583</v>
      </c>
      <c r="BR105" s="29">
        <f t="shared" si="121"/>
        <v>25.83436082031583</v>
      </c>
      <c r="BS105" s="29">
        <f t="shared" si="121"/>
        <v>25.83436082031583</v>
      </c>
      <c r="BT105" s="29">
        <f t="shared" si="121"/>
        <v>25.83436082031583</v>
      </c>
      <c r="BU105" s="29">
        <f t="shared" si="121"/>
        <v>25.83436082031583</v>
      </c>
      <c r="BV105" s="29">
        <f t="shared" si="121"/>
        <v>25.83436082031583</v>
      </c>
      <c r="BW105" s="29">
        <f t="shared" si="121"/>
        <v>25.83436082031583</v>
      </c>
      <c r="BX105" s="29">
        <f t="shared" si="121"/>
        <v>25.83436082031583</v>
      </c>
    </row>
    <row r="106" spans="1:76" x14ac:dyDescent="0.15">
      <c r="A106" s="27"/>
      <c r="B106" s="27"/>
      <c r="C106" s="27" t="s">
        <v>257</v>
      </c>
      <c r="D106" s="27"/>
      <c r="E106" s="27"/>
      <c r="F106" s="27"/>
      <c r="G106" s="147" t="str">
        <f t="shared" si="118"/>
        <v>JPY M</v>
      </c>
      <c r="H106" s="29"/>
      <c r="K106" s="132">
        <f t="shared" si="122"/>
        <v>47208</v>
      </c>
      <c r="L106" s="29">
        <f t="shared" si="123"/>
        <v>3009.4744895313697</v>
      </c>
      <c r="M106" s="130">
        <f t="shared" si="124"/>
        <v>120</v>
      </c>
      <c r="N106" s="132">
        <f t="shared" si="119"/>
        <v>58075</v>
      </c>
      <c r="O106" s="29"/>
      <c r="P106" s="29"/>
      <c r="Q106" s="29"/>
      <c r="R106" s="29"/>
      <c r="S106" s="29"/>
      <c r="T106" s="29"/>
      <c r="U106" s="37"/>
      <c r="V106" s="18"/>
      <c r="W106" s="37"/>
      <c r="X106" s="18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  <c r="AV106" s="29"/>
      <c r="AW106" s="29"/>
      <c r="AX106" s="29"/>
      <c r="AY106" s="29"/>
      <c r="AZ106" s="29"/>
      <c r="BA106" s="29"/>
      <c r="BB106" s="29"/>
      <c r="BC106" s="29"/>
      <c r="BD106" s="29"/>
      <c r="BE106" s="29"/>
      <c r="BF106" s="29">
        <f t="shared" ref="BF106:BO115" si="125">IF(AND(BF$6&gt;=$K106,BF$6&lt;=$N106),$L106/$M106,0)</f>
        <v>0</v>
      </c>
      <c r="BG106" s="29">
        <f t="shared" si="125"/>
        <v>0</v>
      </c>
      <c r="BH106" s="29">
        <f t="shared" si="125"/>
        <v>0</v>
      </c>
      <c r="BI106" s="29">
        <f t="shared" si="125"/>
        <v>0</v>
      </c>
      <c r="BJ106" s="29">
        <f t="shared" si="125"/>
        <v>0</v>
      </c>
      <c r="BK106" s="29">
        <f t="shared" si="125"/>
        <v>0</v>
      </c>
      <c r="BL106" s="29">
        <f t="shared" si="125"/>
        <v>0</v>
      </c>
      <c r="BM106" s="29">
        <f t="shared" si="125"/>
        <v>0</v>
      </c>
      <c r="BN106" s="29">
        <f t="shared" si="125"/>
        <v>0</v>
      </c>
      <c r="BO106" s="29">
        <f t="shared" si="125"/>
        <v>0</v>
      </c>
      <c r="BP106" s="29">
        <f t="shared" ref="BP106:BX115" si="126">IF(AND(BP$6&gt;=$K106,BP$6&lt;=$N106),$L106/$M106,0)</f>
        <v>25.07895407942808</v>
      </c>
      <c r="BQ106" s="29">
        <f t="shared" si="126"/>
        <v>25.07895407942808</v>
      </c>
      <c r="BR106" s="29">
        <f t="shared" si="126"/>
        <v>25.07895407942808</v>
      </c>
      <c r="BS106" s="29">
        <f t="shared" si="126"/>
        <v>25.07895407942808</v>
      </c>
      <c r="BT106" s="29">
        <f t="shared" si="126"/>
        <v>25.07895407942808</v>
      </c>
      <c r="BU106" s="29">
        <f t="shared" si="126"/>
        <v>25.07895407942808</v>
      </c>
      <c r="BV106" s="29">
        <f t="shared" si="126"/>
        <v>25.07895407942808</v>
      </c>
      <c r="BW106" s="29">
        <f t="shared" si="126"/>
        <v>25.07895407942808</v>
      </c>
      <c r="BX106" s="29">
        <f t="shared" si="126"/>
        <v>25.07895407942808</v>
      </c>
    </row>
    <row r="107" spans="1:76" x14ac:dyDescent="0.15">
      <c r="A107" s="27"/>
      <c r="B107" s="27"/>
      <c r="C107" s="27" t="s">
        <v>258</v>
      </c>
      <c r="D107" s="27"/>
      <c r="E107" s="27"/>
      <c r="F107" s="27"/>
      <c r="G107" s="147" t="str">
        <f t="shared" si="118"/>
        <v>JPY M</v>
      </c>
      <c r="H107" s="29"/>
      <c r="K107" s="132">
        <f t="shared" si="122"/>
        <v>47299</v>
      </c>
      <c r="L107" s="29">
        <f t="shared" si="123"/>
        <v>2982.279846859411</v>
      </c>
      <c r="M107" s="130">
        <f t="shared" si="124"/>
        <v>120</v>
      </c>
      <c r="N107" s="132">
        <f t="shared" si="119"/>
        <v>58165</v>
      </c>
      <c r="O107" s="29"/>
      <c r="P107" s="29"/>
      <c r="Q107" s="29"/>
      <c r="R107" s="29"/>
      <c r="S107" s="29"/>
      <c r="T107" s="29"/>
      <c r="U107" s="37"/>
      <c r="V107" s="18"/>
      <c r="W107" s="37"/>
      <c r="X107" s="18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  <c r="AT107" s="29"/>
      <c r="AU107" s="29"/>
      <c r="AV107" s="29"/>
      <c r="AW107" s="29"/>
      <c r="AX107" s="29"/>
      <c r="AY107" s="29"/>
      <c r="AZ107" s="29"/>
      <c r="BA107" s="29"/>
      <c r="BB107" s="29"/>
      <c r="BC107" s="29"/>
      <c r="BD107" s="29"/>
      <c r="BE107" s="29"/>
      <c r="BF107" s="29">
        <f t="shared" si="125"/>
        <v>0</v>
      </c>
      <c r="BG107" s="29">
        <f t="shared" si="125"/>
        <v>0</v>
      </c>
      <c r="BH107" s="29">
        <f t="shared" si="125"/>
        <v>0</v>
      </c>
      <c r="BI107" s="29">
        <f t="shared" si="125"/>
        <v>0</v>
      </c>
      <c r="BJ107" s="29">
        <f t="shared" si="125"/>
        <v>0</v>
      </c>
      <c r="BK107" s="29">
        <f t="shared" si="125"/>
        <v>0</v>
      </c>
      <c r="BL107" s="29">
        <f t="shared" si="125"/>
        <v>0</v>
      </c>
      <c r="BM107" s="29">
        <f t="shared" si="125"/>
        <v>0</v>
      </c>
      <c r="BN107" s="29">
        <f t="shared" si="125"/>
        <v>0</v>
      </c>
      <c r="BO107" s="29">
        <f t="shared" si="125"/>
        <v>0</v>
      </c>
      <c r="BP107" s="29">
        <f t="shared" si="126"/>
        <v>0</v>
      </c>
      <c r="BQ107" s="29">
        <f t="shared" si="126"/>
        <v>24.852332057161757</v>
      </c>
      <c r="BR107" s="29">
        <f t="shared" si="126"/>
        <v>24.852332057161757</v>
      </c>
      <c r="BS107" s="29">
        <f t="shared" si="126"/>
        <v>24.852332057161757</v>
      </c>
      <c r="BT107" s="29">
        <f t="shared" si="126"/>
        <v>24.852332057161757</v>
      </c>
      <c r="BU107" s="29">
        <f t="shared" si="126"/>
        <v>24.852332057161757</v>
      </c>
      <c r="BV107" s="29">
        <f t="shared" si="126"/>
        <v>24.852332057161757</v>
      </c>
      <c r="BW107" s="29">
        <f t="shared" si="126"/>
        <v>24.852332057161757</v>
      </c>
      <c r="BX107" s="29">
        <f t="shared" si="126"/>
        <v>24.852332057161757</v>
      </c>
    </row>
    <row r="108" spans="1:76" x14ac:dyDescent="0.15">
      <c r="A108" s="27"/>
      <c r="B108" s="27"/>
      <c r="C108" s="27" t="s">
        <v>259</v>
      </c>
      <c r="D108" s="27"/>
      <c r="E108" s="27"/>
      <c r="F108" s="27"/>
      <c r="G108" s="147" t="str">
        <f t="shared" si="118"/>
        <v>JPY M</v>
      </c>
      <c r="H108" s="29"/>
      <c r="K108" s="132">
        <f t="shared" si="122"/>
        <v>47391</v>
      </c>
      <c r="L108" s="29">
        <f t="shared" si="123"/>
        <v>2974.1214540578226</v>
      </c>
      <c r="M108" s="130">
        <f t="shared" si="124"/>
        <v>120</v>
      </c>
      <c r="N108" s="132">
        <f t="shared" si="119"/>
        <v>58256</v>
      </c>
      <c r="O108" s="29"/>
      <c r="P108" s="29"/>
      <c r="Q108" s="29"/>
      <c r="R108" s="29"/>
      <c r="S108" s="29"/>
      <c r="T108" s="29"/>
      <c r="U108" s="37"/>
      <c r="V108" s="18"/>
      <c r="W108" s="37"/>
      <c r="X108" s="18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  <c r="AT108" s="29"/>
      <c r="AU108" s="29"/>
      <c r="AV108" s="29"/>
      <c r="AW108" s="29"/>
      <c r="AX108" s="29"/>
      <c r="AY108" s="29"/>
      <c r="AZ108" s="29"/>
      <c r="BA108" s="29"/>
      <c r="BB108" s="29"/>
      <c r="BC108" s="29"/>
      <c r="BD108" s="29"/>
      <c r="BE108" s="29"/>
      <c r="BF108" s="29">
        <f t="shared" si="125"/>
        <v>0</v>
      </c>
      <c r="BG108" s="29">
        <f t="shared" si="125"/>
        <v>0</v>
      </c>
      <c r="BH108" s="29">
        <f t="shared" si="125"/>
        <v>0</v>
      </c>
      <c r="BI108" s="29">
        <f t="shared" si="125"/>
        <v>0</v>
      </c>
      <c r="BJ108" s="29">
        <f t="shared" si="125"/>
        <v>0</v>
      </c>
      <c r="BK108" s="29">
        <f t="shared" si="125"/>
        <v>0</v>
      </c>
      <c r="BL108" s="29">
        <f t="shared" si="125"/>
        <v>0</v>
      </c>
      <c r="BM108" s="29">
        <f t="shared" si="125"/>
        <v>0</v>
      </c>
      <c r="BN108" s="29">
        <f t="shared" si="125"/>
        <v>0</v>
      </c>
      <c r="BO108" s="29">
        <f t="shared" si="125"/>
        <v>0</v>
      </c>
      <c r="BP108" s="29">
        <f t="shared" si="126"/>
        <v>0</v>
      </c>
      <c r="BQ108" s="29">
        <f t="shared" si="126"/>
        <v>0</v>
      </c>
      <c r="BR108" s="29">
        <f t="shared" si="126"/>
        <v>24.784345450481855</v>
      </c>
      <c r="BS108" s="29">
        <f t="shared" si="126"/>
        <v>24.784345450481855</v>
      </c>
      <c r="BT108" s="29">
        <f t="shared" si="126"/>
        <v>24.784345450481855</v>
      </c>
      <c r="BU108" s="29">
        <f t="shared" si="126"/>
        <v>24.784345450481855</v>
      </c>
      <c r="BV108" s="29">
        <f t="shared" si="126"/>
        <v>24.784345450481855</v>
      </c>
      <c r="BW108" s="29">
        <f t="shared" si="126"/>
        <v>24.784345450481855</v>
      </c>
      <c r="BX108" s="29">
        <f t="shared" si="126"/>
        <v>24.784345450481855</v>
      </c>
    </row>
    <row r="109" spans="1:76" x14ac:dyDescent="0.15">
      <c r="A109" s="27"/>
      <c r="B109" s="27"/>
      <c r="C109" s="27" t="s">
        <v>260</v>
      </c>
      <c r="D109" s="27"/>
      <c r="E109" s="27"/>
      <c r="F109" s="27"/>
      <c r="G109" s="147" t="str">
        <f t="shared" si="118"/>
        <v>JPY M</v>
      </c>
      <c r="H109" s="29"/>
      <c r="K109" s="132">
        <f t="shared" si="122"/>
        <v>47483</v>
      </c>
      <c r="L109" s="29">
        <f t="shared" si="123"/>
        <v>2793.4364362173465</v>
      </c>
      <c r="M109" s="130">
        <f t="shared" si="124"/>
        <v>120</v>
      </c>
      <c r="N109" s="132">
        <f t="shared" si="119"/>
        <v>58348</v>
      </c>
      <c r="O109" s="29"/>
      <c r="P109" s="29"/>
      <c r="Q109" s="29"/>
      <c r="R109" s="29"/>
      <c r="S109" s="29"/>
      <c r="T109" s="29"/>
      <c r="U109" s="37"/>
      <c r="V109" s="18"/>
      <c r="W109" s="37"/>
      <c r="X109" s="18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  <c r="AT109" s="29"/>
      <c r="AU109" s="29"/>
      <c r="AV109" s="29"/>
      <c r="AW109" s="29"/>
      <c r="AX109" s="29"/>
      <c r="AY109" s="29"/>
      <c r="AZ109" s="29"/>
      <c r="BA109" s="29"/>
      <c r="BB109" s="29"/>
      <c r="BC109" s="29"/>
      <c r="BD109" s="29"/>
      <c r="BE109" s="29"/>
      <c r="BF109" s="29">
        <f t="shared" si="125"/>
        <v>0</v>
      </c>
      <c r="BG109" s="29">
        <f t="shared" si="125"/>
        <v>0</v>
      </c>
      <c r="BH109" s="29">
        <f t="shared" si="125"/>
        <v>0</v>
      </c>
      <c r="BI109" s="29">
        <f t="shared" si="125"/>
        <v>0</v>
      </c>
      <c r="BJ109" s="29">
        <f t="shared" si="125"/>
        <v>0</v>
      </c>
      <c r="BK109" s="29">
        <f t="shared" si="125"/>
        <v>0</v>
      </c>
      <c r="BL109" s="29">
        <f t="shared" si="125"/>
        <v>0</v>
      </c>
      <c r="BM109" s="29">
        <f t="shared" si="125"/>
        <v>0</v>
      </c>
      <c r="BN109" s="29">
        <f t="shared" si="125"/>
        <v>0</v>
      </c>
      <c r="BO109" s="29">
        <f t="shared" si="125"/>
        <v>0</v>
      </c>
      <c r="BP109" s="29">
        <f t="shared" si="126"/>
        <v>0</v>
      </c>
      <c r="BQ109" s="29">
        <f t="shared" si="126"/>
        <v>0</v>
      </c>
      <c r="BR109" s="29">
        <f t="shared" si="126"/>
        <v>0</v>
      </c>
      <c r="BS109" s="29">
        <f t="shared" si="126"/>
        <v>23.278636968477887</v>
      </c>
      <c r="BT109" s="29">
        <f t="shared" si="126"/>
        <v>23.278636968477887</v>
      </c>
      <c r="BU109" s="29">
        <f t="shared" si="126"/>
        <v>23.278636968477887</v>
      </c>
      <c r="BV109" s="29">
        <f t="shared" si="126"/>
        <v>23.278636968477887</v>
      </c>
      <c r="BW109" s="29">
        <f t="shared" si="126"/>
        <v>23.278636968477887</v>
      </c>
      <c r="BX109" s="29">
        <f t="shared" si="126"/>
        <v>23.278636968477887</v>
      </c>
    </row>
    <row r="110" spans="1:76" x14ac:dyDescent="0.15">
      <c r="A110" s="27"/>
      <c r="B110" s="27"/>
      <c r="C110" s="27" t="s">
        <v>261</v>
      </c>
      <c r="D110" s="27"/>
      <c r="E110" s="27"/>
      <c r="F110" s="27"/>
      <c r="G110" s="147" t="str">
        <f t="shared" si="118"/>
        <v>JPY M</v>
      </c>
      <c r="H110" s="29"/>
      <c r="K110" s="132">
        <f t="shared" si="122"/>
        <v>47573</v>
      </c>
      <c r="L110" s="29">
        <f t="shared" si="123"/>
        <v>2739.2309308652038</v>
      </c>
      <c r="M110" s="130">
        <f t="shared" si="124"/>
        <v>120</v>
      </c>
      <c r="N110" s="132">
        <f t="shared" si="119"/>
        <v>58440</v>
      </c>
      <c r="O110" s="29"/>
      <c r="P110" s="29"/>
      <c r="Q110" s="29"/>
      <c r="R110" s="29"/>
      <c r="S110" s="29"/>
      <c r="T110" s="29"/>
      <c r="U110" s="37"/>
      <c r="V110" s="18"/>
      <c r="W110" s="37"/>
      <c r="X110" s="18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  <c r="AT110" s="29"/>
      <c r="AU110" s="29"/>
      <c r="AV110" s="29"/>
      <c r="AW110" s="29"/>
      <c r="AX110" s="29"/>
      <c r="AY110" s="29"/>
      <c r="AZ110" s="29"/>
      <c r="BA110" s="29"/>
      <c r="BB110" s="29"/>
      <c r="BC110" s="29"/>
      <c r="BD110" s="29"/>
      <c r="BE110" s="29"/>
      <c r="BF110" s="29">
        <f t="shared" si="125"/>
        <v>0</v>
      </c>
      <c r="BG110" s="29">
        <f t="shared" si="125"/>
        <v>0</v>
      </c>
      <c r="BH110" s="29">
        <f t="shared" si="125"/>
        <v>0</v>
      </c>
      <c r="BI110" s="29">
        <f t="shared" si="125"/>
        <v>0</v>
      </c>
      <c r="BJ110" s="29">
        <f t="shared" si="125"/>
        <v>0</v>
      </c>
      <c r="BK110" s="29">
        <f t="shared" si="125"/>
        <v>0</v>
      </c>
      <c r="BL110" s="29">
        <f t="shared" si="125"/>
        <v>0</v>
      </c>
      <c r="BM110" s="29">
        <f t="shared" si="125"/>
        <v>0</v>
      </c>
      <c r="BN110" s="29">
        <f t="shared" si="125"/>
        <v>0</v>
      </c>
      <c r="BO110" s="29">
        <f t="shared" si="125"/>
        <v>0</v>
      </c>
      <c r="BP110" s="29">
        <f t="shared" si="126"/>
        <v>0</v>
      </c>
      <c r="BQ110" s="29">
        <f t="shared" si="126"/>
        <v>0</v>
      </c>
      <c r="BR110" s="29">
        <f t="shared" si="126"/>
        <v>0</v>
      </c>
      <c r="BS110" s="29">
        <f t="shared" si="126"/>
        <v>0</v>
      </c>
      <c r="BT110" s="29">
        <f t="shared" si="126"/>
        <v>22.826924423876697</v>
      </c>
      <c r="BU110" s="29">
        <f t="shared" si="126"/>
        <v>22.826924423876697</v>
      </c>
      <c r="BV110" s="29">
        <f t="shared" si="126"/>
        <v>22.826924423876697</v>
      </c>
      <c r="BW110" s="29">
        <f t="shared" si="126"/>
        <v>22.826924423876697</v>
      </c>
      <c r="BX110" s="29">
        <f t="shared" si="126"/>
        <v>22.826924423876697</v>
      </c>
    </row>
    <row r="111" spans="1:76" x14ac:dyDescent="0.15">
      <c r="A111" s="27"/>
      <c r="B111" s="27"/>
      <c r="C111" s="27" t="s">
        <v>262</v>
      </c>
      <c r="D111" s="27"/>
      <c r="E111" s="27"/>
      <c r="F111" s="27"/>
      <c r="G111" s="147" t="str">
        <f t="shared" si="118"/>
        <v>JPY M</v>
      </c>
      <c r="H111" s="29"/>
      <c r="K111" s="132">
        <f t="shared" si="122"/>
        <v>47664</v>
      </c>
      <c r="L111" s="29">
        <f t="shared" si="123"/>
        <v>2722.9692792595606</v>
      </c>
      <c r="M111" s="130">
        <f t="shared" si="124"/>
        <v>120</v>
      </c>
      <c r="N111" s="132">
        <f t="shared" si="119"/>
        <v>58531</v>
      </c>
      <c r="O111" s="29"/>
      <c r="P111" s="29"/>
      <c r="Q111" s="29"/>
      <c r="R111" s="29"/>
      <c r="S111" s="29"/>
      <c r="T111" s="29"/>
      <c r="U111" s="37"/>
      <c r="V111" s="18"/>
      <c r="W111" s="37"/>
      <c r="X111" s="18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  <c r="AT111" s="29"/>
      <c r="AU111" s="29"/>
      <c r="AV111" s="29"/>
      <c r="AW111" s="29"/>
      <c r="AX111" s="29"/>
      <c r="AY111" s="29"/>
      <c r="AZ111" s="29"/>
      <c r="BA111" s="29"/>
      <c r="BB111" s="29"/>
      <c r="BC111" s="29"/>
      <c r="BD111" s="29"/>
      <c r="BE111" s="29"/>
      <c r="BF111" s="29">
        <f t="shared" si="125"/>
        <v>0</v>
      </c>
      <c r="BG111" s="29">
        <f t="shared" si="125"/>
        <v>0</v>
      </c>
      <c r="BH111" s="29">
        <f t="shared" si="125"/>
        <v>0</v>
      </c>
      <c r="BI111" s="29">
        <f t="shared" si="125"/>
        <v>0</v>
      </c>
      <c r="BJ111" s="29">
        <f t="shared" si="125"/>
        <v>0</v>
      </c>
      <c r="BK111" s="29">
        <f t="shared" si="125"/>
        <v>0</v>
      </c>
      <c r="BL111" s="29">
        <f t="shared" si="125"/>
        <v>0</v>
      </c>
      <c r="BM111" s="29">
        <f t="shared" si="125"/>
        <v>0</v>
      </c>
      <c r="BN111" s="29">
        <f t="shared" si="125"/>
        <v>0</v>
      </c>
      <c r="BO111" s="29">
        <f t="shared" si="125"/>
        <v>0</v>
      </c>
      <c r="BP111" s="29">
        <f t="shared" si="126"/>
        <v>0</v>
      </c>
      <c r="BQ111" s="29">
        <f t="shared" si="126"/>
        <v>0</v>
      </c>
      <c r="BR111" s="29">
        <f t="shared" si="126"/>
        <v>0</v>
      </c>
      <c r="BS111" s="29">
        <f t="shared" si="126"/>
        <v>0</v>
      </c>
      <c r="BT111" s="29">
        <f t="shared" si="126"/>
        <v>0</v>
      </c>
      <c r="BU111" s="29">
        <f t="shared" si="126"/>
        <v>22.691410660496338</v>
      </c>
      <c r="BV111" s="29">
        <f t="shared" si="126"/>
        <v>22.691410660496338</v>
      </c>
      <c r="BW111" s="29">
        <f t="shared" si="126"/>
        <v>22.691410660496338</v>
      </c>
      <c r="BX111" s="29">
        <f t="shared" si="126"/>
        <v>22.691410660496338</v>
      </c>
    </row>
    <row r="112" spans="1:76" x14ac:dyDescent="0.15">
      <c r="A112" s="27"/>
      <c r="B112" s="27"/>
      <c r="C112" s="27" t="s">
        <v>382</v>
      </c>
      <c r="D112" s="27"/>
      <c r="E112" s="27"/>
      <c r="F112" s="27"/>
      <c r="G112" s="147" t="str">
        <f t="shared" si="118"/>
        <v>JPY M</v>
      </c>
      <c r="H112" s="29"/>
      <c r="K112" s="132">
        <f>EOMONTH(K111,3)</f>
        <v>47756</v>
      </c>
      <c r="L112" s="29">
        <f t="shared" si="123"/>
        <v>2718.0907837778682</v>
      </c>
      <c r="M112" s="130">
        <f t="shared" si="124"/>
        <v>120</v>
      </c>
      <c r="N112" s="132">
        <f>EOMONTH(K112,3*(M112-1))</f>
        <v>58622</v>
      </c>
      <c r="O112" s="29"/>
      <c r="P112" s="29"/>
      <c r="Q112" s="29"/>
      <c r="R112" s="29"/>
      <c r="S112" s="29"/>
      <c r="T112" s="29"/>
      <c r="U112" s="37"/>
      <c r="V112" s="18"/>
      <c r="W112" s="37"/>
      <c r="X112" s="18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  <c r="AT112" s="29"/>
      <c r="AU112" s="29"/>
      <c r="AV112" s="29"/>
      <c r="AW112" s="29"/>
      <c r="AX112" s="29"/>
      <c r="AY112" s="29"/>
      <c r="AZ112" s="29"/>
      <c r="BA112" s="29"/>
      <c r="BB112" s="29"/>
      <c r="BC112" s="29"/>
      <c r="BD112" s="29"/>
      <c r="BE112" s="29"/>
      <c r="BF112" s="29">
        <f t="shared" si="125"/>
        <v>0</v>
      </c>
      <c r="BG112" s="29">
        <f t="shared" si="125"/>
        <v>0</v>
      </c>
      <c r="BH112" s="29">
        <f t="shared" si="125"/>
        <v>0</v>
      </c>
      <c r="BI112" s="29">
        <f t="shared" si="125"/>
        <v>0</v>
      </c>
      <c r="BJ112" s="29">
        <f t="shared" si="125"/>
        <v>0</v>
      </c>
      <c r="BK112" s="29">
        <f t="shared" si="125"/>
        <v>0</v>
      </c>
      <c r="BL112" s="29">
        <f t="shared" si="125"/>
        <v>0</v>
      </c>
      <c r="BM112" s="29">
        <f t="shared" si="125"/>
        <v>0</v>
      </c>
      <c r="BN112" s="29">
        <f t="shared" si="125"/>
        <v>0</v>
      </c>
      <c r="BO112" s="29">
        <f t="shared" si="125"/>
        <v>0</v>
      </c>
      <c r="BP112" s="29">
        <f t="shared" si="126"/>
        <v>0</v>
      </c>
      <c r="BQ112" s="29">
        <f t="shared" si="126"/>
        <v>0</v>
      </c>
      <c r="BR112" s="29">
        <f t="shared" si="126"/>
        <v>0</v>
      </c>
      <c r="BS112" s="29">
        <f t="shared" si="126"/>
        <v>0</v>
      </c>
      <c r="BT112" s="29">
        <f t="shared" si="126"/>
        <v>0</v>
      </c>
      <c r="BU112" s="29">
        <f t="shared" si="126"/>
        <v>0</v>
      </c>
      <c r="BV112" s="29">
        <f t="shared" si="126"/>
        <v>22.650756531482234</v>
      </c>
      <c r="BW112" s="29">
        <f t="shared" si="126"/>
        <v>22.650756531482234</v>
      </c>
      <c r="BX112" s="29">
        <f t="shared" si="126"/>
        <v>22.650756531482234</v>
      </c>
    </row>
    <row r="113" spans="1:76" x14ac:dyDescent="0.15">
      <c r="A113" s="27"/>
      <c r="B113" s="27"/>
      <c r="C113" s="27" t="s">
        <v>383</v>
      </c>
      <c r="D113" s="27"/>
      <c r="E113" s="27"/>
      <c r="F113" s="27"/>
      <c r="G113" s="147" t="str">
        <f t="shared" si="118"/>
        <v>JPY M</v>
      </c>
      <c r="H113" s="29"/>
      <c r="K113" s="132">
        <f>EOMONTH(K112,3)</f>
        <v>47848</v>
      </c>
      <c r="L113" s="29">
        <f t="shared" si="123"/>
        <v>2538.3897351333603</v>
      </c>
      <c r="M113" s="130">
        <f t="shared" si="124"/>
        <v>120</v>
      </c>
      <c r="N113" s="132">
        <f>EOMONTH(K113,3*(M113-1))</f>
        <v>58714</v>
      </c>
      <c r="O113" s="29"/>
      <c r="P113" s="29"/>
      <c r="Q113" s="29"/>
      <c r="R113" s="29"/>
      <c r="S113" s="29"/>
      <c r="T113" s="29"/>
      <c r="U113" s="37"/>
      <c r="V113" s="18"/>
      <c r="W113" s="37"/>
      <c r="X113" s="18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  <c r="AT113" s="29"/>
      <c r="AU113" s="29"/>
      <c r="AV113" s="29"/>
      <c r="AW113" s="29"/>
      <c r="AX113" s="29"/>
      <c r="AY113" s="29"/>
      <c r="AZ113" s="29"/>
      <c r="BA113" s="29"/>
      <c r="BB113" s="29"/>
      <c r="BC113" s="29"/>
      <c r="BD113" s="29"/>
      <c r="BE113" s="29"/>
      <c r="BF113" s="29">
        <f t="shared" si="125"/>
        <v>0</v>
      </c>
      <c r="BG113" s="29">
        <f t="shared" si="125"/>
        <v>0</v>
      </c>
      <c r="BH113" s="29">
        <f t="shared" si="125"/>
        <v>0</v>
      </c>
      <c r="BI113" s="29">
        <f t="shared" si="125"/>
        <v>0</v>
      </c>
      <c r="BJ113" s="29">
        <f t="shared" si="125"/>
        <v>0</v>
      </c>
      <c r="BK113" s="29">
        <f t="shared" si="125"/>
        <v>0</v>
      </c>
      <c r="BL113" s="29">
        <f t="shared" si="125"/>
        <v>0</v>
      </c>
      <c r="BM113" s="29">
        <f t="shared" si="125"/>
        <v>0</v>
      </c>
      <c r="BN113" s="29">
        <f t="shared" si="125"/>
        <v>0</v>
      </c>
      <c r="BO113" s="29">
        <f t="shared" si="125"/>
        <v>0</v>
      </c>
      <c r="BP113" s="29">
        <f t="shared" si="126"/>
        <v>0</v>
      </c>
      <c r="BQ113" s="29">
        <f t="shared" si="126"/>
        <v>0</v>
      </c>
      <c r="BR113" s="29">
        <f t="shared" si="126"/>
        <v>0</v>
      </c>
      <c r="BS113" s="29">
        <f t="shared" si="126"/>
        <v>0</v>
      </c>
      <c r="BT113" s="29">
        <f t="shared" si="126"/>
        <v>0</v>
      </c>
      <c r="BU113" s="29">
        <f t="shared" si="126"/>
        <v>0</v>
      </c>
      <c r="BV113" s="29">
        <f t="shared" si="126"/>
        <v>0</v>
      </c>
      <c r="BW113" s="29">
        <f t="shared" si="126"/>
        <v>21.153247792778004</v>
      </c>
      <c r="BX113" s="29">
        <f t="shared" si="126"/>
        <v>21.153247792778004</v>
      </c>
    </row>
    <row r="114" spans="1:76" x14ac:dyDescent="0.15">
      <c r="A114" s="27"/>
      <c r="B114" s="27"/>
      <c r="C114" s="27" t="s">
        <v>384</v>
      </c>
      <c r="D114" s="27"/>
      <c r="E114" s="27"/>
      <c r="F114" s="27"/>
      <c r="G114" s="147" t="str">
        <f t="shared" si="118"/>
        <v>JPY M</v>
      </c>
      <c r="H114" s="29"/>
      <c r="K114" s="132">
        <f>EOMONTH(K113,3)</f>
        <v>47938</v>
      </c>
      <c r="L114" s="29">
        <f t="shared" si="123"/>
        <v>2484.4794205400081</v>
      </c>
      <c r="M114" s="130">
        <f t="shared" si="124"/>
        <v>120</v>
      </c>
      <c r="N114" s="132">
        <f>EOMONTH(K114,3*(M114-1))</f>
        <v>58806</v>
      </c>
      <c r="O114" s="29"/>
      <c r="P114" s="29"/>
      <c r="Q114" s="29"/>
      <c r="R114" s="29"/>
      <c r="S114" s="29"/>
      <c r="T114" s="29"/>
      <c r="U114" s="37"/>
      <c r="V114" s="18"/>
      <c r="W114" s="37"/>
      <c r="X114" s="18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  <c r="AT114" s="29"/>
      <c r="AU114" s="29"/>
      <c r="AV114" s="29"/>
      <c r="AW114" s="29"/>
      <c r="AX114" s="29"/>
      <c r="AY114" s="29"/>
      <c r="AZ114" s="29"/>
      <c r="BA114" s="29"/>
      <c r="BB114" s="29"/>
      <c r="BC114" s="29"/>
      <c r="BD114" s="29"/>
      <c r="BE114" s="29"/>
      <c r="BF114" s="29">
        <f t="shared" si="125"/>
        <v>0</v>
      </c>
      <c r="BG114" s="29">
        <f t="shared" si="125"/>
        <v>0</v>
      </c>
      <c r="BH114" s="29">
        <f t="shared" si="125"/>
        <v>0</v>
      </c>
      <c r="BI114" s="29">
        <f t="shared" si="125"/>
        <v>0</v>
      </c>
      <c r="BJ114" s="29">
        <f t="shared" si="125"/>
        <v>0</v>
      </c>
      <c r="BK114" s="29">
        <f t="shared" si="125"/>
        <v>0</v>
      </c>
      <c r="BL114" s="29">
        <f t="shared" si="125"/>
        <v>0</v>
      </c>
      <c r="BM114" s="29">
        <f t="shared" si="125"/>
        <v>0</v>
      </c>
      <c r="BN114" s="29">
        <f t="shared" si="125"/>
        <v>0</v>
      </c>
      <c r="BO114" s="29">
        <f t="shared" si="125"/>
        <v>0</v>
      </c>
      <c r="BP114" s="29">
        <f t="shared" si="126"/>
        <v>0</v>
      </c>
      <c r="BQ114" s="29">
        <f t="shared" si="126"/>
        <v>0</v>
      </c>
      <c r="BR114" s="29">
        <f t="shared" si="126"/>
        <v>0</v>
      </c>
      <c r="BS114" s="29">
        <f t="shared" si="126"/>
        <v>0</v>
      </c>
      <c r="BT114" s="29">
        <f t="shared" si="126"/>
        <v>0</v>
      </c>
      <c r="BU114" s="29">
        <f t="shared" si="126"/>
        <v>0</v>
      </c>
      <c r="BV114" s="29">
        <f t="shared" si="126"/>
        <v>0</v>
      </c>
      <c r="BW114" s="29">
        <f t="shared" si="126"/>
        <v>0</v>
      </c>
      <c r="BX114" s="29">
        <f t="shared" si="126"/>
        <v>20.703995171166735</v>
      </c>
    </row>
    <row r="115" spans="1:76" x14ac:dyDescent="0.15">
      <c r="A115" s="27"/>
      <c r="B115" s="27"/>
      <c r="C115" s="27" t="s">
        <v>385</v>
      </c>
      <c r="D115" s="27"/>
      <c r="E115" s="27"/>
      <c r="F115" s="27"/>
      <c r="G115" s="147" t="str">
        <f t="shared" si="118"/>
        <v>JPY M</v>
      </c>
      <c r="H115" s="29"/>
      <c r="K115" s="132">
        <f>EOMONTH(K114,3)</f>
        <v>48029</v>
      </c>
      <c r="L115" s="29">
        <f t="shared" si="123"/>
        <v>2468.3063261620023</v>
      </c>
      <c r="M115" s="130">
        <f t="shared" si="124"/>
        <v>120</v>
      </c>
      <c r="N115" s="132">
        <f>EOMONTH(K115,3*(M115-1))</f>
        <v>58896</v>
      </c>
      <c r="O115" s="29"/>
      <c r="P115" s="29"/>
      <c r="Q115" s="29"/>
      <c r="R115" s="29"/>
      <c r="S115" s="29"/>
      <c r="T115" s="29"/>
      <c r="U115" s="37"/>
      <c r="V115" s="18"/>
      <c r="W115" s="37"/>
      <c r="X115" s="18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  <c r="AT115" s="29"/>
      <c r="AU115" s="29"/>
      <c r="AV115" s="29"/>
      <c r="AW115" s="29"/>
      <c r="AX115" s="29"/>
      <c r="AY115" s="29"/>
      <c r="AZ115" s="29"/>
      <c r="BA115" s="29"/>
      <c r="BB115" s="29"/>
      <c r="BC115" s="29"/>
      <c r="BD115" s="29"/>
      <c r="BE115" s="29"/>
      <c r="BF115" s="29">
        <f t="shared" si="125"/>
        <v>0</v>
      </c>
      <c r="BG115" s="29">
        <f t="shared" si="125"/>
        <v>0</v>
      </c>
      <c r="BH115" s="29">
        <f t="shared" si="125"/>
        <v>0</v>
      </c>
      <c r="BI115" s="29">
        <f t="shared" si="125"/>
        <v>0</v>
      </c>
      <c r="BJ115" s="29">
        <f t="shared" si="125"/>
        <v>0</v>
      </c>
      <c r="BK115" s="29">
        <f t="shared" si="125"/>
        <v>0</v>
      </c>
      <c r="BL115" s="29">
        <f t="shared" si="125"/>
        <v>0</v>
      </c>
      <c r="BM115" s="29">
        <f t="shared" si="125"/>
        <v>0</v>
      </c>
      <c r="BN115" s="29">
        <f t="shared" si="125"/>
        <v>0</v>
      </c>
      <c r="BO115" s="29">
        <f t="shared" si="125"/>
        <v>0</v>
      </c>
      <c r="BP115" s="29">
        <f t="shared" si="126"/>
        <v>0</v>
      </c>
      <c r="BQ115" s="29">
        <f t="shared" si="126"/>
        <v>0</v>
      </c>
      <c r="BR115" s="29">
        <f t="shared" si="126"/>
        <v>0</v>
      </c>
      <c r="BS115" s="29">
        <f t="shared" si="126"/>
        <v>0</v>
      </c>
      <c r="BT115" s="29">
        <f t="shared" si="126"/>
        <v>0</v>
      </c>
      <c r="BU115" s="29">
        <f t="shared" si="126"/>
        <v>0</v>
      </c>
      <c r="BV115" s="29">
        <f t="shared" si="126"/>
        <v>0</v>
      </c>
      <c r="BW115" s="29">
        <f t="shared" si="126"/>
        <v>0</v>
      </c>
      <c r="BX115" s="29">
        <f t="shared" si="126"/>
        <v>0</v>
      </c>
    </row>
    <row r="116" spans="1:76" x14ac:dyDescent="0.15">
      <c r="A116" s="27"/>
      <c r="B116" s="133" t="s">
        <v>263</v>
      </c>
      <c r="C116" s="133"/>
      <c r="D116" s="134"/>
      <c r="E116" s="134"/>
      <c r="F116" s="134"/>
      <c r="G116" s="160" t="str">
        <f t="shared" si="118"/>
        <v>JPY M</v>
      </c>
      <c r="H116" s="106">
        <f t="shared" ref="H116:T116" si="127">SUMIF($X$5:$BY$5,H$5,$X116:$BY116)</f>
        <v>0</v>
      </c>
      <c r="I116" s="106">
        <f t="shared" si="127"/>
        <v>0</v>
      </c>
      <c r="J116" s="106">
        <f t="shared" si="127"/>
        <v>0</v>
      </c>
      <c r="K116" s="106">
        <f t="shared" si="127"/>
        <v>0</v>
      </c>
      <c r="L116" s="106">
        <f t="shared" si="127"/>
        <v>0</v>
      </c>
      <c r="M116" s="106">
        <f t="shared" si="127"/>
        <v>0</v>
      </c>
      <c r="N116" s="106">
        <f t="shared" si="127"/>
        <v>0</v>
      </c>
      <c r="O116" s="106">
        <f t="shared" si="127"/>
        <v>0</v>
      </c>
      <c r="P116" s="106">
        <f t="shared" si="127"/>
        <v>1239.0295583333334</v>
      </c>
      <c r="Q116" s="106">
        <f t="shared" si="127"/>
        <v>2107.9545317141665</v>
      </c>
      <c r="R116" s="106">
        <f t="shared" si="127"/>
        <v>2567.5028734568846</v>
      </c>
      <c r="S116" s="106">
        <f t="shared" si="127"/>
        <v>2965.9074035666672</v>
      </c>
      <c r="T116" s="106">
        <f t="shared" si="127"/>
        <v>3327.4581992188901</v>
      </c>
      <c r="U116" s="37"/>
      <c r="V116" s="18"/>
      <c r="W116" s="37"/>
      <c r="X116" s="18"/>
      <c r="Y116" s="106"/>
      <c r="Z116" s="106"/>
      <c r="AA116" s="106"/>
      <c r="AB116" s="106"/>
      <c r="AC116" s="106"/>
      <c r="AD116" s="106"/>
      <c r="AE116" s="106"/>
      <c r="AF116" s="106"/>
      <c r="AG116" s="106"/>
      <c r="AH116" s="106"/>
      <c r="AI116" s="106"/>
      <c r="AJ116" s="106"/>
      <c r="AK116" s="106"/>
      <c r="AL116" s="106"/>
      <c r="AM116" s="106"/>
      <c r="AN116" s="106"/>
      <c r="AO116" s="106"/>
      <c r="AP116" s="106"/>
      <c r="AQ116" s="106"/>
      <c r="AR116" s="106"/>
      <c r="AS116" s="106"/>
      <c r="AT116" s="106"/>
      <c r="AU116" s="106"/>
      <c r="AV116" s="106"/>
      <c r="AW116" s="106"/>
      <c r="AX116" s="106"/>
      <c r="AY116" s="106"/>
      <c r="AZ116" s="106"/>
      <c r="BA116" s="106"/>
      <c r="BB116" s="106"/>
      <c r="BC116" s="106"/>
      <c r="BD116" s="106"/>
      <c r="BE116" s="106"/>
      <c r="BF116" s="106">
        <f t="shared" ref="BF116:BX116" si="128">SUM(BF96:BF115)</f>
        <v>386.25</v>
      </c>
      <c r="BG116" s="106">
        <f t="shared" si="128"/>
        <v>410.16199999999998</v>
      </c>
      <c r="BH116" s="106">
        <f t="shared" si="128"/>
        <v>442.61755833333331</v>
      </c>
      <c r="BI116" s="106">
        <f t="shared" si="128"/>
        <v>477.63618416666662</v>
      </c>
      <c r="BJ116" s="106">
        <f t="shared" si="128"/>
        <v>513.42373024999995</v>
      </c>
      <c r="BK116" s="106">
        <f t="shared" si="128"/>
        <v>543.96416074166666</v>
      </c>
      <c r="BL116" s="106">
        <f t="shared" si="128"/>
        <v>572.9304565558333</v>
      </c>
      <c r="BM116" s="106">
        <f t="shared" si="128"/>
        <v>601.42451196674995</v>
      </c>
      <c r="BN116" s="106">
        <f t="shared" si="128"/>
        <v>629.77689525669166</v>
      </c>
      <c r="BO116" s="106">
        <f t="shared" si="128"/>
        <v>655.61125607700751</v>
      </c>
      <c r="BP116" s="106">
        <f t="shared" si="128"/>
        <v>680.69021015643557</v>
      </c>
      <c r="BQ116" s="106">
        <f t="shared" si="128"/>
        <v>705.54254221359736</v>
      </c>
      <c r="BR116" s="106">
        <f t="shared" si="128"/>
        <v>730.32688766407921</v>
      </c>
      <c r="BS116" s="106">
        <f t="shared" si="128"/>
        <v>753.60552463255715</v>
      </c>
      <c r="BT116" s="106">
        <f t="shared" si="128"/>
        <v>776.43244905643382</v>
      </c>
      <c r="BU116" s="106">
        <f t="shared" si="128"/>
        <v>799.12385971693016</v>
      </c>
      <c r="BV116" s="106">
        <f t="shared" si="128"/>
        <v>821.77461624841237</v>
      </c>
      <c r="BW116" s="106">
        <f t="shared" si="128"/>
        <v>842.92786404119033</v>
      </c>
      <c r="BX116" s="106">
        <f t="shared" si="128"/>
        <v>863.63185921235709</v>
      </c>
    </row>
    <row r="117" spans="1:76" x14ac:dyDescent="0.15">
      <c r="A117" s="27"/>
      <c r="B117" s="27"/>
      <c r="C117" s="27"/>
      <c r="D117" s="27"/>
      <c r="E117" s="27"/>
      <c r="F117" s="27"/>
      <c r="G117" s="124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37"/>
      <c r="V117" s="18"/>
      <c r="W117" s="37"/>
      <c r="X117" s="18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  <c r="AT117" s="29"/>
      <c r="AU117" s="29"/>
      <c r="AV117" s="29"/>
      <c r="AW117" s="29"/>
      <c r="AX117" s="29"/>
      <c r="AY117" s="29"/>
      <c r="AZ117" s="29"/>
      <c r="BA117" s="29"/>
      <c r="BB117" s="29"/>
      <c r="BC117" s="29"/>
      <c r="BD117" s="29"/>
      <c r="BE117" s="29"/>
      <c r="BF117" s="29"/>
      <c r="BG117" s="29"/>
      <c r="BH117" s="29"/>
      <c r="BI117" s="29"/>
      <c r="BJ117" s="29"/>
      <c r="BK117" s="29"/>
      <c r="BL117" s="29"/>
      <c r="BM117" s="29"/>
      <c r="BN117" s="29"/>
      <c r="BO117" s="29"/>
      <c r="BP117" s="29"/>
      <c r="BQ117" s="29"/>
      <c r="BR117" s="29"/>
      <c r="BS117" s="29"/>
      <c r="BT117" s="29"/>
      <c r="BU117" s="29"/>
      <c r="BV117" s="29"/>
      <c r="BW117" s="29"/>
      <c r="BX117" s="29"/>
    </row>
    <row r="118" spans="1:76" x14ac:dyDescent="0.15">
      <c r="A118" s="27"/>
      <c r="B118" s="44" t="s">
        <v>219</v>
      </c>
      <c r="C118" s="27"/>
      <c r="D118" s="27"/>
      <c r="E118" s="27"/>
      <c r="F118" s="27"/>
      <c r="G118" s="124"/>
      <c r="H118" s="29"/>
      <c r="K118" s="161" t="s">
        <v>243</v>
      </c>
      <c r="L118" s="161" t="s">
        <v>244</v>
      </c>
      <c r="M118" s="161" t="s">
        <v>245</v>
      </c>
      <c r="N118" s="161" t="s">
        <v>246</v>
      </c>
      <c r="O118" s="29"/>
      <c r="P118" s="29"/>
      <c r="Q118" s="29"/>
      <c r="R118" s="29"/>
      <c r="S118" s="29"/>
      <c r="T118" s="29"/>
      <c r="U118" s="37"/>
      <c r="V118" s="18"/>
      <c r="W118" s="37"/>
      <c r="X118" s="18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  <c r="AT118" s="29"/>
      <c r="AU118" s="29"/>
      <c r="AV118" s="29"/>
      <c r="AW118" s="29"/>
      <c r="AX118" s="29"/>
      <c r="AY118" s="29"/>
      <c r="AZ118" s="29"/>
      <c r="BA118" s="29"/>
      <c r="BB118" s="29"/>
      <c r="BC118" s="29"/>
      <c r="BD118" s="29"/>
      <c r="BE118" s="29"/>
      <c r="BF118" s="29"/>
      <c r="BG118" s="29"/>
      <c r="BH118" s="29"/>
      <c r="BI118" s="29"/>
      <c r="BJ118" s="29"/>
      <c r="BK118" s="29"/>
      <c r="BL118" s="29"/>
      <c r="BM118" s="29"/>
      <c r="BN118" s="29"/>
      <c r="BO118" s="29"/>
      <c r="BP118" s="29"/>
      <c r="BQ118" s="29"/>
      <c r="BR118" s="29"/>
      <c r="BS118" s="29"/>
      <c r="BT118" s="29"/>
      <c r="BU118" s="29"/>
      <c r="BV118" s="29"/>
      <c r="BW118" s="29"/>
      <c r="BX118" s="29"/>
    </row>
    <row r="119" spans="1:76" x14ac:dyDescent="0.15">
      <c r="A119" s="27"/>
      <c r="B119" s="27"/>
      <c r="C119" s="27" t="s">
        <v>247</v>
      </c>
      <c r="D119" s="27"/>
      <c r="E119" s="27"/>
      <c r="F119" s="27"/>
      <c r="G119" s="147" t="str">
        <f t="shared" ref="G119:G139" si="129">G$12</f>
        <v>JPY M</v>
      </c>
      <c r="H119" s="29"/>
      <c r="K119" s="132">
        <f>EOMONTH(LastActual,3)</f>
        <v>46295</v>
      </c>
      <c r="L119" s="29">
        <f>SUMIF($Y$6:$BY$6,LastActual,$Y$63:$BY$63)</f>
        <v>41665</v>
      </c>
      <c r="M119" s="130">
        <f>$L$34*4</f>
        <v>24</v>
      </c>
      <c r="N119" s="132">
        <f t="shared" ref="N119:N138" si="130">EOMONTH(K119,3*(M119-1))</f>
        <v>48395</v>
      </c>
      <c r="O119" s="29"/>
      <c r="P119" s="29"/>
      <c r="Q119" s="29"/>
      <c r="R119" s="29"/>
      <c r="S119" s="29"/>
      <c r="T119" s="29"/>
      <c r="U119" s="37"/>
      <c r="V119" s="18"/>
      <c r="W119" s="37"/>
      <c r="X119" s="18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  <c r="AT119" s="29"/>
      <c r="AU119" s="29"/>
      <c r="AV119" s="29"/>
      <c r="AW119" s="29"/>
      <c r="AX119" s="29"/>
      <c r="AY119" s="29"/>
      <c r="AZ119" s="29"/>
      <c r="BA119" s="29"/>
      <c r="BB119" s="29"/>
      <c r="BC119" s="29"/>
      <c r="BD119" s="29"/>
      <c r="BE119" s="29"/>
      <c r="BF119" s="29">
        <f t="shared" ref="BF119:BO128" si="131">IF(AND(BF$6&gt;=$K119,BF$6&lt;=$N119),$L119/$M119,0)</f>
        <v>1736.0416666666667</v>
      </c>
      <c r="BG119" s="29">
        <f t="shared" si="131"/>
        <v>1736.0416666666667</v>
      </c>
      <c r="BH119" s="29">
        <f t="shared" si="131"/>
        <v>1736.0416666666667</v>
      </c>
      <c r="BI119" s="29">
        <f t="shared" si="131"/>
        <v>1736.0416666666667</v>
      </c>
      <c r="BJ119" s="29">
        <f t="shared" si="131"/>
        <v>1736.0416666666667</v>
      </c>
      <c r="BK119" s="29">
        <f t="shared" si="131"/>
        <v>1736.0416666666667</v>
      </c>
      <c r="BL119" s="29">
        <f t="shared" si="131"/>
        <v>1736.0416666666667</v>
      </c>
      <c r="BM119" s="29">
        <f t="shared" si="131"/>
        <v>1736.0416666666667</v>
      </c>
      <c r="BN119" s="29">
        <f t="shared" si="131"/>
        <v>1736.0416666666667</v>
      </c>
      <c r="BO119" s="29">
        <f t="shared" si="131"/>
        <v>1736.0416666666667</v>
      </c>
      <c r="BP119" s="29">
        <f t="shared" ref="BP119:BX128" si="132">IF(AND(BP$6&gt;=$K119,BP$6&lt;=$N119),$L119/$M119,0)</f>
        <v>1736.0416666666667</v>
      </c>
      <c r="BQ119" s="29">
        <f t="shared" si="132"/>
        <v>1736.0416666666667</v>
      </c>
      <c r="BR119" s="29">
        <f t="shared" si="132"/>
        <v>1736.0416666666667</v>
      </c>
      <c r="BS119" s="29">
        <f t="shared" si="132"/>
        <v>1736.0416666666667</v>
      </c>
      <c r="BT119" s="29">
        <f t="shared" si="132"/>
        <v>1736.0416666666667</v>
      </c>
      <c r="BU119" s="29">
        <f t="shared" si="132"/>
        <v>1736.0416666666667</v>
      </c>
      <c r="BV119" s="29">
        <f t="shared" si="132"/>
        <v>1736.0416666666667</v>
      </c>
      <c r="BW119" s="29">
        <f t="shared" si="132"/>
        <v>1736.0416666666667</v>
      </c>
      <c r="BX119" s="29">
        <f t="shared" si="132"/>
        <v>1736.0416666666667</v>
      </c>
    </row>
    <row r="120" spans="1:76" x14ac:dyDescent="0.15">
      <c r="A120" s="27"/>
      <c r="B120" s="27"/>
      <c r="C120" s="27" t="s">
        <v>248</v>
      </c>
      <c r="D120" s="27"/>
      <c r="E120" s="27"/>
      <c r="F120" s="27"/>
      <c r="G120" s="147" t="str">
        <f t="shared" si="129"/>
        <v>JPY M</v>
      </c>
      <c r="H120" s="29"/>
      <c r="K120" s="132">
        <f t="shared" ref="K120:K138" si="133">EOMONTH(K119,3)</f>
        <v>46387</v>
      </c>
      <c r="L120" s="29">
        <f t="shared" ref="L120:L138" si="134">SUMIF($Y$6:$BY$6,EOMONTH(K120,-3),$Y$61:$BY$61)</f>
        <v>5083.0079999999998</v>
      </c>
      <c r="M120" s="130">
        <f t="shared" ref="M120:M138" si="135">$K$34*4</f>
        <v>28</v>
      </c>
      <c r="N120" s="132">
        <f t="shared" si="130"/>
        <v>48852</v>
      </c>
      <c r="O120" s="29"/>
      <c r="P120" s="29"/>
      <c r="Q120" s="29"/>
      <c r="R120" s="29"/>
      <c r="S120" s="29"/>
      <c r="T120" s="29"/>
      <c r="U120" s="37"/>
      <c r="V120" s="18"/>
      <c r="W120" s="37"/>
      <c r="X120" s="18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  <c r="AT120" s="29"/>
      <c r="AU120" s="29"/>
      <c r="AV120" s="29"/>
      <c r="AW120" s="29"/>
      <c r="AX120" s="29"/>
      <c r="AY120" s="29"/>
      <c r="AZ120" s="29"/>
      <c r="BA120" s="29"/>
      <c r="BB120" s="29"/>
      <c r="BC120" s="29"/>
      <c r="BD120" s="29"/>
      <c r="BE120" s="29"/>
      <c r="BF120" s="29">
        <f t="shared" si="131"/>
        <v>0</v>
      </c>
      <c r="BG120" s="29">
        <f t="shared" si="131"/>
        <v>181.536</v>
      </c>
      <c r="BH120" s="29">
        <f t="shared" si="131"/>
        <v>181.536</v>
      </c>
      <c r="BI120" s="29">
        <f t="shared" si="131"/>
        <v>181.536</v>
      </c>
      <c r="BJ120" s="29">
        <f t="shared" si="131"/>
        <v>181.536</v>
      </c>
      <c r="BK120" s="29">
        <f t="shared" si="131"/>
        <v>181.536</v>
      </c>
      <c r="BL120" s="29">
        <f t="shared" si="131"/>
        <v>181.536</v>
      </c>
      <c r="BM120" s="29">
        <f t="shared" si="131"/>
        <v>181.536</v>
      </c>
      <c r="BN120" s="29">
        <f t="shared" si="131"/>
        <v>181.536</v>
      </c>
      <c r="BO120" s="29">
        <f t="shared" si="131"/>
        <v>181.536</v>
      </c>
      <c r="BP120" s="29">
        <f t="shared" si="132"/>
        <v>181.536</v>
      </c>
      <c r="BQ120" s="29">
        <f t="shared" si="132"/>
        <v>181.536</v>
      </c>
      <c r="BR120" s="29">
        <f t="shared" si="132"/>
        <v>181.536</v>
      </c>
      <c r="BS120" s="29">
        <f t="shared" si="132"/>
        <v>181.536</v>
      </c>
      <c r="BT120" s="29">
        <f t="shared" si="132"/>
        <v>181.536</v>
      </c>
      <c r="BU120" s="29">
        <f t="shared" si="132"/>
        <v>181.536</v>
      </c>
      <c r="BV120" s="29">
        <f t="shared" si="132"/>
        <v>181.536</v>
      </c>
      <c r="BW120" s="29">
        <f t="shared" si="132"/>
        <v>181.536</v>
      </c>
      <c r="BX120" s="29">
        <f t="shared" si="132"/>
        <v>181.536</v>
      </c>
    </row>
    <row r="121" spans="1:76" x14ac:dyDescent="0.15">
      <c r="A121" s="27"/>
      <c r="B121" s="27"/>
      <c r="C121" s="27" t="s">
        <v>249</v>
      </c>
      <c r="D121" s="27"/>
      <c r="E121" s="27"/>
      <c r="F121" s="27"/>
      <c r="G121" s="147" t="str">
        <f t="shared" si="129"/>
        <v>JPY M</v>
      </c>
      <c r="H121" s="29"/>
      <c r="K121" s="132">
        <f t="shared" si="133"/>
        <v>46477</v>
      </c>
      <c r="L121" s="29">
        <f t="shared" si="134"/>
        <v>6899.1243999999997</v>
      </c>
      <c r="M121" s="130">
        <f t="shared" si="135"/>
        <v>28</v>
      </c>
      <c r="N121" s="132">
        <f t="shared" si="130"/>
        <v>48944</v>
      </c>
      <c r="O121" s="29"/>
      <c r="P121" s="29"/>
      <c r="Q121" s="29"/>
      <c r="R121" s="29"/>
      <c r="S121" s="29"/>
      <c r="T121" s="29"/>
      <c r="U121" s="37"/>
      <c r="V121" s="18"/>
      <c r="W121" s="37"/>
      <c r="X121" s="18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  <c r="AT121" s="29"/>
      <c r="AU121" s="29"/>
      <c r="AV121" s="29"/>
      <c r="AW121" s="29"/>
      <c r="AX121" s="29"/>
      <c r="AY121" s="29"/>
      <c r="AZ121" s="29"/>
      <c r="BA121" s="29"/>
      <c r="BB121" s="29"/>
      <c r="BC121" s="29"/>
      <c r="BD121" s="29"/>
      <c r="BE121" s="29"/>
      <c r="BF121" s="29">
        <f t="shared" si="131"/>
        <v>0</v>
      </c>
      <c r="BG121" s="29">
        <f t="shared" si="131"/>
        <v>0</v>
      </c>
      <c r="BH121" s="29">
        <f t="shared" si="131"/>
        <v>246.3973</v>
      </c>
      <c r="BI121" s="29">
        <f t="shared" si="131"/>
        <v>246.3973</v>
      </c>
      <c r="BJ121" s="29">
        <f t="shared" si="131"/>
        <v>246.3973</v>
      </c>
      <c r="BK121" s="29">
        <f t="shared" si="131"/>
        <v>246.3973</v>
      </c>
      <c r="BL121" s="29">
        <f t="shared" si="131"/>
        <v>246.3973</v>
      </c>
      <c r="BM121" s="29">
        <f t="shared" si="131"/>
        <v>246.3973</v>
      </c>
      <c r="BN121" s="29">
        <f t="shared" si="131"/>
        <v>246.3973</v>
      </c>
      <c r="BO121" s="29">
        <f t="shared" si="131"/>
        <v>246.3973</v>
      </c>
      <c r="BP121" s="29">
        <f t="shared" si="132"/>
        <v>246.3973</v>
      </c>
      <c r="BQ121" s="29">
        <f t="shared" si="132"/>
        <v>246.3973</v>
      </c>
      <c r="BR121" s="29">
        <f t="shared" si="132"/>
        <v>246.3973</v>
      </c>
      <c r="BS121" s="29">
        <f t="shared" si="132"/>
        <v>246.3973</v>
      </c>
      <c r="BT121" s="29">
        <f t="shared" si="132"/>
        <v>246.3973</v>
      </c>
      <c r="BU121" s="29">
        <f t="shared" si="132"/>
        <v>246.3973</v>
      </c>
      <c r="BV121" s="29">
        <f t="shared" si="132"/>
        <v>246.3973</v>
      </c>
      <c r="BW121" s="29">
        <f t="shared" si="132"/>
        <v>246.3973</v>
      </c>
      <c r="BX121" s="29">
        <f t="shared" si="132"/>
        <v>246.3973</v>
      </c>
    </row>
    <row r="122" spans="1:76" x14ac:dyDescent="0.15">
      <c r="A122" s="27"/>
      <c r="B122" s="27"/>
      <c r="C122" s="27" t="s">
        <v>250</v>
      </c>
      <c r="D122" s="27"/>
      <c r="E122" s="27"/>
      <c r="F122" s="27"/>
      <c r="G122" s="147" t="str">
        <f t="shared" si="129"/>
        <v>JPY M</v>
      </c>
      <c r="H122" s="29"/>
      <c r="K122" s="132">
        <f t="shared" si="133"/>
        <v>46568</v>
      </c>
      <c r="L122" s="29">
        <f t="shared" si="134"/>
        <v>7443.959319999999</v>
      </c>
      <c r="M122" s="130">
        <f t="shared" si="135"/>
        <v>28</v>
      </c>
      <c r="N122" s="132">
        <f t="shared" si="130"/>
        <v>49034</v>
      </c>
      <c r="O122" s="29"/>
      <c r="P122" s="29"/>
      <c r="Q122" s="29"/>
      <c r="R122" s="29"/>
      <c r="S122" s="29"/>
      <c r="T122" s="29"/>
      <c r="U122" s="37"/>
      <c r="V122" s="18"/>
      <c r="W122" s="37"/>
      <c r="X122" s="18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  <c r="AT122" s="29"/>
      <c r="AU122" s="29"/>
      <c r="AV122" s="29"/>
      <c r="AW122" s="29"/>
      <c r="AX122" s="29"/>
      <c r="AY122" s="29"/>
      <c r="AZ122" s="29"/>
      <c r="BA122" s="29"/>
      <c r="BB122" s="29"/>
      <c r="BC122" s="29"/>
      <c r="BD122" s="29"/>
      <c r="BE122" s="29"/>
      <c r="BF122" s="29">
        <f t="shared" si="131"/>
        <v>0</v>
      </c>
      <c r="BG122" s="29">
        <f t="shared" si="131"/>
        <v>0</v>
      </c>
      <c r="BH122" s="29">
        <f t="shared" si="131"/>
        <v>0</v>
      </c>
      <c r="BI122" s="29">
        <f t="shared" si="131"/>
        <v>265.85568999999998</v>
      </c>
      <c r="BJ122" s="29">
        <f t="shared" si="131"/>
        <v>265.85568999999998</v>
      </c>
      <c r="BK122" s="29">
        <f t="shared" si="131"/>
        <v>265.85568999999998</v>
      </c>
      <c r="BL122" s="29">
        <f t="shared" si="131"/>
        <v>265.85568999999998</v>
      </c>
      <c r="BM122" s="29">
        <f t="shared" si="131"/>
        <v>265.85568999999998</v>
      </c>
      <c r="BN122" s="29">
        <f t="shared" si="131"/>
        <v>265.85568999999998</v>
      </c>
      <c r="BO122" s="29">
        <f t="shared" si="131"/>
        <v>265.85568999999998</v>
      </c>
      <c r="BP122" s="29">
        <f t="shared" si="132"/>
        <v>265.85568999999998</v>
      </c>
      <c r="BQ122" s="29">
        <f t="shared" si="132"/>
        <v>265.85568999999998</v>
      </c>
      <c r="BR122" s="29">
        <f t="shared" si="132"/>
        <v>265.85568999999998</v>
      </c>
      <c r="BS122" s="29">
        <f t="shared" si="132"/>
        <v>265.85568999999998</v>
      </c>
      <c r="BT122" s="29">
        <f t="shared" si="132"/>
        <v>265.85568999999998</v>
      </c>
      <c r="BU122" s="29">
        <f t="shared" si="132"/>
        <v>265.85568999999998</v>
      </c>
      <c r="BV122" s="29">
        <f t="shared" si="132"/>
        <v>265.85568999999998</v>
      </c>
      <c r="BW122" s="29">
        <f t="shared" si="132"/>
        <v>265.85568999999998</v>
      </c>
      <c r="BX122" s="29">
        <f t="shared" si="132"/>
        <v>265.85568999999998</v>
      </c>
    </row>
    <row r="123" spans="1:76" x14ac:dyDescent="0.15">
      <c r="A123" s="27"/>
      <c r="B123" s="27"/>
      <c r="C123" s="27" t="s">
        <v>251</v>
      </c>
      <c r="D123" s="27"/>
      <c r="E123" s="27"/>
      <c r="F123" s="27"/>
      <c r="G123" s="147" t="str">
        <f t="shared" si="129"/>
        <v>JPY M</v>
      </c>
      <c r="H123" s="29"/>
      <c r="K123" s="132">
        <f t="shared" si="133"/>
        <v>46660</v>
      </c>
      <c r="L123" s="29">
        <f t="shared" si="134"/>
        <v>7607.4097959999999</v>
      </c>
      <c r="M123" s="130">
        <f t="shared" si="135"/>
        <v>28</v>
      </c>
      <c r="N123" s="132">
        <f t="shared" si="130"/>
        <v>49125</v>
      </c>
      <c r="O123" s="29"/>
      <c r="P123" s="29"/>
      <c r="Q123" s="29"/>
      <c r="R123" s="29"/>
      <c r="S123" s="29"/>
      <c r="T123" s="29"/>
      <c r="U123" s="37"/>
      <c r="V123" s="18"/>
      <c r="W123" s="37"/>
      <c r="X123" s="18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  <c r="AT123" s="29"/>
      <c r="AU123" s="29"/>
      <c r="AV123" s="29"/>
      <c r="AW123" s="29"/>
      <c r="AX123" s="29"/>
      <c r="AY123" s="29"/>
      <c r="AZ123" s="29"/>
      <c r="BA123" s="29"/>
      <c r="BB123" s="29"/>
      <c r="BC123" s="29"/>
      <c r="BD123" s="29"/>
      <c r="BE123" s="29"/>
      <c r="BF123" s="29">
        <f t="shared" si="131"/>
        <v>0</v>
      </c>
      <c r="BG123" s="29">
        <f t="shared" si="131"/>
        <v>0</v>
      </c>
      <c r="BH123" s="29">
        <f t="shared" si="131"/>
        <v>0</v>
      </c>
      <c r="BI123" s="29">
        <f t="shared" si="131"/>
        <v>0</v>
      </c>
      <c r="BJ123" s="29">
        <f t="shared" si="131"/>
        <v>271.69320699999997</v>
      </c>
      <c r="BK123" s="29">
        <f t="shared" si="131"/>
        <v>271.69320699999997</v>
      </c>
      <c r="BL123" s="29">
        <f t="shared" si="131"/>
        <v>271.69320699999997</v>
      </c>
      <c r="BM123" s="29">
        <f t="shared" si="131"/>
        <v>271.69320699999997</v>
      </c>
      <c r="BN123" s="29">
        <f t="shared" si="131"/>
        <v>271.69320699999997</v>
      </c>
      <c r="BO123" s="29">
        <f t="shared" si="131"/>
        <v>271.69320699999997</v>
      </c>
      <c r="BP123" s="29">
        <f t="shared" si="132"/>
        <v>271.69320699999997</v>
      </c>
      <c r="BQ123" s="29">
        <f t="shared" si="132"/>
        <v>271.69320699999997</v>
      </c>
      <c r="BR123" s="29">
        <f t="shared" si="132"/>
        <v>271.69320699999997</v>
      </c>
      <c r="BS123" s="29">
        <f t="shared" si="132"/>
        <v>271.69320699999997</v>
      </c>
      <c r="BT123" s="29">
        <f t="shared" si="132"/>
        <v>271.69320699999997</v>
      </c>
      <c r="BU123" s="29">
        <f t="shared" si="132"/>
        <v>271.69320699999997</v>
      </c>
      <c r="BV123" s="29">
        <f t="shared" si="132"/>
        <v>271.69320699999997</v>
      </c>
      <c r="BW123" s="29">
        <f t="shared" si="132"/>
        <v>271.69320699999997</v>
      </c>
      <c r="BX123" s="29">
        <f t="shared" si="132"/>
        <v>271.69320699999997</v>
      </c>
    </row>
    <row r="124" spans="1:76" x14ac:dyDescent="0.15">
      <c r="A124" s="27"/>
      <c r="B124" s="27"/>
      <c r="C124" s="27" t="s">
        <v>252</v>
      </c>
      <c r="D124" s="27"/>
      <c r="E124" s="27"/>
      <c r="F124" s="27"/>
      <c r="G124" s="147" t="str">
        <f t="shared" si="129"/>
        <v>JPY M</v>
      </c>
      <c r="H124" s="29"/>
      <c r="K124" s="132">
        <f t="shared" si="133"/>
        <v>46752</v>
      </c>
      <c r="L124" s="29">
        <f t="shared" si="134"/>
        <v>6492.0229387999998</v>
      </c>
      <c r="M124" s="130">
        <f t="shared" si="135"/>
        <v>28</v>
      </c>
      <c r="N124" s="132">
        <f t="shared" si="130"/>
        <v>49217</v>
      </c>
      <c r="O124" s="29"/>
      <c r="P124" s="29"/>
      <c r="Q124" s="29"/>
      <c r="R124" s="29"/>
      <c r="S124" s="29"/>
      <c r="T124" s="29"/>
      <c r="U124" s="37"/>
      <c r="V124" s="18"/>
      <c r="W124" s="37"/>
      <c r="X124" s="18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  <c r="AT124" s="29"/>
      <c r="AU124" s="29"/>
      <c r="AV124" s="29"/>
      <c r="AW124" s="29"/>
      <c r="AX124" s="29"/>
      <c r="AY124" s="29"/>
      <c r="AZ124" s="29"/>
      <c r="BA124" s="29"/>
      <c r="BB124" s="29"/>
      <c r="BC124" s="29"/>
      <c r="BD124" s="29"/>
      <c r="BE124" s="29"/>
      <c r="BF124" s="29">
        <f t="shared" si="131"/>
        <v>0</v>
      </c>
      <c r="BG124" s="29">
        <f t="shared" si="131"/>
        <v>0</v>
      </c>
      <c r="BH124" s="29">
        <f t="shared" si="131"/>
        <v>0</v>
      </c>
      <c r="BI124" s="29">
        <f t="shared" si="131"/>
        <v>0</v>
      </c>
      <c r="BJ124" s="29">
        <f t="shared" si="131"/>
        <v>0</v>
      </c>
      <c r="BK124" s="29">
        <f t="shared" si="131"/>
        <v>231.85796209999998</v>
      </c>
      <c r="BL124" s="29">
        <f t="shared" si="131"/>
        <v>231.85796209999998</v>
      </c>
      <c r="BM124" s="29">
        <f t="shared" si="131"/>
        <v>231.85796209999998</v>
      </c>
      <c r="BN124" s="29">
        <f t="shared" si="131"/>
        <v>231.85796209999998</v>
      </c>
      <c r="BO124" s="29">
        <f t="shared" si="131"/>
        <v>231.85796209999998</v>
      </c>
      <c r="BP124" s="29">
        <f t="shared" si="132"/>
        <v>231.85796209999998</v>
      </c>
      <c r="BQ124" s="29">
        <f t="shared" si="132"/>
        <v>231.85796209999998</v>
      </c>
      <c r="BR124" s="29">
        <f t="shared" si="132"/>
        <v>231.85796209999998</v>
      </c>
      <c r="BS124" s="29">
        <f t="shared" si="132"/>
        <v>231.85796209999998</v>
      </c>
      <c r="BT124" s="29">
        <f t="shared" si="132"/>
        <v>231.85796209999998</v>
      </c>
      <c r="BU124" s="29">
        <f t="shared" si="132"/>
        <v>231.85796209999998</v>
      </c>
      <c r="BV124" s="29">
        <f t="shared" si="132"/>
        <v>231.85796209999998</v>
      </c>
      <c r="BW124" s="29">
        <f t="shared" si="132"/>
        <v>231.85796209999998</v>
      </c>
      <c r="BX124" s="29">
        <f t="shared" si="132"/>
        <v>231.85796209999998</v>
      </c>
    </row>
    <row r="125" spans="1:76" x14ac:dyDescent="0.15">
      <c r="A125" s="27"/>
      <c r="B125" s="27"/>
      <c r="C125" s="27" t="s">
        <v>253</v>
      </c>
      <c r="D125" s="27"/>
      <c r="E125" s="27"/>
      <c r="F125" s="27"/>
      <c r="G125" s="147" t="str">
        <f t="shared" si="129"/>
        <v>JPY M</v>
      </c>
      <c r="H125" s="29"/>
      <c r="K125" s="132">
        <f t="shared" si="133"/>
        <v>46843</v>
      </c>
      <c r="L125" s="29">
        <f t="shared" si="134"/>
        <v>6157.4068816400013</v>
      </c>
      <c r="M125" s="130">
        <f t="shared" si="135"/>
        <v>28</v>
      </c>
      <c r="N125" s="132">
        <f t="shared" si="130"/>
        <v>49309</v>
      </c>
      <c r="O125" s="29"/>
      <c r="P125" s="29"/>
      <c r="Q125" s="29"/>
      <c r="R125" s="29"/>
      <c r="S125" s="29"/>
      <c r="T125" s="29"/>
      <c r="U125" s="37"/>
      <c r="V125" s="18"/>
      <c r="W125" s="37"/>
      <c r="X125" s="18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  <c r="AT125" s="29"/>
      <c r="AU125" s="29"/>
      <c r="AV125" s="29"/>
      <c r="AW125" s="29"/>
      <c r="AX125" s="29"/>
      <c r="AY125" s="29"/>
      <c r="AZ125" s="29"/>
      <c r="BA125" s="29"/>
      <c r="BB125" s="29"/>
      <c r="BC125" s="29"/>
      <c r="BD125" s="29"/>
      <c r="BE125" s="29"/>
      <c r="BF125" s="29">
        <f t="shared" si="131"/>
        <v>0</v>
      </c>
      <c r="BG125" s="29">
        <f t="shared" si="131"/>
        <v>0</v>
      </c>
      <c r="BH125" s="29">
        <f t="shared" si="131"/>
        <v>0</v>
      </c>
      <c r="BI125" s="29">
        <f t="shared" si="131"/>
        <v>0</v>
      </c>
      <c r="BJ125" s="29">
        <f t="shared" si="131"/>
        <v>0</v>
      </c>
      <c r="BK125" s="29">
        <f t="shared" si="131"/>
        <v>0</v>
      </c>
      <c r="BL125" s="29">
        <f t="shared" si="131"/>
        <v>219.90738863000004</v>
      </c>
      <c r="BM125" s="29">
        <f t="shared" si="131"/>
        <v>219.90738863000004</v>
      </c>
      <c r="BN125" s="29">
        <f t="shared" si="131"/>
        <v>219.90738863000004</v>
      </c>
      <c r="BO125" s="29">
        <f t="shared" si="131"/>
        <v>219.90738863000004</v>
      </c>
      <c r="BP125" s="29">
        <f t="shared" si="132"/>
        <v>219.90738863000004</v>
      </c>
      <c r="BQ125" s="29">
        <f t="shared" si="132"/>
        <v>219.90738863000004</v>
      </c>
      <c r="BR125" s="29">
        <f t="shared" si="132"/>
        <v>219.90738863000004</v>
      </c>
      <c r="BS125" s="29">
        <f t="shared" si="132"/>
        <v>219.90738863000004</v>
      </c>
      <c r="BT125" s="29">
        <f t="shared" si="132"/>
        <v>219.90738863000004</v>
      </c>
      <c r="BU125" s="29">
        <f t="shared" si="132"/>
        <v>219.90738863000004</v>
      </c>
      <c r="BV125" s="29">
        <f t="shared" si="132"/>
        <v>219.90738863000004</v>
      </c>
      <c r="BW125" s="29">
        <f t="shared" si="132"/>
        <v>219.90738863000004</v>
      </c>
      <c r="BX125" s="29">
        <f t="shared" si="132"/>
        <v>219.90738863000004</v>
      </c>
    </row>
    <row r="126" spans="1:76" x14ac:dyDescent="0.15">
      <c r="A126" s="27"/>
      <c r="B126" s="27"/>
      <c r="C126" s="27" t="s">
        <v>254</v>
      </c>
      <c r="D126" s="27"/>
      <c r="E126" s="27"/>
      <c r="F126" s="27"/>
      <c r="G126" s="147" t="str">
        <f t="shared" si="129"/>
        <v>JPY M</v>
      </c>
      <c r="H126" s="29"/>
      <c r="K126" s="132">
        <f t="shared" si="133"/>
        <v>46934</v>
      </c>
      <c r="L126" s="29">
        <f t="shared" si="134"/>
        <v>6057.0220644920009</v>
      </c>
      <c r="M126" s="130">
        <f t="shared" si="135"/>
        <v>28</v>
      </c>
      <c r="N126" s="132">
        <f t="shared" si="130"/>
        <v>49399</v>
      </c>
      <c r="O126" s="29"/>
      <c r="P126" s="29"/>
      <c r="Q126" s="29"/>
      <c r="R126" s="29"/>
      <c r="S126" s="29"/>
      <c r="T126" s="29"/>
      <c r="U126" s="37"/>
      <c r="V126" s="18"/>
      <c r="W126" s="37"/>
      <c r="X126" s="18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  <c r="AT126" s="29"/>
      <c r="AU126" s="29"/>
      <c r="AV126" s="29"/>
      <c r="AW126" s="29"/>
      <c r="AX126" s="29"/>
      <c r="AY126" s="29"/>
      <c r="AZ126" s="29"/>
      <c r="BA126" s="29"/>
      <c r="BB126" s="29"/>
      <c r="BC126" s="29"/>
      <c r="BD126" s="29"/>
      <c r="BE126" s="29"/>
      <c r="BF126" s="29">
        <f t="shared" si="131"/>
        <v>0</v>
      </c>
      <c r="BG126" s="29">
        <f t="shared" si="131"/>
        <v>0</v>
      </c>
      <c r="BH126" s="29">
        <f t="shared" si="131"/>
        <v>0</v>
      </c>
      <c r="BI126" s="29">
        <f t="shared" si="131"/>
        <v>0</v>
      </c>
      <c r="BJ126" s="29">
        <f t="shared" si="131"/>
        <v>0</v>
      </c>
      <c r="BK126" s="29">
        <f t="shared" si="131"/>
        <v>0</v>
      </c>
      <c r="BL126" s="29">
        <f t="shared" si="131"/>
        <v>0</v>
      </c>
      <c r="BM126" s="29">
        <f t="shared" si="131"/>
        <v>216.32221658900002</v>
      </c>
      <c r="BN126" s="29">
        <f t="shared" si="131"/>
        <v>216.32221658900002</v>
      </c>
      <c r="BO126" s="29">
        <f t="shared" si="131"/>
        <v>216.32221658900002</v>
      </c>
      <c r="BP126" s="29">
        <f t="shared" si="132"/>
        <v>216.32221658900002</v>
      </c>
      <c r="BQ126" s="29">
        <f t="shared" si="132"/>
        <v>216.32221658900002</v>
      </c>
      <c r="BR126" s="29">
        <f t="shared" si="132"/>
        <v>216.32221658900002</v>
      </c>
      <c r="BS126" s="29">
        <f t="shared" si="132"/>
        <v>216.32221658900002</v>
      </c>
      <c r="BT126" s="29">
        <f t="shared" si="132"/>
        <v>216.32221658900002</v>
      </c>
      <c r="BU126" s="29">
        <f t="shared" si="132"/>
        <v>216.32221658900002</v>
      </c>
      <c r="BV126" s="29">
        <f t="shared" si="132"/>
        <v>216.32221658900002</v>
      </c>
      <c r="BW126" s="29">
        <f t="shared" si="132"/>
        <v>216.32221658900002</v>
      </c>
      <c r="BX126" s="29">
        <f t="shared" si="132"/>
        <v>216.32221658900002</v>
      </c>
    </row>
    <row r="127" spans="1:76" x14ac:dyDescent="0.15">
      <c r="A127" s="27"/>
      <c r="B127" s="27"/>
      <c r="C127" s="27" t="s">
        <v>255</v>
      </c>
      <c r="D127" s="27"/>
      <c r="E127" s="27"/>
      <c r="F127" s="27"/>
      <c r="G127" s="147" t="str">
        <f t="shared" si="129"/>
        <v>JPY M</v>
      </c>
      <c r="H127" s="29"/>
      <c r="K127" s="132">
        <f t="shared" si="133"/>
        <v>47026</v>
      </c>
      <c r="L127" s="29">
        <f t="shared" si="134"/>
        <v>6026.9066193476001</v>
      </c>
      <c r="M127" s="130">
        <f t="shared" si="135"/>
        <v>28</v>
      </c>
      <c r="N127" s="132">
        <f t="shared" si="130"/>
        <v>49490</v>
      </c>
      <c r="O127" s="29"/>
      <c r="P127" s="29"/>
      <c r="Q127" s="29"/>
      <c r="R127" s="29"/>
      <c r="S127" s="29"/>
      <c r="T127" s="29"/>
      <c r="U127" s="37"/>
      <c r="V127" s="18"/>
      <c r="W127" s="37"/>
      <c r="X127" s="18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  <c r="AM127" s="29"/>
      <c r="AN127" s="29"/>
      <c r="AO127" s="29"/>
      <c r="AP127" s="29"/>
      <c r="AQ127" s="29"/>
      <c r="AR127" s="29"/>
      <c r="AS127" s="29"/>
      <c r="AT127" s="29"/>
      <c r="AU127" s="29"/>
      <c r="AV127" s="29"/>
      <c r="AW127" s="29"/>
      <c r="AX127" s="29"/>
      <c r="AY127" s="29"/>
      <c r="AZ127" s="29"/>
      <c r="BA127" s="29"/>
      <c r="BB127" s="29"/>
      <c r="BC127" s="29"/>
      <c r="BD127" s="29"/>
      <c r="BE127" s="29"/>
      <c r="BF127" s="29">
        <f t="shared" si="131"/>
        <v>0</v>
      </c>
      <c r="BG127" s="29">
        <f t="shared" si="131"/>
        <v>0</v>
      </c>
      <c r="BH127" s="29">
        <f t="shared" si="131"/>
        <v>0</v>
      </c>
      <c r="BI127" s="29">
        <f t="shared" si="131"/>
        <v>0</v>
      </c>
      <c r="BJ127" s="29">
        <f t="shared" si="131"/>
        <v>0</v>
      </c>
      <c r="BK127" s="29">
        <f t="shared" si="131"/>
        <v>0</v>
      </c>
      <c r="BL127" s="29">
        <f t="shared" si="131"/>
        <v>0</v>
      </c>
      <c r="BM127" s="29">
        <f t="shared" si="131"/>
        <v>0</v>
      </c>
      <c r="BN127" s="29">
        <f t="shared" si="131"/>
        <v>215.2466649767</v>
      </c>
      <c r="BO127" s="29">
        <f t="shared" si="131"/>
        <v>215.2466649767</v>
      </c>
      <c r="BP127" s="29">
        <f t="shared" si="132"/>
        <v>215.2466649767</v>
      </c>
      <c r="BQ127" s="29">
        <f t="shared" si="132"/>
        <v>215.2466649767</v>
      </c>
      <c r="BR127" s="29">
        <f t="shared" si="132"/>
        <v>215.2466649767</v>
      </c>
      <c r="BS127" s="29">
        <f t="shared" si="132"/>
        <v>215.2466649767</v>
      </c>
      <c r="BT127" s="29">
        <f t="shared" si="132"/>
        <v>215.2466649767</v>
      </c>
      <c r="BU127" s="29">
        <f t="shared" si="132"/>
        <v>215.2466649767</v>
      </c>
      <c r="BV127" s="29">
        <f t="shared" si="132"/>
        <v>215.2466649767</v>
      </c>
      <c r="BW127" s="29">
        <f t="shared" si="132"/>
        <v>215.2466649767</v>
      </c>
      <c r="BX127" s="29">
        <f t="shared" si="132"/>
        <v>215.2466649767</v>
      </c>
    </row>
    <row r="128" spans="1:76" x14ac:dyDescent="0.15">
      <c r="A128" s="27"/>
      <c r="B128" s="27"/>
      <c r="C128" s="27" t="s">
        <v>256</v>
      </c>
      <c r="D128" s="27"/>
      <c r="E128" s="27"/>
      <c r="F128" s="27"/>
      <c r="G128" s="147" t="str">
        <f t="shared" si="129"/>
        <v>JPY M</v>
      </c>
      <c r="H128" s="29"/>
      <c r="K128" s="132">
        <f t="shared" si="133"/>
        <v>47118</v>
      </c>
      <c r="L128" s="29">
        <f t="shared" si="134"/>
        <v>5491.6469858042792</v>
      </c>
      <c r="M128" s="130">
        <f t="shared" si="135"/>
        <v>28</v>
      </c>
      <c r="N128" s="132">
        <f t="shared" si="130"/>
        <v>49582</v>
      </c>
      <c r="O128" s="29"/>
      <c r="P128" s="29"/>
      <c r="Q128" s="29"/>
      <c r="R128" s="29"/>
      <c r="S128" s="29"/>
      <c r="T128" s="29"/>
      <c r="U128" s="37"/>
      <c r="V128" s="18"/>
      <c r="W128" s="37"/>
      <c r="X128" s="18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  <c r="AL128" s="29"/>
      <c r="AM128" s="29"/>
      <c r="AN128" s="29"/>
      <c r="AO128" s="29"/>
      <c r="AP128" s="29"/>
      <c r="AQ128" s="29"/>
      <c r="AR128" s="29"/>
      <c r="AS128" s="29"/>
      <c r="AT128" s="29"/>
      <c r="AU128" s="29"/>
      <c r="AV128" s="29"/>
      <c r="AW128" s="29"/>
      <c r="AX128" s="29"/>
      <c r="AY128" s="29"/>
      <c r="AZ128" s="29"/>
      <c r="BA128" s="29"/>
      <c r="BB128" s="29"/>
      <c r="BC128" s="29"/>
      <c r="BD128" s="29"/>
      <c r="BE128" s="29"/>
      <c r="BF128" s="29">
        <f t="shared" si="131"/>
        <v>0</v>
      </c>
      <c r="BG128" s="29">
        <f t="shared" si="131"/>
        <v>0</v>
      </c>
      <c r="BH128" s="29">
        <f t="shared" si="131"/>
        <v>0</v>
      </c>
      <c r="BI128" s="29">
        <f t="shared" si="131"/>
        <v>0</v>
      </c>
      <c r="BJ128" s="29">
        <f t="shared" si="131"/>
        <v>0</v>
      </c>
      <c r="BK128" s="29">
        <f t="shared" si="131"/>
        <v>0</v>
      </c>
      <c r="BL128" s="29">
        <f t="shared" si="131"/>
        <v>0</v>
      </c>
      <c r="BM128" s="29">
        <f t="shared" si="131"/>
        <v>0</v>
      </c>
      <c r="BN128" s="29">
        <f t="shared" si="131"/>
        <v>0</v>
      </c>
      <c r="BO128" s="29">
        <f t="shared" si="131"/>
        <v>196.13024949300998</v>
      </c>
      <c r="BP128" s="29">
        <f t="shared" si="132"/>
        <v>196.13024949300998</v>
      </c>
      <c r="BQ128" s="29">
        <f t="shared" si="132"/>
        <v>196.13024949300998</v>
      </c>
      <c r="BR128" s="29">
        <f t="shared" si="132"/>
        <v>196.13024949300998</v>
      </c>
      <c r="BS128" s="29">
        <f t="shared" si="132"/>
        <v>196.13024949300998</v>
      </c>
      <c r="BT128" s="29">
        <f t="shared" si="132"/>
        <v>196.13024949300998</v>
      </c>
      <c r="BU128" s="29">
        <f t="shared" si="132"/>
        <v>196.13024949300998</v>
      </c>
      <c r="BV128" s="29">
        <f t="shared" si="132"/>
        <v>196.13024949300998</v>
      </c>
      <c r="BW128" s="29">
        <f t="shared" si="132"/>
        <v>196.13024949300998</v>
      </c>
      <c r="BX128" s="29">
        <f t="shared" si="132"/>
        <v>196.13024949300998</v>
      </c>
    </row>
    <row r="129" spans="1:76" x14ac:dyDescent="0.15">
      <c r="A129" s="27"/>
      <c r="B129" s="27"/>
      <c r="C129" s="27" t="s">
        <v>257</v>
      </c>
      <c r="D129" s="27"/>
      <c r="E129" s="27"/>
      <c r="F129" s="27"/>
      <c r="G129" s="147" t="str">
        <f t="shared" si="129"/>
        <v>JPY M</v>
      </c>
      <c r="H129" s="29"/>
      <c r="K129" s="132">
        <f t="shared" si="133"/>
        <v>47208</v>
      </c>
      <c r="L129" s="29">
        <f t="shared" si="134"/>
        <v>5331.0690957412844</v>
      </c>
      <c r="M129" s="130">
        <f t="shared" si="135"/>
        <v>28</v>
      </c>
      <c r="N129" s="132">
        <f t="shared" si="130"/>
        <v>49674</v>
      </c>
      <c r="O129" s="29"/>
      <c r="P129" s="29"/>
      <c r="Q129" s="29"/>
      <c r="R129" s="29"/>
      <c r="S129" s="29"/>
      <c r="T129" s="29"/>
      <c r="U129" s="37"/>
      <c r="V129" s="18"/>
      <c r="W129" s="37"/>
      <c r="X129" s="18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  <c r="AM129" s="29"/>
      <c r="AN129" s="29"/>
      <c r="AO129" s="29"/>
      <c r="AP129" s="29"/>
      <c r="AQ129" s="29"/>
      <c r="AR129" s="29"/>
      <c r="AS129" s="29"/>
      <c r="AT129" s="29"/>
      <c r="AU129" s="29"/>
      <c r="AV129" s="29"/>
      <c r="AW129" s="29"/>
      <c r="AX129" s="29"/>
      <c r="AY129" s="29"/>
      <c r="AZ129" s="29"/>
      <c r="BA129" s="29"/>
      <c r="BB129" s="29"/>
      <c r="BC129" s="29"/>
      <c r="BD129" s="29"/>
      <c r="BE129" s="29"/>
      <c r="BF129" s="29">
        <f t="shared" ref="BF129:BO138" si="136">IF(AND(BF$6&gt;=$K129,BF$6&lt;=$N129),$L129/$M129,0)</f>
        <v>0</v>
      </c>
      <c r="BG129" s="29">
        <f t="shared" si="136"/>
        <v>0</v>
      </c>
      <c r="BH129" s="29">
        <f t="shared" si="136"/>
        <v>0</v>
      </c>
      <c r="BI129" s="29">
        <f t="shared" si="136"/>
        <v>0</v>
      </c>
      <c r="BJ129" s="29">
        <f t="shared" si="136"/>
        <v>0</v>
      </c>
      <c r="BK129" s="29">
        <f t="shared" si="136"/>
        <v>0</v>
      </c>
      <c r="BL129" s="29">
        <f t="shared" si="136"/>
        <v>0</v>
      </c>
      <c r="BM129" s="29">
        <f t="shared" si="136"/>
        <v>0</v>
      </c>
      <c r="BN129" s="29">
        <f t="shared" si="136"/>
        <v>0</v>
      </c>
      <c r="BO129" s="29">
        <f t="shared" si="136"/>
        <v>0</v>
      </c>
      <c r="BP129" s="29">
        <f t="shared" ref="BP129:BX138" si="137">IF(AND(BP$6&gt;=$K129,BP$6&lt;=$N129),$L129/$M129,0)</f>
        <v>190.39532484790303</v>
      </c>
      <c r="BQ129" s="29">
        <f t="shared" si="137"/>
        <v>190.39532484790303</v>
      </c>
      <c r="BR129" s="29">
        <f t="shared" si="137"/>
        <v>190.39532484790303</v>
      </c>
      <c r="BS129" s="29">
        <f t="shared" si="137"/>
        <v>190.39532484790303</v>
      </c>
      <c r="BT129" s="29">
        <f t="shared" si="137"/>
        <v>190.39532484790303</v>
      </c>
      <c r="BU129" s="29">
        <f t="shared" si="137"/>
        <v>190.39532484790303</v>
      </c>
      <c r="BV129" s="29">
        <f t="shared" si="137"/>
        <v>190.39532484790303</v>
      </c>
      <c r="BW129" s="29">
        <f t="shared" si="137"/>
        <v>190.39532484790303</v>
      </c>
      <c r="BX129" s="29">
        <f t="shared" si="137"/>
        <v>190.39532484790303</v>
      </c>
    </row>
    <row r="130" spans="1:76" x14ac:dyDescent="0.15">
      <c r="A130" s="27"/>
      <c r="B130" s="27"/>
      <c r="C130" s="27" t="s">
        <v>258</v>
      </c>
      <c r="D130" s="27"/>
      <c r="E130" s="27"/>
      <c r="F130" s="27"/>
      <c r="G130" s="147" t="str">
        <f t="shared" si="129"/>
        <v>JPY M</v>
      </c>
      <c r="H130" s="29"/>
      <c r="K130" s="132">
        <f t="shared" si="133"/>
        <v>47299</v>
      </c>
      <c r="L130" s="29">
        <f t="shared" si="134"/>
        <v>5282.8957287223857</v>
      </c>
      <c r="M130" s="130">
        <f t="shared" si="135"/>
        <v>28</v>
      </c>
      <c r="N130" s="132">
        <f t="shared" si="130"/>
        <v>49765</v>
      </c>
      <c r="O130" s="29"/>
      <c r="P130" s="29"/>
      <c r="Q130" s="29"/>
      <c r="R130" s="29"/>
      <c r="S130" s="29"/>
      <c r="T130" s="29"/>
      <c r="U130" s="37"/>
      <c r="V130" s="18"/>
      <c r="W130" s="37"/>
      <c r="X130" s="18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  <c r="AN130" s="29"/>
      <c r="AO130" s="29"/>
      <c r="AP130" s="29"/>
      <c r="AQ130" s="29"/>
      <c r="AR130" s="29"/>
      <c r="AS130" s="29"/>
      <c r="AT130" s="29"/>
      <c r="AU130" s="29"/>
      <c r="AV130" s="29"/>
      <c r="AW130" s="29"/>
      <c r="AX130" s="29"/>
      <c r="AY130" s="29"/>
      <c r="AZ130" s="29"/>
      <c r="BA130" s="29"/>
      <c r="BB130" s="29"/>
      <c r="BC130" s="29"/>
      <c r="BD130" s="29"/>
      <c r="BE130" s="29"/>
      <c r="BF130" s="29">
        <f t="shared" si="136"/>
        <v>0</v>
      </c>
      <c r="BG130" s="29">
        <f t="shared" si="136"/>
        <v>0</v>
      </c>
      <c r="BH130" s="29">
        <f t="shared" si="136"/>
        <v>0</v>
      </c>
      <c r="BI130" s="29">
        <f t="shared" si="136"/>
        <v>0</v>
      </c>
      <c r="BJ130" s="29">
        <f t="shared" si="136"/>
        <v>0</v>
      </c>
      <c r="BK130" s="29">
        <f t="shared" si="136"/>
        <v>0</v>
      </c>
      <c r="BL130" s="29">
        <f t="shared" si="136"/>
        <v>0</v>
      </c>
      <c r="BM130" s="29">
        <f t="shared" si="136"/>
        <v>0</v>
      </c>
      <c r="BN130" s="29">
        <f t="shared" si="136"/>
        <v>0</v>
      </c>
      <c r="BO130" s="29">
        <f t="shared" si="136"/>
        <v>0</v>
      </c>
      <c r="BP130" s="29">
        <f t="shared" si="137"/>
        <v>0</v>
      </c>
      <c r="BQ130" s="29">
        <f t="shared" si="137"/>
        <v>188.67484745437091</v>
      </c>
      <c r="BR130" s="29">
        <f t="shared" si="137"/>
        <v>188.67484745437091</v>
      </c>
      <c r="BS130" s="29">
        <f t="shared" si="137"/>
        <v>188.67484745437091</v>
      </c>
      <c r="BT130" s="29">
        <f t="shared" si="137"/>
        <v>188.67484745437091</v>
      </c>
      <c r="BU130" s="29">
        <f t="shared" si="137"/>
        <v>188.67484745437091</v>
      </c>
      <c r="BV130" s="29">
        <f t="shared" si="137"/>
        <v>188.67484745437091</v>
      </c>
      <c r="BW130" s="29">
        <f t="shared" si="137"/>
        <v>188.67484745437091</v>
      </c>
      <c r="BX130" s="29">
        <f t="shared" si="137"/>
        <v>188.67484745437091</v>
      </c>
    </row>
    <row r="131" spans="1:76" x14ac:dyDescent="0.15">
      <c r="A131" s="27"/>
      <c r="B131" s="27"/>
      <c r="C131" s="27" t="s">
        <v>259</v>
      </c>
      <c r="D131" s="27"/>
      <c r="E131" s="27"/>
      <c r="F131" s="27"/>
      <c r="G131" s="147" t="str">
        <f t="shared" si="129"/>
        <v>JPY M</v>
      </c>
      <c r="H131" s="29"/>
      <c r="K131" s="132">
        <f t="shared" si="133"/>
        <v>47391</v>
      </c>
      <c r="L131" s="29">
        <f t="shared" si="134"/>
        <v>5268.4437186167152</v>
      </c>
      <c r="M131" s="130">
        <f t="shared" si="135"/>
        <v>28</v>
      </c>
      <c r="N131" s="132">
        <f t="shared" si="130"/>
        <v>49856</v>
      </c>
      <c r="O131" s="29"/>
      <c r="P131" s="29"/>
      <c r="Q131" s="29"/>
      <c r="R131" s="29"/>
      <c r="S131" s="29"/>
      <c r="T131" s="29"/>
      <c r="U131" s="37"/>
      <c r="V131" s="18"/>
      <c r="W131" s="37"/>
      <c r="X131" s="18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  <c r="AN131" s="29"/>
      <c r="AO131" s="29"/>
      <c r="AP131" s="29"/>
      <c r="AQ131" s="29"/>
      <c r="AR131" s="29"/>
      <c r="AS131" s="29"/>
      <c r="AT131" s="29"/>
      <c r="AU131" s="29"/>
      <c r="AV131" s="29"/>
      <c r="AW131" s="29"/>
      <c r="AX131" s="29"/>
      <c r="AY131" s="29"/>
      <c r="AZ131" s="29"/>
      <c r="BA131" s="29"/>
      <c r="BB131" s="29"/>
      <c r="BC131" s="29"/>
      <c r="BD131" s="29"/>
      <c r="BE131" s="29"/>
      <c r="BF131" s="29">
        <f t="shared" si="136"/>
        <v>0</v>
      </c>
      <c r="BG131" s="29">
        <f t="shared" si="136"/>
        <v>0</v>
      </c>
      <c r="BH131" s="29">
        <f t="shared" si="136"/>
        <v>0</v>
      </c>
      <c r="BI131" s="29">
        <f t="shared" si="136"/>
        <v>0</v>
      </c>
      <c r="BJ131" s="29">
        <f t="shared" si="136"/>
        <v>0</v>
      </c>
      <c r="BK131" s="29">
        <f t="shared" si="136"/>
        <v>0</v>
      </c>
      <c r="BL131" s="29">
        <f t="shared" si="136"/>
        <v>0</v>
      </c>
      <c r="BM131" s="29">
        <f t="shared" si="136"/>
        <v>0</v>
      </c>
      <c r="BN131" s="29">
        <f t="shared" si="136"/>
        <v>0</v>
      </c>
      <c r="BO131" s="29">
        <f t="shared" si="136"/>
        <v>0</v>
      </c>
      <c r="BP131" s="29">
        <f t="shared" si="137"/>
        <v>0</v>
      </c>
      <c r="BQ131" s="29">
        <f t="shared" si="137"/>
        <v>0</v>
      </c>
      <c r="BR131" s="29">
        <f t="shared" si="137"/>
        <v>188.15870423631125</v>
      </c>
      <c r="BS131" s="29">
        <f t="shared" si="137"/>
        <v>188.15870423631125</v>
      </c>
      <c r="BT131" s="29">
        <f t="shared" si="137"/>
        <v>188.15870423631125</v>
      </c>
      <c r="BU131" s="29">
        <f t="shared" si="137"/>
        <v>188.15870423631125</v>
      </c>
      <c r="BV131" s="29">
        <f t="shared" si="137"/>
        <v>188.15870423631125</v>
      </c>
      <c r="BW131" s="29">
        <f t="shared" si="137"/>
        <v>188.15870423631125</v>
      </c>
      <c r="BX131" s="29">
        <f t="shared" si="137"/>
        <v>188.15870423631125</v>
      </c>
    </row>
    <row r="132" spans="1:76" x14ac:dyDescent="0.15">
      <c r="A132" s="27"/>
      <c r="B132" s="27"/>
      <c r="C132" s="27" t="s">
        <v>260</v>
      </c>
      <c r="D132" s="27"/>
      <c r="E132" s="27"/>
      <c r="F132" s="27"/>
      <c r="G132" s="147" t="str">
        <f t="shared" si="129"/>
        <v>JPY M</v>
      </c>
      <c r="H132" s="29"/>
      <c r="K132" s="132">
        <f t="shared" si="133"/>
        <v>47483</v>
      </c>
      <c r="L132" s="29">
        <f t="shared" si="134"/>
        <v>4948.3731155850146</v>
      </c>
      <c r="M132" s="130">
        <f t="shared" si="135"/>
        <v>28</v>
      </c>
      <c r="N132" s="132">
        <f t="shared" si="130"/>
        <v>49948</v>
      </c>
      <c r="O132" s="29"/>
      <c r="P132" s="29"/>
      <c r="Q132" s="29"/>
      <c r="R132" s="29"/>
      <c r="S132" s="29"/>
      <c r="T132" s="29"/>
      <c r="U132" s="37"/>
      <c r="V132" s="18"/>
      <c r="W132" s="37"/>
      <c r="X132" s="18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29"/>
      <c r="AW132" s="29"/>
      <c r="AX132" s="29"/>
      <c r="AY132" s="29"/>
      <c r="AZ132" s="29"/>
      <c r="BA132" s="29"/>
      <c r="BB132" s="29"/>
      <c r="BC132" s="29"/>
      <c r="BD132" s="29"/>
      <c r="BE132" s="29"/>
      <c r="BF132" s="29">
        <f t="shared" si="136"/>
        <v>0</v>
      </c>
      <c r="BG132" s="29">
        <f t="shared" si="136"/>
        <v>0</v>
      </c>
      <c r="BH132" s="29">
        <f t="shared" si="136"/>
        <v>0</v>
      </c>
      <c r="BI132" s="29">
        <f t="shared" si="136"/>
        <v>0</v>
      </c>
      <c r="BJ132" s="29">
        <f t="shared" si="136"/>
        <v>0</v>
      </c>
      <c r="BK132" s="29">
        <f t="shared" si="136"/>
        <v>0</v>
      </c>
      <c r="BL132" s="29">
        <f t="shared" si="136"/>
        <v>0</v>
      </c>
      <c r="BM132" s="29">
        <f t="shared" si="136"/>
        <v>0</v>
      </c>
      <c r="BN132" s="29">
        <f t="shared" si="136"/>
        <v>0</v>
      </c>
      <c r="BO132" s="29">
        <f t="shared" si="136"/>
        <v>0</v>
      </c>
      <c r="BP132" s="29">
        <f t="shared" si="137"/>
        <v>0</v>
      </c>
      <c r="BQ132" s="29">
        <f t="shared" si="137"/>
        <v>0</v>
      </c>
      <c r="BR132" s="29">
        <f t="shared" si="137"/>
        <v>0</v>
      </c>
      <c r="BS132" s="29">
        <f t="shared" si="137"/>
        <v>176.72761127089339</v>
      </c>
      <c r="BT132" s="29">
        <f t="shared" si="137"/>
        <v>176.72761127089339</v>
      </c>
      <c r="BU132" s="29">
        <f t="shared" si="137"/>
        <v>176.72761127089339</v>
      </c>
      <c r="BV132" s="29">
        <f t="shared" si="137"/>
        <v>176.72761127089339</v>
      </c>
      <c r="BW132" s="29">
        <f t="shared" si="137"/>
        <v>176.72761127089339</v>
      </c>
      <c r="BX132" s="29">
        <f t="shared" si="137"/>
        <v>176.72761127089339</v>
      </c>
    </row>
    <row r="133" spans="1:76" x14ac:dyDescent="0.15">
      <c r="A133" s="27"/>
      <c r="B133" s="27"/>
      <c r="C133" s="27" t="s">
        <v>261</v>
      </c>
      <c r="D133" s="27"/>
      <c r="E133" s="27"/>
      <c r="F133" s="27"/>
      <c r="G133" s="147" t="str">
        <f t="shared" si="129"/>
        <v>JPY M</v>
      </c>
      <c r="H133" s="29"/>
      <c r="K133" s="132">
        <f t="shared" si="133"/>
        <v>47573</v>
      </c>
      <c r="L133" s="29">
        <f t="shared" si="134"/>
        <v>4852.3519346755038</v>
      </c>
      <c r="M133" s="130">
        <f t="shared" si="135"/>
        <v>28</v>
      </c>
      <c r="N133" s="132">
        <f t="shared" si="130"/>
        <v>50040</v>
      </c>
      <c r="O133" s="29"/>
      <c r="P133" s="29"/>
      <c r="Q133" s="29"/>
      <c r="R133" s="29"/>
      <c r="S133" s="29"/>
      <c r="T133" s="29"/>
      <c r="U133" s="37"/>
      <c r="V133" s="18"/>
      <c r="W133" s="37"/>
      <c r="X133" s="18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  <c r="AT133" s="29"/>
      <c r="AU133" s="29"/>
      <c r="AV133" s="29"/>
      <c r="AW133" s="29"/>
      <c r="AX133" s="29"/>
      <c r="AY133" s="29"/>
      <c r="AZ133" s="29"/>
      <c r="BA133" s="29"/>
      <c r="BB133" s="29"/>
      <c r="BC133" s="29"/>
      <c r="BD133" s="29"/>
      <c r="BE133" s="29"/>
      <c r="BF133" s="29">
        <f t="shared" si="136"/>
        <v>0</v>
      </c>
      <c r="BG133" s="29">
        <f t="shared" si="136"/>
        <v>0</v>
      </c>
      <c r="BH133" s="29">
        <f t="shared" si="136"/>
        <v>0</v>
      </c>
      <c r="BI133" s="29">
        <f t="shared" si="136"/>
        <v>0</v>
      </c>
      <c r="BJ133" s="29">
        <f t="shared" si="136"/>
        <v>0</v>
      </c>
      <c r="BK133" s="29">
        <f t="shared" si="136"/>
        <v>0</v>
      </c>
      <c r="BL133" s="29">
        <f t="shared" si="136"/>
        <v>0</v>
      </c>
      <c r="BM133" s="29">
        <f t="shared" si="136"/>
        <v>0</v>
      </c>
      <c r="BN133" s="29">
        <f t="shared" si="136"/>
        <v>0</v>
      </c>
      <c r="BO133" s="29">
        <f t="shared" si="136"/>
        <v>0</v>
      </c>
      <c r="BP133" s="29">
        <f t="shared" si="137"/>
        <v>0</v>
      </c>
      <c r="BQ133" s="29">
        <f t="shared" si="137"/>
        <v>0</v>
      </c>
      <c r="BR133" s="29">
        <f t="shared" si="137"/>
        <v>0</v>
      </c>
      <c r="BS133" s="29">
        <f t="shared" si="137"/>
        <v>0</v>
      </c>
      <c r="BT133" s="29">
        <f t="shared" si="137"/>
        <v>173.29828338126799</v>
      </c>
      <c r="BU133" s="29">
        <f t="shared" si="137"/>
        <v>173.29828338126799</v>
      </c>
      <c r="BV133" s="29">
        <f t="shared" si="137"/>
        <v>173.29828338126799</v>
      </c>
      <c r="BW133" s="29">
        <f t="shared" si="137"/>
        <v>173.29828338126799</v>
      </c>
      <c r="BX133" s="29">
        <f t="shared" si="137"/>
        <v>173.29828338126799</v>
      </c>
    </row>
    <row r="134" spans="1:76" x14ac:dyDescent="0.15">
      <c r="A134" s="27"/>
      <c r="B134" s="27"/>
      <c r="C134" s="27" t="s">
        <v>262</v>
      </c>
      <c r="D134" s="27"/>
      <c r="E134" s="27"/>
      <c r="F134" s="27"/>
      <c r="G134" s="147" t="str">
        <f t="shared" si="129"/>
        <v>JPY M</v>
      </c>
      <c r="H134" s="29"/>
      <c r="K134" s="132">
        <f t="shared" si="133"/>
        <v>47664</v>
      </c>
      <c r="L134" s="29">
        <f t="shared" si="134"/>
        <v>4823.5455804026506</v>
      </c>
      <c r="M134" s="130">
        <f t="shared" si="135"/>
        <v>28</v>
      </c>
      <c r="N134" s="132">
        <f t="shared" si="130"/>
        <v>50130</v>
      </c>
      <c r="O134" s="29"/>
      <c r="P134" s="29"/>
      <c r="Q134" s="29"/>
      <c r="R134" s="29"/>
      <c r="S134" s="29"/>
      <c r="T134" s="29"/>
      <c r="U134" s="37"/>
      <c r="V134" s="18"/>
      <c r="W134" s="37"/>
      <c r="X134" s="18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  <c r="AT134" s="29"/>
      <c r="AU134" s="29"/>
      <c r="AV134" s="29"/>
      <c r="AW134" s="29"/>
      <c r="AX134" s="29"/>
      <c r="AY134" s="29"/>
      <c r="AZ134" s="29"/>
      <c r="BA134" s="29"/>
      <c r="BB134" s="29"/>
      <c r="BC134" s="29"/>
      <c r="BD134" s="29"/>
      <c r="BE134" s="29"/>
      <c r="BF134" s="29">
        <f t="shared" si="136"/>
        <v>0</v>
      </c>
      <c r="BG134" s="29">
        <f t="shared" si="136"/>
        <v>0</v>
      </c>
      <c r="BH134" s="29">
        <f t="shared" si="136"/>
        <v>0</v>
      </c>
      <c r="BI134" s="29">
        <f t="shared" si="136"/>
        <v>0</v>
      </c>
      <c r="BJ134" s="29">
        <f t="shared" si="136"/>
        <v>0</v>
      </c>
      <c r="BK134" s="29">
        <f t="shared" si="136"/>
        <v>0</v>
      </c>
      <c r="BL134" s="29">
        <f t="shared" si="136"/>
        <v>0</v>
      </c>
      <c r="BM134" s="29">
        <f t="shared" si="136"/>
        <v>0</v>
      </c>
      <c r="BN134" s="29">
        <f t="shared" si="136"/>
        <v>0</v>
      </c>
      <c r="BO134" s="29">
        <f t="shared" si="136"/>
        <v>0</v>
      </c>
      <c r="BP134" s="29">
        <f t="shared" si="137"/>
        <v>0</v>
      </c>
      <c r="BQ134" s="29">
        <f t="shared" si="137"/>
        <v>0</v>
      </c>
      <c r="BR134" s="29">
        <f t="shared" si="137"/>
        <v>0</v>
      </c>
      <c r="BS134" s="29">
        <f t="shared" si="137"/>
        <v>0</v>
      </c>
      <c r="BT134" s="29">
        <f t="shared" si="137"/>
        <v>0</v>
      </c>
      <c r="BU134" s="29">
        <f t="shared" si="137"/>
        <v>172.26948501438036</v>
      </c>
      <c r="BV134" s="29">
        <f t="shared" si="137"/>
        <v>172.26948501438036</v>
      </c>
      <c r="BW134" s="29">
        <f t="shared" si="137"/>
        <v>172.26948501438036</v>
      </c>
      <c r="BX134" s="29">
        <f t="shared" si="137"/>
        <v>172.26948501438036</v>
      </c>
    </row>
    <row r="135" spans="1:76" x14ac:dyDescent="0.15">
      <c r="A135" s="27"/>
      <c r="B135" s="27"/>
      <c r="C135" s="27" t="s">
        <v>382</v>
      </c>
      <c r="D135" s="27"/>
      <c r="E135" s="27"/>
      <c r="F135" s="27"/>
      <c r="G135" s="147" t="str">
        <f t="shared" si="129"/>
        <v>JPY M</v>
      </c>
      <c r="H135" s="29"/>
      <c r="K135" s="132">
        <f t="shared" si="133"/>
        <v>47756</v>
      </c>
      <c r="L135" s="29">
        <f t="shared" si="134"/>
        <v>4814.9036741207956</v>
      </c>
      <c r="M135" s="130">
        <f t="shared" si="135"/>
        <v>28</v>
      </c>
      <c r="N135" s="132">
        <f t="shared" si="130"/>
        <v>50221</v>
      </c>
      <c r="O135" s="29"/>
      <c r="P135" s="29"/>
      <c r="Q135" s="29"/>
      <c r="R135" s="29"/>
      <c r="S135" s="29"/>
      <c r="T135" s="29"/>
      <c r="U135" s="37"/>
      <c r="V135" s="18"/>
      <c r="W135" s="37"/>
      <c r="X135" s="18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  <c r="AP135" s="29"/>
      <c r="AQ135" s="29"/>
      <c r="AR135" s="29"/>
      <c r="AS135" s="29"/>
      <c r="AT135" s="29"/>
      <c r="AU135" s="29"/>
      <c r="AV135" s="29"/>
      <c r="AW135" s="29"/>
      <c r="AX135" s="29"/>
      <c r="AY135" s="29"/>
      <c r="AZ135" s="29"/>
      <c r="BA135" s="29"/>
      <c r="BB135" s="29"/>
      <c r="BC135" s="29"/>
      <c r="BD135" s="29"/>
      <c r="BE135" s="29"/>
      <c r="BF135" s="29">
        <f t="shared" si="136"/>
        <v>0</v>
      </c>
      <c r="BG135" s="29">
        <f t="shared" si="136"/>
        <v>0</v>
      </c>
      <c r="BH135" s="29">
        <f t="shared" si="136"/>
        <v>0</v>
      </c>
      <c r="BI135" s="29">
        <f t="shared" si="136"/>
        <v>0</v>
      </c>
      <c r="BJ135" s="29">
        <f t="shared" si="136"/>
        <v>0</v>
      </c>
      <c r="BK135" s="29">
        <f t="shared" si="136"/>
        <v>0</v>
      </c>
      <c r="BL135" s="29">
        <f t="shared" si="136"/>
        <v>0</v>
      </c>
      <c r="BM135" s="29">
        <f t="shared" si="136"/>
        <v>0</v>
      </c>
      <c r="BN135" s="29">
        <f t="shared" si="136"/>
        <v>0</v>
      </c>
      <c r="BO135" s="29">
        <f t="shared" si="136"/>
        <v>0</v>
      </c>
      <c r="BP135" s="29">
        <f t="shared" si="137"/>
        <v>0</v>
      </c>
      <c r="BQ135" s="29">
        <f t="shared" si="137"/>
        <v>0</v>
      </c>
      <c r="BR135" s="29">
        <f t="shared" si="137"/>
        <v>0</v>
      </c>
      <c r="BS135" s="29">
        <f t="shared" si="137"/>
        <v>0</v>
      </c>
      <c r="BT135" s="29">
        <f t="shared" si="137"/>
        <v>0</v>
      </c>
      <c r="BU135" s="29">
        <f t="shared" si="137"/>
        <v>0</v>
      </c>
      <c r="BV135" s="29">
        <f t="shared" si="137"/>
        <v>171.96084550431414</v>
      </c>
      <c r="BW135" s="29">
        <f t="shared" si="137"/>
        <v>171.96084550431414</v>
      </c>
      <c r="BX135" s="29">
        <f t="shared" si="137"/>
        <v>171.96084550431414</v>
      </c>
    </row>
    <row r="136" spans="1:76" x14ac:dyDescent="0.15">
      <c r="A136" s="27"/>
      <c r="B136" s="27"/>
      <c r="C136" s="27" t="s">
        <v>383</v>
      </c>
      <c r="D136" s="27"/>
      <c r="E136" s="27"/>
      <c r="F136" s="27"/>
      <c r="G136" s="147" t="str">
        <f t="shared" si="129"/>
        <v>JPY M</v>
      </c>
      <c r="H136" s="29"/>
      <c r="K136" s="132">
        <f t="shared" si="133"/>
        <v>47848</v>
      </c>
      <c r="L136" s="29">
        <f t="shared" si="134"/>
        <v>4496.5761022362385</v>
      </c>
      <c r="M136" s="130">
        <f t="shared" si="135"/>
        <v>28</v>
      </c>
      <c r="N136" s="132">
        <f t="shared" si="130"/>
        <v>50313</v>
      </c>
      <c r="O136" s="29"/>
      <c r="P136" s="29"/>
      <c r="Q136" s="29"/>
      <c r="R136" s="29"/>
      <c r="S136" s="29"/>
      <c r="T136" s="29"/>
      <c r="U136" s="37"/>
      <c r="V136" s="18"/>
      <c r="W136" s="37"/>
      <c r="X136" s="18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  <c r="AL136" s="29"/>
      <c r="AM136" s="29"/>
      <c r="AN136" s="29"/>
      <c r="AO136" s="29"/>
      <c r="AP136" s="29"/>
      <c r="AQ136" s="29"/>
      <c r="AR136" s="29"/>
      <c r="AS136" s="29"/>
      <c r="AT136" s="29"/>
      <c r="AU136" s="29"/>
      <c r="AV136" s="29"/>
      <c r="AW136" s="29"/>
      <c r="AX136" s="29"/>
      <c r="AY136" s="29"/>
      <c r="AZ136" s="29"/>
      <c r="BA136" s="29"/>
      <c r="BB136" s="29"/>
      <c r="BC136" s="29"/>
      <c r="BD136" s="29"/>
      <c r="BE136" s="29"/>
      <c r="BF136" s="29">
        <f t="shared" si="136"/>
        <v>0</v>
      </c>
      <c r="BG136" s="29">
        <f t="shared" si="136"/>
        <v>0</v>
      </c>
      <c r="BH136" s="29">
        <f t="shared" si="136"/>
        <v>0</v>
      </c>
      <c r="BI136" s="29">
        <f t="shared" si="136"/>
        <v>0</v>
      </c>
      <c r="BJ136" s="29">
        <f t="shared" si="136"/>
        <v>0</v>
      </c>
      <c r="BK136" s="29">
        <f t="shared" si="136"/>
        <v>0</v>
      </c>
      <c r="BL136" s="29">
        <f t="shared" si="136"/>
        <v>0</v>
      </c>
      <c r="BM136" s="29">
        <f t="shared" si="136"/>
        <v>0</v>
      </c>
      <c r="BN136" s="29">
        <f t="shared" si="136"/>
        <v>0</v>
      </c>
      <c r="BO136" s="29">
        <f t="shared" si="136"/>
        <v>0</v>
      </c>
      <c r="BP136" s="29">
        <f t="shared" si="137"/>
        <v>0</v>
      </c>
      <c r="BQ136" s="29">
        <f t="shared" si="137"/>
        <v>0</v>
      </c>
      <c r="BR136" s="29">
        <f t="shared" si="137"/>
        <v>0</v>
      </c>
      <c r="BS136" s="29">
        <f t="shared" si="137"/>
        <v>0</v>
      </c>
      <c r="BT136" s="29">
        <f t="shared" si="137"/>
        <v>0</v>
      </c>
      <c r="BU136" s="29">
        <f t="shared" si="137"/>
        <v>0</v>
      </c>
      <c r="BV136" s="29">
        <f t="shared" si="137"/>
        <v>0</v>
      </c>
      <c r="BW136" s="29">
        <f t="shared" si="137"/>
        <v>160.59200365129422</v>
      </c>
      <c r="BX136" s="29">
        <f t="shared" si="137"/>
        <v>160.59200365129422</v>
      </c>
    </row>
    <row r="137" spans="1:76" x14ac:dyDescent="0.15">
      <c r="A137" s="27"/>
      <c r="B137" s="27"/>
      <c r="C137" s="27" t="s">
        <v>384</v>
      </c>
      <c r="D137" s="27"/>
      <c r="E137" s="27"/>
      <c r="F137" s="27"/>
      <c r="G137" s="147" t="str">
        <f t="shared" si="129"/>
        <v>JPY M</v>
      </c>
      <c r="H137" s="29"/>
      <c r="K137" s="132">
        <f t="shared" si="133"/>
        <v>47938</v>
      </c>
      <c r="L137" s="29">
        <f t="shared" si="134"/>
        <v>4401.0778306708717</v>
      </c>
      <c r="M137" s="130">
        <f t="shared" si="135"/>
        <v>28</v>
      </c>
      <c r="N137" s="132">
        <f t="shared" si="130"/>
        <v>50405</v>
      </c>
      <c r="O137" s="29"/>
      <c r="P137" s="29"/>
      <c r="Q137" s="29"/>
      <c r="R137" s="29"/>
      <c r="S137" s="29"/>
      <c r="T137" s="29"/>
      <c r="U137" s="37"/>
      <c r="V137" s="18"/>
      <c r="W137" s="37"/>
      <c r="X137" s="18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9"/>
      <c r="AN137" s="29"/>
      <c r="AO137" s="29"/>
      <c r="AP137" s="29"/>
      <c r="AQ137" s="29"/>
      <c r="AR137" s="29"/>
      <c r="AS137" s="29"/>
      <c r="AT137" s="29"/>
      <c r="AU137" s="29"/>
      <c r="AV137" s="29"/>
      <c r="AW137" s="29"/>
      <c r="AX137" s="29"/>
      <c r="AY137" s="29"/>
      <c r="AZ137" s="29"/>
      <c r="BA137" s="29"/>
      <c r="BB137" s="29"/>
      <c r="BC137" s="29"/>
      <c r="BD137" s="29"/>
      <c r="BE137" s="29"/>
      <c r="BF137" s="29">
        <f t="shared" si="136"/>
        <v>0</v>
      </c>
      <c r="BG137" s="29">
        <f t="shared" si="136"/>
        <v>0</v>
      </c>
      <c r="BH137" s="29">
        <f t="shared" si="136"/>
        <v>0</v>
      </c>
      <c r="BI137" s="29">
        <f t="shared" si="136"/>
        <v>0</v>
      </c>
      <c r="BJ137" s="29">
        <f t="shared" si="136"/>
        <v>0</v>
      </c>
      <c r="BK137" s="29">
        <f t="shared" si="136"/>
        <v>0</v>
      </c>
      <c r="BL137" s="29">
        <f t="shared" si="136"/>
        <v>0</v>
      </c>
      <c r="BM137" s="29">
        <f t="shared" si="136"/>
        <v>0</v>
      </c>
      <c r="BN137" s="29">
        <f t="shared" si="136"/>
        <v>0</v>
      </c>
      <c r="BO137" s="29">
        <f t="shared" si="136"/>
        <v>0</v>
      </c>
      <c r="BP137" s="29">
        <f t="shared" si="137"/>
        <v>0</v>
      </c>
      <c r="BQ137" s="29">
        <f t="shared" si="137"/>
        <v>0</v>
      </c>
      <c r="BR137" s="29">
        <f t="shared" si="137"/>
        <v>0</v>
      </c>
      <c r="BS137" s="29">
        <f t="shared" si="137"/>
        <v>0</v>
      </c>
      <c r="BT137" s="29">
        <f t="shared" si="137"/>
        <v>0</v>
      </c>
      <c r="BU137" s="29">
        <f t="shared" si="137"/>
        <v>0</v>
      </c>
      <c r="BV137" s="29">
        <f t="shared" si="137"/>
        <v>0</v>
      </c>
      <c r="BW137" s="29">
        <f t="shared" si="137"/>
        <v>0</v>
      </c>
      <c r="BX137" s="29">
        <f t="shared" si="137"/>
        <v>157.18135109538827</v>
      </c>
    </row>
    <row r="138" spans="1:76" x14ac:dyDescent="0.15">
      <c r="A138" s="27"/>
      <c r="B138" s="27"/>
      <c r="C138" s="27" t="s">
        <v>385</v>
      </c>
      <c r="D138" s="27"/>
      <c r="E138" s="27"/>
      <c r="F138" s="27"/>
      <c r="G138" s="147" t="str">
        <f t="shared" si="129"/>
        <v>JPY M</v>
      </c>
      <c r="H138" s="29"/>
      <c r="K138" s="132">
        <f t="shared" si="133"/>
        <v>48029</v>
      </c>
      <c r="L138" s="29">
        <f t="shared" si="134"/>
        <v>4372.428349201261</v>
      </c>
      <c r="M138" s="130">
        <f t="shared" si="135"/>
        <v>28</v>
      </c>
      <c r="N138" s="132">
        <f t="shared" si="130"/>
        <v>50495</v>
      </c>
      <c r="O138" s="29"/>
      <c r="P138" s="29"/>
      <c r="Q138" s="29"/>
      <c r="R138" s="29"/>
      <c r="S138" s="29"/>
      <c r="T138" s="29"/>
      <c r="U138" s="37"/>
      <c r="V138" s="18"/>
      <c r="W138" s="37"/>
      <c r="X138" s="18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  <c r="AT138" s="29"/>
      <c r="AU138" s="29"/>
      <c r="AV138" s="29"/>
      <c r="AW138" s="29"/>
      <c r="AX138" s="29"/>
      <c r="AY138" s="29"/>
      <c r="AZ138" s="29"/>
      <c r="BA138" s="29"/>
      <c r="BB138" s="29"/>
      <c r="BC138" s="29"/>
      <c r="BD138" s="29"/>
      <c r="BE138" s="29"/>
      <c r="BF138" s="29">
        <f t="shared" si="136"/>
        <v>0</v>
      </c>
      <c r="BG138" s="29">
        <f t="shared" si="136"/>
        <v>0</v>
      </c>
      <c r="BH138" s="29">
        <f t="shared" si="136"/>
        <v>0</v>
      </c>
      <c r="BI138" s="29">
        <f t="shared" si="136"/>
        <v>0</v>
      </c>
      <c r="BJ138" s="29">
        <f t="shared" si="136"/>
        <v>0</v>
      </c>
      <c r="BK138" s="29">
        <f t="shared" si="136"/>
        <v>0</v>
      </c>
      <c r="BL138" s="29">
        <f t="shared" si="136"/>
        <v>0</v>
      </c>
      <c r="BM138" s="29">
        <f t="shared" si="136"/>
        <v>0</v>
      </c>
      <c r="BN138" s="29">
        <f t="shared" si="136"/>
        <v>0</v>
      </c>
      <c r="BO138" s="29">
        <f t="shared" si="136"/>
        <v>0</v>
      </c>
      <c r="BP138" s="29">
        <f t="shared" si="137"/>
        <v>0</v>
      </c>
      <c r="BQ138" s="29">
        <f t="shared" si="137"/>
        <v>0</v>
      </c>
      <c r="BR138" s="29">
        <f t="shared" si="137"/>
        <v>0</v>
      </c>
      <c r="BS138" s="29">
        <f t="shared" si="137"/>
        <v>0</v>
      </c>
      <c r="BT138" s="29">
        <f t="shared" si="137"/>
        <v>0</v>
      </c>
      <c r="BU138" s="29">
        <f t="shared" si="137"/>
        <v>0</v>
      </c>
      <c r="BV138" s="29">
        <f t="shared" si="137"/>
        <v>0</v>
      </c>
      <c r="BW138" s="29">
        <f t="shared" si="137"/>
        <v>0</v>
      </c>
      <c r="BX138" s="29">
        <f t="shared" si="137"/>
        <v>0</v>
      </c>
    </row>
    <row r="139" spans="1:76" x14ac:dyDescent="0.15">
      <c r="A139" s="27"/>
      <c r="B139" s="133" t="s">
        <v>263</v>
      </c>
      <c r="C139" s="133"/>
      <c r="D139" s="134"/>
      <c r="E139" s="134"/>
      <c r="F139" s="134"/>
      <c r="G139" s="160" t="str">
        <f t="shared" si="129"/>
        <v>JPY M</v>
      </c>
      <c r="H139" s="106">
        <f t="shared" ref="H139:T139" si="138">SUMIF($X$5:$BY$5,H$5,$X139:$BY139)</f>
        <v>0</v>
      </c>
      <c r="I139" s="106">
        <f t="shared" si="138"/>
        <v>0</v>
      </c>
      <c r="J139" s="106">
        <f t="shared" si="138"/>
        <v>0</v>
      </c>
      <c r="K139" s="106">
        <f t="shared" si="138"/>
        <v>0</v>
      </c>
      <c r="L139" s="106">
        <f t="shared" si="138"/>
        <v>0</v>
      </c>
      <c r="M139" s="106">
        <f t="shared" si="138"/>
        <v>0</v>
      </c>
      <c r="N139" s="106">
        <f t="shared" si="138"/>
        <v>0</v>
      </c>
      <c r="O139" s="106">
        <f t="shared" si="138"/>
        <v>0</v>
      </c>
      <c r="P139" s="106">
        <f t="shared" si="138"/>
        <v>5817.5943000000007</v>
      </c>
      <c r="Q139" s="106">
        <f t="shared" si="138"/>
        <v>11218.025560496666</v>
      </c>
      <c r="R139" s="106">
        <f t="shared" si="138"/>
        <v>14706.84154270669</v>
      </c>
      <c r="S139" s="106">
        <f t="shared" si="138"/>
        <v>17731.463689662589</v>
      </c>
      <c r="T139" s="106">
        <f t="shared" si="138"/>
        <v>20476.298301552935</v>
      </c>
      <c r="U139" s="37"/>
      <c r="V139" s="18"/>
      <c r="W139" s="37"/>
      <c r="X139" s="18"/>
      <c r="Y139" s="106"/>
      <c r="Z139" s="106"/>
      <c r="AA139" s="106"/>
      <c r="AB139" s="106"/>
      <c r="AC139" s="106"/>
      <c r="AD139" s="106"/>
      <c r="AE139" s="106"/>
      <c r="AF139" s="106"/>
      <c r="AG139" s="106"/>
      <c r="AH139" s="106"/>
      <c r="AI139" s="106"/>
      <c r="AJ139" s="106"/>
      <c r="AK139" s="106"/>
      <c r="AL139" s="106"/>
      <c r="AM139" s="106"/>
      <c r="AN139" s="106"/>
      <c r="AO139" s="106"/>
      <c r="AP139" s="106"/>
      <c r="AQ139" s="106"/>
      <c r="AR139" s="106"/>
      <c r="AS139" s="106"/>
      <c r="AT139" s="106"/>
      <c r="AU139" s="106"/>
      <c r="AV139" s="106"/>
      <c r="AW139" s="106"/>
      <c r="AX139" s="106"/>
      <c r="AY139" s="106"/>
      <c r="AZ139" s="106"/>
      <c r="BA139" s="106"/>
      <c r="BB139" s="106"/>
      <c r="BC139" s="106"/>
      <c r="BD139" s="106"/>
      <c r="BE139" s="106"/>
      <c r="BF139" s="106">
        <f t="shared" ref="BF139:BX139" si="139">SUM(BF119:BF138)</f>
        <v>1736.0416666666667</v>
      </c>
      <c r="BG139" s="106">
        <f t="shared" si="139"/>
        <v>1917.5776666666668</v>
      </c>
      <c r="BH139" s="106">
        <f t="shared" si="139"/>
        <v>2163.9749666666667</v>
      </c>
      <c r="BI139" s="106">
        <f t="shared" si="139"/>
        <v>2429.8306566666665</v>
      </c>
      <c r="BJ139" s="106">
        <f t="shared" si="139"/>
        <v>2701.5238636666663</v>
      </c>
      <c r="BK139" s="106">
        <f t="shared" si="139"/>
        <v>2933.3818257666662</v>
      </c>
      <c r="BL139" s="106">
        <f t="shared" si="139"/>
        <v>3153.2892143966665</v>
      </c>
      <c r="BM139" s="106">
        <f t="shared" si="139"/>
        <v>3369.6114309856666</v>
      </c>
      <c r="BN139" s="106">
        <f t="shared" si="139"/>
        <v>3584.8580959623669</v>
      </c>
      <c r="BO139" s="106">
        <f t="shared" si="139"/>
        <v>3780.9883454553769</v>
      </c>
      <c r="BP139" s="106">
        <f t="shared" si="139"/>
        <v>3971.3836703032798</v>
      </c>
      <c r="BQ139" s="106">
        <f t="shared" si="139"/>
        <v>4160.0585177576504</v>
      </c>
      <c r="BR139" s="106">
        <f t="shared" si="139"/>
        <v>4348.2172219939621</v>
      </c>
      <c r="BS139" s="106">
        <f t="shared" si="139"/>
        <v>4524.9448332648553</v>
      </c>
      <c r="BT139" s="106">
        <f t="shared" si="139"/>
        <v>4698.2431166461229</v>
      </c>
      <c r="BU139" s="106">
        <f t="shared" si="139"/>
        <v>4870.5126016605036</v>
      </c>
      <c r="BV139" s="106">
        <f t="shared" si="139"/>
        <v>5042.473447164818</v>
      </c>
      <c r="BW139" s="106">
        <f t="shared" si="139"/>
        <v>5203.0654508161124</v>
      </c>
      <c r="BX139" s="106">
        <f t="shared" si="139"/>
        <v>5360.2468019115004</v>
      </c>
    </row>
    <row r="140" spans="1:76" x14ac:dyDescent="0.15">
      <c r="A140" s="27"/>
      <c r="B140" s="27"/>
      <c r="C140" s="27"/>
      <c r="D140" s="27"/>
      <c r="E140" s="27"/>
      <c r="F140" s="27"/>
      <c r="G140" s="124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37"/>
      <c r="V140" s="18"/>
      <c r="W140" s="37"/>
      <c r="X140" s="18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29"/>
      <c r="AN140" s="29"/>
      <c r="AO140" s="29"/>
      <c r="AP140" s="29"/>
      <c r="AQ140" s="29"/>
      <c r="AR140" s="29"/>
      <c r="AS140" s="29"/>
      <c r="AT140" s="29"/>
      <c r="AU140" s="29"/>
      <c r="AV140" s="29"/>
      <c r="AW140" s="29"/>
      <c r="AX140" s="29"/>
      <c r="AY140" s="29"/>
      <c r="AZ140" s="29"/>
      <c r="BA140" s="29"/>
      <c r="BB140" s="29"/>
      <c r="BC140" s="29"/>
      <c r="BD140" s="29"/>
      <c r="BE140" s="29"/>
      <c r="BF140" s="29"/>
      <c r="BG140" s="29"/>
      <c r="BH140" s="29"/>
      <c r="BI140" s="29"/>
      <c r="BJ140" s="29"/>
      <c r="BK140" s="29"/>
      <c r="BL140" s="29"/>
      <c r="BM140" s="29"/>
      <c r="BN140" s="29"/>
      <c r="BO140" s="29"/>
      <c r="BP140" s="29"/>
      <c r="BQ140" s="29"/>
      <c r="BR140" s="29"/>
      <c r="BS140" s="29"/>
      <c r="BT140" s="29"/>
      <c r="BU140" s="29"/>
      <c r="BV140" s="29"/>
      <c r="BW140" s="29"/>
      <c r="BX140" s="29"/>
    </row>
    <row r="141" spans="1:76" x14ac:dyDescent="0.15">
      <c r="A141" s="27"/>
      <c r="B141" s="44" t="s">
        <v>95</v>
      </c>
      <c r="C141" s="27"/>
      <c r="D141" s="27"/>
      <c r="E141" s="27"/>
      <c r="F141" s="27"/>
      <c r="G141" s="124"/>
      <c r="H141" s="29"/>
      <c r="K141" s="161" t="s">
        <v>243</v>
      </c>
      <c r="L141" s="161" t="s">
        <v>244</v>
      </c>
      <c r="M141" s="161" t="s">
        <v>245</v>
      </c>
      <c r="N141" s="161" t="s">
        <v>246</v>
      </c>
      <c r="O141" s="29"/>
      <c r="P141" s="29"/>
      <c r="Q141" s="29"/>
      <c r="R141" s="29"/>
      <c r="S141" s="29"/>
      <c r="T141" s="29"/>
      <c r="U141" s="37"/>
      <c r="V141" s="18"/>
      <c r="W141" s="37"/>
      <c r="X141" s="18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  <c r="AT141" s="29"/>
      <c r="AU141" s="29"/>
      <c r="AV141" s="29"/>
      <c r="AW141" s="29"/>
      <c r="AX141" s="29"/>
      <c r="AY141" s="29"/>
      <c r="AZ141" s="29"/>
      <c r="BA141" s="29"/>
      <c r="BB141" s="29"/>
      <c r="BC141" s="29"/>
      <c r="BD141" s="29"/>
      <c r="BE141" s="29"/>
      <c r="BF141" s="29"/>
      <c r="BG141" s="29"/>
      <c r="BH141" s="29"/>
      <c r="BI141" s="29"/>
      <c r="BJ141" s="29"/>
      <c r="BK141" s="29"/>
      <c r="BL141" s="29"/>
      <c r="BM141" s="29"/>
      <c r="BN141" s="29"/>
      <c r="BO141" s="29"/>
      <c r="BP141" s="29"/>
      <c r="BQ141" s="29"/>
      <c r="BR141" s="29"/>
      <c r="BS141" s="29"/>
      <c r="BT141" s="29"/>
      <c r="BU141" s="29"/>
      <c r="BV141" s="29"/>
      <c r="BW141" s="29"/>
      <c r="BX141" s="29"/>
    </row>
    <row r="142" spans="1:76" x14ac:dyDescent="0.15">
      <c r="A142" s="27"/>
      <c r="B142" s="27"/>
      <c r="C142" s="27" t="s">
        <v>247</v>
      </c>
      <c r="D142" s="27"/>
      <c r="E142" s="27"/>
      <c r="F142" s="27"/>
      <c r="G142" s="147" t="str">
        <f t="shared" ref="G142:G162" si="140">G$12</f>
        <v>JPY M</v>
      </c>
      <c r="H142" s="29"/>
      <c r="K142" s="132">
        <f>EOMONTH(LastActual,3)</f>
        <v>46295</v>
      </c>
      <c r="L142" s="29">
        <f>SUMIF($Y$6:$BY$6,LastActual,$Y$69:$BY$69)</f>
        <v>2179</v>
      </c>
      <c r="M142" s="130">
        <f>$L$35*4</f>
        <v>12</v>
      </c>
      <c r="N142" s="132">
        <f t="shared" ref="N142:N157" si="141">EOMONTH(K142,3*(M142-1))</f>
        <v>47299</v>
      </c>
      <c r="O142" s="29"/>
      <c r="P142" s="29"/>
      <c r="Q142" s="29"/>
      <c r="R142" s="29"/>
      <c r="S142" s="29"/>
      <c r="T142" s="29"/>
      <c r="U142" s="37"/>
      <c r="V142" s="18"/>
      <c r="W142" s="37"/>
      <c r="X142" s="18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  <c r="AM142" s="29"/>
      <c r="AN142" s="29"/>
      <c r="AO142" s="29"/>
      <c r="AP142" s="29"/>
      <c r="AQ142" s="29"/>
      <c r="AR142" s="29"/>
      <c r="AS142" s="29"/>
      <c r="AT142" s="29"/>
      <c r="AU142" s="29"/>
      <c r="AV142" s="29"/>
      <c r="AW142" s="29"/>
      <c r="AX142" s="29"/>
      <c r="AY142" s="29"/>
      <c r="AZ142" s="29"/>
      <c r="BA142" s="29"/>
      <c r="BB142" s="29"/>
      <c r="BC142" s="29"/>
      <c r="BD142" s="29"/>
      <c r="BE142" s="29"/>
      <c r="BF142" s="29">
        <f t="shared" ref="BF142:BO151" si="142">IF(AND(BF$6&gt;=$K142,BF$6&lt;=$N142),$L142/$M142,0)</f>
        <v>181.58333333333334</v>
      </c>
      <c r="BG142" s="29">
        <f t="shared" si="142"/>
        <v>181.58333333333334</v>
      </c>
      <c r="BH142" s="29">
        <f t="shared" si="142"/>
        <v>181.58333333333334</v>
      </c>
      <c r="BI142" s="29">
        <f t="shared" si="142"/>
        <v>181.58333333333334</v>
      </c>
      <c r="BJ142" s="29">
        <f t="shared" si="142"/>
        <v>181.58333333333334</v>
      </c>
      <c r="BK142" s="29">
        <f t="shared" si="142"/>
        <v>181.58333333333334</v>
      </c>
      <c r="BL142" s="29">
        <f t="shared" si="142"/>
        <v>181.58333333333334</v>
      </c>
      <c r="BM142" s="29">
        <f t="shared" si="142"/>
        <v>181.58333333333334</v>
      </c>
      <c r="BN142" s="29">
        <f t="shared" si="142"/>
        <v>181.58333333333334</v>
      </c>
      <c r="BO142" s="29">
        <f t="shared" si="142"/>
        <v>181.58333333333334</v>
      </c>
      <c r="BP142" s="29">
        <f t="shared" ref="BP142:BX151" si="143">IF(AND(BP$6&gt;=$K142,BP$6&lt;=$N142),$L142/$M142,0)</f>
        <v>181.58333333333334</v>
      </c>
      <c r="BQ142" s="29">
        <f t="shared" si="143"/>
        <v>181.58333333333334</v>
      </c>
      <c r="BR142" s="29">
        <f t="shared" si="143"/>
        <v>0</v>
      </c>
      <c r="BS142" s="29">
        <f t="shared" si="143"/>
        <v>0</v>
      </c>
      <c r="BT142" s="29">
        <f t="shared" si="143"/>
        <v>0</v>
      </c>
      <c r="BU142" s="29">
        <f t="shared" si="143"/>
        <v>0</v>
      </c>
      <c r="BV142" s="29">
        <f t="shared" si="143"/>
        <v>0</v>
      </c>
      <c r="BW142" s="29">
        <f t="shared" si="143"/>
        <v>0</v>
      </c>
      <c r="BX142" s="29">
        <f t="shared" si="143"/>
        <v>0</v>
      </c>
    </row>
    <row r="143" spans="1:76" x14ac:dyDescent="0.15">
      <c r="A143" s="27"/>
      <c r="B143" s="27"/>
      <c r="C143" s="27" t="s">
        <v>248</v>
      </c>
      <c r="D143" s="27"/>
      <c r="E143" s="27"/>
      <c r="F143" s="27"/>
      <c r="G143" s="147" t="str">
        <f t="shared" si="140"/>
        <v>JPY M</v>
      </c>
      <c r="H143" s="29"/>
      <c r="K143" s="132">
        <f t="shared" ref="K143:K157" si="144">EOMONTH(K142,3)</f>
        <v>46387</v>
      </c>
      <c r="L143" s="29">
        <f t="shared" ref="L143:L161" si="145">SUMIF($Y$6:$BY$6,EOMONTH(K143,-3),$Y$67:$BY$67)</f>
        <v>245.95199999999997</v>
      </c>
      <c r="M143" s="130">
        <f t="shared" ref="M143:M161" si="146">$K$35*4</f>
        <v>20</v>
      </c>
      <c r="N143" s="132">
        <f t="shared" si="141"/>
        <v>48121</v>
      </c>
      <c r="O143" s="29"/>
      <c r="P143" s="29"/>
      <c r="Q143" s="29"/>
      <c r="R143" s="29"/>
      <c r="S143" s="29"/>
      <c r="T143" s="29"/>
      <c r="U143" s="37"/>
      <c r="V143" s="18"/>
      <c r="W143" s="37"/>
      <c r="X143" s="18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29"/>
      <c r="AN143" s="29"/>
      <c r="AO143" s="29"/>
      <c r="AP143" s="29"/>
      <c r="AQ143" s="29"/>
      <c r="AR143" s="29"/>
      <c r="AS143" s="29"/>
      <c r="AT143" s="29"/>
      <c r="AU143" s="29"/>
      <c r="AV143" s="29"/>
      <c r="AW143" s="29"/>
      <c r="AX143" s="29"/>
      <c r="AY143" s="29"/>
      <c r="AZ143" s="29"/>
      <c r="BA143" s="29"/>
      <c r="BB143" s="29"/>
      <c r="BC143" s="29"/>
      <c r="BD143" s="29"/>
      <c r="BE143" s="29"/>
      <c r="BF143" s="29">
        <f t="shared" si="142"/>
        <v>0</v>
      </c>
      <c r="BG143" s="29">
        <f t="shared" si="142"/>
        <v>12.297599999999999</v>
      </c>
      <c r="BH143" s="29">
        <f t="shared" si="142"/>
        <v>12.297599999999999</v>
      </c>
      <c r="BI143" s="29">
        <f t="shared" si="142"/>
        <v>12.297599999999999</v>
      </c>
      <c r="BJ143" s="29">
        <f t="shared" si="142"/>
        <v>12.297599999999999</v>
      </c>
      <c r="BK143" s="29">
        <f t="shared" si="142"/>
        <v>12.297599999999999</v>
      </c>
      <c r="BL143" s="29">
        <f t="shared" si="142"/>
        <v>12.297599999999999</v>
      </c>
      <c r="BM143" s="29">
        <f t="shared" si="142"/>
        <v>12.297599999999999</v>
      </c>
      <c r="BN143" s="29">
        <f t="shared" si="142"/>
        <v>12.297599999999999</v>
      </c>
      <c r="BO143" s="29">
        <f t="shared" si="142"/>
        <v>12.297599999999999</v>
      </c>
      <c r="BP143" s="29">
        <f t="shared" si="143"/>
        <v>12.297599999999999</v>
      </c>
      <c r="BQ143" s="29">
        <f t="shared" si="143"/>
        <v>12.297599999999999</v>
      </c>
      <c r="BR143" s="29">
        <f t="shared" si="143"/>
        <v>12.297599999999999</v>
      </c>
      <c r="BS143" s="29">
        <f t="shared" si="143"/>
        <v>12.297599999999999</v>
      </c>
      <c r="BT143" s="29">
        <f t="shared" si="143"/>
        <v>12.297599999999999</v>
      </c>
      <c r="BU143" s="29">
        <f t="shared" si="143"/>
        <v>12.297599999999999</v>
      </c>
      <c r="BV143" s="29">
        <f t="shared" si="143"/>
        <v>12.297599999999999</v>
      </c>
      <c r="BW143" s="29">
        <f t="shared" si="143"/>
        <v>12.297599999999999</v>
      </c>
      <c r="BX143" s="29">
        <f t="shared" si="143"/>
        <v>12.297599999999999</v>
      </c>
    </row>
    <row r="144" spans="1:76" x14ac:dyDescent="0.15">
      <c r="A144" s="27"/>
      <c r="B144" s="27"/>
      <c r="C144" s="27" t="s">
        <v>249</v>
      </c>
      <c r="D144" s="27"/>
      <c r="E144" s="27"/>
      <c r="F144" s="27"/>
      <c r="G144" s="147" t="str">
        <f t="shared" si="140"/>
        <v>JPY M</v>
      </c>
      <c r="H144" s="29"/>
      <c r="K144" s="132">
        <f t="shared" si="144"/>
        <v>46477</v>
      </c>
      <c r="L144" s="29">
        <f t="shared" si="145"/>
        <v>333.82859999999994</v>
      </c>
      <c r="M144" s="130">
        <f t="shared" si="146"/>
        <v>20</v>
      </c>
      <c r="N144" s="132">
        <f t="shared" si="141"/>
        <v>48213</v>
      </c>
      <c r="O144" s="29"/>
      <c r="P144" s="29"/>
      <c r="Q144" s="29"/>
      <c r="R144" s="29"/>
      <c r="S144" s="29"/>
      <c r="T144" s="29"/>
      <c r="U144" s="37"/>
      <c r="V144" s="18"/>
      <c r="W144" s="37"/>
      <c r="X144" s="18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  <c r="AT144" s="29"/>
      <c r="AU144" s="29"/>
      <c r="AV144" s="29"/>
      <c r="AW144" s="29"/>
      <c r="AX144" s="29"/>
      <c r="AY144" s="29"/>
      <c r="AZ144" s="29"/>
      <c r="BA144" s="29"/>
      <c r="BB144" s="29"/>
      <c r="BC144" s="29"/>
      <c r="BD144" s="29"/>
      <c r="BE144" s="29"/>
      <c r="BF144" s="29">
        <f t="shared" si="142"/>
        <v>0</v>
      </c>
      <c r="BG144" s="29">
        <f t="shared" si="142"/>
        <v>0</v>
      </c>
      <c r="BH144" s="29">
        <f t="shared" si="142"/>
        <v>16.691429999999997</v>
      </c>
      <c r="BI144" s="29">
        <f t="shared" si="142"/>
        <v>16.691429999999997</v>
      </c>
      <c r="BJ144" s="29">
        <f t="shared" si="142"/>
        <v>16.691429999999997</v>
      </c>
      <c r="BK144" s="29">
        <f t="shared" si="142"/>
        <v>16.691429999999997</v>
      </c>
      <c r="BL144" s="29">
        <f t="shared" si="142"/>
        <v>16.691429999999997</v>
      </c>
      <c r="BM144" s="29">
        <f t="shared" si="142"/>
        <v>16.691429999999997</v>
      </c>
      <c r="BN144" s="29">
        <f t="shared" si="142"/>
        <v>16.691429999999997</v>
      </c>
      <c r="BO144" s="29">
        <f t="shared" si="142"/>
        <v>16.691429999999997</v>
      </c>
      <c r="BP144" s="29">
        <f t="shared" si="143"/>
        <v>16.691429999999997</v>
      </c>
      <c r="BQ144" s="29">
        <f t="shared" si="143"/>
        <v>16.691429999999997</v>
      </c>
      <c r="BR144" s="29">
        <f t="shared" si="143"/>
        <v>16.691429999999997</v>
      </c>
      <c r="BS144" s="29">
        <f t="shared" si="143"/>
        <v>16.691429999999997</v>
      </c>
      <c r="BT144" s="29">
        <f t="shared" si="143"/>
        <v>16.691429999999997</v>
      </c>
      <c r="BU144" s="29">
        <f t="shared" si="143"/>
        <v>16.691429999999997</v>
      </c>
      <c r="BV144" s="29">
        <f t="shared" si="143"/>
        <v>16.691429999999997</v>
      </c>
      <c r="BW144" s="29">
        <f t="shared" si="143"/>
        <v>16.691429999999997</v>
      </c>
      <c r="BX144" s="29">
        <f t="shared" si="143"/>
        <v>16.691429999999997</v>
      </c>
    </row>
    <row r="145" spans="1:76" x14ac:dyDescent="0.15">
      <c r="A145" s="27"/>
      <c r="B145" s="27"/>
      <c r="C145" s="27" t="s">
        <v>250</v>
      </c>
      <c r="D145" s="27"/>
      <c r="E145" s="27"/>
      <c r="F145" s="27"/>
      <c r="G145" s="147" t="str">
        <f t="shared" si="140"/>
        <v>JPY M</v>
      </c>
      <c r="H145" s="29"/>
      <c r="K145" s="132">
        <f t="shared" si="144"/>
        <v>46568</v>
      </c>
      <c r="L145" s="29">
        <f t="shared" si="145"/>
        <v>360.19157999999993</v>
      </c>
      <c r="M145" s="130">
        <f t="shared" si="146"/>
        <v>20</v>
      </c>
      <c r="N145" s="132">
        <f t="shared" si="141"/>
        <v>48304</v>
      </c>
      <c r="O145" s="29"/>
      <c r="P145" s="29"/>
      <c r="Q145" s="29"/>
      <c r="R145" s="29"/>
      <c r="S145" s="29"/>
      <c r="T145" s="29"/>
      <c r="U145" s="37"/>
      <c r="V145" s="18"/>
      <c r="W145" s="37"/>
      <c r="X145" s="18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  <c r="AM145" s="29"/>
      <c r="AN145" s="29"/>
      <c r="AO145" s="29"/>
      <c r="AP145" s="29"/>
      <c r="AQ145" s="29"/>
      <c r="AR145" s="29"/>
      <c r="AS145" s="29"/>
      <c r="AT145" s="29"/>
      <c r="AU145" s="29"/>
      <c r="AV145" s="29"/>
      <c r="AW145" s="29"/>
      <c r="AX145" s="29"/>
      <c r="AY145" s="29"/>
      <c r="AZ145" s="29"/>
      <c r="BA145" s="29"/>
      <c r="BB145" s="29"/>
      <c r="BC145" s="29"/>
      <c r="BD145" s="29"/>
      <c r="BE145" s="29"/>
      <c r="BF145" s="29">
        <f t="shared" si="142"/>
        <v>0</v>
      </c>
      <c r="BG145" s="29">
        <f t="shared" si="142"/>
        <v>0</v>
      </c>
      <c r="BH145" s="29">
        <f t="shared" si="142"/>
        <v>0</v>
      </c>
      <c r="BI145" s="29">
        <f t="shared" si="142"/>
        <v>18.009578999999995</v>
      </c>
      <c r="BJ145" s="29">
        <f t="shared" si="142"/>
        <v>18.009578999999995</v>
      </c>
      <c r="BK145" s="29">
        <f t="shared" si="142"/>
        <v>18.009578999999995</v>
      </c>
      <c r="BL145" s="29">
        <f t="shared" si="142"/>
        <v>18.009578999999995</v>
      </c>
      <c r="BM145" s="29">
        <f t="shared" si="142"/>
        <v>18.009578999999995</v>
      </c>
      <c r="BN145" s="29">
        <f t="shared" si="142"/>
        <v>18.009578999999995</v>
      </c>
      <c r="BO145" s="29">
        <f t="shared" si="142"/>
        <v>18.009578999999995</v>
      </c>
      <c r="BP145" s="29">
        <f t="shared" si="143"/>
        <v>18.009578999999995</v>
      </c>
      <c r="BQ145" s="29">
        <f t="shared" si="143"/>
        <v>18.009578999999995</v>
      </c>
      <c r="BR145" s="29">
        <f t="shared" si="143"/>
        <v>18.009578999999995</v>
      </c>
      <c r="BS145" s="29">
        <f t="shared" si="143"/>
        <v>18.009578999999995</v>
      </c>
      <c r="BT145" s="29">
        <f t="shared" si="143"/>
        <v>18.009578999999995</v>
      </c>
      <c r="BU145" s="29">
        <f t="shared" si="143"/>
        <v>18.009578999999995</v>
      </c>
      <c r="BV145" s="29">
        <f t="shared" si="143"/>
        <v>18.009578999999995</v>
      </c>
      <c r="BW145" s="29">
        <f t="shared" si="143"/>
        <v>18.009578999999995</v>
      </c>
      <c r="BX145" s="29">
        <f t="shared" si="143"/>
        <v>18.009578999999995</v>
      </c>
    </row>
    <row r="146" spans="1:76" x14ac:dyDescent="0.15">
      <c r="A146" s="27"/>
      <c r="B146" s="27"/>
      <c r="C146" s="27" t="s">
        <v>251</v>
      </c>
      <c r="D146" s="27"/>
      <c r="E146" s="27"/>
      <c r="F146" s="27"/>
      <c r="G146" s="147" t="str">
        <f t="shared" si="140"/>
        <v>JPY M</v>
      </c>
      <c r="H146" s="29"/>
      <c r="K146" s="132">
        <f t="shared" si="144"/>
        <v>46660</v>
      </c>
      <c r="L146" s="29">
        <f t="shared" si="145"/>
        <v>368.10047399999996</v>
      </c>
      <c r="M146" s="130">
        <f t="shared" si="146"/>
        <v>20</v>
      </c>
      <c r="N146" s="132">
        <f t="shared" si="141"/>
        <v>48395</v>
      </c>
      <c r="O146" s="29"/>
      <c r="P146" s="29"/>
      <c r="Q146" s="29"/>
      <c r="R146" s="29"/>
      <c r="S146" s="29"/>
      <c r="T146" s="29"/>
      <c r="U146" s="37"/>
      <c r="V146" s="18"/>
      <c r="W146" s="37"/>
      <c r="X146" s="18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  <c r="AM146" s="29"/>
      <c r="AN146" s="29"/>
      <c r="AO146" s="29"/>
      <c r="AP146" s="29"/>
      <c r="AQ146" s="29"/>
      <c r="AR146" s="29"/>
      <c r="AS146" s="29"/>
      <c r="AT146" s="29"/>
      <c r="AU146" s="29"/>
      <c r="AV146" s="29"/>
      <c r="AW146" s="29"/>
      <c r="AX146" s="29"/>
      <c r="AY146" s="29"/>
      <c r="AZ146" s="29"/>
      <c r="BA146" s="29"/>
      <c r="BB146" s="29"/>
      <c r="BC146" s="29"/>
      <c r="BD146" s="29"/>
      <c r="BE146" s="29"/>
      <c r="BF146" s="29">
        <f t="shared" si="142"/>
        <v>0</v>
      </c>
      <c r="BG146" s="29">
        <f t="shared" si="142"/>
        <v>0</v>
      </c>
      <c r="BH146" s="29">
        <f t="shared" si="142"/>
        <v>0</v>
      </c>
      <c r="BI146" s="29">
        <f t="shared" si="142"/>
        <v>0</v>
      </c>
      <c r="BJ146" s="29">
        <f t="shared" si="142"/>
        <v>18.405023699999997</v>
      </c>
      <c r="BK146" s="29">
        <f t="shared" si="142"/>
        <v>18.405023699999997</v>
      </c>
      <c r="BL146" s="29">
        <f t="shared" si="142"/>
        <v>18.405023699999997</v>
      </c>
      <c r="BM146" s="29">
        <f t="shared" si="142"/>
        <v>18.405023699999997</v>
      </c>
      <c r="BN146" s="29">
        <f t="shared" si="142"/>
        <v>18.405023699999997</v>
      </c>
      <c r="BO146" s="29">
        <f t="shared" si="142"/>
        <v>18.405023699999997</v>
      </c>
      <c r="BP146" s="29">
        <f t="shared" si="143"/>
        <v>18.405023699999997</v>
      </c>
      <c r="BQ146" s="29">
        <f t="shared" si="143"/>
        <v>18.405023699999997</v>
      </c>
      <c r="BR146" s="29">
        <f t="shared" si="143"/>
        <v>18.405023699999997</v>
      </c>
      <c r="BS146" s="29">
        <f t="shared" si="143"/>
        <v>18.405023699999997</v>
      </c>
      <c r="BT146" s="29">
        <f t="shared" si="143"/>
        <v>18.405023699999997</v>
      </c>
      <c r="BU146" s="29">
        <f t="shared" si="143"/>
        <v>18.405023699999997</v>
      </c>
      <c r="BV146" s="29">
        <f t="shared" si="143"/>
        <v>18.405023699999997</v>
      </c>
      <c r="BW146" s="29">
        <f t="shared" si="143"/>
        <v>18.405023699999997</v>
      </c>
      <c r="BX146" s="29">
        <f t="shared" si="143"/>
        <v>18.405023699999997</v>
      </c>
    </row>
    <row r="147" spans="1:76" x14ac:dyDescent="0.15">
      <c r="A147" s="27"/>
      <c r="B147" s="27"/>
      <c r="C147" s="27" t="s">
        <v>252</v>
      </c>
      <c r="D147" s="27"/>
      <c r="E147" s="27"/>
      <c r="F147" s="27"/>
      <c r="G147" s="147" t="str">
        <f t="shared" si="140"/>
        <v>JPY M</v>
      </c>
      <c r="H147" s="29"/>
      <c r="K147" s="132">
        <f t="shared" si="144"/>
        <v>46752</v>
      </c>
      <c r="L147" s="29">
        <f t="shared" si="145"/>
        <v>314.13014220000002</v>
      </c>
      <c r="M147" s="130">
        <f t="shared" si="146"/>
        <v>20</v>
      </c>
      <c r="N147" s="132">
        <f t="shared" si="141"/>
        <v>48487</v>
      </c>
      <c r="O147" s="29"/>
      <c r="P147" s="29"/>
      <c r="Q147" s="29"/>
      <c r="R147" s="29"/>
      <c r="S147" s="29"/>
      <c r="T147" s="29"/>
      <c r="U147" s="37"/>
      <c r="V147" s="18"/>
      <c r="W147" s="37"/>
      <c r="X147" s="18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  <c r="AM147" s="29"/>
      <c r="AN147" s="29"/>
      <c r="AO147" s="29"/>
      <c r="AP147" s="29"/>
      <c r="AQ147" s="29"/>
      <c r="AR147" s="29"/>
      <c r="AS147" s="29"/>
      <c r="AT147" s="29"/>
      <c r="AU147" s="29"/>
      <c r="AV147" s="29"/>
      <c r="AW147" s="29"/>
      <c r="AX147" s="29"/>
      <c r="AY147" s="29"/>
      <c r="AZ147" s="29"/>
      <c r="BA147" s="29"/>
      <c r="BB147" s="29"/>
      <c r="BC147" s="29"/>
      <c r="BD147" s="29"/>
      <c r="BE147" s="29"/>
      <c r="BF147" s="29">
        <f t="shared" si="142"/>
        <v>0</v>
      </c>
      <c r="BG147" s="29">
        <f t="shared" si="142"/>
        <v>0</v>
      </c>
      <c r="BH147" s="29">
        <f t="shared" si="142"/>
        <v>0</v>
      </c>
      <c r="BI147" s="29">
        <f t="shared" si="142"/>
        <v>0</v>
      </c>
      <c r="BJ147" s="29">
        <f t="shared" si="142"/>
        <v>0</v>
      </c>
      <c r="BK147" s="29">
        <f t="shared" si="142"/>
        <v>15.70650711</v>
      </c>
      <c r="BL147" s="29">
        <f t="shared" si="142"/>
        <v>15.70650711</v>
      </c>
      <c r="BM147" s="29">
        <f t="shared" si="142"/>
        <v>15.70650711</v>
      </c>
      <c r="BN147" s="29">
        <f t="shared" si="142"/>
        <v>15.70650711</v>
      </c>
      <c r="BO147" s="29">
        <f t="shared" si="142"/>
        <v>15.70650711</v>
      </c>
      <c r="BP147" s="29">
        <f t="shared" si="143"/>
        <v>15.70650711</v>
      </c>
      <c r="BQ147" s="29">
        <f t="shared" si="143"/>
        <v>15.70650711</v>
      </c>
      <c r="BR147" s="29">
        <f t="shared" si="143"/>
        <v>15.70650711</v>
      </c>
      <c r="BS147" s="29">
        <f t="shared" si="143"/>
        <v>15.70650711</v>
      </c>
      <c r="BT147" s="29">
        <f t="shared" si="143"/>
        <v>15.70650711</v>
      </c>
      <c r="BU147" s="29">
        <f t="shared" si="143"/>
        <v>15.70650711</v>
      </c>
      <c r="BV147" s="29">
        <f t="shared" si="143"/>
        <v>15.70650711</v>
      </c>
      <c r="BW147" s="29">
        <f t="shared" si="143"/>
        <v>15.70650711</v>
      </c>
      <c r="BX147" s="29">
        <f t="shared" si="143"/>
        <v>15.70650711</v>
      </c>
    </row>
    <row r="148" spans="1:76" x14ac:dyDescent="0.15">
      <c r="A148" s="27"/>
      <c r="B148" s="27"/>
      <c r="C148" s="27" t="s">
        <v>253</v>
      </c>
      <c r="D148" s="27"/>
      <c r="E148" s="27"/>
      <c r="F148" s="27"/>
      <c r="G148" s="147" t="str">
        <f t="shared" si="140"/>
        <v>JPY M</v>
      </c>
      <c r="H148" s="29"/>
      <c r="K148" s="132">
        <f t="shared" si="144"/>
        <v>46843</v>
      </c>
      <c r="L148" s="29">
        <f t="shared" si="145"/>
        <v>297.93904266000004</v>
      </c>
      <c r="M148" s="130">
        <f t="shared" si="146"/>
        <v>20</v>
      </c>
      <c r="N148" s="132">
        <f t="shared" si="141"/>
        <v>48579</v>
      </c>
      <c r="O148" s="29"/>
      <c r="P148" s="29"/>
      <c r="Q148" s="29"/>
      <c r="R148" s="29"/>
      <c r="S148" s="29"/>
      <c r="T148" s="29"/>
      <c r="U148" s="37"/>
      <c r="V148" s="18"/>
      <c r="W148" s="37"/>
      <c r="X148" s="18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  <c r="AL148" s="29"/>
      <c r="AM148" s="29"/>
      <c r="AN148" s="29"/>
      <c r="AO148" s="29"/>
      <c r="AP148" s="29"/>
      <c r="AQ148" s="29"/>
      <c r="AR148" s="29"/>
      <c r="AS148" s="29"/>
      <c r="AT148" s="29"/>
      <c r="AU148" s="29"/>
      <c r="AV148" s="29"/>
      <c r="AW148" s="29"/>
      <c r="AX148" s="29"/>
      <c r="AY148" s="29"/>
      <c r="AZ148" s="29"/>
      <c r="BA148" s="29"/>
      <c r="BB148" s="29"/>
      <c r="BC148" s="29"/>
      <c r="BD148" s="29"/>
      <c r="BE148" s="29"/>
      <c r="BF148" s="29">
        <f t="shared" si="142"/>
        <v>0</v>
      </c>
      <c r="BG148" s="29">
        <f t="shared" si="142"/>
        <v>0</v>
      </c>
      <c r="BH148" s="29">
        <f t="shared" si="142"/>
        <v>0</v>
      </c>
      <c r="BI148" s="29">
        <f t="shared" si="142"/>
        <v>0</v>
      </c>
      <c r="BJ148" s="29">
        <f t="shared" si="142"/>
        <v>0</v>
      </c>
      <c r="BK148" s="29">
        <f t="shared" si="142"/>
        <v>0</v>
      </c>
      <c r="BL148" s="29">
        <f t="shared" si="142"/>
        <v>14.896952133000003</v>
      </c>
      <c r="BM148" s="29">
        <f t="shared" si="142"/>
        <v>14.896952133000003</v>
      </c>
      <c r="BN148" s="29">
        <f t="shared" si="142"/>
        <v>14.896952133000003</v>
      </c>
      <c r="BO148" s="29">
        <f t="shared" si="142"/>
        <v>14.896952133000003</v>
      </c>
      <c r="BP148" s="29">
        <f t="shared" si="143"/>
        <v>14.896952133000003</v>
      </c>
      <c r="BQ148" s="29">
        <f t="shared" si="143"/>
        <v>14.896952133000003</v>
      </c>
      <c r="BR148" s="29">
        <f t="shared" si="143"/>
        <v>14.896952133000003</v>
      </c>
      <c r="BS148" s="29">
        <f t="shared" si="143"/>
        <v>14.896952133000003</v>
      </c>
      <c r="BT148" s="29">
        <f t="shared" si="143"/>
        <v>14.896952133000003</v>
      </c>
      <c r="BU148" s="29">
        <f t="shared" si="143"/>
        <v>14.896952133000003</v>
      </c>
      <c r="BV148" s="29">
        <f t="shared" si="143"/>
        <v>14.896952133000003</v>
      </c>
      <c r="BW148" s="29">
        <f t="shared" si="143"/>
        <v>14.896952133000003</v>
      </c>
      <c r="BX148" s="29">
        <f t="shared" si="143"/>
        <v>14.896952133000003</v>
      </c>
    </row>
    <row r="149" spans="1:76" x14ac:dyDescent="0.15">
      <c r="A149" s="27"/>
      <c r="B149" s="27"/>
      <c r="C149" s="27" t="s">
        <v>254</v>
      </c>
      <c r="D149" s="27"/>
      <c r="E149" s="27"/>
      <c r="F149" s="27"/>
      <c r="G149" s="147" t="str">
        <f t="shared" si="140"/>
        <v>JPY M</v>
      </c>
      <c r="H149" s="29"/>
      <c r="K149" s="132">
        <f t="shared" si="144"/>
        <v>46934</v>
      </c>
      <c r="L149" s="29">
        <f t="shared" si="145"/>
        <v>293.08171279800001</v>
      </c>
      <c r="M149" s="130">
        <f t="shared" si="146"/>
        <v>20</v>
      </c>
      <c r="N149" s="132">
        <f t="shared" si="141"/>
        <v>48669</v>
      </c>
      <c r="O149" s="29"/>
      <c r="P149" s="29"/>
      <c r="Q149" s="29"/>
      <c r="R149" s="29"/>
      <c r="S149" s="29"/>
      <c r="T149" s="29"/>
      <c r="U149" s="37"/>
      <c r="V149" s="18"/>
      <c r="W149" s="37"/>
      <c r="X149" s="18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  <c r="AT149" s="29"/>
      <c r="AU149" s="29"/>
      <c r="AV149" s="29"/>
      <c r="AW149" s="29"/>
      <c r="AX149" s="29"/>
      <c r="AY149" s="29"/>
      <c r="AZ149" s="29"/>
      <c r="BA149" s="29"/>
      <c r="BB149" s="29"/>
      <c r="BC149" s="29"/>
      <c r="BD149" s="29"/>
      <c r="BE149" s="29"/>
      <c r="BF149" s="29">
        <f t="shared" si="142"/>
        <v>0</v>
      </c>
      <c r="BG149" s="29">
        <f t="shared" si="142"/>
        <v>0</v>
      </c>
      <c r="BH149" s="29">
        <f t="shared" si="142"/>
        <v>0</v>
      </c>
      <c r="BI149" s="29">
        <f t="shared" si="142"/>
        <v>0</v>
      </c>
      <c r="BJ149" s="29">
        <f t="shared" si="142"/>
        <v>0</v>
      </c>
      <c r="BK149" s="29">
        <f t="shared" si="142"/>
        <v>0</v>
      </c>
      <c r="BL149" s="29">
        <f t="shared" si="142"/>
        <v>0</v>
      </c>
      <c r="BM149" s="29">
        <f t="shared" si="142"/>
        <v>14.6540856399</v>
      </c>
      <c r="BN149" s="29">
        <f t="shared" si="142"/>
        <v>14.6540856399</v>
      </c>
      <c r="BO149" s="29">
        <f t="shared" si="142"/>
        <v>14.6540856399</v>
      </c>
      <c r="BP149" s="29">
        <f t="shared" si="143"/>
        <v>14.6540856399</v>
      </c>
      <c r="BQ149" s="29">
        <f t="shared" si="143"/>
        <v>14.6540856399</v>
      </c>
      <c r="BR149" s="29">
        <f t="shared" si="143"/>
        <v>14.6540856399</v>
      </c>
      <c r="BS149" s="29">
        <f t="shared" si="143"/>
        <v>14.6540856399</v>
      </c>
      <c r="BT149" s="29">
        <f t="shared" si="143"/>
        <v>14.6540856399</v>
      </c>
      <c r="BU149" s="29">
        <f t="shared" si="143"/>
        <v>14.6540856399</v>
      </c>
      <c r="BV149" s="29">
        <f t="shared" si="143"/>
        <v>14.6540856399</v>
      </c>
      <c r="BW149" s="29">
        <f t="shared" si="143"/>
        <v>14.6540856399</v>
      </c>
      <c r="BX149" s="29">
        <f t="shared" si="143"/>
        <v>14.6540856399</v>
      </c>
    </row>
    <row r="150" spans="1:76" x14ac:dyDescent="0.15">
      <c r="A150" s="27"/>
      <c r="B150" s="27"/>
      <c r="C150" s="27" t="s">
        <v>255</v>
      </c>
      <c r="D150" s="27"/>
      <c r="E150" s="27"/>
      <c r="F150" s="27"/>
      <c r="G150" s="147" t="str">
        <f t="shared" si="140"/>
        <v>JPY M</v>
      </c>
      <c r="H150" s="29"/>
      <c r="K150" s="132">
        <f t="shared" si="144"/>
        <v>47026</v>
      </c>
      <c r="L150" s="29">
        <f t="shared" si="145"/>
        <v>291.62451383940004</v>
      </c>
      <c r="M150" s="130">
        <f t="shared" si="146"/>
        <v>20</v>
      </c>
      <c r="N150" s="132">
        <f t="shared" si="141"/>
        <v>48760</v>
      </c>
      <c r="O150" s="29"/>
      <c r="P150" s="29"/>
      <c r="Q150" s="29"/>
      <c r="R150" s="29"/>
      <c r="S150" s="29"/>
      <c r="T150" s="29"/>
      <c r="U150" s="37"/>
      <c r="V150" s="18"/>
      <c r="W150" s="37"/>
      <c r="X150" s="18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  <c r="AT150" s="29"/>
      <c r="AU150" s="29"/>
      <c r="AV150" s="29"/>
      <c r="AW150" s="29"/>
      <c r="AX150" s="29"/>
      <c r="AY150" s="29"/>
      <c r="AZ150" s="29"/>
      <c r="BA150" s="29"/>
      <c r="BB150" s="29"/>
      <c r="BC150" s="29"/>
      <c r="BD150" s="29"/>
      <c r="BE150" s="29"/>
      <c r="BF150" s="29">
        <f t="shared" si="142"/>
        <v>0</v>
      </c>
      <c r="BG150" s="29">
        <f t="shared" si="142"/>
        <v>0</v>
      </c>
      <c r="BH150" s="29">
        <f t="shared" si="142"/>
        <v>0</v>
      </c>
      <c r="BI150" s="29">
        <f t="shared" si="142"/>
        <v>0</v>
      </c>
      <c r="BJ150" s="29">
        <f t="shared" si="142"/>
        <v>0</v>
      </c>
      <c r="BK150" s="29">
        <f t="shared" si="142"/>
        <v>0</v>
      </c>
      <c r="BL150" s="29">
        <f t="shared" si="142"/>
        <v>0</v>
      </c>
      <c r="BM150" s="29">
        <f t="shared" si="142"/>
        <v>0</v>
      </c>
      <c r="BN150" s="29">
        <f t="shared" si="142"/>
        <v>14.581225691970001</v>
      </c>
      <c r="BO150" s="29">
        <f t="shared" si="142"/>
        <v>14.581225691970001</v>
      </c>
      <c r="BP150" s="29">
        <f t="shared" si="143"/>
        <v>14.581225691970001</v>
      </c>
      <c r="BQ150" s="29">
        <f t="shared" si="143"/>
        <v>14.581225691970001</v>
      </c>
      <c r="BR150" s="29">
        <f t="shared" si="143"/>
        <v>14.581225691970001</v>
      </c>
      <c r="BS150" s="29">
        <f t="shared" si="143"/>
        <v>14.581225691970001</v>
      </c>
      <c r="BT150" s="29">
        <f t="shared" si="143"/>
        <v>14.581225691970001</v>
      </c>
      <c r="BU150" s="29">
        <f t="shared" si="143"/>
        <v>14.581225691970001</v>
      </c>
      <c r="BV150" s="29">
        <f t="shared" si="143"/>
        <v>14.581225691970001</v>
      </c>
      <c r="BW150" s="29">
        <f t="shared" si="143"/>
        <v>14.581225691970001</v>
      </c>
      <c r="BX150" s="29">
        <f t="shared" si="143"/>
        <v>14.581225691970001</v>
      </c>
    </row>
    <row r="151" spans="1:76" x14ac:dyDescent="0.15">
      <c r="A151" s="27"/>
      <c r="B151" s="27"/>
      <c r="C151" s="27" t="s">
        <v>256</v>
      </c>
      <c r="D151" s="27"/>
      <c r="E151" s="27"/>
      <c r="F151" s="27"/>
      <c r="G151" s="147" t="str">
        <f t="shared" si="140"/>
        <v>JPY M</v>
      </c>
      <c r="H151" s="29"/>
      <c r="K151" s="132">
        <f t="shared" si="144"/>
        <v>47118</v>
      </c>
      <c r="L151" s="29">
        <f t="shared" si="145"/>
        <v>265.72485415181995</v>
      </c>
      <c r="M151" s="130">
        <f t="shared" si="146"/>
        <v>20</v>
      </c>
      <c r="N151" s="132">
        <f t="shared" si="141"/>
        <v>48852</v>
      </c>
      <c r="O151" s="29"/>
      <c r="P151" s="29"/>
      <c r="Q151" s="29"/>
      <c r="R151" s="29"/>
      <c r="S151" s="29"/>
      <c r="T151" s="29"/>
      <c r="U151" s="37"/>
      <c r="V151" s="18"/>
      <c r="W151" s="37"/>
      <c r="X151" s="18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  <c r="AL151" s="29"/>
      <c r="AM151" s="29"/>
      <c r="AN151" s="29"/>
      <c r="AO151" s="29"/>
      <c r="AP151" s="29"/>
      <c r="AQ151" s="29"/>
      <c r="AR151" s="29"/>
      <c r="AS151" s="29"/>
      <c r="AT151" s="29"/>
      <c r="AU151" s="29"/>
      <c r="AV151" s="29"/>
      <c r="AW151" s="29"/>
      <c r="AX151" s="29"/>
      <c r="AY151" s="29"/>
      <c r="AZ151" s="29"/>
      <c r="BA151" s="29"/>
      <c r="BB151" s="29"/>
      <c r="BC151" s="29"/>
      <c r="BD151" s="29"/>
      <c r="BE151" s="29"/>
      <c r="BF151" s="29">
        <f t="shared" si="142"/>
        <v>0</v>
      </c>
      <c r="BG151" s="29">
        <f t="shared" si="142"/>
        <v>0</v>
      </c>
      <c r="BH151" s="29">
        <f t="shared" si="142"/>
        <v>0</v>
      </c>
      <c r="BI151" s="29">
        <f t="shared" si="142"/>
        <v>0</v>
      </c>
      <c r="BJ151" s="29">
        <f t="shared" si="142"/>
        <v>0</v>
      </c>
      <c r="BK151" s="29">
        <f t="shared" si="142"/>
        <v>0</v>
      </c>
      <c r="BL151" s="29">
        <f t="shared" si="142"/>
        <v>0</v>
      </c>
      <c r="BM151" s="29">
        <f t="shared" si="142"/>
        <v>0</v>
      </c>
      <c r="BN151" s="29">
        <f t="shared" si="142"/>
        <v>0</v>
      </c>
      <c r="BO151" s="29">
        <f t="shared" si="142"/>
        <v>13.286242707590997</v>
      </c>
      <c r="BP151" s="29">
        <f t="shared" si="143"/>
        <v>13.286242707590997</v>
      </c>
      <c r="BQ151" s="29">
        <f t="shared" si="143"/>
        <v>13.286242707590997</v>
      </c>
      <c r="BR151" s="29">
        <f t="shared" si="143"/>
        <v>13.286242707590997</v>
      </c>
      <c r="BS151" s="29">
        <f t="shared" si="143"/>
        <v>13.286242707590997</v>
      </c>
      <c r="BT151" s="29">
        <f t="shared" si="143"/>
        <v>13.286242707590997</v>
      </c>
      <c r="BU151" s="29">
        <f t="shared" si="143"/>
        <v>13.286242707590997</v>
      </c>
      <c r="BV151" s="29">
        <f t="shared" si="143"/>
        <v>13.286242707590997</v>
      </c>
      <c r="BW151" s="29">
        <f t="shared" si="143"/>
        <v>13.286242707590997</v>
      </c>
      <c r="BX151" s="29">
        <f t="shared" si="143"/>
        <v>13.286242707590997</v>
      </c>
    </row>
    <row r="152" spans="1:76" x14ac:dyDescent="0.15">
      <c r="A152" s="27"/>
      <c r="B152" s="27"/>
      <c r="C152" s="27" t="s">
        <v>257</v>
      </c>
      <c r="D152" s="27"/>
      <c r="E152" s="27"/>
      <c r="F152" s="27"/>
      <c r="G152" s="147" t="str">
        <f t="shared" si="140"/>
        <v>JPY M</v>
      </c>
      <c r="H152" s="29"/>
      <c r="K152" s="132">
        <f t="shared" si="144"/>
        <v>47208</v>
      </c>
      <c r="L152" s="29">
        <f t="shared" si="145"/>
        <v>257.95495624554599</v>
      </c>
      <c r="M152" s="130">
        <f t="shared" si="146"/>
        <v>20</v>
      </c>
      <c r="N152" s="132">
        <f t="shared" si="141"/>
        <v>48944</v>
      </c>
      <c r="O152" s="29"/>
      <c r="P152" s="29"/>
      <c r="Q152" s="29"/>
      <c r="R152" s="29"/>
      <c r="S152" s="29"/>
      <c r="T152" s="29"/>
      <c r="U152" s="37"/>
      <c r="V152" s="18"/>
      <c r="W152" s="37"/>
      <c r="X152" s="18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  <c r="AM152" s="29"/>
      <c r="AN152" s="29"/>
      <c r="AO152" s="29"/>
      <c r="AP152" s="29"/>
      <c r="AQ152" s="29"/>
      <c r="AR152" s="29"/>
      <c r="AS152" s="29"/>
      <c r="AT152" s="29"/>
      <c r="AU152" s="29"/>
      <c r="AV152" s="29"/>
      <c r="AW152" s="29"/>
      <c r="AX152" s="29"/>
      <c r="AY152" s="29"/>
      <c r="AZ152" s="29"/>
      <c r="BA152" s="29"/>
      <c r="BB152" s="29"/>
      <c r="BC152" s="29"/>
      <c r="BD152" s="29"/>
      <c r="BE152" s="29"/>
      <c r="BF152" s="29">
        <f t="shared" ref="BF152:BO161" si="147">IF(AND(BF$6&gt;=$K152,BF$6&lt;=$N152),$L152/$M152,0)</f>
        <v>0</v>
      </c>
      <c r="BG152" s="29">
        <f t="shared" si="147"/>
        <v>0</v>
      </c>
      <c r="BH152" s="29">
        <f t="shared" si="147"/>
        <v>0</v>
      </c>
      <c r="BI152" s="29">
        <f t="shared" si="147"/>
        <v>0</v>
      </c>
      <c r="BJ152" s="29">
        <f t="shared" si="147"/>
        <v>0</v>
      </c>
      <c r="BK152" s="29">
        <f t="shared" si="147"/>
        <v>0</v>
      </c>
      <c r="BL152" s="29">
        <f t="shared" si="147"/>
        <v>0</v>
      </c>
      <c r="BM152" s="29">
        <f t="shared" si="147"/>
        <v>0</v>
      </c>
      <c r="BN152" s="29">
        <f t="shared" si="147"/>
        <v>0</v>
      </c>
      <c r="BO152" s="29">
        <f t="shared" si="147"/>
        <v>0</v>
      </c>
      <c r="BP152" s="29">
        <f t="shared" ref="BP152:BX161" si="148">IF(AND(BP$6&gt;=$K152,BP$6&lt;=$N152),$L152/$M152,0)</f>
        <v>12.897747812277299</v>
      </c>
      <c r="BQ152" s="29">
        <f t="shared" si="148"/>
        <v>12.897747812277299</v>
      </c>
      <c r="BR152" s="29">
        <f t="shared" si="148"/>
        <v>12.897747812277299</v>
      </c>
      <c r="BS152" s="29">
        <f t="shared" si="148"/>
        <v>12.897747812277299</v>
      </c>
      <c r="BT152" s="29">
        <f t="shared" si="148"/>
        <v>12.897747812277299</v>
      </c>
      <c r="BU152" s="29">
        <f t="shared" si="148"/>
        <v>12.897747812277299</v>
      </c>
      <c r="BV152" s="29">
        <f t="shared" si="148"/>
        <v>12.897747812277299</v>
      </c>
      <c r="BW152" s="29">
        <f t="shared" si="148"/>
        <v>12.897747812277299</v>
      </c>
      <c r="BX152" s="29">
        <f t="shared" si="148"/>
        <v>12.897747812277299</v>
      </c>
    </row>
    <row r="153" spans="1:76" x14ac:dyDescent="0.15">
      <c r="A153" s="27"/>
      <c r="B153" s="27"/>
      <c r="C153" s="27" t="s">
        <v>258</v>
      </c>
      <c r="D153" s="27"/>
      <c r="E153" s="27"/>
      <c r="F153" s="27"/>
      <c r="G153" s="147" t="str">
        <f t="shared" si="140"/>
        <v>JPY M</v>
      </c>
      <c r="H153" s="29"/>
      <c r="K153" s="132">
        <f t="shared" si="144"/>
        <v>47299</v>
      </c>
      <c r="L153" s="29">
        <f t="shared" si="145"/>
        <v>255.6239868736638</v>
      </c>
      <c r="M153" s="130">
        <f t="shared" si="146"/>
        <v>20</v>
      </c>
      <c r="N153" s="132">
        <f t="shared" si="141"/>
        <v>49034</v>
      </c>
      <c r="O153" s="29"/>
      <c r="P153" s="29"/>
      <c r="Q153" s="29"/>
      <c r="R153" s="29"/>
      <c r="S153" s="29"/>
      <c r="T153" s="29"/>
      <c r="U153" s="37"/>
      <c r="V153" s="18"/>
      <c r="W153" s="37"/>
      <c r="X153" s="18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  <c r="AT153" s="29"/>
      <c r="AU153" s="29"/>
      <c r="AV153" s="29"/>
      <c r="AW153" s="29"/>
      <c r="AX153" s="29"/>
      <c r="AY153" s="29"/>
      <c r="AZ153" s="29"/>
      <c r="BA153" s="29"/>
      <c r="BB153" s="29"/>
      <c r="BC153" s="29"/>
      <c r="BD153" s="29"/>
      <c r="BE153" s="29"/>
      <c r="BF153" s="29">
        <f t="shared" si="147"/>
        <v>0</v>
      </c>
      <c r="BG153" s="29">
        <f t="shared" si="147"/>
        <v>0</v>
      </c>
      <c r="BH153" s="29">
        <f t="shared" si="147"/>
        <v>0</v>
      </c>
      <c r="BI153" s="29">
        <f t="shared" si="147"/>
        <v>0</v>
      </c>
      <c r="BJ153" s="29">
        <f t="shared" si="147"/>
        <v>0</v>
      </c>
      <c r="BK153" s="29">
        <f t="shared" si="147"/>
        <v>0</v>
      </c>
      <c r="BL153" s="29">
        <f t="shared" si="147"/>
        <v>0</v>
      </c>
      <c r="BM153" s="29">
        <f t="shared" si="147"/>
        <v>0</v>
      </c>
      <c r="BN153" s="29">
        <f t="shared" si="147"/>
        <v>0</v>
      </c>
      <c r="BO153" s="29">
        <f t="shared" si="147"/>
        <v>0</v>
      </c>
      <c r="BP153" s="29">
        <f t="shared" si="148"/>
        <v>0</v>
      </c>
      <c r="BQ153" s="29">
        <f t="shared" si="148"/>
        <v>12.781199343683189</v>
      </c>
      <c r="BR153" s="29">
        <f t="shared" si="148"/>
        <v>12.781199343683189</v>
      </c>
      <c r="BS153" s="29">
        <f t="shared" si="148"/>
        <v>12.781199343683189</v>
      </c>
      <c r="BT153" s="29">
        <f t="shared" si="148"/>
        <v>12.781199343683189</v>
      </c>
      <c r="BU153" s="29">
        <f t="shared" si="148"/>
        <v>12.781199343683189</v>
      </c>
      <c r="BV153" s="29">
        <f t="shared" si="148"/>
        <v>12.781199343683189</v>
      </c>
      <c r="BW153" s="29">
        <f t="shared" si="148"/>
        <v>12.781199343683189</v>
      </c>
      <c r="BX153" s="29">
        <f t="shared" si="148"/>
        <v>12.781199343683189</v>
      </c>
    </row>
    <row r="154" spans="1:76" x14ac:dyDescent="0.15">
      <c r="A154" s="27"/>
      <c r="B154" s="27"/>
      <c r="C154" s="27" t="s">
        <v>259</v>
      </c>
      <c r="D154" s="27"/>
      <c r="E154" s="27"/>
      <c r="F154" s="27"/>
      <c r="G154" s="147" t="str">
        <f t="shared" si="140"/>
        <v>JPY M</v>
      </c>
      <c r="H154" s="29"/>
      <c r="K154" s="132">
        <f t="shared" si="144"/>
        <v>47391</v>
      </c>
      <c r="L154" s="29">
        <f t="shared" si="145"/>
        <v>254.92469606209909</v>
      </c>
      <c r="M154" s="130">
        <f t="shared" si="146"/>
        <v>20</v>
      </c>
      <c r="N154" s="132">
        <f t="shared" si="141"/>
        <v>49125</v>
      </c>
      <c r="O154" s="29"/>
      <c r="P154" s="29"/>
      <c r="Q154" s="29"/>
      <c r="R154" s="29"/>
      <c r="S154" s="29"/>
      <c r="T154" s="29"/>
      <c r="U154" s="37"/>
      <c r="V154" s="18"/>
      <c r="W154" s="37"/>
      <c r="X154" s="18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  <c r="AT154" s="29"/>
      <c r="AU154" s="29"/>
      <c r="AV154" s="29"/>
      <c r="AW154" s="29"/>
      <c r="AX154" s="29"/>
      <c r="AY154" s="29"/>
      <c r="AZ154" s="29"/>
      <c r="BA154" s="29"/>
      <c r="BB154" s="29"/>
      <c r="BC154" s="29"/>
      <c r="BD154" s="29"/>
      <c r="BE154" s="29"/>
      <c r="BF154" s="29">
        <f t="shared" si="147"/>
        <v>0</v>
      </c>
      <c r="BG154" s="29">
        <f t="shared" si="147"/>
        <v>0</v>
      </c>
      <c r="BH154" s="29">
        <f t="shared" si="147"/>
        <v>0</v>
      </c>
      <c r="BI154" s="29">
        <f t="shared" si="147"/>
        <v>0</v>
      </c>
      <c r="BJ154" s="29">
        <f t="shared" si="147"/>
        <v>0</v>
      </c>
      <c r="BK154" s="29">
        <f t="shared" si="147"/>
        <v>0</v>
      </c>
      <c r="BL154" s="29">
        <f t="shared" si="147"/>
        <v>0</v>
      </c>
      <c r="BM154" s="29">
        <f t="shared" si="147"/>
        <v>0</v>
      </c>
      <c r="BN154" s="29">
        <f t="shared" si="147"/>
        <v>0</v>
      </c>
      <c r="BO154" s="29">
        <f t="shared" si="147"/>
        <v>0</v>
      </c>
      <c r="BP154" s="29">
        <f t="shared" si="148"/>
        <v>0</v>
      </c>
      <c r="BQ154" s="29">
        <f t="shared" si="148"/>
        <v>0</v>
      </c>
      <c r="BR154" s="29">
        <f t="shared" si="148"/>
        <v>12.746234803104954</v>
      </c>
      <c r="BS154" s="29">
        <f t="shared" si="148"/>
        <v>12.746234803104954</v>
      </c>
      <c r="BT154" s="29">
        <f t="shared" si="148"/>
        <v>12.746234803104954</v>
      </c>
      <c r="BU154" s="29">
        <f t="shared" si="148"/>
        <v>12.746234803104954</v>
      </c>
      <c r="BV154" s="29">
        <f t="shared" si="148"/>
        <v>12.746234803104954</v>
      </c>
      <c r="BW154" s="29">
        <f t="shared" si="148"/>
        <v>12.746234803104954</v>
      </c>
      <c r="BX154" s="29">
        <f t="shared" si="148"/>
        <v>12.746234803104954</v>
      </c>
    </row>
    <row r="155" spans="1:76" x14ac:dyDescent="0.15">
      <c r="A155" s="27"/>
      <c r="B155" s="27"/>
      <c r="C155" s="27" t="s">
        <v>260</v>
      </c>
      <c r="D155" s="27"/>
      <c r="E155" s="27"/>
      <c r="F155" s="27"/>
      <c r="G155" s="147" t="str">
        <f t="shared" si="140"/>
        <v>JPY M</v>
      </c>
      <c r="H155" s="29"/>
      <c r="K155" s="132">
        <f t="shared" si="144"/>
        <v>47483</v>
      </c>
      <c r="L155" s="29">
        <f t="shared" si="145"/>
        <v>239.43740881862971</v>
      </c>
      <c r="M155" s="130">
        <f t="shared" si="146"/>
        <v>20</v>
      </c>
      <c r="N155" s="132">
        <f t="shared" si="141"/>
        <v>49217</v>
      </c>
      <c r="O155" s="29"/>
      <c r="P155" s="29"/>
      <c r="Q155" s="29"/>
      <c r="R155" s="29"/>
      <c r="S155" s="29"/>
      <c r="T155" s="29"/>
      <c r="U155" s="37"/>
      <c r="V155" s="18"/>
      <c r="W155" s="37"/>
      <c r="X155" s="18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  <c r="AM155" s="29"/>
      <c r="AN155" s="29"/>
      <c r="AO155" s="29"/>
      <c r="AP155" s="29"/>
      <c r="AQ155" s="29"/>
      <c r="AR155" s="29"/>
      <c r="AS155" s="29"/>
      <c r="AT155" s="29"/>
      <c r="AU155" s="29"/>
      <c r="AV155" s="29"/>
      <c r="AW155" s="29"/>
      <c r="AX155" s="29"/>
      <c r="AY155" s="29"/>
      <c r="AZ155" s="29"/>
      <c r="BA155" s="29"/>
      <c r="BB155" s="29"/>
      <c r="BC155" s="29"/>
      <c r="BD155" s="29"/>
      <c r="BE155" s="29"/>
      <c r="BF155" s="29">
        <f t="shared" si="147"/>
        <v>0</v>
      </c>
      <c r="BG155" s="29">
        <f t="shared" si="147"/>
        <v>0</v>
      </c>
      <c r="BH155" s="29">
        <f t="shared" si="147"/>
        <v>0</v>
      </c>
      <c r="BI155" s="29">
        <f t="shared" si="147"/>
        <v>0</v>
      </c>
      <c r="BJ155" s="29">
        <f t="shared" si="147"/>
        <v>0</v>
      </c>
      <c r="BK155" s="29">
        <f t="shared" si="147"/>
        <v>0</v>
      </c>
      <c r="BL155" s="29">
        <f t="shared" si="147"/>
        <v>0</v>
      </c>
      <c r="BM155" s="29">
        <f t="shared" si="147"/>
        <v>0</v>
      </c>
      <c r="BN155" s="29">
        <f t="shared" si="147"/>
        <v>0</v>
      </c>
      <c r="BO155" s="29">
        <f t="shared" si="147"/>
        <v>0</v>
      </c>
      <c r="BP155" s="29">
        <f t="shared" si="148"/>
        <v>0</v>
      </c>
      <c r="BQ155" s="29">
        <f t="shared" si="148"/>
        <v>0</v>
      </c>
      <c r="BR155" s="29">
        <f t="shared" si="148"/>
        <v>0</v>
      </c>
      <c r="BS155" s="29">
        <f t="shared" si="148"/>
        <v>11.971870440931486</v>
      </c>
      <c r="BT155" s="29">
        <f t="shared" si="148"/>
        <v>11.971870440931486</v>
      </c>
      <c r="BU155" s="29">
        <f t="shared" si="148"/>
        <v>11.971870440931486</v>
      </c>
      <c r="BV155" s="29">
        <f t="shared" si="148"/>
        <v>11.971870440931486</v>
      </c>
      <c r="BW155" s="29">
        <f t="shared" si="148"/>
        <v>11.971870440931486</v>
      </c>
      <c r="BX155" s="29">
        <f t="shared" si="148"/>
        <v>11.971870440931486</v>
      </c>
    </row>
    <row r="156" spans="1:76" x14ac:dyDescent="0.15">
      <c r="A156" s="27"/>
      <c r="B156" s="27"/>
      <c r="C156" s="27" t="s">
        <v>261</v>
      </c>
      <c r="D156" s="27"/>
      <c r="E156" s="27"/>
      <c r="F156" s="27"/>
      <c r="G156" s="147" t="str">
        <f t="shared" si="140"/>
        <v>JPY M</v>
      </c>
      <c r="H156" s="29"/>
      <c r="K156" s="132">
        <f t="shared" si="144"/>
        <v>47573</v>
      </c>
      <c r="L156" s="29">
        <f t="shared" si="145"/>
        <v>234.7912226455889</v>
      </c>
      <c r="M156" s="130">
        <f t="shared" si="146"/>
        <v>20</v>
      </c>
      <c r="N156" s="132">
        <f t="shared" si="141"/>
        <v>49309</v>
      </c>
      <c r="O156" s="29"/>
      <c r="P156" s="29"/>
      <c r="Q156" s="29"/>
      <c r="R156" s="29"/>
      <c r="S156" s="29"/>
      <c r="T156" s="29"/>
      <c r="U156" s="37"/>
      <c r="V156" s="18"/>
      <c r="W156" s="37"/>
      <c r="X156" s="18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  <c r="AL156" s="29"/>
      <c r="AM156" s="29"/>
      <c r="AN156" s="29"/>
      <c r="AO156" s="29"/>
      <c r="AP156" s="29"/>
      <c r="AQ156" s="29"/>
      <c r="AR156" s="29"/>
      <c r="AS156" s="29"/>
      <c r="AT156" s="29"/>
      <c r="AU156" s="29"/>
      <c r="AV156" s="29"/>
      <c r="AW156" s="29"/>
      <c r="AX156" s="29"/>
      <c r="AY156" s="29"/>
      <c r="AZ156" s="29"/>
      <c r="BA156" s="29"/>
      <c r="BB156" s="29"/>
      <c r="BC156" s="29"/>
      <c r="BD156" s="29"/>
      <c r="BE156" s="29"/>
      <c r="BF156" s="29">
        <f t="shared" si="147"/>
        <v>0</v>
      </c>
      <c r="BG156" s="29">
        <f t="shared" si="147"/>
        <v>0</v>
      </c>
      <c r="BH156" s="29">
        <f t="shared" si="147"/>
        <v>0</v>
      </c>
      <c r="BI156" s="29">
        <f t="shared" si="147"/>
        <v>0</v>
      </c>
      <c r="BJ156" s="29">
        <f t="shared" si="147"/>
        <v>0</v>
      </c>
      <c r="BK156" s="29">
        <f t="shared" si="147"/>
        <v>0</v>
      </c>
      <c r="BL156" s="29">
        <f t="shared" si="147"/>
        <v>0</v>
      </c>
      <c r="BM156" s="29">
        <f t="shared" si="147"/>
        <v>0</v>
      </c>
      <c r="BN156" s="29">
        <f t="shared" si="147"/>
        <v>0</v>
      </c>
      <c r="BO156" s="29">
        <f t="shared" si="147"/>
        <v>0</v>
      </c>
      <c r="BP156" s="29">
        <f t="shared" si="148"/>
        <v>0</v>
      </c>
      <c r="BQ156" s="29">
        <f t="shared" si="148"/>
        <v>0</v>
      </c>
      <c r="BR156" s="29">
        <f t="shared" si="148"/>
        <v>0</v>
      </c>
      <c r="BS156" s="29">
        <f t="shared" si="148"/>
        <v>0</v>
      </c>
      <c r="BT156" s="29">
        <f t="shared" si="148"/>
        <v>11.739561132279444</v>
      </c>
      <c r="BU156" s="29">
        <f t="shared" si="148"/>
        <v>11.739561132279444</v>
      </c>
      <c r="BV156" s="29">
        <f t="shared" si="148"/>
        <v>11.739561132279444</v>
      </c>
      <c r="BW156" s="29">
        <f t="shared" si="148"/>
        <v>11.739561132279444</v>
      </c>
      <c r="BX156" s="29">
        <f t="shared" si="148"/>
        <v>11.739561132279444</v>
      </c>
    </row>
    <row r="157" spans="1:76" x14ac:dyDescent="0.15">
      <c r="A157" s="27"/>
      <c r="B157" s="27"/>
      <c r="C157" s="27" t="s">
        <v>262</v>
      </c>
      <c r="D157" s="27"/>
      <c r="E157" s="27"/>
      <c r="F157" s="27"/>
      <c r="G157" s="147" t="str">
        <f t="shared" si="140"/>
        <v>JPY M</v>
      </c>
      <c r="H157" s="29"/>
      <c r="K157" s="132">
        <f t="shared" si="144"/>
        <v>47664</v>
      </c>
      <c r="L157" s="29">
        <f t="shared" si="145"/>
        <v>233.39736679367661</v>
      </c>
      <c r="M157" s="130">
        <f t="shared" si="146"/>
        <v>20</v>
      </c>
      <c r="N157" s="132">
        <f t="shared" si="141"/>
        <v>49399</v>
      </c>
      <c r="O157" s="29"/>
      <c r="P157" s="29"/>
      <c r="Q157" s="29"/>
      <c r="R157" s="29"/>
      <c r="S157" s="29"/>
      <c r="T157" s="29"/>
      <c r="U157" s="37"/>
      <c r="V157" s="18"/>
      <c r="W157" s="37"/>
      <c r="X157" s="18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  <c r="AT157" s="29"/>
      <c r="AU157" s="29"/>
      <c r="AV157" s="29"/>
      <c r="AW157" s="29"/>
      <c r="AX157" s="29"/>
      <c r="AY157" s="29"/>
      <c r="AZ157" s="29"/>
      <c r="BA157" s="29"/>
      <c r="BB157" s="29"/>
      <c r="BC157" s="29"/>
      <c r="BD157" s="29"/>
      <c r="BE157" s="29"/>
      <c r="BF157" s="29">
        <f t="shared" si="147"/>
        <v>0</v>
      </c>
      <c r="BG157" s="29">
        <f t="shared" si="147"/>
        <v>0</v>
      </c>
      <c r="BH157" s="29">
        <f t="shared" si="147"/>
        <v>0</v>
      </c>
      <c r="BI157" s="29">
        <f t="shared" si="147"/>
        <v>0</v>
      </c>
      <c r="BJ157" s="29">
        <f t="shared" si="147"/>
        <v>0</v>
      </c>
      <c r="BK157" s="29">
        <f t="shared" si="147"/>
        <v>0</v>
      </c>
      <c r="BL157" s="29">
        <f t="shared" si="147"/>
        <v>0</v>
      </c>
      <c r="BM157" s="29">
        <f t="shared" si="147"/>
        <v>0</v>
      </c>
      <c r="BN157" s="29">
        <f t="shared" si="147"/>
        <v>0</v>
      </c>
      <c r="BO157" s="29">
        <f t="shared" si="147"/>
        <v>0</v>
      </c>
      <c r="BP157" s="29">
        <f t="shared" si="148"/>
        <v>0</v>
      </c>
      <c r="BQ157" s="29">
        <f t="shared" si="148"/>
        <v>0</v>
      </c>
      <c r="BR157" s="29">
        <f t="shared" si="148"/>
        <v>0</v>
      </c>
      <c r="BS157" s="29">
        <f t="shared" si="148"/>
        <v>0</v>
      </c>
      <c r="BT157" s="29">
        <f t="shared" si="148"/>
        <v>0</v>
      </c>
      <c r="BU157" s="29">
        <f t="shared" si="148"/>
        <v>11.669868339683831</v>
      </c>
      <c r="BV157" s="29">
        <f t="shared" si="148"/>
        <v>11.669868339683831</v>
      </c>
      <c r="BW157" s="29">
        <f t="shared" si="148"/>
        <v>11.669868339683831</v>
      </c>
      <c r="BX157" s="29">
        <f t="shared" si="148"/>
        <v>11.669868339683831</v>
      </c>
    </row>
    <row r="158" spans="1:76" x14ac:dyDescent="0.15">
      <c r="A158" s="27"/>
      <c r="B158" s="27"/>
      <c r="C158" s="27" t="s">
        <v>382</v>
      </c>
      <c r="D158" s="27"/>
      <c r="E158" s="27"/>
      <c r="F158" s="27"/>
      <c r="G158" s="147" t="str">
        <f t="shared" si="140"/>
        <v>JPY M</v>
      </c>
      <c r="H158" s="29"/>
      <c r="K158" s="132">
        <f>EOMONTH(K157,3)</f>
        <v>47756</v>
      </c>
      <c r="L158" s="29">
        <f t="shared" si="145"/>
        <v>232.97921003810299</v>
      </c>
      <c r="M158" s="130">
        <f t="shared" si="146"/>
        <v>20</v>
      </c>
      <c r="N158" s="132">
        <f>EOMONTH(K158,3*(M158-1))</f>
        <v>49490</v>
      </c>
      <c r="O158" s="29"/>
      <c r="P158" s="29"/>
      <c r="Q158" s="29"/>
      <c r="R158" s="29"/>
      <c r="S158" s="29"/>
      <c r="T158" s="29"/>
      <c r="U158" s="37"/>
      <c r="V158" s="18"/>
      <c r="W158" s="37"/>
      <c r="X158" s="18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  <c r="AT158" s="29"/>
      <c r="AU158" s="29"/>
      <c r="AV158" s="29"/>
      <c r="AW158" s="29"/>
      <c r="AX158" s="29"/>
      <c r="AY158" s="29"/>
      <c r="AZ158" s="29"/>
      <c r="BA158" s="29"/>
      <c r="BB158" s="29"/>
      <c r="BC158" s="29"/>
      <c r="BD158" s="29"/>
      <c r="BE158" s="29"/>
      <c r="BF158" s="29">
        <f t="shared" si="147"/>
        <v>0</v>
      </c>
      <c r="BG158" s="29">
        <f t="shared" si="147"/>
        <v>0</v>
      </c>
      <c r="BH158" s="29">
        <f t="shared" si="147"/>
        <v>0</v>
      </c>
      <c r="BI158" s="29">
        <f t="shared" si="147"/>
        <v>0</v>
      </c>
      <c r="BJ158" s="29">
        <f t="shared" si="147"/>
        <v>0</v>
      </c>
      <c r="BK158" s="29">
        <f t="shared" si="147"/>
        <v>0</v>
      </c>
      <c r="BL158" s="29">
        <f t="shared" si="147"/>
        <v>0</v>
      </c>
      <c r="BM158" s="29">
        <f t="shared" si="147"/>
        <v>0</v>
      </c>
      <c r="BN158" s="29">
        <f t="shared" si="147"/>
        <v>0</v>
      </c>
      <c r="BO158" s="29">
        <f t="shared" si="147"/>
        <v>0</v>
      </c>
      <c r="BP158" s="29">
        <f t="shared" si="148"/>
        <v>0</v>
      </c>
      <c r="BQ158" s="29">
        <f t="shared" si="148"/>
        <v>0</v>
      </c>
      <c r="BR158" s="29">
        <f t="shared" si="148"/>
        <v>0</v>
      </c>
      <c r="BS158" s="29">
        <f t="shared" si="148"/>
        <v>0</v>
      </c>
      <c r="BT158" s="29">
        <f t="shared" si="148"/>
        <v>0</v>
      </c>
      <c r="BU158" s="29">
        <f t="shared" si="148"/>
        <v>0</v>
      </c>
      <c r="BV158" s="29">
        <f t="shared" si="148"/>
        <v>11.648960501905149</v>
      </c>
      <c r="BW158" s="29">
        <f t="shared" si="148"/>
        <v>11.648960501905149</v>
      </c>
      <c r="BX158" s="29">
        <f t="shared" si="148"/>
        <v>11.648960501905149</v>
      </c>
    </row>
    <row r="159" spans="1:76" x14ac:dyDescent="0.15">
      <c r="A159" s="27"/>
      <c r="B159" s="27"/>
      <c r="C159" s="27" t="s">
        <v>383</v>
      </c>
      <c r="D159" s="27"/>
      <c r="E159" s="27"/>
      <c r="F159" s="27"/>
      <c r="G159" s="147" t="str">
        <f t="shared" si="140"/>
        <v>JPY M</v>
      </c>
      <c r="H159" s="29"/>
      <c r="K159" s="132">
        <f>EOMONTH(K158,3)</f>
        <v>47848</v>
      </c>
      <c r="L159" s="29">
        <f t="shared" si="145"/>
        <v>217.57626301143088</v>
      </c>
      <c r="M159" s="130">
        <f t="shared" si="146"/>
        <v>20</v>
      </c>
      <c r="N159" s="132">
        <f>EOMONTH(K159,3*(M159-1))</f>
        <v>49582</v>
      </c>
      <c r="O159" s="29"/>
      <c r="P159" s="29"/>
      <c r="Q159" s="29"/>
      <c r="R159" s="29"/>
      <c r="S159" s="29"/>
      <c r="T159" s="29"/>
      <c r="U159" s="37"/>
      <c r="V159" s="18"/>
      <c r="W159" s="37"/>
      <c r="X159" s="18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  <c r="AL159" s="29"/>
      <c r="AM159" s="29"/>
      <c r="AN159" s="29"/>
      <c r="AO159" s="29"/>
      <c r="AP159" s="29"/>
      <c r="AQ159" s="29"/>
      <c r="AR159" s="29"/>
      <c r="AS159" s="29"/>
      <c r="AT159" s="29"/>
      <c r="AU159" s="29"/>
      <c r="AV159" s="29"/>
      <c r="AW159" s="29"/>
      <c r="AX159" s="29"/>
      <c r="AY159" s="29"/>
      <c r="AZ159" s="29"/>
      <c r="BA159" s="29"/>
      <c r="BB159" s="29"/>
      <c r="BC159" s="29"/>
      <c r="BD159" s="29"/>
      <c r="BE159" s="29"/>
      <c r="BF159" s="29">
        <f t="shared" si="147"/>
        <v>0</v>
      </c>
      <c r="BG159" s="29">
        <f t="shared" si="147"/>
        <v>0</v>
      </c>
      <c r="BH159" s="29">
        <f t="shared" si="147"/>
        <v>0</v>
      </c>
      <c r="BI159" s="29">
        <f t="shared" si="147"/>
        <v>0</v>
      </c>
      <c r="BJ159" s="29">
        <f t="shared" si="147"/>
        <v>0</v>
      </c>
      <c r="BK159" s="29">
        <f t="shared" si="147"/>
        <v>0</v>
      </c>
      <c r="BL159" s="29">
        <f t="shared" si="147"/>
        <v>0</v>
      </c>
      <c r="BM159" s="29">
        <f t="shared" si="147"/>
        <v>0</v>
      </c>
      <c r="BN159" s="29">
        <f t="shared" si="147"/>
        <v>0</v>
      </c>
      <c r="BO159" s="29">
        <f t="shared" si="147"/>
        <v>0</v>
      </c>
      <c r="BP159" s="29">
        <f t="shared" si="148"/>
        <v>0</v>
      </c>
      <c r="BQ159" s="29">
        <f t="shared" si="148"/>
        <v>0</v>
      </c>
      <c r="BR159" s="29">
        <f t="shared" si="148"/>
        <v>0</v>
      </c>
      <c r="BS159" s="29">
        <f t="shared" si="148"/>
        <v>0</v>
      </c>
      <c r="BT159" s="29">
        <f t="shared" si="148"/>
        <v>0</v>
      </c>
      <c r="BU159" s="29">
        <f t="shared" si="148"/>
        <v>0</v>
      </c>
      <c r="BV159" s="29">
        <f t="shared" si="148"/>
        <v>0</v>
      </c>
      <c r="BW159" s="29">
        <f t="shared" si="148"/>
        <v>10.878813150571544</v>
      </c>
      <c r="BX159" s="29">
        <f t="shared" si="148"/>
        <v>10.878813150571544</v>
      </c>
    </row>
    <row r="160" spans="1:76" x14ac:dyDescent="0.15">
      <c r="A160" s="27"/>
      <c r="B160" s="27"/>
      <c r="C160" s="27" t="s">
        <v>384</v>
      </c>
      <c r="D160" s="27"/>
      <c r="E160" s="27"/>
      <c r="F160" s="27"/>
      <c r="G160" s="147" t="str">
        <f t="shared" si="140"/>
        <v>JPY M</v>
      </c>
      <c r="H160" s="29"/>
      <c r="K160" s="132">
        <f>EOMONTH(K159,3)</f>
        <v>47938</v>
      </c>
      <c r="L160" s="29">
        <f t="shared" si="145"/>
        <v>212.95537890342928</v>
      </c>
      <c r="M160" s="130">
        <f t="shared" si="146"/>
        <v>20</v>
      </c>
      <c r="N160" s="132">
        <f>EOMONTH(K160,3*(M160-1))</f>
        <v>49674</v>
      </c>
      <c r="O160" s="29"/>
      <c r="P160" s="29"/>
      <c r="Q160" s="29"/>
      <c r="R160" s="29"/>
      <c r="S160" s="29"/>
      <c r="T160" s="29"/>
      <c r="U160" s="37"/>
      <c r="V160" s="18"/>
      <c r="W160" s="37"/>
      <c r="X160" s="18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  <c r="AM160" s="29"/>
      <c r="AN160" s="29"/>
      <c r="AO160" s="29"/>
      <c r="AP160" s="29"/>
      <c r="AQ160" s="29"/>
      <c r="AR160" s="29"/>
      <c r="AS160" s="29"/>
      <c r="AT160" s="29"/>
      <c r="AU160" s="29"/>
      <c r="AV160" s="29"/>
      <c r="AW160" s="29"/>
      <c r="AX160" s="29"/>
      <c r="AY160" s="29"/>
      <c r="AZ160" s="29"/>
      <c r="BA160" s="29"/>
      <c r="BB160" s="29"/>
      <c r="BC160" s="29"/>
      <c r="BD160" s="29"/>
      <c r="BE160" s="29"/>
      <c r="BF160" s="29">
        <f t="shared" si="147"/>
        <v>0</v>
      </c>
      <c r="BG160" s="29">
        <f t="shared" si="147"/>
        <v>0</v>
      </c>
      <c r="BH160" s="29">
        <f t="shared" si="147"/>
        <v>0</v>
      </c>
      <c r="BI160" s="29">
        <f t="shared" si="147"/>
        <v>0</v>
      </c>
      <c r="BJ160" s="29">
        <f t="shared" si="147"/>
        <v>0</v>
      </c>
      <c r="BK160" s="29">
        <f t="shared" si="147"/>
        <v>0</v>
      </c>
      <c r="BL160" s="29">
        <f t="shared" si="147"/>
        <v>0</v>
      </c>
      <c r="BM160" s="29">
        <f t="shared" si="147"/>
        <v>0</v>
      </c>
      <c r="BN160" s="29">
        <f t="shared" si="147"/>
        <v>0</v>
      </c>
      <c r="BO160" s="29">
        <f t="shared" si="147"/>
        <v>0</v>
      </c>
      <c r="BP160" s="29">
        <f t="shared" si="148"/>
        <v>0</v>
      </c>
      <c r="BQ160" s="29">
        <f t="shared" si="148"/>
        <v>0</v>
      </c>
      <c r="BR160" s="29">
        <f t="shared" si="148"/>
        <v>0</v>
      </c>
      <c r="BS160" s="29">
        <f t="shared" si="148"/>
        <v>0</v>
      </c>
      <c r="BT160" s="29">
        <f t="shared" si="148"/>
        <v>0</v>
      </c>
      <c r="BU160" s="29">
        <f t="shared" si="148"/>
        <v>0</v>
      </c>
      <c r="BV160" s="29">
        <f t="shared" si="148"/>
        <v>0</v>
      </c>
      <c r="BW160" s="29">
        <f t="shared" si="148"/>
        <v>0</v>
      </c>
      <c r="BX160" s="29">
        <f t="shared" si="148"/>
        <v>10.647768945171464</v>
      </c>
    </row>
    <row r="161" spans="1:76" x14ac:dyDescent="0.15">
      <c r="A161" s="27"/>
      <c r="B161" s="27"/>
      <c r="C161" s="27" t="s">
        <v>385</v>
      </c>
      <c r="D161" s="27"/>
      <c r="E161" s="27"/>
      <c r="F161" s="27"/>
      <c r="G161" s="147" t="str">
        <f t="shared" si="140"/>
        <v>JPY M</v>
      </c>
      <c r="H161" s="29"/>
      <c r="K161" s="132">
        <f>EOMONTH(K160,3)</f>
        <v>48029</v>
      </c>
      <c r="L161" s="29">
        <f t="shared" si="145"/>
        <v>211.56911367102876</v>
      </c>
      <c r="M161" s="130">
        <f t="shared" si="146"/>
        <v>20</v>
      </c>
      <c r="N161" s="132">
        <f>EOMONTH(K161,3*(M161-1))</f>
        <v>49765</v>
      </c>
      <c r="O161" s="29"/>
      <c r="P161" s="29"/>
      <c r="Q161" s="29"/>
      <c r="R161" s="29"/>
      <c r="S161" s="29"/>
      <c r="T161" s="29"/>
      <c r="U161" s="37"/>
      <c r="V161" s="18"/>
      <c r="W161" s="37"/>
      <c r="X161" s="18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  <c r="AT161" s="29"/>
      <c r="AU161" s="29"/>
      <c r="AV161" s="29"/>
      <c r="AW161" s="29"/>
      <c r="AX161" s="29"/>
      <c r="AY161" s="29"/>
      <c r="AZ161" s="29"/>
      <c r="BA161" s="29"/>
      <c r="BB161" s="29"/>
      <c r="BC161" s="29"/>
      <c r="BD161" s="29"/>
      <c r="BE161" s="29"/>
      <c r="BF161" s="29">
        <f t="shared" si="147"/>
        <v>0</v>
      </c>
      <c r="BG161" s="29">
        <f t="shared" si="147"/>
        <v>0</v>
      </c>
      <c r="BH161" s="29">
        <f t="shared" si="147"/>
        <v>0</v>
      </c>
      <c r="BI161" s="29">
        <f t="shared" si="147"/>
        <v>0</v>
      </c>
      <c r="BJ161" s="29">
        <f t="shared" si="147"/>
        <v>0</v>
      </c>
      <c r="BK161" s="29">
        <f t="shared" si="147"/>
        <v>0</v>
      </c>
      <c r="BL161" s="29">
        <f t="shared" si="147"/>
        <v>0</v>
      </c>
      <c r="BM161" s="29">
        <f t="shared" si="147"/>
        <v>0</v>
      </c>
      <c r="BN161" s="29">
        <f t="shared" si="147"/>
        <v>0</v>
      </c>
      <c r="BO161" s="29">
        <f t="shared" si="147"/>
        <v>0</v>
      </c>
      <c r="BP161" s="29">
        <f t="shared" si="148"/>
        <v>0</v>
      </c>
      <c r="BQ161" s="29">
        <f t="shared" si="148"/>
        <v>0</v>
      </c>
      <c r="BR161" s="29">
        <f t="shared" si="148"/>
        <v>0</v>
      </c>
      <c r="BS161" s="29">
        <f t="shared" si="148"/>
        <v>0</v>
      </c>
      <c r="BT161" s="29">
        <f t="shared" si="148"/>
        <v>0</v>
      </c>
      <c r="BU161" s="29">
        <f t="shared" si="148"/>
        <v>0</v>
      </c>
      <c r="BV161" s="29">
        <f t="shared" si="148"/>
        <v>0</v>
      </c>
      <c r="BW161" s="29">
        <f t="shared" si="148"/>
        <v>0</v>
      </c>
      <c r="BX161" s="29">
        <f t="shared" si="148"/>
        <v>0</v>
      </c>
    </row>
    <row r="162" spans="1:76" x14ac:dyDescent="0.15">
      <c r="A162" s="27"/>
      <c r="B162" s="133" t="s">
        <v>263</v>
      </c>
      <c r="C162" s="133"/>
      <c r="D162" s="134"/>
      <c r="E162" s="134"/>
      <c r="F162" s="134"/>
      <c r="G162" s="160" t="str">
        <f t="shared" si="140"/>
        <v>JPY M</v>
      </c>
      <c r="H162" s="106">
        <f t="shared" ref="H162:T162" si="149">SUMIF($X$5:$BY$5,H$5,$X162:$BY162)</f>
        <v>0</v>
      </c>
      <c r="I162" s="106">
        <f t="shared" si="149"/>
        <v>0</v>
      </c>
      <c r="J162" s="106">
        <f t="shared" si="149"/>
        <v>0</v>
      </c>
      <c r="K162" s="106">
        <f t="shared" si="149"/>
        <v>0</v>
      </c>
      <c r="L162" s="106">
        <f t="shared" si="149"/>
        <v>0</v>
      </c>
      <c r="M162" s="106">
        <f t="shared" si="149"/>
        <v>0</v>
      </c>
      <c r="N162" s="106">
        <f t="shared" si="149"/>
        <v>0</v>
      </c>
      <c r="O162" s="106">
        <f t="shared" si="149"/>
        <v>0</v>
      </c>
      <c r="P162" s="106">
        <f t="shared" si="149"/>
        <v>586.03663000000006</v>
      </c>
      <c r="Q162" s="106">
        <f t="shared" si="149"/>
        <v>1015.8528067863333</v>
      </c>
      <c r="R162" s="106">
        <f t="shared" si="149"/>
        <v>1252.1919539683029</v>
      </c>
      <c r="S162" s="106">
        <f t="shared" si="149"/>
        <v>912.33571231047665</v>
      </c>
      <c r="T162" s="106">
        <f t="shared" si="149"/>
        <v>916.69278816971485</v>
      </c>
      <c r="U162" s="37"/>
      <c r="V162" s="18"/>
      <c r="W162" s="37"/>
      <c r="X162" s="18"/>
      <c r="Y162" s="106"/>
      <c r="Z162" s="106"/>
      <c r="AA162" s="106"/>
      <c r="AB162" s="106"/>
      <c r="AC162" s="106"/>
      <c r="AD162" s="106"/>
      <c r="AE162" s="106"/>
      <c r="AF162" s="106"/>
      <c r="AG162" s="106"/>
      <c r="AH162" s="106"/>
      <c r="AI162" s="106"/>
      <c r="AJ162" s="106"/>
      <c r="AK162" s="106"/>
      <c r="AL162" s="106"/>
      <c r="AM162" s="106"/>
      <c r="AN162" s="106"/>
      <c r="AO162" s="106"/>
      <c r="AP162" s="106"/>
      <c r="AQ162" s="106"/>
      <c r="AR162" s="106"/>
      <c r="AS162" s="106"/>
      <c r="AT162" s="106"/>
      <c r="AU162" s="106"/>
      <c r="AV162" s="106"/>
      <c r="AW162" s="106"/>
      <c r="AX162" s="106"/>
      <c r="AY162" s="106"/>
      <c r="AZ162" s="106"/>
      <c r="BA162" s="106"/>
      <c r="BB162" s="106"/>
      <c r="BC162" s="106"/>
      <c r="BD162" s="106"/>
      <c r="BE162" s="106"/>
      <c r="BF162" s="106">
        <f t="shared" ref="BF162:BX162" si="150">SUM(BF142:BF161)</f>
        <v>181.58333333333334</v>
      </c>
      <c r="BG162" s="106">
        <f t="shared" si="150"/>
        <v>193.88093333333333</v>
      </c>
      <c r="BH162" s="106">
        <f t="shared" si="150"/>
        <v>210.57236333333333</v>
      </c>
      <c r="BI162" s="106">
        <f t="shared" si="150"/>
        <v>228.58194233333333</v>
      </c>
      <c r="BJ162" s="106">
        <f t="shared" si="150"/>
        <v>246.98696603333332</v>
      </c>
      <c r="BK162" s="106">
        <f t="shared" si="150"/>
        <v>262.69347314333334</v>
      </c>
      <c r="BL162" s="106">
        <f t="shared" si="150"/>
        <v>277.59042527633335</v>
      </c>
      <c r="BM162" s="106">
        <f t="shared" si="150"/>
        <v>292.24451091623337</v>
      </c>
      <c r="BN162" s="106">
        <f t="shared" si="150"/>
        <v>306.82573660820339</v>
      </c>
      <c r="BO162" s="106">
        <f t="shared" si="150"/>
        <v>320.11197931579437</v>
      </c>
      <c r="BP162" s="106">
        <f t="shared" si="150"/>
        <v>333.00972712807169</v>
      </c>
      <c r="BQ162" s="106">
        <f t="shared" si="150"/>
        <v>345.79092647175486</v>
      </c>
      <c r="BR162" s="106">
        <f t="shared" si="150"/>
        <v>176.95382794152644</v>
      </c>
      <c r="BS162" s="106">
        <f t="shared" si="150"/>
        <v>188.92569838245794</v>
      </c>
      <c r="BT162" s="106">
        <f t="shared" si="150"/>
        <v>200.66525951473739</v>
      </c>
      <c r="BU162" s="106">
        <f t="shared" si="150"/>
        <v>212.33512785442122</v>
      </c>
      <c r="BV162" s="106">
        <f t="shared" si="150"/>
        <v>223.98408835632637</v>
      </c>
      <c r="BW162" s="106">
        <f t="shared" si="150"/>
        <v>234.86290150689791</v>
      </c>
      <c r="BX162" s="106">
        <f t="shared" si="150"/>
        <v>245.51067045206938</v>
      </c>
    </row>
    <row r="163" spans="1:76" x14ac:dyDescent="0.15">
      <c r="A163" s="27"/>
      <c r="B163" s="27"/>
      <c r="C163" s="27"/>
      <c r="D163" s="27"/>
      <c r="E163" s="27"/>
      <c r="F163" s="27"/>
      <c r="G163" s="124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37"/>
      <c r="V163" s="18"/>
      <c r="W163" s="37"/>
      <c r="X163" s="18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  <c r="AT163" s="29"/>
      <c r="AU163" s="29"/>
      <c r="AV163" s="29"/>
      <c r="AW163" s="29"/>
      <c r="AX163" s="29"/>
      <c r="AY163" s="29"/>
      <c r="AZ163" s="29"/>
      <c r="BA163" s="29"/>
      <c r="BB163" s="29"/>
      <c r="BC163" s="29"/>
      <c r="BD163" s="29"/>
      <c r="BE163" s="29"/>
      <c r="BF163" s="29"/>
      <c r="BG163" s="29"/>
      <c r="BH163" s="29"/>
      <c r="BI163" s="29"/>
      <c r="BJ163" s="29"/>
      <c r="BK163" s="29"/>
      <c r="BL163" s="29"/>
      <c r="BM163" s="29"/>
      <c r="BN163" s="29"/>
      <c r="BO163" s="29"/>
      <c r="BP163" s="29"/>
      <c r="BQ163" s="29"/>
      <c r="BR163" s="29"/>
      <c r="BS163" s="29"/>
      <c r="BT163" s="29"/>
      <c r="BU163" s="29"/>
      <c r="BV163" s="29"/>
      <c r="BW163" s="29"/>
      <c r="BX163" s="29"/>
    </row>
    <row r="164" spans="1:76" x14ac:dyDescent="0.15">
      <c r="A164" s="27"/>
      <c r="B164" s="44" t="s">
        <v>220</v>
      </c>
      <c r="C164" s="27"/>
      <c r="D164" s="27"/>
      <c r="E164" s="27"/>
      <c r="F164" s="27"/>
      <c r="G164" s="124"/>
      <c r="H164" s="29"/>
      <c r="K164" s="161" t="s">
        <v>243</v>
      </c>
      <c r="L164" s="161" t="s">
        <v>244</v>
      </c>
      <c r="M164" s="161" t="s">
        <v>245</v>
      </c>
      <c r="N164" s="161" t="s">
        <v>246</v>
      </c>
      <c r="O164" s="29"/>
      <c r="P164" s="29"/>
      <c r="Q164" s="29"/>
      <c r="R164" s="29"/>
      <c r="S164" s="29"/>
      <c r="T164" s="29"/>
      <c r="U164" s="37"/>
      <c r="V164" s="18"/>
      <c r="W164" s="37"/>
      <c r="X164" s="18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  <c r="AT164" s="29"/>
      <c r="AU164" s="29"/>
      <c r="AV164" s="29"/>
      <c r="AW164" s="29"/>
      <c r="AX164" s="29"/>
      <c r="AY164" s="29"/>
      <c r="AZ164" s="29"/>
      <c r="BA164" s="29"/>
      <c r="BB164" s="29"/>
      <c r="BC164" s="29"/>
      <c r="BD164" s="29"/>
      <c r="BE164" s="29"/>
      <c r="BF164" s="29"/>
      <c r="BG164" s="29"/>
      <c r="BH164" s="29"/>
      <c r="BI164" s="29"/>
      <c r="BJ164" s="29"/>
      <c r="BK164" s="29"/>
      <c r="BL164" s="29"/>
      <c r="BM164" s="29"/>
      <c r="BN164" s="29"/>
      <c r="BO164" s="29"/>
      <c r="BP164" s="29"/>
      <c r="BQ164" s="29"/>
      <c r="BR164" s="29"/>
      <c r="BS164" s="29"/>
      <c r="BT164" s="29"/>
      <c r="BU164" s="29"/>
      <c r="BV164" s="29"/>
      <c r="BW164" s="29"/>
      <c r="BX164" s="29"/>
    </row>
    <row r="165" spans="1:76" x14ac:dyDescent="0.15">
      <c r="A165" s="27"/>
      <c r="B165" s="27"/>
      <c r="C165" s="27" t="s">
        <v>247</v>
      </c>
      <c r="D165" s="27"/>
      <c r="E165" s="27"/>
      <c r="F165" s="27"/>
      <c r="G165" s="147" t="str">
        <f t="shared" ref="G165:G185" si="151">G$12</f>
        <v>JPY M</v>
      </c>
      <c r="H165" s="29"/>
      <c r="K165" s="132">
        <f>EOMONTH(LastActual,3)</f>
        <v>46295</v>
      </c>
      <c r="L165" s="29">
        <f>SUMIF($Y$6:$BY$6,LastActual,$Y$81:$BY$81)</f>
        <v>500</v>
      </c>
      <c r="M165" s="130">
        <f>$L$36*4</f>
        <v>8</v>
      </c>
      <c r="N165" s="132">
        <f t="shared" ref="N165:N180" si="152">EOMONTH(K165,3*(M165-1))</f>
        <v>46934</v>
      </c>
      <c r="O165" s="29"/>
      <c r="P165" s="29"/>
      <c r="Q165" s="29"/>
      <c r="R165" s="29"/>
      <c r="S165" s="29"/>
      <c r="T165" s="29"/>
      <c r="U165" s="37"/>
      <c r="V165" s="18"/>
      <c r="W165" s="37"/>
      <c r="X165" s="18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  <c r="AT165" s="29"/>
      <c r="AU165" s="29"/>
      <c r="AV165" s="29"/>
      <c r="AW165" s="29"/>
      <c r="AX165" s="29"/>
      <c r="AY165" s="29"/>
      <c r="AZ165" s="29"/>
      <c r="BA165" s="29"/>
      <c r="BB165" s="29"/>
      <c r="BC165" s="29"/>
      <c r="BD165" s="29"/>
      <c r="BE165" s="29"/>
      <c r="BF165" s="29">
        <f t="shared" ref="BF165:BO174" si="153">IF(AND(BF$6&gt;=$K165,BF$6&lt;=$N165),$L165/$M165,0)</f>
        <v>62.5</v>
      </c>
      <c r="BG165" s="29">
        <f t="shared" si="153"/>
        <v>62.5</v>
      </c>
      <c r="BH165" s="29">
        <f t="shared" si="153"/>
        <v>62.5</v>
      </c>
      <c r="BI165" s="29">
        <f t="shared" si="153"/>
        <v>62.5</v>
      </c>
      <c r="BJ165" s="29">
        <f t="shared" si="153"/>
        <v>62.5</v>
      </c>
      <c r="BK165" s="29">
        <f t="shared" si="153"/>
        <v>62.5</v>
      </c>
      <c r="BL165" s="29">
        <f t="shared" si="153"/>
        <v>62.5</v>
      </c>
      <c r="BM165" s="29">
        <f t="shared" si="153"/>
        <v>62.5</v>
      </c>
      <c r="BN165" s="29">
        <f t="shared" si="153"/>
        <v>0</v>
      </c>
      <c r="BO165" s="29">
        <f t="shared" si="153"/>
        <v>0</v>
      </c>
      <c r="BP165" s="29">
        <f t="shared" ref="BP165:BX174" si="154">IF(AND(BP$6&gt;=$K165,BP$6&lt;=$N165),$L165/$M165,0)</f>
        <v>0</v>
      </c>
      <c r="BQ165" s="29">
        <f t="shared" si="154"/>
        <v>0</v>
      </c>
      <c r="BR165" s="29">
        <f t="shared" si="154"/>
        <v>0</v>
      </c>
      <c r="BS165" s="29">
        <f t="shared" si="154"/>
        <v>0</v>
      </c>
      <c r="BT165" s="29">
        <f t="shared" si="154"/>
        <v>0</v>
      </c>
      <c r="BU165" s="29">
        <f t="shared" si="154"/>
        <v>0</v>
      </c>
      <c r="BV165" s="29">
        <f t="shared" si="154"/>
        <v>0</v>
      </c>
      <c r="BW165" s="29">
        <f t="shared" si="154"/>
        <v>0</v>
      </c>
      <c r="BX165" s="29">
        <f t="shared" si="154"/>
        <v>0</v>
      </c>
    </row>
    <row r="166" spans="1:76" x14ac:dyDescent="0.15">
      <c r="A166" s="27"/>
      <c r="B166" s="27"/>
      <c r="C166" s="27" t="s">
        <v>248</v>
      </c>
      <c r="D166" s="27"/>
      <c r="E166" s="27"/>
      <c r="F166" s="27"/>
      <c r="G166" s="147" t="str">
        <f t="shared" si="151"/>
        <v>JPY M</v>
      </c>
      <c r="H166" s="29"/>
      <c r="K166" s="132">
        <f t="shared" ref="K166:K180" si="155">EOMONTH(K165,3)</f>
        <v>46387</v>
      </c>
      <c r="L166" s="29">
        <f t="shared" ref="L166:L184" si="156">SUMIF($Y$6:$BY$6,EOMONTH(K166,-3),$Y$79:$BY$79)</f>
        <v>0</v>
      </c>
      <c r="M166" s="130">
        <f t="shared" ref="M166:M184" si="157">$K$36*4</f>
        <v>20</v>
      </c>
      <c r="N166" s="132">
        <f t="shared" si="152"/>
        <v>48121</v>
      </c>
      <c r="O166" s="29"/>
      <c r="P166" s="29"/>
      <c r="Q166" s="29"/>
      <c r="R166" s="29"/>
      <c r="S166" s="29"/>
      <c r="T166" s="29"/>
      <c r="U166" s="37"/>
      <c r="V166" s="18"/>
      <c r="W166" s="37"/>
      <c r="X166" s="18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  <c r="AT166" s="29"/>
      <c r="AU166" s="29"/>
      <c r="AV166" s="29"/>
      <c r="AW166" s="29"/>
      <c r="AX166" s="29"/>
      <c r="AY166" s="29"/>
      <c r="AZ166" s="29"/>
      <c r="BA166" s="29"/>
      <c r="BB166" s="29"/>
      <c r="BC166" s="29"/>
      <c r="BD166" s="29"/>
      <c r="BE166" s="29"/>
      <c r="BF166" s="29">
        <f t="shared" si="153"/>
        <v>0</v>
      </c>
      <c r="BG166" s="29">
        <f t="shared" si="153"/>
        <v>0</v>
      </c>
      <c r="BH166" s="29">
        <f t="shared" si="153"/>
        <v>0</v>
      </c>
      <c r="BI166" s="29">
        <f t="shared" si="153"/>
        <v>0</v>
      </c>
      <c r="BJ166" s="29">
        <f t="shared" si="153"/>
        <v>0</v>
      </c>
      <c r="BK166" s="29">
        <f t="shared" si="153"/>
        <v>0</v>
      </c>
      <c r="BL166" s="29">
        <f t="shared" si="153"/>
        <v>0</v>
      </c>
      <c r="BM166" s="29">
        <f t="shared" si="153"/>
        <v>0</v>
      </c>
      <c r="BN166" s="29">
        <f t="shared" si="153"/>
        <v>0</v>
      </c>
      <c r="BO166" s="29">
        <f t="shared" si="153"/>
        <v>0</v>
      </c>
      <c r="BP166" s="29">
        <f t="shared" si="154"/>
        <v>0</v>
      </c>
      <c r="BQ166" s="29">
        <f t="shared" si="154"/>
        <v>0</v>
      </c>
      <c r="BR166" s="29">
        <f t="shared" si="154"/>
        <v>0</v>
      </c>
      <c r="BS166" s="29">
        <f t="shared" si="154"/>
        <v>0</v>
      </c>
      <c r="BT166" s="29">
        <f t="shared" si="154"/>
        <v>0</v>
      </c>
      <c r="BU166" s="29">
        <f t="shared" si="154"/>
        <v>0</v>
      </c>
      <c r="BV166" s="29">
        <f t="shared" si="154"/>
        <v>0</v>
      </c>
      <c r="BW166" s="29">
        <f t="shared" si="154"/>
        <v>0</v>
      </c>
      <c r="BX166" s="29">
        <f t="shared" si="154"/>
        <v>0</v>
      </c>
    </row>
    <row r="167" spans="1:76" x14ac:dyDescent="0.15">
      <c r="A167" s="27"/>
      <c r="B167" s="27"/>
      <c r="C167" s="27" t="s">
        <v>249</v>
      </c>
      <c r="D167" s="27"/>
      <c r="E167" s="27"/>
      <c r="F167" s="27"/>
      <c r="G167" s="147" t="str">
        <f t="shared" si="151"/>
        <v>JPY M</v>
      </c>
      <c r="H167" s="29"/>
      <c r="K167" s="132">
        <f t="shared" si="155"/>
        <v>46477</v>
      </c>
      <c r="L167" s="29">
        <f t="shared" si="156"/>
        <v>0</v>
      </c>
      <c r="M167" s="130">
        <f t="shared" si="157"/>
        <v>20</v>
      </c>
      <c r="N167" s="132">
        <f t="shared" si="152"/>
        <v>48213</v>
      </c>
      <c r="O167" s="29"/>
      <c r="P167" s="29"/>
      <c r="Q167" s="29"/>
      <c r="R167" s="29"/>
      <c r="S167" s="29"/>
      <c r="T167" s="29"/>
      <c r="U167" s="37"/>
      <c r="V167" s="18"/>
      <c r="W167" s="37"/>
      <c r="X167" s="18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  <c r="AW167" s="29"/>
      <c r="AX167" s="29"/>
      <c r="AY167" s="29"/>
      <c r="AZ167" s="29"/>
      <c r="BA167" s="29"/>
      <c r="BB167" s="29"/>
      <c r="BC167" s="29"/>
      <c r="BD167" s="29"/>
      <c r="BE167" s="29"/>
      <c r="BF167" s="29">
        <f t="shared" si="153"/>
        <v>0</v>
      </c>
      <c r="BG167" s="29">
        <f t="shared" si="153"/>
        <v>0</v>
      </c>
      <c r="BH167" s="29">
        <f t="shared" si="153"/>
        <v>0</v>
      </c>
      <c r="BI167" s="29">
        <f t="shared" si="153"/>
        <v>0</v>
      </c>
      <c r="BJ167" s="29">
        <f t="shared" si="153"/>
        <v>0</v>
      </c>
      <c r="BK167" s="29">
        <f t="shared" si="153"/>
        <v>0</v>
      </c>
      <c r="BL167" s="29">
        <f t="shared" si="153"/>
        <v>0</v>
      </c>
      <c r="BM167" s="29">
        <f t="shared" si="153"/>
        <v>0</v>
      </c>
      <c r="BN167" s="29">
        <f t="shared" si="153"/>
        <v>0</v>
      </c>
      <c r="BO167" s="29">
        <f t="shared" si="153"/>
        <v>0</v>
      </c>
      <c r="BP167" s="29">
        <f t="shared" si="154"/>
        <v>0</v>
      </c>
      <c r="BQ167" s="29">
        <f t="shared" si="154"/>
        <v>0</v>
      </c>
      <c r="BR167" s="29">
        <f t="shared" si="154"/>
        <v>0</v>
      </c>
      <c r="BS167" s="29">
        <f t="shared" si="154"/>
        <v>0</v>
      </c>
      <c r="BT167" s="29">
        <f t="shared" si="154"/>
        <v>0</v>
      </c>
      <c r="BU167" s="29">
        <f t="shared" si="154"/>
        <v>0</v>
      </c>
      <c r="BV167" s="29">
        <f t="shared" si="154"/>
        <v>0</v>
      </c>
      <c r="BW167" s="29">
        <f t="shared" si="154"/>
        <v>0</v>
      </c>
      <c r="BX167" s="29">
        <f t="shared" si="154"/>
        <v>0</v>
      </c>
    </row>
    <row r="168" spans="1:76" x14ac:dyDescent="0.15">
      <c r="A168" s="27"/>
      <c r="B168" s="27"/>
      <c r="C168" s="27" t="s">
        <v>250</v>
      </c>
      <c r="D168" s="27"/>
      <c r="E168" s="27"/>
      <c r="F168" s="27"/>
      <c r="G168" s="147" t="str">
        <f t="shared" si="151"/>
        <v>JPY M</v>
      </c>
      <c r="H168" s="29"/>
      <c r="K168" s="132">
        <f t="shared" si="155"/>
        <v>46568</v>
      </c>
      <c r="L168" s="29">
        <f t="shared" si="156"/>
        <v>0</v>
      </c>
      <c r="M168" s="130">
        <f t="shared" si="157"/>
        <v>20</v>
      </c>
      <c r="N168" s="132">
        <f t="shared" si="152"/>
        <v>48304</v>
      </c>
      <c r="O168" s="29"/>
      <c r="P168" s="29"/>
      <c r="Q168" s="29"/>
      <c r="R168" s="29"/>
      <c r="S168" s="29"/>
      <c r="T168" s="29"/>
      <c r="U168" s="37"/>
      <c r="V168" s="18"/>
      <c r="W168" s="37"/>
      <c r="X168" s="18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  <c r="AT168" s="29"/>
      <c r="AU168" s="29"/>
      <c r="AV168" s="29"/>
      <c r="AW168" s="29"/>
      <c r="AX168" s="29"/>
      <c r="AY168" s="29"/>
      <c r="AZ168" s="29"/>
      <c r="BA168" s="29"/>
      <c r="BB168" s="29"/>
      <c r="BC168" s="29"/>
      <c r="BD168" s="29"/>
      <c r="BE168" s="29"/>
      <c r="BF168" s="29">
        <f t="shared" si="153"/>
        <v>0</v>
      </c>
      <c r="BG168" s="29">
        <f t="shared" si="153"/>
        <v>0</v>
      </c>
      <c r="BH168" s="29">
        <f t="shared" si="153"/>
        <v>0</v>
      </c>
      <c r="BI168" s="29">
        <f t="shared" si="153"/>
        <v>0</v>
      </c>
      <c r="BJ168" s="29">
        <f t="shared" si="153"/>
        <v>0</v>
      </c>
      <c r="BK168" s="29">
        <f t="shared" si="153"/>
        <v>0</v>
      </c>
      <c r="BL168" s="29">
        <f t="shared" si="153"/>
        <v>0</v>
      </c>
      <c r="BM168" s="29">
        <f t="shared" si="153"/>
        <v>0</v>
      </c>
      <c r="BN168" s="29">
        <f t="shared" si="153"/>
        <v>0</v>
      </c>
      <c r="BO168" s="29">
        <f t="shared" si="153"/>
        <v>0</v>
      </c>
      <c r="BP168" s="29">
        <f t="shared" si="154"/>
        <v>0</v>
      </c>
      <c r="BQ168" s="29">
        <f t="shared" si="154"/>
        <v>0</v>
      </c>
      <c r="BR168" s="29">
        <f t="shared" si="154"/>
        <v>0</v>
      </c>
      <c r="BS168" s="29">
        <f t="shared" si="154"/>
        <v>0</v>
      </c>
      <c r="BT168" s="29">
        <f t="shared" si="154"/>
        <v>0</v>
      </c>
      <c r="BU168" s="29">
        <f t="shared" si="154"/>
        <v>0</v>
      </c>
      <c r="BV168" s="29">
        <f t="shared" si="154"/>
        <v>0</v>
      </c>
      <c r="BW168" s="29">
        <f t="shared" si="154"/>
        <v>0</v>
      </c>
      <c r="BX168" s="29">
        <f t="shared" si="154"/>
        <v>0</v>
      </c>
    </row>
    <row r="169" spans="1:76" x14ac:dyDescent="0.15">
      <c r="A169" s="27"/>
      <c r="B169" s="27"/>
      <c r="C169" s="27" t="s">
        <v>251</v>
      </c>
      <c r="D169" s="27"/>
      <c r="E169" s="27"/>
      <c r="F169" s="27"/>
      <c r="G169" s="147" t="str">
        <f t="shared" si="151"/>
        <v>JPY M</v>
      </c>
      <c r="H169" s="29"/>
      <c r="K169" s="132">
        <f t="shared" si="155"/>
        <v>46660</v>
      </c>
      <c r="L169" s="29">
        <f t="shared" si="156"/>
        <v>0</v>
      </c>
      <c r="M169" s="130">
        <f t="shared" si="157"/>
        <v>20</v>
      </c>
      <c r="N169" s="132">
        <f t="shared" si="152"/>
        <v>48395</v>
      </c>
      <c r="O169" s="29"/>
      <c r="P169" s="29"/>
      <c r="Q169" s="29"/>
      <c r="R169" s="29"/>
      <c r="S169" s="29"/>
      <c r="T169" s="29"/>
      <c r="U169" s="37"/>
      <c r="V169" s="18"/>
      <c r="W169" s="37"/>
      <c r="X169" s="18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  <c r="AT169" s="29"/>
      <c r="AU169" s="29"/>
      <c r="AV169" s="29"/>
      <c r="AW169" s="29"/>
      <c r="AX169" s="29"/>
      <c r="AY169" s="29"/>
      <c r="AZ169" s="29"/>
      <c r="BA169" s="29"/>
      <c r="BB169" s="29"/>
      <c r="BC169" s="29"/>
      <c r="BD169" s="29"/>
      <c r="BE169" s="29"/>
      <c r="BF169" s="29">
        <f t="shared" si="153"/>
        <v>0</v>
      </c>
      <c r="BG169" s="29">
        <f t="shared" si="153"/>
        <v>0</v>
      </c>
      <c r="BH169" s="29">
        <f t="shared" si="153"/>
        <v>0</v>
      </c>
      <c r="BI169" s="29">
        <f t="shared" si="153"/>
        <v>0</v>
      </c>
      <c r="BJ169" s="29">
        <f t="shared" si="153"/>
        <v>0</v>
      </c>
      <c r="BK169" s="29">
        <f t="shared" si="153"/>
        <v>0</v>
      </c>
      <c r="BL169" s="29">
        <f t="shared" si="153"/>
        <v>0</v>
      </c>
      <c r="BM169" s="29">
        <f t="shared" si="153"/>
        <v>0</v>
      </c>
      <c r="BN169" s="29">
        <f t="shared" si="153"/>
        <v>0</v>
      </c>
      <c r="BO169" s="29">
        <f t="shared" si="153"/>
        <v>0</v>
      </c>
      <c r="BP169" s="29">
        <f t="shared" si="154"/>
        <v>0</v>
      </c>
      <c r="BQ169" s="29">
        <f t="shared" si="154"/>
        <v>0</v>
      </c>
      <c r="BR169" s="29">
        <f t="shared" si="154"/>
        <v>0</v>
      </c>
      <c r="BS169" s="29">
        <f t="shared" si="154"/>
        <v>0</v>
      </c>
      <c r="BT169" s="29">
        <f t="shared" si="154"/>
        <v>0</v>
      </c>
      <c r="BU169" s="29">
        <f t="shared" si="154"/>
        <v>0</v>
      </c>
      <c r="BV169" s="29">
        <f t="shared" si="154"/>
        <v>0</v>
      </c>
      <c r="BW169" s="29">
        <f t="shared" si="154"/>
        <v>0</v>
      </c>
      <c r="BX169" s="29">
        <f t="shared" si="154"/>
        <v>0</v>
      </c>
    </row>
    <row r="170" spans="1:76" x14ac:dyDescent="0.15">
      <c r="A170" s="27"/>
      <c r="B170" s="27"/>
      <c r="C170" s="27" t="s">
        <v>252</v>
      </c>
      <c r="D170" s="27"/>
      <c r="E170" s="27"/>
      <c r="F170" s="27"/>
      <c r="G170" s="147" t="str">
        <f t="shared" si="151"/>
        <v>JPY M</v>
      </c>
      <c r="H170" s="29"/>
      <c r="K170" s="132">
        <f t="shared" si="155"/>
        <v>46752</v>
      </c>
      <c r="L170" s="29">
        <f t="shared" si="156"/>
        <v>0</v>
      </c>
      <c r="M170" s="130">
        <f t="shared" si="157"/>
        <v>20</v>
      </c>
      <c r="N170" s="132">
        <f t="shared" si="152"/>
        <v>48487</v>
      </c>
      <c r="O170" s="29"/>
      <c r="P170" s="29"/>
      <c r="Q170" s="29"/>
      <c r="R170" s="29"/>
      <c r="S170" s="29"/>
      <c r="T170" s="29"/>
      <c r="U170" s="37"/>
      <c r="V170" s="18"/>
      <c r="W170" s="37"/>
      <c r="X170" s="18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  <c r="AT170" s="29"/>
      <c r="AU170" s="29"/>
      <c r="AV170" s="29"/>
      <c r="AW170" s="29"/>
      <c r="AX170" s="29"/>
      <c r="AY170" s="29"/>
      <c r="AZ170" s="29"/>
      <c r="BA170" s="29"/>
      <c r="BB170" s="29"/>
      <c r="BC170" s="29"/>
      <c r="BD170" s="29"/>
      <c r="BE170" s="29"/>
      <c r="BF170" s="29">
        <f t="shared" si="153"/>
        <v>0</v>
      </c>
      <c r="BG170" s="29">
        <f t="shared" si="153"/>
        <v>0</v>
      </c>
      <c r="BH170" s="29">
        <f t="shared" si="153"/>
        <v>0</v>
      </c>
      <c r="BI170" s="29">
        <f t="shared" si="153"/>
        <v>0</v>
      </c>
      <c r="BJ170" s="29">
        <f t="shared" si="153"/>
        <v>0</v>
      </c>
      <c r="BK170" s="29">
        <f t="shared" si="153"/>
        <v>0</v>
      </c>
      <c r="BL170" s="29">
        <f t="shared" si="153"/>
        <v>0</v>
      </c>
      <c r="BM170" s="29">
        <f t="shared" si="153"/>
        <v>0</v>
      </c>
      <c r="BN170" s="29">
        <f t="shared" si="153"/>
        <v>0</v>
      </c>
      <c r="BO170" s="29">
        <f t="shared" si="153"/>
        <v>0</v>
      </c>
      <c r="BP170" s="29">
        <f t="shared" si="154"/>
        <v>0</v>
      </c>
      <c r="BQ170" s="29">
        <f t="shared" si="154"/>
        <v>0</v>
      </c>
      <c r="BR170" s="29">
        <f t="shared" si="154"/>
        <v>0</v>
      </c>
      <c r="BS170" s="29">
        <f t="shared" si="154"/>
        <v>0</v>
      </c>
      <c r="BT170" s="29">
        <f t="shared" si="154"/>
        <v>0</v>
      </c>
      <c r="BU170" s="29">
        <f t="shared" si="154"/>
        <v>0</v>
      </c>
      <c r="BV170" s="29">
        <f t="shared" si="154"/>
        <v>0</v>
      </c>
      <c r="BW170" s="29">
        <f t="shared" si="154"/>
        <v>0</v>
      </c>
      <c r="BX170" s="29">
        <f t="shared" si="154"/>
        <v>0</v>
      </c>
    </row>
    <row r="171" spans="1:76" x14ac:dyDescent="0.15">
      <c r="A171" s="27"/>
      <c r="B171" s="27"/>
      <c r="C171" s="27" t="s">
        <v>253</v>
      </c>
      <c r="D171" s="27"/>
      <c r="E171" s="27"/>
      <c r="F171" s="27"/>
      <c r="G171" s="147" t="str">
        <f t="shared" si="151"/>
        <v>JPY M</v>
      </c>
      <c r="H171" s="29"/>
      <c r="K171" s="132">
        <f t="shared" si="155"/>
        <v>46843</v>
      </c>
      <c r="L171" s="29">
        <f t="shared" si="156"/>
        <v>0</v>
      </c>
      <c r="M171" s="130">
        <f t="shared" si="157"/>
        <v>20</v>
      </c>
      <c r="N171" s="132">
        <f t="shared" si="152"/>
        <v>48579</v>
      </c>
      <c r="O171" s="29"/>
      <c r="P171" s="29"/>
      <c r="Q171" s="29"/>
      <c r="R171" s="29"/>
      <c r="S171" s="29"/>
      <c r="T171" s="29"/>
      <c r="U171" s="37"/>
      <c r="V171" s="18"/>
      <c r="W171" s="37"/>
      <c r="X171" s="18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  <c r="AM171" s="29"/>
      <c r="AN171" s="29"/>
      <c r="AO171" s="29"/>
      <c r="AP171" s="29"/>
      <c r="AQ171" s="29"/>
      <c r="AR171" s="29"/>
      <c r="AS171" s="29"/>
      <c r="AT171" s="29"/>
      <c r="AU171" s="29"/>
      <c r="AV171" s="29"/>
      <c r="AW171" s="29"/>
      <c r="AX171" s="29"/>
      <c r="AY171" s="29"/>
      <c r="AZ171" s="29"/>
      <c r="BA171" s="29"/>
      <c r="BB171" s="29"/>
      <c r="BC171" s="29"/>
      <c r="BD171" s="29"/>
      <c r="BE171" s="29"/>
      <c r="BF171" s="29">
        <f t="shared" si="153"/>
        <v>0</v>
      </c>
      <c r="BG171" s="29">
        <f t="shared" si="153"/>
        <v>0</v>
      </c>
      <c r="BH171" s="29">
        <f t="shared" si="153"/>
        <v>0</v>
      </c>
      <c r="BI171" s="29">
        <f t="shared" si="153"/>
        <v>0</v>
      </c>
      <c r="BJ171" s="29">
        <f t="shared" si="153"/>
        <v>0</v>
      </c>
      <c r="BK171" s="29">
        <f t="shared" si="153"/>
        <v>0</v>
      </c>
      <c r="BL171" s="29">
        <f t="shared" si="153"/>
        <v>0</v>
      </c>
      <c r="BM171" s="29">
        <f t="shared" si="153"/>
        <v>0</v>
      </c>
      <c r="BN171" s="29">
        <f t="shared" si="153"/>
        <v>0</v>
      </c>
      <c r="BO171" s="29">
        <f t="shared" si="153"/>
        <v>0</v>
      </c>
      <c r="BP171" s="29">
        <f t="shared" si="154"/>
        <v>0</v>
      </c>
      <c r="BQ171" s="29">
        <f t="shared" si="154"/>
        <v>0</v>
      </c>
      <c r="BR171" s="29">
        <f t="shared" si="154"/>
        <v>0</v>
      </c>
      <c r="BS171" s="29">
        <f t="shared" si="154"/>
        <v>0</v>
      </c>
      <c r="BT171" s="29">
        <f t="shared" si="154"/>
        <v>0</v>
      </c>
      <c r="BU171" s="29">
        <f t="shared" si="154"/>
        <v>0</v>
      </c>
      <c r="BV171" s="29">
        <f t="shared" si="154"/>
        <v>0</v>
      </c>
      <c r="BW171" s="29">
        <f t="shared" si="154"/>
        <v>0</v>
      </c>
      <c r="BX171" s="29">
        <f t="shared" si="154"/>
        <v>0</v>
      </c>
    </row>
    <row r="172" spans="1:76" x14ac:dyDescent="0.15">
      <c r="A172" s="27"/>
      <c r="B172" s="27"/>
      <c r="C172" s="27" t="s">
        <v>254</v>
      </c>
      <c r="D172" s="27"/>
      <c r="E172" s="27"/>
      <c r="F172" s="27"/>
      <c r="G172" s="147" t="str">
        <f t="shared" si="151"/>
        <v>JPY M</v>
      </c>
      <c r="H172" s="29"/>
      <c r="K172" s="132">
        <f t="shared" si="155"/>
        <v>46934</v>
      </c>
      <c r="L172" s="29">
        <f t="shared" si="156"/>
        <v>0</v>
      </c>
      <c r="M172" s="130">
        <f t="shared" si="157"/>
        <v>20</v>
      </c>
      <c r="N172" s="132">
        <f t="shared" si="152"/>
        <v>48669</v>
      </c>
      <c r="O172" s="29"/>
      <c r="P172" s="29"/>
      <c r="Q172" s="29"/>
      <c r="R172" s="29"/>
      <c r="S172" s="29"/>
      <c r="T172" s="29"/>
      <c r="U172" s="37"/>
      <c r="V172" s="18"/>
      <c r="W172" s="37"/>
      <c r="X172" s="18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  <c r="AL172" s="29"/>
      <c r="AM172" s="29"/>
      <c r="AN172" s="29"/>
      <c r="AO172" s="29"/>
      <c r="AP172" s="29"/>
      <c r="AQ172" s="29"/>
      <c r="AR172" s="29"/>
      <c r="AS172" s="29"/>
      <c r="AT172" s="29"/>
      <c r="AU172" s="29"/>
      <c r="AV172" s="29"/>
      <c r="AW172" s="29"/>
      <c r="AX172" s="29"/>
      <c r="AY172" s="29"/>
      <c r="AZ172" s="29"/>
      <c r="BA172" s="29"/>
      <c r="BB172" s="29"/>
      <c r="BC172" s="29"/>
      <c r="BD172" s="29"/>
      <c r="BE172" s="29"/>
      <c r="BF172" s="29">
        <f t="shared" si="153"/>
        <v>0</v>
      </c>
      <c r="BG172" s="29">
        <f t="shared" si="153"/>
        <v>0</v>
      </c>
      <c r="BH172" s="29">
        <f t="shared" si="153"/>
        <v>0</v>
      </c>
      <c r="BI172" s="29">
        <f t="shared" si="153"/>
        <v>0</v>
      </c>
      <c r="BJ172" s="29">
        <f t="shared" si="153"/>
        <v>0</v>
      </c>
      <c r="BK172" s="29">
        <f t="shared" si="153"/>
        <v>0</v>
      </c>
      <c r="BL172" s="29">
        <f t="shared" si="153"/>
        <v>0</v>
      </c>
      <c r="BM172" s="29">
        <f t="shared" si="153"/>
        <v>0</v>
      </c>
      <c r="BN172" s="29">
        <f t="shared" si="153"/>
        <v>0</v>
      </c>
      <c r="BO172" s="29">
        <f t="shared" si="153"/>
        <v>0</v>
      </c>
      <c r="BP172" s="29">
        <f t="shared" si="154"/>
        <v>0</v>
      </c>
      <c r="BQ172" s="29">
        <f t="shared" si="154"/>
        <v>0</v>
      </c>
      <c r="BR172" s="29">
        <f t="shared" si="154"/>
        <v>0</v>
      </c>
      <c r="BS172" s="29">
        <f t="shared" si="154"/>
        <v>0</v>
      </c>
      <c r="BT172" s="29">
        <f t="shared" si="154"/>
        <v>0</v>
      </c>
      <c r="BU172" s="29">
        <f t="shared" si="154"/>
        <v>0</v>
      </c>
      <c r="BV172" s="29">
        <f t="shared" si="154"/>
        <v>0</v>
      </c>
      <c r="BW172" s="29">
        <f t="shared" si="154"/>
        <v>0</v>
      </c>
      <c r="BX172" s="29">
        <f t="shared" si="154"/>
        <v>0</v>
      </c>
    </row>
    <row r="173" spans="1:76" x14ac:dyDescent="0.15">
      <c r="A173" s="27"/>
      <c r="B173" s="27"/>
      <c r="C173" s="27" t="s">
        <v>255</v>
      </c>
      <c r="D173" s="27"/>
      <c r="E173" s="27"/>
      <c r="F173" s="27"/>
      <c r="G173" s="147" t="str">
        <f t="shared" si="151"/>
        <v>JPY M</v>
      </c>
      <c r="H173" s="29"/>
      <c r="K173" s="132">
        <f t="shared" si="155"/>
        <v>47026</v>
      </c>
      <c r="L173" s="29">
        <f t="shared" si="156"/>
        <v>0</v>
      </c>
      <c r="M173" s="130">
        <f t="shared" si="157"/>
        <v>20</v>
      </c>
      <c r="N173" s="132">
        <f t="shared" si="152"/>
        <v>48760</v>
      </c>
      <c r="O173" s="29"/>
      <c r="P173" s="29"/>
      <c r="Q173" s="29"/>
      <c r="R173" s="29"/>
      <c r="S173" s="29"/>
      <c r="T173" s="29"/>
      <c r="U173" s="37"/>
      <c r="V173" s="18"/>
      <c r="W173" s="37"/>
      <c r="X173" s="18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  <c r="AL173" s="29"/>
      <c r="AM173" s="29"/>
      <c r="AN173" s="29"/>
      <c r="AO173" s="29"/>
      <c r="AP173" s="29"/>
      <c r="AQ173" s="29"/>
      <c r="AR173" s="29"/>
      <c r="AS173" s="29"/>
      <c r="AT173" s="29"/>
      <c r="AU173" s="29"/>
      <c r="AV173" s="29"/>
      <c r="AW173" s="29"/>
      <c r="AX173" s="29"/>
      <c r="AY173" s="29"/>
      <c r="AZ173" s="29"/>
      <c r="BA173" s="29"/>
      <c r="BB173" s="29"/>
      <c r="BC173" s="29"/>
      <c r="BD173" s="29"/>
      <c r="BE173" s="29"/>
      <c r="BF173" s="29">
        <f t="shared" si="153"/>
        <v>0</v>
      </c>
      <c r="BG173" s="29">
        <f t="shared" si="153"/>
        <v>0</v>
      </c>
      <c r="BH173" s="29">
        <f t="shared" si="153"/>
        <v>0</v>
      </c>
      <c r="BI173" s="29">
        <f t="shared" si="153"/>
        <v>0</v>
      </c>
      <c r="BJ173" s="29">
        <f t="shared" si="153"/>
        <v>0</v>
      </c>
      <c r="BK173" s="29">
        <f t="shared" si="153"/>
        <v>0</v>
      </c>
      <c r="BL173" s="29">
        <f t="shared" si="153"/>
        <v>0</v>
      </c>
      <c r="BM173" s="29">
        <f t="shared" si="153"/>
        <v>0</v>
      </c>
      <c r="BN173" s="29">
        <f t="shared" si="153"/>
        <v>0</v>
      </c>
      <c r="BO173" s="29">
        <f t="shared" si="153"/>
        <v>0</v>
      </c>
      <c r="BP173" s="29">
        <f t="shared" si="154"/>
        <v>0</v>
      </c>
      <c r="BQ173" s="29">
        <f t="shared" si="154"/>
        <v>0</v>
      </c>
      <c r="BR173" s="29">
        <f t="shared" si="154"/>
        <v>0</v>
      </c>
      <c r="BS173" s="29">
        <f t="shared" si="154"/>
        <v>0</v>
      </c>
      <c r="BT173" s="29">
        <f t="shared" si="154"/>
        <v>0</v>
      </c>
      <c r="BU173" s="29">
        <f t="shared" si="154"/>
        <v>0</v>
      </c>
      <c r="BV173" s="29">
        <f t="shared" si="154"/>
        <v>0</v>
      </c>
      <c r="BW173" s="29">
        <f t="shared" si="154"/>
        <v>0</v>
      </c>
      <c r="BX173" s="29">
        <f t="shared" si="154"/>
        <v>0</v>
      </c>
    </row>
    <row r="174" spans="1:76" x14ac:dyDescent="0.15">
      <c r="A174" s="27"/>
      <c r="B174" s="27"/>
      <c r="C174" s="27" t="s">
        <v>256</v>
      </c>
      <c r="D174" s="27"/>
      <c r="E174" s="27"/>
      <c r="F174" s="27"/>
      <c r="G174" s="147" t="str">
        <f t="shared" si="151"/>
        <v>JPY M</v>
      </c>
      <c r="H174" s="29"/>
      <c r="K174" s="132">
        <f t="shared" si="155"/>
        <v>47118</v>
      </c>
      <c r="L174" s="29">
        <f t="shared" si="156"/>
        <v>0</v>
      </c>
      <c r="M174" s="130">
        <f t="shared" si="157"/>
        <v>20</v>
      </c>
      <c r="N174" s="132">
        <f t="shared" si="152"/>
        <v>48852</v>
      </c>
      <c r="O174" s="29"/>
      <c r="P174" s="29"/>
      <c r="Q174" s="29"/>
      <c r="R174" s="29"/>
      <c r="S174" s="29"/>
      <c r="T174" s="29"/>
      <c r="U174" s="37"/>
      <c r="V174" s="18"/>
      <c r="W174" s="37"/>
      <c r="X174" s="18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  <c r="AM174" s="29"/>
      <c r="AN174" s="29"/>
      <c r="AO174" s="29"/>
      <c r="AP174" s="29"/>
      <c r="AQ174" s="29"/>
      <c r="AR174" s="29"/>
      <c r="AS174" s="29"/>
      <c r="AT174" s="29"/>
      <c r="AU174" s="29"/>
      <c r="AV174" s="29"/>
      <c r="AW174" s="29"/>
      <c r="AX174" s="29"/>
      <c r="AY174" s="29"/>
      <c r="AZ174" s="29"/>
      <c r="BA174" s="29"/>
      <c r="BB174" s="29"/>
      <c r="BC174" s="29"/>
      <c r="BD174" s="29"/>
      <c r="BE174" s="29"/>
      <c r="BF174" s="29">
        <f t="shared" si="153"/>
        <v>0</v>
      </c>
      <c r="BG174" s="29">
        <f t="shared" si="153"/>
        <v>0</v>
      </c>
      <c r="BH174" s="29">
        <f t="shared" si="153"/>
        <v>0</v>
      </c>
      <c r="BI174" s="29">
        <f t="shared" si="153"/>
        <v>0</v>
      </c>
      <c r="BJ174" s="29">
        <f t="shared" si="153"/>
        <v>0</v>
      </c>
      <c r="BK174" s="29">
        <f t="shared" si="153"/>
        <v>0</v>
      </c>
      <c r="BL174" s="29">
        <f t="shared" si="153"/>
        <v>0</v>
      </c>
      <c r="BM174" s="29">
        <f t="shared" si="153"/>
        <v>0</v>
      </c>
      <c r="BN174" s="29">
        <f t="shared" si="153"/>
        <v>0</v>
      </c>
      <c r="BO174" s="29">
        <f t="shared" si="153"/>
        <v>0</v>
      </c>
      <c r="BP174" s="29">
        <f t="shared" si="154"/>
        <v>0</v>
      </c>
      <c r="BQ174" s="29">
        <f t="shared" si="154"/>
        <v>0</v>
      </c>
      <c r="BR174" s="29">
        <f t="shared" si="154"/>
        <v>0</v>
      </c>
      <c r="BS174" s="29">
        <f t="shared" si="154"/>
        <v>0</v>
      </c>
      <c r="BT174" s="29">
        <f t="shared" si="154"/>
        <v>0</v>
      </c>
      <c r="BU174" s="29">
        <f t="shared" si="154"/>
        <v>0</v>
      </c>
      <c r="BV174" s="29">
        <f t="shared" si="154"/>
        <v>0</v>
      </c>
      <c r="BW174" s="29">
        <f t="shared" si="154"/>
        <v>0</v>
      </c>
      <c r="BX174" s="29">
        <f t="shared" si="154"/>
        <v>0</v>
      </c>
    </row>
    <row r="175" spans="1:76" x14ac:dyDescent="0.15">
      <c r="A175" s="27"/>
      <c r="B175" s="27"/>
      <c r="C175" s="27" t="s">
        <v>257</v>
      </c>
      <c r="D175" s="27"/>
      <c r="E175" s="27"/>
      <c r="F175" s="27"/>
      <c r="G175" s="147" t="str">
        <f t="shared" si="151"/>
        <v>JPY M</v>
      </c>
      <c r="H175" s="29"/>
      <c r="K175" s="132">
        <f t="shared" si="155"/>
        <v>47208</v>
      </c>
      <c r="L175" s="29">
        <f t="shared" si="156"/>
        <v>0</v>
      </c>
      <c r="M175" s="130">
        <f t="shared" si="157"/>
        <v>20</v>
      </c>
      <c r="N175" s="132">
        <f t="shared" si="152"/>
        <v>48944</v>
      </c>
      <c r="O175" s="29"/>
      <c r="P175" s="29"/>
      <c r="Q175" s="29"/>
      <c r="R175" s="29"/>
      <c r="S175" s="29"/>
      <c r="T175" s="29"/>
      <c r="U175" s="37"/>
      <c r="V175" s="18"/>
      <c r="W175" s="37"/>
      <c r="X175" s="18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9"/>
      <c r="AN175" s="29"/>
      <c r="AO175" s="29"/>
      <c r="AP175" s="29"/>
      <c r="AQ175" s="29"/>
      <c r="AR175" s="29"/>
      <c r="AS175" s="29"/>
      <c r="AT175" s="29"/>
      <c r="AU175" s="29"/>
      <c r="AV175" s="29"/>
      <c r="AW175" s="29"/>
      <c r="AX175" s="29"/>
      <c r="AY175" s="29"/>
      <c r="AZ175" s="29"/>
      <c r="BA175" s="29"/>
      <c r="BB175" s="29"/>
      <c r="BC175" s="29"/>
      <c r="BD175" s="29"/>
      <c r="BE175" s="29"/>
      <c r="BF175" s="29">
        <f t="shared" ref="BF175:BO184" si="158">IF(AND(BF$6&gt;=$K175,BF$6&lt;=$N175),$L175/$M175,0)</f>
        <v>0</v>
      </c>
      <c r="BG175" s="29">
        <f t="shared" si="158"/>
        <v>0</v>
      </c>
      <c r="BH175" s="29">
        <f t="shared" si="158"/>
        <v>0</v>
      </c>
      <c r="BI175" s="29">
        <f t="shared" si="158"/>
        <v>0</v>
      </c>
      <c r="BJ175" s="29">
        <f t="shared" si="158"/>
        <v>0</v>
      </c>
      <c r="BK175" s="29">
        <f t="shared" si="158"/>
        <v>0</v>
      </c>
      <c r="BL175" s="29">
        <f t="shared" si="158"/>
        <v>0</v>
      </c>
      <c r="BM175" s="29">
        <f t="shared" si="158"/>
        <v>0</v>
      </c>
      <c r="BN175" s="29">
        <f t="shared" si="158"/>
        <v>0</v>
      </c>
      <c r="BO175" s="29">
        <f t="shared" si="158"/>
        <v>0</v>
      </c>
      <c r="BP175" s="29">
        <f t="shared" ref="BP175:BX184" si="159">IF(AND(BP$6&gt;=$K175,BP$6&lt;=$N175),$L175/$M175,0)</f>
        <v>0</v>
      </c>
      <c r="BQ175" s="29">
        <f t="shared" si="159"/>
        <v>0</v>
      </c>
      <c r="BR175" s="29">
        <f t="shared" si="159"/>
        <v>0</v>
      </c>
      <c r="BS175" s="29">
        <f t="shared" si="159"/>
        <v>0</v>
      </c>
      <c r="BT175" s="29">
        <f t="shared" si="159"/>
        <v>0</v>
      </c>
      <c r="BU175" s="29">
        <f t="shared" si="159"/>
        <v>0</v>
      </c>
      <c r="BV175" s="29">
        <f t="shared" si="159"/>
        <v>0</v>
      </c>
      <c r="BW175" s="29">
        <f t="shared" si="159"/>
        <v>0</v>
      </c>
      <c r="BX175" s="29">
        <f t="shared" si="159"/>
        <v>0</v>
      </c>
    </row>
    <row r="176" spans="1:76" x14ac:dyDescent="0.15">
      <c r="A176" s="27"/>
      <c r="B176" s="27"/>
      <c r="C176" s="27" t="s">
        <v>258</v>
      </c>
      <c r="D176" s="27"/>
      <c r="E176" s="27"/>
      <c r="F176" s="27"/>
      <c r="G176" s="147" t="str">
        <f t="shared" si="151"/>
        <v>JPY M</v>
      </c>
      <c r="H176" s="29"/>
      <c r="K176" s="132">
        <f t="shared" si="155"/>
        <v>47299</v>
      </c>
      <c r="L176" s="29">
        <f t="shared" si="156"/>
        <v>0</v>
      </c>
      <c r="M176" s="130">
        <f t="shared" si="157"/>
        <v>20</v>
      </c>
      <c r="N176" s="132">
        <f t="shared" si="152"/>
        <v>49034</v>
      </c>
      <c r="O176" s="29"/>
      <c r="P176" s="29"/>
      <c r="Q176" s="29"/>
      <c r="R176" s="29"/>
      <c r="S176" s="29"/>
      <c r="T176" s="29"/>
      <c r="U176" s="37"/>
      <c r="V176" s="18"/>
      <c r="W176" s="37"/>
      <c r="X176" s="18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  <c r="AJ176" s="29"/>
      <c r="AK176" s="29"/>
      <c r="AL176" s="29"/>
      <c r="AM176" s="29"/>
      <c r="AN176" s="29"/>
      <c r="AO176" s="29"/>
      <c r="AP176" s="29"/>
      <c r="AQ176" s="29"/>
      <c r="AR176" s="29"/>
      <c r="AS176" s="29"/>
      <c r="AT176" s="29"/>
      <c r="AU176" s="29"/>
      <c r="AV176" s="29"/>
      <c r="AW176" s="29"/>
      <c r="AX176" s="29"/>
      <c r="AY176" s="29"/>
      <c r="AZ176" s="29"/>
      <c r="BA176" s="29"/>
      <c r="BB176" s="29"/>
      <c r="BC176" s="29"/>
      <c r="BD176" s="29"/>
      <c r="BE176" s="29"/>
      <c r="BF176" s="29">
        <f t="shared" si="158"/>
        <v>0</v>
      </c>
      <c r="BG176" s="29">
        <f t="shared" si="158"/>
        <v>0</v>
      </c>
      <c r="BH176" s="29">
        <f t="shared" si="158"/>
        <v>0</v>
      </c>
      <c r="BI176" s="29">
        <f t="shared" si="158"/>
        <v>0</v>
      </c>
      <c r="BJ176" s="29">
        <f t="shared" si="158"/>
        <v>0</v>
      </c>
      <c r="BK176" s="29">
        <f t="shared" si="158"/>
        <v>0</v>
      </c>
      <c r="BL176" s="29">
        <f t="shared" si="158"/>
        <v>0</v>
      </c>
      <c r="BM176" s="29">
        <f t="shared" si="158"/>
        <v>0</v>
      </c>
      <c r="BN176" s="29">
        <f t="shared" si="158"/>
        <v>0</v>
      </c>
      <c r="BO176" s="29">
        <f t="shared" si="158"/>
        <v>0</v>
      </c>
      <c r="BP176" s="29">
        <f t="shared" si="159"/>
        <v>0</v>
      </c>
      <c r="BQ176" s="29">
        <f t="shared" si="159"/>
        <v>0</v>
      </c>
      <c r="BR176" s="29">
        <f t="shared" si="159"/>
        <v>0</v>
      </c>
      <c r="BS176" s="29">
        <f t="shared" si="159"/>
        <v>0</v>
      </c>
      <c r="BT176" s="29">
        <f t="shared" si="159"/>
        <v>0</v>
      </c>
      <c r="BU176" s="29">
        <f t="shared" si="159"/>
        <v>0</v>
      </c>
      <c r="BV176" s="29">
        <f t="shared" si="159"/>
        <v>0</v>
      </c>
      <c r="BW176" s="29">
        <f t="shared" si="159"/>
        <v>0</v>
      </c>
      <c r="BX176" s="29">
        <f t="shared" si="159"/>
        <v>0</v>
      </c>
    </row>
    <row r="177" spans="1:76" x14ac:dyDescent="0.15">
      <c r="A177" s="27"/>
      <c r="B177" s="27"/>
      <c r="C177" s="27" t="s">
        <v>259</v>
      </c>
      <c r="D177" s="27"/>
      <c r="E177" s="27"/>
      <c r="F177" s="27"/>
      <c r="G177" s="147" t="str">
        <f t="shared" si="151"/>
        <v>JPY M</v>
      </c>
      <c r="H177" s="29"/>
      <c r="K177" s="132">
        <f t="shared" si="155"/>
        <v>47391</v>
      </c>
      <c r="L177" s="29">
        <f t="shared" si="156"/>
        <v>0</v>
      </c>
      <c r="M177" s="130">
        <f t="shared" si="157"/>
        <v>20</v>
      </c>
      <c r="N177" s="132">
        <f t="shared" si="152"/>
        <v>49125</v>
      </c>
      <c r="O177" s="29"/>
      <c r="P177" s="29"/>
      <c r="Q177" s="29"/>
      <c r="R177" s="29"/>
      <c r="S177" s="29"/>
      <c r="T177" s="29"/>
      <c r="U177" s="37"/>
      <c r="V177" s="18"/>
      <c r="W177" s="37"/>
      <c r="X177" s="18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  <c r="AT177" s="29"/>
      <c r="AU177" s="29"/>
      <c r="AV177" s="29"/>
      <c r="AW177" s="29"/>
      <c r="AX177" s="29"/>
      <c r="AY177" s="29"/>
      <c r="AZ177" s="29"/>
      <c r="BA177" s="29"/>
      <c r="BB177" s="29"/>
      <c r="BC177" s="29"/>
      <c r="BD177" s="29"/>
      <c r="BE177" s="29"/>
      <c r="BF177" s="29">
        <f t="shared" si="158"/>
        <v>0</v>
      </c>
      <c r="BG177" s="29">
        <f t="shared" si="158"/>
        <v>0</v>
      </c>
      <c r="BH177" s="29">
        <f t="shared" si="158"/>
        <v>0</v>
      </c>
      <c r="BI177" s="29">
        <f t="shared" si="158"/>
        <v>0</v>
      </c>
      <c r="BJ177" s="29">
        <f t="shared" si="158"/>
        <v>0</v>
      </c>
      <c r="BK177" s="29">
        <f t="shared" si="158"/>
        <v>0</v>
      </c>
      <c r="BL177" s="29">
        <f t="shared" si="158"/>
        <v>0</v>
      </c>
      <c r="BM177" s="29">
        <f t="shared" si="158"/>
        <v>0</v>
      </c>
      <c r="BN177" s="29">
        <f t="shared" si="158"/>
        <v>0</v>
      </c>
      <c r="BO177" s="29">
        <f t="shared" si="158"/>
        <v>0</v>
      </c>
      <c r="BP177" s="29">
        <f t="shared" si="159"/>
        <v>0</v>
      </c>
      <c r="BQ177" s="29">
        <f t="shared" si="159"/>
        <v>0</v>
      </c>
      <c r="BR177" s="29">
        <f t="shared" si="159"/>
        <v>0</v>
      </c>
      <c r="BS177" s="29">
        <f t="shared" si="159"/>
        <v>0</v>
      </c>
      <c r="BT177" s="29">
        <f t="shared" si="159"/>
        <v>0</v>
      </c>
      <c r="BU177" s="29">
        <f t="shared" si="159"/>
        <v>0</v>
      </c>
      <c r="BV177" s="29">
        <f t="shared" si="159"/>
        <v>0</v>
      </c>
      <c r="BW177" s="29">
        <f t="shared" si="159"/>
        <v>0</v>
      </c>
      <c r="BX177" s="29">
        <f t="shared" si="159"/>
        <v>0</v>
      </c>
    </row>
    <row r="178" spans="1:76" x14ac:dyDescent="0.15">
      <c r="A178" s="27"/>
      <c r="B178" s="27"/>
      <c r="C178" s="27" t="s">
        <v>260</v>
      </c>
      <c r="D178" s="27"/>
      <c r="E178" s="27"/>
      <c r="F178" s="27"/>
      <c r="G178" s="147" t="str">
        <f t="shared" si="151"/>
        <v>JPY M</v>
      </c>
      <c r="H178" s="29"/>
      <c r="K178" s="132">
        <f t="shared" si="155"/>
        <v>47483</v>
      </c>
      <c r="L178" s="29">
        <f t="shared" si="156"/>
        <v>0</v>
      </c>
      <c r="M178" s="130">
        <f t="shared" si="157"/>
        <v>20</v>
      </c>
      <c r="N178" s="132">
        <f t="shared" si="152"/>
        <v>49217</v>
      </c>
      <c r="O178" s="29"/>
      <c r="P178" s="29"/>
      <c r="Q178" s="29"/>
      <c r="R178" s="29"/>
      <c r="S178" s="29"/>
      <c r="T178" s="29"/>
      <c r="U178" s="37"/>
      <c r="V178" s="18"/>
      <c r="W178" s="37"/>
      <c r="X178" s="18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29"/>
      <c r="AN178" s="29"/>
      <c r="AO178" s="29"/>
      <c r="AP178" s="29"/>
      <c r="AQ178" s="29"/>
      <c r="AR178" s="29"/>
      <c r="AS178" s="29"/>
      <c r="AT178" s="29"/>
      <c r="AU178" s="29"/>
      <c r="AV178" s="29"/>
      <c r="AW178" s="29"/>
      <c r="AX178" s="29"/>
      <c r="AY178" s="29"/>
      <c r="AZ178" s="29"/>
      <c r="BA178" s="29"/>
      <c r="BB178" s="29"/>
      <c r="BC178" s="29"/>
      <c r="BD178" s="29"/>
      <c r="BE178" s="29"/>
      <c r="BF178" s="29">
        <f t="shared" si="158"/>
        <v>0</v>
      </c>
      <c r="BG178" s="29">
        <f t="shared" si="158"/>
        <v>0</v>
      </c>
      <c r="BH178" s="29">
        <f t="shared" si="158"/>
        <v>0</v>
      </c>
      <c r="BI178" s="29">
        <f t="shared" si="158"/>
        <v>0</v>
      </c>
      <c r="BJ178" s="29">
        <f t="shared" si="158"/>
        <v>0</v>
      </c>
      <c r="BK178" s="29">
        <f t="shared" si="158"/>
        <v>0</v>
      </c>
      <c r="BL178" s="29">
        <f t="shared" si="158"/>
        <v>0</v>
      </c>
      <c r="BM178" s="29">
        <f t="shared" si="158"/>
        <v>0</v>
      </c>
      <c r="BN178" s="29">
        <f t="shared" si="158"/>
        <v>0</v>
      </c>
      <c r="BO178" s="29">
        <f t="shared" si="158"/>
        <v>0</v>
      </c>
      <c r="BP178" s="29">
        <f t="shared" si="159"/>
        <v>0</v>
      </c>
      <c r="BQ178" s="29">
        <f t="shared" si="159"/>
        <v>0</v>
      </c>
      <c r="BR178" s="29">
        <f t="shared" si="159"/>
        <v>0</v>
      </c>
      <c r="BS178" s="29">
        <f t="shared" si="159"/>
        <v>0</v>
      </c>
      <c r="BT178" s="29">
        <f t="shared" si="159"/>
        <v>0</v>
      </c>
      <c r="BU178" s="29">
        <f t="shared" si="159"/>
        <v>0</v>
      </c>
      <c r="BV178" s="29">
        <f t="shared" si="159"/>
        <v>0</v>
      </c>
      <c r="BW178" s="29">
        <f t="shared" si="159"/>
        <v>0</v>
      </c>
      <c r="BX178" s="29">
        <f t="shared" si="159"/>
        <v>0</v>
      </c>
    </row>
    <row r="179" spans="1:76" x14ac:dyDescent="0.15">
      <c r="A179" s="27"/>
      <c r="B179" s="27"/>
      <c r="C179" s="27" t="s">
        <v>261</v>
      </c>
      <c r="D179" s="27"/>
      <c r="E179" s="27"/>
      <c r="F179" s="27"/>
      <c r="G179" s="147" t="str">
        <f t="shared" si="151"/>
        <v>JPY M</v>
      </c>
      <c r="H179" s="29"/>
      <c r="K179" s="132">
        <f t="shared" si="155"/>
        <v>47573</v>
      </c>
      <c r="L179" s="29">
        <f t="shared" si="156"/>
        <v>0</v>
      </c>
      <c r="M179" s="130">
        <f t="shared" si="157"/>
        <v>20</v>
      </c>
      <c r="N179" s="132">
        <f t="shared" si="152"/>
        <v>49309</v>
      </c>
      <c r="O179" s="29"/>
      <c r="P179" s="29"/>
      <c r="Q179" s="29"/>
      <c r="R179" s="29"/>
      <c r="S179" s="29"/>
      <c r="T179" s="29"/>
      <c r="U179" s="37"/>
      <c r="V179" s="18"/>
      <c r="W179" s="37"/>
      <c r="X179" s="18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  <c r="AL179" s="29"/>
      <c r="AM179" s="29"/>
      <c r="AN179" s="29"/>
      <c r="AO179" s="29"/>
      <c r="AP179" s="29"/>
      <c r="AQ179" s="29"/>
      <c r="AR179" s="29"/>
      <c r="AS179" s="29"/>
      <c r="AT179" s="29"/>
      <c r="AU179" s="29"/>
      <c r="AV179" s="29"/>
      <c r="AW179" s="29"/>
      <c r="AX179" s="29"/>
      <c r="AY179" s="29"/>
      <c r="AZ179" s="29"/>
      <c r="BA179" s="29"/>
      <c r="BB179" s="29"/>
      <c r="BC179" s="29"/>
      <c r="BD179" s="29"/>
      <c r="BE179" s="29"/>
      <c r="BF179" s="29">
        <f t="shared" si="158"/>
        <v>0</v>
      </c>
      <c r="BG179" s="29">
        <f t="shared" si="158"/>
        <v>0</v>
      </c>
      <c r="BH179" s="29">
        <f t="shared" si="158"/>
        <v>0</v>
      </c>
      <c r="BI179" s="29">
        <f t="shared" si="158"/>
        <v>0</v>
      </c>
      <c r="BJ179" s="29">
        <f t="shared" si="158"/>
        <v>0</v>
      </c>
      <c r="BK179" s="29">
        <f t="shared" si="158"/>
        <v>0</v>
      </c>
      <c r="BL179" s="29">
        <f t="shared" si="158"/>
        <v>0</v>
      </c>
      <c r="BM179" s="29">
        <f t="shared" si="158"/>
        <v>0</v>
      </c>
      <c r="BN179" s="29">
        <f t="shared" si="158"/>
        <v>0</v>
      </c>
      <c r="BO179" s="29">
        <f t="shared" si="158"/>
        <v>0</v>
      </c>
      <c r="BP179" s="29">
        <f t="shared" si="159"/>
        <v>0</v>
      </c>
      <c r="BQ179" s="29">
        <f t="shared" si="159"/>
        <v>0</v>
      </c>
      <c r="BR179" s="29">
        <f t="shared" si="159"/>
        <v>0</v>
      </c>
      <c r="BS179" s="29">
        <f t="shared" si="159"/>
        <v>0</v>
      </c>
      <c r="BT179" s="29">
        <f t="shared" si="159"/>
        <v>0</v>
      </c>
      <c r="BU179" s="29">
        <f t="shared" si="159"/>
        <v>0</v>
      </c>
      <c r="BV179" s="29">
        <f t="shared" si="159"/>
        <v>0</v>
      </c>
      <c r="BW179" s="29">
        <f t="shared" si="159"/>
        <v>0</v>
      </c>
      <c r="BX179" s="29">
        <f t="shared" si="159"/>
        <v>0</v>
      </c>
    </row>
    <row r="180" spans="1:76" x14ac:dyDescent="0.15">
      <c r="A180" s="27"/>
      <c r="B180" s="27"/>
      <c r="C180" s="27" t="s">
        <v>262</v>
      </c>
      <c r="D180" s="27"/>
      <c r="E180" s="27"/>
      <c r="F180" s="27"/>
      <c r="G180" s="147" t="str">
        <f t="shared" si="151"/>
        <v>JPY M</v>
      </c>
      <c r="H180" s="29"/>
      <c r="K180" s="132">
        <f t="shared" si="155"/>
        <v>47664</v>
      </c>
      <c r="L180" s="29">
        <f t="shared" si="156"/>
        <v>0</v>
      </c>
      <c r="M180" s="130">
        <f t="shared" si="157"/>
        <v>20</v>
      </c>
      <c r="N180" s="132">
        <f t="shared" si="152"/>
        <v>49399</v>
      </c>
      <c r="O180" s="29"/>
      <c r="P180" s="29"/>
      <c r="Q180" s="29"/>
      <c r="R180" s="29"/>
      <c r="S180" s="29"/>
      <c r="T180" s="29"/>
      <c r="U180" s="37"/>
      <c r="V180" s="18"/>
      <c r="W180" s="37"/>
      <c r="X180" s="18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  <c r="AL180" s="29"/>
      <c r="AM180" s="29"/>
      <c r="AN180" s="29"/>
      <c r="AO180" s="29"/>
      <c r="AP180" s="29"/>
      <c r="AQ180" s="29"/>
      <c r="AR180" s="29"/>
      <c r="AS180" s="29"/>
      <c r="AT180" s="29"/>
      <c r="AU180" s="29"/>
      <c r="AV180" s="29"/>
      <c r="AW180" s="29"/>
      <c r="AX180" s="29"/>
      <c r="AY180" s="29"/>
      <c r="AZ180" s="29"/>
      <c r="BA180" s="29"/>
      <c r="BB180" s="29"/>
      <c r="BC180" s="29"/>
      <c r="BD180" s="29"/>
      <c r="BE180" s="29"/>
      <c r="BF180" s="29">
        <f t="shared" si="158"/>
        <v>0</v>
      </c>
      <c r="BG180" s="29">
        <f t="shared" si="158"/>
        <v>0</v>
      </c>
      <c r="BH180" s="29">
        <f t="shared" si="158"/>
        <v>0</v>
      </c>
      <c r="BI180" s="29">
        <f t="shared" si="158"/>
        <v>0</v>
      </c>
      <c r="BJ180" s="29">
        <f t="shared" si="158"/>
        <v>0</v>
      </c>
      <c r="BK180" s="29">
        <f t="shared" si="158"/>
        <v>0</v>
      </c>
      <c r="BL180" s="29">
        <f t="shared" si="158"/>
        <v>0</v>
      </c>
      <c r="BM180" s="29">
        <f t="shared" si="158"/>
        <v>0</v>
      </c>
      <c r="BN180" s="29">
        <f t="shared" si="158"/>
        <v>0</v>
      </c>
      <c r="BO180" s="29">
        <f t="shared" si="158"/>
        <v>0</v>
      </c>
      <c r="BP180" s="29">
        <f t="shared" si="159"/>
        <v>0</v>
      </c>
      <c r="BQ180" s="29">
        <f t="shared" si="159"/>
        <v>0</v>
      </c>
      <c r="BR180" s="29">
        <f t="shared" si="159"/>
        <v>0</v>
      </c>
      <c r="BS180" s="29">
        <f t="shared" si="159"/>
        <v>0</v>
      </c>
      <c r="BT180" s="29">
        <f t="shared" si="159"/>
        <v>0</v>
      </c>
      <c r="BU180" s="29">
        <f t="shared" si="159"/>
        <v>0</v>
      </c>
      <c r="BV180" s="29">
        <f t="shared" si="159"/>
        <v>0</v>
      </c>
      <c r="BW180" s="29">
        <f t="shared" si="159"/>
        <v>0</v>
      </c>
      <c r="BX180" s="29">
        <f t="shared" si="159"/>
        <v>0</v>
      </c>
    </row>
    <row r="181" spans="1:76" x14ac:dyDescent="0.15">
      <c r="A181" s="27"/>
      <c r="B181" s="27"/>
      <c r="C181" s="27" t="s">
        <v>382</v>
      </c>
      <c r="D181" s="27"/>
      <c r="E181" s="27"/>
      <c r="F181" s="27"/>
      <c r="G181" s="147" t="str">
        <f t="shared" si="151"/>
        <v>JPY M</v>
      </c>
      <c r="H181" s="29"/>
      <c r="K181" s="132">
        <f>EOMONTH(K180,3)</f>
        <v>47756</v>
      </c>
      <c r="L181" s="29">
        <f t="shared" si="156"/>
        <v>0</v>
      </c>
      <c r="M181" s="130">
        <f t="shared" si="157"/>
        <v>20</v>
      </c>
      <c r="N181" s="132">
        <f>EOMONTH(K181,3*(M181-1))</f>
        <v>49490</v>
      </c>
      <c r="O181" s="29"/>
      <c r="P181" s="29"/>
      <c r="Q181" s="29"/>
      <c r="R181" s="29"/>
      <c r="S181" s="29"/>
      <c r="T181" s="29"/>
      <c r="U181" s="37"/>
      <c r="V181" s="18"/>
      <c r="W181" s="37"/>
      <c r="X181" s="18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29"/>
      <c r="AN181" s="29"/>
      <c r="AO181" s="29"/>
      <c r="AP181" s="29"/>
      <c r="AQ181" s="29"/>
      <c r="AR181" s="29"/>
      <c r="AS181" s="29"/>
      <c r="AT181" s="29"/>
      <c r="AU181" s="29"/>
      <c r="AV181" s="29"/>
      <c r="AW181" s="29"/>
      <c r="AX181" s="29"/>
      <c r="AY181" s="29"/>
      <c r="AZ181" s="29"/>
      <c r="BA181" s="29"/>
      <c r="BB181" s="29"/>
      <c r="BC181" s="29"/>
      <c r="BD181" s="29"/>
      <c r="BE181" s="29"/>
      <c r="BF181" s="29">
        <f t="shared" si="158"/>
        <v>0</v>
      </c>
      <c r="BG181" s="29">
        <f t="shared" si="158"/>
        <v>0</v>
      </c>
      <c r="BH181" s="29">
        <f t="shared" si="158"/>
        <v>0</v>
      </c>
      <c r="BI181" s="29">
        <f t="shared" si="158"/>
        <v>0</v>
      </c>
      <c r="BJ181" s="29">
        <f t="shared" si="158"/>
        <v>0</v>
      </c>
      <c r="BK181" s="29">
        <f t="shared" si="158"/>
        <v>0</v>
      </c>
      <c r="BL181" s="29">
        <f t="shared" si="158"/>
        <v>0</v>
      </c>
      <c r="BM181" s="29">
        <f t="shared" si="158"/>
        <v>0</v>
      </c>
      <c r="BN181" s="29">
        <f t="shared" si="158"/>
        <v>0</v>
      </c>
      <c r="BO181" s="29">
        <f t="shared" si="158"/>
        <v>0</v>
      </c>
      <c r="BP181" s="29">
        <f t="shared" si="159"/>
        <v>0</v>
      </c>
      <c r="BQ181" s="29">
        <f t="shared" si="159"/>
        <v>0</v>
      </c>
      <c r="BR181" s="29">
        <f t="shared" si="159"/>
        <v>0</v>
      </c>
      <c r="BS181" s="29">
        <f t="shared" si="159"/>
        <v>0</v>
      </c>
      <c r="BT181" s="29">
        <f t="shared" si="159"/>
        <v>0</v>
      </c>
      <c r="BU181" s="29">
        <f t="shared" si="159"/>
        <v>0</v>
      </c>
      <c r="BV181" s="29">
        <f t="shared" si="159"/>
        <v>0</v>
      </c>
      <c r="BW181" s="29">
        <f t="shared" si="159"/>
        <v>0</v>
      </c>
      <c r="BX181" s="29">
        <f t="shared" si="159"/>
        <v>0</v>
      </c>
    </row>
    <row r="182" spans="1:76" x14ac:dyDescent="0.15">
      <c r="A182" s="27"/>
      <c r="B182" s="27"/>
      <c r="C182" s="27" t="s">
        <v>383</v>
      </c>
      <c r="D182" s="27"/>
      <c r="E182" s="27"/>
      <c r="F182" s="27"/>
      <c r="G182" s="147" t="str">
        <f t="shared" si="151"/>
        <v>JPY M</v>
      </c>
      <c r="H182" s="29"/>
      <c r="K182" s="132">
        <f>EOMONTH(K181,3)</f>
        <v>47848</v>
      </c>
      <c r="L182" s="29">
        <f t="shared" si="156"/>
        <v>0</v>
      </c>
      <c r="M182" s="130">
        <f t="shared" si="157"/>
        <v>20</v>
      </c>
      <c r="N182" s="132">
        <f>EOMONTH(K182,3*(M182-1))</f>
        <v>49582</v>
      </c>
      <c r="O182" s="29"/>
      <c r="P182" s="29"/>
      <c r="Q182" s="29"/>
      <c r="R182" s="29"/>
      <c r="S182" s="29"/>
      <c r="T182" s="29"/>
      <c r="U182" s="37"/>
      <c r="V182" s="18"/>
      <c r="W182" s="37"/>
      <c r="X182" s="18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  <c r="AL182" s="29"/>
      <c r="AM182" s="29"/>
      <c r="AN182" s="29"/>
      <c r="AO182" s="29"/>
      <c r="AP182" s="29"/>
      <c r="AQ182" s="29"/>
      <c r="AR182" s="29"/>
      <c r="AS182" s="29"/>
      <c r="AT182" s="29"/>
      <c r="AU182" s="29"/>
      <c r="AV182" s="29"/>
      <c r="AW182" s="29"/>
      <c r="AX182" s="29"/>
      <c r="AY182" s="29"/>
      <c r="AZ182" s="29"/>
      <c r="BA182" s="29"/>
      <c r="BB182" s="29"/>
      <c r="BC182" s="29"/>
      <c r="BD182" s="29"/>
      <c r="BE182" s="29"/>
      <c r="BF182" s="29">
        <f t="shared" si="158"/>
        <v>0</v>
      </c>
      <c r="BG182" s="29">
        <f t="shared" si="158"/>
        <v>0</v>
      </c>
      <c r="BH182" s="29">
        <f t="shared" si="158"/>
        <v>0</v>
      </c>
      <c r="BI182" s="29">
        <f t="shared" si="158"/>
        <v>0</v>
      </c>
      <c r="BJ182" s="29">
        <f t="shared" si="158"/>
        <v>0</v>
      </c>
      <c r="BK182" s="29">
        <f t="shared" si="158"/>
        <v>0</v>
      </c>
      <c r="BL182" s="29">
        <f t="shared" si="158"/>
        <v>0</v>
      </c>
      <c r="BM182" s="29">
        <f t="shared" si="158"/>
        <v>0</v>
      </c>
      <c r="BN182" s="29">
        <f t="shared" si="158"/>
        <v>0</v>
      </c>
      <c r="BO182" s="29">
        <f t="shared" si="158"/>
        <v>0</v>
      </c>
      <c r="BP182" s="29">
        <f t="shared" si="159"/>
        <v>0</v>
      </c>
      <c r="BQ182" s="29">
        <f t="shared" si="159"/>
        <v>0</v>
      </c>
      <c r="BR182" s="29">
        <f t="shared" si="159"/>
        <v>0</v>
      </c>
      <c r="BS182" s="29">
        <f t="shared" si="159"/>
        <v>0</v>
      </c>
      <c r="BT182" s="29">
        <f t="shared" si="159"/>
        <v>0</v>
      </c>
      <c r="BU182" s="29">
        <f t="shared" si="159"/>
        <v>0</v>
      </c>
      <c r="BV182" s="29">
        <f t="shared" si="159"/>
        <v>0</v>
      </c>
      <c r="BW182" s="29">
        <f t="shared" si="159"/>
        <v>0</v>
      </c>
      <c r="BX182" s="29">
        <f t="shared" si="159"/>
        <v>0</v>
      </c>
    </row>
    <row r="183" spans="1:76" x14ac:dyDescent="0.15">
      <c r="A183" s="27"/>
      <c r="B183" s="27"/>
      <c r="C183" s="27" t="s">
        <v>384</v>
      </c>
      <c r="D183" s="27"/>
      <c r="E183" s="27"/>
      <c r="F183" s="27"/>
      <c r="G183" s="147" t="str">
        <f t="shared" si="151"/>
        <v>JPY M</v>
      </c>
      <c r="H183" s="29"/>
      <c r="K183" s="132">
        <f>EOMONTH(K182,3)</f>
        <v>47938</v>
      </c>
      <c r="L183" s="29">
        <f t="shared" si="156"/>
        <v>0</v>
      </c>
      <c r="M183" s="130">
        <f t="shared" si="157"/>
        <v>20</v>
      </c>
      <c r="N183" s="132">
        <f>EOMONTH(K183,3*(M183-1))</f>
        <v>49674</v>
      </c>
      <c r="O183" s="29"/>
      <c r="P183" s="29"/>
      <c r="Q183" s="29"/>
      <c r="R183" s="29"/>
      <c r="S183" s="29"/>
      <c r="T183" s="29"/>
      <c r="U183" s="37"/>
      <c r="V183" s="18"/>
      <c r="W183" s="37"/>
      <c r="X183" s="18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  <c r="AL183" s="29"/>
      <c r="AM183" s="29"/>
      <c r="AN183" s="29"/>
      <c r="AO183" s="29"/>
      <c r="AP183" s="29"/>
      <c r="AQ183" s="29"/>
      <c r="AR183" s="29"/>
      <c r="AS183" s="29"/>
      <c r="AT183" s="29"/>
      <c r="AU183" s="29"/>
      <c r="AV183" s="29"/>
      <c r="AW183" s="29"/>
      <c r="AX183" s="29"/>
      <c r="AY183" s="29"/>
      <c r="AZ183" s="29"/>
      <c r="BA183" s="29"/>
      <c r="BB183" s="29"/>
      <c r="BC183" s="29"/>
      <c r="BD183" s="29"/>
      <c r="BE183" s="29"/>
      <c r="BF183" s="29">
        <f t="shared" si="158"/>
        <v>0</v>
      </c>
      <c r="BG183" s="29">
        <f t="shared" si="158"/>
        <v>0</v>
      </c>
      <c r="BH183" s="29">
        <f t="shared" si="158"/>
        <v>0</v>
      </c>
      <c r="BI183" s="29">
        <f t="shared" si="158"/>
        <v>0</v>
      </c>
      <c r="BJ183" s="29">
        <f t="shared" si="158"/>
        <v>0</v>
      </c>
      <c r="BK183" s="29">
        <f t="shared" si="158"/>
        <v>0</v>
      </c>
      <c r="BL183" s="29">
        <f t="shared" si="158"/>
        <v>0</v>
      </c>
      <c r="BM183" s="29">
        <f t="shared" si="158"/>
        <v>0</v>
      </c>
      <c r="BN183" s="29">
        <f t="shared" si="158"/>
        <v>0</v>
      </c>
      <c r="BO183" s="29">
        <f t="shared" si="158"/>
        <v>0</v>
      </c>
      <c r="BP183" s="29">
        <f t="shared" si="159"/>
        <v>0</v>
      </c>
      <c r="BQ183" s="29">
        <f t="shared" si="159"/>
        <v>0</v>
      </c>
      <c r="BR183" s="29">
        <f t="shared" si="159"/>
        <v>0</v>
      </c>
      <c r="BS183" s="29">
        <f t="shared" si="159"/>
        <v>0</v>
      </c>
      <c r="BT183" s="29">
        <f t="shared" si="159"/>
        <v>0</v>
      </c>
      <c r="BU183" s="29">
        <f t="shared" si="159"/>
        <v>0</v>
      </c>
      <c r="BV183" s="29">
        <f t="shared" si="159"/>
        <v>0</v>
      </c>
      <c r="BW183" s="29">
        <f t="shared" si="159"/>
        <v>0</v>
      </c>
      <c r="BX183" s="29">
        <f t="shared" si="159"/>
        <v>0</v>
      </c>
    </row>
    <row r="184" spans="1:76" x14ac:dyDescent="0.15">
      <c r="A184" s="27"/>
      <c r="B184" s="27"/>
      <c r="C184" s="27" t="s">
        <v>385</v>
      </c>
      <c r="D184" s="27"/>
      <c r="E184" s="27"/>
      <c r="F184" s="27"/>
      <c r="G184" s="147" t="str">
        <f t="shared" si="151"/>
        <v>JPY M</v>
      </c>
      <c r="H184" s="29"/>
      <c r="K184" s="132">
        <f>EOMONTH(K183,3)</f>
        <v>48029</v>
      </c>
      <c r="L184" s="29">
        <f t="shared" si="156"/>
        <v>0</v>
      </c>
      <c r="M184" s="130">
        <f t="shared" si="157"/>
        <v>20</v>
      </c>
      <c r="N184" s="132">
        <f>EOMONTH(K184,3*(M184-1))</f>
        <v>49765</v>
      </c>
      <c r="O184" s="29"/>
      <c r="P184" s="29"/>
      <c r="Q184" s="29"/>
      <c r="R184" s="29"/>
      <c r="S184" s="29"/>
      <c r="T184" s="29"/>
      <c r="U184" s="37"/>
      <c r="V184" s="18"/>
      <c r="W184" s="37"/>
      <c r="X184" s="18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  <c r="AL184" s="29"/>
      <c r="AM184" s="29"/>
      <c r="AN184" s="29"/>
      <c r="AO184" s="29"/>
      <c r="AP184" s="29"/>
      <c r="AQ184" s="29"/>
      <c r="AR184" s="29"/>
      <c r="AS184" s="29"/>
      <c r="AT184" s="29"/>
      <c r="AU184" s="29"/>
      <c r="AV184" s="29"/>
      <c r="AW184" s="29"/>
      <c r="AX184" s="29"/>
      <c r="AY184" s="29"/>
      <c r="AZ184" s="29"/>
      <c r="BA184" s="29"/>
      <c r="BB184" s="29"/>
      <c r="BC184" s="29"/>
      <c r="BD184" s="29"/>
      <c r="BE184" s="29"/>
      <c r="BF184" s="29">
        <f t="shared" si="158"/>
        <v>0</v>
      </c>
      <c r="BG184" s="29">
        <f t="shared" si="158"/>
        <v>0</v>
      </c>
      <c r="BH184" s="29">
        <f t="shared" si="158"/>
        <v>0</v>
      </c>
      <c r="BI184" s="29">
        <f t="shared" si="158"/>
        <v>0</v>
      </c>
      <c r="BJ184" s="29">
        <f t="shared" si="158"/>
        <v>0</v>
      </c>
      <c r="BK184" s="29">
        <f t="shared" si="158"/>
        <v>0</v>
      </c>
      <c r="BL184" s="29">
        <f t="shared" si="158"/>
        <v>0</v>
      </c>
      <c r="BM184" s="29">
        <f t="shared" si="158"/>
        <v>0</v>
      </c>
      <c r="BN184" s="29">
        <f t="shared" si="158"/>
        <v>0</v>
      </c>
      <c r="BO184" s="29">
        <f t="shared" si="158"/>
        <v>0</v>
      </c>
      <c r="BP184" s="29">
        <f t="shared" si="159"/>
        <v>0</v>
      </c>
      <c r="BQ184" s="29">
        <f t="shared" si="159"/>
        <v>0</v>
      </c>
      <c r="BR184" s="29">
        <f t="shared" si="159"/>
        <v>0</v>
      </c>
      <c r="BS184" s="29">
        <f t="shared" si="159"/>
        <v>0</v>
      </c>
      <c r="BT184" s="29">
        <f t="shared" si="159"/>
        <v>0</v>
      </c>
      <c r="BU184" s="29">
        <f t="shared" si="159"/>
        <v>0</v>
      </c>
      <c r="BV184" s="29">
        <f t="shared" si="159"/>
        <v>0</v>
      </c>
      <c r="BW184" s="29">
        <f t="shared" si="159"/>
        <v>0</v>
      </c>
      <c r="BX184" s="29">
        <f t="shared" si="159"/>
        <v>0</v>
      </c>
    </row>
    <row r="185" spans="1:76" x14ac:dyDescent="0.15">
      <c r="A185" s="27"/>
      <c r="B185" s="133" t="s">
        <v>263</v>
      </c>
      <c r="C185" s="133"/>
      <c r="D185" s="134"/>
      <c r="E185" s="134"/>
      <c r="F185" s="134"/>
      <c r="G185" s="160" t="str">
        <f t="shared" si="151"/>
        <v>JPY M</v>
      </c>
      <c r="H185" s="106">
        <f t="shared" ref="H185:T185" si="160">SUMIF($X$5:$BY$5,H$5,$X185:$BY185)</f>
        <v>0</v>
      </c>
      <c r="I185" s="106">
        <f t="shared" si="160"/>
        <v>0</v>
      </c>
      <c r="J185" s="106">
        <f t="shared" si="160"/>
        <v>0</v>
      </c>
      <c r="K185" s="106">
        <f t="shared" si="160"/>
        <v>0</v>
      </c>
      <c r="L185" s="106">
        <f t="shared" si="160"/>
        <v>0</v>
      </c>
      <c r="M185" s="106">
        <f t="shared" si="160"/>
        <v>0</v>
      </c>
      <c r="N185" s="106">
        <f t="shared" si="160"/>
        <v>0</v>
      </c>
      <c r="O185" s="106">
        <f t="shared" si="160"/>
        <v>0</v>
      </c>
      <c r="P185" s="106">
        <f t="shared" si="160"/>
        <v>187.5</v>
      </c>
      <c r="Q185" s="106">
        <f t="shared" si="160"/>
        <v>250</v>
      </c>
      <c r="R185" s="106">
        <f t="shared" si="160"/>
        <v>62.5</v>
      </c>
      <c r="S185" s="106">
        <f t="shared" si="160"/>
        <v>0</v>
      </c>
      <c r="T185" s="106">
        <f t="shared" si="160"/>
        <v>0</v>
      </c>
      <c r="U185" s="37"/>
      <c r="V185" s="18"/>
      <c r="W185" s="37"/>
      <c r="X185" s="18"/>
      <c r="Y185" s="106"/>
      <c r="Z185" s="106"/>
      <c r="AA185" s="106"/>
      <c r="AB185" s="106"/>
      <c r="AC185" s="106"/>
      <c r="AD185" s="106"/>
      <c r="AE185" s="106"/>
      <c r="AF185" s="106"/>
      <c r="AG185" s="106"/>
      <c r="AH185" s="106"/>
      <c r="AI185" s="106"/>
      <c r="AJ185" s="106"/>
      <c r="AK185" s="106"/>
      <c r="AL185" s="106"/>
      <c r="AM185" s="106"/>
      <c r="AN185" s="106"/>
      <c r="AO185" s="106"/>
      <c r="AP185" s="106"/>
      <c r="AQ185" s="106"/>
      <c r="AR185" s="106"/>
      <c r="AS185" s="106"/>
      <c r="AT185" s="106"/>
      <c r="AU185" s="106"/>
      <c r="AV185" s="106"/>
      <c r="AW185" s="106"/>
      <c r="AX185" s="106"/>
      <c r="AY185" s="106"/>
      <c r="AZ185" s="106"/>
      <c r="BA185" s="106"/>
      <c r="BB185" s="106"/>
      <c r="BC185" s="106"/>
      <c r="BD185" s="106"/>
      <c r="BE185" s="106"/>
      <c r="BF185" s="106">
        <f t="shared" ref="BF185:BX185" si="161">SUM(BF165:BF184)</f>
        <v>62.5</v>
      </c>
      <c r="BG185" s="106">
        <f t="shared" si="161"/>
        <v>62.5</v>
      </c>
      <c r="BH185" s="106">
        <f t="shared" si="161"/>
        <v>62.5</v>
      </c>
      <c r="BI185" s="106">
        <f t="shared" si="161"/>
        <v>62.5</v>
      </c>
      <c r="BJ185" s="106">
        <f t="shared" si="161"/>
        <v>62.5</v>
      </c>
      <c r="BK185" s="106">
        <f t="shared" si="161"/>
        <v>62.5</v>
      </c>
      <c r="BL185" s="106">
        <f t="shared" si="161"/>
        <v>62.5</v>
      </c>
      <c r="BM185" s="106">
        <f t="shared" si="161"/>
        <v>62.5</v>
      </c>
      <c r="BN185" s="106">
        <f t="shared" si="161"/>
        <v>0</v>
      </c>
      <c r="BO185" s="106">
        <f t="shared" si="161"/>
        <v>0</v>
      </c>
      <c r="BP185" s="106">
        <f t="shared" si="161"/>
        <v>0</v>
      </c>
      <c r="BQ185" s="106">
        <f t="shared" si="161"/>
        <v>0</v>
      </c>
      <c r="BR185" s="106">
        <f t="shared" si="161"/>
        <v>0</v>
      </c>
      <c r="BS185" s="106">
        <f t="shared" si="161"/>
        <v>0</v>
      </c>
      <c r="BT185" s="106">
        <f t="shared" si="161"/>
        <v>0</v>
      </c>
      <c r="BU185" s="106">
        <f t="shared" si="161"/>
        <v>0</v>
      </c>
      <c r="BV185" s="106">
        <f t="shared" si="161"/>
        <v>0</v>
      </c>
      <c r="BW185" s="106">
        <f t="shared" si="161"/>
        <v>0</v>
      </c>
      <c r="BX185" s="106">
        <f t="shared" si="161"/>
        <v>0</v>
      </c>
    </row>
    <row r="186" spans="1:76" x14ac:dyDescent="0.15">
      <c r="A186" s="27"/>
      <c r="B186" s="27"/>
      <c r="C186" s="27"/>
      <c r="D186" s="27"/>
      <c r="E186" s="27"/>
      <c r="F186" s="27"/>
      <c r="G186" s="124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37"/>
      <c r="V186" s="18"/>
      <c r="W186" s="37"/>
      <c r="X186" s="18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  <c r="AM186" s="29"/>
      <c r="AN186" s="29"/>
      <c r="AO186" s="29"/>
      <c r="AP186" s="29"/>
      <c r="AQ186" s="29"/>
      <c r="AR186" s="29"/>
      <c r="AS186" s="29"/>
      <c r="AT186" s="29"/>
      <c r="AU186" s="29"/>
      <c r="AV186" s="29"/>
      <c r="AW186" s="29"/>
      <c r="AX186" s="29"/>
      <c r="AY186" s="29"/>
      <c r="AZ186" s="29"/>
      <c r="BA186" s="29"/>
      <c r="BB186" s="29"/>
      <c r="BC186" s="29"/>
      <c r="BD186" s="29"/>
      <c r="BE186" s="29"/>
      <c r="BF186" s="29"/>
      <c r="BG186" s="29"/>
      <c r="BH186" s="29"/>
      <c r="BI186" s="29"/>
      <c r="BJ186" s="29"/>
      <c r="BK186" s="29"/>
      <c r="BL186" s="29"/>
      <c r="BM186" s="29"/>
      <c r="BN186" s="29"/>
      <c r="BO186" s="29"/>
      <c r="BP186" s="29"/>
      <c r="BQ186" s="29"/>
      <c r="BR186" s="29"/>
      <c r="BS186" s="29"/>
      <c r="BT186" s="29"/>
      <c r="BU186" s="29"/>
      <c r="BV186" s="29"/>
      <c r="BW186" s="29"/>
      <c r="BX186" s="29"/>
    </row>
    <row r="187" spans="1:76" x14ac:dyDescent="0.15">
      <c r="A187" s="27" t="s">
        <v>43</v>
      </c>
      <c r="B187" s="135" t="s">
        <v>264</v>
      </c>
      <c r="C187" s="135"/>
      <c r="D187" s="135"/>
      <c r="E187" s="135"/>
      <c r="F187" s="135"/>
      <c r="G187" s="146"/>
      <c r="H187" s="136"/>
      <c r="I187" s="136"/>
      <c r="J187" s="136"/>
      <c r="K187" s="136"/>
      <c r="L187" s="136"/>
      <c r="M187" s="136"/>
      <c r="N187" s="136"/>
      <c r="O187" s="136"/>
      <c r="P187" s="136"/>
      <c r="Q187" s="136"/>
      <c r="R187" s="136"/>
      <c r="S187" s="136"/>
      <c r="T187" s="136"/>
      <c r="U187" s="37"/>
      <c r="V187" s="18"/>
      <c r="W187" s="37"/>
      <c r="X187" s="18"/>
      <c r="Y187" s="136"/>
      <c r="Z187" s="136"/>
      <c r="AA187" s="136"/>
      <c r="AB187" s="136"/>
      <c r="AC187" s="136"/>
      <c r="AD187" s="136"/>
      <c r="AE187" s="136"/>
      <c r="AF187" s="136"/>
      <c r="AG187" s="136"/>
      <c r="AH187" s="136"/>
      <c r="AI187" s="136"/>
      <c r="AJ187" s="136"/>
      <c r="AK187" s="136"/>
      <c r="AL187" s="136"/>
      <c r="AM187" s="136"/>
      <c r="AN187" s="136"/>
      <c r="AO187" s="136"/>
      <c r="AP187" s="136"/>
      <c r="AQ187" s="136"/>
      <c r="AR187" s="136"/>
      <c r="AS187" s="136"/>
      <c r="AT187" s="136"/>
      <c r="AU187" s="136"/>
      <c r="AV187" s="136"/>
      <c r="AW187" s="136"/>
      <c r="AX187" s="136"/>
      <c r="AY187" s="136"/>
      <c r="AZ187" s="136"/>
      <c r="BA187" s="136"/>
      <c r="BB187" s="136"/>
      <c r="BC187" s="136"/>
      <c r="BD187" s="136"/>
      <c r="BE187" s="136"/>
      <c r="BF187" s="136"/>
      <c r="BG187" s="136"/>
      <c r="BH187" s="136"/>
      <c r="BI187" s="136"/>
      <c r="BJ187" s="136"/>
      <c r="BK187" s="136"/>
      <c r="BL187" s="136"/>
      <c r="BM187" s="136"/>
      <c r="BN187" s="136"/>
      <c r="BO187" s="136"/>
      <c r="BP187" s="136"/>
      <c r="BQ187" s="136"/>
      <c r="BR187" s="136"/>
      <c r="BS187" s="136"/>
      <c r="BT187" s="136"/>
      <c r="BU187" s="136"/>
      <c r="BV187" s="136"/>
      <c r="BW187" s="136"/>
      <c r="BX187" s="136"/>
    </row>
    <row r="188" spans="1:76" x14ac:dyDescent="0.15">
      <c r="A188" s="27"/>
      <c r="B188" s="27"/>
      <c r="C188" s="27"/>
      <c r="D188" s="27"/>
      <c r="E188" s="27"/>
      <c r="F188" s="27"/>
      <c r="G188" s="124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37"/>
      <c r="V188" s="18"/>
      <c r="W188" s="37"/>
      <c r="X188" s="18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  <c r="AJ188" s="29"/>
      <c r="AK188" s="29"/>
      <c r="AL188" s="29"/>
      <c r="AM188" s="29"/>
      <c r="AN188" s="29"/>
      <c r="AO188" s="29"/>
      <c r="AP188" s="29"/>
      <c r="AQ188" s="29"/>
      <c r="AR188" s="29"/>
      <c r="AS188" s="29"/>
      <c r="AT188" s="29"/>
      <c r="AU188" s="29"/>
      <c r="AV188" s="29"/>
      <c r="AW188" s="29"/>
      <c r="AX188" s="29"/>
      <c r="AY188" s="29"/>
      <c r="AZ188" s="29"/>
      <c r="BA188" s="29"/>
      <c r="BB188" s="29"/>
      <c r="BC188" s="29"/>
      <c r="BD188" s="29"/>
      <c r="BE188" s="29"/>
      <c r="BF188" s="29"/>
      <c r="BG188" s="29"/>
      <c r="BH188" s="29"/>
      <c r="BI188" s="29"/>
      <c r="BJ188" s="29"/>
      <c r="BK188" s="29"/>
      <c r="BL188" s="29"/>
      <c r="BM188" s="29"/>
      <c r="BN188" s="29"/>
      <c r="BO188" s="29"/>
      <c r="BP188" s="29"/>
      <c r="BQ188" s="29"/>
      <c r="BR188" s="29"/>
      <c r="BS188" s="29"/>
      <c r="BT188" s="29"/>
      <c r="BU188" s="29"/>
      <c r="BV188" s="29"/>
      <c r="BW188" s="29"/>
      <c r="BX188" s="29"/>
    </row>
    <row r="189" spans="1:76" x14ac:dyDescent="0.15">
      <c r="A189" s="27"/>
      <c r="B189" s="27" t="s">
        <v>212</v>
      </c>
      <c r="C189" s="27"/>
      <c r="D189" s="27"/>
      <c r="E189" s="27"/>
      <c r="F189" s="27"/>
      <c r="G189" s="147" t="str">
        <f t="shared" ref="G189:G195" si="162">G$12</f>
        <v>JPY M</v>
      </c>
      <c r="H189" s="29">
        <f t="shared" ref="H189:T194" si="163">SUMIF($X$5:$BY$5,H$5,$X189:$BY189)</f>
        <v>0</v>
      </c>
      <c r="I189" s="29">
        <f t="shared" si="163"/>
        <v>0</v>
      </c>
      <c r="J189" s="29">
        <f t="shared" si="163"/>
        <v>0</v>
      </c>
      <c r="K189" s="29">
        <f t="shared" si="163"/>
        <v>0</v>
      </c>
      <c r="L189" s="29">
        <f t="shared" si="163"/>
        <v>0</v>
      </c>
      <c r="M189" s="29">
        <f t="shared" si="163"/>
        <v>0</v>
      </c>
      <c r="N189" s="29">
        <f t="shared" si="163"/>
        <v>0</v>
      </c>
      <c r="O189" s="29">
        <f t="shared" si="163"/>
        <v>0</v>
      </c>
      <c r="P189" s="29">
        <f t="shared" si="163"/>
        <v>37149</v>
      </c>
      <c r="Q189" s="29">
        <f t="shared" si="163"/>
        <v>38800</v>
      </c>
      <c r="R189" s="29">
        <f t="shared" si="163"/>
        <v>33950</v>
      </c>
      <c r="S189" s="29">
        <f t="shared" si="163"/>
        <v>31040</v>
      </c>
      <c r="T189" s="29">
        <f t="shared" si="163"/>
        <v>28130</v>
      </c>
      <c r="U189" s="37"/>
      <c r="V189" s="18"/>
      <c r="W189" s="37"/>
      <c r="X189" s="18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  <c r="AJ189" s="29"/>
      <c r="AK189" s="29"/>
      <c r="AL189" s="29"/>
      <c r="AM189" s="29"/>
      <c r="AN189" s="29"/>
      <c r="AO189" s="29"/>
      <c r="AP189" s="29"/>
      <c r="AQ189" s="29"/>
      <c r="AR189" s="29"/>
      <c r="AS189" s="29"/>
      <c r="AT189" s="29"/>
      <c r="AU189" s="29"/>
      <c r="AV189" s="29"/>
      <c r="AW189" s="29"/>
      <c r="AX189" s="29"/>
      <c r="AY189" s="29"/>
      <c r="AZ189" s="29"/>
      <c r="BA189" s="29"/>
      <c r="BB189" s="29"/>
      <c r="BC189" s="29"/>
      <c r="BD189" s="29"/>
      <c r="BE189" s="29"/>
      <c r="BF189" s="29">
        <f t="shared" ref="BF189:BQ189" si="164">BF26</f>
        <v>12383</v>
      </c>
      <c r="BG189" s="29">
        <f t="shared" si="164"/>
        <v>12383</v>
      </c>
      <c r="BH189" s="29">
        <f t="shared" si="164"/>
        <v>12383</v>
      </c>
      <c r="BI189" s="29">
        <f t="shared" si="164"/>
        <v>9700</v>
      </c>
      <c r="BJ189" s="29">
        <f t="shared" si="164"/>
        <v>9700</v>
      </c>
      <c r="BK189" s="29">
        <f t="shared" si="164"/>
        <v>9700</v>
      </c>
      <c r="BL189" s="29">
        <f t="shared" si="164"/>
        <v>9700</v>
      </c>
      <c r="BM189" s="29">
        <f t="shared" si="164"/>
        <v>8487.5</v>
      </c>
      <c r="BN189" s="29">
        <f t="shared" si="164"/>
        <v>8487.5</v>
      </c>
      <c r="BO189" s="29">
        <f t="shared" si="164"/>
        <v>8487.5</v>
      </c>
      <c r="BP189" s="29">
        <f t="shared" si="164"/>
        <v>8487.5</v>
      </c>
      <c r="BQ189" s="29">
        <f t="shared" si="164"/>
        <v>7760</v>
      </c>
      <c r="BR189" s="29">
        <f t="shared" ref="BR189:BX189" si="165">BR26</f>
        <v>7760</v>
      </c>
      <c r="BS189" s="29">
        <f t="shared" si="165"/>
        <v>7760</v>
      </c>
      <c r="BT189" s="29">
        <f t="shared" si="165"/>
        <v>7760</v>
      </c>
      <c r="BU189" s="29">
        <f t="shared" si="165"/>
        <v>7032.5</v>
      </c>
      <c r="BV189" s="29">
        <f t="shared" si="165"/>
        <v>7032.5</v>
      </c>
      <c r="BW189" s="29">
        <f t="shared" si="165"/>
        <v>7032.5</v>
      </c>
      <c r="BX189" s="29">
        <f t="shared" si="165"/>
        <v>7032.5</v>
      </c>
    </row>
    <row r="190" spans="1:76" x14ac:dyDescent="0.15">
      <c r="A190" s="27"/>
      <c r="B190" s="27" t="s">
        <v>211</v>
      </c>
      <c r="C190" s="27"/>
      <c r="D190" s="27"/>
      <c r="E190" s="27"/>
      <c r="F190" s="27"/>
      <c r="G190" s="147" t="str">
        <f t="shared" si="162"/>
        <v>JPY M</v>
      </c>
      <c r="H190" s="29">
        <f t="shared" si="163"/>
        <v>0</v>
      </c>
      <c r="I190" s="29">
        <f t="shared" si="163"/>
        <v>0</v>
      </c>
      <c r="J190" s="29">
        <f t="shared" si="163"/>
        <v>0</v>
      </c>
      <c r="K190" s="29">
        <f t="shared" si="163"/>
        <v>0</v>
      </c>
      <c r="L190" s="29">
        <f t="shared" si="163"/>
        <v>0</v>
      </c>
      <c r="M190" s="29">
        <f t="shared" si="163"/>
        <v>0</v>
      </c>
      <c r="N190" s="29">
        <f t="shared" si="163"/>
        <v>0</v>
      </c>
      <c r="O190" s="29">
        <f t="shared" si="163"/>
        <v>0</v>
      </c>
      <c r="P190" s="29">
        <f t="shared" si="163"/>
        <v>1350</v>
      </c>
      <c r="Q190" s="29">
        <f t="shared" si="163"/>
        <v>1200</v>
      </c>
      <c r="R190" s="29">
        <f t="shared" si="163"/>
        <v>1050</v>
      </c>
      <c r="S190" s="29">
        <f t="shared" si="163"/>
        <v>960</v>
      </c>
      <c r="T190" s="29">
        <f t="shared" si="163"/>
        <v>870</v>
      </c>
      <c r="U190" s="37"/>
      <c r="V190" s="18"/>
      <c r="W190" s="37"/>
      <c r="X190" s="18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  <c r="AJ190" s="29"/>
      <c r="AK190" s="29"/>
      <c r="AL190" s="29"/>
      <c r="AM190" s="29"/>
      <c r="AN190" s="29"/>
      <c r="AO190" s="29"/>
      <c r="AP190" s="29"/>
      <c r="AQ190" s="29"/>
      <c r="AR190" s="29"/>
      <c r="AS190" s="29"/>
      <c r="AT190" s="29"/>
      <c r="AU190" s="29"/>
      <c r="AV190" s="29"/>
      <c r="AW190" s="29"/>
      <c r="AX190" s="29"/>
      <c r="AY190" s="29"/>
      <c r="AZ190" s="29"/>
      <c r="BA190" s="29"/>
      <c r="BB190" s="29"/>
      <c r="BC190" s="29"/>
      <c r="BD190" s="29"/>
      <c r="BE190" s="29"/>
      <c r="BF190" s="29">
        <f t="shared" ref="BF190:BX190" si="166">BF25</f>
        <v>450</v>
      </c>
      <c r="BG190" s="29">
        <f t="shared" si="166"/>
        <v>450</v>
      </c>
      <c r="BH190" s="29">
        <f t="shared" si="166"/>
        <v>450</v>
      </c>
      <c r="BI190" s="29">
        <f t="shared" si="166"/>
        <v>300</v>
      </c>
      <c r="BJ190" s="29">
        <f t="shared" si="166"/>
        <v>300</v>
      </c>
      <c r="BK190" s="29">
        <f t="shared" si="166"/>
        <v>300</v>
      </c>
      <c r="BL190" s="29">
        <f t="shared" si="166"/>
        <v>300</v>
      </c>
      <c r="BM190" s="29">
        <f t="shared" si="166"/>
        <v>262.5</v>
      </c>
      <c r="BN190" s="29">
        <f t="shared" si="166"/>
        <v>262.5</v>
      </c>
      <c r="BO190" s="29">
        <f t="shared" si="166"/>
        <v>262.5</v>
      </c>
      <c r="BP190" s="29">
        <f t="shared" si="166"/>
        <v>262.5</v>
      </c>
      <c r="BQ190" s="29">
        <f t="shared" si="166"/>
        <v>240</v>
      </c>
      <c r="BR190" s="29">
        <f t="shared" si="166"/>
        <v>240</v>
      </c>
      <c r="BS190" s="29">
        <f t="shared" si="166"/>
        <v>240</v>
      </c>
      <c r="BT190" s="29">
        <f t="shared" si="166"/>
        <v>240</v>
      </c>
      <c r="BU190" s="29">
        <f t="shared" si="166"/>
        <v>217.5</v>
      </c>
      <c r="BV190" s="29">
        <f t="shared" si="166"/>
        <v>217.5</v>
      </c>
      <c r="BW190" s="29">
        <f t="shared" si="166"/>
        <v>217.5</v>
      </c>
      <c r="BX190" s="29">
        <f t="shared" si="166"/>
        <v>217.5</v>
      </c>
    </row>
    <row r="191" spans="1:76" x14ac:dyDescent="0.15">
      <c r="A191" s="27"/>
      <c r="B191" s="27" t="s">
        <v>265</v>
      </c>
      <c r="C191" s="27"/>
      <c r="D191" s="27"/>
      <c r="E191" s="27"/>
      <c r="F191" s="27"/>
      <c r="G191" s="147" t="str">
        <f t="shared" si="162"/>
        <v>JPY M</v>
      </c>
      <c r="H191" s="29">
        <f t="shared" si="163"/>
        <v>0</v>
      </c>
      <c r="I191" s="29">
        <f t="shared" si="163"/>
        <v>0</v>
      </c>
      <c r="J191" s="29">
        <f t="shared" si="163"/>
        <v>0</v>
      </c>
      <c r="K191" s="29">
        <f t="shared" si="163"/>
        <v>0</v>
      </c>
      <c r="L191" s="29">
        <f t="shared" si="163"/>
        <v>0</v>
      </c>
      <c r="M191" s="29">
        <f t="shared" si="163"/>
        <v>0</v>
      </c>
      <c r="N191" s="29">
        <f t="shared" si="163"/>
        <v>0</v>
      </c>
      <c r="O191" s="29">
        <f t="shared" si="163"/>
        <v>0</v>
      </c>
      <c r="P191" s="29">
        <f t="shared" si="163"/>
        <v>7830.160488333333</v>
      </c>
      <c r="Q191" s="29">
        <f t="shared" si="163"/>
        <v>14591.832898997167</v>
      </c>
      <c r="R191" s="29">
        <f t="shared" si="163"/>
        <v>18589.036370131878</v>
      </c>
      <c r="S191" s="29">
        <f t="shared" si="163"/>
        <v>21609.706805539732</v>
      </c>
      <c r="T191" s="29">
        <f t="shared" si="163"/>
        <v>24720.449288941541</v>
      </c>
      <c r="U191" s="37"/>
      <c r="V191" s="18"/>
      <c r="W191" s="37"/>
      <c r="X191" s="18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  <c r="AJ191" s="29"/>
      <c r="AK191" s="29"/>
      <c r="AL191" s="29"/>
      <c r="AM191" s="29"/>
      <c r="AN191" s="29"/>
      <c r="AO191" s="29"/>
      <c r="AP191" s="29"/>
      <c r="AQ191" s="29"/>
      <c r="AR191" s="29"/>
      <c r="AS191" s="29"/>
      <c r="AT191" s="29"/>
      <c r="AU191" s="29"/>
      <c r="AV191" s="29"/>
      <c r="AW191" s="29"/>
      <c r="AX191" s="29"/>
      <c r="AY191" s="29"/>
      <c r="AZ191" s="29"/>
      <c r="BA191" s="29"/>
      <c r="BB191" s="29"/>
      <c r="BC191" s="29"/>
      <c r="BD191" s="29"/>
      <c r="BE191" s="29"/>
      <c r="BF191" s="29">
        <f t="shared" ref="BF191:BQ191" si="167">-BF87</f>
        <v>2366.3750000000005</v>
      </c>
      <c r="BG191" s="29">
        <f t="shared" si="167"/>
        <v>2584.1206000000002</v>
      </c>
      <c r="BH191" s="29">
        <f t="shared" si="167"/>
        <v>2879.6648883333332</v>
      </c>
      <c r="BI191" s="29">
        <f t="shared" si="167"/>
        <v>3198.5487831666665</v>
      </c>
      <c r="BJ191" s="29">
        <f t="shared" si="167"/>
        <v>3524.4345599499998</v>
      </c>
      <c r="BK191" s="29">
        <f t="shared" si="167"/>
        <v>3802.5394596516662</v>
      </c>
      <c r="BL191" s="29">
        <f t="shared" si="167"/>
        <v>4066.3100962288331</v>
      </c>
      <c r="BM191" s="29">
        <f t="shared" si="167"/>
        <v>4325.7804538686496</v>
      </c>
      <c r="BN191" s="29">
        <f t="shared" si="167"/>
        <v>4521.4607278272615</v>
      </c>
      <c r="BO191" s="29">
        <f t="shared" si="167"/>
        <v>4756.7115808481785</v>
      </c>
      <c r="BP191" s="29">
        <f t="shared" si="167"/>
        <v>4985.0836075877869</v>
      </c>
      <c r="BQ191" s="29">
        <f t="shared" si="167"/>
        <v>5211.3919864430027</v>
      </c>
      <c r="BR191" s="29">
        <f t="shared" ref="BR191:BX191" si="168">-BR87</f>
        <v>5255.4979375995681</v>
      </c>
      <c r="BS191" s="29">
        <f t="shared" si="168"/>
        <v>5467.4760562798701</v>
      </c>
      <c r="BT191" s="29">
        <f t="shared" si="168"/>
        <v>5675.340825217294</v>
      </c>
      <c r="BU191" s="29">
        <f t="shared" si="168"/>
        <v>5881.9715892318554</v>
      </c>
      <c r="BV191" s="29">
        <f t="shared" si="168"/>
        <v>6088.2321517695573</v>
      </c>
      <c r="BW191" s="29">
        <f t="shared" si="168"/>
        <v>6280.8562163642009</v>
      </c>
      <c r="BX191" s="29">
        <f t="shared" si="168"/>
        <v>6469.3893315759269</v>
      </c>
    </row>
    <row r="192" spans="1:76" x14ac:dyDescent="0.15">
      <c r="A192" s="27"/>
      <c r="B192" s="27" t="s">
        <v>391</v>
      </c>
      <c r="C192" s="27"/>
      <c r="D192" s="27"/>
      <c r="E192" s="27"/>
      <c r="F192" s="27"/>
      <c r="G192" s="147" t="str">
        <f t="shared" si="162"/>
        <v>JPY M</v>
      </c>
      <c r="H192" s="29">
        <f t="shared" si="163"/>
        <v>0</v>
      </c>
      <c r="I192" s="29">
        <f t="shared" si="163"/>
        <v>0</v>
      </c>
      <c r="J192" s="29">
        <f t="shared" si="163"/>
        <v>0</v>
      </c>
      <c r="K192" s="29">
        <f t="shared" si="163"/>
        <v>0</v>
      </c>
      <c r="L192" s="29">
        <f t="shared" si="163"/>
        <v>0</v>
      </c>
      <c r="M192" s="29">
        <f t="shared" si="163"/>
        <v>0</v>
      </c>
      <c r="N192" s="29">
        <f t="shared" si="163"/>
        <v>0</v>
      </c>
      <c r="O192" s="29">
        <f t="shared" si="163"/>
        <v>0</v>
      </c>
      <c r="P192" s="29">
        <f t="shared" si="163"/>
        <v>420.75</v>
      </c>
      <c r="Q192" s="29">
        <f t="shared" si="163"/>
        <v>831</v>
      </c>
      <c r="R192" s="29">
        <f t="shared" si="163"/>
        <v>1059.75</v>
      </c>
      <c r="S192" s="29">
        <f t="shared" si="163"/>
        <v>1263</v>
      </c>
      <c r="T192" s="29">
        <f t="shared" si="163"/>
        <v>1095</v>
      </c>
      <c r="U192" s="37"/>
      <c r="V192" s="18"/>
      <c r="W192" s="37"/>
      <c r="X192" s="18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  <c r="AJ192" s="29"/>
      <c r="AK192" s="29"/>
      <c r="AL192" s="29"/>
      <c r="AM192" s="29"/>
      <c r="AN192" s="29"/>
      <c r="AO192" s="29"/>
      <c r="AP192" s="29"/>
      <c r="AQ192" s="29"/>
      <c r="AR192" s="29"/>
      <c r="AS192" s="29"/>
      <c r="AT192" s="29"/>
      <c r="AU192" s="29"/>
      <c r="AV192" s="29"/>
      <c r="AW192" s="29"/>
      <c r="AX192" s="29"/>
      <c r="AY192" s="29"/>
      <c r="AZ192" s="29"/>
      <c r="BA192" s="29"/>
      <c r="BB192" s="29"/>
      <c r="BC192" s="29"/>
      <c r="BD192" s="29"/>
      <c r="BE192" s="29"/>
      <c r="BF192" s="29">
        <f t="shared" ref="BF192:BX192" si="169">BF233</f>
        <v>117.75</v>
      </c>
      <c r="BG192" s="29">
        <f t="shared" si="169"/>
        <v>140.25</v>
      </c>
      <c r="BH192" s="29">
        <f t="shared" si="169"/>
        <v>162.75</v>
      </c>
      <c r="BI192" s="29">
        <f t="shared" si="169"/>
        <v>185.25</v>
      </c>
      <c r="BJ192" s="29">
        <f t="shared" si="169"/>
        <v>200.25</v>
      </c>
      <c r="BK192" s="29">
        <f t="shared" si="169"/>
        <v>215.25</v>
      </c>
      <c r="BL192" s="29">
        <f t="shared" si="169"/>
        <v>230.25</v>
      </c>
      <c r="BM192" s="29">
        <f t="shared" si="169"/>
        <v>245.25</v>
      </c>
      <c r="BN192" s="29">
        <f t="shared" si="169"/>
        <v>258.375</v>
      </c>
      <c r="BO192" s="29">
        <f t="shared" si="169"/>
        <v>271.5</v>
      </c>
      <c r="BP192" s="29">
        <f t="shared" si="169"/>
        <v>284.625</v>
      </c>
      <c r="BQ192" s="29">
        <f t="shared" si="169"/>
        <v>297.75</v>
      </c>
      <c r="BR192" s="29">
        <f t="shared" si="169"/>
        <v>309.75</v>
      </c>
      <c r="BS192" s="29">
        <f t="shared" si="169"/>
        <v>321.75</v>
      </c>
      <c r="BT192" s="29">
        <f t="shared" si="169"/>
        <v>333.75</v>
      </c>
      <c r="BU192" s="29">
        <f t="shared" si="169"/>
        <v>345.75</v>
      </c>
      <c r="BV192" s="29">
        <f t="shared" si="169"/>
        <v>238.875</v>
      </c>
      <c r="BW192" s="29">
        <f t="shared" si="169"/>
        <v>249.75</v>
      </c>
      <c r="BX192" s="29">
        <f t="shared" si="169"/>
        <v>260.625</v>
      </c>
    </row>
    <row r="193" spans="1:76" x14ac:dyDescent="0.15">
      <c r="A193" s="27"/>
      <c r="B193" s="27" t="s">
        <v>266</v>
      </c>
      <c r="C193" s="27"/>
      <c r="D193" s="27"/>
      <c r="E193" s="27"/>
      <c r="F193" s="27"/>
      <c r="G193" s="147" t="str">
        <f t="shared" si="162"/>
        <v>JPY M</v>
      </c>
      <c r="H193" s="29">
        <f t="shared" si="163"/>
        <v>0</v>
      </c>
      <c r="I193" s="29">
        <f t="shared" si="163"/>
        <v>0</v>
      </c>
      <c r="J193" s="29">
        <f t="shared" si="163"/>
        <v>0</v>
      </c>
      <c r="K193" s="29">
        <f t="shared" si="163"/>
        <v>0</v>
      </c>
      <c r="L193" s="29">
        <f t="shared" si="163"/>
        <v>0</v>
      </c>
      <c r="M193" s="29">
        <f t="shared" si="163"/>
        <v>0</v>
      </c>
      <c r="N193" s="29">
        <f t="shared" si="163"/>
        <v>0</v>
      </c>
      <c r="O193" s="29">
        <f t="shared" si="163"/>
        <v>0</v>
      </c>
      <c r="P193" s="29">
        <f t="shared" si="163"/>
        <v>0</v>
      </c>
      <c r="Q193" s="29">
        <f t="shared" si="163"/>
        <v>0</v>
      </c>
      <c r="R193" s="29">
        <f t="shared" si="163"/>
        <v>0</v>
      </c>
      <c r="S193" s="29">
        <f t="shared" si="163"/>
        <v>0</v>
      </c>
      <c r="T193" s="29">
        <f t="shared" si="163"/>
        <v>0</v>
      </c>
      <c r="U193" s="37"/>
      <c r="V193" s="18"/>
      <c r="W193" s="37"/>
      <c r="X193" s="18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29"/>
      <c r="AJ193" s="29"/>
      <c r="AK193" s="29"/>
      <c r="AL193" s="29"/>
      <c r="AM193" s="29"/>
      <c r="AN193" s="29"/>
      <c r="AO193" s="29"/>
      <c r="AP193" s="29"/>
      <c r="AQ193" s="29"/>
      <c r="AR193" s="29"/>
      <c r="AS193" s="29"/>
      <c r="AT193" s="29"/>
      <c r="AU193" s="29"/>
      <c r="AV193" s="29"/>
      <c r="AW193" s="29"/>
      <c r="AX193" s="29"/>
      <c r="AY193" s="29"/>
      <c r="AZ193" s="29"/>
      <c r="BA193" s="29"/>
      <c r="BB193" s="29"/>
      <c r="BC193" s="29"/>
      <c r="BD193" s="29"/>
      <c r="BE193" s="29"/>
      <c r="BF193" s="29">
        <f t="shared" ref="BF193:BQ193" si="170">BF86</f>
        <v>0</v>
      </c>
      <c r="BG193" s="29">
        <f t="shared" si="170"/>
        <v>0</v>
      </c>
      <c r="BH193" s="29">
        <f t="shared" si="170"/>
        <v>0</v>
      </c>
      <c r="BI193" s="29">
        <f t="shared" si="170"/>
        <v>0</v>
      </c>
      <c r="BJ193" s="29">
        <f t="shared" si="170"/>
        <v>0</v>
      </c>
      <c r="BK193" s="29">
        <f t="shared" si="170"/>
        <v>0</v>
      </c>
      <c r="BL193" s="29">
        <f t="shared" si="170"/>
        <v>0</v>
      </c>
      <c r="BM193" s="29">
        <f t="shared" si="170"/>
        <v>0</v>
      </c>
      <c r="BN193" s="29">
        <f t="shared" si="170"/>
        <v>0</v>
      </c>
      <c r="BO193" s="29">
        <f t="shared" si="170"/>
        <v>0</v>
      </c>
      <c r="BP193" s="29">
        <f t="shared" si="170"/>
        <v>0</v>
      </c>
      <c r="BQ193" s="29">
        <f t="shared" si="170"/>
        <v>0</v>
      </c>
      <c r="BR193" s="29">
        <f t="shared" ref="BR193:BX193" si="171">BR86</f>
        <v>0</v>
      </c>
      <c r="BS193" s="29">
        <f t="shared" si="171"/>
        <v>0</v>
      </c>
      <c r="BT193" s="29">
        <f t="shared" si="171"/>
        <v>0</v>
      </c>
      <c r="BU193" s="29">
        <f t="shared" si="171"/>
        <v>0</v>
      </c>
      <c r="BV193" s="29">
        <f t="shared" si="171"/>
        <v>0</v>
      </c>
      <c r="BW193" s="29">
        <f t="shared" si="171"/>
        <v>0</v>
      </c>
      <c r="BX193" s="29">
        <f t="shared" si="171"/>
        <v>0</v>
      </c>
    </row>
    <row r="194" spans="1:76" x14ac:dyDescent="0.15">
      <c r="A194" s="27"/>
      <c r="B194" s="27" t="s">
        <v>267</v>
      </c>
      <c r="C194" s="27"/>
      <c r="D194" s="27"/>
      <c r="E194" s="27"/>
      <c r="F194" s="27"/>
      <c r="G194" s="147" t="str">
        <f t="shared" si="162"/>
        <v>JPY M</v>
      </c>
      <c r="H194" s="29">
        <f t="shared" si="163"/>
        <v>0</v>
      </c>
      <c r="I194" s="29">
        <f t="shared" si="163"/>
        <v>0</v>
      </c>
      <c r="J194" s="29">
        <f t="shared" si="163"/>
        <v>0</v>
      </c>
      <c r="K194" s="29">
        <f t="shared" si="163"/>
        <v>0</v>
      </c>
      <c r="L194" s="29">
        <f t="shared" si="163"/>
        <v>0</v>
      </c>
      <c r="M194" s="29">
        <f t="shared" si="163"/>
        <v>0</v>
      </c>
      <c r="N194" s="29">
        <f t="shared" si="163"/>
        <v>0</v>
      </c>
      <c r="O194" s="29">
        <f t="shared" si="163"/>
        <v>0</v>
      </c>
      <c r="P194" s="29">
        <f t="shared" si="163"/>
        <v>0</v>
      </c>
      <c r="Q194" s="29">
        <f t="shared" si="163"/>
        <v>0</v>
      </c>
      <c r="R194" s="29">
        <f t="shared" si="163"/>
        <v>0</v>
      </c>
      <c r="S194" s="29">
        <f t="shared" si="163"/>
        <v>0</v>
      </c>
      <c r="T194" s="29">
        <f t="shared" si="163"/>
        <v>0</v>
      </c>
      <c r="U194" s="37"/>
      <c r="V194" s="18"/>
      <c r="W194" s="37"/>
      <c r="X194" s="18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29"/>
      <c r="AJ194" s="29"/>
      <c r="AK194" s="29"/>
      <c r="AL194" s="29"/>
      <c r="AM194" s="29"/>
      <c r="AN194" s="29"/>
      <c r="AO194" s="29"/>
      <c r="AP194" s="29"/>
      <c r="AQ194" s="29"/>
      <c r="AR194" s="29"/>
      <c r="AS194" s="29"/>
      <c r="AT194" s="29"/>
      <c r="AU194" s="29"/>
      <c r="AV194" s="29"/>
      <c r="AW194" s="29"/>
      <c r="AX194" s="29"/>
      <c r="AY194" s="29"/>
      <c r="AZ194" s="29"/>
      <c r="BA194" s="29"/>
      <c r="BB194" s="29"/>
      <c r="BC194" s="29"/>
      <c r="BD194" s="29"/>
      <c r="BE194" s="29"/>
      <c r="BF194" s="29">
        <f t="shared" ref="BF194:BQ194" si="172">BF43</f>
        <v>0</v>
      </c>
      <c r="BG194" s="29">
        <f t="shared" si="172"/>
        <v>0</v>
      </c>
      <c r="BH194" s="29">
        <f t="shared" si="172"/>
        <v>0</v>
      </c>
      <c r="BI194" s="29">
        <f t="shared" si="172"/>
        <v>0</v>
      </c>
      <c r="BJ194" s="29">
        <f t="shared" si="172"/>
        <v>0</v>
      </c>
      <c r="BK194" s="29">
        <f t="shared" si="172"/>
        <v>0</v>
      </c>
      <c r="BL194" s="29">
        <f t="shared" si="172"/>
        <v>0</v>
      </c>
      <c r="BM194" s="29">
        <f t="shared" si="172"/>
        <v>0</v>
      </c>
      <c r="BN194" s="29">
        <f t="shared" si="172"/>
        <v>0</v>
      </c>
      <c r="BO194" s="29">
        <f t="shared" si="172"/>
        <v>0</v>
      </c>
      <c r="BP194" s="29">
        <f t="shared" si="172"/>
        <v>0</v>
      </c>
      <c r="BQ194" s="29">
        <f t="shared" si="172"/>
        <v>0</v>
      </c>
      <c r="BR194" s="29">
        <f t="shared" ref="BR194:BX194" si="173">BR43</f>
        <v>0</v>
      </c>
      <c r="BS194" s="29">
        <f t="shared" si="173"/>
        <v>0</v>
      </c>
      <c r="BT194" s="29">
        <f t="shared" si="173"/>
        <v>0</v>
      </c>
      <c r="BU194" s="29">
        <f t="shared" si="173"/>
        <v>0</v>
      </c>
      <c r="BV194" s="29">
        <f t="shared" si="173"/>
        <v>0</v>
      </c>
      <c r="BW194" s="29">
        <f t="shared" si="173"/>
        <v>0</v>
      </c>
      <c r="BX194" s="29">
        <f t="shared" si="173"/>
        <v>0</v>
      </c>
    </row>
    <row r="195" spans="1:76" x14ac:dyDescent="0.15">
      <c r="A195" s="27"/>
      <c r="B195" s="27" t="s">
        <v>268</v>
      </c>
      <c r="C195" s="27"/>
      <c r="D195" s="27"/>
      <c r="E195" s="27"/>
      <c r="F195" s="27"/>
      <c r="G195" s="147" t="str">
        <f t="shared" si="162"/>
        <v>JPY M</v>
      </c>
      <c r="H195" s="29">
        <f t="shared" ref="H195:T195" si="174">SUMIFS($X195:$BY195,$X$5:$BY$5,H$5,$X$4:$BY$4,4)</f>
        <v>0</v>
      </c>
      <c r="I195" s="29">
        <f t="shared" si="174"/>
        <v>0</v>
      </c>
      <c r="J195" s="29">
        <f t="shared" si="174"/>
        <v>0</v>
      </c>
      <c r="K195" s="29">
        <f t="shared" si="174"/>
        <v>0</v>
      </c>
      <c r="L195" s="29">
        <f t="shared" si="174"/>
        <v>0</v>
      </c>
      <c r="M195" s="29">
        <f t="shared" si="174"/>
        <v>0</v>
      </c>
      <c r="N195" s="29">
        <f t="shared" si="174"/>
        <v>0</v>
      </c>
      <c r="O195" s="29">
        <f t="shared" si="174"/>
        <v>0</v>
      </c>
      <c r="P195" s="29">
        <f t="shared" si="174"/>
        <v>120884.83951166667</v>
      </c>
      <c r="Q195" s="29">
        <f t="shared" si="174"/>
        <v>145093.0066126695</v>
      </c>
      <c r="R195" s="29">
        <f t="shared" si="174"/>
        <v>160453.97024253762</v>
      </c>
      <c r="S195" s="29">
        <f t="shared" si="174"/>
        <v>169884.26343699789</v>
      </c>
      <c r="T195" s="29">
        <f t="shared" si="174"/>
        <v>173293.81414805635</v>
      </c>
      <c r="U195" s="37"/>
      <c r="V195" s="18"/>
      <c r="W195" s="37"/>
      <c r="X195" s="18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  <c r="AJ195" s="29"/>
      <c r="AK195" s="29"/>
      <c r="AL195" s="29"/>
      <c r="AM195" s="29"/>
      <c r="AN195" s="29"/>
      <c r="AO195" s="29"/>
      <c r="AP195" s="29"/>
      <c r="AQ195" s="29"/>
      <c r="AR195" s="29"/>
      <c r="AS195" s="29"/>
      <c r="AT195" s="29"/>
      <c r="AU195" s="29"/>
      <c r="AV195" s="29"/>
      <c r="AW195" s="29"/>
      <c r="AX195" s="29"/>
      <c r="AY195" s="29"/>
      <c r="AZ195" s="29"/>
      <c r="BA195" s="29"/>
      <c r="BB195" s="29"/>
      <c r="BC195" s="29"/>
      <c r="BD195" s="29"/>
      <c r="BE195" s="29"/>
      <c r="BF195" s="29">
        <f t="shared" ref="BF195:BQ195" si="175">BF89</f>
        <v>101582.625</v>
      </c>
      <c r="BG195" s="29">
        <f t="shared" si="175"/>
        <v>111381.50440000001</v>
      </c>
      <c r="BH195" s="29">
        <f t="shared" si="175"/>
        <v>120884.83951166667</v>
      </c>
      <c r="BI195" s="29">
        <f t="shared" si="175"/>
        <v>127386.2907285</v>
      </c>
      <c r="BJ195" s="29">
        <f t="shared" si="175"/>
        <v>133561.85616855</v>
      </c>
      <c r="BK195" s="29">
        <f t="shared" si="175"/>
        <v>139459.31670889835</v>
      </c>
      <c r="BL195" s="29">
        <f t="shared" si="175"/>
        <v>145093.0066126695</v>
      </c>
      <c r="BM195" s="29">
        <f t="shared" si="175"/>
        <v>149254.72615880086</v>
      </c>
      <c r="BN195" s="29">
        <f t="shared" si="175"/>
        <v>153220.76543097358</v>
      </c>
      <c r="BO195" s="29">
        <f t="shared" si="175"/>
        <v>156951.55385012541</v>
      </c>
      <c r="BP195" s="29">
        <f t="shared" si="175"/>
        <v>160453.97024253762</v>
      </c>
      <c r="BQ195" s="29">
        <f t="shared" si="175"/>
        <v>163002.57825609462</v>
      </c>
      <c r="BR195" s="29">
        <f t="shared" ref="BR195:BX195" si="176">BR89</f>
        <v>165507.08031849505</v>
      </c>
      <c r="BS195" s="29">
        <f t="shared" si="176"/>
        <v>167799.60426221517</v>
      </c>
      <c r="BT195" s="29">
        <f t="shared" si="176"/>
        <v>169884.26343699789</v>
      </c>
      <c r="BU195" s="29">
        <f t="shared" si="176"/>
        <v>171034.79184776603</v>
      </c>
      <c r="BV195" s="29">
        <f t="shared" si="176"/>
        <v>171979.05969599646</v>
      </c>
      <c r="BW195" s="29">
        <f t="shared" si="176"/>
        <v>172730.70347963227</v>
      </c>
      <c r="BX195" s="29">
        <f t="shared" si="176"/>
        <v>173293.81414805635</v>
      </c>
    </row>
    <row r="197" spans="1:76" x14ac:dyDescent="0.15">
      <c r="A197" s="27" t="s">
        <v>43</v>
      </c>
      <c r="B197" s="135" t="s">
        <v>379</v>
      </c>
      <c r="C197" s="135"/>
      <c r="D197" s="135"/>
      <c r="E197" s="135"/>
      <c r="F197" s="135"/>
      <c r="G197" s="146"/>
      <c r="H197" s="136"/>
      <c r="I197" s="136"/>
      <c r="J197" s="136"/>
      <c r="K197" s="136"/>
      <c r="L197" s="136"/>
      <c r="M197" s="136"/>
      <c r="N197" s="136"/>
      <c r="O197" s="136"/>
      <c r="P197" s="136"/>
      <c r="Q197" s="136"/>
      <c r="R197" s="136"/>
      <c r="S197" s="136"/>
      <c r="T197" s="136"/>
      <c r="U197" s="37"/>
      <c r="V197" s="18"/>
      <c r="W197" s="37"/>
      <c r="X197" s="18"/>
      <c r="Y197" s="136"/>
      <c r="Z197" s="136"/>
      <c r="AA197" s="136"/>
      <c r="AB197" s="136"/>
      <c r="AC197" s="136"/>
      <c r="AD197" s="136"/>
      <c r="AE197" s="136"/>
      <c r="AF197" s="136"/>
      <c r="AG197" s="136"/>
      <c r="AH197" s="136"/>
      <c r="AI197" s="136"/>
      <c r="AJ197" s="136"/>
      <c r="AK197" s="136"/>
      <c r="AL197" s="136"/>
      <c r="AM197" s="136"/>
      <c r="AN197" s="136"/>
      <c r="AO197" s="136"/>
      <c r="AP197" s="136"/>
      <c r="AQ197" s="136"/>
      <c r="AR197" s="136"/>
      <c r="AS197" s="136"/>
      <c r="AT197" s="136"/>
      <c r="AU197" s="136"/>
      <c r="AV197" s="136"/>
      <c r="AW197" s="136"/>
      <c r="AX197" s="136"/>
      <c r="AY197" s="136"/>
      <c r="AZ197" s="136"/>
      <c r="BA197" s="136"/>
      <c r="BB197" s="136"/>
      <c r="BC197" s="136"/>
      <c r="BD197" s="136"/>
      <c r="BE197" s="136"/>
      <c r="BF197" s="136"/>
      <c r="BG197" s="136"/>
      <c r="BH197" s="136"/>
      <c r="BI197" s="136"/>
      <c r="BJ197" s="136"/>
      <c r="BK197" s="136"/>
      <c r="BL197" s="136"/>
      <c r="BM197" s="136"/>
      <c r="BN197" s="136"/>
      <c r="BO197" s="136"/>
      <c r="BP197" s="136"/>
      <c r="BQ197" s="136"/>
      <c r="BR197" s="136"/>
      <c r="BS197" s="136"/>
      <c r="BT197" s="136"/>
      <c r="BU197" s="136"/>
      <c r="BV197" s="136"/>
      <c r="BW197" s="136"/>
      <c r="BX197" s="136"/>
    </row>
    <row r="199" spans="1:76" x14ac:dyDescent="0.15">
      <c r="A199" s="27"/>
      <c r="B199" s="27"/>
      <c r="C199" s="27" t="s">
        <v>228</v>
      </c>
      <c r="D199" s="27"/>
      <c r="E199" s="27"/>
      <c r="F199" s="27"/>
      <c r="G199" s="147" t="str">
        <f>G$12</f>
        <v>JPY M</v>
      </c>
      <c r="H199" s="29">
        <f t="shared" ref="H199:T199" si="177">SUMIFS($X199:$BY199,$X$5:$BY$5,H$5,$X$4:$BY$4,1)</f>
        <v>0</v>
      </c>
      <c r="I199" s="29">
        <f t="shared" si="177"/>
        <v>0</v>
      </c>
      <c r="J199" s="29">
        <f t="shared" si="177"/>
        <v>2705</v>
      </c>
      <c r="K199" s="29">
        <f t="shared" si="177"/>
        <v>2595</v>
      </c>
      <c r="L199" s="29">
        <f t="shared" si="177"/>
        <v>3082</v>
      </c>
      <c r="M199" s="29">
        <f t="shared" si="177"/>
        <v>3133</v>
      </c>
      <c r="N199" s="29">
        <f t="shared" si="177"/>
        <v>3066</v>
      </c>
      <c r="O199" s="29">
        <f t="shared" si="177"/>
        <v>3069</v>
      </c>
      <c r="P199" s="29">
        <f t="shared" si="177"/>
        <v>1896</v>
      </c>
      <c r="Q199" s="29">
        <f t="shared" si="177"/>
        <v>2813.25</v>
      </c>
      <c r="R199" s="29">
        <f t="shared" si="177"/>
        <v>3182.25</v>
      </c>
      <c r="S199" s="29">
        <f t="shared" si="177"/>
        <v>3172.5</v>
      </c>
      <c r="T199" s="29">
        <f t="shared" si="177"/>
        <v>2869.5</v>
      </c>
      <c r="U199" s="37"/>
      <c r="V199" s="18"/>
      <c r="W199" s="37"/>
      <c r="X199" s="18"/>
      <c r="Y199" s="29"/>
      <c r="Z199" s="29"/>
      <c r="AA199" s="29"/>
      <c r="AB199" s="29"/>
      <c r="AC199" s="29"/>
      <c r="AD199" s="29"/>
      <c r="AE199" s="29"/>
      <c r="AF199" s="29"/>
      <c r="AG199" s="29">
        <f t="shared" ref="AG199:BX199" si="178">AF202</f>
        <v>2705</v>
      </c>
      <c r="AH199" s="29">
        <f t="shared" si="178"/>
        <v>2642</v>
      </c>
      <c r="AI199" s="29">
        <f t="shared" si="178"/>
        <v>2598</v>
      </c>
      <c r="AJ199" s="29">
        <f t="shared" si="178"/>
        <v>2555</v>
      </c>
      <c r="AK199" s="29">
        <f t="shared" si="178"/>
        <v>2595</v>
      </c>
      <c r="AL199" s="29">
        <f t="shared" si="178"/>
        <v>2985</v>
      </c>
      <c r="AM199" s="29">
        <f t="shared" si="178"/>
        <v>3059</v>
      </c>
      <c r="AN199" s="29">
        <f t="shared" si="178"/>
        <v>3073</v>
      </c>
      <c r="AO199" s="29">
        <f t="shared" si="178"/>
        <v>3082</v>
      </c>
      <c r="AP199" s="29">
        <f t="shared" si="178"/>
        <v>3106</v>
      </c>
      <c r="AQ199" s="29">
        <f t="shared" si="178"/>
        <v>3201</v>
      </c>
      <c r="AR199" s="29">
        <f t="shared" si="178"/>
        <v>3403</v>
      </c>
      <c r="AS199" s="29">
        <f t="shared" si="178"/>
        <v>3133</v>
      </c>
      <c r="AT199" s="29">
        <f t="shared" si="178"/>
        <v>3063</v>
      </c>
      <c r="AU199" s="29">
        <f t="shared" si="178"/>
        <v>3247</v>
      </c>
      <c r="AV199" s="29">
        <f t="shared" si="178"/>
        <v>3235</v>
      </c>
      <c r="AW199" s="29">
        <f t="shared" si="178"/>
        <v>3066</v>
      </c>
      <c r="AX199" s="29">
        <f t="shared" si="178"/>
        <v>3118</v>
      </c>
      <c r="AY199" s="29">
        <f t="shared" si="178"/>
        <v>3185</v>
      </c>
      <c r="AZ199" s="29">
        <f t="shared" si="178"/>
        <v>2987</v>
      </c>
      <c r="BA199" s="29">
        <f t="shared" si="178"/>
        <v>3069</v>
      </c>
      <c r="BB199" s="29">
        <f t="shared" si="178"/>
        <v>2916</v>
      </c>
      <c r="BC199" s="29">
        <f t="shared" si="178"/>
        <v>2801</v>
      </c>
      <c r="BD199" s="29">
        <f t="shared" si="178"/>
        <v>1918</v>
      </c>
      <c r="BE199" s="29">
        <f t="shared" si="178"/>
        <v>1896</v>
      </c>
      <c r="BF199" s="29">
        <f t="shared" si="178"/>
        <v>1884</v>
      </c>
      <c r="BG199" s="29">
        <f t="shared" si="178"/>
        <v>2216.25</v>
      </c>
      <c r="BH199" s="29">
        <f t="shared" si="178"/>
        <v>2526</v>
      </c>
      <c r="BI199" s="29">
        <f t="shared" si="178"/>
        <v>2813.25</v>
      </c>
      <c r="BJ199" s="29">
        <f t="shared" si="178"/>
        <v>2928</v>
      </c>
      <c r="BK199" s="29">
        <f t="shared" si="178"/>
        <v>3027.75</v>
      </c>
      <c r="BL199" s="29">
        <f t="shared" si="178"/>
        <v>3112.5</v>
      </c>
      <c r="BM199" s="29">
        <f t="shared" si="178"/>
        <v>3182.25</v>
      </c>
      <c r="BN199" s="29">
        <f t="shared" si="178"/>
        <v>3199.5</v>
      </c>
      <c r="BO199" s="29">
        <f t="shared" si="178"/>
        <v>3203.625</v>
      </c>
      <c r="BP199" s="29">
        <f t="shared" si="178"/>
        <v>3194.625</v>
      </c>
      <c r="BQ199" s="29">
        <f t="shared" si="178"/>
        <v>3172.5</v>
      </c>
      <c r="BR199" s="29">
        <f t="shared" si="178"/>
        <v>3114.75</v>
      </c>
      <c r="BS199" s="29">
        <f t="shared" si="178"/>
        <v>3045</v>
      </c>
      <c r="BT199" s="29">
        <f t="shared" si="178"/>
        <v>2963.25</v>
      </c>
      <c r="BU199" s="29">
        <f t="shared" si="178"/>
        <v>2869.5</v>
      </c>
      <c r="BV199" s="29">
        <f t="shared" si="178"/>
        <v>2741.25</v>
      </c>
      <c r="BW199" s="29">
        <f t="shared" si="178"/>
        <v>2719.875</v>
      </c>
      <c r="BX199" s="29">
        <f t="shared" si="178"/>
        <v>2687.625</v>
      </c>
    </row>
    <row r="200" spans="1:76" x14ac:dyDescent="0.15">
      <c r="A200" s="27"/>
      <c r="B200" s="27"/>
      <c r="C200" s="27" t="s">
        <v>270</v>
      </c>
      <c r="D200" s="27"/>
      <c r="E200" s="27"/>
      <c r="F200" s="27"/>
      <c r="G200" s="147" t="str">
        <f>G$12</f>
        <v>JPY M</v>
      </c>
      <c r="H200" s="29">
        <f t="shared" ref="H200:T201" si="179">SUMIF($X$5:$BY$5,H$5,$X200:$BY200)</f>
        <v>0</v>
      </c>
      <c r="I200" s="29">
        <f t="shared" si="179"/>
        <v>0</v>
      </c>
      <c r="J200" s="29">
        <f t="shared" si="179"/>
        <v>0</v>
      </c>
      <c r="K200" s="29">
        <f t="shared" si="179"/>
        <v>0</v>
      </c>
      <c r="L200" s="29">
        <f t="shared" si="179"/>
        <v>0</v>
      </c>
      <c r="M200" s="29">
        <f t="shared" si="179"/>
        <v>0</v>
      </c>
      <c r="N200" s="29">
        <f t="shared" si="179"/>
        <v>0</v>
      </c>
      <c r="O200" s="29">
        <f t="shared" si="179"/>
        <v>0</v>
      </c>
      <c r="P200" s="29">
        <f t="shared" si="179"/>
        <v>1350</v>
      </c>
      <c r="Q200" s="29">
        <f t="shared" si="179"/>
        <v>1200</v>
      </c>
      <c r="R200" s="29">
        <f t="shared" si="179"/>
        <v>1050</v>
      </c>
      <c r="S200" s="29">
        <f t="shared" si="179"/>
        <v>960</v>
      </c>
      <c r="T200" s="29">
        <f t="shared" si="179"/>
        <v>870</v>
      </c>
      <c r="U200" s="37"/>
      <c r="V200" s="18"/>
      <c r="W200" s="37"/>
      <c r="X200" s="18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9"/>
      <c r="AJ200" s="29"/>
      <c r="AK200" s="29"/>
      <c r="AL200" s="29"/>
      <c r="AM200" s="29"/>
      <c r="AN200" s="29"/>
      <c r="AO200" s="29"/>
      <c r="AP200" s="29"/>
      <c r="AQ200" s="29"/>
      <c r="AR200" s="29"/>
      <c r="AS200" s="29"/>
      <c r="AT200" s="29"/>
      <c r="AU200" s="29"/>
      <c r="AV200" s="29"/>
      <c r="AW200" s="29"/>
      <c r="AX200" s="29"/>
      <c r="AY200" s="29"/>
      <c r="AZ200" s="29"/>
      <c r="BA200" s="29"/>
      <c r="BB200" s="29"/>
      <c r="BC200" s="29"/>
      <c r="BD200" s="29"/>
      <c r="BE200" s="29"/>
      <c r="BF200" s="127">
        <f t="shared" ref="BF200:BX200" si="180">BF25</f>
        <v>450</v>
      </c>
      <c r="BG200" s="127">
        <f t="shared" si="180"/>
        <v>450</v>
      </c>
      <c r="BH200" s="127">
        <f t="shared" si="180"/>
        <v>450</v>
      </c>
      <c r="BI200" s="127">
        <f t="shared" si="180"/>
        <v>300</v>
      </c>
      <c r="BJ200" s="127">
        <f t="shared" si="180"/>
        <v>300</v>
      </c>
      <c r="BK200" s="127">
        <f t="shared" si="180"/>
        <v>300</v>
      </c>
      <c r="BL200" s="127">
        <f t="shared" si="180"/>
        <v>300</v>
      </c>
      <c r="BM200" s="127">
        <f t="shared" si="180"/>
        <v>262.5</v>
      </c>
      <c r="BN200" s="127">
        <f t="shared" si="180"/>
        <v>262.5</v>
      </c>
      <c r="BO200" s="127">
        <f t="shared" si="180"/>
        <v>262.5</v>
      </c>
      <c r="BP200" s="127">
        <f t="shared" si="180"/>
        <v>262.5</v>
      </c>
      <c r="BQ200" s="127">
        <f t="shared" si="180"/>
        <v>240</v>
      </c>
      <c r="BR200" s="127">
        <f t="shared" si="180"/>
        <v>240</v>
      </c>
      <c r="BS200" s="127">
        <f t="shared" si="180"/>
        <v>240</v>
      </c>
      <c r="BT200" s="127">
        <f t="shared" si="180"/>
        <v>240</v>
      </c>
      <c r="BU200" s="127">
        <f t="shared" si="180"/>
        <v>217.5</v>
      </c>
      <c r="BV200" s="127">
        <f t="shared" si="180"/>
        <v>217.5</v>
      </c>
      <c r="BW200" s="127">
        <f t="shared" si="180"/>
        <v>217.5</v>
      </c>
      <c r="BX200" s="127">
        <f t="shared" si="180"/>
        <v>217.5</v>
      </c>
    </row>
    <row r="201" spans="1:76" x14ac:dyDescent="0.15">
      <c r="A201" s="27"/>
      <c r="B201" s="27"/>
      <c r="C201" s="27" t="s">
        <v>269</v>
      </c>
      <c r="D201" s="27"/>
      <c r="E201" s="27"/>
      <c r="F201" s="27"/>
      <c r="G201" s="147" t="str">
        <f>G$12</f>
        <v>JPY M</v>
      </c>
      <c r="H201" s="29">
        <f t="shared" si="179"/>
        <v>0</v>
      </c>
      <c r="I201" s="29">
        <f t="shared" si="179"/>
        <v>0</v>
      </c>
      <c r="J201" s="29">
        <f t="shared" si="179"/>
        <v>0</v>
      </c>
      <c r="K201" s="29">
        <f t="shared" si="179"/>
        <v>0</v>
      </c>
      <c r="L201" s="29">
        <f t="shared" si="179"/>
        <v>0</v>
      </c>
      <c r="M201" s="29">
        <f t="shared" si="179"/>
        <v>0</v>
      </c>
      <c r="N201" s="29">
        <f t="shared" si="179"/>
        <v>0</v>
      </c>
      <c r="O201" s="29">
        <f t="shared" si="179"/>
        <v>0</v>
      </c>
      <c r="P201" s="29">
        <f t="shared" si="179"/>
        <v>-420.75</v>
      </c>
      <c r="Q201" s="29">
        <f t="shared" si="179"/>
        <v>-831</v>
      </c>
      <c r="R201" s="29">
        <f t="shared" si="179"/>
        <v>-1059.75</v>
      </c>
      <c r="S201" s="29">
        <f t="shared" si="179"/>
        <v>-1263</v>
      </c>
      <c r="T201" s="29">
        <f t="shared" si="179"/>
        <v>-1095</v>
      </c>
      <c r="U201" s="37"/>
      <c r="V201" s="18"/>
      <c r="W201" s="37"/>
      <c r="X201" s="18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  <c r="AL201" s="29"/>
      <c r="AM201" s="29"/>
      <c r="AN201" s="29"/>
      <c r="AO201" s="29"/>
      <c r="AP201" s="29"/>
      <c r="AQ201" s="29"/>
      <c r="AR201" s="29"/>
      <c r="AS201" s="29"/>
      <c r="AT201" s="29"/>
      <c r="AU201" s="29"/>
      <c r="AV201" s="29"/>
      <c r="AW201" s="29"/>
      <c r="AX201" s="29"/>
      <c r="AY201" s="29"/>
      <c r="AZ201" s="29"/>
      <c r="BA201" s="29"/>
      <c r="BB201" s="29"/>
      <c r="BC201" s="29"/>
      <c r="BD201" s="29"/>
      <c r="BE201" s="29"/>
      <c r="BF201" s="29">
        <f t="shared" ref="BF201:BX201" si="181">-BF233</f>
        <v>-117.75</v>
      </c>
      <c r="BG201" s="29">
        <f t="shared" si="181"/>
        <v>-140.25</v>
      </c>
      <c r="BH201" s="29">
        <f t="shared" si="181"/>
        <v>-162.75</v>
      </c>
      <c r="BI201" s="29">
        <f t="shared" si="181"/>
        <v>-185.25</v>
      </c>
      <c r="BJ201" s="29">
        <f t="shared" si="181"/>
        <v>-200.25</v>
      </c>
      <c r="BK201" s="29">
        <f t="shared" si="181"/>
        <v>-215.25</v>
      </c>
      <c r="BL201" s="29">
        <f t="shared" si="181"/>
        <v>-230.25</v>
      </c>
      <c r="BM201" s="29">
        <f t="shared" si="181"/>
        <v>-245.25</v>
      </c>
      <c r="BN201" s="29">
        <f t="shared" si="181"/>
        <v>-258.375</v>
      </c>
      <c r="BO201" s="29">
        <f t="shared" si="181"/>
        <v>-271.5</v>
      </c>
      <c r="BP201" s="29">
        <f t="shared" si="181"/>
        <v>-284.625</v>
      </c>
      <c r="BQ201" s="29">
        <f t="shared" si="181"/>
        <v>-297.75</v>
      </c>
      <c r="BR201" s="29">
        <f t="shared" si="181"/>
        <v>-309.75</v>
      </c>
      <c r="BS201" s="29">
        <f t="shared" si="181"/>
        <v>-321.75</v>
      </c>
      <c r="BT201" s="29">
        <f t="shared" si="181"/>
        <v>-333.75</v>
      </c>
      <c r="BU201" s="29">
        <f t="shared" si="181"/>
        <v>-345.75</v>
      </c>
      <c r="BV201" s="29">
        <f t="shared" si="181"/>
        <v>-238.875</v>
      </c>
      <c r="BW201" s="29">
        <f t="shared" si="181"/>
        <v>-249.75</v>
      </c>
      <c r="BX201" s="29">
        <f t="shared" si="181"/>
        <v>-260.625</v>
      </c>
    </row>
    <row r="202" spans="1:76" x14ac:dyDescent="0.15">
      <c r="A202" s="27"/>
      <c r="B202" s="133"/>
      <c r="C202" s="133" t="s">
        <v>231</v>
      </c>
      <c r="D202" s="134"/>
      <c r="E202" s="134"/>
      <c r="F202" s="134"/>
      <c r="G202" s="160" t="str">
        <f>G$12</f>
        <v>JPY M</v>
      </c>
      <c r="H202" s="106">
        <f t="shared" ref="H202:T202" si="182">SUMIFS($X202:$BY202,$X$5:$BY$5,H$5,$X$4:$BY$4,4)</f>
        <v>0</v>
      </c>
      <c r="I202" s="106">
        <f t="shared" si="182"/>
        <v>2705</v>
      </c>
      <c r="J202" s="106">
        <f t="shared" si="182"/>
        <v>2595</v>
      </c>
      <c r="K202" s="106">
        <f t="shared" si="182"/>
        <v>3082</v>
      </c>
      <c r="L202" s="106">
        <f t="shared" si="182"/>
        <v>3133</v>
      </c>
      <c r="M202" s="106">
        <f t="shared" si="182"/>
        <v>3066</v>
      </c>
      <c r="N202" s="106">
        <f t="shared" si="182"/>
        <v>3069</v>
      </c>
      <c r="O202" s="106">
        <f t="shared" si="182"/>
        <v>1896</v>
      </c>
      <c r="P202" s="106">
        <f t="shared" si="182"/>
        <v>2813.25</v>
      </c>
      <c r="Q202" s="106">
        <f t="shared" si="182"/>
        <v>3182.25</v>
      </c>
      <c r="R202" s="106">
        <f t="shared" si="182"/>
        <v>3172.5</v>
      </c>
      <c r="S202" s="106">
        <f t="shared" si="182"/>
        <v>2869.5</v>
      </c>
      <c r="T202" s="106">
        <f t="shared" si="182"/>
        <v>2644.5</v>
      </c>
      <c r="U202" s="37"/>
      <c r="V202" s="18"/>
      <c r="W202" s="37"/>
      <c r="X202" s="18"/>
      <c r="Y202" s="106"/>
      <c r="Z202" s="106"/>
      <c r="AA202" s="106"/>
      <c r="AB202" s="106"/>
      <c r="AC202" s="106"/>
      <c r="AD202" s="106"/>
      <c r="AE202" s="106"/>
      <c r="AF202" s="106">
        <f>'3FS'!AF157</f>
        <v>2705</v>
      </c>
      <c r="AG202" s="106">
        <f>'3FS'!AG157</f>
        <v>2642</v>
      </c>
      <c r="AH202" s="106">
        <f>'3FS'!AH157</f>
        <v>2598</v>
      </c>
      <c r="AI202" s="106">
        <f>'3FS'!AI157</f>
        <v>2555</v>
      </c>
      <c r="AJ202" s="106">
        <f>'3FS'!AJ157</f>
        <v>2595</v>
      </c>
      <c r="AK202" s="106">
        <f>'3FS'!AK157</f>
        <v>2985</v>
      </c>
      <c r="AL202" s="106">
        <f>'3FS'!AL157</f>
        <v>3059</v>
      </c>
      <c r="AM202" s="106">
        <f>'3FS'!AM157</f>
        <v>3073</v>
      </c>
      <c r="AN202" s="106">
        <f>'3FS'!AN157</f>
        <v>3082</v>
      </c>
      <c r="AO202" s="106">
        <f>'3FS'!AO157</f>
        <v>3106</v>
      </c>
      <c r="AP202" s="106">
        <f>'3FS'!AP157</f>
        <v>3201</v>
      </c>
      <c r="AQ202" s="106">
        <f>'3FS'!AQ157</f>
        <v>3403</v>
      </c>
      <c r="AR202" s="106">
        <f>'3FS'!AR157</f>
        <v>3133</v>
      </c>
      <c r="AS202" s="106">
        <f>'3FS'!AS157</f>
        <v>3063</v>
      </c>
      <c r="AT202" s="106">
        <f>'3FS'!AT157</f>
        <v>3247</v>
      </c>
      <c r="AU202" s="106">
        <f>'3FS'!AU157</f>
        <v>3235</v>
      </c>
      <c r="AV202" s="106">
        <f>'3FS'!AV157</f>
        <v>3066</v>
      </c>
      <c r="AW202" s="106">
        <f>'3FS'!AW157</f>
        <v>3118</v>
      </c>
      <c r="AX202" s="106">
        <f>'3FS'!AX157</f>
        <v>3185</v>
      </c>
      <c r="AY202" s="106">
        <f>'3FS'!AY157</f>
        <v>2987</v>
      </c>
      <c r="AZ202" s="106">
        <f>'3FS'!AZ157</f>
        <v>3069</v>
      </c>
      <c r="BA202" s="106">
        <f>'3FS'!BA157</f>
        <v>2916</v>
      </c>
      <c r="BB202" s="106">
        <f>'3FS'!BB157</f>
        <v>2801</v>
      </c>
      <c r="BC202" s="106">
        <f>'3FS'!BC157</f>
        <v>1918</v>
      </c>
      <c r="BD202" s="106">
        <f>'3FS'!BD157</f>
        <v>1896</v>
      </c>
      <c r="BE202" s="106">
        <f>'3FS'!BE157</f>
        <v>1884</v>
      </c>
      <c r="BF202" s="106">
        <f t="shared" ref="BF202:BX202" si="183">SUM(BF199:BF201)</f>
        <v>2216.25</v>
      </c>
      <c r="BG202" s="106">
        <f t="shared" si="183"/>
        <v>2526</v>
      </c>
      <c r="BH202" s="106">
        <f t="shared" si="183"/>
        <v>2813.25</v>
      </c>
      <c r="BI202" s="106">
        <f t="shared" si="183"/>
        <v>2928</v>
      </c>
      <c r="BJ202" s="106">
        <f t="shared" si="183"/>
        <v>3027.75</v>
      </c>
      <c r="BK202" s="106">
        <f t="shared" si="183"/>
        <v>3112.5</v>
      </c>
      <c r="BL202" s="106">
        <f t="shared" si="183"/>
        <v>3182.25</v>
      </c>
      <c r="BM202" s="106">
        <f t="shared" si="183"/>
        <v>3199.5</v>
      </c>
      <c r="BN202" s="106">
        <f t="shared" si="183"/>
        <v>3203.625</v>
      </c>
      <c r="BO202" s="106">
        <f t="shared" si="183"/>
        <v>3194.625</v>
      </c>
      <c r="BP202" s="106">
        <f t="shared" si="183"/>
        <v>3172.5</v>
      </c>
      <c r="BQ202" s="106">
        <f t="shared" si="183"/>
        <v>3114.75</v>
      </c>
      <c r="BR202" s="106">
        <f t="shared" si="183"/>
        <v>3045</v>
      </c>
      <c r="BS202" s="106">
        <f t="shared" si="183"/>
        <v>2963.25</v>
      </c>
      <c r="BT202" s="106">
        <f t="shared" si="183"/>
        <v>2869.5</v>
      </c>
      <c r="BU202" s="106">
        <f t="shared" si="183"/>
        <v>2741.25</v>
      </c>
      <c r="BV202" s="106">
        <f t="shared" si="183"/>
        <v>2719.875</v>
      </c>
      <c r="BW202" s="106">
        <f t="shared" si="183"/>
        <v>2687.625</v>
      </c>
      <c r="BX202" s="106">
        <f t="shared" si="183"/>
        <v>2644.5</v>
      </c>
    </row>
    <row r="203" spans="1:76" x14ac:dyDescent="0.15">
      <c r="A203" s="27"/>
      <c r="B203" s="27"/>
      <c r="C203" s="27"/>
      <c r="D203" s="27"/>
      <c r="E203" s="27"/>
      <c r="F203" s="27"/>
      <c r="G203" s="124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37"/>
      <c r="V203" s="18"/>
      <c r="W203" s="37"/>
      <c r="X203" s="18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29"/>
      <c r="AJ203" s="29"/>
      <c r="AK203" s="29"/>
      <c r="AL203" s="29"/>
      <c r="AM203" s="29"/>
      <c r="AN203" s="29"/>
      <c r="AO203" s="29"/>
      <c r="AP203" s="29"/>
      <c r="AQ203" s="29"/>
      <c r="AR203" s="29"/>
      <c r="AS203" s="29"/>
      <c r="AT203" s="29"/>
      <c r="AU203" s="29"/>
      <c r="AV203" s="29"/>
      <c r="AW203" s="29"/>
      <c r="AX203" s="29"/>
      <c r="AY203" s="29"/>
      <c r="AZ203" s="29"/>
      <c r="BA203" s="29"/>
      <c r="BB203" s="29"/>
      <c r="BC203" s="29"/>
      <c r="BD203" s="29"/>
      <c r="BE203" s="29"/>
      <c r="BF203" s="29"/>
      <c r="BG203" s="29"/>
      <c r="BH203" s="29"/>
      <c r="BI203" s="29"/>
      <c r="BJ203" s="29"/>
      <c r="BK203" s="29"/>
      <c r="BL203" s="29"/>
      <c r="BM203" s="29"/>
      <c r="BN203" s="29"/>
      <c r="BO203" s="29"/>
      <c r="BP203" s="29"/>
      <c r="BQ203" s="29"/>
      <c r="BR203" s="29"/>
      <c r="BS203" s="29"/>
      <c r="BT203" s="29"/>
      <c r="BU203" s="29"/>
      <c r="BV203" s="29"/>
      <c r="BW203" s="29"/>
      <c r="BX203" s="29"/>
    </row>
    <row r="204" spans="1:76" x14ac:dyDescent="0.15">
      <c r="A204" s="27" t="s">
        <v>43</v>
      </c>
      <c r="B204" s="135" t="s">
        <v>380</v>
      </c>
      <c r="C204" s="135"/>
      <c r="D204" s="135"/>
      <c r="E204" s="135"/>
      <c r="F204" s="135"/>
      <c r="G204" s="146"/>
      <c r="H204" s="136"/>
      <c r="I204" s="136"/>
      <c r="J204" s="136"/>
      <c r="K204" s="136"/>
      <c r="L204" s="137" t="s">
        <v>271</v>
      </c>
      <c r="M204" s="136"/>
      <c r="N204" s="136"/>
      <c r="O204" s="136"/>
      <c r="P204" s="136"/>
      <c r="Q204" s="136"/>
      <c r="R204" s="136"/>
      <c r="S204" s="136"/>
      <c r="T204" s="136"/>
      <c r="U204" s="37"/>
      <c r="V204" s="18"/>
      <c r="W204" s="37"/>
      <c r="X204" s="18"/>
      <c r="Y204" s="136"/>
      <c r="Z204" s="136"/>
      <c r="AA204" s="136"/>
      <c r="AB204" s="136"/>
      <c r="AC204" s="136"/>
      <c r="AD204" s="136"/>
      <c r="AE204" s="136"/>
      <c r="AF204" s="136"/>
      <c r="AG204" s="136"/>
      <c r="AH204" s="136"/>
      <c r="AI204" s="136"/>
      <c r="AJ204" s="136"/>
      <c r="AK204" s="136"/>
      <c r="AL204" s="136"/>
      <c r="AM204" s="136"/>
      <c r="AN204" s="136"/>
      <c r="AO204" s="136"/>
      <c r="AP204" s="136"/>
      <c r="AQ204" s="136"/>
      <c r="AR204" s="136"/>
      <c r="AS204" s="136"/>
      <c r="AT204" s="136"/>
      <c r="AU204" s="136"/>
      <c r="AV204" s="136"/>
      <c r="AW204" s="136"/>
      <c r="AX204" s="136"/>
      <c r="AY204" s="136"/>
      <c r="AZ204" s="136"/>
      <c r="BA204" s="136"/>
      <c r="BB204" s="136"/>
      <c r="BC204" s="136"/>
      <c r="BD204" s="136"/>
      <c r="BE204" s="136"/>
      <c r="BF204" s="136"/>
      <c r="BG204" s="136"/>
      <c r="BH204" s="136"/>
      <c r="BI204" s="136"/>
      <c r="BJ204" s="136"/>
      <c r="BK204" s="136"/>
      <c r="BL204" s="136"/>
      <c r="BM204" s="136"/>
      <c r="BN204" s="136"/>
      <c r="BO204" s="136"/>
      <c r="BP204" s="136"/>
      <c r="BQ204" s="136"/>
      <c r="BR204" s="136"/>
      <c r="BS204" s="136"/>
      <c r="BT204" s="136"/>
      <c r="BU204" s="136"/>
      <c r="BV204" s="136"/>
      <c r="BW204" s="136"/>
      <c r="BX204" s="136"/>
    </row>
    <row r="206" spans="1:76" x14ac:dyDescent="0.15">
      <c r="A206" s="27"/>
      <c r="B206" s="27"/>
      <c r="C206" s="27" t="s">
        <v>272</v>
      </c>
      <c r="D206" s="27"/>
      <c r="E206" s="27"/>
      <c r="F206" s="27"/>
      <c r="G206" s="124" t="s">
        <v>218</v>
      </c>
      <c r="H206" s="131"/>
      <c r="J206" s="131"/>
      <c r="K206" s="131"/>
      <c r="L206" s="159">
        <v>5</v>
      </c>
      <c r="M206" s="131"/>
      <c r="N206" s="131"/>
      <c r="O206" s="131"/>
      <c r="P206" s="131"/>
      <c r="Q206" s="131"/>
      <c r="R206" s="131"/>
      <c r="S206" s="131"/>
      <c r="T206" s="131"/>
      <c r="U206" s="37"/>
      <c r="V206" s="18"/>
      <c r="W206" s="37"/>
      <c r="X206" s="18"/>
      <c r="Y206" s="131"/>
      <c r="Z206" s="131"/>
      <c r="AA206" s="131"/>
      <c r="AB206" s="131"/>
      <c r="AC206" s="131"/>
      <c r="AD206" s="131"/>
      <c r="AE206" s="131"/>
      <c r="AF206" s="131"/>
      <c r="AG206" s="131"/>
      <c r="AH206" s="131"/>
      <c r="AI206" s="131"/>
      <c r="AJ206" s="131"/>
      <c r="AK206" s="131"/>
      <c r="AL206" s="131"/>
      <c r="AM206" s="131"/>
      <c r="AN206" s="131"/>
      <c r="AO206" s="131"/>
      <c r="AP206" s="131"/>
      <c r="AQ206" s="131"/>
      <c r="AR206" s="131"/>
      <c r="AS206" s="131"/>
      <c r="AT206" s="131"/>
      <c r="AU206" s="131"/>
      <c r="AV206" s="131"/>
      <c r="AW206" s="131"/>
      <c r="AX206" s="131"/>
      <c r="AY206" s="131"/>
      <c r="AZ206" s="131"/>
      <c r="BA206" s="131"/>
      <c r="BB206" s="131"/>
      <c r="BC206" s="131"/>
      <c r="BD206" s="131"/>
      <c r="BE206" s="131"/>
      <c r="BF206" s="131"/>
      <c r="BG206" s="131"/>
      <c r="BH206" s="131"/>
      <c r="BI206" s="131"/>
      <c r="BJ206" s="131"/>
      <c r="BK206" s="131"/>
      <c r="BL206" s="131"/>
      <c r="BM206" s="131"/>
      <c r="BN206" s="131"/>
      <c r="BO206" s="131"/>
      <c r="BP206" s="131"/>
      <c r="BQ206" s="131"/>
      <c r="BR206" s="131"/>
      <c r="BS206" s="131"/>
      <c r="BT206" s="131"/>
      <c r="BU206" s="131"/>
      <c r="BV206" s="131"/>
      <c r="BW206" s="131"/>
      <c r="BX206" s="131"/>
    </row>
    <row r="207" spans="1:76" x14ac:dyDescent="0.15">
      <c r="A207" s="27"/>
      <c r="B207" s="27"/>
      <c r="C207" s="27" t="s">
        <v>273</v>
      </c>
      <c r="D207" s="27"/>
      <c r="E207" s="27"/>
      <c r="F207" s="27"/>
      <c r="G207" s="124" t="s">
        <v>218</v>
      </c>
      <c r="H207" s="131"/>
      <c r="J207" s="131"/>
      <c r="K207" s="131"/>
      <c r="L207" s="159">
        <v>4</v>
      </c>
      <c r="M207" s="131"/>
      <c r="N207" s="131"/>
      <c r="O207" s="131"/>
      <c r="P207" s="131"/>
      <c r="Q207" s="131"/>
      <c r="R207" s="131"/>
      <c r="S207" s="131"/>
      <c r="T207" s="131"/>
      <c r="U207" s="37"/>
      <c r="V207" s="18"/>
      <c r="W207" s="37"/>
      <c r="X207" s="18"/>
      <c r="Y207" s="131"/>
      <c r="Z207" s="131"/>
      <c r="AA207" s="131"/>
      <c r="AB207" s="131"/>
      <c r="AC207" s="131"/>
      <c r="AD207" s="131"/>
      <c r="AE207" s="131"/>
      <c r="AF207" s="131"/>
      <c r="AG207" s="131"/>
      <c r="AH207" s="131"/>
      <c r="AI207" s="131"/>
      <c r="AJ207" s="131"/>
      <c r="AK207" s="131"/>
      <c r="AL207" s="131"/>
      <c r="AM207" s="131"/>
      <c r="AN207" s="131"/>
      <c r="AO207" s="131"/>
      <c r="AP207" s="131"/>
      <c r="AQ207" s="131"/>
      <c r="AR207" s="131"/>
      <c r="AS207" s="131"/>
      <c r="AT207" s="131"/>
      <c r="AU207" s="131"/>
      <c r="AV207" s="131"/>
      <c r="AW207" s="131"/>
      <c r="AX207" s="131"/>
      <c r="AY207" s="131"/>
      <c r="AZ207" s="131"/>
      <c r="BA207" s="131"/>
      <c r="BB207" s="131"/>
      <c r="BC207" s="131"/>
      <c r="BD207" s="131"/>
      <c r="BE207" s="131"/>
      <c r="BF207" s="131"/>
      <c r="BG207" s="131"/>
      <c r="BH207" s="131"/>
      <c r="BI207" s="131"/>
      <c r="BJ207" s="131"/>
      <c r="BK207" s="131"/>
      <c r="BL207" s="131"/>
      <c r="BM207" s="131"/>
      <c r="BN207" s="131"/>
      <c r="BO207" s="131"/>
      <c r="BP207" s="131"/>
      <c r="BQ207" s="131"/>
      <c r="BR207" s="131"/>
      <c r="BS207" s="131"/>
      <c r="BT207" s="131"/>
      <c r="BU207" s="131"/>
      <c r="BV207" s="131"/>
      <c r="BW207" s="131"/>
      <c r="BX207" s="131"/>
    </row>
    <row r="208" spans="1:76" x14ac:dyDescent="0.15">
      <c r="A208" s="27"/>
      <c r="B208" s="27"/>
      <c r="C208" s="27"/>
      <c r="D208" s="27"/>
      <c r="E208" s="27"/>
      <c r="F208" s="27"/>
      <c r="G208" s="124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37"/>
      <c r="V208" s="18"/>
      <c r="W208" s="37"/>
      <c r="X208" s="18"/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  <c r="AI208" s="29"/>
      <c r="AJ208" s="29"/>
      <c r="AK208" s="29"/>
      <c r="AL208" s="29"/>
      <c r="AM208" s="29"/>
      <c r="AN208" s="29"/>
      <c r="AO208" s="29"/>
      <c r="AP208" s="29"/>
      <c r="AQ208" s="29"/>
      <c r="AR208" s="29"/>
      <c r="AS208" s="29"/>
      <c r="AT208" s="29"/>
      <c r="AU208" s="29"/>
      <c r="AV208" s="29"/>
      <c r="AW208" s="29"/>
      <c r="AX208" s="29"/>
      <c r="AY208" s="29"/>
      <c r="AZ208" s="29"/>
      <c r="BA208" s="29"/>
      <c r="BB208" s="29"/>
      <c r="BC208" s="29"/>
      <c r="BD208" s="29"/>
      <c r="BE208" s="29"/>
      <c r="BF208" s="29"/>
      <c r="BG208" s="29"/>
      <c r="BH208" s="29"/>
      <c r="BI208" s="29"/>
      <c r="BJ208" s="29"/>
      <c r="BK208" s="29"/>
      <c r="BL208" s="29"/>
      <c r="BM208" s="29"/>
      <c r="BN208" s="29"/>
      <c r="BO208" s="29"/>
      <c r="BP208" s="29"/>
      <c r="BQ208" s="29"/>
      <c r="BR208" s="29"/>
      <c r="BS208" s="29"/>
      <c r="BT208" s="29"/>
      <c r="BU208" s="29"/>
      <c r="BV208" s="29"/>
      <c r="BW208" s="29"/>
      <c r="BX208" s="29"/>
    </row>
    <row r="209" spans="1:76" x14ac:dyDescent="0.15">
      <c r="A209" s="27" t="s">
        <v>43</v>
      </c>
      <c r="B209" s="135" t="s">
        <v>381</v>
      </c>
      <c r="C209" s="135"/>
      <c r="D209" s="135"/>
      <c r="E209" s="135"/>
      <c r="F209" s="135"/>
      <c r="G209" s="146"/>
      <c r="H209" s="136"/>
      <c r="I209" s="136"/>
      <c r="J209" s="136"/>
      <c r="K209" s="136"/>
      <c r="L209" s="136"/>
      <c r="M209" s="136"/>
      <c r="N209" s="136"/>
      <c r="O209" s="136"/>
      <c r="P209" s="136"/>
      <c r="Q209" s="136"/>
      <c r="R209" s="136"/>
      <c r="S209" s="136"/>
      <c r="T209" s="136"/>
      <c r="U209" s="37"/>
      <c r="V209" s="18"/>
      <c r="W209" s="37"/>
      <c r="X209" s="18"/>
      <c r="Y209" s="136"/>
      <c r="Z209" s="136"/>
      <c r="AA209" s="136"/>
      <c r="AB209" s="136"/>
      <c r="AC209" s="136"/>
      <c r="AD209" s="136"/>
      <c r="AE209" s="136"/>
      <c r="AF209" s="136"/>
      <c r="AG209" s="136"/>
      <c r="AH209" s="136"/>
      <c r="AI209" s="136"/>
      <c r="AJ209" s="136"/>
      <c r="AK209" s="136"/>
      <c r="AL209" s="136"/>
      <c r="AM209" s="136"/>
      <c r="AN209" s="136"/>
      <c r="AO209" s="136"/>
      <c r="AP209" s="136"/>
      <c r="AQ209" s="136"/>
      <c r="AR209" s="136"/>
      <c r="AS209" s="136"/>
      <c r="AT209" s="136"/>
      <c r="AU209" s="136"/>
      <c r="AV209" s="136"/>
      <c r="AW209" s="136"/>
      <c r="AX209" s="136"/>
      <c r="AY209" s="136"/>
      <c r="AZ209" s="136"/>
      <c r="BA209" s="136"/>
      <c r="BB209" s="136"/>
      <c r="BC209" s="136"/>
      <c r="BD209" s="136"/>
      <c r="BE209" s="136"/>
      <c r="BF209" s="136"/>
      <c r="BG209" s="136"/>
      <c r="BH209" s="136"/>
      <c r="BI209" s="136"/>
      <c r="BJ209" s="136"/>
      <c r="BK209" s="136"/>
      <c r="BL209" s="136"/>
      <c r="BM209" s="136"/>
      <c r="BN209" s="136"/>
      <c r="BO209" s="136"/>
      <c r="BP209" s="136"/>
      <c r="BQ209" s="136"/>
      <c r="BR209" s="136"/>
      <c r="BS209" s="136"/>
      <c r="BT209" s="136"/>
      <c r="BU209" s="136"/>
      <c r="BV209" s="136"/>
      <c r="BW209" s="136"/>
      <c r="BX209" s="136"/>
    </row>
    <row r="210" spans="1:76" x14ac:dyDescent="0.15">
      <c r="A210" s="27"/>
      <c r="B210" s="27"/>
      <c r="C210" s="27"/>
      <c r="D210" s="27"/>
      <c r="E210" s="27"/>
      <c r="F210" s="27"/>
      <c r="G210" s="124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37"/>
      <c r="V210" s="18"/>
      <c r="W210" s="37"/>
      <c r="X210" s="18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  <c r="AL210" s="29"/>
      <c r="AM210" s="29"/>
      <c r="AN210" s="29"/>
      <c r="AO210" s="29"/>
      <c r="AP210" s="29"/>
      <c r="AQ210" s="29"/>
      <c r="AR210" s="29"/>
      <c r="AS210" s="29"/>
      <c r="AT210" s="29"/>
      <c r="AU210" s="29"/>
      <c r="AV210" s="29"/>
      <c r="AW210" s="29"/>
      <c r="AX210" s="29"/>
      <c r="AY210" s="29"/>
      <c r="AZ210" s="29"/>
      <c r="BA210" s="29"/>
      <c r="BB210" s="29"/>
      <c r="BC210" s="29"/>
      <c r="BD210" s="29"/>
      <c r="BE210" s="29"/>
      <c r="BF210" s="29"/>
      <c r="BG210" s="29"/>
      <c r="BH210" s="29"/>
      <c r="BI210" s="29"/>
      <c r="BJ210" s="29"/>
      <c r="BK210" s="29"/>
      <c r="BL210" s="29"/>
      <c r="BM210" s="29"/>
      <c r="BN210" s="29"/>
      <c r="BO210" s="29"/>
      <c r="BP210" s="29"/>
      <c r="BQ210" s="29"/>
      <c r="BR210" s="29"/>
      <c r="BS210" s="29"/>
      <c r="BT210" s="29"/>
      <c r="BU210" s="29"/>
      <c r="BV210" s="29"/>
      <c r="BW210" s="29"/>
      <c r="BX210" s="29"/>
    </row>
    <row r="211" spans="1:76" x14ac:dyDescent="0.15">
      <c r="A211" s="27"/>
      <c r="B211" s="44" t="s">
        <v>85</v>
      </c>
      <c r="C211" s="27"/>
      <c r="D211" s="27"/>
      <c r="E211" s="27"/>
      <c r="F211" s="27"/>
      <c r="G211" s="124"/>
      <c r="H211" s="29"/>
      <c r="K211" s="161" t="s">
        <v>243</v>
      </c>
      <c r="L211" s="161" t="s">
        <v>244</v>
      </c>
      <c r="M211" s="161" t="s">
        <v>245</v>
      </c>
      <c r="N211" s="161" t="s">
        <v>246</v>
      </c>
      <c r="O211" s="29"/>
      <c r="P211" s="29"/>
      <c r="Q211" s="29"/>
      <c r="R211" s="29"/>
      <c r="S211" s="29"/>
      <c r="T211" s="29"/>
      <c r="U211" s="37"/>
      <c r="V211" s="18"/>
      <c r="W211" s="37"/>
      <c r="X211" s="18"/>
      <c r="Y211" s="29"/>
      <c r="Z211" s="29"/>
      <c r="AA211" s="29"/>
      <c r="AB211" s="29"/>
      <c r="AC211" s="29"/>
      <c r="AD211" s="29"/>
      <c r="AE211" s="29"/>
      <c r="AF211" s="29"/>
      <c r="AG211" s="29"/>
      <c r="AH211" s="29"/>
      <c r="AI211" s="29"/>
      <c r="AJ211" s="29"/>
      <c r="AK211" s="29"/>
      <c r="AL211" s="29"/>
      <c r="AM211" s="29"/>
      <c r="AN211" s="29"/>
      <c r="AO211" s="29"/>
      <c r="AP211" s="29"/>
      <c r="AQ211" s="29"/>
      <c r="AR211" s="29"/>
      <c r="AS211" s="29"/>
      <c r="AT211" s="29"/>
      <c r="AU211" s="29"/>
      <c r="AV211" s="29"/>
      <c r="AW211" s="29"/>
      <c r="AX211" s="29"/>
      <c r="AY211" s="29"/>
      <c r="AZ211" s="29"/>
      <c r="BA211" s="29"/>
      <c r="BB211" s="29"/>
      <c r="BC211" s="29"/>
      <c r="BD211" s="29"/>
      <c r="BE211" s="29"/>
      <c r="BF211" s="29"/>
      <c r="BG211" s="29"/>
      <c r="BH211" s="29"/>
      <c r="BI211" s="29"/>
      <c r="BJ211" s="29"/>
      <c r="BK211" s="29"/>
      <c r="BL211" s="29"/>
      <c r="BM211" s="29"/>
      <c r="BN211" s="29"/>
      <c r="BO211" s="29"/>
      <c r="BP211" s="29"/>
      <c r="BQ211" s="29"/>
      <c r="BR211" s="29"/>
      <c r="BS211" s="29"/>
      <c r="BT211" s="29"/>
      <c r="BU211" s="29"/>
      <c r="BV211" s="29"/>
      <c r="BW211" s="29"/>
      <c r="BX211" s="29"/>
    </row>
    <row r="212" spans="1:76" x14ac:dyDescent="0.15">
      <c r="A212" s="27"/>
      <c r="B212" s="27"/>
      <c r="C212" s="27" t="s">
        <v>247</v>
      </c>
      <c r="D212" s="27"/>
      <c r="E212" s="27"/>
      <c r="F212" s="27"/>
      <c r="G212" s="147" t="str">
        <f>G$12</f>
        <v>JPY M</v>
      </c>
      <c r="H212" s="29"/>
      <c r="K212" s="132">
        <f>EOMONTH(LastActual,3)</f>
        <v>46295</v>
      </c>
      <c r="L212" s="29">
        <f>SUMIF($Y$6:$BY$6,LastActual,$Y$202:$BY$202)</f>
        <v>1884</v>
      </c>
      <c r="M212" s="130">
        <f>$L$207*4</f>
        <v>16</v>
      </c>
      <c r="N212" s="132">
        <f>EOMONTH(K212,3*(M212-1))</f>
        <v>47664</v>
      </c>
      <c r="O212" s="29"/>
      <c r="P212" s="29"/>
      <c r="Q212" s="29"/>
      <c r="R212" s="29"/>
      <c r="S212" s="29"/>
      <c r="T212" s="29"/>
      <c r="U212" s="37"/>
      <c r="V212" s="18"/>
      <c r="W212" s="37"/>
      <c r="X212" s="18"/>
      <c r="Y212" s="29"/>
      <c r="Z212" s="29"/>
      <c r="AA212" s="29"/>
      <c r="AB212" s="29"/>
      <c r="AC212" s="29"/>
      <c r="AD212" s="29"/>
      <c r="AE212" s="29"/>
      <c r="AF212" s="29"/>
      <c r="AG212" s="29"/>
      <c r="AH212" s="29"/>
      <c r="AI212" s="29"/>
      <c r="AJ212" s="29"/>
      <c r="AK212" s="29"/>
      <c r="AL212" s="29"/>
      <c r="AM212" s="29"/>
      <c r="AN212" s="29"/>
      <c r="AO212" s="29"/>
      <c r="AP212" s="29"/>
      <c r="AQ212" s="29"/>
      <c r="AR212" s="29"/>
      <c r="AS212" s="29"/>
      <c r="AT212" s="29"/>
      <c r="AU212" s="29"/>
      <c r="AV212" s="29"/>
      <c r="AW212" s="29"/>
      <c r="AX212" s="29"/>
      <c r="AY212" s="29"/>
      <c r="AZ212" s="29"/>
      <c r="BA212" s="29"/>
      <c r="BB212" s="29"/>
      <c r="BC212" s="29"/>
      <c r="BD212" s="29"/>
      <c r="BE212" s="29"/>
      <c r="BF212" s="29">
        <f t="shared" ref="BF212:BX212" si="184">IF(AND(BF$6&gt;=$K212,BF$6&lt;=$N212),$L212/$M212,0)</f>
        <v>117.75</v>
      </c>
      <c r="BG212" s="29">
        <f t="shared" si="184"/>
        <v>117.75</v>
      </c>
      <c r="BH212" s="29">
        <f t="shared" si="184"/>
        <v>117.75</v>
      </c>
      <c r="BI212" s="29">
        <f t="shared" si="184"/>
        <v>117.75</v>
      </c>
      <c r="BJ212" s="29">
        <f t="shared" si="184"/>
        <v>117.75</v>
      </c>
      <c r="BK212" s="29">
        <f t="shared" si="184"/>
        <v>117.75</v>
      </c>
      <c r="BL212" s="29">
        <f t="shared" si="184"/>
        <v>117.75</v>
      </c>
      <c r="BM212" s="29">
        <f t="shared" si="184"/>
        <v>117.75</v>
      </c>
      <c r="BN212" s="29">
        <f t="shared" si="184"/>
        <v>117.75</v>
      </c>
      <c r="BO212" s="29">
        <f t="shared" si="184"/>
        <v>117.75</v>
      </c>
      <c r="BP212" s="29">
        <f t="shared" si="184"/>
        <v>117.75</v>
      </c>
      <c r="BQ212" s="29">
        <f t="shared" si="184"/>
        <v>117.75</v>
      </c>
      <c r="BR212" s="29">
        <f t="shared" si="184"/>
        <v>117.75</v>
      </c>
      <c r="BS212" s="29">
        <f t="shared" si="184"/>
        <v>117.75</v>
      </c>
      <c r="BT212" s="29">
        <f t="shared" si="184"/>
        <v>117.75</v>
      </c>
      <c r="BU212" s="29">
        <f t="shared" si="184"/>
        <v>117.75</v>
      </c>
      <c r="BV212" s="29">
        <f t="shared" si="184"/>
        <v>0</v>
      </c>
      <c r="BW212" s="29">
        <f t="shared" si="184"/>
        <v>0</v>
      </c>
      <c r="BX212" s="29">
        <f t="shared" si="184"/>
        <v>0</v>
      </c>
    </row>
    <row r="213" spans="1:76" x14ac:dyDescent="0.15">
      <c r="A213" s="27"/>
      <c r="B213" s="27"/>
      <c r="C213" s="27"/>
      <c r="D213" s="27"/>
      <c r="E213" s="27"/>
      <c r="F213" s="27"/>
      <c r="G213" s="124"/>
      <c r="H213" s="29"/>
      <c r="K213" s="132"/>
      <c r="L213" s="29"/>
      <c r="M213" s="130"/>
      <c r="N213" s="132"/>
      <c r="O213" s="29"/>
      <c r="P213" s="29"/>
      <c r="Q213" s="29"/>
      <c r="R213" s="29"/>
      <c r="S213" s="29"/>
      <c r="T213" s="29"/>
      <c r="U213" s="37"/>
      <c r="V213" s="18"/>
      <c r="W213" s="37"/>
      <c r="X213" s="18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9"/>
      <c r="AN213" s="29"/>
      <c r="AO213" s="29"/>
      <c r="AP213" s="29"/>
      <c r="AQ213" s="29"/>
      <c r="AR213" s="29"/>
      <c r="AS213" s="29"/>
      <c r="AT213" s="29"/>
      <c r="AU213" s="29"/>
      <c r="AV213" s="29"/>
      <c r="AW213" s="29"/>
      <c r="AX213" s="29"/>
      <c r="AY213" s="29"/>
      <c r="AZ213" s="29"/>
      <c r="BA213" s="29"/>
      <c r="BB213" s="29"/>
      <c r="BC213" s="29"/>
      <c r="BD213" s="29"/>
      <c r="BE213" s="29"/>
      <c r="BF213" s="29"/>
      <c r="BG213" s="29"/>
      <c r="BH213" s="29"/>
      <c r="BI213" s="29"/>
      <c r="BJ213" s="29"/>
      <c r="BK213" s="29"/>
      <c r="BL213" s="29"/>
      <c r="BM213" s="29"/>
      <c r="BN213" s="29"/>
      <c r="BO213" s="29"/>
      <c r="BP213" s="29"/>
      <c r="BQ213" s="29"/>
      <c r="BR213" s="29"/>
      <c r="BS213" s="29"/>
      <c r="BT213" s="29"/>
      <c r="BU213" s="29"/>
      <c r="BV213" s="29"/>
      <c r="BW213" s="29"/>
      <c r="BX213" s="29"/>
    </row>
    <row r="214" spans="1:76" x14ac:dyDescent="0.15">
      <c r="A214" s="27"/>
      <c r="B214" s="27"/>
      <c r="C214" s="27" t="s">
        <v>248</v>
      </c>
      <c r="D214" s="27"/>
      <c r="E214" s="27"/>
      <c r="F214" s="27"/>
      <c r="G214" s="147" t="str">
        <f t="shared" ref="G214:G233" si="185">G$12</f>
        <v>JPY M</v>
      </c>
      <c r="H214" s="29"/>
      <c r="K214" s="132">
        <f>EOMONTH(K212,3)</f>
        <v>46387</v>
      </c>
      <c r="L214" s="29">
        <f t="shared" ref="L214:L232" si="186">SUMIF($Y$6:$BY$6,EOMONTH(K214,-3),$Y$200:$BY$200)</f>
        <v>450</v>
      </c>
      <c r="M214" s="130">
        <f t="shared" ref="M214:M232" si="187">$L$206*4</f>
        <v>20</v>
      </c>
      <c r="N214" s="132">
        <f t="shared" ref="N214:N232" si="188">EOMONTH(K214,3*(M214-1))</f>
        <v>48121</v>
      </c>
      <c r="O214" s="29"/>
      <c r="P214" s="29"/>
      <c r="Q214" s="29"/>
      <c r="R214" s="29"/>
      <c r="S214" s="29"/>
      <c r="T214" s="29"/>
      <c r="U214" s="37"/>
      <c r="V214" s="18"/>
      <c r="W214" s="37"/>
      <c r="X214" s="18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29"/>
      <c r="AJ214" s="29"/>
      <c r="AK214" s="29"/>
      <c r="AL214" s="29"/>
      <c r="AM214" s="29"/>
      <c r="AN214" s="29"/>
      <c r="AO214" s="29"/>
      <c r="AP214" s="29"/>
      <c r="AQ214" s="29"/>
      <c r="AR214" s="29"/>
      <c r="AS214" s="29"/>
      <c r="AT214" s="29"/>
      <c r="AU214" s="29"/>
      <c r="AV214" s="29"/>
      <c r="AW214" s="29"/>
      <c r="AX214" s="29"/>
      <c r="AY214" s="29"/>
      <c r="AZ214" s="29"/>
      <c r="BA214" s="29"/>
      <c r="BB214" s="29"/>
      <c r="BC214" s="29"/>
      <c r="BD214" s="29"/>
      <c r="BE214" s="29"/>
      <c r="BF214" s="29">
        <f t="shared" ref="BF214:BO223" si="189">IF(AND(BF$6&gt;=$K214,BF$6&lt;=$N214),$L214/$M214,0)</f>
        <v>0</v>
      </c>
      <c r="BG214" s="29">
        <f t="shared" si="189"/>
        <v>22.5</v>
      </c>
      <c r="BH214" s="29">
        <f t="shared" si="189"/>
        <v>22.5</v>
      </c>
      <c r="BI214" s="29">
        <f t="shared" si="189"/>
        <v>22.5</v>
      </c>
      <c r="BJ214" s="29">
        <f t="shared" si="189"/>
        <v>22.5</v>
      </c>
      <c r="BK214" s="29">
        <f t="shared" si="189"/>
        <v>22.5</v>
      </c>
      <c r="BL214" s="29">
        <f t="shared" si="189"/>
        <v>22.5</v>
      </c>
      <c r="BM214" s="29">
        <f t="shared" si="189"/>
        <v>22.5</v>
      </c>
      <c r="BN214" s="29">
        <f t="shared" si="189"/>
        <v>22.5</v>
      </c>
      <c r="BO214" s="29">
        <f t="shared" si="189"/>
        <v>22.5</v>
      </c>
      <c r="BP214" s="29">
        <f t="shared" ref="BP214:BX223" si="190">IF(AND(BP$6&gt;=$K214,BP$6&lt;=$N214),$L214/$M214,0)</f>
        <v>22.5</v>
      </c>
      <c r="BQ214" s="29">
        <f t="shared" si="190"/>
        <v>22.5</v>
      </c>
      <c r="BR214" s="29">
        <f t="shared" si="190"/>
        <v>22.5</v>
      </c>
      <c r="BS214" s="29">
        <f t="shared" si="190"/>
        <v>22.5</v>
      </c>
      <c r="BT214" s="29">
        <f t="shared" si="190"/>
        <v>22.5</v>
      </c>
      <c r="BU214" s="29">
        <f t="shared" si="190"/>
        <v>22.5</v>
      </c>
      <c r="BV214" s="29">
        <f t="shared" si="190"/>
        <v>22.5</v>
      </c>
      <c r="BW214" s="29">
        <f t="shared" si="190"/>
        <v>22.5</v>
      </c>
      <c r="BX214" s="29">
        <f t="shared" si="190"/>
        <v>22.5</v>
      </c>
    </row>
    <row r="215" spans="1:76" x14ac:dyDescent="0.15">
      <c r="A215" s="27"/>
      <c r="B215" s="27"/>
      <c r="C215" s="27" t="s">
        <v>249</v>
      </c>
      <c r="D215" s="27"/>
      <c r="E215" s="27"/>
      <c r="F215" s="27"/>
      <c r="G215" s="147" t="str">
        <f t="shared" si="185"/>
        <v>JPY M</v>
      </c>
      <c r="H215" s="29"/>
      <c r="K215" s="132">
        <f t="shared" ref="K215:K232" si="191">EOMONTH(K214,3)</f>
        <v>46477</v>
      </c>
      <c r="L215" s="29">
        <f t="shared" si="186"/>
        <v>450</v>
      </c>
      <c r="M215" s="130">
        <f t="shared" si="187"/>
        <v>20</v>
      </c>
      <c r="N215" s="132">
        <f t="shared" si="188"/>
        <v>48213</v>
      </c>
      <c r="O215" s="29"/>
      <c r="P215" s="29"/>
      <c r="Q215" s="29"/>
      <c r="R215" s="29"/>
      <c r="S215" s="29"/>
      <c r="T215" s="29"/>
      <c r="U215" s="37"/>
      <c r="V215" s="18"/>
      <c r="W215" s="37"/>
      <c r="X215" s="18"/>
      <c r="Y215" s="29"/>
      <c r="Z215" s="29"/>
      <c r="AA215" s="29"/>
      <c r="AB215" s="29"/>
      <c r="AC215" s="29"/>
      <c r="AD215" s="29"/>
      <c r="AE215" s="29"/>
      <c r="AF215" s="29"/>
      <c r="AG215" s="29"/>
      <c r="AH215" s="29"/>
      <c r="AI215" s="29"/>
      <c r="AJ215" s="29"/>
      <c r="AK215" s="29"/>
      <c r="AL215" s="29"/>
      <c r="AM215" s="29"/>
      <c r="AN215" s="29"/>
      <c r="AO215" s="29"/>
      <c r="AP215" s="29"/>
      <c r="AQ215" s="29"/>
      <c r="AR215" s="29"/>
      <c r="AS215" s="29"/>
      <c r="AT215" s="29"/>
      <c r="AU215" s="29"/>
      <c r="AV215" s="29"/>
      <c r="AW215" s="29"/>
      <c r="AX215" s="29"/>
      <c r="AY215" s="29"/>
      <c r="AZ215" s="29"/>
      <c r="BA215" s="29"/>
      <c r="BB215" s="29"/>
      <c r="BC215" s="29"/>
      <c r="BD215" s="29"/>
      <c r="BE215" s="29"/>
      <c r="BF215" s="29">
        <f t="shared" si="189"/>
        <v>0</v>
      </c>
      <c r="BG215" s="29">
        <f t="shared" si="189"/>
        <v>0</v>
      </c>
      <c r="BH215" s="29">
        <f t="shared" si="189"/>
        <v>22.5</v>
      </c>
      <c r="BI215" s="29">
        <f t="shared" si="189"/>
        <v>22.5</v>
      </c>
      <c r="BJ215" s="29">
        <f t="shared" si="189"/>
        <v>22.5</v>
      </c>
      <c r="BK215" s="29">
        <f t="shared" si="189"/>
        <v>22.5</v>
      </c>
      <c r="BL215" s="29">
        <f t="shared" si="189"/>
        <v>22.5</v>
      </c>
      <c r="BM215" s="29">
        <f t="shared" si="189"/>
        <v>22.5</v>
      </c>
      <c r="BN215" s="29">
        <f t="shared" si="189"/>
        <v>22.5</v>
      </c>
      <c r="BO215" s="29">
        <f t="shared" si="189"/>
        <v>22.5</v>
      </c>
      <c r="BP215" s="29">
        <f t="shared" si="190"/>
        <v>22.5</v>
      </c>
      <c r="BQ215" s="29">
        <f t="shared" si="190"/>
        <v>22.5</v>
      </c>
      <c r="BR215" s="29">
        <f t="shared" si="190"/>
        <v>22.5</v>
      </c>
      <c r="BS215" s="29">
        <f t="shared" si="190"/>
        <v>22.5</v>
      </c>
      <c r="BT215" s="29">
        <f t="shared" si="190"/>
        <v>22.5</v>
      </c>
      <c r="BU215" s="29">
        <f t="shared" si="190"/>
        <v>22.5</v>
      </c>
      <c r="BV215" s="29">
        <f t="shared" si="190"/>
        <v>22.5</v>
      </c>
      <c r="BW215" s="29">
        <f t="shared" si="190"/>
        <v>22.5</v>
      </c>
      <c r="BX215" s="29">
        <f t="shared" si="190"/>
        <v>22.5</v>
      </c>
    </row>
    <row r="216" spans="1:76" x14ac:dyDescent="0.15">
      <c r="A216" s="27"/>
      <c r="B216" s="27"/>
      <c r="C216" s="27" t="s">
        <v>250</v>
      </c>
      <c r="D216" s="27"/>
      <c r="E216" s="27"/>
      <c r="F216" s="27"/>
      <c r="G216" s="147" t="str">
        <f t="shared" si="185"/>
        <v>JPY M</v>
      </c>
      <c r="H216" s="29"/>
      <c r="K216" s="132">
        <f t="shared" si="191"/>
        <v>46568</v>
      </c>
      <c r="L216" s="29">
        <f t="shared" si="186"/>
        <v>450</v>
      </c>
      <c r="M216" s="130">
        <f t="shared" si="187"/>
        <v>20</v>
      </c>
      <c r="N216" s="132">
        <f t="shared" si="188"/>
        <v>48304</v>
      </c>
      <c r="O216" s="29"/>
      <c r="P216" s="29"/>
      <c r="Q216" s="29"/>
      <c r="R216" s="29"/>
      <c r="S216" s="29"/>
      <c r="T216" s="29"/>
      <c r="U216" s="37"/>
      <c r="V216" s="18"/>
      <c r="W216" s="37"/>
      <c r="X216" s="18"/>
      <c r="Y216" s="29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29"/>
      <c r="AN216" s="29"/>
      <c r="AO216" s="29"/>
      <c r="AP216" s="29"/>
      <c r="AQ216" s="29"/>
      <c r="AR216" s="29"/>
      <c r="AS216" s="29"/>
      <c r="AT216" s="29"/>
      <c r="AU216" s="29"/>
      <c r="AV216" s="29"/>
      <c r="AW216" s="29"/>
      <c r="AX216" s="29"/>
      <c r="AY216" s="29"/>
      <c r="AZ216" s="29"/>
      <c r="BA216" s="29"/>
      <c r="BB216" s="29"/>
      <c r="BC216" s="29"/>
      <c r="BD216" s="29"/>
      <c r="BE216" s="29"/>
      <c r="BF216" s="29">
        <f t="shared" si="189"/>
        <v>0</v>
      </c>
      <c r="BG216" s="29">
        <f t="shared" si="189"/>
        <v>0</v>
      </c>
      <c r="BH216" s="29">
        <f t="shared" si="189"/>
        <v>0</v>
      </c>
      <c r="BI216" s="29">
        <f t="shared" si="189"/>
        <v>22.5</v>
      </c>
      <c r="BJ216" s="29">
        <f t="shared" si="189"/>
        <v>22.5</v>
      </c>
      <c r="BK216" s="29">
        <f t="shared" si="189"/>
        <v>22.5</v>
      </c>
      <c r="BL216" s="29">
        <f t="shared" si="189"/>
        <v>22.5</v>
      </c>
      <c r="BM216" s="29">
        <f t="shared" si="189"/>
        <v>22.5</v>
      </c>
      <c r="BN216" s="29">
        <f t="shared" si="189"/>
        <v>22.5</v>
      </c>
      <c r="BO216" s="29">
        <f t="shared" si="189"/>
        <v>22.5</v>
      </c>
      <c r="BP216" s="29">
        <f t="shared" si="190"/>
        <v>22.5</v>
      </c>
      <c r="BQ216" s="29">
        <f t="shared" si="190"/>
        <v>22.5</v>
      </c>
      <c r="BR216" s="29">
        <f t="shared" si="190"/>
        <v>22.5</v>
      </c>
      <c r="BS216" s="29">
        <f t="shared" si="190"/>
        <v>22.5</v>
      </c>
      <c r="BT216" s="29">
        <f t="shared" si="190"/>
        <v>22.5</v>
      </c>
      <c r="BU216" s="29">
        <f t="shared" si="190"/>
        <v>22.5</v>
      </c>
      <c r="BV216" s="29">
        <f t="shared" si="190"/>
        <v>22.5</v>
      </c>
      <c r="BW216" s="29">
        <f t="shared" si="190"/>
        <v>22.5</v>
      </c>
      <c r="BX216" s="29">
        <f t="shared" si="190"/>
        <v>22.5</v>
      </c>
    </row>
    <row r="217" spans="1:76" x14ac:dyDescent="0.15">
      <c r="A217" s="27"/>
      <c r="B217" s="27"/>
      <c r="C217" s="27" t="s">
        <v>251</v>
      </c>
      <c r="D217" s="27"/>
      <c r="E217" s="27"/>
      <c r="F217" s="27"/>
      <c r="G217" s="147" t="str">
        <f t="shared" si="185"/>
        <v>JPY M</v>
      </c>
      <c r="H217" s="29"/>
      <c r="K217" s="132">
        <f t="shared" si="191"/>
        <v>46660</v>
      </c>
      <c r="L217" s="29">
        <f t="shared" si="186"/>
        <v>300</v>
      </c>
      <c r="M217" s="130">
        <f t="shared" si="187"/>
        <v>20</v>
      </c>
      <c r="N217" s="132">
        <f t="shared" si="188"/>
        <v>48395</v>
      </c>
      <c r="O217" s="29"/>
      <c r="P217" s="29"/>
      <c r="Q217" s="29"/>
      <c r="R217" s="29"/>
      <c r="S217" s="29"/>
      <c r="T217" s="29"/>
      <c r="U217" s="37"/>
      <c r="V217" s="18"/>
      <c r="W217" s="37"/>
      <c r="X217" s="18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29"/>
      <c r="AJ217" s="29"/>
      <c r="AK217" s="29"/>
      <c r="AL217" s="29"/>
      <c r="AM217" s="29"/>
      <c r="AN217" s="29"/>
      <c r="AO217" s="29"/>
      <c r="AP217" s="29"/>
      <c r="AQ217" s="29"/>
      <c r="AR217" s="29"/>
      <c r="AS217" s="29"/>
      <c r="AT217" s="29"/>
      <c r="AU217" s="29"/>
      <c r="AV217" s="29"/>
      <c r="AW217" s="29"/>
      <c r="AX217" s="29"/>
      <c r="AY217" s="29"/>
      <c r="AZ217" s="29"/>
      <c r="BA217" s="29"/>
      <c r="BB217" s="29"/>
      <c r="BC217" s="29"/>
      <c r="BD217" s="29"/>
      <c r="BE217" s="29"/>
      <c r="BF217" s="29">
        <f t="shared" si="189"/>
        <v>0</v>
      </c>
      <c r="BG217" s="29">
        <f t="shared" si="189"/>
        <v>0</v>
      </c>
      <c r="BH217" s="29">
        <f t="shared" si="189"/>
        <v>0</v>
      </c>
      <c r="BI217" s="29">
        <f t="shared" si="189"/>
        <v>0</v>
      </c>
      <c r="BJ217" s="29">
        <f t="shared" si="189"/>
        <v>15</v>
      </c>
      <c r="BK217" s="29">
        <f t="shared" si="189"/>
        <v>15</v>
      </c>
      <c r="BL217" s="29">
        <f t="shared" si="189"/>
        <v>15</v>
      </c>
      <c r="BM217" s="29">
        <f t="shared" si="189"/>
        <v>15</v>
      </c>
      <c r="BN217" s="29">
        <f t="shared" si="189"/>
        <v>15</v>
      </c>
      <c r="BO217" s="29">
        <f t="shared" si="189"/>
        <v>15</v>
      </c>
      <c r="BP217" s="29">
        <f t="shared" si="190"/>
        <v>15</v>
      </c>
      <c r="BQ217" s="29">
        <f t="shared" si="190"/>
        <v>15</v>
      </c>
      <c r="BR217" s="29">
        <f t="shared" si="190"/>
        <v>15</v>
      </c>
      <c r="BS217" s="29">
        <f t="shared" si="190"/>
        <v>15</v>
      </c>
      <c r="BT217" s="29">
        <f t="shared" si="190"/>
        <v>15</v>
      </c>
      <c r="BU217" s="29">
        <f t="shared" si="190"/>
        <v>15</v>
      </c>
      <c r="BV217" s="29">
        <f t="shared" si="190"/>
        <v>15</v>
      </c>
      <c r="BW217" s="29">
        <f t="shared" si="190"/>
        <v>15</v>
      </c>
      <c r="BX217" s="29">
        <f t="shared" si="190"/>
        <v>15</v>
      </c>
    </row>
    <row r="218" spans="1:76" x14ac:dyDescent="0.15">
      <c r="A218" s="27"/>
      <c r="B218" s="27"/>
      <c r="C218" s="27" t="s">
        <v>252</v>
      </c>
      <c r="D218" s="27"/>
      <c r="E218" s="27"/>
      <c r="F218" s="27"/>
      <c r="G218" s="147" t="str">
        <f t="shared" si="185"/>
        <v>JPY M</v>
      </c>
      <c r="H218" s="29"/>
      <c r="K218" s="132">
        <f t="shared" si="191"/>
        <v>46752</v>
      </c>
      <c r="L218" s="29">
        <f t="shared" si="186"/>
        <v>300</v>
      </c>
      <c r="M218" s="130">
        <f t="shared" si="187"/>
        <v>20</v>
      </c>
      <c r="N218" s="132">
        <f t="shared" si="188"/>
        <v>48487</v>
      </c>
      <c r="O218" s="29"/>
      <c r="P218" s="29"/>
      <c r="Q218" s="29"/>
      <c r="R218" s="29"/>
      <c r="S218" s="29"/>
      <c r="T218" s="29"/>
      <c r="U218" s="37"/>
      <c r="V218" s="18"/>
      <c r="W218" s="37"/>
      <c r="X218" s="18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  <c r="AJ218" s="29"/>
      <c r="AK218" s="29"/>
      <c r="AL218" s="29"/>
      <c r="AM218" s="29"/>
      <c r="AN218" s="29"/>
      <c r="AO218" s="29"/>
      <c r="AP218" s="29"/>
      <c r="AQ218" s="29"/>
      <c r="AR218" s="29"/>
      <c r="AS218" s="29"/>
      <c r="AT218" s="29"/>
      <c r="AU218" s="29"/>
      <c r="AV218" s="29"/>
      <c r="AW218" s="29"/>
      <c r="AX218" s="29"/>
      <c r="AY218" s="29"/>
      <c r="AZ218" s="29"/>
      <c r="BA218" s="29"/>
      <c r="BB218" s="29"/>
      <c r="BC218" s="29"/>
      <c r="BD218" s="29"/>
      <c r="BE218" s="29"/>
      <c r="BF218" s="29">
        <f t="shared" si="189"/>
        <v>0</v>
      </c>
      <c r="BG218" s="29">
        <f t="shared" si="189"/>
        <v>0</v>
      </c>
      <c r="BH218" s="29">
        <f t="shared" si="189"/>
        <v>0</v>
      </c>
      <c r="BI218" s="29">
        <f t="shared" si="189"/>
        <v>0</v>
      </c>
      <c r="BJ218" s="29">
        <f t="shared" si="189"/>
        <v>0</v>
      </c>
      <c r="BK218" s="29">
        <f t="shared" si="189"/>
        <v>15</v>
      </c>
      <c r="BL218" s="29">
        <f t="shared" si="189"/>
        <v>15</v>
      </c>
      <c r="BM218" s="29">
        <f t="shared" si="189"/>
        <v>15</v>
      </c>
      <c r="BN218" s="29">
        <f t="shared" si="189"/>
        <v>15</v>
      </c>
      <c r="BO218" s="29">
        <f t="shared" si="189"/>
        <v>15</v>
      </c>
      <c r="BP218" s="29">
        <f t="shared" si="190"/>
        <v>15</v>
      </c>
      <c r="BQ218" s="29">
        <f t="shared" si="190"/>
        <v>15</v>
      </c>
      <c r="BR218" s="29">
        <f t="shared" si="190"/>
        <v>15</v>
      </c>
      <c r="BS218" s="29">
        <f t="shared" si="190"/>
        <v>15</v>
      </c>
      <c r="BT218" s="29">
        <f t="shared" si="190"/>
        <v>15</v>
      </c>
      <c r="BU218" s="29">
        <f t="shared" si="190"/>
        <v>15</v>
      </c>
      <c r="BV218" s="29">
        <f t="shared" si="190"/>
        <v>15</v>
      </c>
      <c r="BW218" s="29">
        <f t="shared" si="190"/>
        <v>15</v>
      </c>
      <c r="BX218" s="29">
        <f t="shared" si="190"/>
        <v>15</v>
      </c>
    </row>
    <row r="219" spans="1:76" x14ac:dyDescent="0.15">
      <c r="A219" s="27"/>
      <c r="B219" s="27"/>
      <c r="C219" s="27" t="s">
        <v>253</v>
      </c>
      <c r="D219" s="27"/>
      <c r="E219" s="27"/>
      <c r="F219" s="27"/>
      <c r="G219" s="147" t="str">
        <f t="shared" si="185"/>
        <v>JPY M</v>
      </c>
      <c r="H219" s="29"/>
      <c r="K219" s="132">
        <f t="shared" si="191"/>
        <v>46843</v>
      </c>
      <c r="L219" s="29">
        <f t="shared" si="186"/>
        <v>300</v>
      </c>
      <c r="M219" s="130">
        <f t="shared" si="187"/>
        <v>20</v>
      </c>
      <c r="N219" s="132">
        <f t="shared" si="188"/>
        <v>48579</v>
      </c>
      <c r="O219" s="29"/>
      <c r="P219" s="29"/>
      <c r="Q219" s="29"/>
      <c r="R219" s="29"/>
      <c r="S219" s="29"/>
      <c r="T219" s="29"/>
      <c r="U219" s="37"/>
      <c r="V219" s="18"/>
      <c r="W219" s="37"/>
      <c r="X219" s="18"/>
      <c r="Y219" s="29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29"/>
      <c r="AN219" s="29"/>
      <c r="AO219" s="29"/>
      <c r="AP219" s="29"/>
      <c r="AQ219" s="29"/>
      <c r="AR219" s="29"/>
      <c r="AS219" s="29"/>
      <c r="AT219" s="29"/>
      <c r="AU219" s="29"/>
      <c r="AV219" s="29"/>
      <c r="AW219" s="29"/>
      <c r="AX219" s="29"/>
      <c r="AY219" s="29"/>
      <c r="AZ219" s="29"/>
      <c r="BA219" s="29"/>
      <c r="BB219" s="29"/>
      <c r="BC219" s="29"/>
      <c r="BD219" s="29"/>
      <c r="BE219" s="29"/>
      <c r="BF219" s="29">
        <f t="shared" si="189"/>
        <v>0</v>
      </c>
      <c r="BG219" s="29">
        <f t="shared" si="189"/>
        <v>0</v>
      </c>
      <c r="BH219" s="29">
        <f t="shared" si="189"/>
        <v>0</v>
      </c>
      <c r="BI219" s="29">
        <f t="shared" si="189"/>
        <v>0</v>
      </c>
      <c r="BJ219" s="29">
        <f t="shared" si="189"/>
        <v>0</v>
      </c>
      <c r="BK219" s="29">
        <f t="shared" si="189"/>
        <v>0</v>
      </c>
      <c r="BL219" s="29">
        <f t="shared" si="189"/>
        <v>15</v>
      </c>
      <c r="BM219" s="29">
        <f t="shared" si="189"/>
        <v>15</v>
      </c>
      <c r="BN219" s="29">
        <f t="shared" si="189"/>
        <v>15</v>
      </c>
      <c r="BO219" s="29">
        <f t="shared" si="189"/>
        <v>15</v>
      </c>
      <c r="BP219" s="29">
        <f t="shared" si="190"/>
        <v>15</v>
      </c>
      <c r="BQ219" s="29">
        <f t="shared" si="190"/>
        <v>15</v>
      </c>
      <c r="BR219" s="29">
        <f t="shared" si="190"/>
        <v>15</v>
      </c>
      <c r="BS219" s="29">
        <f t="shared" si="190"/>
        <v>15</v>
      </c>
      <c r="BT219" s="29">
        <f t="shared" si="190"/>
        <v>15</v>
      </c>
      <c r="BU219" s="29">
        <f t="shared" si="190"/>
        <v>15</v>
      </c>
      <c r="BV219" s="29">
        <f t="shared" si="190"/>
        <v>15</v>
      </c>
      <c r="BW219" s="29">
        <f t="shared" si="190"/>
        <v>15</v>
      </c>
      <c r="BX219" s="29">
        <f t="shared" si="190"/>
        <v>15</v>
      </c>
    </row>
    <row r="220" spans="1:76" x14ac:dyDescent="0.15">
      <c r="A220" s="27"/>
      <c r="B220" s="27"/>
      <c r="C220" s="27" t="s">
        <v>254</v>
      </c>
      <c r="D220" s="27"/>
      <c r="E220" s="27"/>
      <c r="F220" s="27"/>
      <c r="G220" s="147" t="str">
        <f t="shared" si="185"/>
        <v>JPY M</v>
      </c>
      <c r="H220" s="29"/>
      <c r="K220" s="132">
        <f t="shared" si="191"/>
        <v>46934</v>
      </c>
      <c r="L220" s="29">
        <f t="shared" si="186"/>
        <v>300</v>
      </c>
      <c r="M220" s="130">
        <f t="shared" si="187"/>
        <v>20</v>
      </c>
      <c r="N220" s="132">
        <f t="shared" si="188"/>
        <v>48669</v>
      </c>
      <c r="O220" s="29"/>
      <c r="P220" s="29"/>
      <c r="Q220" s="29"/>
      <c r="R220" s="29"/>
      <c r="S220" s="29"/>
      <c r="T220" s="29"/>
      <c r="U220" s="37"/>
      <c r="V220" s="18"/>
      <c r="W220" s="37"/>
      <c r="X220" s="18"/>
      <c r="Y220" s="29"/>
      <c r="Z220" s="29"/>
      <c r="AA220" s="29"/>
      <c r="AB220" s="29"/>
      <c r="AC220" s="29"/>
      <c r="AD220" s="29"/>
      <c r="AE220" s="29"/>
      <c r="AF220" s="29"/>
      <c r="AG220" s="29"/>
      <c r="AH220" s="29"/>
      <c r="AI220" s="29"/>
      <c r="AJ220" s="29"/>
      <c r="AK220" s="29"/>
      <c r="AL220" s="29"/>
      <c r="AM220" s="29"/>
      <c r="AN220" s="29"/>
      <c r="AO220" s="29"/>
      <c r="AP220" s="29"/>
      <c r="AQ220" s="29"/>
      <c r="AR220" s="29"/>
      <c r="AS220" s="29"/>
      <c r="AT220" s="29"/>
      <c r="AU220" s="29"/>
      <c r="AV220" s="29"/>
      <c r="AW220" s="29"/>
      <c r="AX220" s="29"/>
      <c r="AY220" s="29"/>
      <c r="AZ220" s="29"/>
      <c r="BA220" s="29"/>
      <c r="BB220" s="29"/>
      <c r="BC220" s="29"/>
      <c r="BD220" s="29"/>
      <c r="BE220" s="29"/>
      <c r="BF220" s="29">
        <f t="shared" si="189"/>
        <v>0</v>
      </c>
      <c r="BG220" s="29">
        <f t="shared" si="189"/>
        <v>0</v>
      </c>
      <c r="BH220" s="29">
        <f t="shared" si="189"/>
        <v>0</v>
      </c>
      <c r="BI220" s="29">
        <f t="shared" si="189"/>
        <v>0</v>
      </c>
      <c r="BJ220" s="29">
        <f t="shared" si="189"/>
        <v>0</v>
      </c>
      <c r="BK220" s="29">
        <f t="shared" si="189"/>
        <v>0</v>
      </c>
      <c r="BL220" s="29">
        <f t="shared" si="189"/>
        <v>0</v>
      </c>
      <c r="BM220" s="29">
        <f t="shared" si="189"/>
        <v>15</v>
      </c>
      <c r="BN220" s="29">
        <f t="shared" si="189"/>
        <v>15</v>
      </c>
      <c r="BO220" s="29">
        <f t="shared" si="189"/>
        <v>15</v>
      </c>
      <c r="BP220" s="29">
        <f t="shared" si="190"/>
        <v>15</v>
      </c>
      <c r="BQ220" s="29">
        <f t="shared" si="190"/>
        <v>15</v>
      </c>
      <c r="BR220" s="29">
        <f t="shared" si="190"/>
        <v>15</v>
      </c>
      <c r="BS220" s="29">
        <f t="shared" si="190"/>
        <v>15</v>
      </c>
      <c r="BT220" s="29">
        <f t="shared" si="190"/>
        <v>15</v>
      </c>
      <c r="BU220" s="29">
        <f t="shared" si="190"/>
        <v>15</v>
      </c>
      <c r="BV220" s="29">
        <f t="shared" si="190"/>
        <v>15</v>
      </c>
      <c r="BW220" s="29">
        <f t="shared" si="190"/>
        <v>15</v>
      </c>
      <c r="BX220" s="29">
        <f t="shared" si="190"/>
        <v>15</v>
      </c>
    </row>
    <row r="221" spans="1:76" x14ac:dyDescent="0.15">
      <c r="A221" s="27"/>
      <c r="B221" s="27"/>
      <c r="C221" s="27" t="s">
        <v>255</v>
      </c>
      <c r="D221" s="27"/>
      <c r="E221" s="27"/>
      <c r="F221" s="27"/>
      <c r="G221" s="147" t="str">
        <f t="shared" si="185"/>
        <v>JPY M</v>
      </c>
      <c r="H221" s="29"/>
      <c r="K221" s="132">
        <f t="shared" si="191"/>
        <v>47026</v>
      </c>
      <c r="L221" s="29">
        <f t="shared" si="186"/>
        <v>262.5</v>
      </c>
      <c r="M221" s="130">
        <f t="shared" si="187"/>
        <v>20</v>
      </c>
      <c r="N221" s="132">
        <f t="shared" si="188"/>
        <v>48760</v>
      </c>
      <c r="O221" s="29"/>
      <c r="P221" s="29"/>
      <c r="Q221" s="29"/>
      <c r="R221" s="29"/>
      <c r="S221" s="29"/>
      <c r="T221" s="29"/>
      <c r="U221" s="37"/>
      <c r="V221" s="18"/>
      <c r="W221" s="37"/>
      <c r="X221" s="18"/>
      <c r="Y221" s="29"/>
      <c r="Z221" s="29"/>
      <c r="AA221" s="29"/>
      <c r="AB221" s="29"/>
      <c r="AC221" s="29"/>
      <c r="AD221" s="29"/>
      <c r="AE221" s="29"/>
      <c r="AF221" s="29"/>
      <c r="AG221" s="29"/>
      <c r="AH221" s="29"/>
      <c r="AI221" s="29"/>
      <c r="AJ221" s="29"/>
      <c r="AK221" s="29"/>
      <c r="AL221" s="29"/>
      <c r="AM221" s="29"/>
      <c r="AN221" s="29"/>
      <c r="AO221" s="29"/>
      <c r="AP221" s="29"/>
      <c r="AQ221" s="29"/>
      <c r="AR221" s="29"/>
      <c r="AS221" s="29"/>
      <c r="AT221" s="29"/>
      <c r="AU221" s="29"/>
      <c r="AV221" s="29"/>
      <c r="AW221" s="29"/>
      <c r="AX221" s="29"/>
      <c r="AY221" s="29"/>
      <c r="AZ221" s="29"/>
      <c r="BA221" s="29"/>
      <c r="BB221" s="29"/>
      <c r="BC221" s="29"/>
      <c r="BD221" s="29"/>
      <c r="BE221" s="29"/>
      <c r="BF221" s="29">
        <f t="shared" si="189"/>
        <v>0</v>
      </c>
      <c r="BG221" s="29">
        <f t="shared" si="189"/>
        <v>0</v>
      </c>
      <c r="BH221" s="29">
        <f t="shared" si="189"/>
        <v>0</v>
      </c>
      <c r="BI221" s="29">
        <f t="shared" si="189"/>
        <v>0</v>
      </c>
      <c r="BJ221" s="29">
        <f t="shared" si="189"/>
        <v>0</v>
      </c>
      <c r="BK221" s="29">
        <f t="shared" si="189"/>
        <v>0</v>
      </c>
      <c r="BL221" s="29">
        <f t="shared" si="189"/>
        <v>0</v>
      </c>
      <c r="BM221" s="29">
        <f t="shared" si="189"/>
        <v>0</v>
      </c>
      <c r="BN221" s="29">
        <f t="shared" si="189"/>
        <v>13.125</v>
      </c>
      <c r="BO221" s="29">
        <f t="shared" si="189"/>
        <v>13.125</v>
      </c>
      <c r="BP221" s="29">
        <f t="shared" si="190"/>
        <v>13.125</v>
      </c>
      <c r="BQ221" s="29">
        <f t="shared" si="190"/>
        <v>13.125</v>
      </c>
      <c r="BR221" s="29">
        <f t="shared" si="190"/>
        <v>13.125</v>
      </c>
      <c r="BS221" s="29">
        <f t="shared" si="190"/>
        <v>13.125</v>
      </c>
      <c r="BT221" s="29">
        <f t="shared" si="190"/>
        <v>13.125</v>
      </c>
      <c r="BU221" s="29">
        <f t="shared" si="190"/>
        <v>13.125</v>
      </c>
      <c r="BV221" s="29">
        <f t="shared" si="190"/>
        <v>13.125</v>
      </c>
      <c r="BW221" s="29">
        <f t="shared" si="190"/>
        <v>13.125</v>
      </c>
      <c r="BX221" s="29">
        <f t="shared" si="190"/>
        <v>13.125</v>
      </c>
    </row>
    <row r="222" spans="1:76" x14ac:dyDescent="0.15">
      <c r="A222" s="27"/>
      <c r="B222" s="27"/>
      <c r="C222" s="27" t="s">
        <v>256</v>
      </c>
      <c r="D222" s="27"/>
      <c r="E222" s="27"/>
      <c r="F222" s="27"/>
      <c r="G222" s="147" t="str">
        <f t="shared" si="185"/>
        <v>JPY M</v>
      </c>
      <c r="H222" s="29"/>
      <c r="K222" s="132">
        <f t="shared" si="191"/>
        <v>47118</v>
      </c>
      <c r="L222" s="29">
        <f t="shared" si="186"/>
        <v>262.5</v>
      </c>
      <c r="M222" s="130">
        <f t="shared" si="187"/>
        <v>20</v>
      </c>
      <c r="N222" s="132">
        <f t="shared" si="188"/>
        <v>48852</v>
      </c>
      <c r="O222" s="29"/>
      <c r="P222" s="29"/>
      <c r="Q222" s="29"/>
      <c r="R222" s="29"/>
      <c r="S222" s="29"/>
      <c r="T222" s="29"/>
      <c r="U222" s="37"/>
      <c r="V222" s="18"/>
      <c r="W222" s="37"/>
      <c r="X222" s="18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29"/>
      <c r="AK222" s="29"/>
      <c r="AL222" s="29"/>
      <c r="AM222" s="29"/>
      <c r="AN222" s="29"/>
      <c r="AO222" s="29"/>
      <c r="AP222" s="29"/>
      <c r="AQ222" s="29"/>
      <c r="AR222" s="29"/>
      <c r="AS222" s="29"/>
      <c r="AT222" s="29"/>
      <c r="AU222" s="29"/>
      <c r="AV222" s="29"/>
      <c r="AW222" s="29"/>
      <c r="AX222" s="29"/>
      <c r="AY222" s="29"/>
      <c r="AZ222" s="29"/>
      <c r="BA222" s="29"/>
      <c r="BB222" s="29"/>
      <c r="BC222" s="29"/>
      <c r="BD222" s="29"/>
      <c r="BE222" s="29"/>
      <c r="BF222" s="29">
        <f t="shared" si="189"/>
        <v>0</v>
      </c>
      <c r="BG222" s="29">
        <f t="shared" si="189"/>
        <v>0</v>
      </c>
      <c r="BH222" s="29">
        <f t="shared" si="189"/>
        <v>0</v>
      </c>
      <c r="BI222" s="29">
        <f t="shared" si="189"/>
        <v>0</v>
      </c>
      <c r="BJ222" s="29">
        <f t="shared" si="189"/>
        <v>0</v>
      </c>
      <c r="BK222" s="29">
        <f t="shared" si="189"/>
        <v>0</v>
      </c>
      <c r="BL222" s="29">
        <f t="shared" si="189"/>
        <v>0</v>
      </c>
      <c r="BM222" s="29">
        <f t="shared" si="189"/>
        <v>0</v>
      </c>
      <c r="BN222" s="29">
        <f t="shared" si="189"/>
        <v>0</v>
      </c>
      <c r="BO222" s="29">
        <f t="shared" si="189"/>
        <v>13.125</v>
      </c>
      <c r="BP222" s="29">
        <f t="shared" si="190"/>
        <v>13.125</v>
      </c>
      <c r="BQ222" s="29">
        <f t="shared" si="190"/>
        <v>13.125</v>
      </c>
      <c r="BR222" s="29">
        <f t="shared" si="190"/>
        <v>13.125</v>
      </c>
      <c r="BS222" s="29">
        <f t="shared" si="190"/>
        <v>13.125</v>
      </c>
      <c r="BT222" s="29">
        <f t="shared" si="190"/>
        <v>13.125</v>
      </c>
      <c r="BU222" s="29">
        <f t="shared" si="190"/>
        <v>13.125</v>
      </c>
      <c r="BV222" s="29">
        <f t="shared" si="190"/>
        <v>13.125</v>
      </c>
      <c r="BW222" s="29">
        <f t="shared" si="190"/>
        <v>13.125</v>
      </c>
      <c r="BX222" s="29">
        <f t="shared" si="190"/>
        <v>13.125</v>
      </c>
    </row>
    <row r="223" spans="1:76" x14ac:dyDescent="0.15">
      <c r="A223" s="27"/>
      <c r="B223" s="27"/>
      <c r="C223" s="27" t="s">
        <v>257</v>
      </c>
      <c r="D223" s="27"/>
      <c r="E223" s="27"/>
      <c r="F223" s="27"/>
      <c r="G223" s="147" t="str">
        <f t="shared" si="185"/>
        <v>JPY M</v>
      </c>
      <c r="H223" s="29"/>
      <c r="K223" s="132">
        <f t="shared" si="191"/>
        <v>47208</v>
      </c>
      <c r="L223" s="29">
        <f t="shared" si="186"/>
        <v>262.5</v>
      </c>
      <c r="M223" s="130">
        <f t="shared" si="187"/>
        <v>20</v>
      </c>
      <c r="N223" s="132">
        <f t="shared" si="188"/>
        <v>48944</v>
      </c>
      <c r="O223" s="29"/>
      <c r="P223" s="29"/>
      <c r="Q223" s="29"/>
      <c r="R223" s="29"/>
      <c r="S223" s="29"/>
      <c r="T223" s="29"/>
      <c r="U223" s="37"/>
      <c r="V223" s="18"/>
      <c r="W223" s="37"/>
      <c r="X223" s="18"/>
      <c r="Y223" s="29"/>
      <c r="Z223" s="29"/>
      <c r="AA223" s="29"/>
      <c r="AB223" s="29"/>
      <c r="AC223" s="29"/>
      <c r="AD223" s="29"/>
      <c r="AE223" s="29"/>
      <c r="AF223" s="29"/>
      <c r="AG223" s="29"/>
      <c r="AH223" s="29"/>
      <c r="AI223" s="29"/>
      <c r="AJ223" s="29"/>
      <c r="AK223" s="29"/>
      <c r="AL223" s="29"/>
      <c r="AM223" s="29"/>
      <c r="AN223" s="29"/>
      <c r="AO223" s="29"/>
      <c r="AP223" s="29"/>
      <c r="AQ223" s="29"/>
      <c r="AR223" s="29"/>
      <c r="AS223" s="29"/>
      <c r="AT223" s="29"/>
      <c r="AU223" s="29"/>
      <c r="AV223" s="29"/>
      <c r="AW223" s="29"/>
      <c r="AX223" s="29"/>
      <c r="AY223" s="29"/>
      <c r="AZ223" s="29"/>
      <c r="BA223" s="29"/>
      <c r="BB223" s="29"/>
      <c r="BC223" s="29"/>
      <c r="BD223" s="29"/>
      <c r="BE223" s="29"/>
      <c r="BF223" s="29">
        <f t="shared" si="189"/>
        <v>0</v>
      </c>
      <c r="BG223" s="29">
        <f t="shared" si="189"/>
        <v>0</v>
      </c>
      <c r="BH223" s="29">
        <f t="shared" si="189"/>
        <v>0</v>
      </c>
      <c r="BI223" s="29">
        <f t="shared" si="189"/>
        <v>0</v>
      </c>
      <c r="BJ223" s="29">
        <f t="shared" si="189"/>
        <v>0</v>
      </c>
      <c r="BK223" s="29">
        <f t="shared" si="189"/>
        <v>0</v>
      </c>
      <c r="BL223" s="29">
        <f t="shared" si="189"/>
        <v>0</v>
      </c>
      <c r="BM223" s="29">
        <f t="shared" si="189"/>
        <v>0</v>
      </c>
      <c r="BN223" s="29">
        <f t="shared" si="189"/>
        <v>0</v>
      </c>
      <c r="BO223" s="29">
        <f t="shared" si="189"/>
        <v>0</v>
      </c>
      <c r="BP223" s="29">
        <f t="shared" si="190"/>
        <v>13.125</v>
      </c>
      <c r="BQ223" s="29">
        <f t="shared" si="190"/>
        <v>13.125</v>
      </c>
      <c r="BR223" s="29">
        <f t="shared" si="190"/>
        <v>13.125</v>
      </c>
      <c r="BS223" s="29">
        <f t="shared" si="190"/>
        <v>13.125</v>
      </c>
      <c r="BT223" s="29">
        <f t="shared" si="190"/>
        <v>13.125</v>
      </c>
      <c r="BU223" s="29">
        <f t="shared" si="190"/>
        <v>13.125</v>
      </c>
      <c r="BV223" s="29">
        <f t="shared" si="190"/>
        <v>13.125</v>
      </c>
      <c r="BW223" s="29">
        <f t="shared" si="190"/>
        <v>13.125</v>
      </c>
      <c r="BX223" s="29">
        <f t="shared" si="190"/>
        <v>13.125</v>
      </c>
    </row>
    <row r="224" spans="1:76" x14ac:dyDescent="0.15">
      <c r="A224" s="27"/>
      <c r="B224" s="27"/>
      <c r="C224" s="27" t="s">
        <v>258</v>
      </c>
      <c r="D224" s="27"/>
      <c r="E224" s="27"/>
      <c r="F224" s="27"/>
      <c r="G224" s="147" t="str">
        <f t="shared" si="185"/>
        <v>JPY M</v>
      </c>
      <c r="H224" s="29"/>
      <c r="K224" s="132">
        <f t="shared" si="191"/>
        <v>47299</v>
      </c>
      <c r="L224" s="29">
        <f t="shared" si="186"/>
        <v>262.5</v>
      </c>
      <c r="M224" s="130">
        <f t="shared" si="187"/>
        <v>20</v>
      </c>
      <c r="N224" s="132">
        <f t="shared" si="188"/>
        <v>49034</v>
      </c>
      <c r="O224" s="29"/>
      <c r="P224" s="29"/>
      <c r="Q224" s="29"/>
      <c r="R224" s="29"/>
      <c r="S224" s="29"/>
      <c r="T224" s="29"/>
      <c r="U224" s="37"/>
      <c r="V224" s="18"/>
      <c r="W224" s="37"/>
      <c r="X224" s="18"/>
      <c r="Y224" s="29"/>
      <c r="Z224" s="29"/>
      <c r="AA224" s="29"/>
      <c r="AB224" s="29"/>
      <c r="AC224" s="29"/>
      <c r="AD224" s="29"/>
      <c r="AE224" s="29"/>
      <c r="AF224" s="29"/>
      <c r="AG224" s="29"/>
      <c r="AH224" s="29"/>
      <c r="AI224" s="29"/>
      <c r="AJ224" s="29"/>
      <c r="AK224" s="29"/>
      <c r="AL224" s="29"/>
      <c r="AM224" s="29"/>
      <c r="AN224" s="29"/>
      <c r="AO224" s="29"/>
      <c r="AP224" s="29"/>
      <c r="AQ224" s="29"/>
      <c r="AR224" s="29"/>
      <c r="AS224" s="29"/>
      <c r="AT224" s="29"/>
      <c r="AU224" s="29"/>
      <c r="AV224" s="29"/>
      <c r="AW224" s="29"/>
      <c r="AX224" s="29"/>
      <c r="AY224" s="29"/>
      <c r="AZ224" s="29"/>
      <c r="BA224" s="29"/>
      <c r="BB224" s="29"/>
      <c r="BC224" s="29"/>
      <c r="BD224" s="29"/>
      <c r="BE224" s="29"/>
      <c r="BF224" s="29">
        <f t="shared" ref="BF224:BO232" si="192">IF(AND(BF$6&gt;=$K224,BF$6&lt;=$N224),$L224/$M224,0)</f>
        <v>0</v>
      </c>
      <c r="BG224" s="29">
        <f t="shared" si="192"/>
        <v>0</v>
      </c>
      <c r="BH224" s="29">
        <f t="shared" si="192"/>
        <v>0</v>
      </c>
      <c r="BI224" s="29">
        <f t="shared" si="192"/>
        <v>0</v>
      </c>
      <c r="BJ224" s="29">
        <f t="shared" si="192"/>
        <v>0</v>
      </c>
      <c r="BK224" s="29">
        <f t="shared" si="192"/>
        <v>0</v>
      </c>
      <c r="BL224" s="29">
        <f t="shared" si="192"/>
        <v>0</v>
      </c>
      <c r="BM224" s="29">
        <f t="shared" si="192"/>
        <v>0</v>
      </c>
      <c r="BN224" s="29">
        <f t="shared" si="192"/>
        <v>0</v>
      </c>
      <c r="BO224" s="29">
        <f t="shared" si="192"/>
        <v>0</v>
      </c>
      <c r="BP224" s="29">
        <f t="shared" ref="BP224:BX232" si="193">IF(AND(BP$6&gt;=$K224,BP$6&lt;=$N224),$L224/$M224,0)</f>
        <v>0</v>
      </c>
      <c r="BQ224" s="29">
        <f t="shared" si="193"/>
        <v>13.125</v>
      </c>
      <c r="BR224" s="29">
        <f t="shared" si="193"/>
        <v>13.125</v>
      </c>
      <c r="BS224" s="29">
        <f t="shared" si="193"/>
        <v>13.125</v>
      </c>
      <c r="BT224" s="29">
        <f t="shared" si="193"/>
        <v>13.125</v>
      </c>
      <c r="BU224" s="29">
        <f t="shared" si="193"/>
        <v>13.125</v>
      </c>
      <c r="BV224" s="29">
        <f t="shared" si="193"/>
        <v>13.125</v>
      </c>
      <c r="BW224" s="29">
        <f t="shared" si="193"/>
        <v>13.125</v>
      </c>
      <c r="BX224" s="29">
        <f t="shared" si="193"/>
        <v>13.125</v>
      </c>
    </row>
    <row r="225" spans="1:76" x14ac:dyDescent="0.15">
      <c r="A225" s="27"/>
      <c r="B225" s="27"/>
      <c r="C225" s="27" t="s">
        <v>259</v>
      </c>
      <c r="D225" s="27"/>
      <c r="E225" s="27"/>
      <c r="F225" s="27"/>
      <c r="G225" s="147" t="str">
        <f t="shared" si="185"/>
        <v>JPY M</v>
      </c>
      <c r="H225" s="29"/>
      <c r="K225" s="132">
        <f t="shared" si="191"/>
        <v>47391</v>
      </c>
      <c r="L225" s="29">
        <f t="shared" si="186"/>
        <v>240</v>
      </c>
      <c r="M225" s="130">
        <f t="shared" si="187"/>
        <v>20</v>
      </c>
      <c r="N225" s="132">
        <f t="shared" si="188"/>
        <v>49125</v>
      </c>
      <c r="O225" s="29"/>
      <c r="P225" s="29"/>
      <c r="Q225" s="29"/>
      <c r="R225" s="29"/>
      <c r="S225" s="29"/>
      <c r="T225" s="29"/>
      <c r="U225" s="37"/>
      <c r="V225" s="18"/>
      <c r="W225" s="37"/>
      <c r="X225" s="18"/>
      <c r="Y225" s="29"/>
      <c r="Z225" s="29"/>
      <c r="AA225" s="29"/>
      <c r="AB225" s="29"/>
      <c r="AC225" s="29"/>
      <c r="AD225" s="29"/>
      <c r="AE225" s="29"/>
      <c r="AF225" s="29"/>
      <c r="AG225" s="29"/>
      <c r="AH225" s="29"/>
      <c r="AI225" s="29"/>
      <c r="AJ225" s="29"/>
      <c r="AK225" s="29"/>
      <c r="AL225" s="29"/>
      <c r="AM225" s="29"/>
      <c r="AN225" s="29"/>
      <c r="AO225" s="29"/>
      <c r="AP225" s="29"/>
      <c r="AQ225" s="29"/>
      <c r="AR225" s="29"/>
      <c r="AS225" s="29"/>
      <c r="AT225" s="29"/>
      <c r="AU225" s="29"/>
      <c r="AV225" s="29"/>
      <c r="AW225" s="29"/>
      <c r="AX225" s="29"/>
      <c r="AY225" s="29"/>
      <c r="AZ225" s="29"/>
      <c r="BA225" s="29"/>
      <c r="BB225" s="29"/>
      <c r="BC225" s="29"/>
      <c r="BD225" s="29"/>
      <c r="BE225" s="29"/>
      <c r="BF225" s="29">
        <f t="shared" si="192"/>
        <v>0</v>
      </c>
      <c r="BG225" s="29">
        <f t="shared" si="192"/>
        <v>0</v>
      </c>
      <c r="BH225" s="29">
        <f t="shared" si="192"/>
        <v>0</v>
      </c>
      <c r="BI225" s="29">
        <f t="shared" si="192"/>
        <v>0</v>
      </c>
      <c r="BJ225" s="29">
        <f t="shared" si="192"/>
        <v>0</v>
      </c>
      <c r="BK225" s="29">
        <f t="shared" si="192"/>
        <v>0</v>
      </c>
      <c r="BL225" s="29">
        <f t="shared" si="192"/>
        <v>0</v>
      </c>
      <c r="BM225" s="29">
        <f t="shared" si="192"/>
        <v>0</v>
      </c>
      <c r="BN225" s="29">
        <f t="shared" si="192"/>
        <v>0</v>
      </c>
      <c r="BO225" s="29">
        <f t="shared" si="192"/>
        <v>0</v>
      </c>
      <c r="BP225" s="29">
        <f t="shared" si="193"/>
        <v>0</v>
      </c>
      <c r="BQ225" s="29">
        <f t="shared" si="193"/>
        <v>0</v>
      </c>
      <c r="BR225" s="29">
        <f t="shared" si="193"/>
        <v>12</v>
      </c>
      <c r="BS225" s="29">
        <f t="shared" si="193"/>
        <v>12</v>
      </c>
      <c r="BT225" s="29">
        <f t="shared" si="193"/>
        <v>12</v>
      </c>
      <c r="BU225" s="29">
        <f t="shared" si="193"/>
        <v>12</v>
      </c>
      <c r="BV225" s="29">
        <f t="shared" si="193"/>
        <v>12</v>
      </c>
      <c r="BW225" s="29">
        <f t="shared" si="193"/>
        <v>12</v>
      </c>
      <c r="BX225" s="29">
        <f t="shared" si="193"/>
        <v>12</v>
      </c>
    </row>
    <row r="226" spans="1:76" x14ac:dyDescent="0.15">
      <c r="A226" s="27"/>
      <c r="B226" s="27"/>
      <c r="C226" s="27" t="s">
        <v>260</v>
      </c>
      <c r="D226" s="27"/>
      <c r="E226" s="27"/>
      <c r="F226" s="27"/>
      <c r="G226" s="147" t="str">
        <f t="shared" si="185"/>
        <v>JPY M</v>
      </c>
      <c r="H226" s="29"/>
      <c r="K226" s="132">
        <f t="shared" si="191"/>
        <v>47483</v>
      </c>
      <c r="L226" s="29">
        <f t="shared" si="186"/>
        <v>240</v>
      </c>
      <c r="M226" s="130">
        <f t="shared" si="187"/>
        <v>20</v>
      </c>
      <c r="N226" s="132">
        <f t="shared" si="188"/>
        <v>49217</v>
      </c>
      <c r="O226" s="29"/>
      <c r="P226" s="29"/>
      <c r="Q226" s="29"/>
      <c r="R226" s="29"/>
      <c r="S226" s="29"/>
      <c r="T226" s="29"/>
      <c r="U226" s="37"/>
      <c r="V226" s="18"/>
      <c r="W226" s="37"/>
      <c r="X226" s="18"/>
      <c r="Y226" s="29"/>
      <c r="Z226" s="29"/>
      <c r="AA226" s="29"/>
      <c r="AB226" s="29"/>
      <c r="AC226" s="29"/>
      <c r="AD226" s="29"/>
      <c r="AE226" s="29"/>
      <c r="AF226" s="29"/>
      <c r="AG226" s="29"/>
      <c r="AH226" s="29"/>
      <c r="AI226" s="29"/>
      <c r="AJ226" s="29"/>
      <c r="AK226" s="29"/>
      <c r="AL226" s="29"/>
      <c r="AM226" s="29"/>
      <c r="AN226" s="29"/>
      <c r="AO226" s="29"/>
      <c r="AP226" s="29"/>
      <c r="AQ226" s="29"/>
      <c r="AR226" s="29"/>
      <c r="AS226" s="29"/>
      <c r="AT226" s="29"/>
      <c r="AU226" s="29"/>
      <c r="AV226" s="29"/>
      <c r="AW226" s="29"/>
      <c r="AX226" s="29"/>
      <c r="AY226" s="29"/>
      <c r="AZ226" s="29"/>
      <c r="BA226" s="29"/>
      <c r="BB226" s="29"/>
      <c r="BC226" s="29"/>
      <c r="BD226" s="29"/>
      <c r="BE226" s="29"/>
      <c r="BF226" s="29">
        <f t="shared" si="192"/>
        <v>0</v>
      </c>
      <c r="BG226" s="29">
        <f t="shared" si="192"/>
        <v>0</v>
      </c>
      <c r="BH226" s="29">
        <f t="shared" si="192"/>
        <v>0</v>
      </c>
      <c r="BI226" s="29">
        <f t="shared" si="192"/>
        <v>0</v>
      </c>
      <c r="BJ226" s="29">
        <f t="shared" si="192"/>
        <v>0</v>
      </c>
      <c r="BK226" s="29">
        <f t="shared" si="192"/>
        <v>0</v>
      </c>
      <c r="BL226" s="29">
        <f t="shared" si="192"/>
        <v>0</v>
      </c>
      <c r="BM226" s="29">
        <f t="shared" si="192"/>
        <v>0</v>
      </c>
      <c r="BN226" s="29">
        <f t="shared" si="192"/>
        <v>0</v>
      </c>
      <c r="BO226" s="29">
        <f t="shared" si="192"/>
        <v>0</v>
      </c>
      <c r="BP226" s="29">
        <f t="shared" si="193"/>
        <v>0</v>
      </c>
      <c r="BQ226" s="29">
        <f t="shared" si="193"/>
        <v>0</v>
      </c>
      <c r="BR226" s="29">
        <f t="shared" si="193"/>
        <v>0</v>
      </c>
      <c r="BS226" s="29">
        <f t="shared" si="193"/>
        <v>12</v>
      </c>
      <c r="BT226" s="29">
        <f t="shared" si="193"/>
        <v>12</v>
      </c>
      <c r="BU226" s="29">
        <f t="shared" si="193"/>
        <v>12</v>
      </c>
      <c r="BV226" s="29">
        <f t="shared" si="193"/>
        <v>12</v>
      </c>
      <c r="BW226" s="29">
        <f t="shared" si="193"/>
        <v>12</v>
      </c>
      <c r="BX226" s="29">
        <f t="shared" si="193"/>
        <v>12</v>
      </c>
    </row>
    <row r="227" spans="1:76" x14ac:dyDescent="0.15">
      <c r="A227" s="27"/>
      <c r="B227" s="27"/>
      <c r="C227" s="27" t="s">
        <v>261</v>
      </c>
      <c r="D227" s="27"/>
      <c r="E227" s="27"/>
      <c r="F227" s="27"/>
      <c r="G227" s="147" t="str">
        <f t="shared" si="185"/>
        <v>JPY M</v>
      </c>
      <c r="H227" s="29"/>
      <c r="K227" s="132">
        <f t="shared" si="191"/>
        <v>47573</v>
      </c>
      <c r="L227" s="29">
        <f t="shared" si="186"/>
        <v>240</v>
      </c>
      <c r="M227" s="130">
        <f t="shared" si="187"/>
        <v>20</v>
      </c>
      <c r="N227" s="132">
        <f t="shared" si="188"/>
        <v>49309</v>
      </c>
      <c r="O227" s="29"/>
      <c r="P227" s="29"/>
      <c r="Q227" s="29"/>
      <c r="R227" s="29"/>
      <c r="S227" s="29"/>
      <c r="T227" s="29"/>
      <c r="U227" s="37"/>
      <c r="V227" s="18"/>
      <c r="W227" s="37"/>
      <c r="X227" s="18"/>
      <c r="Y227" s="29"/>
      <c r="Z227" s="29"/>
      <c r="AA227" s="29"/>
      <c r="AB227" s="29"/>
      <c r="AC227" s="29"/>
      <c r="AD227" s="29"/>
      <c r="AE227" s="29"/>
      <c r="AF227" s="29"/>
      <c r="AG227" s="29"/>
      <c r="AH227" s="29"/>
      <c r="AI227" s="29"/>
      <c r="AJ227" s="29"/>
      <c r="AK227" s="29"/>
      <c r="AL227" s="29"/>
      <c r="AM227" s="29"/>
      <c r="AN227" s="29"/>
      <c r="AO227" s="29"/>
      <c r="AP227" s="29"/>
      <c r="AQ227" s="29"/>
      <c r="AR227" s="29"/>
      <c r="AS227" s="29"/>
      <c r="AT227" s="29"/>
      <c r="AU227" s="29"/>
      <c r="AV227" s="29"/>
      <c r="AW227" s="29"/>
      <c r="AX227" s="29"/>
      <c r="AY227" s="29"/>
      <c r="AZ227" s="29"/>
      <c r="BA227" s="29"/>
      <c r="BB227" s="29"/>
      <c r="BC227" s="29"/>
      <c r="BD227" s="29"/>
      <c r="BE227" s="29"/>
      <c r="BF227" s="29">
        <f t="shared" si="192"/>
        <v>0</v>
      </c>
      <c r="BG227" s="29">
        <f t="shared" si="192"/>
        <v>0</v>
      </c>
      <c r="BH227" s="29">
        <f t="shared" si="192"/>
        <v>0</v>
      </c>
      <c r="BI227" s="29">
        <f t="shared" si="192"/>
        <v>0</v>
      </c>
      <c r="BJ227" s="29">
        <f t="shared" si="192"/>
        <v>0</v>
      </c>
      <c r="BK227" s="29">
        <f t="shared" si="192"/>
        <v>0</v>
      </c>
      <c r="BL227" s="29">
        <f t="shared" si="192"/>
        <v>0</v>
      </c>
      <c r="BM227" s="29">
        <f t="shared" si="192"/>
        <v>0</v>
      </c>
      <c r="BN227" s="29">
        <f t="shared" si="192"/>
        <v>0</v>
      </c>
      <c r="BO227" s="29">
        <f t="shared" si="192"/>
        <v>0</v>
      </c>
      <c r="BP227" s="29">
        <f t="shared" si="193"/>
        <v>0</v>
      </c>
      <c r="BQ227" s="29">
        <f t="shared" si="193"/>
        <v>0</v>
      </c>
      <c r="BR227" s="29">
        <f t="shared" si="193"/>
        <v>0</v>
      </c>
      <c r="BS227" s="29">
        <f t="shared" si="193"/>
        <v>0</v>
      </c>
      <c r="BT227" s="29">
        <f t="shared" si="193"/>
        <v>12</v>
      </c>
      <c r="BU227" s="29">
        <f t="shared" si="193"/>
        <v>12</v>
      </c>
      <c r="BV227" s="29">
        <f t="shared" si="193"/>
        <v>12</v>
      </c>
      <c r="BW227" s="29">
        <f t="shared" si="193"/>
        <v>12</v>
      </c>
      <c r="BX227" s="29">
        <f t="shared" si="193"/>
        <v>12</v>
      </c>
    </row>
    <row r="228" spans="1:76" x14ac:dyDescent="0.15">
      <c r="A228" s="27"/>
      <c r="B228" s="27"/>
      <c r="C228" s="27" t="s">
        <v>262</v>
      </c>
      <c r="D228" s="27"/>
      <c r="E228" s="27"/>
      <c r="F228" s="27"/>
      <c r="G228" s="147" t="str">
        <f t="shared" si="185"/>
        <v>JPY M</v>
      </c>
      <c r="H228" s="29"/>
      <c r="K228" s="132">
        <f t="shared" si="191"/>
        <v>47664</v>
      </c>
      <c r="L228" s="29">
        <f t="shared" si="186"/>
        <v>240</v>
      </c>
      <c r="M228" s="130">
        <f t="shared" si="187"/>
        <v>20</v>
      </c>
      <c r="N228" s="132">
        <f t="shared" si="188"/>
        <v>49399</v>
      </c>
      <c r="O228" s="29"/>
      <c r="P228" s="29"/>
      <c r="Q228" s="29"/>
      <c r="R228" s="29"/>
      <c r="S228" s="29"/>
      <c r="T228" s="29"/>
      <c r="U228" s="37"/>
      <c r="V228" s="18"/>
      <c r="W228" s="37"/>
      <c r="X228" s="18"/>
      <c r="Y228" s="29"/>
      <c r="Z228" s="29"/>
      <c r="AA228" s="29"/>
      <c r="AB228" s="29"/>
      <c r="AC228" s="29"/>
      <c r="AD228" s="29"/>
      <c r="AE228" s="29"/>
      <c r="AF228" s="29"/>
      <c r="AG228" s="29"/>
      <c r="AH228" s="29"/>
      <c r="AI228" s="29"/>
      <c r="AJ228" s="29"/>
      <c r="AK228" s="29"/>
      <c r="AL228" s="29"/>
      <c r="AM228" s="29"/>
      <c r="AN228" s="29"/>
      <c r="AO228" s="29"/>
      <c r="AP228" s="29"/>
      <c r="AQ228" s="29"/>
      <c r="AR228" s="29"/>
      <c r="AS228" s="29"/>
      <c r="AT228" s="29"/>
      <c r="AU228" s="29"/>
      <c r="AV228" s="29"/>
      <c r="AW228" s="29"/>
      <c r="AX228" s="29"/>
      <c r="AY228" s="29"/>
      <c r="AZ228" s="29"/>
      <c r="BA228" s="29"/>
      <c r="BB228" s="29"/>
      <c r="BC228" s="29"/>
      <c r="BD228" s="29"/>
      <c r="BE228" s="29"/>
      <c r="BF228" s="29">
        <f t="shared" si="192"/>
        <v>0</v>
      </c>
      <c r="BG228" s="29">
        <f t="shared" si="192"/>
        <v>0</v>
      </c>
      <c r="BH228" s="29">
        <f t="shared" si="192"/>
        <v>0</v>
      </c>
      <c r="BI228" s="29">
        <f t="shared" si="192"/>
        <v>0</v>
      </c>
      <c r="BJ228" s="29">
        <f t="shared" si="192"/>
        <v>0</v>
      </c>
      <c r="BK228" s="29">
        <f t="shared" si="192"/>
        <v>0</v>
      </c>
      <c r="BL228" s="29">
        <f t="shared" si="192"/>
        <v>0</v>
      </c>
      <c r="BM228" s="29">
        <f t="shared" si="192"/>
        <v>0</v>
      </c>
      <c r="BN228" s="29">
        <f t="shared" si="192"/>
        <v>0</v>
      </c>
      <c r="BO228" s="29">
        <f t="shared" si="192"/>
        <v>0</v>
      </c>
      <c r="BP228" s="29">
        <f t="shared" si="193"/>
        <v>0</v>
      </c>
      <c r="BQ228" s="29">
        <f t="shared" si="193"/>
        <v>0</v>
      </c>
      <c r="BR228" s="29">
        <f t="shared" si="193"/>
        <v>0</v>
      </c>
      <c r="BS228" s="29">
        <f t="shared" si="193"/>
        <v>0</v>
      </c>
      <c r="BT228" s="29">
        <f t="shared" si="193"/>
        <v>0</v>
      </c>
      <c r="BU228" s="29">
        <f t="shared" si="193"/>
        <v>12</v>
      </c>
      <c r="BV228" s="29">
        <f t="shared" si="193"/>
        <v>12</v>
      </c>
      <c r="BW228" s="29">
        <f t="shared" si="193"/>
        <v>12</v>
      </c>
      <c r="BX228" s="29">
        <f t="shared" si="193"/>
        <v>12</v>
      </c>
    </row>
    <row r="229" spans="1:76" x14ac:dyDescent="0.15">
      <c r="A229" s="27"/>
      <c r="B229" s="27"/>
      <c r="C229" s="27" t="s">
        <v>382</v>
      </c>
      <c r="D229" s="27"/>
      <c r="E229" s="27"/>
      <c r="F229" s="27"/>
      <c r="G229" s="147" t="str">
        <f t="shared" si="185"/>
        <v>JPY M</v>
      </c>
      <c r="H229" s="29"/>
      <c r="K229" s="132">
        <f t="shared" si="191"/>
        <v>47756</v>
      </c>
      <c r="L229" s="29">
        <f t="shared" si="186"/>
        <v>217.5</v>
      </c>
      <c r="M229" s="130">
        <f t="shared" si="187"/>
        <v>20</v>
      </c>
      <c r="N229" s="132">
        <f t="shared" si="188"/>
        <v>49490</v>
      </c>
      <c r="O229" s="29"/>
      <c r="P229" s="29"/>
      <c r="Q229" s="29"/>
      <c r="R229" s="29"/>
      <c r="S229" s="29"/>
      <c r="T229" s="29"/>
      <c r="U229" s="37"/>
      <c r="V229" s="18"/>
      <c r="W229" s="37"/>
      <c r="X229" s="18"/>
      <c r="Y229" s="29"/>
      <c r="Z229" s="29"/>
      <c r="AA229" s="29"/>
      <c r="AB229" s="29"/>
      <c r="AC229" s="29"/>
      <c r="AD229" s="29"/>
      <c r="AE229" s="29"/>
      <c r="AF229" s="29"/>
      <c r="AG229" s="29"/>
      <c r="AH229" s="29"/>
      <c r="AI229" s="29"/>
      <c r="AJ229" s="29"/>
      <c r="AK229" s="29"/>
      <c r="AL229" s="29"/>
      <c r="AM229" s="29"/>
      <c r="AN229" s="29"/>
      <c r="AO229" s="29"/>
      <c r="AP229" s="29"/>
      <c r="AQ229" s="29"/>
      <c r="AR229" s="29"/>
      <c r="AS229" s="29"/>
      <c r="AT229" s="29"/>
      <c r="AU229" s="29"/>
      <c r="AV229" s="29"/>
      <c r="AW229" s="29"/>
      <c r="AX229" s="29"/>
      <c r="AY229" s="29"/>
      <c r="AZ229" s="29"/>
      <c r="BA229" s="29"/>
      <c r="BB229" s="29"/>
      <c r="BC229" s="29"/>
      <c r="BD229" s="29"/>
      <c r="BE229" s="29"/>
      <c r="BF229" s="29">
        <f t="shared" si="192"/>
        <v>0</v>
      </c>
      <c r="BG229" s="29">
        <f t="shared" si="192"/>
        <v>0</v>
      </c>
      <c r="BH229" s="29">
        <f t="shared" si="192"/>
        <v>0</v>
      </c>
      <c r="BI229" s="29">
        <f t="shared" si="192"/>
        <v>0</v>
      </c>
      <c r="BJ229" s="29">
        <f t="shared" si="192"/>
        <v>0</v>
      </c>
      <c r="BK229" s="29">
        <f t="shared" si="192"/>
        <v>0</v>
      </c>
      <c r="BL229" s="29">
        <f t="shared" si="192"/>
        <v>0</v>
      </c>
      <c r="BM229" s="29">
        <f t="shared" si="192"/>
        <v>0</v>
      </c>
      <c r="BN229" s="29">
        <f t="shared" si="192"/>
        <v>0</v>
      </c>
      <c r="BO229" s="29">
        <f t="shared" si="192"/>
        <v>0</v>
      </c>
      <c r="BP229" s="29">
        <f t="shared" si="193"/>
        <v>0</v>
      </c>
      <c r="BQ229" s="29">
        <f t="shared" si="193"/>
        <v>0</v>
      </c>
      <c r="BR229" s="29">
        <f t="shared" si="193"/>
        <v>0</v>
      </c>
      <c r="BS229" s="29">
        <f t="shared" si="193"/>
        <v>0</v>
      </c>
      <c r="BT229" s="29">
        <f t="shared" si="193"/>
        <v>0</v>
      </c>
      <c r="BU229" s="29">
        <f t="shared" si="193"/>
        <v>0</v>
      </c>
      <c r="BV229" s="29">
        <f t="shared" si="193"/>
        <v>10.875</v>
      </c>
      <c r="BW229" s="29">
        <f t="shared" si="193"/>
        <v>10.875</v>
      </c>
      <c r="BX229" s="29">
        <f t="shared" si="193"/>
        <v>10.875</v>
      </c>
    </row>
    <row r="230" spans="1:76" x14ac:dyDescent="0.15">
      <c r="A230" s="27"/>
      <c r="B230" s="27"/>
      <c r="C230" s="27" t="s">
        <v>383</v>
      </c>
      <c r="D230" s="27"/>
      <c r="E230" s="27"/>
      <c r="F230" s="27"/>
      <c r="G230" s="147" t="str">
        <f t="shared" si="185"/>
        <v>JPY M</v>
      </c>
      <c r="H230" s="29"/>
      <c r="K230" s="132">
        <f t="shared" si="191"/>
        <v>47848</v>
      </c>
      <c r="L230" s="29">
        <f t="shared" si="186"/>
        <v>217.5</v>
      </c>
      <c r="M230" s="130">
        <f t="shared" si="187"/>
        <v>20</v>
      </c>
      <c r="N230" s="132">
        <f t="shared" si="188"/>
        <v>49582</v>
      </c>
      <c r="O230" s="29"/>
      <c r="P230" s="29"/>
      <c r="Q230" s="29"/>
      <c r="R230" s="29"/>
      <c r="S230" s="29"/>
      <c r="T230" s="29"/>
      <c r="U230" s="37"/>
      <c r="V230" s="18"/>
      <c r="W230" s="37"/>
      <c r="X230" s="18"/>
      <c r="Y230" s="29"/>
      <c r="Z230" s="29"/>
      <c r="AA230" s="29"/>
      <c r="AB230" s="29"/>
      <c r="AC230" s="29"/>
      <c r="AD230" s="29"/>
      <c r="AE230" s="29"/>
      <c r="AF230" s="29"/>
      <c r="AG230" s="29"/>
      <c r="AH230" s="29"/>
      <c r="AI230" s="29"/>
      <c r="AJ230" s="29"/>
      <c r="AK230" s="29"/>
      <c r="AL230" s="29"/>
      <c r="AM230" s="29"/>
      <c r="AN230" s="29"/>
      <c r="AO230" s="29"/>
      <c r="AP230" s="29"/>
      <c r="AQ230" s="29"/>
      <c r="AR230" s="29"/>
      <c r="AS230" s="29"/>
      <c r="AT230" s="29"/>
      <c r="AU230" s="29"/>
      <c r="AV230" s="29"/>
      <c r="AW230" s="29"/>
      <c r="AX230" s="29"/>
      <c r="AY230" s="29"/>
      <c r="AZ230" s="29"/>
      <c r="BA230" s="29"/>
      <c r="BB230" s="29"/>
      <c r="BC230" s="29"/>
      <c r="BD230" s="29"/>
      <c r="BE230" s="29"/>
      <c r="BF230" s="29">
        <f t="shared" si="192"/>
        <v>0</v>
      </c>
      <c r="BG230" s="29">
        <f t="shared" si="192"/>
        <v>0</v>
      </c>
      <c r="BH230" s="29">
        <f t="shared" si="192"/>
        <v>0</v>
      </c>
      <c r="BI230" s="29">
        <f t="shared" si="192"/>
        <v>0</v>
      </c>
      <c r="BJ230" s="29">
        <f t="shared" si="192"/>
        <v>0</v>
      </c>
      <c r="BK230" s="29">
        <f t="shared" si="192"/>
        <v>0</v>
      </c>
      <c r="BL230" s="29">
        <f t="shared" si="192"/>
        <v>0</v>
      </c>
      <c r="BM230" s="29">
        <f t="shared" si="192"/>
        <v>0</v>
      </c>
      <c r="BN230" s="29">
        <f t="shared" si="192"/>
        <v>0</v>
      </c>
      <c r="BO230" s="29">
        <f t="shared" si="192"/>
        <v>0</v>
      </c>
      <c r="BP230" s="29">
        <f t="shared" si="193"/>
        <v>0</v>
      </c>
      <c r="BQ230" s="29">
        <f t="shared" si="193"/>
        <v>0</v>
      </c>
      <c r="BR230" s="29">
        <f t="shared" si="193"/>
        <v>0</v>
      </c>
      <c r="BS230" s="29">
        <f t="shared" si="193"/>
        <v>0</v>
      </c>
      <c r="BT230" s="29">
        <f t="shared" si="193"/>
        <v>0</v>
      </c>
      <c r="BU230" s="29">
        <f t="shared" si="193"/>
        <v>0</v>
      </c>
      <c r="BV230" s="29">
        <f t="shared" si="193"/>
        <v>0</v>
      </c>
      <c r="BW230" s="29">
        <f t="shared" si="193"/>
        <v>10.875</v>
      </c>
      <c r="BX230" s="29">
        <f t="shared" si="193"/>
        <v>10.875</v>
      </c>
    </row>
    <row r="231" spans="1:76" x14ac:dyDescent="0.15">
      <c r="A231" s="27"/>
      <c r="B231" s="27"/>
      <c r="C231" s="27" t="s">
        <v>384</v>
      </c>
      <c r="D231" s="27"/>
      <c r="E231" s="27"/>
      <c r="F231" s="27"/>
      <c r="G231" s="147" t="str">
        <f t="shared" si="185"/>
        <v>JPY M</v>
      </c>
      <c r="H231" s="29"/>
      <c r="K231" s="132">
        <f t="shared" si="191"/>
        <v>47938</v>
      </c>
      <c r="L231" s="29">
        <f t="shared" si="186"/>
        <v>217.5</v>
      </c>
      <c r="M231" s="130">
        <f t="shared" si="187"/>
        <v>20</v>
      </c>
      <c r="N231" s="132">
        <f t="shared" si="188"/>
        <v>49674</v>
      </c>
      <c r="O231" s="29"/>
      <c r="P231" s="29"/>
      <c r="Q231" s="29"/>
      <c r="R231" s="29"/>
      <c r="S231" s="29"/>
      <c r="T231" s="29"/>
      <c r="U231" s="37"/>
      <c r="V231" s="18"/>
      <c r="W231" s="37"/>
      <c r="X231" s="18"/>
      <c r="Y231" s="29"/>
      <c r="Z231" s="29"/>
      <c r="AA231" s="29"/>
      <c r="AB231" s="29"/>
      <c r="AC231" s="29"/>
      <c r="AD231" s="29"/>
      <c r="AE231" s="29"/>
      <c r="AF231" s="29"/>
      <c r="AG231" s="29"/>
      <c r="AH231" s="29"/>
      <c r="AI231" s="29"/>
      <c r="AJ231" s="29"/>
      <c r="AK231" s="29"/>
      <c r="AL231" s="29"/>
      <c r="AM231" s="29"/>
      <c r="AN231" s="29"/>
      <c r="AO231" s="29"/>
      <c r="AP231" s="29"/>
      <c r="AQ231" s="29"/>
      <c r="AR231" s="29"/>
      <c r="AS231" s="29"/>
      <c r="AT231" s="29"/>
      <c r="AU231" s="29"/>
      <c r="AV231" s="29"/>
      <c r="AW231" s="29"/>
      <c r="AX231" s="29"/>
      <c r="AY231" s="29"/>
      <c r="AZ231" s="29"/>
      <c r="BA231" s="29"/>
      <c r="BB231" s="29"/>
      <c r="BC231" s="29"/>
      <c r="BD231" s="29"/>
      <c r="BE231" s="29"/>
      <c r="BF231" s="29">
        <f t="shared" si="192"/>
        <v>0</v>
      </c>
      <c r="BG231" s="29">
        <f t="shared" si="192"/>
        <v>0</v>
      </c>
      <c r="BH231" s="29">
        <f t="shared" si="192"/>
        <v>0</v>
      </c>
      <c r="BI231" s="29">
        <f t="shared" si="192"/>
        <v>0</v>
      </c>
      <c r="BJ231" s="29">
        <f t="shared" si="192"/>
        <v>0</v>
      </c>
      <c r="BK231" s="29">
        <f t="shared" si="192"/>
        <v>0</v>
      </c>
      <c r="BL231" s="29">
        <f t="shared" si="192"/>
        <v>0</v>
      </c>
      <c r="BM231" s="29">
        <f t="shared" si="192"/>
        <v>0</v>
      </c>
      <c r="BN231" s="29">
        <f t="shared" si="192"/>
        <v>0</v>
      </c>
      <c r="BO231" s="29">
        <f t="shared" si="192"/>
        <v>0</v>
      </c>
      <c r="BP231" s="29">
        <f t="shared" si="193"/>
        <v>0</v>
      </c>
      <c r="BQ231" s="29">
        <f t="shared" si="193"/>
        <v>0</v>
      </c>
      <c r="BR231" s="29">
        <f t="shared" si="193"/>
        <v>0</v>
      </c>
      <c r="BS231" s="29">
        <f t="shared" si="193"/>
        <v>0</v>
      </c>
      <c r="BT231" s="29">
        <f t="shared" si="193"/>
        <v>0</v>
      </c>
      <c r="BU231" s="29">
        <f t="shared" si="193"/>
        <v>0</v>
      </c>
      <c r="BV231" s="29">
        <f t="shared" si="193"/>
        <v>0</v>
      </c>
      <c r="BW231" s="29">
        <f t="shared" si="193"/>
        <v>0</v>
      </c>
      <c r="BX231" s="29">
        <f t="shared" si="193"/>
        <v>10.875</v>
      </c>
    </row>
    <row r="232" spans="1:76" x14ac:dyDescent="0.15">
      <c r="A232" s="27"/>
      <c r="B232" s="27"/>
      <c r="C232" s="27" t="s">
        <v>385</v>
      </c>
      <c r="D232" s="27"/>
      <c r="E232" s="27"/>
      <c r="F232" s="27"/>
      <c r="G232" s="147" t="str">
        <f t="shared" si="185"/>
        <v>JPY M</v>
      </c>
      <c r="H232" s="29"/>
      <c r="K232" s="132">
        <f t="shared" si="191"/>
        <v>48029</v>
      </c>
      <c r="L232" s="29">
        <f t="shared" si="186"/>
        <v>217.5</v>
      </c>
      <c r="M232" s="130">
        <f t="shared" si="187"/>
        <v>20</v>
      </c>
      <c r="N232" s="132">
        <f t="shared" si="188"/>
        <v>49765</v>
      </c>
      <c r="O232" s="29"/>
      <c r="P232" s="29"/>
      <c r="Q232" s="29"/>
      <c r="R232" s="29"/>
      <c r="S232" s="29"/>
      <c r="T232" s="29"/>
      <c r="U232" s="37"/>
      <c r="V232" s="18"/>
      <c r="W232" s="37"/>
      <c r="X232" s="18"/>
      <c r="Y232" s="29"/>
      <c r="Z232" s="29"/>
      <c r="AA232" s="29"/>
      <c r="AB232" s="29"/>
      <c r="AC232" s="29"/>
      <c r="AD232" s="29"/>
      <c r="AE232" s="29"/>
      <c r="AF232" s="29"/>
      <c r="AG232" s="29"/>
      <c r="AH232" s="29"/>
      <c r="AI232" s="29"/>
      <c r="AJ232" s="29"/>
      <c r="AK232" s="29"/>
      <c r="AL232" s="29"/>
      <c r="AM232" s="29"/>
      <c r="AN232" s="29"/>
      <c r="AO232" s="29"/>
      <c r="AP232" s="29"/>
      <c r="AQ232" s="29"/>
      <c r="AR232" s="29"/>
      <c r="AS232" s="29"/>
      <c r="AT232" s="29"/>
      <c r="AU232" s="29"/>
      <c r="AV232" s="29"/>
      <c r="AW232" s="29"/>
      <c r="AX232" s="29"/>
      <c r="AY232" s="29"/>
      <c r="AZ232" s="29"/>
      <c r="BA232" s="29"/>
      <c r="BB232" s="29"/>
      <c r="BC232" s="29"/>
      <c r="BD232" s="29"/>
      <c r="BE232" s="29"/>
      <c r="BF232" s="29">
        <f t="shared" si="192"/>
        <v>0</v>
      </c>
      <c r="BG232" s="29">
        <f t="shared" si="192"/>
        <v>0</v>
      </c>
      <c r="BH232" s="29">
        <f t="shared" si="192"/>
        <v>0</v>
      </c>
      <c r="BI232" s="29">
        <f t="shared" si="192"/>
        <v>0</v>
      </c>
      <c r="BJ232" s="29">
        <f t="shared" si="192"/>
        <v>0</v>
      </c>
      <c r="BK232" s="29">
        <f t="shared" si="192"/>
        <v>0</v>
      </c>
      <c r="BL232" s="29">
        <f t="shared" si="192"/>
        <v>0</v>
      </c>
      <c r="BM232" s="29">
        <f t="shared" si="192"/>
        <v>0</v>
      </c>
      <c r="BN232" s="29">
        <f t="shared" si="192"/>
        <v>0</v>
      </c>
      <c r="BO232" s="29">
        <f t="shared" si="192"/>
        <v>0</v>
      </c>
      <c r="BP232" s="29">
        <f t="shared" si="193"/>
        <v>0</v>
      </c>
      <c r="BQ232" s="29">
        <f t="shared" si="193"/>
        <v>0</v>
      </c>
      <c r="BR232" s="29">
        <f t="shared" si="193"/>
        <v>0</v>
      </c>
      <c r="BS232" s="29">
        <f t="shared" si="193"/>
        <v>0</v>
      </c>
      <c r="BT232" s="29">
        <f t="shared" si="193"/>
        <v>0</v>
      </c>
      <c r="BU232" s="29">
        <f t="shared" si="193"/>
        <v>0</v>
      </c>
      <c r="BV232" s="29">
        <f t="shared" si="193"/>
        <v>0</v>
      </c>
      <c r="BW232" s="29">
        <f t="shared" si="193"/>
        <v>0</v>
      </c>
      <c r="BX232" s="29">
        <f t="shared" si="193"/>
        <v>0</v>
      </c>
    </row>
    <row r="233" spans="1:76" x14ac:dyDescent="0.15">
      <c r="A233" s="27"/>
      <c r="B233" s="133" t="s">
        <v>274</v>
      </c>
      <c r="C233" s="133"/>
      <c r="D233" s="134"/>
      <c r="E233" s="134"/>
      <c r="F233" s="134"/>
      <c r="G233" s="160" t="str">
        <f t="shared" si="185"/>
        <v>JPY M</v>
      </c>
      <c r="H233" s="106">
        <f t="shared" ref="H233:T233" si="194">SUMIF($X$5:$BY$5,H$5,$X233:$BY233)</f>
        <v>0</v>
      </c>
      <c r="I233" s="106">
        <f t="shared" si="194"/>
        <v>0</v>
      </c>
      <c r="J233" s="106">
        <f t="shared" si="194"/>
        <v>0</v>
      </c>
      <c r="K233" s="106">
        <f t="shared" si="194"/>
        <v>0</v>
      </c>
      <c r="L233" s="106">
        <f t="shared" si="194"/>
        <v>0</v>
      </c>
      <c r="M233" s="106">
        <f t="shared" si="194"/>
        <v>0</v>
      </c>
      <c r="N233" s="106">
        <f t="shared" si="194"/>
        <v>0</v>
      </c>
      <c r="O233" s="106">
        <f t="shared" si="194"/>
        <v>0</v>
      </c>
      <c r="P233" s="106">
        <f t="shared" si="194"/>
        <v>420.75</v>
      </c>
      <c r="Q233" s="106">
        <f t="shared" si="194"/>
        <v>831</v>
      </c>
      <c r="R233" s="106">
        <f t="shared" si="194"/>
        <v>1059.75</v>
      </c>
      <c r="S233" s="106">
        <f t="shared" si="194"/>
        <v>1263</v>
      </c>
      <c r="T233" s="106">
        <f t="shared" si="194"/>
        <v>1095</v>
      </c>
      <c r="U233" s="37"/>
      <c r="V233" s="18"/>
      <c r="W233" s="37"/>
      <c r="X233" s="18"/>
      <c r="Y233" s="106"/>
      <c r="Z233" s="106"/>
      <c r="AA233" s="106"/>
      <c r="AB233" s="106"/>
      <c r="AC233" s="106"/>
      <c r="AD233" s="106"/>
      <c r="AE233" s="106"/>
      <c r="AF233" s="106"/>
      <c r="AG233" s="106"/>
      <c r="AH233" s="106"/>
      <c r="AI233" s="106"/>
      <c r="AJ233" s="106"/>
      <c r="AK233" s="106"/>
      <c r="AL233" s="106"/>
      <c r="AM233" s="106"/>
      <c r="AN233" s="106"/>
      <c r="AO233" s="106"/>
      <c r="AP233" s="106"/>
      <c r="AQ233" s="106"/>
      <c r="AR233" s="106"/>
      <c r="AS233" s="106"/>
      <c r="AT233" s="106"/>
      <c r="AU233" s="106"/>
      <c r="AV233" s="106"/>
      <c r="AW233" s="106"/>
      <c r="AX233" s="106"/>
      <c r="AY233" s="106"/>
      <c r="AZ233" s="106"/>
      <c r="BA233" s="106"/>
      <c r="BB233" s="106"/>
      <c r="BC233" s="106"/>
      <c r="BD233" s="106"/>
      <c r="BE233" s="106"/>
      <c r="BF233" s="106">
        <f t="shared" ref="BF233:BX233" si="195">SUM(BF212:BF232)</f>
        <v>117.75</v>
      </c>
      <c r="BG233" s="106">
        <f t="shared" si="195"/>
        <v>140.25</v>
      </c>
      <c r="BH233" s="106">
        <f t="shared" si="195"/>
        <v>162.75</v>
      </c>
      <c r="BI233" s="106">
        <f t="shared" si="195"/>
        <v>185.25</v>
      </c>
      <c r="BJ233" s="106">
        <f t="shared" si="195"/>
        <v>200.25</v>
      </c>
      <c r="BK233" s="106">
        <f t="shared" si="195"/>
        <v>215.25</v>
      </c>
      <c r="BL233" s="106">
        <f t="shared" si="195"/>
        <v>230.25</v>
      </c>
      <c r="BM233" s="106">
        <f t="shared" si="195"/>
        <v>245.25</v>
      </c>
      <c r="BN233" s="106">
        <f t="shared" si="195"/>
        <v>258.375</v>
      </c>
      <c r="BO233" s="106">
        <f t="shared" si="195"/>
        <v>271.5</v>
      </c>
      <c r="BP233" s="106">
        <f t="shared" si="195"/>
        <v>284.625</v>
      </c>
      <c r="BQ233" s="106">
        <f t="shared" si="195"/>
        <v>297.75</v>
      </c>
      <c r="BR233" s="106">
        <f t="shared" si="195"/>
        <v>309.75</v>
      </c>
      <c r="BS233" s="106">
        <f t="shared" si="195"/>
        <v>321.75</v>
      </c>
      <c r="BT233" s="106">
        <f t="shared" si="195"/>
        <v>333.75</v>
      </c>
      <c r="BU233" s="106">
        <f t="shared" si="195"/>
        <v>345.75</v>
      </c>
      <c r="BV233" s="106">
        <f t="shared" si="195"/>
        <v>238.875</v>
      </c>
      <c r="BW233" s="106">
        <f t="shared" si="195"/>
        <v>249.75</v>
      </c>
      <c r="BX233" s="106">
        <f t="shared" si="195"/>
        <v>260.625</v>
      </c>
    </row>
    <row r="234" spans="1:76" x14ac:dyDescent="0.15">
      <c r="A234" s="27"/>
      <c r="B234" s="27"/>
      <c r="C234" s="27"/>
      <c r="D234" s="27"/>
      <c r="E234" s="27"/>
      <c r="F234" s="27"/>
      <c r="G234" s="124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37"/>
      <c r="V234" s="18"/>
      <c r="W234" s="37"/>
      <c r="X234" s="18"/>
      <c r="Y234" s="29"/>
      <c r="Z234" s="29"/>
      <c r="AA234" s="29"/>
      <c r="AB234" s="29"/>
      <c r="AC234" s="29"/>
      <c r="AD234" s="29"/>
      <c r="AE234" s="29"/>
      <c r="AF234" s="29"/>
      <c r="AG234" s="29"/>
      <c r="AH234" s="29"/>
      <c r="AI234" s="29"/>
      <c r="AJ234" s="29"/>
      <c r="AK234" s="29"/>
      <c r="AL234" s="29"/>
      <c r="AM234" s="29"/>
      <c r="AN234" s="29"/>
      <c r="AO234" s="29"/>
      <c r="AP234" s="29"/>
      <c r="AQ234" s="29"/>
      <c r="AR234" s="29"/>
      <c r="AS234" s="29"/>
      <c r="AT234" s="29"/>
      <c r="AU234" s="29"/>
      <c r="AV234" s="29"/>
      <c r="AW234" s="29"/>
      <c r="AX234" s="29"/>
      <c r="AY234" s="29"/>
      <c r="AZ234" s="29"/>
      <c r="BA234" s="29"/>
      <c r="BB234" s="29"/>
      <c r="BC234" s="29"/>
      <c r="BD234" s="29"/>
      <c r="BE234" s="29"/>
      <c r="BF234" s="29"/>
      <c r="BG234" s="29"/>
      <c r="BH234" s="29"/>
      <c r="BI234" s="29"/>
      <c r="BJ234" s="29"/>
      <c r="BK234" s="29"/>
      <c r="BL234" s="29"/>
      <c r="BM234" s="29"/>
      <c r="BN234" s="29"/>
      <c r="BO234" s="29"/>
      <c r="BP234" s="29"/>
      <c r="BQ234" s="29"/>
      <c r="BR234" s="29"/>
      <c r="BS234" s="29"/>
      <c r="BT234" s="29"/>
      <c r="BU234" s="29"/>
      <c r="BV234" s="29"/>
      <c r="BW234" s="29"/>
      <c r="BX234" s="29"/>
    </row>
    <row r="235" spans="1:76" x14ac:dyDescent="0.15">
      <c r="A235" t="s">
        <v>43</v>
      </c>
      <c r="B235" s="93" t="s">
        <v>204</v>
      </c>
      <c r="C235" s="94"/>
      <c r="D235" s="94"/>
      <c r="E235" s="94"/>
      <c r="F235" s="94"/>
      <c r="G235" s="162"/>
      <c r="H235" s="94"/>
      <c r="I235" s="94"/>
      <c r="J235" s="94"/>
      <c r="K235" s="94"/>
      <c r="L235" s="94"/>
      <c r="M235" s="94"/>
      <c r="N235" s="94"/>
      <c r="O235" s="94"/>
      <c r="P235" s="94"/>
      <c r="Q235" s="94"/>
      <c r="R235" s="94"/>
      <c r="S235" s="94"/>
      <c r="T235" s="94"/>
      <c r="Y235" s="94"/>
      <c r="Z235" s="94"/>
      <c r="AA235" s="94"/>
      <c r="AB235" s="94"/>
      <c r="AC235" s="94"/>
      <c r="AD235" s="94"/>
      <c r="AE235" s="94"/>
      <c r="AF235" s="94"/>
      <c r="AG235" s="94"/>
      <c r="AH235" s="94"/>
      <c r="AI235" s="94"/>
      <c r="AJ235" s="94"/>
      <c r="AK235" s="94"/>
      <c r="AL235" s="94"/>
      <c r="AM235" s="94"/>
      <c r="AN235" s="94"/>
      <c r="AO235" s="94"/>
      <c r="AP235" s="94"/>
      <c r="AQ235" s="94"/>
      <c r="AR235" s="94"/>
      <c r="AS235" s="94"/>
      <c r="AT235" s="94"/>
      <c r="AU235" s="94"/>
      <c r="AV235" s="94"/>
      <c r="AW235" s="94"/>
      <c r="AX235" s="94"/>
      <c r="AY235" s="94"/>
      <c r="AZ235" s="94"/>
      <c r="BA235" s="94"/>
      <c r="BB235" s="94"/>
      <c r="BC235" s="94"/>
      <c r="BD235" s="94"/>
      <c r="BE235" s="94"/>
      <c r="BF235" s="94"/>
      <c r="BG235" s="94"/>
      <c r="BH235" s="94"/>
      <c r="BI235" s="94"/>
      <c r="BJ235" s="94"/>
      <c r="BK235" s="94"/>
      <c r="BL235" s="94"/>
      <c r="BM235" s="94"/>
      <c r="BN235" s="94"/>
      <c r="BO235" s="94"/>
      <c r="BP235" s="94"/>
      <c r="BQ235" s="94"/>
      <c r="BR235" s="94"/>
      <c r="BS235" s="94"/>
      <c r="BT235" s="94"/>
      <c r="BU235" s="94"/>
      <c r="BV235" s="94"/>
      <c r="BW235" s="94"/>
      <c r="BX235" s="94"/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4C40A-A973-3247-88B6-1A3617C2F5FC}">
  <dimension ref="A1:BX124"/>
  <sheetViews>
    <sheetView showGridLines="0" zoomScale="109" zoomScaleNormal="100" workbookViewId="0">
      <pane xSplit="7" ySplit="6" topLeftCell="M54" activePane="bottomRight" state="frozen"/>
      <selection pane="topRight" activeCell="G1" sqref="G1"/>
      <selection pane="bottomLeft" activeCell="A7" sqref="A7"/>
      <selection pane="bottomRight" activeCell="B103" sqref="B10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3984375" defaultRowHeight="12" outlineLevelCol="1" x14ac:dyDescent="0.15"/>
  <cols>
    <col min="1" max="4" width="2" customWidth="1"/>
    <col min="5" max="6" width="11" customWidth="1"/>
    <col min="8" max="8" width="11" hidden="1" customWidth="1" outlineLevel="1"/>
    <col min="9" max="12" width="0" hidden="1" customWidth="1" outlineLevel="1"/>
    <col min="13" max="13" width="11.3984375" collapsed="1"/>
    <col min="21" max="21" width="2" style="4" customWidth="1"/>
    <col min="23" max="23" width="11" style="4" customWidth="1"/>
    <col min="24" max="24" width="2" customWidth="1"/>
    <col min="25" max="25" width="11" hidden="1" customWidth="1" outlineLevel="1"/>
    <col min="26" max="44" width="0" hidden="1" customWidth="1" outlineLevel="1"/>
    <col min="45" max="45" width="11.3984375" collapsed="1"/>
    <col min="58" max="58" width="11.3984375" bestFit="1" customWidth="1"/>
  </cols>
  <sheetData>
    <row r="1" spans="1:76" x14ac:dyDescent="0.15">
      <c r="A1" s="21" t="str">
        <f>Summary!C2</f>
        <v>Nitto Boseki</v>
      </c>
      <c r="B1" s="21"/>
    </row>
    <row r="2" spans="1:76" x14ac:dyDescent="0.15">
      <c r="A2" s="21" t="str">
        <f>Summary!C3</f>
        <v>TYO: 3110</v>
      </c>
      <c r="B2" s="21"/>
      <c r="F2" s="65" t="s">
        <v>20</v>
      </c>
      <c r="G2" s="70">
        <f>Summary!C9</f>
        <v>2</v>
      </c>
    </row>
    <row r="4" spans="1:76" s="18" customFormat="1" x14ac:dyDescent="0.15">
      <c r="B4" s="19" t="s">
        <v>23</v>
      </c>
      <c r="C4" s="19"/>
      <c r="D4" s="19"/>
      <c r="E4" s="19"/>
      <c r="F4" s="19"/>
      <c r="G4" s="71"/>
      <c r="H4" s="42" t="s">
        <v>24</v>
      </c>
      <c r="I4" s="42" t="s">
        <v>24</v>
      </c>
      <c r="J4" s="42" t="s">
        <v>24</v>
      </c>
      <c r="K4" s="42" t="s">
        <v>24</v>
      </c>
      <c r="L4" s="42" t="s">
        <v>24</v>
      </c>
      <c r="M4" s="42" t="s">
        <v>24</v>
      </c>
      <c r="N4" s="42" t="s">
        <v>24</v>
      </c>
      <c r="O4" s="42" t="s">
        <v>24</v>
      </c>
      <c r="P4" s="43" t="s">
        <v>25</v>
      </c>
      <c r="Q4" s="43" t="s">
        <v>25</v>
      </c>
      <c r="R4" s="43" t="s">
        <v>25</v>
      </c>
      <c r="S4" s="43" t="s">
        <v>25</v>
      </c>
      <c r="T4" s="43" t="s">
        <v>25</v>
      </c>
      <c r="U4" s="37"/>
      <c r="W4" s="37"/>
      <c r="Y4" s="19">
        <v>1</v>
      </c>
      <c r="Z4" s="19">
        <v>2</v>
      </c>
      <c r="AA4" s="19">
        <v>3</v>
      </c>
      <c r="AB4" s="19">
        <v>4</v>
      </c>
      <c r="AC4" s="19">
        <f t="shared" ref="AC4:BT4" si="0">Y4</f>
        <v>1</v>
      </c>
      <c r="AD4" s="19">
        <f t="shared" si="0"/>
        <v>2</v>
      </c>
      <c r="AE4" s="19">
        <f t="shared" si="0"/>
        <v>3</v>
      </c>
      <c r="AF4" s="19">
        <f t="shared" si="0"/>
        <v>4</v>
      </c>
      <c r="AG4" s="19">
        <f t="shared" si="0"/>
        <v>1</v>
      </c>
      <c r="AH4" s="19">
        <f t="shared" si="0"/>
        <v>2</v>
      </c>
      <c r="AI4" s="19">
        <f t="shared" si="0"/>
        <v>3</v>
      </c>
      <c r="AJ4" s="19">
        <f t="shared" si="0"/>
        <v>4</v>
      </c>
      <c r="AK4" s="19">
        <f t="shared" si="0"/>
        <v>1</v>
      </c>
      <c r="AL4" s="19">
        <f t="shared" si="0"/>
        <v>2</v>
      </c>
      <c r="AM4" s="19">
        <f t="shared" si="0"/>
        <v>3</v>
      </c>
      <c r="AN4" s="19">
        <f t="shared" si="0"/>
        <v>4</v>
      </c>
      <c r="AO4" s="19">
        <f t="shared" si="0"/>
        <v>1</v>
      </c>
      <c r="AP4" s="19">
        <f t="shared" si="0"/>
        <v>2</v>
      </c>
      <c r="AQ4" s="19">
        <f t="shared" si="0"/>
        <v>3</v>
      </c>
      <c r="AR4" s="19">
        <f t="shared" si="0"/>
        <v>4</v>
      </c>
      <c r="AS4" s="19">
        <f t="shared" si="0"/>
        <v>1</v>
      </c>
      <c r="AT4" s="19">
        <f t="shared" si="0"/>
        <v>2</v>
      </c>
      <c r="AU4" s="19">
        <f t="shared" si="0"/>
        <v>3</v>
      </c>
      <c r="AV4" s="19">
        <f t="shared" si="0"/>
        <v>4</v>
      </c>
      <c r="AW4" s="19">
        <f t="shared" si="0"/>
        <v>1</v>
      </c>
      <c r="AX4" s="19">
        <f t="shared" si="0"/>
        <v>2</v>
      </c>
      <c r="AY4" s="19">
        <f t="shared" si="0"/>
        <v>3</v>
      </c>
      <c r="AZ4" s="19">
        <f t="shared" si="0"/>
        <v>4</v>
      </c>
      <c r="BA4" s="19">
        <f t="shared" si="0"/>
        <v>1</v>
      </c>
      <c r="BB4" s="19">
        <f t="shared" si="0"/>
        <v>2</v>
      </c>
      <c r="BC4" s="19">
        <f t="shared" si="0"/>
        <v>3</v>
      </c>
      <c r="BD4" s="19">
        <f t="shared" si="0"/>
        <v>4</v>
      </c>
      <c r="BE4" s="19">
        <f t="shared" si="0"/>
        <v>1</v>
      </c>
      <c r="BF4" s="40">
        <f t="shared" si="0"/>
        <v>2</v>
      </c>
      <c r="BG4" s="40">
        <f t="shared" si="0"/>
        <v>3</v>
      </c>
      <c r="BH4" s="40">
        <f t="shared" si="0"/>
        <v>4</v>
      </c>
      <c r="BI4" s="40">
        <f t="shared" si="0"/>
        <v>1</v>
      </c>
      <c r="BJ4" s="40">
        <f t="shared" si="0"/>
        <v>2</v>
      </c>
      <c r="BK4" s="40">
        <f t="shared" si="0"/>
        <v>3</v>
      </c>
      <c r="BL4" s="40">
        <f t="shared" si="0"/>
        <v>4</v>
      </c>
      <c r="BM4" s="40">
        <f t="shared" si="0"/>
        <v>1</v>
      </c>
      <c r="BN4" s="40">
        <f t="shared" si="0"/>
        <v>2</v>
      </c>
      <c r="BO4" s="40">
        <f t="shared" si="0"/>
        <v>3</v>
      </c>
      <c r="BP4" s="40">
        <f t="shared" si="0"/>
        <v>4</v>
      </c>
      <c r="BQ4" s="40">
        <f t="shared" si="0"/>
        <v>1</v>
      </c>
      <c r="BR4" s="40">
        <f t="shared" si="0"/>
        <v>2</v>
      </c>
      <c r="BS4" s="40">
        <f t="shared" si="0"/>
        <v>3</v>
      </c>
      <c r="BT4" s="40">
        <f t="shared" si="0"/>
        <v>4</v>
      </c>
      <c r="BU4" s="40">
        <f t="shared" ref="BU4" si="1">BQ4</f>
        <v>1</v>
      </c>
      <c r="BV4" s="40">
        <f t="shared" ref="BV4" si="2">BR4</f>
        <v>2</v>
      </c>
      <c r="BW4" s="40">
        <f t="shared" ref="BW4" si="3">BS4</f>
        <v>3</v>
      </c>
      <c r="BX4" s="40">
        <f t="shared" ref="BX4" si="4">BT4</f>
        <v>4</v>
      </c>
    </row>
    <row r="5" spans="1:76" s="18" customFormat="1" x14ac:dyDescent="0.15">
      <c r="B5" s="19" t="s">
        <v>26</v>
      </c>
      <c r="C5" s="19"/>
      <c r="D5" s="19"/>
      <c r="E5" s="19"/>
      <c r="F5" s="19"/>
      <c r="G5" s="71"/>
      <c r="H5" s="19">
        <v>2019</v>
      </c>
      <c r="I5" s="19">
        <f t="shared" ref="I5:T5" si="5">H5+1</f>
        <v>2020</v>
      </c>
      <c r="J5" s="19">
        <f t="shared" si="5"/>
        <v>2021</v>
      </c>
      <c r="K5" s="19">
        <f t="shared" si="5"/>
        <v>2022</v>
      </c>
      <c r="L5" s="19">
        <f t="shared" si="5"/>
        <v>2023</v>
      </c>
      <c r="M5" s="19">
        <f t="shared" si="5"/>
        <v>2024</v>
      </c>
      <c r="N5" s="19">
        <f t="shared" si="5"/>
        <v>2025</v>
      </c>
      <c r="O5" s="19">
        <f t="shared" si="5"/>
        <v>2026</v>
      </c>
      <c r="P5" s="40">
        <f t="shared" si="5"/>
        <v>2027</v>
      </c>
      <c r="Q5" s="40">
        <f t="shared" si="5"/>
        <v>2028</v>
      </c>
      <c r="R5" s="40">
        <f t="shared" si="5"/>
        <v>2029</v>
      </c>
      <c r="S5" s="40">
        <f t="shared" si="5"/>
        <v>2030</v>
      </c>
      <c r="T5" s="40">
        <f t="shared" si="5"/>
        <v>2031</v>
      </c>
      <c r="U5" s="37"/>
      <c r="W5" s="37"/>
      <c r="Y5" s="19">
        <v>2019</v>
      </c>
      <c r="Z5" s="19">
        <v>2019</v>
      </c>
      <c r="AA5" s="19">
        <v>2019</v>
      </c>
      <c r="AB5" s="19">
        <v>2019</v>
      </c>
      <c r="AC5" s="19">
        <f t="shared" ref="AC5:BT5" si="6">Y5+1</f>
        <v>2020</v>
      </c>
      <c r="AD5" s="19">
        <f t="shared" si="6"/>
        <v>2020</v>
      </c>
      <c r="AE5" s="19">
        <f t="shared" si="6"/>
        <v>2020</v>
      </c>
      <c r="AF5" s="19">
        <f t="shared" si="6"/>
        <v>2020</v>
      </c>
      <c r="AG5" s="19">
        <f t="shared" si="6"/>
        <v>2021</v>
      </c>
      <c r="AH5" s="19">
        <f t="shared" si="6"/>
        <v>2021</v>
      </c>
      <c r="AI5" s="19">
        <f t="shared" si="6"/>
        <v>2021</v>
      </c>
      <c r="AJ5" s="19">
        <f t="shared" si="6"/>
        <v>2021</v>
      </c>
      <c r="AK5" s="19">
        <f t="shared" si="6"/>
        <v>2022</v>
      </c>
      <c r="AL5" s="19">
        <f t="shared" si="6"/>
        <v>2022</v>
      </c>
      <c r="AM5" s="19">
        <f t="shared" si="6"/>
        <v>2022</v>
      </c>
      <c r="AN5" s="19">
        <f t="shared" si="6"/>
        <v>2022</v>
      </c>
      <c r="AO5" s="19">
        <f t="shared" si="6"/>
        <v>2023</v>
      </c>
      <c r="AP5" s="19">
        <f t="shared" si="6"/>
        <v>2023</v>
      </c>
      <c r="AQ5" s="19">
        <f t="shared" si="6"/>
        <v>2023</v>
      </c>
      <c r="AR5" s="19">
        <f t="shared" si="6"/>
        <v>2023</v>
      </c>
      <c r="AS5" s="19">
        <f t="shared" si="6"/>
        <v>2024</v>
      </c>
      <c r="AT5" s="19">
        <f t="shared" si="6"/>
        <v>2024</v>
      </c>
      <c r="AU5" s="19">
        <f t="shared" si="6"/>
        <v>2024</v>
      </c>
      <c r="AV5" s="19">
        <f t="shared" si="6"/>
        <v>2024</v>
      </c>
      <c r="AW5" s="19">
        <f t="shared" si="6"/>
        <v>2025</v>
      </c>
      <c r="AX5" s="19">
        <f t="shared" si="6"/>
        <v>2025</v>
      </c>
      <c r="AY5" s="19">
        <f t="shared" si="6"/>
        <v>2025</v>
      </c>
      <c r="AZ5" s="19">
        <f t="shared" si="6"/>
        <v>2025</v>
      </c>
      <c r="BA5" s="19">
        <f t="shared" si="6"/>
        <v>2026</v>
      </c>
      <c r="BB5" s="19">
        <f t="shared" si="6"/>
        <v>2026</v>
      </c>
      <c r="BC5" s="19">
        <f t="shared" si="6"/>
        <v>2026</v>
      </c>
      <c r="BD5" s="19">
        <f t="shared" si="6"/>
        <v>2026</v>
      </c>
      <c r="BE5" s="19">
        <f t="shared" si="6"/>
        <v>2027</v>
      </c>
      <c r="BF5" s="40">
        <f t="shared" si="6"/>
        <v>2027</v>
      </c>
      <c r="BG5" s="40">
        <f t="shared" si="6"/>
        <v>2027</v>
      </c>
      <c r="BH5" s="40">
        <f t="shared" si="6"/>
        <v>2027</v>
      </c>
      <c r="BI5" s="40">
        <f t="shared" si="6"/>
        <v>2028</v>
      </c>
      <c r="BJ5" s="40">
        <f t="shared" si="6"/>
        <v>2028</v>
      </c>
      <c r="BK5" s="40">
        <f t="shared" si="6"/>
        <v>2028</v>
      </c>
      <c r="BL5" s="40">
        <f t="shared" si="6"/>
        <v>2028</v>
      </c>
      <c r="BM5" s="40">
        <f t="shared" si="6"/>
        <v>2029</v>
      </c>
      <c r="BN5" s="40">
        <f t="shared" si="6"/>
        <v>2029</v>
      </c>
      <c r="BO5" s="40">
        <f t="shared" si="6"/>
        <v>2029</v>
      </c>
      <c r="BP5" s="40">
        <f t="shared" si="6"/>
        <v>2029</v>
      </c>
      <c r="BQ5" s="40">
        <f t="shared" si="6"/>
        <v>2030</v>
      </c>
      <c r="BR5" s="40">
        <f t="shared" si="6"/>
        <v>2030</v>
      </c>
      <c r="BS5" s="40">
        <f t="shared" si="6"/>
        <v>2030</v>
      </c>
      <c r="BT5" s="40">
        <f t="shared" si="6"/>
        <v>2030</v>
      </c>
      <c r="BU5" s="40">
        <f t="shared" ref="BU5" si="7">BQ5+1</f>
        <v>2031</v>
      </c>
      <c r="BV5" s="40">
        <f t="shared" ref="BV5" si="8">BR5+1</f>
        <v>2031</v>
      </c>
      <c r="BW5" s="40">
        <f t="shared" ref="BW5" si="9">BS5+1</f>
        <v>2031</v>
      </c>
      <c r="BX5" s="40">
        <f t="shared" ref="BX5" si="10">BT5+1</f>
        <v>2031</v>
      </c>
    </row>
    <row r="6" spans="1:76" s="18" customFormat="1" x14ac:dyDescent="0.15">
      <c r="B6" s="19" t="s">
        <v>27</v>
      </c>
      <c r="C6" s="19"/>
      <c r="D6" s="19"/>
      <c r="E6" s="19"/>
      <c r="F6" s="19"/>
      <c r="G6" s="72" t="s">
        <v>28</v>
      </c>
      <c r="H6" s="20">
        <v>43555</v>
      </c>
      <c r="I6" s="20">
        <f t="shared" ref="I6:N6" si="11">EOMONTH(J6,-12)</f>
        <v>43921</v>
      </c>
      <c r="J6" s="20">
        <f t="shared" si="11"/>
        <v>44286</v>
      </c>
      <c r="K6" s="20">
        <f t="shared" si="11"/>
        <v>44651</v>
      </c>
      <c r="L6" s="20">
        <f t="shared" si="11"/>
        <v>45016</v>
      </c>
      <c r="M6" s="20">
        <f t="shared" si="11"/>
        <v>45382</v>
      </c>
      <c r="N6" s="20">
        <f t="shared" si="11"/>
        <v>45747</v>
      </c>
      <c r="O6" s="20">
        <f>Summary!$C$6</f>
        <v>46112</v>
      </c>
      <c r="P6" s="41">
        <f>EOMONTH(O6,12)</f>
        <v>46477</v>
      </c>
      <c r="Q6" s="41">
        <f>EOMONTH(P6,12)</f>
        <v>46843</v>
      </c>
      <c r="R6" s="41">
        <f>EOMONTH(Q6,12)</f>
        <v>47208</v>
      </c>
      <c r="S6" s="41">
        <f>EOMONTH(R6,12)</f>
        <v>47573</v>
      </c>
      <c r="T6" s="41">
        <f>EOMONTH(S6,12)</f>
        <v>47938</v>
      </c>
      <c r="U6" s="37"/>
      <c r="W6" s="37"/>
      <c r="Y6" s="20">
        <v>43281</v>
      </c>
      <c r="Z6" s="20">
        <v>43373</v>
      </c>
      <c r="AA6" s="20">
        <v>43465</v>
      </c>
      <c r="AB6" s="20">
        <v>43555</v>
      </c>
      <c r="AC6" s="20">
        <f t="shared" ref="AC6:BC6" si="12">EOMONTH(AD6,-3)</f>
        <v>43646</v>
      </c>
      <c r="AD6" s="20">
        <f t="shared" si="12"/>
        <v>43738</v>
      </c>
      <c r="AE6" s="20">
        <f t="shared" si="12"/>
        <v>43830</v>
      </c>
      <c r="AF6" s="20">
        <f t="shared" si="12"/>
        <v>43921</v>
      </c>
      <c r="AG6" s="20">
        <f t="shared" si="12"/>
        <v>44012</v>
      </c>
      <c r="AH6" s="20">
        <f t="shared" si="12"/>
        <v>44104</v>
      </c>
      <c r="AI6" s="20">
        <f t="shared" si="12"/>
        <v>44196</v>
      </c>
      <c r="AJ6" s="20">
        <f t="shared" si="12"/>
        <v>44286</v>
      </c>
      <c r="AK6" s="20">
        <f t="shared" si="12"/>
        <v>44377</v>
      </c>
      <c r="AL6" s="20">
        <f t="shared" si="12"/>
        <v>44469</v>
      </c>
      <c r="AM6" s="20">
        <f t="shared" si="12"/>
        <v>44561</v>
      </c>
      <c r="AN6" s="20">
        <f t="shared" si="12"/>
        <v>44651</v>
      </c>
      <c r="AO6" s="20">
        <f t="shared" si="12"/>
        <v>44742</v>
      </c>
      <c r="AP6" s="20">
        <f t="shared" si="12"/>
        <v>44834</v>
      </c>
      <c r="AQ6" s="20">
        <f t="shared" si="12"/>
        <v>44926</v>
      </c>
      <c r="AR6" s="20">
        <f t="shared" si="12"/>
        <v>45016</v>
      </c>
      <c r="AS6" s="20">
        <f t="shared" si="12"/>
        <v>45107</v>
      </c>
      <c r="AT6" s="20">
        <f t="shared" si="12"/>
        <v>45199</v>
      </c>
      <c r="AU6" s="20">
        <f t="shared" si="12"/>
        <v>45291</v>
      </c>
      <c r="AV6" s="20">
        <f t="shared" si="12"/>
        <v>45382</v>
      </c>
      <c r="AW6" s="20">
        <f t="shared" si="12"/>
        <v>45473</v>
      </c>
      <c r="AX6" s="20">
        <f t="shared" si="12"/>
        <v>45565</v>
      </c>
      <c r="AY6" s="20">
        <f t="shared" si="12"/>
        <v>45657</v>
      </c>
      <c r="AZ6" s="20">
        <f t="shared" si="12"/>
        <v>45747</v>
      </c>
      <c r="BA6" s="20">
        <f t="shared" si="12"/>
        <v>45838</v>
      </c>
      <c r="BB6" s="20">
        <f t="shared" si="12"/>
        <v>45930</v>
      </c>
      <c r="BC6" s="20">
        <f t="shared" si="12"/>
        <v>46022</v>
      </c>
      <c r="BD6" s="20">
        <f>Summary!C6</f>
        <v>46112</v>
      </c>
      <c r="BE6" s="20">
        <f t="shared" ref="BE6:BT6" si="13">EOMONTH(BD6,3)</f>
        <v>46203</v>
      </c>
      <c r="BF6" s="41">
        <f t="shared" si="13"/>
        <v>46295</v>
      </c>
      <c r="BG6" s="41">
        <f t="shared" si="13"/>
        <v>46387</v>
      </c>
      <c r="BH6" s="41">
        <f t="shared" si="13"/>
        <v>46477</v>
      </c>
      <c r="BI6" s="41">
        <f t="shared" si="13"/>
        <v>46568</v>
      </c>
      <c r="BJ6" s="41">
        <f t="shared" si="13"/>
        <v>46660</v>
      </c>
      <c r="BK6" s="41">
        <f t="shared" si="13"/>
        <v>46752</v>
      </c>
      <c r="BL6" s="41">
        <f t="shared" si="13"/>
        <v>46843</v>
      </c>
      <c r="BM6" s="41">
        <f t="shared" si="13"/>
        <v>46934</v>
      </c>
      <c r="BN6" s="41">
        <f t="shared" si="13"/>
        <v>47026</v>
      </c>
      <c r="BO6" s="41">
        <f t="shared" si="13"/>
        <v>47118</v>
      </c>
      <c r="BP6" s="41">
        <f t="shared" si="13"/>
        <v>47208</v>
      </c>
      <c r="BQ6" s="41">
        <f t="shared" si="13"/>
        <v>47299</v>
      </c>
      <c r="BR6" s="41">
        <f t="shared" si="13"/>
        <v>47391</v>
      </c>
      <c r="BS6" s="41">
        <f t="shared" si="13"/>
        <v>47483</v>
      </c>
      <c r="BT6" s="41">
        <f t="shared" si="13"/>
        <v>47573</v>
      </c>
      <c r="BU6" s="41">
        <f t="shared" ref="BU6" si="14">EOMONTH(BT6,3)</f>
        <v>47664</v>
      </c>
      <c r="BV6" s="41">
        <f t="shared" ref="BV6" si="15">EOMONTH(BU6,3)</f>
        <v>47756</v>
      </c>
      <c r="BW6" s="41">
        <f t="shared" ref="BW6" si="16">EOMONTH(BV6,3)</f>
        <v>47848</v>
      </c>
      <c r="BX6" s="41">
        <f t="shared" ref="BX6" si="17">EOMONTH(BW6,3)</f>
        <v>47938</v>
      </c>
    </row>
    <row r="8" spans="1:76" x14ac:dyDescent="0.15">
      <c r="A8" t="s">
        <v>43</v>
      </c>
      <c r="B8" s="93" t="s">
        <v>275</v>
      </c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Y8" s="94"/>
      <c r="Z8" s="94"/>
      <c r="AA8" s="94"/>
      <c r="AB8" s="94"/>
      <c r="AC8" s="94"/>
      <c r="AD8" s="94"/>
      <c r="AE8" s="94"/>
      <c r="AF8" s="94"/>
      <c r="AG8" s="94"/>
      <c r="AH8" s="94"/>
      <c r="AI8" s="94"/>
      <c r="AJ8" s="94"/>
      <c r="AK8" s="94"/>
      <c r="AL8" s="94"/>
      <c r="AM8" s="94"/>
      <c r="AN8" s="94"/>
      <c r="AO8" s="94"/>
      <c r="AP8" s="94"/>
      <c r="AQ8" s="94"/>
      <c r="AR8" s="94"/>
      <c r="AS8" s="94"/>
      <c r="AT8" s="94"/>
      <c r="AU8" s="94"/>
      <c r="AV8" s="94"/>
      <c r="AW8" s="94"/>
      <c r="AX8" s="94"/>
      <c r="AY8" s="94"/>
      <c r="AZ8" s="94"/>
      <c r="BA8" s="94"/>
      <c r="BB8" s="94"/>
      <c r="BC8" s="94"/>
      <c r="BD8" s="94"/>
      <c r="BE8" s="94"/>
      <c r="BF8" s="94"/>
      <c r="BG8" s="94"/>
      <c r="BH8" s="94"/>
      <c r="BI8" s="94"/>
      <c r="BJ8" s="94"/>
      <c r="BK8" s="94"/>
      <c r="BL8" s="94"/>
      <c r="BM8" s="94"/>
      <c r="BN8" s="94"/>
      <c r="BO8" s="94"/>
      <c r="BP8" s="94"/>
      <c r="BQ8" s="94"/>
      <c r="BR8" s="94"/>
      <c r="BS8" s="94"/>
      <c r="BT8" s="94"/>
      <c r="BU8" s="94"/>
      <c r="BV8" s="94"/>
      <c r="BW8" s="94"/>
      <c r="BX8" s="94"/>
    </row>
    <row r="9" spans="1:76" x14ac:dyDescent="0.15">
      <c r="BC9" s="25"/>
    </row>
    <row r="10" spans="1:76" x14ac:dyDescent="0.15">
      <c r="A10" t="s">
        <v>43</v>
      </c>
      <c r="B10" s="96" t="s">
        <v>374</v>
      </c>
      <c r="C10" s="95"/>
      <c r="D10" s="95"/>
      <c r="E10" s="95"/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Y10" s="95"/>
      <c r="Z10" s="95"/>
      <c r="AA10" s="95"/>
      <c r="AB10" s="95"/>
      <c r="AC10" s="95"/>
      <c r="AD10" s="95"/>
      <c r="AE10" s="95"/>
      <c r="AF10" s="95"/>
      <c r="AG10" s="95"/>
      <c r="AH10" s="95"/>
      <c r="AI10" s="95"/>
      <c r="AJ10" s="95"/>
      <c r="AK10" s="95"/>
      <c r="AL10" s="95"/>
      <c r="AM10" s="95"/>
      <c r="AN10" s="95"/>
      <c r="AO10" s="95"/>
      <c r="AP10" s="95"/>
      <c r="AQ10" s="95"/>
      <c r="AR10" s="95"/>
      <c r="AS10" s="95"/>
      <c r="AT10" s="95"/>
      <c r="AU10" s="95"/>
      <c r="AV10" s="95"/>
      <c r="AW10" s="95"/>
      <c r="AX10" s="95"/>
      <c r="AY10" s="95"/>
      <c r="AZ10" s="95"/>
      <c r="BA10" s="95"/>
      <c r="BB10" s="95"/>
      <c r="BC10" s="95"/>
      <c r="BD10" s="95"/>
      <c r="BE10" s="95"/>
      <c r="BF10" s="95"/>
      <c r="BG10" s="95"/>
      <c r="BH10" s="95"/>
      <c r="BI10" s="95"/>
      <c r="BJ10" s="95"/>
      <c r="BK10" s="95"/>
      <c r="BL10" s="95"/>
      <c r="BM10" s="95"/>
      <c r="BN10" s="95"/>
      <c r="BO10" s="95"/>
      <c r="BP10" s="95"/>
      <c r="BQ10" s="95"/>
      <c r="BR10" s="95"/>
      <c r="BS10" s="95"/>
      <c r="BT10" s="95"/>
      <c r="BU10" s="95"/>
      <c r="BV10" s="95"/>
      <c r="BW10" s="95"/>
      <c r="BX10" s="95"/>
    </row>
    <row r="11" spans="1:76" x14ac:dyDescent="0.15">
      <c r="BC11" s="25"/>
    </row>
    <row r="12" spans="1:76" s="21" customFormat="1" x14ac:dyDescent="0.15">
      <c r="B12" t="s">
        <v>375</v>
      </c>
      <c r="G12" s="79" t="str">
        <f>Summary!C8</f>
        <v>JPY M</v>
      </c>
      <c r="H12" s="23">
        <f t="shared" ref="H12:T21" si="18">SUMIFS($X12:$BY12,$X$5:$BY$5,H$5,$X$4:$BY$4,4)</f>
        <v>7708</v>
      </c>
      <c r="I12" s="23">
        <f t="shared" si="18"/>
        <v>7562</v>
      </c>
      <c r="J12" s="23">
        <f t="shared" si="18"/>
        <v>7252</v>
      </c>
      <c r="K12" s="23">
        <f t="shared" si="18"/>
        <v>14354</v>
      </c>
      <c r="L12" s="23">
        <f t="shared" si="18"/>
        <v>12770</v>
      </c>
      <c r="M12" s="23">
        <f t="shared" si="18"/>
        <v>12626</v>
      </c>
      <c r="N12" s="23">
        <f t="shared" si="18"/>
        <v>9922</v>
      </c>
      <c r="O12" s="23">
        <f t="shared" si="18"/>
        <v>4393</v>
      </c>
      <c r="P12" s="23">
        <f t="shared" si="18"/>
        <v>0</v>
      </c>
      <c r="Q12" s="23">
        <f t="shared" si="18"/>
        <v>35.601431128026888</v>
      </c>
      <c r="R12" s="23">
        <f t="shared" si="18"/>
        <v>0</v>
      </c>
      <c r="S12" s="23">
        <f t="shared" si="18"/>
        <v>0</v>
      </c>
      <c r="T12" s="23">
        <f t="shared" si="18"/>
        <v>0</v>
      </c>
      <c r="U12" s="53"/>
      <c r="W12" s="53"/>
      <c r="Y12" s="78">
        <f>'3FS'!Y164</f>
        <v>4823</v>
      </c>
      <c r="Z12" s="78">
        <f>'3FS'!Z164</f>
        <v>5385</v>
      </c>
      <c r="AA12" s="78">
        <f>'3FS'!AA164</f>
        <v>6232</v>
      </c>
      <c r="AB12" s="78">
        <f>'3FS'!AB164</f>
        <v>7708</v>
      </c>
      <c r="AC12" s="78">
        <f>'3FS'!AC164</f>
        <v>8603</v>
      </c>
      <c r="AD12" s="78">
        <f>'3FS'!AD164</f>
        <v>8982</v>
      </c>
      <c r="AE12" s="78">
        <f>'3FS'!AE164</f>
        <v>9749</v>
      </c>
      <c r="AF12" s="78">
        <f>'3FS'!AF164</f>
        <v>7562</v>
      </c>
      <c r="AG12" s="78">
        <f>'3FS'!AG164</f>
        <v>7554</v>
      </c>
      <c r="AH12" s="78">
        <f>'3FS'!AH164</f>
        <v>7497</v>
      </c>
      <c r="AI12" s="78">
        <f>'3FS'!AI164</f>
        <v>8462</v>
      </c>
      <c r="AJ12" s="78">
        <f>'3FS'!AJ164</f>
        <v>7252</v>
      </c>
      <c r="AK12" s="78">
        <f>'3FS'!AK164</f>
        <v>7300</v>
      </c>
      <c r="AL12" s="78">
        <f>'3FS'!AL164</f>
        <v>10009</v>
      </c>
      <c r="AM12" s="78">
        <f>'3FS'!AM164</f>
        <v>12535</v>
      </c>
      <c r="AN12" s="78">
        <f>'3FS'!AN164</f>
        <v>14354</v>
      </c>
      <c r="AO12" s="78">
        <f>'3FS'!AO164</f>
        <v>14770</v>
      </c>
      <c r="AP12" s="78">
        <f>'3FS'!AP164</f>
        <v>15806</v>
      </c>
      <c r="AQ12" s="78">
        <f>'3FS'!AQ164</f>
        <v>15971</v>
      </c>
      <c r="AR12" s="78">
        <f>'3FS'!AR164</f>
        <v>12770</v>
      </c>
      <c r="AS12" s="78">
        <f>'3FS'!AS164</f>
        <v>12284</v>
      </c>
      <c r="AT12" s="78">
        <f>'3FS'!AT164</f>
        <v>12988</v>
      </c>
      <c r="AU12" s="78">
        <f>'3FS'!AU164</f>
        <v>13339</v>
      </c>
      <c r="AV12" s="78">
        <f>'3FS'!AV164</f>
        <v>12626</v>
      </c>
      <c r="AW12" s="78">
        <f>'3FS'!AW164</f>
        <v>11641</v>
      </c>
      <c r="AX12" s="78">
        <f>'3FS'!AX164</f>
        <v>11203</v>
      </c>
      <c r="AY12" s="78">
        <f>'3FS'!AY164</f>
        <v>10228</v>
      </c>
      <c r="AZ12" s="78">
        <f>'3FS'!AZ164</f>
        <v>9922</v>
      </c>
      <c r="BA12" s="78">
        <f>'3FS'!BA164</f>
        <v>8821</v>
      </c>
      <c r="BB12" s="78">
        <f>'3FS'!BB164</f>
        <v>12503</v>
      </c>
      <c r="BC12" s="78">
        <f>'3FS'!BC164</f>
        <v>5633</v>
      </c>
      <c r="BD12" s="78">
        <f>'3FS'!BD164</f>
        <v>4393</v>
      </c>
      <c r="BE12" s="78">
        <f>'3FS'!BE164</f>
        <v>3240</v>
      </c>
      <c r="BF12" s="23">
        <f>BF37</f>
        <v>0</v>
      </c>
      <c r="BG12" s="23">
        <f t="shared" ref="BG12:BX12" si="19">BG37</f>
        <v>0</v>
      </c>
      <c r="BH12" s="23">
        <f t="shared" si="19"/>
        <v>0</v>
      </c>
      <c r="BI12" s="23">
        <f t="shared" si="19"/>
        <v>0</v>
      </c>
      <c r="BJ12" s="23">
        <f t="shared" si="19"/>
        <v>0</v>
      </c>
      <c r="BK12" s="23">
        <f t="shared" si="19"/>
        <v>0</v>
      </c>
      <c r="BL12" s="23">
        <f t="shared" si="19"/>
        <v>35.601431128026888</v>
      </c>
      <c r="BM12" s="23">
        <f t="shared" si="19"/>
        <v>0</v>
      </c>
      <c r="BN12" s="23">
        <f t="shared" si="19"/>
        <v>2757.0802099952562</v>
      </c>
      <c r="BO12" s="23">
        <f t="shared" si="19"/>
        <v>274.58816646724154</v>
      </c>
      <c r="BP12" s="23">
        <f t="shared" si="19"/>
        <v>0</v>
      </c>
      <c r="BQ12" s="23">
        <f t="shared" si="19"/>
        <v>0</v>
      </c>
      <c r="BR12" s="23">
        <f t="shared" si="19"/>
        <v>0</v>
      </c>
      <c r="BS12" s="23">
        <f t="shared" si="19"/>
        <v>0</v>
      </c>
      <c r="BT12" s="23">
        <f t="shared" si="19"/>
        <v>0</v>
      </c>
      <c r="BU12" s="23">
        <f t="shared" si="19"/>
        <v>0</v>
      </c>
      <c r="BV12" s="23">
        <f t="shared" si="19"/>
        <v>0</v>
      </c>
      <c r="BW12" s="23">
        <f t="shared" si="19"/>
        <v>0</v>
      </c>
      <c r="BX12" s="23">
        <f t="shared" si="19"/>
        <v>0</v>
      </c>
    </row>
    <row r="13" spans="1:76" x14ac:dyDescent="0.15">
      <c r="B13" t="s">
        <v>376</v>
      </c>
      <c r="G13" s="113" t="str">
        <f>G$12</f>
        <v>JPY M</v>
      </c>
      <c r="H13" s="23">
        <f t="shared" si="18"/>
        <v>5290</v>
      </c>
      <c r="I13" s="23">
        <f t="shared" si="18"/>
        <v>5293</v>
      </c>
      <c r="J13" s="23">
        <f t="shared" si="18"/>
        <v>5518</v>
      </c>
      <c r="K13" s="23">
        <f t="shared" si="18"/>
        <v>5101</v>
      </c>
      <c r="L13" s="23">
        <f t="shared" si="18"/>
        <v>5751</v>
      </c>
      <c r="M13" s="23">
        <f t="shared" si="18"/>
        <v>17576</v>
      </c>
      <c r="N13" s="23">
        <f t="shared" si="18"/>
        <v>7904</v>
      </c>
      <c r="O13" s="23">
        <f t="shared" si="18"/>
        <v>7814</v>
      </c>
      <c r="P13" s="23">
        <f t="shared" si="18"/>
        <v>8691.25</v>
      </c>
      <c r="Q13" s="23">
        <f t="shared" si="18"/>
        <v>8691.25</v>
      </c>
      <c r="R13" s="23">
        <f t="shared" si="18"/>
        <v>8691.25</v>
      </c>
      <c r="S13" s="23">
        <f t="shared" si="18"/>
        <v>8691.25</v>
      </c>
      <c r="T13" s="23">
        <f t="shared" si="18"/>
        <v>8691.25</v>
      </c>
      <c r="Y13" s="78">
        <f>'3FS'!Y165</f>
        <v>5050</v>
      </c>
      <c r="Z13" s="78">
        <f>'3FS'!Z165</f>
        <v>5934</v>
      </c>
      <c r="AA13" s="78">
        <f>'3FS'!AA165</f>
        <v>5549</v>
      </c>
      <c r="AB13" s="78">
        <f>'3FS'!AB165</f>
        <v>5290</v>
      </c>
      <c r="AC13" s="78">
        <f>'3FS'!AC165</f>
        <v>5903</v>
      </c>
      <c r="AD13" s="78">
        <f>'3FS'!AD165</f>
        <v>5932</v>
      </c>
      <c r="AE13" s="78">
        <f>'3FS'!AE165</f>
        <v>5545</v>
      </c>
      <c r="AF13" s="78">
        <f>'3FS'!AF165</f>
        <v>5293</v>
      </c>
      <c r="AG13" s="78">
        <f>'3FS'!AG165</f>
        <v>4658</v>
      </c>
      <c r="AH13" s="78">
        <f>'3FS'!AH165</f>
        <v>5191</v>
      </c>
      <c r="AI13" s="78">
        <f>'3FS'!AI165</f>
        <v>5659</v>
      </c>
      <c r="AJ13" s="78">
        <f>'3FS'!AJ165</f>
        <v>5518</v>
      </c>
      <c r="AK13" s="78">
        <f>'3FS'!AK165</f>
        <v>5157</v>
      </c>
      <c r="AL13" s="78">
        <f>'3FS'!AL165</f>
        <v>5130</v>
      </c>
      <c r="AM13" s="78">
        <f>'3FS'!AM165</f>
        <v>5101</v>
      </c>
      <c r="AN13" s="78">
        <f>'3FS'!AN165</f>
        <v>5101</v>
      </c>
      <c r="AO13" s="78">
        <f>'3FS'!AO165</f>
        <v>5182</v>
      </c>
      <c r="AP13" s="78">
        <f>'3FS'!AP165</f>
        <v>5889</v>
      </c>
      <c r="AQ13" s="78">
        <f>'3FS'!AQ165</f>
        <v>5822</v>
      </c>
      <c r="AR13" s="78">
        <f>'3FS'!AR165</f>
        <v>5751</v>
      </c>
      <c r="AS13" s="78">
        <f>'3FS'!AS165</f>
        <v>6872</v>
      </c>
      <c r="AT13" s="78">
        <f>'3FS'!AT165</f>
        <v>14342</v>
      </c>
      <c r="AU13" s="78">
        <f>'3FS'!AU165</f>
        <v>16362</v>
      </c>
      <c r="AV13" s="78">
        <f>'3FS'!AV165</f>
        <v>17576</v>
      </c>
      <c r="AW13" s="78">
        <f>'3FS'!AW165</f>
        <v>15768</v>
      </c>
      <c r="AX13" s="78">
        <f>'3FS'!AX165</f>
        <v>10040</v>
      </c>
      <c r="AY13" s="78">
        <f>'3FS'!AY165</f>
        <v>7419</v>
      </c>
      <c r="AZ13" s="78">
        <f>'3FS'!AZ165</f>
        <v>7904</v>
      </c>
      <c r="BA13" s="78">
        <f>'3FS'!BA165</f>
        <v>7482</v>
      </c>
      <c r="BB13" s="78">
        <f>'3FS'!BB165</f>
        <v>7652</v>
      </c>
      <c r="BC13" s="78">
        <f>'3FS'!BC165</f>
        <v>7223</v>
      </c>
      <c r="BD13" s="78">
        <f>'3FS'!BD165</f>
        <v>7814</v>
      </c>
      <c r="BE13" s="78">
        <f>'3FS'!BE165</f>
        <v>7744</v>
      </c>
      <c r="BF13" s="25">
        <f>BF49</f>
        <v>8691.25</v>
      </c>
      <c r="BG13" s="25">
        <f t="shared" ref="BG13:BX13" si="20">BG49</f>
        <v>8691.25</v>
      </c>
      <c r="BH13" s="25">
        <f t="shared" si="20"/>
        <v>8691.25</v>
      </c>
      <c r="BI13" s="25">
        <f t="shared" si="20"/>
        <v>8691.25</v>
      </c>
      <c r="BJ13" s="25">
        <f t="shared" si="20"/>
        <v>8691.25</v>
      </c>
      <c r="BK13" s="25">
        <f t="shared" si="20"/>
        <v>8691.25</v>
      </c>
      <c r="BL13" s="25">
        <f t="shared" si="20"/>
        <v>8691.25</v>
      </c>
      <c r="BM13" s="25">
        <f t="shared" si="20"/>
        <v>8691.25</v>
      </c>
      <c r="BN13" s="25">
        <f t="shared" si="20"/>
        <v>8691.25</v>
      </c>
      <c r="BO13" s="25">
        <f t="shared" si="20"/>
        <v>8691.25</v>
      </c>
      <c r="BP13" s="25">
        <f t="shared" si="20"/>
        <v>8691.25</v>
      </c>
      <c r="BQ13" s="25">
        <f t="shared" si="20"/>
        <v>8691.25</v>
      </c>
      <c r="BR13" s="25">
        <f t="shared" si="20"/>
        <v>8691.25</v>
      </c>
      <c r="BS13" s="25">
        <f t="shared" si="20"/>
        <v>8691.25</v>
      </c>
      <c r="BT13" s="25">
        <f t="shared" si="20"/>
        <v>8691.25</v>
      </c>
      <c r="BU13" s="25">
        <f t="shared" si="20"/>
        <v>8691.25</v>
      </c>
      <c r="BV13" s="25">
        <f t="shared" si="20"/>
        <v>8691.25</v>
      </c>
      <c r="BW13" s="25">
        <f t="shared" si="20"/>
        <v>8691.25</v>
      </c>
      <c r="BX13" s="25">
        <f t="shared" si="20"/>
        <v>8691.25</v>
      </c>
    </row>
    <row r="14" spans="1:76" x14ac:dyDescent="0.15">
      <c r="B14" t="s">
        <v>377</v>
      </c>
      <c r="G14" s="113" t="str">
        <f t="shared" ref="G14:G21" si="21">G$12</f>
        <v>JPY M</v>
      </c>
      <c r="H14" s="23">
        <f t="shared" si="18"/>
        <v>9696</v>
      </c>
      <c r="I14" s="23">
        <f t="shared" si="18"/>
        <v>14975</v>
      </c>
      <c r="J14" s="23">
        <f t="shared" si="18"/>
        <v>19322</v>
      </c>
      <c r="K14" s="23">
        <f t="shared" si="18"/>
        <v>14891</v>
      </c>
      <c r="L14" s="23">
        <f t="shared" si="18"/>
        <v>15995</v>
      </c>
      <c r="M14" s="23">
        <f t="shared" si="18"/>
        <v>16638</v>
      </c>
      <c r="N14" s="23">
        <f t="shared" si="18"/>
        <v>23743</v>
      </c>
      <c r="O14" s="23">
        <f t="shared" si="18"/>
        <v>27204</v>
      </c>
      <c r="P14" s="23">
        <f t="shared" si="18"/>
        <v>26073.75</v>
      </c>
      <c r="Q14" s="23">
        <f t="shared" si="18"/>
        <v>26073.75</v>
      </c>
      <c r="R14" s="23">
        <f t="shared" si="18"/>
        <v>26073.75</v>
      </c>
      <c r="S14" s="23">
        <f t="shared" si="18"/>
        <v>26073.75</v>
      </c>
      <c r="T14" s="23">
        <f t="shared" si="18"/>
        <v>26073.75</v>
      </c>
      <c r="Y14" s="78">
        <f>'3FS'!Y173</f>
        <v>5607</v>
      </c>
      <c r="Z14" s="78">
        <f>'3FS'!Z173</f>
        <v>10653</v>
      </c>
      <c r="AA14" s="78">
        <f>'3FS'!AA173</f>
        <v>10089</v>
      </c>
      <c r="AB14" s="78">
        <f>'3FS'!AB173</f>
        <v>9696</v>
      </c>
      <c r="AC14" s="78">
        <f>'3FS'!AC173</f>
        <v>13717</v>
      </c>
      <c r="AD14" s="78">
        <f>'3FS'!AD173</f>
        <v>14908</v>
      </c>
      <c r="AE14" s="78">
        <f>'3FS'!AE173</f>
        <v>15289</v>
      </c>
      <c r="AF14" s="78">
        <f>'3FS'!AF173</f>
        <v>14975</v>
      </c>
      <c r="AG14" s="78">
        <f>'3FS'!AG173</f>
        <v>14927</v>
      </c>
      <c r="AH14" s="78">
        <f>'3FS'!AH173</f>
        <v>17351</v>
      </c>
      <c r="AI14" s="78">
        <f>'3FS'!AI173</f>
        <v>20605</v>
      </c>
      <c r="AJ14" s="78">
        <f>'3FS'!AJ173</f>
        <v>19322</v>
      </c>
      <c r="AK14" s="78">
        <f>'3FS'!AK173</f>
        <v>18122</v>
      </c>
      <c r="AL14" s="78">
        <f>'3FS'!AL173</f>
        <v>16838</v>
      </c>
      <c r="AM14" s="78">
        <f>'3FS'!AM173</f>
        <v>16174</v>
      </c>
      <c r="AN14" s="78">
        <f>'3FS'!AN173</f>
        <v>14891</v>
      </c>
      <c r="AO14" s="78">
        <f>'3FS'!AO173</f>
        <v>13948</v>
      </c>
      <c r="AP14" s="78">
        <f>'3FS'!AP173</f>
        <v>15552</v>
      </c>
      <c r="AQ14" s="78">
        <f>'3FS'!AQ173</f>
        <v>14406</v>
      </c>
      <c r="AR14" s="78">
        <f>'3FS'!AR173</f>
        <v>15995</v>
      </c>
      <c r="AS14" s="78">
        <f>'3FS'!AS173</f>
        <v>13557</v>
      </c>
      <c r="AT14" s="78">
        <f>'3FS'!AT173</f>
        <v>16939</v>
      </c>
      <c r="AU14" s="78">
        <f>'3FS'!AU173</f>
        <v>13688</v>
      </c>
      <c r="AV14" s="78">
        <f>'3FS'!AV173</f>
        <v>16638</v>
      </c>
      <c r="AW14" s="78">
        <f>'3FS'!AW173</f>
        <v>17573</v>
      </c>
      <c r="AX14" s="78">
        <f>'3FS'!AX173</f>
        <v>21830</v>
      </c>
      <c r="AY14" s="78">
        <f>'3FS'!AY173</f>
        <v>20778</v>
      </c>
      <c r="AZ14" s="78">
        <f>'3FS'!AZ173</f>
        <v>23743</v>
      </c>
      <c r="BA14" s="78">
        <f>'3FS'!BA173</f>
        <v>25212</v>
      </c>
      <c r="BB14" s="78">
        <f>'3FS'!BB173</f>
        <v>26121</v>
      </c>
      <c r="BC14" s="78">
        <f>'3FS'!BC173</f>
        <v>25664</v>
      </c>
      <c r="BD14" s="78">
        <f>'3FS'!BD173</f>
        <v>27204</v>
      </c>
      <c r="BE14" s="78">
        <f>'3FS'!BE173</f>
        <v>27021</v>
      </c>
      <c r="BF14" s="25">
        <f>BF50</f>
        <v>26073.75</v>
      </c>
      <c r="BG14" s="25">
        <f t="shared" ref="BG14:BX14" si="22">BG50</f>
        <v>26073.75</v>
      </c>
      <c r="BH14" s="25">
        <f t="shared" si="22"/>
        <v>26073.75</v>
      </c>
      <c r="BI14" s="25">
        <f t="shared" si="22"/>
        <v>26073.75</v>
      </c>
      <c r="BJ14" s="25">
        <f t="shared" si="22"/>
        <v>26073.75</v>
      </c>
      <c r="BK14" s="25">
        <f t="shared" si="22"/>
        <v>26073.75</v>
      </c>
      <c r="BL14" s="25">
        <f t="shared" si="22"/>
        <v>26073.75</v>
      </c>
      <c r="BM14" s="25">
        <f t="shared" si="22"/>
        <v>26073.75</v>
      </c>
      <c r="BN14" s="25">
        <f t="shared" si="22"/>
        <v>26073.75</v>
      </c>
      <c r="BO14" s="25">
        <f t="shared" si="22"/>
        <v>26073.75</v>
      </c>
      <c r="BP14" s="25">
        <f t="shared" si="22"/>
        <v>26073.75</v>
      </c>
      <c r="BQ14" s="25">
        <f t="shared" si="22"/>
        <v>26073.75</v>
      </c>
      <c r="BR14" s="25">
        <f t="shared" si="22"/>
        <v>26073.75</v>
      </c>
      <c r="BS14" s="25">
        <f t="shared" si="22"/>
        <v>26073.75</v>
      </c>
      <c r="BT14" s="25">
        <f t="shared" si="22"/>
        <v>26073.75</v>
      </c>
      <c r="BU14" s="25">
        <f t="shared" si="22"/>
        <v>26073.75</v>
      </c>
      <c r="BV14" s="25">
        <f t="shared" si="22"/>
        <v>26073.75</v>
      </c>
      <c r="BW14" s="25">
        <f t="shared" si="22"/>
        <v>26073.75</v>
      </c>
      <c r="BX14" s="25">
        <f t="shared" si="22"/>
        <v>26073.75</v>
      </c>
    </row>
    <row r="15" spans="1:76" x14ac:dyDescent="0.15">
      <c r="B15" s="27" t="s">
        <v>97</v>
      </c>
      <c r="G15" s="113" t="str">
        <f t="shared" si="21"/>
        <v>JPY M</v>
      </c>
      <c r="H15" s="23">
        <f t="shared" si="18"/>
        <v>0</v>
      </c>
      <c r="I15" s="23">
        <f t="shared" si="18"/>
        <v>10000</v>
      </c>
      <c r="J15" s="23">
        <f t="shared" si="18"/>
        <v>10000</v>
      </c>
      <c r="K15" s="23">
        <f t="shared" si="18"/>
        <v>10000</v>
      </c>
      <c r="L15" s="23">
        <f t="shared" si="18"/>
        <v>10000</v>
      </c>
      <c r="M15" s="23">
        <f t="shared" si="18"/>
        <v>5000</v>
      </c>
      <c r="N15" s="23">
        <f t="shared" si="18"/>
        <v>10000</v>
      </c>
      <c r="O15" s="23">
        <f t="shared" si="18"/>
        <v>10000</v>
      </c>
      <c r="P15" s="23">
        <f t="shared" si="18"/>
        <v>10000</v>
      </c>
      <c r="Q15" s="23">
        <f t="shared" si="18"/>
        <v>10000</v>
      </c>
      <c r="R15" s="23">
        <f t="shared" si="18"/>
        <v>10000</v>
      </c>
      <c r="S15" s="23">
        <f t="shared" si="18"/>
        <v>10000</v>
      </c>
      <c r="T15" s="23">
        <f t="shared" si="18"/>
        <v>10000</v>
      </c>
      <c r="Y15" s="78">
        <f>'3FS'!Y172</f>
        <v>0</v>
      </c>
      <c r="Z15" s="78">
        <f>'3FS'!Z172</f>
        <v>0</v>
      </c>
      <c r="AA15" s="78">
        <f>'3FS'!AA172</f>
        <v>0</v>
      </c>
      <c r="AB15" s="78">
        <f>'3FS'!AB172</f>
        <v>0</v>
      </c>
      <c r="AC15" s="78">
        <f>'3FS'!AC172</f>
        <v>0</v>
      </c>
      <c r="AD15" s="78">
        <f>'3FS'!AD172</f>
        <v>10000</v>
      </c>
      <c r="AE15" s="78">
        <f>'3FS'!AE172</f>
        <v>10000</v>
      </c>
      <c r="AF15" s="78">
        <f>'3FS'!AF172</f>
        <v>10000</v>
      </c>
      <c r="AG15" s="78">
        <f>'3FS'!AG172</f>
        <v>10000</v>
      </c>
      <c r="AH15" s="78">
        <f>'3FS'!AH172</f>
        <v>10000</v>
      </c>
      <c r="AI15" s="78">
        <f>'3FS'!AI172</f>
        <v>10000</v>
      </c>
      <c r="AJ15" s="78">
        <f>'3FS'!AJ172</f>
        <v>10000</v>
      </c>
      <c r="AK15" s="78">
        <f>'3FS'!AK172</f>
        <v>10000</v>
      </c>
      <c r="AL15" s="78">
        <f>'3FS'!AL172</f>
        <v>10000</v>
      </c>
      <c r="AM15" s="78">
        <f>'3FS'!AM172</f>
        <v>10000</v>
      </c>
      <c r="AN15" s="78">
        <f>'3FS'!AN172</f>
        <v>10000</v>
      </c>
      <c r="AO15" s="78">
        <f>'3FS'!AO172</f>
        <v>10000</v>
      </c>
      <c r="AP15" s="78">
        <f>'3FS'!AP172</f>
        <v>10000</v>
      </c>
      <c r="AQ15" s="78">
        <f>'3FS'!AQ172</f>
        <v>10000</v>
      </c>
      <c r="AR15" s="78">
        <f>'3FS'!AR172</f>
        <v>10000</v>
      </c>
      <c r="AS15" s="78">
        <f>'3FS'!AS172</f>
        <v>10000</v>
      </c>
      <c r="AT15" s="78">
        <f>'3FS'!AT172</f>
        <v>5000</v>
      </c>
      <c r="AU15" s="78">
        <f>'3FS'!AU172</f>
        <v>5000</v>
      </c>
      <c r="AV15" s="78">
        <f>'3FS'!AV172</f>
        <v>5000</v>
      </c>
      <c r="AW15" s="78">
        <f>'3FS'!AW172</f>
        <v>5000</v>
      </c>
      <c r="AX15" s="78">
        <f>'3FS'!AX172</f>
        <v>5000</v>
      </c>
      <c r="AY15" s="78">
        <f>'3FS'!AY172</f>
        <v>10000</v>
      </c>
      <c r="AZ15" s="78">
        <f>'3FS'!AZ172</f>
        <v>10000</v>
      </c>
      <c r="BA15" s="78">
        <f>'3FS'!BA172</f>
        <v>10000</v>
      </c>
      <c r="BB15" s="78">
        <f>'3FS'!BB172</f>
        <v>10000</v>
      </c>
      <c r="BC15" s="78">
        <f>'3FS'!BC172</f>
        <v>10000</v>
      </c>
      <c r="BD15" s="78">
        <f>'3FS'!BD172</f>
        <v>10000</v>
      </c>
      <c r="BE15" s="78">
        <f>'3FS'!BE172</f>
        <v>10000</v>
      </c>
      <c r="BF15" s="25">
        <f>BF57</f>
        <v>10000</v>
      </c>
      <c r="BG15" s="25">
        <f t="shared" ref="BG15:BX15" si="23">BG57</f>
        <v>10000</v>
      </c>
      <c r="BH15" s="25">
        <f t="shared" si="23"/>
        <v>10000</v>
      </c>
      <c r="BI15" s="25">
        <f t="shared" si="23"/>
        <v>10000</v>
      </c>
      <c r="BJ15" s="25">
        <f t="shared" si="23"/>
        <v>10000</v>
      </c>
      <c r="BK15" s="25">
        <f t="shared" si="23"/>
        <v>10000</v>
      </c>
      <c r="BL15" s="25">
        <f t="shared" si="23"/>
        <v>10000</v>
      </c>
      <c r="BM15" s="25">
        <f t="shared" si="23"/>
        <v>10000</v>
      </c>
      <c r="BN15" s="25">
        <f t="shared" si="23"/>
        <v>10000</v>
      </c>
      <c r="BO15" s="25">
        <f t="shared" si="23"/>
        <v>10000</v>
      </c>
      <c r="BP15" s="25">
        <f t="shared" si="23"/>
        <v>10000</v>
      </c>
      <c r="BQ15" s="25">
        <f t="shared" si="23"/>
        <v>10000</v>
      </c>
      <c r="BR15" s="25">
        <f t="shared" si="23"/>
        <v>10000</v>
      </c>
      <c r="BS15" s="25">
        <f t="shared" si="23"/>
        <v>10000</v>
      </c>
      <c r="BT15" s="25">
        <f t="shared" si="23"/>
        <v>10000</v>
      </c>
      <c r="BU15" s="25">
        <f t="shared" si="23"/>
        <v>10000</v>
      </c>
      <c r="BV15" s="25">
        <f t="shared" si="23"/>
        <v>10000</v>
      </c>
      <c r="BW15" s="25">
        <f t="shared" si="23"/>
        <v>10000</v>
      </c>
      <c r="BX15" s="25">
        <f t="shared" si="23"/>
        <v>10000</v>
      </c>
    </row>
    <row r="16" spans="1:76" x14ac:dyDescent="0.15">
      <c r="B16" s="150" t="s">
        <v>276</v>
      </c>
      <c r="C16" s="90"/>
      <c r="D16" s="90"/>
      <c r="E16" s="90"/>
      <c r="F16" s="90"/>
      <c r="G16" s="151" t="str">
        <f t="shared" si="21"/>
        <v>JPY M</v>
      </c>
      <c r="H16" s="101">
        <f t="shared" si="18"/>
        <v>22694</v>
      </c>
      <c r="I16" s="101">
        <f t="shared" si="18"/>
        <v>37830</v>
      </c>
      <c r="J16" s="101">
        <f t="shared" si="18"/>
        <v>42092</v>
      </c>
      <c r="K16" s="101">
        <f t="shared" si="18"/>
        <v>44346</v>
      </c>
      <c r="L16" s="101">
        <f t="shared" si="18"/>
        <v>44516</v>
      </c>
      <c r="M16" s="101">
        <f t="shared" si="18"/>
        <v>51840</v>
      </c>
      <c r="N16" s="101">
        <f t="shared" si="18"/>
        <v>51569</v>
      </c>
      <c r="O16" s="101">
        <f t="shared" si="18"/>
        <v>49411</v>
      </c>
      <c r="P16" s="101">
        <f t="shared" si="18"/>
        <v>44765</v>
      </c>
      <c r="Q16" s="101">
        <f t="shared" si="18"/>
        <v>44800.601431128031</v>
      </c>
      <c r="R16" s="101">
        <f t="shared" si="18"/>
        <v>44765</v>
      </c>
      <c r="S16" s="101">
        <f t="shared" si="18"/>
        <v>44765</v>
      </c>
      <c r="T16" s="101">
        <f t="shared" si="18"/>
        <v>44765</v>
      </c>
      <c r="Y16" s="103">
        <f>SUM(Y12:Y15)</f>
        <v>15480</v>
      </c>
      <c r="Z16" s="103">
        <f t="shared" ref="Z16:BF16" si="24">SUM(Z12:Z15)</f>
        <v>21972</v>
      </c>
      <c r="AA16" s="103">
        <f t="shared" si="24"/>
        <v>21870</v>
      </c>
      <c r="AB16" s="103">
        <f t="shared" si="24"/>
        <v>22694</v>
      </c>
      <c r="AC16" s="103">
        <f t="shared" si="24"/>
        <v>28223</v>
      </c>
      <c r="AD16" s="103">
        <f t="shared" si="24"/>
        <v>39822</v>
      </c>
      <c r="AE16" s="103">
        <f t="shared" si="24"/>
        <v>40583</v>
      </c>
      <c r="AF16" s="103">
        <f t="shared" si="24"/>
        <v>37830</v>
      </c>
      <c r="AG16" s="103">
        <f t="shared" si="24"/>
        <v>37139</v>
      </c>
      <c r="AH16" s="103">
        <f t="shared" si="24"/>
        <v>40039</v>
      </c>
      <c r="AI16" s="103">
        <f t="shared" si="24"/>
        <v>44726</v>
      </c>
      <c r="AJ16" s="103">
        <f t="shared" si="24"/>
        <v>42092</v>
      </c>
      <c r="AK16" s="103">
        <f t="shared" si="24"/>
        <v>40579</v>
      </c>
      <c r="AL16" s="103">
        <f t="shared" si="24"/>
        <v>41977</v>
      </c>
      <c r="AM16" s="103">
        <f t="shared" si="24"/>
        <v>43810</v>
      </c>
      <c r="AN16" s="103">
        <f t="shared" si="24"/>
        <v>44346</v>
      </c>
      <c r="AO16" s="103">
        <f t="shared" si="24"/>
        <v>43900</v>
      </c>
      <c r="AP16" s="103">
        <f t="shared" si="24"/>
        <v>47247</v>
      </c>
      <c r="AQ16" s="103">
        <f t="shared" si="24"/>
        <v>46199</v>
      </c>
      <c r="AR16" s="103">
        <f t="shared" si="24"/>
        <v>44516</v>
      </c>
      <c r="AS16" s="103">
        <f t="shared" si="24"/>
        <v>42713</v>
      </c>
      <c r="AT16" s="103">
        <f t="shared" si="24"/>
        <v>49269</v>
      </c>
      <c r="AU16" s="103">
        <f t="shared" si="24"/>
        <v>48389</v>
      </c>
      <c r="AV16" s="103">
        <f t="shared" si="24"/>
        <v>51840</v>
      </c>
      <c r="AW16" s="103">
        <f t="shared" si="24"/>
        <v>49982</v>
      </c>
      <c r="AX16" s="103">
        <f t="shared" si="24"/>
        <v>48073</v>
      </c>
      <c r="AY16" s="103">
        <f t="shared" si="24"/>
        <v>48425</v>
      </c>
      <c r="AZ16" s="103">
        <f t="shared" si="24"/>
        <v>51569</v>
      </c>
      <c r="BA16" s="103">
        <f t="shared" si="24"/>
        <v>51515</v>
      </c>
      <c r="BB16" s="103">
        <f t="shared" si="24"/>
        <v>56276</v>
      </c>
      <c r="BC16" s="103">
        <f t="shared" si="24"/>
        <v>48520</v>
      </c>
      <c r="BD16" s="103">
        <f t="shared" si="24"/>
        <v>49411</v>
      </c>
      <c r="BE16" s="103">
        <f t="shared" si="24"/>
        <v>48005</v>
      </c>
      <c r="BF16" s="103">
        <f t="shared" si="24"/>
        <v>44765</v>
      </c>
      <c r="BG16" s="103">
        <f t="shared" ref="BG16" si="25">SUM(BG12:BG15)</f>
        <v>44765</v>
      </c>
      <c r="BH16" s="103">
        <f t="shared" ref="BH16" si="26">SUM(BH12:BH15)</f>
        <v>44765</v>
      </c>
      <c r="BI16" s="103">
        <f t="shared" ref="BI16" si="27">SUM(BI12:BI15)</f>
        <v>44765</v>
      </c>
      <c r="BJ16" s="103">
        <f t="shared" ref="BJ16" si="28">SUM(BJ12:BJ15)</f>
        <v>44765</v>
      </c>
      <c r="BK16" s="103">
        <f t="shared" ref="BK16" si="29">SUM(BK12:BK15)</f>
        <v>44765</v>
      </c>
      <c r="BL16" s="103">
        <f t="shared" ref="BL16" si="30">SUM(BL12:BL15)</f>
        <v>44800.601431128031</v>
      </c>
      <c r="BM16" s="103">
        <f t="shared" ref="BM16" si="31">SUM(BM12:BM15)</f>
        <v>44765</v>
      </c>
      <c r="BN16" s="103">
        <f t="shared" ref="BN16" si="32">SUM(BN12:BN15)</f>
        <v>47522.080209995256</v>
      </c>
      <c r="BO16" s="103">
        <f t="shared" ref="BO16" si="33">SUM(BO12:BO15)</f>
        <v>45039.588166467242</v>
      </c>
      <c r="BP16" s="103">
        <f t="shared" ref="BP16" si="34">SUM(BP12:BP15)</f>
        <v>44765</v>
      </c>
      <c r="BQ16" s="103">
        <f t="shared" ref="BQ16" si="35">SUM(BQ12:BQ15)</f>
        <v>44765</v>
      </c>
      <c r="BR16" s="103">
        <f t="shared" ref="BR16" si="36">SUM(BR12:BR15)</f>
        <v>44765</v>
      </c>
      <c r="BS16" s="103">
        <f t="shared" ref="BS16" si="37">SUM(BS12:BS15)</f>
        <v>44765</v>
      </c>
      <c r="BT16" s="103">
        <f t="shared" ref="BT16" si="38">SUM(BT12:BT15)</f>
        <v>44765</v>
      </c>
      <c r="BU16" s="103">
        <f t="shared" ref="BU16" si="39">SUM(BU12:BU15)</f>
        <v>44765</v>
      </c>
      <c r="BV16" s="103">
        <f t="shared" ref="BV16" si="40">SUM(BV12:BV15)</f>
        <v>44765</v>
      </c>
      <c r="BW16" s="103">
        <f t="shared" ref="BW16" si="41">SUM(BW12:BW15)</f>
        <v>44765</v>
      </c>
      <c r="BX16" s="103">
        <f t="shared" ref="BX16" si="42">SUM(BX12:BX15)</f>
        <v>44765</v>
      </c>
    </row>
    <row r="17" spans="1:76" x14ac:dyDescent="0.15">
      <c r="B17" s="27" t="s">
        <v>277</v>
      </c>
      <c r="G17" s="113" t="str">
        <f t="shared" si="21"/>
        <v>JPY M</v>
      </c>
      <c r="H17" s="23">
        <f t="shared" si="18"/>
        <v>449</v>
      </c>
      <c r="I17" s="23">
        <f t="shared" si="18"/>
        <v>426</v>
      </c>
      <c r="J17" s="23">
        <f t="shared" si="18"/>
        <v>378</v>
      </c>
      <c r="K17" s="23">
        <f t="shared" si="18"/>
        <v>337</v>
      </c>
      <c r="L17" s="23">
        <f t="shared" si="18"/>
        <v>317</v>
      </c>
      <c r="M17" s="23">
        <f t="shared" si="18"/>
        <v>262</v>
      </c>
      <c r="N17" s="23">
        <f t="shared" si="18"/>
        <v>295</v>
      </c>
      <c r="O17" s="23">
        <f t="shared" si="18"/>
        <v>335</v>
      </c>
      <c r="P17" s="23">
        <f t="shared" si="18"/>
        <v>253.16820601800001</v>
      </c>
      <c r="Q17" s="23">
        <f t="shared" si="18"/>
        <v>173.60999854124313</v>
      </c>
      <c r="R17" s="23">
        <f t="shared" si="18"/>
        <v>119.05298879175807</v>
      </c>
      <c r="S17" s="23">
        <f t="shared" si="18"/>
        <v>81.640540633282455</v>
      </c>
      <c r="T17" s="23">
        <f t="shared" si="18"/>
        <v>55.984968899462586</v>
      </c>
      <c r="Y17" s="78">
        <f>'3FS'!Y166</f>
        <v>548</v>
      </c>
      <c r="Z17" s="78">
        <f>'3FS'!Z166</f>
        <v>468</v>
      </c>
      <c r="AA17" s="78">
        <f>'3FS'!AA166</f>
        <v>461</v>
      </c>
      <c r="AB17" s="78">
        <f>'3FS'!AB166</f>
        <v>449</v>
      </c>
      <c r="AC17" s="78">
        <f>'3FS'!AC166</f>
        <v>447</v>
      </c>
      <c r="AD17" s="78">
        <f>'3FS'!AD166</f>
        <v>443</v>
      </c>
      <c r="AE17" s="78">
        <f>'3FS'!AE166</f>
        <v>440</v>
      </c>
      <c r="AF17" s="78">
        <f>'3FS'!AF166</f>
        <v>426</v>
      </c>
      <c r="AG17" s="78">
        <f>'3FS'!AG166</f>
        <v>411</v>
      </c>
      <c r="AH17" s="78">
        <f>'3FS'!AH166</f>
        <v>398</v>
      </c>
      <c r="AI17" s="78">
        <f>'3FS'!AI166</f>
        <v>389</v>
      </c>
      <c r="AJ17" s="78">
        <f>'3FS'!AJ166</f>
        <v>378</v>
      </c>
      <c r="AK17" s="78">
        <f>'3FS'!AK166</f>
        <v>368</v>
      </c>
      <c r="AL17" s="78">
        <f>'3FS'!AL166</f>
        <v>347</v>
      </c>
      <c r="AM17" s="78">
        <f>'3FS'!AM166</f>
        <v>323</v>
      </c>
      <c r="AN17" s="78">
        <f>'3FS'!AN166</f>
        <v>337</v>
      </c>
      <c r="AO17" s="78">
        <f>'3FS'!AO166</f>
        <v>326</v>
      </c>
      <c r="AP17" s="78">
        <f>'3FS'!AP166</f>
        <v>320</v>
      </c>
      <c r="AQ17" s="78">
        <f>'3FS'!AQ166</f>
        <v>321</v>
      </c>
      <c r="AR17" s="78">
        <f>'3FS'!AR166</f>
        <v>317</v>
      </c>
      <c r="AS17" s="78">
        <f>'3FS'!AS166</f>
        <v>303</v>
      </c>
      <c r="AT17" s="78">
        <f>'3FS'!AT166</f>
        <v>291</v>
      </c>
      <c r="AU17" s="78">
        <f>'3FS'!AU166</f>
        <v>282</v>
      </c>
      <c r="AV17" s="78">
        <f>'3FS'!AV166</f>
        <v>262</v>
      </c>
      <c r="AW17" s="78">
        <f>'3FS'!AW166</f>
        <v>251</v>
      </c>
      <c r="AX17" s="78">
        <f>'3FS'!AX166</f>
        <v>231</v>
      </c>
      <c r="AY17" s="78">
        <f>'3FS'!AY166</f>
        <v>207</v>
      </c>
      <c r="AZ17" s="78">
        <f>'3FS'!AZ166</f>
        <v>295</v>
      </c>
      <c r="BA17" s="78">
        <f>'3FS'!BA166</f>
        <v>297</v>
      </c>
      <c r="BB17" s="78">
        <f>'3FS'!BB166</f>
        <v>293</v>
      </c>
      <c r="BC17" s="78">
        <f>'3FS'!BC166</f>
        <v>303</v>
      </c>
      <c r="BD17" s="78">
        <f>'3FS'!BD166</f>
        <v>335</v>
      </c>
      <c r="BE17" s="78">
        <f>'3FS'!BE166</f>
        <v>336</v>
      </c>
      <c r="BF17" s="25">
        <f>BF70</f>
        <v>305.72178000000002</v>
      </c>
      <c r="BG17" s="25">
        <f t="shared" ref="BG17:BX17" si="43">BG70</f>
        <v>278.20681980000001</v>
      </c>
      <c r="BH17" s="25">
        <f t="shared" si="43"/>
        <v>253.16820601800001</v>
      </c>
      <c r="BI17" s="25">
        <f t="shared" si="43"/>
        <v>230.38306747638001</v>
      </c>
      <c r="BJ17" s="25">
        <f t="shared" si="43"/>
        <v>209.6485914035058</v>
      </c>
      <c r="BK17" s="25">
        <f t="shared" si="43"/>
        <v>190.78021817719028</v>
      </c>
      <c r="BL17" s="25">
        <f t="shared" si="43"/>
        <v>173.60999854124313</v>
      </c>
      <c r="BM17" s="25">
        <f t="shared" si="43"/>
        <v>157.98509867253125</v>
      </c>
      <c r="BN17" s="25">
        <f t="shared" si="43"/>
        <v>143.76643979200344</v>
      </c>
      <c r="BO17" s="25">
        <f t="shared" si="43"/>
        <v>130.82746021072313</v>
      </c>
      <c r="BP17" s="25">
        <f t="shared" si="43"/>
        <v>119.05298879175807</v>
      </c>
      <c r="BQ17" s="25">
        <f t="shared" si="43"/>
        <v>108.33821980049984</v>
      </c>
      <c r="BR17" s="25">
        <f t="shared" si="43"/>
        <v>98.587780018454851</v>
      </c>
      <c r="BS17" s="25">
        <f t="shared" si="43"/>
        <v>89.714879816793911</v>
      </c>
      <c r="BT17" s="25">
        <f t="shared" si="43"/>
        <v>81.640540633282455</v>
      </c>
      <c r="BU17" s="25">
        <f t="shared" si="43"/>
        <v>74.292891976287038</v>
      </c>
      <c r="BV17" s="25">
        <f t="shared" si="43"/>
        <v>67.606531698421193</v>
      </c>
      <c r="BW17" s="25">
        <f t="shared" si="43"/>
        <v>61.521943845563285</v>
      </c>
      <c r="BX17" s="25">
        <f t="shared" si="43"/>
        <v>55.984968899462586</v>
      </c>
    </row>
    <row r="18" spans="1:76" x14ac:dyDescent="0.15">
      <c r="B18" s="27" t="s">
        <v>278</v>
      </c>
      <c r="G18" s="113" t="str">
        <f t="shared" si="21"/>
        <v>JPY M</v>
      </c>
      <c r="H18" s="23">
        <f t="shared" si="18"/>
        <v>2445</v>
      </c>
      <c r="I18" s="23">
        <f t="shared" si="18"/>
        <v>2058</v>
      </c>
      <c r="J18" s="23">
        <f t="shared" si="18"/>
        <v>1690</v>
      </c>
      <c r="K18" s="23">
        <f t="shared" si="18"/>
        <v>1528</v>
      </c>
      <c r="L18" s="23">
        <f t="shared" si="18"/>
        <v>1227</v>
      </c>
      <c r="M18" s="23">
        <f t="shared" si="18"/>
        <v>1035</v>
      </c>
      <c r="N18" s="23">
        <f t="shared" si="18"/>
        <v>882</v>
      </c>
      <c r="O18" s="23">
        <f t="shared" si="18"/>
        <v>938</v>
      </c>
      <c r="P18" s="23">
        <f t="shared" si="18"/>
        <v>698.59196698200003</v>
      </c>
      <c r="Q18" s="23">
        <f t="shared" si="18"/>
        <v>479.05916890703929</v>
      </c>
      <c r="R18" s="23">
        <f t="shared" si="18"/>
        <v>328.51463824492635</v>
      </c>
      <c r="S18" s="23">
        <f t="shared" si="18"/>
        <v>225.27878505574932</v>
      </c>
      <c r="T18" s="23">
        <f t="shared" si="18"/>
        <v>154.4848389932539</v>
      </c>
      <c r="Y18" s="114">
        <f>'3FS'!Y174</f>
        <v>2860</v>
      </c>
      <c r="Z18" s="114">
        <f>'3FS'!Z174</f>
        <v>2600</v>
      </c>
      <c r="AA18" s="114">
        <f>'3FS'!AA174</f>
        <v>2539</v>
      </c>
      <c r="AB18" s="114">
        <f>'3FS'!AB174</f>
        <v>2445</v>
      </c>
      <c r="AC18" s="114">
        <f>'3FS'!AC174</f>
        <v>2344</v>
      </c>
      <c r="AD18" s="114">
        <f>'3FS'!AD174</f>
        <v>2236</v>
      </c>
      <c r="AE18" s="114">
        <f>'3FS'!AE174</f>
        <v>2142</v>
      </c>
      <c r="AF18" s="114">
        <f>'3FS'!AF174</f>
        <v>2058</v>
      </c>
      <c r="AG18" s="114">
        <f>'3FS'!AG174</f>
        <v>1953</v>
      </c>
      <c r="AH18" s="114">
        <f>'3FS'!AH174</f>
        <v>1863</v>
      </c>
      <c r="AI18" s="114">
        <f>'3FS'!AI174</f>
        <v>1772</v>
      </c>
      <c r="AJ18" s="114">
        <f>'3FS'!AJ174</f>
        <v>1690</v>
      </c>
      <c r="AK18" s="114">
        <f>'3FS'!AK174</f>
        <v>1625</v>
      </c>
      <c r="AL18" s="114">
        <f>'3FS'!AL174</f>
        <v>1541</v>
      </c>
      <c r="AM18" s="114">
        <f>'3FS'!AM174</f>
        <v>1482</v>
      </c>
      <c r="AN18" s="114">
        <f>'3FS'!AN174</f>
        <v>1528</v>
      </c>
      <c r="AO18" s="114">
        <f>'3FS'!AO174</f>
        <v>1464</v>
      </c>
      <c r="AP18" s="114">
        <f>'3FS'!AP174</f>
        <v>1389</v>
      </c>
      <c r="AQ18" s="114">
        <f>'3FS'!AQ174</f>
        <v>1331</v>
      </c>
      <c r="AR18" s="114">
        <f>'3FS'!AR174</f>
        <v>1227</v>
      </c>
      <c r="AS18" s="114">
        <f>'3FS'!AS174</f>
        <v>1155</v>
      </c>
      <c r="AT18" s="114">
        <f>'3FS'!AT174</f>
        <v>1095</v>
      </c>
      <c r="AU18" s="114">
        <f>'3FS'!AU174</f>
        <v>1053</v>
      </c>
      <c r="AV18" s="114">
        <f>'3FS'!AV174</f>
        <v>1035</v>
      </c>
      <c r="AW18" s="114">
        <f>'3FS'!AW174</f>
        <v>1048</v>
      </c>
      <c r="AX18" s="114">
        <f>'3FS'!AX174</f>
        <v>991</v>
      </c>
      <c r="AY18" s="114">
        <f>'3FS'!AY174</f>
        <v>948</v>
      </c>
      <c r="AZ18" s="114">
        <f>'3FS'!AZ174</f>
        <v>882</v>
      </c>
      <c r="BA18" s="114">
        <f>'3FS'!BA174</f>
        <v>847</v>
      </c>
      <c r="BB18" s="114">
        <f>'3FS'!BB174</f>
        <v>774</v>
      </c>
      <c r="BC18" s="114">
        <f>'3FS'!BC174</f>
        <v>768</v>
      </c>
      <c r="BD18" s="114">
        <f>'3FS'!BD174</f>
        <v>938</v>
      </c>
      <c r="BE18" s="114">
        <f>'3FS'!BE174</f>
        <v>927</v>
      </c>
      <c r="BF18" s="25">
        <f>BF71</f>
        <v>843.60821999999985</v>
      </c>
      <c r="BG18" s="25">
        <f t="shared" ref="BG18:BX18" si="44">BG71</f>
        <v>767.68348020000008</v>
      </c>
      <c r="BH18" s="25">
        <f t="shared" si="44"/>
        <v>698.59196698200003</v>
      </c>
      <c r="BI18" s="25">
        <f t="shared" si="44"/>
        <v>635.71868995362001</v>
      </c>
      <c r="BJ18" s="25">
        <f t="shared" si="44"/>
        <v>578.50400785779425</v>
      </c>
      <c r="BK18" s="25">
        <f t="shared" si="44"/>
        <v>526.43864715059271</v>
      </c>
      <c r="BL18" s="25">
        <f t="shared" si="44"/>
        <v>479.05916890703929</v>
      </c>
      <c r="BM18" s="25">
        <f t="shared" si="44"/>
        <v>435.94384370540575</v>
      </c>
      <c r="BN18" s="25">
        <f t="shared" si="44"/>
        <v>396.70889777191928</v>
      </c>
      <c r="BO18" s="25">
        <f t="shared" si="44"/>
        <v>361.00509697244655</v>
      </c>
      <c r="BP18" s="25">
        <f t="shared" si="44"/>
        <v>328.51463824492635</v>
      </c>
      <c r="BQ18" s="25">
        <f t="shared" si="44"/>
        <v>298.94832080288302</v>
      </c>
      <c r="BR18" s="25">
        <f t="shared" si="44"/>
        <v>272.04297193062354</v>
      </c>
      <c r="BS18" s="25">
        <f t="shared" si="44"/>
        <v>247.5591044568674</v>
      </c>
      <c r="BT18" s="25">
        <f t="shared" si="44"/>
        <v>225.27878505574932</v>
      </c>
      <c r="BU18" s="25">
        <f t="shared" si="44"/>
        <v>205.00369440073189</v>
      </c>
      <c r="BV18" s="25">
        <f t="shared" si="44"/>
        <v>186.55336190466602</v>
      </c>
      <c r="BW18" s="25">
        <f t="shared" si="44"/>
        <v>169.76355933324606</v>
      </c>
      <c r="BX18" s="25">
        <f t="shared" si="44"/>
        <v>154.4848389932539</v>
      </c>
    </row>
    <row r="19" spans="1:76" x14ac:dyDescent="0.15">
      <c r="B19" s="150" t="s">
        <v>279</v>
      </c>
      <c r="C19" s="90"/>
      <c r="D19" s="90"/>
      <c r="E19" s="90"/>
      <c r="F19" s="90"/>
      <c r="G19" s="151" t="str">
        <f t="shared" si="21"/>
        <v>JPY M</v>
      </c>
      <c r="H19" s="101">
        <f t="shared" si="18"/>
        <v>25588</v>
      </c>
      <c r="I19" s="101">
        <f t="shared" si="18"/>
        <v>40314</v>
      </c>
      <c r="J19" s="101">
        <f t="shared" si="18"/>
        <v>44160</v>
      </c>
      <c r="K19" s="101">
        <f t="shared" si="18"/>
        <v>46211</v>
      </c>
      <c r="L19" s="101">
        <f t="shared" si="18"/>
        <v>46060</v>
      </c>
      <c r="M19" s="101">
        <f t="shared" si="18"/>
        <v>53137</v>
      </c>
      <c r="N19" s="101">
        <f t="shared" si="18"/>
        <v>52746</v>
      </c>
      <c r="O19" s="101">
        <f t="shared" si="18"/>
        <v>50684</v>
      </c>
      <c r="P19" s="101">
        <f t="shared" si="18"/>
        <v>45716.760173000002</v>
      </c>
      <c r="Q19" s="101">
        <f t="shared" si="18"/>
        <v>45453.270598576317</v>
      </c>
      <c r="R19" s="101">
        <f t="shared" si="18"/>
        <v>45212.567627036682</v>
      </c>
      <c r="S19" s="101">
        <f t="shared" si="18"/>
        <v>45071.919325689036</v>
      </c>
      <c r="T19" s="101">
        <f t="shared" si="18"/>
        <v>44975.469807892718</v>
      </c>
      <c r="Y19" s="69">
        <f>SUM(Y16:Y18)</f>
        <v>18888</v>
      </c>
      <c r="Z19" s="69">
        <f t="shared" ref="Z19:BF19" si="45">SUM(Z16:Z18)</f>
        <v>25040</v>
      </c>
      <c r="AA19" s="69">
        <f t="shared" si="45"/>
        <v>24870</v>
      </c>
      <c r="AB19" s="69">
        <f t="shared" si="45"/>
        <v>25588</v>
      </c>
      <c r="AC19" s="69">
        <f t="shared" si="45"/>
        <v>31014</v>
      </c>
      <c r="AD19" s="69">
        <f t="shared" si="45"/>
        <v>42501</v>
      </c>
      <c r="AE19" s="69">
        <f t="shared" si="45"/>
        <v>43165</v>
      </c>
      <c r="AF19" s="69">
        <f t="shared" si="45"/>
        <v>40314</v>
      </c>
      <c r="AG19" s="69">
        <f t="shared" si="45"/>
        <v>39503</v>
      </c>
      <c r="AH19" s="69">
        <f t="shared" si="45"/>
        <v>42300</v>
      </c>
      <c r="AI19" s="69">
        <f t="shared" si="45"/>
        <v>46887</v>
      </c>
      <c r="AJ19" s="69">
        <f t="shared" si="45"/>
        <v>44160</v>
      </c>
      <c r="AK19" s="69">
        <f t="shared" si="45"/>
        <v>42572</v>
      </c>
      <c r="AL19" s="69">
        <f t="shared" si="45"/>
        <v>43865</v>
      </c>
      <c r="AM19" s="69">
        <f t="shared" si="45"/>
        <v>45615</v>
      </c>
      <c r="AN19" s="69">
        <f t="shared" si="45"/>
        <v>46211</v>
      </c>
      <c r="AO19" s="69">
        <f t="shared" si="45"/>
        <v>45690</v>
      </c>
      <c r="AP19" s="69">
        <f t="shared" si="45"/>
        <v>48956</v>
      </c>
      <c r="AQ19" s="69">
        <f t="shared" si="45"/>
        <v>47851</v>
      </c>
      <c r="AR19" s="69">
        <f t="shared" si="45"/>
        <v>46060</v>
      </c>
      <c r="AS19" s="69">
        <f t="shared" si="45"/>
        <v>44171</v>
      </c>
      <c r="AT19" s="69">
        <f t="shared" si="45"/>
        <v>50655</v>
      </c>
      <c r="AU19" s="69">
        <f t="shared" si="45"/>
        <v>49724</v>
      </c>
      <c r="AV19" s="69">
        <f t="shared" si="45"/>
        <v>53137</v>
      </c>
      <c r="AW19" s="69">
        <f t="shared" si="45"/>
        <v>51281</v>
      </c>
      <c r="AX19" s="69">
        <f t="shared" si="45"/>
        <v>49295</v>
      </c>
      <c r="AY19" s="69">
        <f t="shared" si="45"/>
        <v>49580</v>
      </c>
      <c r="AZ19" s="69">
        <f t="shared" si="45"/>
        <v>52746</v>
      </c>
      <c r="BA19" s="69">
        <f t="shared" si="45"/>
        <v>52659</v>
      </c>
      <c r="BB19" s="69">
        <f t="shared" si="45"/>
        <v>57343</v>
      </c>
      <c r="BC19" s="69">
        <f t="shared" si="45"/>
        <v>49591</v>
      </c>
      <c r="BD19" s="69">
        <f t="shared" si="45"/>
        <v>50684</v>
      </c>
      <c r="BE19" s="69">
        <f t="shared" si="45"/>
        <v>49268</v>
      </c>
      <c r="BF19" s="103">
        <f t="shared" si="45"/>
        <v>45914.33</v>
      </c>
      <c r="BG19" s="103">
        <f t="shared" ref="BG19" si="46">SUM(BG16:BG18)</f>
        <v>45810.890299999999</v>
      </c>
      <c r="BH19" s="103">
        <f t="shared" ref="BH19" si="47">SUM(BH16:BH18)</f>
        <v>45716.760173000002</v>
      </c>
      <c r="BI19" s="103">
        <f t="shared" ref="BI19" si="48">SUM(BI16:BI18)</f>
        <v>45631.101757429999</v>
      </c>
      <c r="BJ19" s="103">
        <f t="shared" ref="BJ19" si="49">SUM(BJ16:BJ18)</f>
        <v>45553.152599261302</v>
      </c>
      <c r="BK19" s="103">
        <f t="shared" ref="BK19" si="50">SUM(BK16:BK18)</f>
        <v>45482.218865327784</v>
      </c>
      <c r="BL19" s="103">
        <f t="shared" ref="BL19" si="51">SUM(BL16:BL18)</f>
        <v>45453.270598576317</v>
      </c>
      <c r="BM19" s="103">
        <f t="shared" ref="BM19" si="52">SUM(BM16:BM18)</f>
        <v>45358.928942377934</v>
      </c>
      <c r="BN19" s="103">
        <f t="shared" ref="BN19" si="53">SUM(BN16:BN18)</f>
        <v>48062.555547559175</v>
      </c>
      <c r="BO19" s="103">
        <f t="shared" ref="BO19" si="54">SUM(BO16:BO18)</f>
        <v>45531.420723650415</v>
      </c>
      <c r="BP19" s="103">
        <f t="shared" ref="BP19" si="55">SUM(BP16:BP18)</f>
        <v>45212.567627036682</v>
      </c>
      <c r="BQ19" s="103">
        <f t="shared" ref="BQ19" si="56">SUM(BQ16:BQ18)</f>
        <v>45172.286540603382</v>
      </c>
      <c r="BR19" s="103">
        <f t="shared" ref="BR19" si="57">SUM(BR16:BR18)</f>
        <v>45135.63075194908</v>
      </c>
      <c r="BS19" s="103">
        <f t="shared" ref="BS19" si="58">SUM(BS16:BS18)</f>
        <v>45102.273984273656</v>
      </c>
      <c r="BT19" s="103">
        <f t="shared" ref="BT19" si="59">SUM(BT16:BT18)</f>
        <v>45071.919325689036</v>
      </c>
      <c r="BU19" s="103">
        <f t="shared" ref="BU19" si="60">SUM(BU16:BU18)</f>
        <v>45044.296586377015</v>
      </c>
      <c r="BV19" s="103">
        <f t="shared" ref="BV19" si="61">SUM(BV16:BV18)</f>
        <v>45019.159893603093</v>
      </c>
      <c r="BW19" s="103">
        <f t="shared" ref="BW19" si="62">SUM(BW16:BW18)</f>
        <v>44996.285503178806</v>
      </c>
      <c r="BX19" s="103">
        <f t="shared" ref="BX19" si="63">SUM(BX16:BX18)</f>
        <v>44975.469807892718</v>
      </c>
    </row>
    <row r="20" spans="1:76" x14ac:dyDescent="0.15">
      <c r="B20" s="27" t="s">
        <v>76</v>
      </c>
      <c r="G20" s="113" t="str">
        <f t="shared" si="21"/>
        <v>JPY M</v>
      </c>
      <c r="H20" s="23">
        <f t="shared" si="18"/>
        <v>16145</v>
      </c>
      <c r="I20" s="23">
        <f t="shared" si="18"/>
        <v>22874</v>
      </c>
      <c r="J20" s="23">
        <f t="shared" si="18"/>
        <v>30320</v>
      </c>
      <c r="K20" s="23">
        <f t="shared" si="18"/>
        <v>18537</v>
      </c>
      <c r="L20" s="23">
        <f t="shared" si="18"/>
        <v>21594</v>
      </c>
      <c r="M20" s="23">
        <f t="shared" si="18"/>
        <v>23664</v>
      </c>
      <c r="N20" s="23">
        <f t="shared" si="18"/>
        <v>28546</v>
      </c>
      <c r="O20" s="23">
        <f t="shared" si="18"/>
        <v>62014</v>
      </c>
      <c r="P20" s="23">
        <f t="shared" si="18"/>
        <v>28161.052953405189</v>
      </c>
      <c r="Q20" s="23">
        <f t="shared" si="18"/>
        <v>20000</v>
      </c>
      <c r="R20" s="23">
        <f t="shared" si="18"/>
        <v>21127.597258204423</v>
      </c>
      <c r="S20" s="23">
        <f t="shared" si="18"/>
        <v>29462.399053881025</v>
      </c>
      <c r="T20" s="23">
        <f t="shared" si="18"/>
        <v>44430.257988338635</v>
      </c>
      <c r="Y20" s="78">
        <f>'3FS'!Y147</f>
        <v>11975</v>
      </c>
      <c r="Z20" s="78">
        <f>'3FS'!Z147</f>
        <v>17466</v>
      </c>
      <c r="AA20" s="78">
        <f>'3FS'!AA147</f>
        <v>12721</v>
      </c>
      <c r="AB20" s="78">
        <f>'3FS'!AB147</f>
        <v>16145</v>
      </c>
      <c r="AC20" s="78">
        <f>'3FS'!AC147</f>
        <v>18542</v>
      </c>
      <c r="AD20" s="78">
        <f>'3FS'!AD147</f>
        <v>25880</v>
      </c>
      <c r="AE20" s="78">
        <f>'3FS'!AE147</f>
        <v>25275</v>
      </c>
      <c r="AF20" s="78">
        <f>'3FS'!AF147</f>
        <v>22874</v>
      </c>
      <c r="AG20" s="78">
        <f>'3FS'!AG147</f>
        <v>32873</v>
      </c>
      <c r="AH20" s="78">
        <f>'3FS'!AH147</f>
        <v>35157</v>
      </c>
      <c r="AI20" s="78">
        <f>'3FS'!AI147</f>
        <v>34384</v>
      </c>
      <c r="AJ20" s="78">
        <f>'3FS'!AJ147</f>
        <v>30320</v>
      </c>
      <c r="AK20" s="78">
        <f>'3FS'!AK147</f>
        <v>24277</v>
      </c>
      <c r="AL20" s="78">
        <f>'3FS'!AL147</f>
        <v>22377</v>
      </c>
      <c r="AM20" s="78">
        <f>'3FS'!AM147</f>
        <v>18211</v>
      </c>
      <c r="AN20" s="78">
        <f>'3FS'!AN147</f>
        <v>18537</v>
      </c>
      <c r="AO20" s="78">
        <f>'3FS'!AO147</f>
        <v>19137</v>
      </c>
      <c r="AP20" s="78">
        <f>'3FS'!AP147</f>
        <v>25535</v>
      </c>
      <c r="AQ20" s="78">
        <f>'3FS'!AQ147</f>
        <v>18965</v>
      </c>
      <c r="AR20" s="78">
        <f>'3FS'!AR147</f>
        <v>21594</v>
      </c>
      <c r="AS20" s="78">
        <f>'3FS'!AS147</f>
        <v>15591</v>
      </c>
      <c r="AT20" s="78">
        <f>'3FS'!AT147</f>
        <v>19337</v>
      </c>
      <c r="AU20" s="78">
        <f>'3FS'!AU147</f>
        <v>16393</v>
      </c>
      <c r="AV20" s="78">
        <f>'3FS'!AV147</f>
        <v>23664</v>
      </c>
      <c r="AW20" s="78">
        <f>'3FS'!AW147</f>
        <v>21479</v>
      </c>
      <c r="AX20" s="78">
        <f>'3FS'!AX147</f>
        <v>22898</v>
      </c>
      <c r="AY20" s="78">
        <f>'3FS'!AY147</f>
        <v>22434</v>
      </c>
      <c r="AZ20" s="78">
        <f>'3FS'!AZ147</f>
        <v>28546</v>
      </c>
      <c r="BA20" s="78">
        <f>'3FS'!BA147</f>
        <v>26759</v>
      </c>
      <c r="BB20" s="78">
        <f>'3FS'!BB147</f>
        <v>29518</v>
      </c>
      <c r="BC20" s="78">
        <f>'3FS'!BC147</f>
        <v>54401</v>
      </c>
      <c r="BD20" s="78">
        <f>'3FS'!BD147</f>
        <v>62014</v>
      </c>
      <c r="BE20" s="78">
        <f>'3FS'!BE147</f>
        <v>45476</v>
      </c>
      <c r="BF20" s="78">
        <f>'3FS'!BF147</f>
        <v>39494.852551101838</v>
      </c>
      <c r="BG20" s="78">
        <f>'3FS'!BG147</f>
        <v>34094.326758730102</v>
      </c>
      <c r="BH20" s="78">
        <f>'3FS'!BH147</f>
        <v>28161.052953405189</v>
      </c>
      <c r="BI20" s="78">
        <f>'3FS'!BI147</f>
        <v>22094.949459726915</v>
      </c>
      <c r="BJ20" s="78">
        <f>'3FS'!BJ147</f>
        <v>20992.466383596817</v>
      </c>
      <c r="BK20" s="78">
        <f>'3FS'!BK147</f>
        <v>19220.477112006087</v>
      </c>
      <c r="BL20" s="78">
        <f>'3FS'!BL147</f>
        <v>20000</v>
      </c>
      <c r="BM20" s="78">
        <f>'3FS'!BM147</f>
        <v>15428.227321413291</v>
      </c>
      <c r="BN20" s="78">
        <f>'3FS'!BN147</f>
        <v>20000</v>
      </c>
      <c r="BO20" s="78">
        <f>'3FS'!BO147</f>
        <v>18122.032359533838</v>
      </c>
      <c r="BP20" s="78">
        <f>'3FS'!BP147</f>
        <v>21127.597258204423</v>
      </c>
      <c r="BQ20" s="78">
        <f>'3FS'!BQ147</f>
        <v>18489.304227921737</v>
      </c>
      <c r="BR20" s="78">
        <f>'3FS'!BR147</f>
        <v>22345.103242855945</v>
      </c>
      <c r="BS20" s="78">
        <f>'3FS'!BS147</f>
        <v>24600.012748642708</v>
      </c>
      <c r="BT20" s="78">
        <f>'3FS'!BT147</f>
        <v>29462.399053881025</v>
      </c>
      <c r="BU20" s="78">
        <f>'3FS'!BU147</f>
        <v>28204.038416085466</v>
      </c>
      <c r="BV20" s="78">
        <f>'3FS'!BV147</f>
        <v>33858.789231867988</v>
      </c>
      <c r="BW20" s="78">
        <f>'3FS'!BW147</f>
        <v>37797.258560695816</v>
      </c>
      <c r="BX20" s="78">
        <f>'3FS'!BX147</f>
        <v>44430.257988338635</v>
      </c>
    </row>
    <row r="21" spans="1:76" x14ac:dyDescent="0.15">
      <c r="B21" s="27" t="s">
        <v>280</v>
      </c>
      <c r="G21" s="113" t="str">
        <f t="shared" si="21"/>
        <v>JPY M</v>
      </c>
      <c r="H21" s="23">
        <f t="shared" si="18"/>
        <v>9443</v>
      </c>
      <c r="I21" s="23">
        <f t="shared" si="18"/>
        <v>17440</v>
      </c>
      <c r="J21" s="23">
        <f t="shared" si="18"/>
        <v>13840</v>
      </c>
      <c r="K21" s="23">
        <f t="shared" si="18"/>
        <v>27674</v>
      </c>
      <c r="L21" s="23">
        <f t="shared" si="18"/>
        <v>24466</v>
      </c>
      <c r="M21" s="23">
        <f t="shared" si="18"/>
        <v>29473</v>
      </c>
      <c r="N21" s="23">
        <f t="shared" si="18"/>
        <v>24200</v>
      </c>
      <c r="O21" s="23">
        <f t="shared" si="18"/>
        <v>-11330</v>
      </c>
      <c r="P21" s="23">
        <f t="shared" si="18"/>
        <v>17555.707219594813</v>
      </c>
      <c r="Q21" s="23">
        <f t="shared" si="18"/>
        <v>25453.270598576317</v>
      </c>
      <c r="R21" s="23">
        <f t="shared" si="18"/>
        <v>24084.970368832259</v>
      </c>
      <c r="S21" s="23">
        <f t="shared" si="18"/>
        <v>15609.520271808011</v>
      </c>
      <c r="T21" s="23">
        <f t="shared" si="18"/>
        <v>545.21181955408247</v>
      </c>
      <c r="Y21" s="25">
        <f>Y19-Y20</f>
        <v>6913</v>
      </c>
      <c r="Z21" s="25">
        <f t="shared" ref="Z21:BF21" si="64">Z19-Z20</f>
        <v>7574</v>
      </c>
      <c r="AA21" s="25">
        <f t="shared" si="64"/>
        <v>12149</v>
      </c>
      <c r="AB21" s="25">
        <f t="shared" si="64"/>
        <v>9443</v>
      </c>
      <c r="AC21" s="25">
        <f t="shared" si="64"/>
        <v>12472</v>
      </c>
      <c r="AD21" s="25">
        <f t="shared" si="64"/>
        <v>16621</v>
      </c>
      <c r="AE21" s="25">
        <f t="shared" si="64"/>
        <v>17890</v>
      </c>
      <c r="AF21" s="25">
        <f t="shared" si="64"/>
        <v>17440</v>
      </c>
      <c r="AG21" s="25">
        <f t="shared" si="64"/>
        <v>6630</v>
      </c>
      <c r="AH21" s="25">
        <f t="shared" si="64"/>
        <v>7143</v>
      </c>
      <c r="AI21" s="25">
        <f t="shared" si="64"/>
        <v>12503</v>
      </c>
      <c r="AJ21" s="25">
        <f t="shared" si="64"/>
        <v>13840</v>
      </c>
      <c r="AK21" s="25">
        <f t="shared" si="64"/>
        <v>18295</v>
      </c>
      <c r="AL21" s="25">
        <f t="shared" si="64"/>
        <v>21488</v>
      </c>
      <c r="AM21" s="25">
        <f t="shared" si="64"/>
        <v>27404</v>
      </c>
      <c r="AN21" s="25">
        <f t="shared" si="64"/>
        <v>27674</v>
      </c>
      <c r="AO21" s="25">
        <f t="shared" si="64"/>
        <v>26553</v>
      </c>
      <c r="AP21" s="25">
        <f t="shared" si="64"/>
        <v>23421</v>
      </c>
      <c r="AQ21" s="25">
        <f t="shared" si="64"/>
        <v>28886</v>
      </c>
      <c r="AR21" s="25">
        <f t="shared" si="64"/>
        <v>24466</v>
      </c>
      <c r="AS21" s="25">
        <f t="shared" si="64"/>
        <v>28580</v>
      </c>
      <c r="AT21" s="25">
        <f t="shared" si="64"/>
        <v>31318</v>
      </c>
      <c r="AU21" s="25">
        <f t="shared" si="64"/>
        <v>33331</v>
      </c>
      <c r="AV21" s="25">
        <f t="shared" si="64"/>
        <v>29473</v>
      </c>
      <c r="AW21" s="25">
        <f t="shared" si="64"/>
        <v>29802</v>
      </c>
      <c r="AX21" s="25">
        <f t="shared" si="64"/>
        <v>26397</v>
      </c>
      <c r="AY21" s="25">
        <f t="shared" si="64"/>
        <v>27146</v>
      </c>
      <c r="AZ21" s="25">
        <f t="shared" si="64"/>
        <v>24200</v>
      </c>
      <c r="BA21" s="25">
        <f t="shared" si="64"/>
        <v>25900</v>
      </c>
      <c r="BB21" s="25">
        <f t="shared" si="64"/>
        <v>27825</v>
      </c>
      <c r="BC21" s="25">
        <f t="shared" si="64"/>
        <v>-4810</v>
      </c>
      <c r="BD21" s="25">
        <f t="shared" si="64"/>
        <v>-11330</v>
      </c>
      <c r="BE21" s="25">
        <f t="shared" si="64"/>
        <v>3792</v>
      </c>
      <c r="BF21" s="25">
        <f t="shared" si="64"/>
        <v>6419.4774488981639</v>
      </c>
      <c r="BG21" s="25">
        <f t="shared" ref="BG21" si="65">BG19-BG20</f>
        <v>11716.563541269898</v>
      </c>
      <c r="BH21" s="25">
        <f t="shared" ref="BH21" si="66">BH19-BH20</f>
        <v>17555.707219594813</v>
      </c>
      <c r="BI21" s="25">
        <f t="shared" ref="BI21" si="67">BI19-BI20</f>
        <v>23536.152297703084</v>
      </c>
      <c r="BJ21" s="25">
        <f t="shared" ref="BJ21" si="68">BJ19-BJ20</f>
        <v>24560.686215664486</v>
      </c>
      <c r="BK21" s="25">
        <f t="shared" ref="BK21" si="69">BK19-BK20</f>
        <v>26261.741753321698</v>
      </c>
      <c r="BL21" s="25">
        <f t="shared" ref="BL21" si="70">BL19-BL20</f>
        <v>25453.270598576317</v>
      </c>
      <c r="BM21" s="25">
        <f t="shared" ref="BM21" si="71">BM19-BM20</f>
        <v>29930.701620964643</v>
      </c>
      <c r="BN21" s="25">
        <f t="shared" ref="BN21" si="72">BN19-BN20</f>
        <v>28062.555547559175</v>
      </c>
      <c r="BO21" s="25">
        <f t="shared" ref="BO21" si="73">BO19-BO20</f>
        <v>27409.388364116578</v>
      </c>
      <c r="BP21" s="25">
        <f t="shared" ref="BP21" si="74">BP19-BP20</f>
        <v>24084.970368832259</v>
      </c>
      <c r="BQ21" s="25">
        <f t="shared" ref="BQ21" si="75">BQ19-BQ20</f>
        <v>26682.982312681645</v>
      </c>
      <c r="BR21" s="25">
        <f t="shared" ref="BR21" si="76">BR19-BR20</f>
        <v>22790.527509093135</v>
      </c>
      <c r="BS21" s="25">
        <f t="shared" ref="BS21" si="77">BS19-BS20</f>
        <v>20502.261235630947</v>
      </c>
      <c r="BT21" s="25">
        <f t="shared" ref="BT21" si="78">BT19-BT20</f>
        <v>15609.520271808011</v>
      </c>
      <c r="BU21" s="25">
        <f t="shared" ref="BU21" si="79">BU19-BU20</f>
        <v>16840.258170291549</v>
      </c>
      <c r="BV21" s="25">
        <f t="shared" ref="BV21" si="80">BV19-BV20</f>
        <v>11160.370661735105</v>
      </c>
      <c r="BW21" s="25">
        <f t="shared" ref="BW21" si="81">BW19-BW20</f>
        <v>7199.0269424829894</v>
      </c>
      <c r="BX21" s="25">
        <f t="shared" ref="BX21" si="82">BX19-BX20</f>
        <v>545.21181955408247</v>
      </c>
    </row>
    <row r="22" spans="1:76" x14ac:dyDescent="0.15">
      <c r="B22" s="27"/>
      <c r="G22" s="36"/>
    </row>
    <row r="23" spans="1:76" x14ac:dyDescent="0.15">
      <c r="A23" t="s">
        <v>43</v>
      </c>
      <c r="B23" s="135" t="s">
        <v>281</v>
      </c>
      <c r="C23" s="95"/>
      <c r="D23" s="95"/>
      <c r="E23" s="95"/>
      <c r="F23" s="95"/>
      <c r="G23" s="95"/>
      <c r="H23" s="95"/>
      <c r="I23" s="95"/>
      <c r="J23" s="95"/>
      <c r="K23" s="95"/>
      <c r="L23" s="95"/>
      <c r="M23" s="95"/>
      <c r="N23" s="95"/>
      <c r="O23" s="95"/>
      <c r="P23" s="95"/>
      <c r="Q23" s="95"/>
      <c r="R23" s="95"/>
      <c r="S23" s="95"/>
      <c r="T23" s="95"/>
      <c r="Y23" s="95"/>
      <c r="Z23" s="95"/>
      <c r="AA23" s="95"/>
      <c r="AB23" s="95"/>
      <c r="AC23" s="95"/>
      <c r="AD23" s="95"/>
      <c r="AE23" s="95"/>
      <c r="AF23" s="95"/>
      <c r="AG23" s="95"/>
      <c r="AH23" s="95"/>
      <c r="AI23" s="95"/>
      <c r="AJ23" s="95"/>
      <c r="AK23" s="95"/>
      <c r="AL23" s="95"/>
      <c r="AM23" s="95"/>
      <c r="AN23" s="95"/>
      <c r="AO23" s="95"/>
      <c r="AP23" s="95"/>
      <c r="AQ23" s="95"/>
      <c r="AR23" s="95"/>
      <c r="AS23" s="95"/>
      <c r="AT23" s="95"/>
      <c r="AU23" s="95"/>
      <c r="AV23" s="95"/>
      <c r="AW23" s="95"/>
      <c r="AX23" s="95"/>
      <c r="AY23" s="95"/>
      <c r="AZ23" s="95"/>
      <c r="BA23" s="95"/>
      <c r="BB23" s="95"/>
      <c r="BC23" s="95"/>
      <c r="BD23" s="95"/>
      <c r="BE23" s="95"/>
      <c r="BF23" s="95"/>
      <c r="BG23" s="95"/>
      <c r="BH23" s="95"/>
      <c r="BI23" s="95"/>
      <c r="BJ23" s="95"/>
      <c r="BK23" s="95"/>
      <c r="BL23" s="95"/>
      <c r="BM23" s="95"/>
      <c r="BN23" s="95"/>
      <c r="BO23" s="95"/>
      <c r="BP23" s="95"/>
      <c r="BQ23" s="95"/>
      <c r="BR23" s="95"/>
      <c r="BS23" s="95"/>
      <c r="BT23" s="95"/>
      <c r="BU23" s="95"/>
      <c r="BV23" s="95"/>
      <c r="BW23" s="95"/>
      <c r="BX23" s="95"/>
    </row>
    <row r="24" spans="1:76" x14ac:dyDescent="0.15">
      <c r="BC24" s="25"/>
    </row>
    <row r="25" spans="1:76" x14ac:dyDescent="0.15">
      <c r="A25" s="27"/>
      <c r="B25" s="27"/>
      <c r="C25" s="27"/>
      <c r="D25" s="27"/>
      <c r="E25" s="156" t="s">
        <v>378</v>
      </c>
      <c r="F25" s="157">
        <v>1</v>
      </c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37"/>
      <c r="V25" s="18"/>
      <c r="W25" s="37"/>
      <c r="X25" s="18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/>
      <c r="BJ25" s="29"/>
      <c r="BK25" s="29"/>
      <c r="BL25" s="29"/>
      <c r="BM25" s="29"/>
      <c r="BN25" s="29"/>
      <c r="BO25" s="29"/>
      <c r="BP25" s="29"/>
      <c r="BQ25" s="29"/>
      <c r="BR25" s="29"/>
      <c r="BS25" s="29"/>
      <c r="BT25" s="29"/>
      <c r="BU25" s="29"/>
      <c r="BV25" s="29"/>
      <c r="BW25" s="29"/>
      <c r="BX25" s="29"/>
    </row>
    <row r="26" spans="1:76" x14ac:dyDescent="0.15">
      <c r="A26" s="27"/>
      <c r="B26" s="27" t="s">
        <v>282</v>
      </c>
      <c r="C26" s="27"/>
      <c r="D26" s="27"/>
      <c r="E26" s="27"/>
      <c r="F26" s="27"/>
      <c r="G26" s="113" t="str">
        <f t="shared" ref="G26:G37" si="83">G$12</f>
        <v>JPY M</v>
      </c>
      <c r="H26" s="131"/>
      <c r="I26" s="131"/>
      <c r="J26" s="131"/>
      <c r="K26" s="131"/>
      <c r="L26" s="131"/>
      <c r="M26" s="131"/>
      <c r="N26" s="131"/>
      <c r="O26" s="29"/>
      <c r="P26" s="149">
        <v>20000</v>
      </c>
      <c r="Q26" s="149">
        <v>20000</v>
      </c>
      <c r="R26" s="149">
        <v>20000</v>
      </c>
      <c r="S26" s="149">
        <v>20000</v>
      </c>
      <c r="T26" s="149">
        <v>20000</v>
      </c>
      <c r="U26" s="37"/>
      <c r="V26" s="18"/>
      <c r="W26" s="37"/>
      <c r="X26" s="18"/>
      <c r="Y26" s="131"/>
      <c r="Z26" s="131"/>
      <c r="AA26" s="131"/>
      <c r="AB26" s="131"/>
      <c r="AC26" s="131"/>
      <c r="AD26" s="131"/>
      <c r="AE26" s="131"/>
      <c r="AF26" s="131"/>
      <c r="AG26" s="131"/>
      <c r="AH26" s="131"/>
      <c r="AI26" s="131"/>
      <c r="AJ26" s="131"/>
      <c r="AK26" s="131"/>
      <c r="AL26" s="131"/>
      <c r="AM26" s="131"/>
      <c r="AN26" s="131"/>
      <c r="AO26" s="131"/>
      <c r="AP26" s="131"/>
      <c r="AQ26" s="131"/>
      <c r="AR26" s="131"/>
      <c r="AS26" s="131"/>
      <c r="AT26" s="131"/>
      <c r="AU26" s="131"/>
      <c r="AV26" s="131"/>
      <c r="AW26" s="131"/>
      <c r="AX26" s="131"/>
      <c r="AY26" s="131"/>
      <c r="AZ26" s="131"/>
      <c r="BA26" s="131"/>
      <c r="BB26" s="131"/>
      <c r="BC26" s="131"/>
      <c r="BD26" s="131"/>
      <c r="BE26" s="29"/>
      <c r="BF26" s="149">
        <v>20000</v>
      </c>
      <c r="BG26" s="149">
        <f>BF26</f>
        <v>20000</v>
      </c>
      <c r="BH26" s="149">
        <f t="shared" ref="BH26:BX26" si="84">BG26</f>
        <v>20000</v>
      </c>
      <c r="BI26" s="149">
        <f t="shared" si="84"/>
        <v>20000</v>
      </c>
      <c r="BJ26" s="149">
        <f t="shared" si="84"/>
        <v>20000</v>
      </c>
      <c r="BK26" s="149">
        <f t="shared" si="84"/>
        <v>20000</v>
      </c>
      <c r="BL26" s="149">
        <f t="shared" si="84"/>
        <v>20000</v>
      </c>
      <c r="BM26" s="149">
        <f t="shared" si="84"/>
        <v>20000</v>
      </c>
      <c r="BN26" s="149">
        <f t="shared" si="84"/>
        <v>20000</v>
      </c>
      <c r="BO26" s="149">
        <f t="shared" si="84"/>
        <v>20000</v>
      </c>
      <c r="BP26" s="149">
        <f t="shared" si="84"/>
        <v>20000</v>
      </c>
      <c r="BQ26" s="149">
        <f t="shared" si="84"/>
        <v>20000</v>
      </c>
      <c r="BR26" s="149">
        <f t="shared" si="84"/>
        <v>20000</v>
      </c>
      <c r="BS26" s="149">
        <f t="shared" si="84"/>
        <v>20000</v>
      </c>
      <c r="BT26" s="149">
        <f t="shared" si="84"/>
        <v>20000</v>
      </c>
      <c r="BU26" s="149">
        <f t="shared" si="84"/>
        <v>20000</v>
      </c>
      <c r="BV26" s="149">
        <f t="shared" si="84"/>
        <v>20000</v>
      </c>
      <c r="BW26" s="149">
        <f t="shared" si="84"/>
        <v>20000</v>
      </c>
      <c r="BX26" s="149">
        <f t="shared" si="84"/>
        <v>20000</v>
      </c>
    </row>
    <row r="27" spans="1:76" x14ac:dyDescent="0.15">
      <c r="A27" s="27"/>
      <c r="B27" s="27" t="s">
        <v>283</v>
      </c>
      <c r="C27" s="27"/>
      <c r="D27" s="27"/>
      <c r="E27" s="27"/>
      <c r="F27" s="27"/>
      <c r="G27" s="113" t="str">
        <f t="shared" si="83"/>
        <v>JPY M</v>
      </c>
      <c r="H27" s="131"/>
      <c r="I27" s="131"/>
      <c r="J27" s="131"/>
      <c r="K27" s="131"/>
      <c r="L27" s="131"/>
      <c r="M27" s="131"/>
      <c r="N27" s="131"/>
      <c r="O27" s="131"/>
      <c r="P27" s="131"/>
      <c r="Q27" s="131"/>
      <c r="R27" s="131"/>
      <c r="S27" s="131"/>
      <c r="T27" s="131"/>
      <c r="U27" s="37"/>
      <c r="V27" s="18"/>
      <c r="W27" s="37"/>
      <c r="X27" s="18"/>
      <c r="Y27" s="131"/>
      <c r="Z27" s="131"/>
      <c r="AA27" s="131"/>
      <c r="AB27" s="131"/>
      <c r="AC27" s="131"/>
      <c r="AD27" s="131"/>
      <c r="AE27" s="131"/>
      <c r="AF27" s="131"/>
      <c r="AG27" s="131"/>
      <c r="AH27" s="131"/>
      <c r="AI27" s="131"/>
      <c r="AJ27" s="131"/>
      <c r="AK27" s="131"/>
      <c r="AL27" s="131"/>
      <c r="AM27" s="131"/>
      <c r="AN27" s="131"/>
      <c r="AO27" s="131"/>
      <c r="AP27" s="131"/>
      <c r="AQ27" s="131"/>
      <c r="AR27" s="131"/>
      <c r="AS27" s="131"/>
      <c r="AT27" s="131"/>
      <c r="AU27" s="131"/>
      <c r="AV27" s="131"/>
      <c r="AW27" s="131"/>
      <c r="AX27" s="131"/>
      <c r="AY27" s="131"/>
      <c r="AZ27" s="131"/>
      <c r="BA27" s="131"/>
      <c r="BB27" s="131"/>
      <c r="BC27" s="131"/>
      <c r="BD27" s="131"/>
      <c r="BE27" s="131"/>
      <c r="BF27" s="23">
        <f>BE20</f>
        <v>45476</v>
      </c>
      <c r="BG27" s="23">
        <f>BF20</f>
        <v>39494.852551101838</v>
      </c>
      <c r="BH27" s="23">
        <f>BG20</f>
        <v>34094.326758730102</v>
      </c>
      <c r="BI27" s="23">
        <f>BH20</f>
        <v>28161.052953405189</v>
      </c>
      <c r="BJ27" s="23">
        <f>BI20</f>
        <v>22094.949459726915</v>
      </c>
      <c r="BK27" s="23">
        <f>BJ20</f>
        <v>20992.466383596817</v>
      </c>
      <c r="BL27" s="23">
        <f>BK20</f>
        <v>19220.477112006087</v>
      </c>
      <c r="BM27" s="23">
        <f>BL20</f>
        <v>20000</v>
      </c>
      <c r="BN27" s="23">
        <f>BM20</f>
        <v>15428.227321413291</v>
      </c>
      <c r="BO27" s="23">
        <f>BN20</f>
        <v>20000</v>
      </c>
      <c r="BP27" s="23">
        <f>BO20</f>
        <v>18122.032359533838</v>
      </c>
      <c r="BQ27" s="23">
        <f>BP20</f>
        <v>21127.597258204423</v>
      </c>
      <c r="BR27" s="23">
        <f>BQ20</f>
        <v>18489.304227921737</v>
      </c>
      <c r="BS27" s="23">
        <f>BR20</f>
        <v>22345.103242855945</v>
      </c>
      <c r="BT27" s="23">
        <f>BS20</f>
        <v>24600.012748642708</v>
      </c>
      <c r="BU27" s="23">
        <f>BT20</f>
        <v>29462.399053881025</v>
      </c>
      <c r="BV27" s="23">
        <f>BU20</f>
        <v>28204.038416085466</v>
      </c>
      <c r="BW27" s="23">
        <f>BV20</f>
        <v>33858.789231867988</v>
      </c>
      <c r="BX27" s="23">
        <f>BW20</f>
        <v>37797.258560695816</v>
      </c>
    </row>
    <row r="28" spans="1:76" x14ac:dyDescent="0.15">
      <c r="A28" s="27"/>
      <c r="B28" s="27"/>
      <c r="C28" s="27" t="s">
        <v>284</v>
      </c>
      <c r="D28" s="27"/>
      <c r="E28" s="27"/>
      <c r="F28" s="27"/>
      <c r="G28" s="113" t="str">
        <f t="shared" si="83"/>
        <v>JPY M</v>
      </c>
      <c r="H28" s="131"/>
      <c r="I28" s="23">
        <f t="shared" ref="I28:T32" si="85">+SUMIF($X$5:$BY$5,I$5,$X28:$BY28)</f>
        <v>0</v>
      </c>
      <c r="J28" s="23">
        <f t="shared" si="85"/>
        <v>0</v>
      </c>
      <c r="K28" s="23">
        <f t="shared" si="85"/>
        <v>0</v>
      </c>
      <c r="L28" s="23">
        <f t="shared" si="85"/>
        <v>0</v>
      </c>
      <c r="M28" s="23">
        <f t="shared" si="85"/>
        <v>0</v>
      </c>
      <c r="N28" s="23">
        <f t="shared" si="85"/>
        <v>0</v>
      </c>
      <c r="O28" s="23">
        <f t="shared" si="85"/>
        <v>0</v>
      </c>
      <c r="P28" s="23">
        <f t="shared" si="85"/>
        <v>26930.100280405182</v>
      </c>
      <c r="Q28" s="23">
        <f t="shared" si="85"/>
        <v>36697.398231094005</v>
      </c>
      <c r="R28" s="23">
        <f t="shared" si="85"/>
        <v>43804.403247316135</v>
      </c>
      <c r="S28" s="23">
        <f t="shared" si="85"/>
        <v>48321.950077882255</v>
      </c>
      <c r="T28" s="23">
        <f t="shared" si="85"/>
        <v>52138.768049153514</v>
      </c>
      <c r="U28" s="37"/>
      <c r="V28" s="18"/>
      <c r="W28" s="37"/>
      <c r="X28" s="18"/>
      <c r="Y28" s="131"/>
      <c r="Z28" s="131"/>
      <c r="AA28" s="131"/>
      <c r="AB28" s="131"/>
      <c r="AC28" s="131"/>
      <c r="AD28" s="131"/>
      <c r="AE28" s="131"/>
      <c r="AF28" s="131"/>
      <c r="AG28" s="131"/>
      <c r="AH28" s="131"/>
      <c r="AI28" s="131"/>
      <c r="AJ28" s="131"/>
      <c r="AK28" s="131"/>
      <c r="AL28" s="131"/>
      <c r="AM28" s="131"/>
      <c r="AN28" s="131"/>
      <c r="AO28" s="131"/>
      <c r="AP28" s="131"/>
      <c r="AQ28" s="131"/>
      <c r="AR28" s="131"/>
      <c r="AS28" s="131"/>
      <c r="AT28" s="131"/>
      <c r="AU28" s="131"/>
      <c r="AV28" s="131"/>
      <c r="AW28" s="131"/>
      <c r="AX28" s="131"/>
      <c r="AY28" s="131"/>
      <c r="AZ28" s="131"/>
      <c r="BA28" s="131"/>
      <c r="BB28" s="131"/>
      <c r="BC28" s="131"/>
      <c r="BD28" s="131"/>
      <c r="BE28" s="131"/>
      <c r="BF28" s="78">
        <f>'3FS'!BF242</f>
        <v>10205.522551101838</v>
      </c>
      <c r="BG28" s="78">
        <f>'3FS'!BG242</f>
        <v>9730.7214076282617</v>
      </c>
      <c r="BH28" s="78">
        <f>'3FS'!BH242</f>
        <v>6993.8563216750863</v>
      </c>
      <c r="BI28" s="78">
        <f>'3FS'!BI242</f>
        <v>6945.9649218917266</v>
      </c>
      <c r="BJ28" s="78">
        <f>'3FS'!BJ242</f>
        <v>8975.4660820386016</v>
      </c>
      <c r="BK28" s="78">
        <f>'3FS'!BK242</f>
        <v>9967.4960724182893</v>
      </c>
      <c r="BL28" s="78">
        <f>'3FS'!BL242</f>
        <v>10808.471154745388</v>
      </c>
      <c r="BM28" s="78">
        <f>'3FS'!BM242</f>
        <v>9830.704354717589</v>
      </c>
      <c r="BN28" s="78">
        <f>'3FS'!BN242</f>
        <v>10618.146073405467</v>
      </c>
      <c r="BO28" s="78">
        <f>'3FS'!BO242</f>
        <v>11281.134823908767</v>
      </c>
      <c r="BP28" s="78">
        <f>'3FS'!BP242</f>
        <v>12074.417995284313</v>
      </c>
      <c r="BQ28" s="78">
        <f>'3FS'!BQ242</f>
        <v>11237.026400739769</v>
      </c>
      <c r="BR28" s="78">
        <f>'3FS'!BR242</f>
        <v>11892.454803588513</v>
      </c>
      <c r="BS28" s="78">
        <f>'3FS'!BS242</f>
        <v>12299.727909731033</v>
      </c>
      <c r="BT28" s="78">
        <f>'3FS'!BT242</f>
        <v>12892.740963822947</v>
      </c>
      <c r="BU28" s="78">
        <f>'3FS'!BU242</f>
        <v>11987.825346054287</v>
      </c>
      <c r="BV28" s="78">
        <f>'3FS'!BV242</f>
        <v>12929.887508556454</v>
      </c>
      <c r="BW28" s="78">
        <f>'3FS'!BW242</f>
        <v>13317.240071613869</v>
      </c>
      <c r="BX28" s="78">
        <f>'3FS'!BX242</f>
        <v>13903.815122928909</v>
      </c>
    </row>
    <row r="29" spans="1:76" x14ac:dyDescent="0.15">
      <c r="A29" s="27"/>
      <c r="B29" s="27"/>
      <c r="C29" s="27" t="s">
        <v>285</v>
      </c>
      <c r="D29" s="27"/>
      <c r="E29" s="27"/>
      <c r="F29" s="27"/>
      <c r="G29" s="113" t="str">
        <f t="shared" si="83"/>
        <v>JPY M</v>
      </c>
      <c r="H29" s="131"/>
      <c r="I29" s="23">
        <f t="shared" si="85"/>
        <v>0</v>
      </c>
      <c r="J29" s="23">
        <f t="shared" si="85"/>
        <v>0</v>
      </c>
      <c r="K29" s="23">
        <f t="shared" si="85"/>
        <v>0</v>
      </c>
      <c r="L29" s="23">
        <f t="shared" si="85"/>
        <v>0</v>
      </c>
      <c r="M29" s="23">
        <f t="shared" si="85"/>
        <v>0</v>
      </c>
      <c r="N29" s="23">
        <f t="shared" si="85"/>
        <v>0</v>
      </c>
      <c r="O29" s="23">
        <f t="shared" si="85"/>
        <v>0</v>
      </c>
      <c r="P29" s="23">
        <f t="shared" si="85"/>
        <v>-38499</v>
      </c>
      <c r="Q29" s="23">
        <f t="shared" si="85"/>
        <v>-40000</v>
      </c>
      <c r="R29" s="23">
        <f t="shared" si="85"/>
        <v>-35000</v>
      </c>
      <c r="S29" s="23">
        <f t="shared" si="85"/>
        <v>-32000</v>
      </c>
      <c r="T29" s="23">
        <f t="shared" si="85"/>
        <v>-29000</v>
      </c>
      <c r="U29" s="37"/>
      <c r="V29" s="18"/>
      <c r="W29" s="37"/>
      <c r="X29" s="18"/>
      <c r="Y29" s="131"/>
      <c r="Z29" s="131"/>
      <c r="AA29" s="131"/>
      <c r="AB29" s="131"/>
      <c r="AC29" s="131"/>
      <c r="AD29" s="131"/>
      <c r="AE29" s="131"/>
      <c r="AF29" s="131"/>
      <c r="AG29" s="131"/>
      <c r="AH29" s="131"/>
      <c r="AI29" s="131"/>
      <c r="AJ29" s="131"/>
      <c r="AK29" s="131"/>
      <c r="AL29" s="131"/>
      <c r="AM29" s="131"/>
      <c r="AN29" s="131"/>
      <c r="AO29" s="131"/>
      <c r="AP29" s="131"/>
      <c r="AQ29" s="131"/>
      <c r="AR29" s="131"/>
      <c r="AS29" s="131"/>
      <c r="AT29" s="131"/>
      <c r="AU29" s="131"/>
      <c r="AV29" s="131"/>
      <c r="AW29" s="131"/>
      <c r="AX29" s="131"/>
      <c r="AY29" s="131"/>
      <c r="AZ29" s="131"/>
      <c r="BA29" s="131"/>
      <c r="BB29" s="131"/>
      <c r="BC29" s="131"/>
      <c r="BD29" s="131"/>
      <c r="BE29" s="131"/>
      <c r="BF29" s="78">
        <f>'3FS'!BF249</f>
        <v>-12833</v>
      </c>
      <c r="BG29" s="78">
        <f>'3FS'!BG249</f>
        <v>-12833</v>
      </c>
      <c r="BH29" s="78">
        <f>'3FS'!BH249</f>
        <v>-12833</v>
      </c>
      <c r="BI29" s="78">
        <f>'3FS'!BI249</f>
        <v>-10000</v>
      </c>
      <c r="BJ29" s="78">
        <f>'3FS'!BJ249</f>
        <v>-10000</v>
      </c>
      <c r="BK29" s="78">
        <f>'3FS'!BK249</f>
        <v>-10000</v>
      </c>
      <c r="BL29" s="78">
        <f>'3FS'!BL249</f>
        <v>-10000</v>
      </c>
      <c r="BM29" s="78">
        <f>'3FS'!BM249</f>
        <v>-8750</v>
      </c>
      <c r="BN29" s="78">
        <f>'3FS'!BN249</f>
        <v>-8750</v>
      </c>
      <c r="BO29" s="78">
        <f>'3FS'!BO249</f>
        <v>-8750</v>
      </c>
      <c r="BP29" s="78">
        <f>'3FS'!BP249</f>
        <v>-8750</v>
      </c>
      <c r="BQ29" s="78">
        <f>'3FS'!BQ249</f>
        <v>-8000</v>
      </c>
      <c r="BR29" s="78">
        <f>'3FS'!BR249</f>
        <v>-8000</v>
      </c>
      <c r="BS29" s="78">
        <f>'3FS'!BS249</f>
        <v>-8000</v>
      </c>
      <c r="BT29" s="78">
        <f>'3FS'!BT249</f>
        <v>-8000</v>
      </c>
      <c r="BU29" s="78">
        <f>'3FS'!BU249</f>
        <v>-7250</v>
      </c>
      <c r="BV29" s="78">
        <f>'3FS'!BV249</f>
        <v>-7250</v>
      </c>
      <c r="BW29" s="78">
        <f>'3FS'!BW249</f>
        <v>-7250</v>
      </c>
      <c r="BX29" s="78">
        <f>'3FS'!BX249</f>
        <v>-7250</v>
      </c>
    </row>
    <row r="30" spans="1:76" x14ac:dyDescent="0.15">
      <c r="A30" s="27"/>
      <c r="B30" s="27"/>
      <c r="C30" s="27" t="s">
        <v>286</v>
      </c>
      <c r="D30" s="27"/>
      <c r="E30" s="27"/>
      <c r="F30" s="27"/>
      <c r="G30" s="113" t="str">
        <f t="shared" si="83"/>
        <v>JPY M</v>
      </c>
      <c r="H30" s="29"/>
      <c r="I30" s="23">
        <f t="shared" si="85"/>
        <v>0</v>
      </c>
      <c r="J30" s="23">
        <f t="shared" si="85"/>
        <v>0</v>
      </c>
      <c r="K30" s="23">
        <f t="shared" si="85"/>
        <v>0</v>
      </c>
      <c r="L30" s="23">
        <f t="shared" si="85"/>
        <v>0</v>
      </c>
      <c r="M30" s="23">
        <f t="shared" si="85"/>
        <v>0</v>
      </c>
      <c r="N30" s="23">
        <f t="shared" si="85"/>
        <v>0</v>
      </c>
      <c r="O30" s="23">
        <f t="shared" si="85"/>
        <v>0</v>
      </c>
      <c r="P30" s="23">
        <f t="shared" si="85"/>
        <v>0</v>
      </c>
      <c r="Q30" s="23">
        <f t="shared" si="85"/>
        <v>0</v>
      </c>
      <c r="R30" s="23">
        <f t="shared" si="85"/>
        <v>0</v>
      </c>
      <c r="S30" s="23">
        <f t="shared" si="85"/>
        <v>0</v>
      </c>
      <c r="T30" s="23">
        <f t="shared" si="85"/>
        <v>0</v>
      </c>
      <c r="U30" s="37"/>
      <c r="V30" s="18"/>
      <c r="W30" s="37"/>
      <c r="X30" s="18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>
        <f>SUM(BF45:BF47,BF55:BF56)</f>
        <v>0</v>
      </c>
      <c r="BG30" s="29">
        <f t="shared" ref="BG30:BX30" si="86">SUM(BG45:BG47,BG55:BG56)</f>
        <v>0</v>
      </c>
      <c r="BH30" s="29">
        <f t="shared" si="86"/>
        <v>0</v>
      </c>
      <c r="BI30" s="29">
        <f t="shared" si="86"/>
        <v>0</v>
      </c>
      <c r="BJ30" s="29">
        <f t="shared" si="86"/>
        <v>0</v>
      </c>
      <c r="BK30" s="29">
        <f t="shared" si="86"/>
        <v>0</v>
      </c>
      <c r="BL30" s="29">
        <f t="shared" si="86"/>
        <v>0</v>
      </c>
      <c r="BM30" s="29">
        <f t="shared" si="86"/>
        <v>0</v>
      </c>
      <c r="BN30" s="29">
        <f t="shared" si="86"/>
        <v>0</v>
      </c>
      <c r="BO30" s="29">
        <f t="shared" si="86"/>
        <v>0</v>
      </c>
      <c r="BP30" s="29">
        <f t="shared" si="86"/>
        <v>0</v>
      </c>
      <c r="BQ30" s="29">
        <f t="shared" si="86"/>
        <v>0</v>
      </c>
      <c r="BR30" s="29">
        <f t="shared" si="86"/>
        <v>0</v>
      </c>
      <c r="BS30" s="29">
        <f t="shared" si="86"/>
        <v>0</v>
      </c>
      <c r="BT30" s="29">
        <f t="shared" si="86"/>
        <v>0</v>
      </c>
      <c r="BU30" s="29">
        <f t="shared" si="86"/>
        <v>0</v>
      </c>
      <c r="BV30" s="29">
        <f t="shared" si="86"/>
        <v>0</v>
      </c>
      <c r="BW30" s="29">
        <f t="shared" si="86"/>
        <v>0</v>
      </c>
      <c r="BX30" s="29">
        <f t="shared" si="86"/>
        <v>0</v>
      </c>
    </row>
    <row r="31" spans="1:76" x14ac:dyDescent="0.15">
      <c r="A31" s="27"/>
      <c r="B31" s="27"/>
      <c r="C31" s="27" t="s">
        <v>287</v>
      </c>
      <c r="D31" s="27"/>
      <c r="E31" s="27"/>
      <c r="F31" s="27"/>
      <c r="G31" s="113" t="str">
        <f t="shared" si="83"/>
        <v>JPY M</v>
      </c>
      <c r="H31" s="129"/>
      <c r="I31" s="23">
        <f t="shared" si="85"/>
        <v>0</v>
      </c>
      <c r="J31" s="23">
        <f t="shared" si="85"/>
        <v>0</v>
      </c>
      <c r="K31" s="23">
        <f t="shared" si="85"/>
        <v>0</v>
      </c>
      <c r="L31" s="23">
        <f t="shared" si="85"/>
        <v>0</v>
      </c>
      <c r="M31" s="23">
        <f t="shared" si="85"/>
        <v>0</v>
      </c>
      <c r="N31" s="23">
        <f t="shared" si="85"/>
        <v>0</v>
      </c>
      <c r="O31" s="23">
        <f t="shared" si="85"/>
        <v>0</v>
      </c>
      <c r="P31" s="23">
        <f t="shared" si="85"/>
        <v>-311.23982699999999</v>
      </c>
      <c r="Q31" s="23">
        <f t="shared" si="85"/>
        <v>-299.09100555171744</v>
      </c>
      <c r="R31" s="23">
        <f t="shared" si="85"/>
        <v>-205.10154041159808</v>
      </c>
      <c r="S31" s="23">
        <f t="shared" si="85"/>
        <v>-140.64830134765259</v>
      </c>
      <c r="T31" s="23">
        <f t="shared" si="85"/>
        <v>-96.449517796315263</v>
      </c>
      <c r="U31" s="37"/>
      <c r="V31" s="18"/>
      <c r="W31" s="37"/>
      <c r="X31" s="18"/>
      <c r="Y31" s="129"/>
      <c r="Z31" s="129"/>
      <c r="AA31" s="129"/>
      <c r="AB31" s="129"/>
      <c r="AC31" s="129"/>
      <c r="AD31" s="129"/>
      <c r="AE31" s="129"/>
      <c r="AF31" s="129"/>
      <c r="AG31" s="129"/>
      <c r="AH31" s="129"/>
      <c r="AI31" s="129"/>
      <c r="AJ31" s="129"/>
      <c r="AK31" s="129"/>
      <c r="AL31" s="129"/>
      <c r="AM31" s="129"/>
      <c r="AN31" s="129"/>
      <c r="AO31" s="129"/>
      <c r="AP31" s="129"/>
      <c r="AQ31" s="129"/>
      <c r="AR31" s="129"/>
      <c r="AS31" s="129"/>
      <c r="AT31" s="129"/>
      <c r="AU31" s="129"/>
      <c r="AV31" s="129"/>
      <c r="AW31" s="129"/>
      <c r="AX31" s="129"/>
      <c r="AY31" s="129"/>
      <c r="AZ31" s="129"/>
      <c r="BA31" s="129"/>
      <c r="BB31" s="129"/>
      <c r="BC31" s="129"/>
      <c r="BD31" s="129"/>
      <c r="BE31" s="129"/>
      <c r="BF31" s="23">
        <f>BF68</f>
        <v>-113.67</v>
      </c>
      <c r="BG31" s="23">
        <f t="shared" ref="BG31:BX31" si="87">BG68</f>
        <v>-103.43969999999999</v>
      </c>
      <c r="BH31" s="23">
        <f t="shared" si="87"/>
        <v>-94.130127000000002</v>
      </c>
      <c r="BI31" s="23">
        <f t="shared" si="87"/>
        <v>-85.658415570000003</v>
      </c>
      <c r="BJ31" s="23">
        <f t="shared" si="87"/>
        <v>-77.949158168699995</v>
      </c>
      <c r="BK31" s="23">
        <f t="shared" si="87"/>
        <v>-70.93373393351699</v>
      </c>
      <c r="BL31" s="23">
        <f t="shared" si="87"/>
        <v>-64.549697879500471</v>
      </c>
      <c r="BM31" s="23">
        <f t="shared" si="87"/>
        <v>-58.740225070345417</v>
      </c>
      <c r="BN31" s="23">
        <f t="shared" si="87"/>
        <v>-53.453604814014327</v>
      </c>
      <c r="BO31" s="23">
        <f t="shared" si="87"/>
        <v>-48.642780380753045</v>
      </c>
      <c r="BP31" s="23">
        <f t="shared" si="87"/>
        <v>-44.26493014648527</v>
      </c>
      <c r="BQ31" s="23">
        <f t="shared" si="87"/>
        <v>-40.281086433301596</v>
      </c>
      <c r="BR31" s="23">
        <f t="shared" si="87"/>
        <v>-36.655788654304452</v>
      </c>
      <c r="BS31" s="23">
        <f t="shared" si="87"/>
        <v>-33.356767675417053</v>
      </c>
      <c r="BT31" s="23">
        <f t="shared" si="87"/>
        <v>-30.354658584629519</v>
      </c>
      <c r="BU31" s="23">
        <f t="shared" si="87"/>
        <v>-27.622739312012857</v>
      </c>
      <c r="BV31" s="23">
        <f t="shared" si="87"/>
        <v>-25.136692773931703</v>
      </c>
      <c r="BW31" s="23">
        <f t="shared" si="87"/>
        <v>-22.874390424277848</v>
      </c>
      <c r="BX31" s="23">
        <f t="shared" si="87"/>
        <v>-20.81569528609284</v>
      </c>
    </row>
    <row r="32" spans="1:76" x14ac:dyDescent="0.15">
      <c r="A32" s="27"/>
      <c r="B32" s="27"/>
      <c r="C32" s="27" t="s">
        <v>288</v>
      </c>
      <c r="D32" s="27"/>
      <c r="E32" s="27"/>
      <c r="F32" s="27"/>
      <c r="G32" s="113" t="str">
        <f t="shared" si="83"/>
        <v>JPY M</v>
      </c>
      <c r="H32" s="129"/>
      <c r="I32" s="23">
        <f t="shared" si="85"/>
        <v>0</v>
      </c>
      <c r="J32" s="23">
        <f t="shared" si="85"/>
        <v>0</v>
      </c>
      <c r="K32" s="23">
        <f t="shared" si="85"/>
        <v>0</v>
      </c>
      <c r="L32" s="23">
        <f t="shared" si="85"/>
        <v>0</v>
      </c>
      <c r="M32" s="23">
        <f t="shared" si="85"/>
        <v>0</v>
      </c>
      <c r="N32" s="23">
        <f t="shared" si="85"/>
        <v>0</v>
      </c>
      <c r="O32" s="23">
        <f t="shared" si="85"/>
        <v>0</v>
      </c>
      <c r="P32" s="23">
        <f t="shared" si="85"/>
        <v>0</v>
      </c>
      <c r="Q32" s="23">
        <f t="shared" si="85"/>
        <v>0</v>
      </c>
      <c r="R32" s="23">
        <f t="shared" si="85"/>
        <v>0</v>
      </c>
      <c r="S32" s="23">
        <f t="shared" si="85"/>
        <v>0</v>
      </c>
      <c r="T32" s="23">
        <f t="shared" si="85"/>
        <v>0</v>
      </c>
      <c r="U32" s="37"/>
      <c r="V32" s="18"/>
      <c r="W32" s="37"/>
      <c r="X32" s="18"/>
      <c r="Y32" s="129"/>
      <c r="Z32" s="129"/>
      <c r="AA32" s="129"/>
      <c r="AB32" s="129"/>
      <c r="AC32" s="129"/>
      <c r="AD32" s="129"/>
      <c r="AE32" s="129"/>
      <c r="AF32" s="129"/>
      <c r="AG32" s="129"/>
      <c r="AH32" s="129"/>
      <c r="AI32" s="129"/>
      <c r="AJ32" s="129"/>
      <c r="AK32" s="129"/>
      <c r="AL32" s="129"/>
      <c r="AM32" s="129"/>
      <c r="AN32" s="129"/>
      <c r="AO32" s="129"/>
      <c r="AP32" s="129"/>
      <c r="AQ32" s="129"/>
      <c r="AR32" s="129"/>
      <c r="AS32" s="129"/>
      <c r="AT32" s="129"/>
      <c r="AU32" s="129"/>
      <c r="AV32" s="129"/>
      <c r="AW32" s="129"/>
      <c r="AX32" s="129"/>
      <c r="AY32" s="129"/>
      <c r="AZ32" s="129"/>
      <c r="BA32" s="129"/>
      <c r="BB32" s="129"/>
      <c r="BC32" s="129"/>
      <c r="BD32" s="129"/>
      <c r="BE32" s="129"/>
      <c r="BF32" s="129"/>
      <c r="BG32" s="129"/>
      <c r="BH32" s="129"/>
      <c r="BI32" s="129"/>
      <c r="BJ32" s="129"/>
      <c r="BK32" s="129"/>
      <c r="BL32" s="129"/>
      <c r="BM32" s="129"/>
      <c r="BN32" s="129"/>
      <c r="BO32" s="129"/>
      <c r="BP32" s="129"/>
      <c r="BQ32" s="129"/>
      <c r="BR32" s="129"/>
      <c r="BS32" s="129"/>
      <c r="BT32" s="129"/>
      <c r="BU32" s="129"/>
      <c r="BV32" s="129"/>
      <c r="BW32" s="129"/>
      <c r="BX32" s="129"/>
    </row>
    <row r="33" spans="1:76" x14ac:dyDescent="0.15">
      <c r="A33" s="27"/>
      <c r="B33" s="27"/>
      <c r="C33" s="27" t="s">
        <v>289</v>
      </c>
      <c r="D33" s="27"/>
      <c r="E33" s="27"/>
      <c r="F33" s="27"/>
      <c r="G33" s="113" t="str">
        <f t="shared" si="83"/>
        <v>JPY M</v>
      </c>
      <c r="H33" s="129"/>
      <c r="I33" s="129"/>
      <c r="J33" s="129"/>
      <c r="K33" s="129"/>
      <c r="L33" s="129"/>
      <c r="M33" s="129"/>
      <c r="N33" s="129"/>
      <c r="O33" s="129"/>
      <c r="P33" s="23">
        <f>-P26</f>
        <v>-20000</v>
      </c>
      <c r="Q33" s="23">
        <f t="shared" ref="Q33:T33" si="88">-Q26</f>
        <v>-20000</v>
      </c>
      <c r="R33" s="23">
        <f t="shared" si="88"/>
        <v>-20000</v>
      </c>
      <c r="S33" s="23">
        <f t="shared" si="88"/>
        <v>-20000</v>
      </c>
      <c r="T33" s="23">
        <f t="shared" si="88"/>
        <v>-20000</v>
      </c>
      <c r="U33" s="37"/>
      <c r="V33" s="18"/>
      <c r="W33" s="37"/>
      <c r="X33" s="18"/>
      <c r="Y33" s="129"/>
      <c r="Z33" s="129"/>
      <c r="AA33" s="129"/>
      <c r="AB33" s="129"/>
      <c r="AC33" s="129"/>
      <c r="AD33" s="129"/>
      <c r="AE33" s="129"/>
      <c r="AF33" s="129"/>
      <c r="AG33" s="129"/>
      <c r="AH33" s="129"/>
      <c r="AI33" s="129"/>
      <c r="AJ33" s="129"/>
      <c r="AK33" s="129"/>
      <c r="AL33" s="129"/>
      <c r="AM33" s="129"/>
      <c r="AN33" s="129"/>
      <c r="AO33" s="129"/>
      <c r="AP33" s="129"/>
      <c r="AQ33" s="129"/>
      <c r="AR33" s="129"/>
      <c r="AS33" s="129"/>
      <c r="AT33" s="129"/>
      <c r="AU33" s="129"/>
      <c r="AV33" s="129"/>
      <c r="AW33" s="129"/>
      <c r="AX33" s="129"/>
      <c r="AY33" s="129"/>
      <c r="AZ33" s="129"/>
      <c r="BA33" s="129"/>
      <c r="BB33" s="129"/>
      <c r="BC33" s="129"/>
      <c r="BD33" s="129"/>
      <c r="BE33" s="129"/>
      <c r="BF33" s="23">
        <f>-BF26</f>
        <v>-20000</v>
      </c>
      <c r="BG33" s="23">
        <f t="shared" ref="BG33:BT33" si="89">-BG26</f>
        <v>-20000</v>
      </c>
      <c r="BH33" s="23">
        <f t="shared" si="89"/>
        <v>-20000</v>
      </c>
      <c r="BI33" s="23">
        <f t="shared" si="89"/>
        <v>-20000</v>
      </c>
      <c r="BJ33" s="23">
        <f t="shared" si="89"/>
        <v>-20000</v>
      </c>
      <c r="BK33" s="23">
        <f t="shared" si="89"/>
        <v>-20000</v>
      </c>
      <c r="BL33" s="23">
        <f t="shared" si="89"/>
        <v>-20000</v>
      </c>
      <c r="BM33" s="23">
        <f t="shared" si="89"/>
        <v>-20000</v>
      </c>
      <c r="BN33" s="23">
        <f t="shared" si="89"/>
        <v>-20000</v>
      </c>
      <c r="BO33" s="23">
        <f t="shared" si="89"/>
        <v>-20000</v>
      </c>
      <c r="BP33" s="23">
        <f t="shared" si="89"/>
        <v>-20000</v>
      </c>
      <c r="BQ33" s="23">
        <f t="shared" si="89"/>
        <v>-20000</v>
      </c>
      <c r="BR33" s="23">
        <f t="shared" si="89"/>
        <v>-20000</v>
      </c>
      <c r="BS33" s="23">
        <f t="shared" si="89"/>
        <v>-20000</v>
      </c>
      <c r="BT33" s="23">
        <f t="shared" si="89"/>
        <v>-20000</v>
      </c>
      <c r="BU33" s="23">
        <f t="shared" ref="BU33:BX33" si="90">-BU26</f>
        <v>-20000</v>
      </c>
      <c r="BV33" s="23">
        <f t="shared" si="90"/>
        <v>-20000</v>
      </c>
      <c r="BW33" s="23">
        <f t="shared" si="90"/>
        <v>-20000</v>
      </c>
      <c r="BX33" s="23">
        <f t="shared" si="90"/>
        <v>-20000</v>
      </c>
    </row>
    <row r="34" spans="1:76" x14ac:dyDescent="0.15">
      <c r="A34" s="27"/>
      <c r="B34" s="27"/>
      <c r="C34" s="27" t="s">
        <v>290</v>
      </c>
      <c r="D34" s="27"/>
      <c r="E34" s="27"/>
      <c r="F34" s="27"/>
      <c r="G34" s="113" t="str">
        <f t="shared" si="83"/>
        <v>JPY M</v>
      </c>
      <c r="H34" s="129"/>
      <c r="I34" s="129"/>
      <c r="J34" s="129"/>
      <c r="K34" s="129"/>
      <c r="L34" s="129"/>
      <c r="M34" s="129"/>
      <c r="N34" s="129"/>
      <c r="O34" s="129"/>
      <c r="P34" s="129"/>
      <c r="Q34" s="129"/>
      <c r="R34" s="129"/>
      <c r="S34" s="129"/>
      <c r="T34" s="129"/>
      <c r="U34" s="37"/>
      <c r="V34" s="18"/>
      <c r="W34" s="37"/>
      <c r="X34" s="18"/>
      <c r="Y34" s="129"/>
      <c r="Z34" s="129"/>
      <c r="AA34" s="129"/>
      <c r="AB34" s="129"/>
      <c r="AC34" s="129"/>
      <c r="AD34" s="129"/>
      <c r="AE34" s="129"/>
      <c r="AF34" s="129"/>
      <c r="AG34" s="129"/>
      <c r="AH34" s="129"/>
      <c r="AI34" s="129"/>
      <c r="AJ34" s="129"/>
      <c r="AK34" s="129"/>
      <c r="AL34" s="129"/>
      <c r="AM34" s="129"/>
      <c r="AN34" s="129"/>
      <c r="AO34" s="129"/>
      <c r="AP34" s="129"/>
      <c r="AQ34" s="129"/>
      <c r="AR34" s="129"/>
      <c r="AS34" s="129"/>
      <c r="AT34" s="129"/>
      <c r="AU34" s="129"/>
      <c r="AV34" s="129"/>
      <c r="AW34" s="129"/>
      <c r="AX34" s="129"/>
      <c r="AY34" s="129"/>
      <c r="AZ34" s="129"/>
      <c r="BA34" s="129"/>
      <c r="BB34" s="129"/>
      <c r="BC34" s="129"/>
      <c r="BD34" s="129"/>
      <c r="BE34" s="129"/>
      <c r="BF34" s="23">
        <f>SUM(BF27:BF33)</f>
        <v>22734.852551101838</v>
      </c>
      <c r="BG34" s="23">
        <f t="shared" ref="BG34:BX34" si="91">SUM(BG27:BG33)</f>
        <v>16289.134258730097</v>
      </c>
      <c r="BH34" s="23">
        <f t="shared" si="91"/>
        <v>8161.0529534051857</v>
      </c>
      <c r="BI34" s="23">
        <f t="shared" si="91"/>
        <v>5021.3594597269148</v>
      </c>
      <c r="BJ34" s="23">
        <f t="shared" si="91"/>
        <v>992.46638359681674</v>
      </c>
      <c r="BK34" s="23">
        <f t="shared" si="91"/>
        <v>889.02872208158806</v>
      </c>
      <c r="BL34" s="23">
        <f t="shared" si="91"/>
        <v>-35.601431128026888</v>
      </c>
      <c r="BM34" s="23">
        <f t="shared" si="91"/>
        <v>1021.9641296472437</v>
      </c>
      <c r="BN34" s="23">
        <f t="shared" si="91"/>
        <v>-2757.0802099952562</v>
      </c>
      <c r="BO34" s="23">
        <f t="shared" si="91"/>
        <v>2482.4920435280146</v>
      </c>
      <c r="BP34" s="23">
        <f t="shared" si="91"/>
        <v>1402.1854246716684</v>
      </c>
      <c r="BQ34" s="23">
        <f t="shared" si="91"/>
        <v>4324.34257251089</v>
      </c>
      <c r="BR34" s="23">
        <f t="shared" si="91"/>
        <v>2345.1032428559447</v>
      </c>
      <c r="BS34" s="23">
        <f t="shared" si="91"/>
        <v>6611.4743849115621</v>
      </c>
      <c r="BT34" s="23">
        <f t="shared" si="91"/>
        <v>9462.3990538810212</v>
      </c>
      <c r="BU34" s="23">
        <f t="shared" si="91"/>
        <v>14172.601660623295</v>
      </c>
      <c r="BV34" s="23">
        <f t="shared" si="91"/>
        <v>13858.789231867995</v>
      </c>
      <c r="BW34" s="23">
        <f t="shared" si="91"/>
        <v>19903.15491305758</v>
      </c>
      <c r="BX34" s="23">
        <f t="shared" si="91"/>
        <v>24430.257988338628</v>
      </c>
    </row>
    <row r="35" spans="1:76" s="129" customFormat="1" x14ac:dyDescent="0.15">
      <c r="A35" s="27"/>
      <c r="B35" s="27" t="s">
        <v>291</v>
      </c>
      <c r="C35" s="27"/>
      <c r="D35" s="27"/>
      <c r="E35" s="27"/>
      <c r="F35" s="27"/>
      <c r="G35" s="113" t="str">
        <f t="shared" si="83"/>
        <v>JPY M</v>
      </c>
      <c r="P35" s="23">
        <f>P37-P36</f>
        <v>3240</v>
      </c>
      <c r="Q35" s="23">
        <f t="shared" ref="Q35:T35" si="92">Q37-Q36</f>
        <v>0</v>
      </c>
      <c r="R35" s="23">
        <f t="shared" si="92"/>
        <v>35.601431128026888</v>
      </c>
      <c r="S35" s="23">
        <f t="shared" si="92"/>
        <v>0</v>
      </c>
      <c r="T35" s="23">
        <f t="shared" si="92"/>
        <v>0</v>
      </c>
      <c r="U35" s="37"/>
      <c r="V35" s="18"/>
      <c r="W35" s="37"/>
      <c r="X35" s="18"/>
      <c r="BF35" s="23">
        <f>BE12</f>
        <v>3240</v>
      </c>
      <c r="BG35" s="23">
        <f>BF12</f>
        <v>0</v>
      </c>
      <c r="BH35" s="23">
        <f>BG12</f>
        <v>0</v>
      </c>
      <c r="BI35" s="23">
        <f>BH12</f>
        <v>0</v>
      </c>
      <c r="BJ35" s="23">
        <f>BI12</f>
        <v>0</v>
      </c>
      <c r="BK35" s="23">
        <f>BJ12</f>
        <v>0</v>
      </c>
      <c r="BL35" s="23">
        <f>BK12</f>
        <v>0</v>
      </c>
      <c r="BM35" s="23">
        <f>BL12</f>
        <v>35.601431128026888</v>
      </c>
      <c r="BN35" s="23">
        <f>BM12</f>
        <v>0</v>
      </c>
      <c r="BO35" s="23">
        <f>BN12</f>
        <v>2757.0802099952562</v>
      </c>
      <c r="BP35" s="23">
        <f>BO12</f>
        <v>274.58816646724154</v>
      </c>
      <c r="BQ35" s="23">
        <f>BP12</f>
        <v>0</v>
      </c>
      <c r="BR35" s="23">
        <f>BQ12</f>
        <v>0</v>
      </c>
      <c r="BS35" s="23">
        <f>BR12</f>
        <v>0</v>
      </c>
      <c r="BT35" s="23">
        <f>BS12</f>
        <v>0</v>
      </c>
      <c r="BU35" s="23">
        <f>BT12</f>
        <v>0</v>
      </c>
      <c r="BV35" s="23">
        <f>BU12</f>
        <v>0</v>
      </c>
      <c r="BW35" s="23">
        <f>BV12</f>
        <v>0</v>
      </c>
      <c r="BX35" s="23">
        <f>BW12</f>
        <v>0</v>
      </c>
    </row>
    <row r="36" spans="1:76" s="29" customFormat="1" x14ac:dyDescent="0.15">
      <c r="A36" s="27"/>
      <c r="B36" s="27"/>
      <c r="C36" s="27" t="s">
        <v>292</v>
      </c>
      <c r="D36" s="27"/>
      <c r="E36" s="27"/>
      <c r="F36" s="27"/>
      <c r="G36" s="113" t="str">
        <f t="shared" si="83"/>
        <v>JPY M</v>
      </c>
      <c r="I36" s="23">
        <f t="shared" ref="I36:O36" si="93">+SUMIF($X$5:$BY$5,I$5,$X36:$BY36)</f>
        <v>0</v>
      </c>
      <c r="J36" s="23">
        <f t="shared" si="93"/>
        <v>0</v>
      </c>
      <c r="K36" s="23">
        <f t="shared" si="93"/>
        <v>0</v>
      </c>
      <c r="L36" s="23">
        <f t="shared" si="93"/>
        <v>0</v>
      </c>
      <c r="M36" s="23">
        <f t="shared" si="93"/>
        <v>0</v>
      </c>
      <c r="N36" s="23">
        <f t="shared" si="93"/>
        <v>0</v>
      </c>
      <c r="O36" s="23">
        <f t="shared" si="93"/>
        <v>0</v>
      </c>
      <c r="P36" s="29">
        <f>SUMIF($X$5:$BY$5,P$5,$X36:$BY36)</f>
        <v>-3240</v>
      </c>
      <c r="Q36" s="29">
        <f>SUMIF($X$5:$BY$5,Q$5,$X36:$BY36)</f>
        <v>35.601431128026888</v>
      </c>
      <c r="R36" s="29">
        <f>SUMIF($X$5:$BY$5,R$5,$X36:$BY36)</f>
        <v>-35.601431128026888</v>
      </c>
      <c r="S36" s="29">
        <f>SUMIF($X$5:$BY$5,S$5,$X36:$BY36)</f>
        <v>0</v>
      </c>
      <c r="T36" s="29">
        <f>SUMIF($X$5:$BY$5,T$5,$X36:$BY36)</f>
        <v>0</v>
      </c>
      <c r="U36" s="37"/>
      <c r="V36" s="18"/>
      <c r="W36" s="37"/>
      <c r="X36" s="18"/>
      <c r="BF36" s="29">
        <f t="shared" ref="BF36:BX36" si="94">IF($F$25=1,MAX(-BF34,-BF35),0)</f>
        <v>-3240</v>
      </c>
      <c r="BG36" s="29">
        <f t="shared" si="94"/>
        <v>0</v>
      </c>
      <c r="BH36" s="29">
        <f t="shared" si="94"/>
        <v>0</v>
      </c>
      <c r="BI36" s="29">
        <f t="shared" si="94"/>
        <v>0</v>
      </c>
      <c r="BJ36" s="29">
        <f t="shared" si="94"/>
        <v>0</v>
      </c>
      <c r="BK36" s="29">
        <f t="shared" si="94"/>
        <v>0</v>
      </c>
      <c r="BL36" s="29">
        <f t="shared" si="94"/>
        <v>35.601431128026888</v>
      </c>
      <c r="BM36" s="29">
        <f t="shared" si="94"/>
        <v>-35.601431128026888</v>
      </c>
      <c r="BN36" s="29">
        <f t="shared" si="94"/>
        <v>2757.0802099952562</v>
      </c>
      <c r="BO36" s="29">
        <f t="shared" si="94"/>
        <v>-2482.4920435280146</v>
      </c>
      <c r="BP36" s="29">
        <f t="shared" si="94"/>
        <v>-274.58816646724154</v>
      </c>
      <c r="BQ36" s="29">
        <f t="shared" si="94"/>
        <v>0</v>
      </c>
      <c r="BR36" s="29">
        <f t="shared" si="94"/>
        <v>0</v>
      </c>
      <c r="BS36" s="29">
        <f t="shared" si="94"/>
        <v>0</v>
      </c>
      <c r="BT36" s="29">
        <f t="shared" si="94"/>
        <v>0</v>
      </c>
      <c r="BU36" s="29">
        <f t="shared" si="94"/>
        <v>0</v>
      </c>
      <c r="BV36" s="29">
        <f t="shared" si="94"/>
        <v>0</v>
      </c>
      <c r="BW36" s="29">
        <f t="shared" si="94"/>
        <v>0</v>
      </c>
      <c r="BX36" s="29">
        <f t="shared" si="94"/>
        <v>0</v>
      </c>
    </row>
    <row r="37" spans="1:76" s="44" customFormat="1" x14ac:dyDescent="0.15">
      <c r="A37"/>
      <c r="B37" s="150" t="s">
        <v>293</v>
      </c>
      <c r="C37" s="150"/>
      <c r="D37" s="154"/>
      <c r="E37" s="90"/>
      <c r="F37" s="90"/>
      <c r="G37" s="151" t="str">
        <f t="shared" si="83"/>
        <v>JPY M</v>
      </c>
      <c r="H37" s="155">
        <f t="shared" ref="H37:T37" si="95">SUMIFS($X37:$BY37,$X$5:$BY$5,H$5,$X$4:$BY$4,4)</f>
        <v>7708</v>
      </c>
      <c r="I37" s="101">
        <f t="shared" si="95"/>
        <v>7562</v>
      </c>
      <c r="J37" s="101">
        <f t="shared" si="95"/>
        <v>7252</v>
      </c>
      <c r="K37" s="101">
        <f t="shared" si="95"/>
        <v>14354</v>
      </c>
      <c r="L37" s="101">
        <f t="shared" si="95"/>
        <v>12770</v>
      </c>
      <c r="M37" s="101">
        <f t="shared" si="95"/>
        <v>12626</v>
      </c>
      <c r="N37" s="101">
        <f t="shared" si="95"/>
        <v>9922</v>
      </c>
      <c r="O37" s="101">
        <f t="shared" si="95"/>
        <v>4393</v>
      </c>
      <c r="P37" s="101">
        <f t="shared" si="95"/>
        <v>0</v>
      </c>
      <c r="Q37" s="101">
        <f t="shared" si="95"/>
        <v>35.601431128026888</v>
      </c>
      <c r="R37" s="101">
        <f t="shared" si="95"/>
        <v>0</v>
      </c>
      <c r="S37" s="101">
        <f t="shared" si="95"/>
        <v>0</v>
      </c>
      <c r="T37" s="101">
        <f t="shared" si="95"/>
        <v>0</v>
      </c>
      <c r="U37" s="53"/>
      <c r="V37" s="21"/>
      <c r="W37" s="53"/>
      <c r="X37" s="21"/>
      <c r="Y37" s="106">
        <f>'3FS'!Y164</f>
        <v>4823</v>
      </c>
      <c r="Z37" s="106">
        <f>'3FS'!Z164</f>
        <v>5385</v>
      </c>
      <c r="AA37" s="106">
        <f>'3FS'!AA164</f>
        <v>6232</v>
      </c>
      <c r="AB37" s="106">
        <f>'3FS'!AB164</f>
        <v>7708</v>
      </c>
      <c r="AC37" s="106">
        <f>'3FS'!AC164</f>
        <v>8603</v>
      </c>
      <c r="AD37" s="106">
        <f>'3FS'!AD164</f>
        <v>8982</v>
      </c>
      <c r="AE37" s="106">
        <f>'3FS'!AE164</f>
        <v>9749</v>
      </c>
      <c r="AF37" s="106">
        <f>'3FS'!AF164</f>
        <v>7562</v>
      </c>
      <c r="AG37" s="106">
        <f>'3FS'!AG164</f>
        <v>7554</v>
      </c>
      <c r="AH37" s="106">
        <f>'3FS'!AH164</f>
        <v>7497</v>
      </c>
      <c r="AI37" s="106">
        <f>'3FS'!AI164</f>
        <v>8462</v>
      </c>
      <c r="AJ37" s="106">
        <f>'3FS'!AJ164</f>
        <v>7252</v>
      </c>
      <c r="AK37" s="106">
        <f>'3FS'!AK164</f>
        <v>7300</v>
      </c>
      <c r="AL37" s="106">
        <f>'3FS'!AL164</f>
        <v>10009</v>
      </c>
      <c r="AM37" s="106">
        <f>'3FS'!AM164</f>
        <v>12535</v>
      </c>
      <c r="AN37" s="106">
        <f>'3FS'!AN164</f>
        <v>14354</v>
      </c>
      <c r="AO37" s="106">
        <f>'3FS'!AO164</f>
        <v>14770</v>
      </c>
      <c r="AP37" s="106">
        <f>'3FS'!AP164</f>
        <v>15806</v>
      </c>
      <c r="AQ37" s="106">
        <f>'3FS'!AQ164</f>
        <v>15971</v>
      </c>
      <c r="AR37" s="106">
        <f>'3FS'!AR164</f>
        <v>12770</v>
      </c>
      <c r="AS37" s="106">
        <f>'3FS'!AS164</f>
        <v>12284</v>
      </c>
      <c r="AT37" s="106">
        <f>'3FS'!AT164</f>
        <v>12988</v>
      </c>
      <c r="AU37" s="106">
        <f>'3FS'!AU164</f>
        <v>13339</v>
      </c>
      <c r="AV37" s="106">
        <f>'3FS'!AV164</f>
        <v>12626</v>
      </c>
      <c r="AW37" s="106">
        <f>'3FS'!AW164</f>
        <v>11641</v>
      </c>
      <c r="AX37" s="106">
        <f>'3FS'!AX164</f>
        <v>11203</v>
      </c>
      <c r="AY37" s="106">
        <f>'3FS'!AY164</f>
        <v>10228</v>
      </c>
      <c r="AZ37" s="106">
        <f>'3FS'!AZ164</f>
        <v>9922</v>
      </c>
      <c r="BA37" s="106">
        <f>'3FS'!BA164</f>
        <v>8821</v>
      </c>
      <c r="BB37" s="106">
        <f>'3FS'!BB164</f>
        <v>12503</v>
      </c>
      <c r="BC37" s="106">
        <f>'3FS'!BC164</f>
        <v>5633</v>
      </c>
      <c r="BD37" s="106">
        <f>'3FS'!BD164</f>
        <v>4393</v>
      </c>
      <c r="BE37" s="106">
        <f>'3FS'!BE164</f>
        <v>3240</v>
      </c>
      <c r="BF37" s="106">
        <f>SUM(BF35:BF36)</f>
        <v>0</v>
      </c>
      <c r="BG37" s="106">
        <f t="shared" ref="BG37:BX37" si="96">SUM(BG35:BG36)</f>
        <v>0</v>
      </c>
      <c r="BH37" s="106">
        <f t="shared" si="96"/>
        <v>0</v>
      </c>
      <c r="BI37" s="106">
        <f t="shared" si="96"/>
        <v>0</v>
      </c>
      <c r="BJ37" s="106">
        <f t="shared" si="96"/>
        <v>0</v>
      </c>
      <c r="BK37" s="106">
        <f t="shared" si="96"/>
        <v>0</v>
      </c>
      <c r="BL37" s="106">
        <f t="shared" si="96"/>
        <v>35.601431128026888</v>
      </c>
      <c r="BM37" s="106">
        <f t="shared" si="96"/>
        <v>0</v>
      </c>
      <c r="BN37" s="106">
        <f t="shared" si="96"/>
        <v>2757.0802099952562</v>
      </c>
      <c r="BO37" s="106">
        <f t="shared" si="96"/>
        <v>274.58816646724154</v>
      </c>
      <c r="BP37" s="106">
        <f t="shared" si="96"/>
        <v>0</v>
      </c>
      <c r="BQ37" s="106">
        <f t="shared" si="96"/>
        <v>0</v>
      </c>
      <c r="BR37" s="106">
        <f t="shared" si="96"/>
        <v>0</v>
      </c>
      <c r="BS37" s="106">
        <f t="shared" si="96"/>
        <v>0</v>
      </c>
      <c r="BT37" s="106">
        <f t="shared" si="96"/>
        <v>0</v>
      </c>
      <c r="BU37" s="106">
        <f t="shared" si="96"/>
        <v>0</v>
      </c>
      <c r="BV37" s="106">
        <f t="shared" si="96"/>
        <v>0</v>
      </c>
      <c r="BW37" s="106">
        <f t="shared" si="96"/>
        <v>0</v>
      </c>
      <c r="BX37" s="106">
        <f t="shared" si="96"/>
        <v>0</v>
      </c>
    </row>
    <row r="38" spans="1:76" s="44" customFormat="1" x14ac:dyDescent="0.15">
      <c r="A38"/>
      <c r="B38" s="21"/>
      <c r="C38"/>
      <c r="D38"/>
      <c r="E38"/>
      <c r="F38"/>
      <c r="G38" s="36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"/>
      <c r="V38"/>
      <c r="W38" s="4"/>
      <c r="X38"/>
    </row>
    <row r="39" spans="1:76" x14ac:dyDescent="0.15">
      <c r="A39" t="s">
        <v>43</v>
      </c>
      <c r="B39" s="96" t="s">
        <v>294</v>
      </c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Y39" s="95"/>
      <c r="Z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  <c r="AM39" s="95"/>
      <c r="AN39" s="95"/>
      <c r="AO39" s="95"/>
      <c r="AP39" s="95"/>
      <c r="AQ39" s="95"/>
      <c r="AR39" s="95"/>
      <c r="AS39" s="95"/>
      <c r="AT39" s="95"/>
      <c r="AU39" s="95"/>
      <c r="AV39" s="95"/>
      <c r="AW39" s="95"/>
      <c r="AX39" s="95"/>
      <c r="AY39" s="95"/>
      <c r="AZ39" s="95"/>
      <c r="BA39" s="95"/>
      <c r="BB39" s="95"/>
      <c r="BC39" s="95"/>
      <c r="BD39" s="95"/>
      <c r="BE39" s="95"/>
      <c r="BF39" s="95"/>
      <c r="BG39" s="95"/>
      <c r="BH39" s="95"/>
      <c r="BI39" s="95"/>
      <c r="BJ39" s="95"/>
      <c r="BK39" s="95"/>
      <c r="BL39" s="95"/>
      <c r="BM39" s="95"/>
      <c r="BN39" s="95"/>
      <c r="BO39" s="95"/>
      <c r="BP39" s="95"/>
      <c r="BQ39" s="95"/>
      <c r="BR39" s="95"/>
      <c r="BS39" s="95"/>
      <c r="BT39" s="95"/>
      <c r="BU39" s="95"/>
      <c r="BV39" s="95"/>
      <c r="BW39" s="95"/>
      <c r="BX39" s="95"/>
    </row>
    <row r="41" spans="1:76" x14ac:dyDescent="0.15">
      <c r="B41" s="27" t="s">
        <v>295</v>
      </c>
      <c r="C41" s="27"/>
      <c r="G41" s="36" t="s">
        <v>38</v>
      </c>
      <c r="P41" s="145">
        <v>0.25</v>
      </c>
      <c r="Q41" s="145">
        <v>0.25</v>
      </c>
      <c r="R41" s="145">
        <v>0.25</v>
      </c>
      <c r="S41" s="145">
        <v>0.25</v>
      </c>
      <c r="T41" s="145">
        <v>0.25</v>
      </c>
      <c r="BF41" s="145">
        <v>0.25</v>
      </c>
      <c r="BG41" s="145">
        <v>0.25</v>
      </c>
      <c r="BH41" s="145">
        <v>0.25</v>
      </c>
      <c r="BI41" s="145">
        <v>0.25</v>
      </c>
      <c r="BJ41" s="145">
        <v>0.25</v>
      </c>
      <c r="BK41" s="145">
        <v>0.25</v>
      </c>
      <c r="BL41" s="145">
        <v>0.25</v>
      </c>
      <c r="BM41" s="145">
        <v>0.25</v>
      </c>
      <c r="BN41" s="145">
        <v>0.25</v>
      </c>
      <c r="BO41" s="145">
        <v>0.25</v>
      </c>
      <c r="BP41" s="145">
        <v>0.25</v>
      </c>
      <c r="BQ41" s="145">
        <v>0.25</v>
      </c>
      <c r="BR41" s="145">
        <v>0.25</v>
      </c>
      <c r="BS41" s="145">
        <v>0.25</v>
      </c>
      <c r="BT41" s="145">
        <v>0.25</v>
      </c>
      <c r="BU41" s="145">
        <v>0.25</v>
      </c>
      <c r="BV41" s="145">
        <v>0.25</v>
      </c>
      <c r="BW41" s="145">
        <v>0.25</v>
      </c>
      <c r="BX41" s="145">
        <v>0.25</v>
      </c>
    </row>
    <row r="42" spans="1:76" x14ac:dyDescent="0.15">
      <c r="B42" s="27" t="s">
        <v>296</v>
      </c>
      <c r="C42" s="27"/>
      <c r="G42" s="36" t="s">
        <v>38</v>
      </c>
      <c r="P42" s="145">
        <v>1</v>
      </c>
      <c r="Q42" s="145">
        <v>1</v>
      </c>
      <c r="R42" s="145">
        <v>1</v>
      </c>
      <c r="S42" s="145">
        <v>1</v>
      </c>
      <c r="T42" s="145">
        <v>1</v>
      </c>
      <c r="BF42" s="145">
        <v>1</v>
      </c>
      <c r="BG42" s="145">
        <v>1</v>
      </c>
      <c r="BH42" s="145">
        <v>1</v>
      </c>
      <c r="BI42" s="145">
        <v>1</v>
      </c>
      <c r="BJ42" s="145">
        <v>1</v>
      </c>
      <c r="BK42" s="145">
        <v>1</v>
      </c>
      <c r="BL42" s="145">
        <v>1</v>
      </c>
      <c r="BM42" s="145">
        <v>1</v>
      </c>
      <c r="BN42" s="145">
        <v>1</v>
      </c>
      <c r="BO42" s="145">
        <v>1</v>
      </c>
      <c r="BP42" s="145">
        <v>1</v>
      </c>
      <c r="BQ42" s="145">
        <v>1</v>
      </c>
      <c r="BR42" s="145">
        <v>1</v>
      </c>
      <c r="BS42" s="145">
        <v>1</v>
      </c>
      <c r="BT42" s="145">
        <v>1</v>
      </c>
      <c r="BU42" s="145">
        <v>1</v>
      </c>
      <c r="BV42" s="145">
        <v>1</v>
      </c>
      <c r="BW42" s="145">
        <v>1</v>
      </c>
      <c r="BX42" s="145">
        <v>1</v>
      </c>
    </row>
    <row r="43" spans="1:76" x14ac:dyDescent="0.15">
      <c r="B43" s="27" t="s">
        <v>297</v>
      </c>
      <c r="C43" s="27"/>
      <c r="G43" s="113" t="str">
        <f t="shared" ref="G43:G50" si="97">G$12</f>
        <v>JPY M</v>
      </c>
    </row>
    <row r="44" spans="1:76" x14ac:dyDescent="0.15">
      <c r="B44" s="27" t="s">
        <v>298</v>
      </c>
      <c r="C44" s="27"/>
      <c r="G44" s="113" t="str">
        <f t="shared" si="97"/>
        <v>JPY M</v>
      </c>
      <c r="P44" s="23">
        <f>O13+O14</f>
        <v>35018</v>
      </c>
      <c r="Q44" s="23">
        <f>P13+P14</f>
        <v>34765</v>
      </c>
      <c r="R44" s="23">
        <f>Q13+Q14</f>
        <v>34765</v>
      </c>
      <c r="S44" s="23">
        <f>R13+R14</f>
        <v>34765</v>
      </c>
      <c r="T44" s="23">
        <f>S13+S14</f>
        <v>34765</v>
      </c>
      <c r="BF44" s="25">
        <f>BE13+BE14</f>
        <v>34765</v>
      </c>
      <c r="BG44" s="25">
        <f>BF13+BF14</f>
        <v>34765</v>
      </c>
      <c r="BH44" s="25">
        <f>BG13+BG14</f>
        <v>34765</v>
      </c>
      <c r="BI44" s="25">
        <f>BH13+BH14</f>
        <v>34765</v>
      </c>
      <c r="BJ44" s="25">
        <f>BI13+BI14</f>
        <v>34765</v>
      </c>
      <c r="BK44" s="25">
        <f>BJ13+BJ14</f>
        <v>34765</v>
      </c>
      <c r="BL44" s="25">
        <f>BK13+BK14</f>
        <v>34765</v>
      </c>
      <c r="BM44" s="25">
        <f>BL13+BL14</f>
        <v>34765</v>
      </c>
      <c r="BN44" s="25">
        <f>BM13+BM14</f>
        <v>34765</v>
      </c>
      <c r="BO44" s="25">
        <f>BN13+BN14</f>
        <v>34765</v>
      </c>
      <c r="BP44" s="25">
        <f>BO13+BO14</f>
        <v>34765</v>
      </c>
      <c r="BQ44" s="25">
        <f>BP13+BP14</f>
        <v>34765</v>
      </c>
      <c r="BR44" s="25">
        <f>BQ13+BQ14</f>
        <v>34765</v>
      </c>
      <c r="BS44" s="25">
        <f>BR13+BR14</f>
        <v>34765</v>
      </c>
      <c r="BT44" s="25">
        <f>BS13+BS14</f>
        <v>34765</v>
      </c>
      <c r="BU44" s="25">
        <f>BT13+BT14</f>
        <v>34765</v>
      </c>
      <c r="BV44" s="25">
        <f>BU13+BU14</f>
        <v>34765</v>
      </c>
      <c r="BW44" s="25">
        <f>BV13+BV14</f>
        <v>34765</v>
      </c>
      <c r="BX44" s="25">
        <f>BW13+BW14</f>
        <v>34765</v>
      </c>
    </row>
    <row r="45" spans="1:76" x14ac:dyDescent="0.15">
      <c r="B45" s="27"/>
      <c r="C45" s="27" t="s">
        <v>299</v>
      </c>
      <c r="G45" s="113" t="str">
        <f t="shared" si="97"/>
        <v>JPY M</v>
      </c>
      <c r="P45" s="23">
        <f t="shared" ref="P45:T47" si="98">+SUMIF($X$5:$BY$5,P$5,$X45:$BY45)</f>
        <v>-6518.4375</v>
      </c>
      <c r="Q45" s="23">
        <f t="shared" si="98"/>
        <v>-8691.25</v>
      </c>
      <c r="R45" s="23">
        <f t="shared" si="98"/>
        <v>-8691.25</v>
      </c>
      <c r="S45" s="23">
        <f t="shared" si="98"/>
        <v>-8691.25</v>
      </c>
      <c r="T45" s="23">
        <f t="shared" si="98"/>
        <v>-8691.25</v>
      </c>
      <c r="BF45" s="23">
        <f>-BF44*BF41/4</f>
        <v>-2172.8125</v>
      </c>
      <c r="BG45" s="23">
        <f t="shared" ref="BG45:BT45" si="99">-BG44*BG41/4</f>
        <v>-2172.8125</v>
      </c>
      <c r="BH45" s="23">
        <f t="shared" si="99"/>
        <v>-2172.8125</v>
      </c>
      <c r="BI45" s="23">
        <f t="shared" si="99"/>
        <v>-2172.8125</v>
      </c>
      <c r="BJ45" s="23">
        <f t="shared" si="99"/>
        <v>-2172.8125</v>
      </c>
      <c r="BK45" s="23">
        <f t="shared" si="99"/>
        <v>-2172.8125</v>
      </c>
      <c r="BL45" s="23">
        <f t="shared" si="99"/>
        <v>-2172.8125</v>
      </c>
      <c r="BM45" s="23">
        <f t="shared" si="99"/>
        <v>-2172.8125</v>
      </c>
      <c r="BN45" s="23">
        <f t="shared" si="99"/>
        <v>-2172.8125</v>
      </c>
      <c r="BO45" s="23">
        <f t="shared" si="99"/>
        <v>-2172.8125</v>
      </c>
      <c r="BP45" s="23">
        <f t="shared" si="99"/>
        <v>-2172.8125</v>
      </c>
      <c r="BQ45" s="23">
        <f t="shared" si="99"/>
        <v>-2172.8125</v>
      </c>
      <c r="BR45" s="23">
        <f t="shared" si="99"/>
        <v>-2172.8125</v>
      </c>
      <c r="BS45" s="23">
        <f t="shared" si="99"/>
        <v>-2172.8125</v>
      </c>
      <c r="BT45" s="23">
        <f t="shared" si="99"/>
        <v>-2172.8125</v>
      </c>
      <c r="BU45" s="23">
        <f t="shared" ref="BU45" si="100">-BU44*BU41/4</f>
        <v>-2172.8125</v>
      </c>
      <c r="BV45" s="23">
        <f t="shared" ref="BV45" si="101">-BV44*BV41/4</f>
        <v>-2172.8125</v>
      </c>
      <c r="BW45" s="23">
        <f t="shared" ref="BW45" si="102">-BW44*BW41/4</f>
        <v>-2172.8125</v>
      </c>
      <c r="BX45" s="23">
        <f t="shared" ref="BX45" si="103">-BX44*BX41/4</f>
        <v>-2172.8125</v>
      </c>
    </row>
    <row r="46" spans="1:76" x14ac:dyDescent="0.15">
      <c r="B46" s="27"/>
      <c r="C46" s="27" t="s">
        <v>300</v>
      </c>
      <c r="G46" s="113" t="str">
        <f t="shared" si="97"/>
        <v>JPY M</v>
      </c>
      <c r="P46" s="23">
        <f t="shared" si="98"/>
        <v>6518.4375</v>
      </c>
      <c r="Q46" s="23">
        <f t="shared" si="98"/>
        <v>8691.25</v>
      </c>
      <c r="R46" s="23">
        <f t="shared" si="98"/>
        <v>8691.25</v>
      </c>
      <c r="S46" s="23">
        <f t="shared" si="98"/>
        <v>8691.25</v>
      </c>
      <c r="T46" s="23">
        <f t="shared" si="98"/>
        <v>8691.25</v>
      </c>
      <c r="BF46" s="23">
        <f>-BF45*BF42</f>
        <v>2172.8125</v>
      </c>
      <c r="BG46" s="23">
        <f t="shared" ref="BG46:BT46" si="104">-BG45*BG42</f>
        <v>2172.8125</v>
      </c>
      <c r="BH46" s="23">
        <f t="shared" si="104"/>
        <v>2172.8125</v>
      </c>
      <c r="BI46" s="23">
        <f t="shared" si="104"/>
        <v>2172.8125</v>
      </c>
      <c r="BJ46" s="23">
        <f t="shared" si="104"/>
        <v>2172.8125</v>
      </c>
      <c r="BK46" s="23">
        <f t="shared" si="104"/>
        <v>2172.8125</v>
      </c>
      <c r="BL46" s="23">
        <f t="shared" si="104"/>
        <v>2172.8125</v>
      </c>
      <c r="BM46" s="23">
        <f t="shared" si="104"/>
        <v>2172.8125</v>
      </c>
      <c r="BN46" s="23">
        <f t="shared" si="104"/>
        <v>2172.8125</v>
      </c>
      <c r="BO46" s="23">
        <f t="shared" si="104"/>
        <v>2172.8125</v>
      </c>
      <c r="BP46" s="23">
        <f t="shared" si="104"/>
        <v>2172.8125</v>
      </c>
      <c r="BQ46" s="23">
        <f t="shared" si="104"/>
        <v>2172.8125</v>
      </c>
      <c r="BR46" s="23">
        <f t="shared" si="104"/>
        <v>2172.8125</v>
      </c>
      <c r="BS46" s="23">
        <f t="shared" si="104"/>
        <v>2172.8125</v>
      </c>
      <c r="BT46" s="23">
        <f t="shared" si="104"/>
        <v>2172.8125</v>
      </c>
      <c r="BU46" s="23">
        <f t="shared" ref="BU46" si="105">-BU45*BU42</f>
        <v>2172.8125</v>
      </c>
      <c r="BV46" s="23">
        <f t="shared" ref="BV46" si="106">-BV45*BV42</f>
        <v>2172.8125</v>
      </c>
      <c r="BW46" s="23">
        <f t="shared" ref="BW46" si="107">-BW45*BW42</f>
        <v>2172.8125</v>
      </c>
      <c r="BX46" s="23">
        <f t="shared" ref="BX46" si="108">-BX45*BX42</f>
        <v>2172.8125</v>
      </c>
    </row>
    <row r="47" spans="1:76" x14ac:dyDescent="0.15">
      <c r="B47" s="27"/>
      <c r="C47" s="27" t="s">
        <v>301</v>
      </c>
      <c r="G47" s="113" t="str">
        <f t="shared" si="97"/>
        <v>JPY M</v>
      </c>
      <c r="P47" s="23">
        <f t="shared" si="98"/>
        <v>0</v>
      </c>
      <c r="Q47" s="23">
        <f t="shared" si="98"/>
        <v>0</v>
      </c>
      <c r="R47" s="23">
        <f t="shared" si="98"/>
        <v>0</v>
      </c>
      <c r="S47" s="23">
        <f t="shared" si="98"/>
        <v>0</v>
      </c>
      <c r="T47" s="23">
        <f t="shared" si="98"/>
        <v>0</v>
      </c>
    </row>
    <row r="48" spans="1:76" x14ac:dyDescent="0.15">
      <c r="B48" s="150" t="s">
        <v>302</v>
      </c>
      <c r="C48" s="150"/>
      <c r="D48" s="90"/>
      <c r="E48" s="90"/>
      <c r="F48" s="90"/>
      <c r="G48" s="151" t="str">
        <f t="shared" si="97"/>
        <v>JPY M</v>
      </c>
      <c r="H48" s="101">
        <f t="shared" ref="H48:T48" si="109">SUMIFS($X48:$BY48,$X$5:$BY$5,H$5,$X$4:$BY$4,4)</f>
        <v>0</v>
      </c>
      <c r="I48" s="101">
        <f t="shared" si="109"/>
        <v>0</v>
      </c>
      <c r="J48" s="101">
        <f t="shared" si="109"/>
        <v>0</v>
      </c>
      <c r="K48" s="101">
        <f t="shared" si="109"/>
        <v>0</v>
      </c>
      <c r="L48" s="101">
        <f t="shared" si="109"/>
        <v>0</v>
      </c>
      <c r="M48" s="101">
        <f t="shared" si="109"/>
        <v>0</v>
      </c>
      <c r="N48" s="101">
        <f t="shared" si="109"/>
        <v>0</v>
      </c>
      <c r="O48" s="101">
        <f t="shared" si="109"/>
        <v>0</v>
      </c>
      <c r="P48" s="101">
        <f t="shared" si="109"/>
        <v>34765</v>
      </c>
      <c r="Q48" s="101">
        <f t="shared" si="109"/>
        <v>34765</v>
      </c>
      <c r="R48" s="101">
        <f t="shared" si="109"/>
        <v>34765</v>
      </c>
      <c r="S48" s="101">
        <f t="shared" si="109"/>
        <v>34765</v>
      </c>
      <c r="T48" s="101">
        <f t="shared" si="109"/>
        <v>34765</v>
      </c>
      <c r="U48" s="53"/>
      <c r="V48" s="21"/>
      <c r="W48" s="53"/>
      <c r="X48" s="21"/>
      <c r="Y48" s="103">
        <f>SUM(Y44:Y47)</f>
        <v>0</v>
      </c>
      <c r="Z48" s="103">
        <f t="shared" ref="Z48:BF48" si="110">SUM(Z44:Z47)</f>
        <v>0</v>
      </c>
      <c r="AA48" s="103">
        <f t="shared" si="110"/>
        <v>0</v>
      </c>
      <c r="AB48" s="103">
        <f t="shared" si="110"/>
        <v>0</v>
      </c>
      <c r="AC48" s="103">
        <f t="shared" si="110"/>
        <v>0</v>
      </c>
      <c r="AD48" s="103">
        <f t="shared" si="110"/>
        <v>0</v>
      </c>
      <c r="AE48" s="103">
        <f t="shared" si="110"/>
        <v>0</v>
      </c>
      <c r="AF48" s="103">
        <f t="shared" si="110"/>
        <v>0</v>
      </c>
      <c r="AG48" s="103">
        <f t="shared" si="110"/>
        <v>0</v>
      </c>
      <c r="AH48" s="103">
        <f t="shared" si="110"/>
        <v>0</v>
      </c>
      <c r="AI48" s="103">
        <f t="shared" si="110"/>
        <v>0</v>
      </c>
      <c r="AJ48" s="103">
        <f t="shared" si="110"/>
        <v>0</v>
      </c>
      <c r="AK48" s="103">
        <f t="shared" si="110"/>
        <v>0</v>
      </c>
      <c r="AL48" s="103">
        <f t="shared" si="110"/>
        <v>0</v>
      </c>
      <c r="AM48" s="103">
        <f t="shared" si="110"/>
        <v>0</v>
      </c>
      <c r="AN48" s="103">
        <f t="shared" si="110"/>
        <v>0</v>
      </c>
      <c r="AO48" s="103">
        <f t="shared" si="110"/>
        <v>0</v>
      </c>
      <c r="AP48" s="103">
        <f t="shared" si="110"/>
        <v>0</v>
      </c>
      <c r="AQ48" s="103">
        <f t="shared" si="110"/>
        <v>0</v>
      </c>
      <c r="AR48" s="103">
        <f t="shared" si="110"/>
        <v>0</v>
      </c>
      <c r="AS48" s="103">
        <f t="shared" si="110"/>
        <v>0</v>
      </c>
      <c r="AT48" s="103">
        <f t="shared" si="110"/>
        <v>0</v>
      </c>
      <c r="AU48" s="103">
        <f t="shared" si="110"/>
        <v>0</v>
      </c>
      <c r="AV48" s="103">
        <f t="shared" si="110"/>
        <v>0</v>
      </c>
      <c r="AW48" s="103">
        <f t="shared" si="110"/>
        <v>0</v>
      </c>
      <c r="AX48" s="103">
        <f t="shared" si="110"/>
        <v>0</v>
      </c>
      <c r="AY48" s="103">
        <f t="shared" si="110"/>
        <v>0</v>
      </c>
      <c r="AZ48" s="103">
        <f t="shared" si="110"/>
        <v>0</v>
      </c>
      <c r="BA48" s="103">
        <f t="shared" si="110"/>
        <v>0</v>
      </c>
      <c r="BB48" s="103">
        <f t="shared" si="110"/>
        <v>0</v>
      </c>
      <c r="BC48" s="103">
        <f t="shared" si="110"/>
        <v>0</v>
      </c>
      <c r="BD48" s="103">
        <f t="shared" si="110"/>
        <v>0</v>
      </c>
      <c r="BE48" s="103">
        <f t="shared" si="110"/>
        <v>0</v>
      </c>
      <c r="BF48" s="103">
        <f t="shared" si="110"/>
        <v>34765</v>
      </c>
      <c r="BG48" s="103">
        <f t="shared" ref="BG48:BT48" si="111">SUM(BG44:BG47)</f>
        <v>34765</v>
      </c>
      <c r="BH48" s="103">
        <f t="shared" si="111"/>
        <v>34765</v>
      </c>
      <c r="BI48" s="103">
        <f t="shared" si="111"/>
        <v>34765</v>
      </c>
      <c r="BJ48" s="103">
        <f t="shared" si="111"/>
        <v>34765</v>
      </c>
      <c r="BK48" s="103">
        <f t="shared" si="111"/>
        <v>34765</v>
      </c>
      <c r="BL48" s="103">
        <f t="shared" si="111"/>
        <v>34765</v>
      </c>
      <c r="BM48" s="103">
        <f t="shared" si="111"/>
        <v>34765</v>
      </c>
      <c r="BN48" s="103">
        <f t="shared" si="111"/>
        <v>34765</v>
      </c>
      <c r="BO48" s="103">
        <f t="shared" si="111"/>
        <v>34765</v>
      </c>
      <c r="BP48" s="103">
        <f t="shared" si="111"/>
        <v>34765</v>
      </c>
      <c r="BQ48" s="103">
        <f t="shared" si="111"/>
        <v>34765</v>
      </c>
      <c r="BR48" s="103">
        <f t="shared" si="111"/>
        <v>34765</v>
      </c>
      <c r="BS48" s="103">
        <f t="shared" si="111"/>
        <v>34765</v>
      </c>
      <c r="BT48" s="103">
        <f t="shared" si="111"/>
        <v>34765</v>
      </c>
      <c r="BU48" s="103">
        <f t="shared" ref="BU48" si="112">SUM(BU44:BU47)</f>
        <v>34765</v>
      </c>
      <c r="BV48" s="103">
        <f t="shared" ref="BV48" si="113">SUM(BV44:BV47)</f>
        <v>34765</v>
      </c>
      <c r="BW48" s="103">
        <f t="shared" ref="BW48" si="114">SUM(BW44:BW47)</f>
        <v>34765</v>
      </c>
      <c r="BX48" s="103">
        <f t="shared" ref="BX48" si="115">SUM(BX44:BX47)</f>
        <v>34765</v>
      </c>
    </row>
    <row r="49" spans="1:76" x14ac:dyDescent="0.15">
      <c r="B49" s="27"/>
      <c r="C49" s="27" t="s">
        <v>303</v>
      </c>
      <c r="G49" s="113" t="str">
        <f t="shared" si="97"/>
        <v>JPY M</v>
      </c>
      <c r="P49" s="23">
        <f t="shared" ref="P49:T50" si="116">SUMIFS($X49:$BY49,$X$5:$BY$5,P$5,$X$4:$BY$4,4)</f>
        <v>8691.25</v>
      </c>
      <c r="Q49" s="23">
        <f t="shared" si="116"/>
        <v>8691.25</v>
      </c>
      <c r="R49" s="23">
        <f t="shared" si="116"/>
        <v>8691.25</v>
      </c>
      <c r="S49" s="23">
        <f t="shared" si="116"/>
        <v>8691.25</v>
      </c>
      <c r="T49" s="23">
        <f t="shared" si="116"/>
        <v>8691.25</v>
      </c>
      <c r="BF49" s="23">
        <f>BF48*BF41</f>
        <v>8691.25</v>
      </c>
      <c r="BG49" s="23">
        <f t="shared" ref="BG49:BT49" si="117">BG48*BG41</f>
        <v>8691.25</v>
      </c>
      <c r="BH49" s="23">
        <f t="shared" si="117"/>
        <v>8691.25</v>
      </c>
      <c r="BI49" s="23">
        <f t="shared" si="117"/>
        <v>8691.25</v>
      </c>
      <c r="BJ49" s="23">
        <f t="shared" si="117"/>
        <v>8691.25</v>
      </c>
      <c r="BK49" s="23">
        <f t="shared" si="117"/>
        <v>8691.25</v>
      </c>
      <c r="BL49" s="23">
        <f t="shared" si="117"/>
        <v>8691.25</v>
      </c>
      <c r="BM49" s="23">
        <f t="shared" si="117"/>
        <v>8691.25</v>
      </c>
      <c r="BN49" s="23">
        <f t="shared" si="117"/>
        <v>8691.25</v>
      </c>
      <c r="BO49" s="23">
        <f t="shared" si="117"/>
        <v>8691.25</v>
      </c>
      <c r="BP49" s="23">
        <f t="shared" si="117"/>
        <v>8691.25</v>
      </c>
      <c r="BQ49" s="23">
        <f t="shared" si="117"/>
        <v>8691.25</v>
      </c>
      <c r="BR49" s="23">
        <f t="shared" si="117"/>
        <v>8691.25</v>
      </c>
      <c r="BS49" s="23">
        <f t="shared" si="117"/>
        <v>8691.25</v>
      </c>
      <c r="BT49" s="23">
        <f t="shared" si="117"/>
        <v>8691.25</v>
      </c>
      <c r="BU49" s="23">
        <f t="shared" ref="BU49" si="118">BU48*BU41</f>
        <v>8691.25</v>
      </c>
      <c r="BV49" s="23">
        <f t="shared" ref="BV49" si="119">BV48*BV41</f>
        <v>8691.25</v>
      </c>
      <c r="BW49" s="23">
        <f t="shared" ref="BW49" si="120">BW48*BW41</f>
        <v>8691.25</v>
      </c>
      <c r="BX49" s="23">
        <f t="shared" ref="BX49" si="121">BX48*BX41</f>
        <v>8691.25</v>
      </c>
    </row>
    <row r="50" spans="1:76" x14ac:dyDescent="0.15">
      <c r="B50" s="27"/>
      <c r="C50" s="27" t="s">
        <v>304</v>
      </c>
      <c r="G50" s="113" t="str">
        <f t="shared" si="97"/>
        <v>JPY M</v>
      </c>
      <c r="P50" s="23">
        <f t="shared" si="116"/>
        <v>26073.75</v>
      </c>
      <c r="Q50" s="23">
        <f t="shared" si="116"/>
        <v>26073.75</v>
      </c>
      <c r="R50" s="23">
        <f t="shared" si="116"/>
        <v>26073.75</v>
      </c>
      <c r="S50" s="23">
        <f t="shared" si="116"/>
        <v>26073.75</v>
      </c>
      <c r="T50" s="23">
        <f t="shared" si="116"/>
        <v>26073.75</v>
      </c>
      <c r="BF50" s="25">
        <f>BF48-BF49</f>
        <v>26073.75</v>
      </c>
      <c r="BG50" s="25">
        <f t="shared" ref="BG50:BT50" si="122">BG48-BG49</f>
        <v>26073.75</v>
      </c>
      <c r="BH50" s="25">
        <f t="shared" si="122"/>
        <v>26073.75</v>
      </c>
      <c r="BI50" s="25">
        <f t="shared" si="122"/>
        <v>26073.75</v>
      </c>
      <c r="BJ50" s="25">
        <f t="shared" si="122"/>
        <v>26073.75</v>
      </c>
      <c r="BK50" s="25">
        <f t="shared" si="122"/>
        <v>26073.75</v>
      </c>
      <c r="BL50" s="25">
        <f t="shared" si="122"/>
        <v>26073.75</v>
      </c>
      <c r="BM50" s="25">
        <f t="shared" si="122"/>
        <v>26073.75</v>
      </c>
      <c r="BN50" s="25">
        <f t="shared" si="122"/>
        <v>26073.75</v>
      </c>
      <c r="BO50" s="25">
        <f t="shared" si="122"/>
        <v>26073.75</v>
      </c>
      <c r="BP50" s="25">
        <f t="shared" si="122"/>
        <v>26073.75</v>
      </c>
      <c r="BQ50" s="25">
        <f t="shared" si="122"/>
        <v>26073.75</v>
      </c>
      <c r="BR50" s="25">
        <f t="shared" si="122"/>
        <v>26073.75</v>
      </c>
      <c r="BS50" s="25">
        <f t="shared" si="122"/>
        <v>26073.75</v>
      </c>
      <c r="BT50" s="25">
        <f t="shared" si="122"/>
        <v>26073.75</v>
      </c>
      <c r="BU50" s="25">
        <f t="shared" ref="BU50" si="123">BU48-BU49</f>
        <v>26073.75</v>
      </c>
      <c r="BV50" s="25">
        <f t="shared" ref="BV50" si="124">BV48-BV49</f>
        <v>26073.75</v>
      </c>
      <c r="BW50" s="25">
        <f t="shared" ref="BW50" si="125">BW48-BW49</f>
        <v>26073.75</v>
      </c>
      <c r="BX50" s="25">
        <f t="shared" ref="BX50" si="126">BX48-BX49</f>
        <v>26073.75</v>
      </c>
    </row>
    <row r="52" spans="1:76" x14ac:dyDescent="0.15">
      <c r="A52" t="s">
        <v>43</v>
      </c>
      <c r="B52" s="96" t="s">
        <v>305</v>
      </c>
      <c r="C52" s="95"/>
      <c r="D52" s="95"/>
      <c r="E52" s="95"/>
      <c r="F52" s="95"/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Y52" s="95"/>
      <c r="Z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  <c r="AM52" s="95"/>
      <c r="AN52" s="95"/>
      <c r="AO52" s="95"/>
      <c r="AP52" s="95"/>
      <c r="AQ52" s="95"/>
      <c r="AR52" s="95"/>
      <c r="AS52" s="95"/>
      <c r="AT52" s="95"/>
      <c r="AU52" s="95"/>
      <c r="AV52" s="95"/>
      <c r="AW52" s="95"/>
      <c r="AX52" s="95"/>
      <c r="AY52" s="95"/>
      <c r="AZ52" s="95"/>
      <c r="BA52" s="95"/>
      <c r="BB52" s="95"/>
      <c r="BC52" s="95"/>
      <c r="BD52" s="95"/>
      <c r="BE52" s="95"/>
      <c r="BF52" s="95"/>
      <c r="BG52" s="95"/>
      <c r="BH52" s="95"/>
      <c r="BI52" s="95"/>
      <c r="BJ52" s="95"/>
      <c r="BK52" s="95"/>
      <c r="BL52" s="95"/>
      <c r="BM52" s="95"/>
      <c r="BN52" s="95"/>
      <c r="BO52" s="95"/>
      <c r="BP52" s="95"/>
      <c r="BQ52" s="95"/>
      <c r="BR52" s="95"/>
      <c r="BS52" s="95"/>
      <c r="BT52" s="95"/>
      <c r="BU52" s="95"/>
      <c r="BV52" s="95"/>
      <c r="BW52" s="95"/>
      <c r="BX52" s="95"/>
    </row>
    <row r="54" spans="1:76" x14ac:dyDescent="0.15">
      <c r="B54" s="27" t="s">
        <v>228</v>
      </c>
      <c r="C54" s="27"/>
      <c r="G54" s="113" t="str">
        <f t="shared" ref="G54:G57" si="127">G$12</f>
        <v>JPY M</v>
      </c>
      <c r="P54" s="25">
        <f>O57</f>
        <v>10000</v>
      </c>
      <c r="Q54" s="25">
        <f t="shared" ref="Q54:T54" si="128">P57</f>
        <v>10000</v>
      </c>
      <c r="R54" s="25">
        <f t="shared" si="128"/>
        <v>10000</v>
      </c>
      <c r="S54" s="25">
        <f t="shared" si="128"/>
        <v>10000</v>
      </c>
      <c r="T54" s="25">
        <f t="shared" si="128"/>
        <v>10000</v>
      </c>
      <c r="BF54" s="25">
        <f>BE57</f>
        <v>10000</v>
      </c>
      <c r="BG54" s="25">
        <f t="shared" ref="BG54:BT54" si="129">BF57</f>
        <v>10000</v>
      </c>
      <c r="BH54" s="25">
        <f t="shared" si="129"/>
        <v>10000</v>
      </c>
      <c r="BI54" s="25">
        <f t="shared" si="129"/>
        <v>10000</v>
      </c>
      <c r="BJ54" s="25">
        <f t="shared" si="129"/>
        <v>10000</v>
      </c>
      <c r="BK54" s="25">
        <f t="shared" si="129"/>
        <v>10000</v>
      </c>
      <c r="BL54" s="25">
        <f t="shared" si="129"/>
        <v>10000</v>
      </c>
      <c r="BM54" s="25">
        <f t="shared" si="129"/>
        <v>10000</v>
      </c>
      <c r="BN54" s="25">
        <f t="shared" si="129"/>
        <v>10000</v>
      </c>
      <c r="BO54" s="25">
        <f t="shared" si="129"/>
        <v>10000</v>
      </c>
      <c r="BP54" s="25">
        <f t="shared" si="129"/>
        <v>10000</v>
      </c>
      <c r="BQ54" s="25">
        <f t="shared" si="129"/>
        <v>10000</v>
      </c>
      <c r="BR54" s="25">
        <f t="shared" si="129"/>
        <v>10000</v>
      </c>
      <c r="BS54" s="25">
        <f t="shared" si="129"/>
        <v>10000</v>
      </c>
      <c r="BT54" s="25">
        <f t="shared" si="129"/>
        <v>10000</v>
      </c>
      <c r="BU54" s="25">
        <f t="shared" ref="BU54:BX54" si="130">BT57</f>
        <v>10000</v>
      </c>
      <c r="BV54" s="25">
        <f t="shared" si="130"/>
        <v>10000</v>
      </c>
      <c r="BW54" s="25">
        <f t="shared" si="130"/>
        <v>10000</v>
      </c>
      <c r="BX54" s="25">
        <f t="shared" si="130"/>
        <v>10000</v>
      </c>
    </row>
    <row r="55" spans="1:76" x14ac:dyDescent="0.15">
      <c r="B55" s="27"/>
      <c r="C55" s="27" t="s">
        <v>306</v>
      </c>
      <c r="G55" s="113" t="str">
        <f t="shared" si="127"/>
        <v>JPY M</v>
      </c>
      <c r="P55" s="23">
        <f t="shared" ref="P55:T56" si="131">+SUMIF($X$5:$BY$5,P$5,$X55:$BY55)</f>
        <v>0</v>
      </c>
      <c r="Q55" s="23">
        <f t="shared" si="131"/>
        <v>0</v>
      </c>
      <c r="R55" s="23">
        <f t="shared" si="131"/>
        <v>0</v>
      </c>
      <c r="S55" s="23">
        <f t="shared" si="131"/>
        <v>0</v>
      </c>
      <c r="T55" s="23">
        <f t="shared" si="131"/>
        <v>0</v>
      </c>
      <c r="BF55" s="149">
        <v>0</v>
      </c>
      <c r="BG55" s="149">
        <v>0</v>
      </c>
      <c r="BH55" s="149">
        <v>0</v>
      </c>
      <c r="BI55" s="149">
        <v>0</v>
      </c>
      <c r="BJ55" s="149">
        <v>0</v>
      </c>
      <c r="BK55" s="149">
        <v>0</v>
      </c>
      <c r="BL55" s="149">
        <v>0</v>
      </c>
      <c r="BM55" s="149">
        <v>0</v>
      </c>
      <c r="BN55" s="149">
        <v>0</v>
      </c>
      <c r="BO55" s="149">
        <v>0</v>
      </c>
      <c r="BP55" s="149">
        <v>0</v>
      </c>
      <c r="BQ55" s="149">
        <v>0</v>
      </c>
      <c r="BR55" s="149">
        <v>0</v>
      </c>
      <c r="BS55" s="149">
        <v>0</v>
      </c>
      <c r="BT55" s="149">
        <v>0</v>
      </c>
      <c r="BU55" s="149">
        <v>0</v>
      </c>
      <c r="BV55" s="149">
        <v>0</v>
      </c>
      <c r="BW55" s="149">
        <v>0</v>
      </c>
      <c r="BX55" s="149">
        <v>0</v>
      </c>
    </row>
    <row r="56" spans="1:76" x14ac:dyDescent="0.15">
      <c r="B56" s="27"/>
      <c r="C56" s="27" t="s">
        <v>307</v>
      </c>
      <c r="G56" s="113" t="str">
        <f t="shared" si="127"/>
        <v>JPY M</v>
      </c>
      <c r="P56" s="23">
        <f t="shared" si="131"/>
        <v>0</v>
      </c>
      <c r="Q56" s="23">
        <f t="shared" si="131"/>
        <v>0</v>
      </c>
      <c r="R56" s="23">
        <f t="shared" si="131"/>
        <v>0</v>
      </c>
      <c r="S56" s="23">
        <f t="shared" si="131"/>
        <v>0</v>
      </c>
      <c r="T56" s="23">
        <f t="shared" si="131"/>
        <v>0</v>
      </c>
      <c r="BF56" s="152">
        <v>0</v>
      </c>
      <c r="BG56" s="152">
        <v>0</v>
      </c>
      <c r="BH56" s="152">
        <v>0</v>
      </c>
      <c r="BI56" s="152">
        <v>0</v>
      </c>
      <c r="BJ56" s="152">
        <v>0</v>
      </c>
      <c r="BK56" s="152">
        <v>0</v>
      </c>
      <c r="BL56" s="152">
        <v>0</v>
      </c>
      <c r="BM56" s="152">
        <v>0</v>
      </c>
      <c r="BN56" s="152">
        <v>0</v>
      </c>
      <c r="BO56" s="152">
        <v>0</v>
      </c>
      <c r="BP56" s="152">
        <v>0</v>
      </c>
      <c r="BQ56" s="152">
        <v>0</v>
      </c>
      <c r="BR56" s="152">
        <v>0</v>
      </c>
      <c r="BS56" s="152">
        <v>0</v>
      </c>
      <c r="BT56" s="152">
        <v>0</v>
      </c>
      <c r="BU56" s="152">
        <v>0</v>
      </c>
      <c r="BV56" s="152">
        <v>0</v>
      </c>
      <c r="BW56" s="152">
        <v>0</v>
      </c>
      <c r="BX56" s="152">
        <v>0</v>
      </c>
    </row>
    <row r="57" spans="1:76" x14ac:dyDescent="0.15">
      <c r="B57" s="150" t="s">
        <v>231</v>
      </c>
      <c r="C57" s="150"/>
      <c r="D57" s="90"/>
      <c r="E57" s="90"/>
      <c r="F57" s="90"/>
      <c r="G57" s="151" t="str">
        <f t="shared" si="127"/>
        <v>JPY M</v>
      </c>
      <c r="H57" s="101">
        <f t="shared" ref="H57:T57" si="132">SUMIFS($X57:$BY57,$X$5:$BY$5,H$5,$X$4:$BY$4,4)</f>
        <v>0</v>
      </c>
      <c r="I57" s="101">
        <f t="shared" si="132"/>
        <v>10000</v>
      </c>
      <c r="J57" s="101">
        <f t="shared" si="132"/>
        <v>10000</v>
      </c>
      <c r="K57" s="101">
        <f t="shared" si="132"/>
        <v>10000</v>
      </c>
      <c r="L57" s="101">
        <f t="shared" si="132"/>
        <v>10000</v>
      </c>
      <c r="M57" s="101">
        <f t="shared" si="132"/>
        <v>5000</v>
      </c>
      <c r="N57" s="101">
        <f t="shared" si="132"/>
        <v>10000</v>
      </c>
      <c r="O57" s="101">
        <f t="shared" si="132"/>
        <v>10000</v>
      </c>
      <c r="P57" s="101">
        <f t="shared" si="132"/>
        <v>10000</v>
      </c>
      <c r="Q57" s="101">
        <f t="shared" si="132"/>
        <v>10000</v>
      </c>
      <c r="R57" s="101">
        <f t="shared" si="132"/>
        <v>10000</v>
      </c>
      <c r="S57" s="101">
        <f t="shared" si="132"/>
        <v>10000</v>
      </c>
      <c r="T57" s="101">
        <f t="shared" si="132"/>
        <v>10000</v>
      </c>
      <c r="Y57" s="153">
        <f>'3FS'!Y172</f>
        <v>0</v>
      </c>
      <c r="Z57" s="153">
        <f>'3FS'!Z172</f>
        <v>0</v>
      </c>
      <c r="AA57" s="153">
        <f>'3FS'!AA172</f>
        <v>0</v>
      </c>
      <c r="AB57" s="153">
        <f>'3FS'!AB172</f>
        <v>0</v>
      </c>
      <c r="AC57" s="153">
        <f>'3FS'!AC172</f>
        <v>0</v>
      </c>
      <c r="AD57" s="153">
        <f>'3FS'!AD172</f>
        <v>10000</v>
      </c>
      <c r="AE57" s="153">
        <f>'3FS'!AE172</f>
        <v>10000</v>
      </c>
      <c r="AF57" s="153">
        <f>'3FS'!AF172</f>
        <v>10000</v>
      </c>
      <c r="AG57" s="153">
        <f>'3FS'!AG172</f>
        <v>10000</v>
      </c>
      <c r="AH57" s="153">
        <f>'3FS'!AH172</f>
        <v>10000</v>
      </c>
      <c r="AI57" s="153">
        <f>'3FS'!AI172</f>
        <v>10000</v>
      </c>
      <c r="AJ57" s="153">
        <f>'3FS'!AJ172</f>
        <v>10000</v>
      </c>
      <c r="AK57" s="153">
        <f>'3FS'!AK172</f>
        <v>10000</v>
      </c>
      <c r="AL57" s="153">
        <f>'3FS'!AL172</f>
        <v>10000</v>
      </c>
      <c r="AM57" s="153">
        <f>'3FS'!AM172</f>
        <v>10000</v>
      </c>
      <c r="AN57" s="153">
        <f>'3FS'!AN172</f>
        <v>10000</v>
      </c>
      <c r="AO57" s="153">
        <f>'3FS'!AO172</f>
        <v>10000</v>
      </c>
      <c r="AP57" s="153">
        <f>'3FS'!AP172</f>
        <v>10000</v>
      </c>
      <c r="AQ57" s="153">
        <f>'3FS'!AQ172</f>
        <v>10000</v>
      </c>
      <c r="AR57" s="153">
        <f>'3FS'!AR172</f>
        <v>10000</v>
      </c>
      <c r="AS57" s="153">
        <f>'3FS'!AS172</f>
        <v>10000</v>
      </c>
      <c r="AT57" s="153">
        <f>'3FS'!AT172</f>
        <v>5000</v>
      </c>
      <c r="AU57" s="153">
        <f>'3FS'!AU172</f>
        <v>5000</v>
      </c>
      <c r="AV57" s="153">
        <f>'3FS'!AV172</f>
        <v>5000</v>
      </c>
      <c r="AW57" s="153">
        <f>'3FS'!AW172</f>
        <v>5000</v>
      </c>
      <c r="AX57" s="153">
        <f>'3FS'!AX172</f>
        <v>5000</v>
      </c>
      <c r="AY57" s="153">
        <f>'3FS'!AY172</f>
        <v>10000</v>
      </c>
      <c r="AZ57" s="153">
        <f>'3FS'!AZ172</f>
        <v>10000</v>
      </c>
      <c r="BA57" s="153">
        <f>'3FS'!BA172</f>
        <v>10000</v>
      </c>
      <c r="BB57" s="153">
        <f>'3FS'!BB172</f>
        <v>10000</v>
      </c>
      <c r="BC57" s="153">
        <f>'3FS'!BC172</f>
        <v>10000</v>
      </c>
      <c r="BD57" s="153">
        <f>'3FS'!BD172</f>
        <v>10000</v>
      </c>
      <c r="BE57" s="153">
        <f>'3FS'!BE172</f>
        <v>10000</v>
      </c>
      <c r="BF57" s="103">
        <f>SUM(BF54:BF56)</f>
        <v>10000</v>
      </c>
      <c r="BG57" s="103">
        <f t="shared" ref="BG57:BT57" si="133">SUM(BG54:BG56)</f>
        <v>10000</v>
      </c>
      <c r="BH57" s="103">
        <f t="shared" si="133"/>
        <v>10000</v>
      </c>
      <c r="BI57" s="103">
        <f t="shared" si="133"/>
        <v>10000</v>
      </c>
      <c r="BJ57" s="103">
        <f t="shared" si="133"/>
        <v>10000</v>
      </c>
      <c r="BK57" s="103">
        <f t="shared" si="133"/>
        <v>10000</v>
      </c>
      <c r="BL57" s="103">
        <f t="shared" si="133"/>
        <v>10000</v>
      </c>
      <c r="BM57" s="103">
        <f t="shared" si="133"/>
        <v>10000</v>
      </c>
      <c r="BN57" s="103">
        <f t="shared" si="133"/>
        <v>10000</v>
      </c>
      <c r="BO57" s="103">
        <f t="shared" si="133"/>
        <v>10000</v>
      </c>
      <c r="BP57" s="103">
        <f t="shared" si="133"/>
        <v>10000</v>
      </c>
      <c r="BQ57" s="103">
        <f t="shared" si="133"/>
        <v>10000</v>
      </c>
      <c r="BR57" s="103">
        <f t="shared" si="133"/>
        <v>10000</v>
      </c>
      <c r="BS57" s="103">
        <f t="shared" si="133"/>
        <v>10000</v>
      </c>
      <c r="BT57" s="103">
        <f t="shared" si="133"/>
        <v>10000</v>
      </c>
      <c r="BU57" s="103">
        <f t="shared" ref="BU57" si="134">SUM(BU54:BU56)</f>
        <v>10000</v>
      </c>
      <c r="BV57" s="103">
        <f t="shared" ref="BV57" si="135">SUM(BV54:BV56)</f>
        <v>10000</v>
      </c>
      <c r="BW57" s="103">
        <f t="shared" ref="BW57" si="136">SUM(BW54:BW56)</f>
        <v>10000</v>
      </c>
      <c r="BX57" s="103">
        <f t="shared" ref="BX57" si="137">SUM(BX54:BX56)</f>
        <v>10000</v>
      </c>
    </row>
    <row r="59" spans="1:76" x14ac:dyDescent="0.15">
      <c r="A59" t="s">
        <v>43</v>
      </c>
      <c r="B59" s="96" t="s">
        <v>308</v>
      </c>
      <c r="C59" s="95"/>
      <c r="D59" s="95"/>
      <c r="E59" s="95"/>
      <c r="F59" s="95"/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Y59" s="95"/>
      <c r="Z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  <c r="AM59" s="95"/>
      <c r="AN59" s="95"/>
      <c r="AO59" s="95"/>
      <c r="AP59" s="95"/>
      <c r="AQ59" s="95"/>
      <c r="AR59" s="95"/>
      <c r="AS59" s="95"/>
      <c r="AT59" s="95"/>
      <c r="AU59" s="95"/>
      <c r="AV59" s="95"/>
      <c r="AW59" s="95"/>
      <c r="AX59" s="95"/>
      <c r="AY59" s="95"/>
      <c r="AZ59" s="95"/>
      <c r="BA59" s="95"/>
      <c r="BB59" s="95"/>
      <c r="BC59" s="95"/>
      <c r="BD59" s="95"/>
      <c r="BE59" s="95"/>
      <c r="BF59" s="95"/>
      <c r="BG59" s="95"/>
      <c r="BH59" s="95"/>
      <c r="BI59" s="95"/>
      <c r="BJ59" s="95"/>
      <c r="BK59" s="95"/>
      <c r="BL59" s="95"/>
      <c r="BM59" s="95"/>
      <c r="BN59" s="95"/>
      <c r="BO59" s="95"/>
      <c r="BP59" s="95"/>
      <c r="BQ59" s="95"/>
      <c r="BR59" s="95"/>
      <c r="BS59" s="95"/>
      <c r="BT59" s="95"/>
      <c r="BU59" s="95"/>
      <c r="BV59" s="95"/>
      <c r="BW59" s="95"/>
      <c r="BX59" s="95"/>
    </row>
    <row r="61" spans="1:76" x14ac:dyDescent="0.15">
      <c r="B61" s="27" t="s">
        <v>309</v>
      </c>
      <c r="C61" s="27"/>
      <c r="D61" s="27"/>
      <c r="G61" s="113" t="str">
        <f t="shared" ref="G61:G71" si="138">G$12</f>
        <v>JPY M</v>
      </c>
      <c r="BF61" s="149">
        <v>100</v>
      </c>
      <c r="BG61" s="149">
        <v>100</v>
      </c>
      <c r="BH61" s="149">
        <v>100</v>
      </c>
      <c r="BI61" s="149">
        <v>100</v>
      </c>
      <c r="BJ61" s="149">
        <v>100</v>
      </c>
      <c r="BK61" s="149">
        <v>100</v>
      </c>
      <c r="BL61" s="149">
        <v>100</v>
      </c>
      <c r="BM61" s="149">
        <v>100</v>
      </c>
      <c r="BN61" s="149">
        <v>100</v>
      </c>
      <c r="BO61" s="149">
        <v>100</v>
      </c>
      <c r="BP61" s="149">
        <v>100</v>
      </c>
      <c r="BQ61" s="149">
        <v>100</v>
      </c>
      <c r="BR61" s="149">
        <v>100</v>
      </c>
      <c r="BS61" s="149">
        <v>100</v>
      </c>
      <c r="BT61" s="149">
        <v>100</v>
      </c>
      <c r="BU61" s="149">
        <v>100</v>
      </c>
      <c r="BV61" s="149">
        <v>100</v>
      </c>
      <c r="BW61" s="149">
        <v>100</v>
      </c>
      <c r="BX61" s="149">
        <v>100</v>
      </c>
    </row>
    <row r="62" spans="1:76" x14ac:dyDescent="0.15">
      <c r="B62" s="27" t="s">
        <v>310</v>
      </c>
      <c r="C62" s="27"/>
      <c r="D62" s="27"/>
      <c r="G62" s="113" t="s">
        <v>38</v>
      </c>
      <c r="BF62" s="145">
        <v>0.09</v>
      </c>
      <c r="BG62" s="145">
        <v>0.09</v>
      </c>
      <c r="BH62" s="145">
        <v>0.09</v>
      </c>
      <c r="BI62" s="145">
        <v>0.09</v>
      </c>
      <c r="BJ62" s="145">
        <v>0.09</v>
      </c>
      <c r="BK62" s="145">
        <v>0.09</v>
      </c>
      <c r="BL62" s="145">
        <v>0.09</v>
      </c>
      <c r="BM62" s="145">
        <v>0.09</v>
      </c>
      <c r="BN62" s="145">
        <v>0.09</v>
      </c>
      <c r="BO62" s="145">
        <v>0.09</v>
      </c>
      <c r="BP62" s="145">
        <v>0.09</v>
      </c>
      <c r="BQ62" s="145">
        <v>0.09</v>
      </c>
      <c r="BR62" s="145">
        <v>0.09</v>
      </c>
      <c r="BS62" s="145">
        <v>0.09</v>
      </c>
      <c r="BT62" s="145">
        <v>0.09</v>
      </c>
      <c r="BU62" s="145">
        <v>0.09</v>
      </c>
      <c r="BV62" s="145">
        <v>0.09</v>
      </c>
      <c r="BW62" s="145">
        <v>0.09</v>
      </c>
      <c r="BX62" s="145">
        <v>0.09</v>
      </c>
    </row>
    <row r="63" spans="1:76" x14ac:dyDescent="0.15">
      <c r="B63" s="27" t="s">
        <v>195</v>
      </c>
      <c r="C63" s="27"/>
      <c r="D63" s="27"/>
      <c r="G63" s="113" t="s">
        <v>38</v>
      </c>
      <c r="BF63" s="145">
        <v>0.26600000000000001</v>
      </c>
      <c r="BG63" s="145">
        <v>0.26600000000000001</v>
      </c>
      <c r="BH63" s="145">
        <v>0.26600000000000001</v>
      </c>
      <c r="BI63" s="145">
        <v>0.26600000000000001</v>
      </c>
      <c r="BJ63" s="145">
        <v>0.26600000000000001</v>
      </c>
      <c r="BK63" s="145">
        <v>0.26600000000000001</v>
      </c>
      <c r="BL63" s="145">
        <v>0.26600000000000001</v>
      </c>
      <c r="BM63" s="145">
        <v>0.26600000000000001</v>
      </c>
      <c r="BN63" s="145">
        <v>0.26600000000000001</v>
      </c>
      <c r="BO63" s="145">
        <v>0.26600000000000001</v>
      </c>
      <c r="BP63" s="145">
        <v>0.26600000000000001</v>
      </c>
      <c r="BQ63" s="145">
        <v>0.26600000000000001</v>
      </c>
      <c r="BR63" s="145">
        <v>0.26600000000000001</v>
      </c>
      <c r="BS63" s="145">
        <v>0.26600000000000001</v>
      </c>
      <c r="BT63" s="145">
        <v>0.26600000000000001</v>
      </c>
      <c r="BU63" s="145">
        <v>0.26600000000000001</v>
      </c>
      <c r="BV63" s="145">
        <v>0.26600000000000001</v>
      </c>
      <c r="BW63" s="145">
        <v>0.26600000000000001</v>
      </c>
      <c r="BX63" s="145">
        <v>0.26600000000000001</v>
      </c>
    </row>
    <row r="64" spans="1:76" x14ac:dyDescent="0.15">
      <c r="B64" s="27"/>
      <c r="C64" s="27"/>
      <c r="D64" s="27"/>
      <c r="E64" s="27"/>
      <c r="F64" s="27"/>
    </row>
    <row r="65" spans="1:76" x14ac:dyDescent="0.15">
      <c r="B65" s="27" t="s">
        <v>311</v>
      </c>
      <c r="C65" s="27"/>
      <c r="D65" s="27"/>
      <c r="G65" s="113" t="str">
        <f t="shared" si="138"/>
        <v>JPY M</v>
      </c>
    </row>
    <row r="66" spans="1:76" x14ac:dyDescent="0.15">
      <c r="B66" s="27" t="s">
        <v>312</v>
      </c>
      <c r="C66" s="27"/>
      <c r="D66" s="27"/>
      <c r="G66" s="113" t="str">
        <f t="shared" si="138"/>
        <v>JPY M</v>
      </c>
      <c r="P66" s="23">
        <f>O69</f>
        <v>1273</v>
      </c>
      <c r="Q66" s="23">
        <f t="shared" ref="Q66:T66" si="139">P69</f>
        <v>951.76017300000001</v>
      </c>
      <c r="R66" s="23">
        <f t="shared" si="139"/>
        <v>652.66916744828245</v>
      </c>
      <c r="S66" s="23">
        <f t="shared" si="139"/>
        <v>447.56762703668443</v>
      </c>
      <c r="T66" s="23">
        <f t="shared" si="139"/>
        <v>306.91932568903178</v>
      </c>
      <c r="BF66" s="25">
        <f>BE69</f>
        <v>1263</v>
      </c>
      <c r="BG66" s="25">
        <f t="shared" ref="BG66:BT66" si="140">BF69</f>
        <v>1149.33</v>
      </c>
      <c r="BH66" s="25">
        <f t="shared" si="140"/>
        <v>1045.8903</v>
      </c>
      <c r="BI66" s="25">
        <f t="shared" si="140"/>
        <v>951.76017300000001</v>
      </c>
      <c r="BJ66" s="25">
        <f t="shared" si="140"/>
        <v>866.10175743000002</v>
      </c>
      <c r="BK66" s="25">
        <f t="shared" si="140"/>
        <v>788.1525992613</v>
      </c>
      <c r="BL66" s="25">
        <f t="shared" si="140"/>
        <v>717.21886532778296</v>
      </c>
      <c r="BM66" s="25">
        <f t="shared" si="140"/>
        <v>652.66916744828245</v>
      </c>
      <c r="BN66" s="25">
        <f t="shared" si="140"/>
        <v>593.92894237793701</v>
      </c>
      <c r="BO66" s="25">
        <f t="shared" si="140"/>
        <v>540.47533756392272</v>
      </c>
      <c r="BP66" s="25">
        <f t="shared" si="140"/>
        <v>491.83255718316968</v>
      </c>
      <c r="BQ66" s="25">
        <f t="shared" si="140"/>
        <v>447.56762703668443</v>
      </c>
      <c r="BR66" s="25">
        <f t="shared" si="140"/>
        <v>407.28654060338283</v>
      </c>
      <c r="BS66" s="25">
        <f t="shared" si="140"/>
        <v>370.63075194907839</v>
      </c>
      <c r="BT66" s="25">
        <f t="shared" si="140"/>
        <v>337.27398427366131</v>
      </c>
      <c r="BU66" s="25">
        <f t="shared" ref="BU66:BX66" si="141">BT69</f>
        <v>306.91932568903178</v>
      </c>
      <c r="BV66" s="25">
        <f t="shared" si="141"/>
        <v>279.29658637701891</v>
      </c>
      <c r="BW66" s="25">
        <f t="shared" si="141"/>
        <v>254.1598936030872</v>
      </c>
      <c r="BX66" s="25">
        <f t="shared" si="141"/>
        <v>231.28550317880934</v>
      </c>
    </row>
    <row r="67" spans="1:76" x14ac:dyDescent="0.15">
      <c r="B67" s="27"/>
      <c r="C67" s="27" t="s">
        <v>313</v>
      </c>
      <c r="D67" s="27"/>
      <c r="G67" s="113" t="str">
        <f t="shared" si="138"/>
        <v>JPY M</v>
      </c>
      <c r="P67" s="29">
        <f t="shared" ref="P67:T68" si="142">SUMIF($X$5:$BY$5,P$5,$X67:$BY67)</f>
        <v>0</v>
      </c>
      <c r="Q67" s="29">
        <f t="shared" si="142"/>
        <v>0</v>
      </c>
      <c r="R67" s="29">
        <f t="shared" si="142"/>
        <v>0</v>
      </c>
      <c r="S67" s="29">
        <f t="shared" si="142"/>
        <v>0</v>
      </c>
      <c r="T67" s="29">
        <f t="shared" si="142"/>
        <v>0</v>
      </c>
    </row>
    <row r="68" spans="1:76" x14ac:dyDescent="0.15">
      <c r="B68" s="27"/>
      <c r="C68" s="27" t="s">
        <v>314</v>
      </c>
      <c r="D68" s="27"/>
      <c r="G68" s="113" t="str">
        <f t="shared" si="138"/>
        <v>JPY M</v>
      </c>
      <c r="P68" s="29">
        <f t="shared" si="142"/>
        <v>-311.23982699999999</v>
      </c>
      <c r="Q68" s="29">
        <f t="shared" si="142"/>
        <v>-299.09100555171744</v>
      </c>
      <c r="R68" s="29">
        <f t="shared" si="142"/>
        <v>-205.10154041159808</v>
      </c>
      <c r="S68" s="29">
        <f t="shared" si="142"/>
        <v>-140.64830134765259</v>
      </c>
      <c r="T68" s="29">
        <f t="shared" si="142"/>
        <v>-96.449517796315263</v>
      </c>
      <c r="BF68" s="23">
        <f>-BF66*BF62</f>
        <v>-113.67</v>
      </c>
      <c r="BG68" s="23">
        <f t="shared" ref="BG68:BT68" si="143">-BG66*BG62</f>
        <v>-103.43969999999999</v>
      </c>
      <c r="BH68" s="23">
        <f t="shared" si="143"/>
        <v>-94.130127000000002</v>
      </c>
      <c r="BI68" s="23">
        <f t="shared" si="143"/>
        <v>-85.658415570000003</v>
      </c>
      <c r="BJ68" s="23">
        <f t="shared" si="143"/>
        <v>-77.949158168699995</v>
      </c>
      <c r="BK68" s="23">
        <f t="shared" si="143"/>
        <v>-70.93373393351699</v>
      </c>
      <c r="BL68" s="23">
        <f t="shared" si="143"/>
        <v>-64.549697879500471</v>
      </c>
      <c r="BM68" s="23">
        <f t="shared" si="143"/>
        <v>-58.740225070345417</v>
      </c>
      <c r="BN68" s="23">
        <f t="shared" si="143"/>
        <v>-53.453604814014327</v>
      </c>
      <c r="BO68" s="23">
        <f t="shared" si="143"/>
        <v>-48.642780380753045</v>
      </c>
      <c r="BP68" s="23">
        <f t="shared" si="143"/>
        <v>-44.26493014648527</v>
      </c>
      <c r="BQ68" s="23">
        <f t="shared" si="143"/>
        <v>-40.281086433301596</v>
      </c>
      <c r="BR68" s="23">
        <f t="shared" si="143"/>
        <v>-36.655788654304452</v>
      </c>
      <c r="BS68" s="23">
        <f t="shared" si="143"/>
        <v>-33.356767675417053</v>
      </c>
      <c r="BT68" s="23">
        <f t="shared" si="143"/>
        <v>-30.354658584629519</v>
      </c>
      <c r="BU68" s="23">
        <f t="shared" ref="BU68:BX68" si="144">-BU66*BU62</f>
        <v>-27.622739312012857</v>
      </c>
      <c r="BV68" s="23">
        <f t="shared" si="144"/>
        <v>-25.136692773931703</v>
      </c>
      <c r="BW68" s="23">
        <f t="shared" si="144"/>
        <v>-22.874390424277848</v>
      </c>
      <c r="BX68" s="23">
        <f t="shared" si="144"/>
        <v>-20.81569528609284</v>
      </c>
    </row>
    <row r="69" spans="1:76" x14ac:dyDescent="0.15">
      <c r="B69" s="150" t="s">
        <v>315</v>
      </c>
      <c r="C69" s="150"/>
      <c r="D69" s="154"/>
      <c r="E69" s="90"/>
      <c r="F69" s="90"/>
      <c r="G69" s="151" t="str">
        <f t="shared" si="138"/>
        <v>JPY M</v>
      </c>
      <c r="H69" s="106">
        <f t="shared" ref="H69:T69" si="145">SUMIFS($X69:$BY69,$X$5:$BY$5,H$5,$X$4:$BY$4,4)</f>
        <v>2894</v>
      </c>
      <c r="I69" s="101">
        <f t="shared" si="145"/>
        <v>2484</v>
      </c>
      <c r="J69" s="101">
        <f t="shared" si="145"/>
        <v>2068</v>
      </c>
      <c r="K69" s="101">
        <f t="shared" si="145"/>
        <v>1865</v>
      </c>
      <c r="L69" s="101">
        <f t="shared" si="145"/>
        <v>1544</v>
      </c>
      <c r="M69" s="101">
        <f t="shared" si="145"/>
        <v>1297</v>
      </c>
      <c r="N69" s="101">
        <f t="shared" si="145"/>
        <v>1177</v>
      </c>
      <c r="O69" s="101">
        <f t="shared" si="145"/>
        <v>1273</v>
      </c>
      <c r="P69" s="101">
        <f t="shared" si="145"/>
        <v>951.76017300000001</v>
      </c>
      <c r="Q69" s="101">
        <f t="shared" si="145"/>
        <v>652.66916744828245</v>
      </c>
      <c r="R69" s="101">
        <f t="shared" si="145"/>
        <v>447.56762703668443</v>
      </c>
      <c r="S69" s="101">
        <f t="shared" si="145"/>
        <v>306.91932568903178</v>
      </c>
      <c r="T69" s="101">
        <f t="shared" si="145"/>
        <v>210.46980789271649</v>
      </c>
      <c r="Y69" s="103">
        <f>Y17+Y18</f>
        <v>3408</v>
      </c>
      <c r="Z69" s="103">
        <f>Z17+Z18</f>
        <v>3068</v>
      </c>
      <c r="AA69" s="103">
        <f>AA17+AA18</f>
        <v>3000</v>
      </c>
      <c r="AB69" s="103">
        <f>AB17+AB18</f>
        <v>2894</v>
      </c>
      <c r="AC69" s="103">
        <f>AC17+AC18</f>
        <v>2791</v>
      </c>
      <c r="AD69" s="103">
        <f>AD17+AD18</f>
        <v>2679</v>
      </c>
      <c r="AE69" s="103">
        <f>AE17+AE18</f>
        <v>2582</v>
      </c>
      <c r="AF69" s="103">
        <f>AF17+AF18</f>
        <v>2484</v>
      </c>
      <c r="AG69" s="103">
        <f>AG17+AG18</f>
        <v>2364</v>
      </c>
      <c r="AH69" s="103">
        <f>AH17+AH18</f>
        <v>2261</v>
      </c>
      <c r="AI69" s="103">
        <f>AI17+AI18</f>
        <v>2161</v>
      </c>
      <c r="AJ69" s="103">
        <f>AJ17+AJ18</f>
        <v>2068</v>
      </c>
      <c r="AK69" s="103">
        <f>AK17+AK18</f>
        <v>1993</v>
      </c>
      <c r="AL69" s="103">
        <f>AL17+AL18</f>
        <v>1888</v>
      </c>
      <c r="AM69" s="103">
        <f>AM17+AM18</f>
        <v>1805</v>
      </c>
      <c r="AN69" s="103">
        <f>AN17+AN18</f>
        <v>1865</v>
      </c>
      <c r="AO69" s="103">
        <f>AO17+AO18</f>
        <v>1790</v>
      </c>
      <c r="AP69" s="103">
        <f>AP17+AP18</f>
        <v>1709</v>
      </c>
      <c r="AQ69" s="103">
        <f>AQ17+AQ18</f>
        <v>1652</v>
      </c>
      <c r="AR69" s="103">
        <f>AR17+AR18</f>
        <v>1544</v>
      </c>
      <c r="AS69" s="103">
        <f>AS17+AS18</f>
        <v>1458</v>
      </c>
      <c r="AT69" s="103">
        <f>AT17+AT18</f>
        <v>1386</v>
      </c>
      <c r="AU69" s="103">
        <f>AU17+AU18</f>
        <v>1335</v>
      </c>
      <c r="AV69" s="103">
        <f>AV17+AV18</f>
        <v>1297</v>
      </c>
      <c r="AW69" s="103">
        <f>AW17+AW18</f>
        <v>1299</v>
      </c>
      <c r="AX69" s="103">
        <f>AX17+AX18</f>
        <v>1222</v>
      </c>
      <c r="AY69" s="103">
        <f>AY17+AY18</f>
        <v>1155</v>
      </c>
      <c r="AZ69" s="103">
        <f>AZ17+AZ18</f>
        <v>1177</v>
      </c>
      <c r="BA69" s="103">
        <f>BA17+BA18</f>
        <v>1144</v>
      </c>
      <c r="BB69" s="103">
        <f>BB17+BB18</f>
        <v>1067</v>
      </c>
      <c r="BC69" s="103">
        <f>BC17+BC18</f>
        <v>1071</v>
      </c>
      <c r="BD69" s="103">
        <f>BD17+BD18</f>
        <v>1273</v>
      </c>
      <c r="BE69" s="103">
        <f>BE17+BE18</f>
        <v>1263</v>
      </c>
      <c r="BF69" s="103">
        <f>SUM(BF66:BF68)</f>
        <v>1149.33</v>
      </c>
      <c r="BG69" s="103">
        <f t="shared" ref="BG69:BT69" si="146">SUM(BG66:BG68)</f>
        <v>1045.8903</v>
      </c>
      <c r="BH69" s="103">
        <f t="shared" si="146"/>
        <v>951.76017300000001</v>
      </c>
      <c r="BI69" s="103">
        <f t="shared" si="146"/>
        <v>866.10175743000002</v>
      </c>
      <c r="BJ69" s="103">
        <f t="shared" si="146"/>
        <v>788.1525992613</v>
      </c>
      <c r="BK69" s="103">
        <f t="shared" si="146"/>
        <v>717.21886532778296</v>
      </c>
      <c r="BL69" s="103">
        <f t="shared" si="146"/>
        <v>652.66916744828245</v>
      </c>
      <c r="BM69" s="103">
        <f t="shared" si="146"/>
        <v>593.92894237793701</v>
      </c>
      <c r="BN69" s="103">
        <f t="shared" si="146"/>
        <v>540.47533756392272</v>
      </c>
      <c r="BO69" s="103">
        <f t="shared" si="146"/>
        <v>491.83255718316968</v>
      </c>
      <c r="BP69" s="103">
        <f t="shared" si="146"/>
        <v>447.56762703668443</v>
      </c>
      <c r="BQ69" s="103">
        <f t="shared" si="146"/>
        <v>407.28654060338283</v>
      </c>
      <c r="BR69" s="103">
        <f t="shared" si="146"/>
        <v>370.63075194907839</v>
      </c>
      <c r="BS69" s="103">
        <f t="shared" si="146"/>
        <v>337.27398427366131</v>
      </c>
      <c r="BT69" s="103">
        <f t="shared" si="146"/>
        <v>306.91932568903178</v>
      </c>
      <c r="BU69" s="103">
        <f t="shared" ref="BU69" si="147">SUM(BU66:BU68)</f>
        <v>279.29658637701891</v>
      </c>
      <c r="BV69" s="103">
        <f t="shared" ref="BV69" si="148">SUM(BV66:BV68)</f>
        <v>254.1598936030872</v>
      </c>
      <c r="BW69" s="103">
        <f t="shared" ref="BW69" si="149">SUM(BW66:BW68)</f>
        <v>231.28550317880934</v>
      </c>
      <c r="BX69" s="103">
        <f t="shared" ref="BX69" si="150">SUM(BX66:BX68)</f>
        <v>210.46980789271649</v>
      </c>
    </row>
    <row r="70" spans="1:76" x14ac:dyDescent="0.15">
      <c r="B70" s="27"/>
      <c r="C70" s="27" t="s">
        <v>316</v>
      </c>
      <c r="D70" s="27"/>
      <c r="G70" s="113" t="str">
        <f t="shared" si="138"/>
        <v>JPY M</v>
      </c>
      <c r="P70" s="29">
        <f t="shared" ref="P70:T71" si="151">SUMIFS($X70:$BY70,$X$5:$BY$5,P$5,$X$4:$BY$4,4)</f>
        <v>253.16820601800001</v>
      </c>
      <c r="Q70" s="29">
        <f t="shared" si="151"/>
        <v>173.60999854124313</v>
      </c>
      <c r="R70" s="29">
        <f t="shared" si="151"/>
        <v>119.05298879175807</v>
      </c>
      <c r="S70" s="29">
        <f t="shared" si="151"/>
        <v>81.640540633282455</v>
      </c>
      <c r="T70" s="29">
        <f t="shared" si="151"/>
        <v>55.984968899462586</v>
      </c>
      <c r="BF70" s="23">
        <f>BF69*BF63</f>
        <v>305.72178000000002</v>
      </c>
      <c r="BG70" s="23">
        <f t="shared" ref="BG70:BT70" si="152">BG69*BG63</f>
        <v>278.20681980000001</v>
      </c>
      <c r="BH70" s="23">
        <f t="shared" si="152"/>
        <v>253.16820601800001</v>
      </c>
      <c r="BI70" s="23">
        <f t="shared" si="152"/>
        <v>230.38306747638001</v>
      </c>
      <c r="BJ70" s="23">
        <f t="shared" si="152"/>
        <v>209.6485914035058</v>
      </c>
      <c r="BK70" s="23">
        <f t="shared" si="152"/>
        <v>190.78021817719028</v>
      </c>
      <c r="BL70" s="23">
        <f t="shared" si="152"/>
        <v>173.60999854124313</v>
      </c>
      <c r="BM70" s="23">
        <f t="shared" si="152"/>
        <v>157.98509867253125</v>
      </c>
      <c r="BN70" s="23">
        <f t="shared" si="152"/>
        <v>143.76643979200344</v>
      </c>
      <c r="BO70" s="23">
        <f t="shared" si="152"/>
        <v>130.82746021072313</v>
      </c>
      <c r="BP70" s="23">
        <f t="shared" si="152"/>
        <v>119.05298879175807</v>
      </c>
      <c r="BQ70" s="23">
        <f t="shared" si="152"/>
        <v>108.33821980049984</v>
      </c>
      <c r="BR70" s="23">
        <f t="shared" si="152"/>
        <v>98.587780018454851</v>
      </c>
      <c r="BS70" s="23">
        <f t="shared" si="152"/>
        <v>89.714879816793911</v>
      </c>
      <c r="BT70" s="23">
        <f t="shared" si="152"/>
        <v>81.640540633282455</v>
      </c>
      <c r="BU70" s="23">
        <f t="shared" ref="BU70" si="153">BU69*BU63</f>
        <v>74.292891976287038</v>
      </c>
      <c r="BV70" s="23">
        <f t="shared" ref="BV70" si="154">BV69*BV63</f>
        <v>67.606531698421193</v>
      </c>
      <c r="BW70" s="23">
        <f t="shared" ref="BW70" si="155">BW69*BW63</f>
        <v>61.521943845563285</v>
      </c>
      <c r="BX70" s="23">
        <f t="shared" ref="BX70" si="156">BX69*BX63</f>
        <v>55.984968899462586</v>
      </c>
    </row>
    <row r="71" spans="1:76" x14ac:dyDescent="0.15">
      <c r="B71" s="27"/>
      <c r="C71" s="27" t="s">
        <v>304</v>
      </c>
      <c r="D71" s="27"/>
      <c r="G71" s="113" t="str">
        <f t="shared" si="138"/>
        <v>JPY M</v>
      </c>
      <c r="P71" s="29">
        <f t="shared" si="151"/>
        <v>698.59196698200003</v>
      </c>
      <c r="Q71" s="29">
        <f t="shared" si="151"/>
        <v>479.05916890703929</v>
      </c>
      <c r="R71" s="29">
        <f t="shared" si="151"/>
        <v>328.51463824492635</v>
      </c>
      <c r="S71" s="29">
        <f t="shared" si="151"/>
        <v>225.27878505574932</v>
      </c>
      <c r="T71" s="29">
        <f t="shared" si="151"/>
        <v>154.4848389932539</v>
      </c>
      <c r="BF71" s="25">
        <f>BF69-BF70</f>
        <v>843.60821999999985</v>
      </c>
      <c r="BG71" s="25">
        <f t="shared" ref="BG71:BT71" si="157">BG69-BG70</f>
        <v>767.68348020000008</v>
      </c>
      <c r="BH71" s="25">
        <f t="shared" si="157"/>
        <v>698.59196698200003</v>
      </c>
      <c r="BI71" s="25">
        <f t="shared" si="157"/>
        <v>635.71868995362001</v>
      </c>
      <c r="BJ71" s="25">
        <f t="shared" si="157"/>
        <v>578.50400785779425</v>
      </c>
      <c r="BK71" s="25">
        <f t="shared" si="157"/>
        <v>526.43864715059271</v>
      </c>
      <c r="BL71" s="25">
        <f t="shared" si="157"/>
        <v>479.05916890703929</v>
      </c>
      <c r="BM71" s="25">
        <f t="shared" si="157"/>
        <v>435.94384370540575</v>
      </c>
      <c r="BN71" s="25">
        <f t="shared" si="157"/>
        <v>396.70889777191928</v>
      </c>
      <c r="BO71" s="25">
        <f t="shared" si="157"/>
        <v>361.00509697244655</v>
      </c>
      <c r="BP71" s="25">
        <f t="shared" si="157"/>
        <v>328.51463824492635</v>
      </c>
      <c r="BQ71" s="25">
        <f t="shared" si="157"/>
        <v>298.94832080288302</v>
      </c>
      <c r="BR71" s="25">
        <f t="shared" si="157"/>
        <v>272.04297193062354</v>
      </c>
      <c r="BS71" s="25">
        <f t="shared" si="157"/>
        <v>247.5591044568674</v>
      </c>
      <c r="BT71" s="25">
        <f t="shared" si="157"/>
        <v>225.27878505574932</v>
      </c>
      <c r="BU71" s="25">
        <f t="shared" ref="BU71" si="158">BU69-BU70</f>
        <v>205.00369440073189</v>
      </c>
      <c r="BV71" s="25">
        <f t="shared" ref="BV71" si="159">BV69-BV70</f>
        <v>186.55336190466602</v>
      </c>
      <c r="BW71" s="25">
        <f t="shared" ref="BW71" si="160">BW69-BW70</f>
        <v>169.76355933324606</v>
      </c>
      <c r="BX71" s="25">
        <f t="shared" ref="BX71" si="161">BX69-BX70</f>
        <v>154.4848389932539</v>
      </c>
    </row>
    <row r="73" spans="1:76" x14ac:dyDescent="0.15">
      <c r="A73" t="s">
        <v>43</v>
      </c>
      <c r="B73" s="96" t="s">
        <v>317</v>
      </c>
      <c r="C73" s="95"/>
      <c r="D73" s="95"/>
      <c r="E73" s="95"/>
      <c r="F73" s="95"/>
      <c r="G73" s="95"/>
      <c r="H73" s="95"/>
      <c r="I73" s="95"/>
      <c r="J73" s="95"/>
      <c r="K73" s="95"/>
      <c r="L73" s="95"/>
      <c r="M73" s="95"/>
      <c r="N73" s="95"/>
      <c r="O73" s="95"/>
      <c r="P73" s="95"/>
      <c r="Q73" s="95"/>
      <c r="R73" s="95"/>
      <c r="S73" s="95"/>
      <c r="T73" s="95"/>
      <c r="Y73" s="95"/>
      <c r="Z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  <c r="AM73" s="95"/>
      <c r="AN73" s="95"/>
      <c r="AO73" s="95"/>
      <c r="AP73" s="95"/>
      <c r="AQ73" s="95"/>
      <c r="AR73" s="95"/>
      <c r="AS73" s="95"/>
      <c r="AT73" s="95"/>
      <c r="AU73" s="95"/>
      <c r="AV73" s="95"/>
      <c r="AW73" s="95"/>
      <c r="AX73" s="95"/>
      <c r="AY73" s="95"/>
      <c r="AZ73" s="95"/>
      <c r="BA73" s="95"/>
      <c r="BB73" s="95"/>
      <c r="BC73" s="95"/>
      <c r="BD73" s="95"/>
      <c r="BE73" s="95"/>
      <c r="BF73" s="95"/>
      <c r="BG73" s="95"/>
      <c r="BH73" s="95"/>
      <c r="BI73" s="95"/>
      <c r="BJ73" s="95"/>
      <c r="BK73" s="95"/>
      <c r="BL73" s="95"/>
      <c r="BM73" s="95"/>
      <c r="BN73" s="95"/>
      <c r="BO73" s="95"/>
      <c r="BP73" s="95"/>
      <c r="BQ73" s="95"/>
      <c r="BR73" s="95"/>
      <c r="BS73" s="95"/>
      <c r="BT73" s="95"/>
      <c r="BU73" s="95"/>
      <c r="BV73" s="95"/>
      <c r="BW73" s="95"/>
      <c r="BX73" s="95"/>
    </row>
    <row r="75" spans="1:76" x14ac:dyDescent="0.15">
      <c r="B75" s="27" t="s">
        <v>318</v>
      </c>
      <c r="C75" s="27"/>
      <c r="G75" s="36" t="s">
        <v>38</v>
      </c>
      <c r="P75" s="56"/>
      <c r="T75" s="24"/>
      <c r="Y75" s="24">
        <f>IFERROR(-'3FS'!Y89*4/AVERAGE('D&amp;E'!X16:Y16),"nm")</f>
        <v>1.2403100775193798E-2</v>
      </c>
      <c r="Z75" s="24">
        <f>IFERROR(-'3FS'!Z89*4/AVERAGE('D&amp;E'!Y16:Z16),"nm")</f>
        <v>1.1107550998611555E-2</v>
      </c>
      <c r="AA75" s="24">
        <f>IFERROR(-'3FS'!AA89*4/AVERAGE('D&amp;E'!Z16:AA16),"nm")</f>
        <v>1.021851192920031E-2</v>
      </c>
      <c r="AB75" s="24">
        <f>IFERROR(-'3FS'!AB89*4/AVERAGE('D&amp;E'!AA16:AB16),"nm")</f>
        <v>9.3348891481913644E-3</v>
      </c>
      <c r="AC75" s="24">
        <f>IFERROR(-'3FS'!AC89*4/AVERAGE('D&amp;E'!AB16:AC16),"nm")</f>
        <v>8.7986330695052732E-3</v>
      </c>
      <c r="AD75" s="24">
        <f>IFERROR(-'3FS'!AD89*4/AVERAGE('D&amp;E'!AC16:AD16),"nm")</f>
        <v>7.9947093834962166E-3</v>
      </c>
      <c r="AE75" s="24">
        <f>IFERROR(-'3FS'!AE89*4/AVERAGE('D&amp;E'!AD16:AE16),"nm")</f>
        <v>7.1637335986567997E-3</v>
      </c>
      <c r="AF75" s="24">
        <f>IFERROR(-'3FS'!AF89*4/AVERAGE('D&amp;E'!AE16:AF16),"nm")</f>
        <v>7.141672936885465E-3</v>
      </c>
      <c r="AG75" s="24">
        <f>IFERROR(-'3FS'!AG89*4/AVERAGE('D&amp;E'!AF16:AG16),"nm")</f>
        <v>6.6160679747629021E-3</v>
      </c>
      <c r="AH75" s="24">
        <f>IFERROR(-'3FS'!AH89*4/AVERAGE('D&amp;E'!AG16:AH16),"nm")</f>
        <v>6.5303583922879573E-3</v>
      </c>
      <c r="AI75" s="24">
        <f>IFERROR(-'3FS'!AI89*4/AVERAGE('D&amp;E'!AH16:AI16),"nm")</f>
        <v>5.9458502919837201E-3</v>
      </c>
      <c r="AJ75" s="24">
        <f>IFERROR(-'3FS'!AJ89*4/AVERAGE('D&amp;E'!AI16:AJ16),"nm")</f>
        <v>5.7131009698449626E-3</v>
      </c>
      <c r="AK75" s="24">
        <f>IFERROR(-'3FS'!AK89*4/AVERAGE('D&amp;E'!AJ16:AK16),"nm")</f>
        <v>5.2255325325688577E-3</v>
      </c>
      <c r="AL75" s="24">
        <f>IFERROR(-'3FS'!AL89*4/AVERAGE('D&amp;E'!AK16:AL16),"nm")</f>
        <v>5.2328116672319394E-3</v>
      </c>
      <c r="AM75" s="24">
        <f>IFERROR(-'3FS'!AM89*4/AVERAGE('D&amp;E'!AL16:AM16),"nm")</f>
        <v>4.6627111333885085E-3</v>
      </c>
      <c r="AN75" s="24">
        <f>IFERROR(-'3FS'!AN89*4/AVERAGE('D&amp;E'!AM16:AN16),"nm")</f>
        <v>5.5356413630382505E-3</v>
      </c>
      <c r="AO75" s="24">
        <f>IFERROR(-'3FS'!AO89*4/AVERAGE('D&amp;E'!AN16:AO16),"nm")</f>
        <v>5.0767173582938604E-3</v>
      </c>
      <c r="AP75" s="24">
        <f>IFERROR(-'3FS'!AP89*4/AVERAGE('D&amp;E'!AO16:AP16),"nm")</f>
        <v>5.0029073913568194E-3</v>
      </c>
      <c r="AQ75" s="24">
        <f>IFERROR(-'3FS'!AQ89*4/AVERAGE('D&amp;E'!AP16:AQ16),"nm")</f>
        <v>5.3934892879309972E-3</v>
      </c>
      <c r="AR75" s="24">
        <f>IFERROR(-'3FS'!AR89*4/AVERAGE('D&amp;E'!AQ16:AR16),"nm")</f>
        <v>6.3495563027062777E-3</v>
      </c>
      <c r="AS75" s="24">
        <f>IFERROR(-'3FS'!AS89*4/AVERAGE('D&amp;E'!AR16:AS16),"nm")</f>
        <v>6.6950211512226436E-3</v>
      </c>
      <c r="AT75" s="24">
        <f>IFERROR(-'3FS'!AT89*4/AVERAGE('D&amp;E'!AS16:AT16),"nm")</f>
        <v>1.130655997912635E-2</v>
      </c>
      <c r="AU75" s="24">
        <f>IFERROR(-'3FS'!AU89*4/AVERAGE('D&amp;E'!AT16:AU16),"nm")</f>
        <v>8.0280161379508077E-3</v>
      </c>
      <c r="AV75" s="24">
        <f>IFERROR(-'3FS'!AV89*4/AVERAGE('D&amp;E'!AU16:AV16),"nm")</f>
        <v>8.8597112612118258E-3</v>
      </c>
      <c r="AW75" s="24">
        <f>IFERROR(-'3FS'!AW89*4/AVERAGE('D&amp;E'!AV16:AW16),"nm")</f>
        <v>9.7424917994146654E-3</v>
      </c>
      <c r="AX75" s="24">
        <f>IFERROR(-'3FS'!AX89*4/AVERAGE('D&amp;E'!AW16:AX16),"nm")</f>
        <v>1.0687879251440519E-2</v>
      </c>
      <c r="AY75" s="24">
        <f>IFERROR(-'3FS'!AY89*4/AVERAGE('D&amp;E'!AX16:AY16),"nm")</f>
        <v>1.2601297436216295E-2</v>
      </c>
      <c r="AZ75" s="24">
        <f>IFERROR(-'3FS'!AZ89*4/AVERAGE('D&amp;E'!AY16:AZ16),"nm")</f>
        <v>1.2160729643778626E-2</v>
      </c>
      <c r="BA75" s="24">
        <f>IFERROR(-'3FS'!BA89*4/AVERAGE('D&amp;E'!AZ16:BA16),"nm")</f>
        <v>1.3736370338752862E-2</v>
      </c>
      <c r="BB75" s="24">
        <f>IFERROR(-'3FS'!BB89*4/AVERAGE('D&amp;E'!BA16:BB16),"nm")</f>
        <v>1.6031022998209497E-2</v>
      </c>
      <c r="BC75" s="24">
        <f>IFERROR(-'3FS'!BC89*4/AVERAGE('D&amp;E'!BB16:BC16),"nm")</f>
        <v>1.6489178976296804E-2</v>
      </c>
      <c r="BD75" s="24">
        <f>IFERROR(-'3FS'!BD89*4/AVERAGE('D&amp;E'!BC16:BD16),"nm")</f>
        <v>1.5439442056141568E-2</v>
      </c>
      <c r="BE75" s="24">
        <f>IFERROR(-'3FS'!BE89*4/AVERAGE('D&amp;E'!BD16:BE16),"nm")</f>
        <v>1.5931674468259834E-2</v>
      </c>
      <c r="BF75" s="145">
        <v>1.6E-2</v>
      </c>
      <c r="BG75" s="145">
        <v>1.6E-2</v>
      </c>
      <c r="BH75" s="145">
        <v>1.6E-2</v>
      </c>
      <c r="BI75" s="145">
        <v>1.6E-2</v>
      </c>
      <c r="BJ75" s="145">
        <v>1.6E-2</v>
      </c>
      <c r="BK75" s="145">
        <v>1.6E-2</v>
      </c>
      <c r="BL75" s="145">
        <v>1.6E-2</v>
      </c>
      <c r="BM75" s="145">
        <v>1.6E-2</v>
      </c>
      <c r="BN75" s="145">
        <v>1.6E-2</v>
      </c>
      <c r="BO75" s="145">
        <v>1.6E-2</v>
      </c>
      <c r="BP75" s="145">
        <v>1.6E-2</v>
      </c>
      <c r="BQ75" s="145">
        <v>1.6E-2</v>
      </c>
      <c r="BR75" s="145">
        <v>1.6E-2</v>
      </c>
      <c r="BS75" s="145">
        <v>1.6E-2</v>
      </c>
      <c r="BT75" s="145">
        <v>1.6E-2</v>
      </c>
      <c r="BU75" s="145">
        <v>1.6E-2</v>
      </c>
      <c r="BV75" s="145">
        <v>1.6E-2</v>
      </c>
      <c r="BW75" s="145">
        <v>1.6E-2</v>
      </c>
      <c r="BX75" s="145">
        <v>1.6E-2</v>
      </c>
    </row>
    <row r="76" spans="1:76" x14ac:dyDescent="0.15">
      <c r="B76" s="27" t="s">
        <v>319</v>
      </c>
      <c r="C76" s="27"/>
      <c r="G76" s="113" t="str">
        <f t="shared" ref="G76" si="162">G$12</f>
        <v>JPY M</v>
      </c>
      <c r="H76" s="29">
        <f t="shared" ref="H76:T76" si="163">SUMIF($X$5:$BY$5,H$5,$X76:$BY76)</f>
        <v>0</v>
      </c>
      <c r="I76" s="29">
        <f t="shared" si="163"/>
        <v>0</v>
      </c>
      <c r="J76" s="29">
        <f t="shared" si="163"/>
        <v>0</v>
      </c>
      <c r="K76" s="29">
        <f t="shared" si="163"/>
        <v>0</v>
      </c>
      <c r="L76" s="29">
        <f t="shared" si="163"/>
        <v>0</v>
      </c>
      <c r="M76" s="29">
        <f t="shared" si="163"/>
        <v>0</v>
      </c>
      <c r="N76" s="29">
        <f t="shared" si="163"/>
        <v>0</v>
      </c>
      <c r="O76" s="29">
        <f t="shared" si="163"/>
        <v>0</v>
      </c>
      <c r="P76" s="29">
        <f t="shared" si="163"/>
        <v>-563.97288120000007</v>
      </c>
      <c r="Q76" s="29">
        <f t="shared" si="163"/>
        <v>-729.53293358007636</v>
      </c>
      <c r="R76" s="29">
        <f t="shared" si="163"/>
        <v>-737.62470324865535</v>
      </c>
      <c r="S76" s="29">
        <f t="shared" si="163"/>
        <v>-722.49103561545121</v>
      </c>
      <c r="T76" s="29">
        <f t="shared" si="163"/>
        <v>-720.5266452353917</v>
      </c>
      <c r="BF76" s="23">
        <f>-SUM(BF66,BF54,BF44,BF35)*BF75/4</f>
        <v>-197.072</v>
      </c>
      <c r="BG76" s="23">
        <f t="shared" ref="BG76:BX76" si="164">-SUM(BG66,BG54,BG44,BG35)*BG75/4</f>
        <v>-183.65732</v>
      </c>
      <c r="BH76" s="23">
        <f t="shared" si="164"/>
        <v>-183.24356119999999</v>
      </c>
      <c r="BI76" s="23">
        <f t="shared" si="164"/>
        <v>-182.86704069200002</v>
      </c>
      <c r="BJ76" s="23">
        <f t="shared" si="164"/>
        <v>-182.52440702972001</v>
      </c>
      <c r="BK76" s="23">
        <f t="shared" si="164"/>
        <v>-182.21261039704521</v>
      </c>
      <c r="BL76" s="23">
        <f t="shared" si="164"/>
        <v>-181.92887546131115</v>
      </c>
      <c r="BM76" s="23">
        <f t="shared" si="164"/>
        <v>-181.81308239430527</v>
      </c>
      <c r="BN76" s="23">
        <f t="shared" si="164"/>
        <v>-181.43571576951177</v>
      </c>
      <c r="BO76" s="23">
        <f t="shared" si="164"/>
        <v>-192.25022219023674</v>
      </c>
      <c r="BP76" s="23">
        <f t="shared" si="164"/>
        <v>-182.12568289460162</v>
      </c>
      <c r="BQ76" s="23">
        <f t="shared" si="164"/>
        <v>-180.85027050814674</v>
      </c>
      <c r="BR76" s="23">
        <f t="shared" si="164"/>
        <v>-180.68914616241352</v>
      </c>
      <c r="BS76" s="23">
        <f t="shared" si="164"/>
        <v>-180.54252300779632</v>
      </c>
      <c r="BT76" s="23">
        <f t="shared" si="164"/>
        <v>-180.40909593709466</v>
      </c>
      <c r="BU76" s="23">
        <f t="shared" si="164"/>
        <v>-180.28767730275612</v>
      </c>
      <c r="BV76" s="23">
        <f t="shared" si="164"/>
        <v>-180.17718634550809</v>
      </c>
      <c r="BW76" s="23">
        <f t="shared" si="164"/>
        <v>-180.07663957441235</v>
      </c>
      <c r="BX76" s="23">
        <f t="shared" si="164"/>
        <v>-179.98514201271522</v>
      </c>
    </row>
    <row r="78" spans="1:76" x14ac:dyDescent="0.15">
      <c r="A78" t="s">
        <v>43</v>
      </c>
      <c r="B78" s="93" t="s">
        <v>320</v>
      </c>
      <c r="C78" s="94"/>
      <c r="D78" s="94"/>
      <c r="E78" s="94"/>
      <c r="F78" s="94"/>
      <c r="G78" s="94"/>
      <c r="H78" s="94"/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94"/>
      <c r="T78" s="94"/>
      <c r="Y78" s="94"/>
      <c r="Z78" s="94"/>
      <c r="AA78" s="94"/>
      <c r="AB78" s="94"/>
      <c r="AC78" s="94"/>
      <c r="AD78" s="94"/>
      <c r="AE78" s="94"/>
      <c r="AF78" s="94"/>
      <c r="AG78" s="94"/>
      <c r="AH78" s="94"/>
      <c r="AI78" s="94"/>
      <c r="AJ78" s="94"/>
      <c r="AK78" s="94"/>
      <c r="AL78" s="94"/>
      <c r="AM78" s="94"/>
      <c r="AN78" s="94"/>
      <c r="AO78" s="94"/>
      <c r="AP78" s="94"/>
      <c r="AQ78" s="94"/>
      <c r="AR78" s="94"/>
      <c r="AS78" s="94"/>
      <c r="AT78" s="94"/>
      <c r="AU78" s="94"/>
      <c r="AV78" s="94"/>
      <c r="AW78" s="94"/>
      <c r="AX78" s="94"/>
      <c r="AY78" s="94"/>
      <c r="AZ78" s="94"/>
      <c r="BA78" s="94"/>
      <c r="BB78" s="94"/>
      <c r="BC78" s="94"/>
      <c r="BD78" s="94"/>
      <c r="BE78" s="94"/>
      <c r="BF78" s="94"/>
      <c r="BG78" s="94"/>
      <c r="BH78" s="94"/>
      <c r="BI78" s="94"/>
      <c r="BJ78" s="94"/>
      <c r="BK78" s="94"/>
      <c r="BL78" s="94"/>
      <c r="BM78" s="94"/>
      <c r="BN78" s="94"/>
      <c r="BO78" s="94"/>
      <c r="BP78" s="94"/>
      <c r="BQ78" s="94"/>
      <c r="BR78" s="94"/>
      <c r="BS78" s="94"/>
      <c r="BT78" s="94"/>
      <c r="BU78" s="94"/>
      <c r="BV78" s="94"/>
      <c r="BW78" s="94"/>
      <c r="BX78" s="94"/>
    </row>
    <row r="80" spans="1:76" x14ac:dyDescent="0.15">
      <c r="A80" t="s">
        <v>43</v>
      </c>
      <c r="B80" s="96" t="s">
        <v>386</v>
      </c>
      <c r="C80" s="95"/>
      <c r="D80" s="95"/>
      <c r="E80" s="95"/>
      <c r="F80" s="95"/>
      <c r="G80" s="95"/>
      <c r="H80" s="95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  <c r="Y80" s="95"/>
      <c r="Z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  <c r="AM80" s="95"/>
      <c r="AN80" s="95"/>
      <c r="AO80" s="95"/>
      <c r="AP80" s="95"/>
      <c r="AQ80" s="95"/>
      <c r="AR80" s="95"/>
      <c r="AS80" s="95"/>
      <c r="AT80" s="95"/>
      <c r="AU80" s="95"/>
      <c r="AV80" s="95"/>
      <c r="AW80" s="95"/>
      <c r="AX80" s="95"/>
      <c r="AY80" s="95"/>
      <c r="AZ80" s="95"/>
      <c r="BA80" s="95"/>
      <c r="BB80" s="95"/>
      <c r="BC80" s="95"/>
      <c r="BD80" s="95"/>
      <c r="BE80" s="95"/>
      <c r="BF80" s="95"/>
      <c r="BG80" s="95"/>
      <c r="BH80" s="95"/>
      <c r="BI80" s="95"/>
      <c r="BJ80" s="95"/>
      <c r="BK80" s="95"/>
      <c r="BL80" s="95"/>
      <c r="BM80" s="95"/>
      <c r="BN80" s="95"/>
      <c r="BO80" s="95"/>
      <c r="BP80" s="95"/>
      <c r="BQ80" s="95"/>
      <c r="BR80" s="95"/>
      <c r="BS80" s="95"/>
      <c r="BT80" s="95"/>
      <c r="BU80" s="95"/>
      <c r="BV80" s="95"/>
      <c r="BW80" s="95"/>
      <c r="BX80" s="95"/>
    </row>
    <row r="82" spans="1:76" x14ac:dyDescent="0.15">
      <c r="B82" s="27" t="s">
        <v>321</v>
      </c>
      <c r="G82" s="36" t="s">
        <v>387</v>
      </c>
      <c r="H82" s="23">
        <f t="shared" ref="H82:T86" si="165">SUMIFS($X82:$BY82,$X$5:$BY$5,H$5,$X$4:$BY$4,4)</f>
        <v>0</v>
      </c>
      <c r="I82" s="23">
        <f t="shared" si="165"/>
        <v>0</v>
      </c>
      <c r="J82" s="23">
        <f t="shared" si="165"/>
        <v>0</v>
      </c>
      <c r="K82" s="23">
        <f t="shared" si="165"/>
        <v>0</v>
      </c>
      <c r="L82" s="23">
        <f t="shared" si="165"/>
        <v>0</v>
      </c>
      <c r="M82" s="23">
        <f t="shared" si="165"/>
        <v>0</v>
      </c>
      <c r="N82" s="23">
        <f t="shared" si="165"/>
        <v>0</v>
      </c>
      <c r="O82" s="23">
        <f t="shared" si="165"/>
        <v>0</v>
      </c>
      <c r="P82" s="23">
        <f t="shared" si="165"/>
        <v>188.61506</v>
      </c>
      <c r="Q82" s="23">
        <f t="shared" si="165"/>
        <v>188.61506</v>
      </c>
      <c r="R82" s="23">
        <f t="shared" si="165"/>
        <v>188.61506</v>
      </c>
      <c r="S82" s="23">
        <f t="shared" si="165"/>
        <v>188.61506</v>
      </c>
      <c r="T82" s="23">
        <f t="shared" si="165"/>
        <v>188.61506</v>
      </c>
      <c r="BE82" s="143">
        <v>188.61506</v>
      </c>
      <c r="BF82" s="25">
        <f>BE82</f>
        <v>188.61506</v>
      </c>
      <c r="BG82" s="25">
        <f t="shared" ref="BG82:BX82" si="166">BF82</f>
        <v>188.61506</v>
      </c>
      <c r="BH82" s="25">
        <f t="shared" si="166"/>
        <v>188.61506</v>
      </c>
      <c r="BI82" s="25">
        <f t="shared" si="166"/>
        <v>188.61506</v>
      </c>
      <c r="BJ82" s="25">
        <f t="shared" si="166"/>
        <v>188.61506</v>
      </c>
      <c r="BK82" s="25">
        <f t="shared" si="166"/>
        <v>188.61506</v>
      </c>
      <c r="BL82" s="25">
        <f t="shared" si="166"/>
        <v>188.61506</v>
      </c>
      <c r="BM82" s="25">
        <f t="shared" si="166"/>
        <v>188.61506</v>
      </c>
      <c r="BN82" s="25">
        <f t="shared" si="166"/>
        <v>188.61506</v>
      </c>
      <c r="BO82" s="25">
        <f t="shared" si="166"/>
        <v>188.61506</v>
      </c>
      <c r="BP82" s="25">
        <f t="shared" si="166"/>
        <v>188.61506</v>
      </c>
      <c r="BQ82" s="25">
        <f t="shared" si="166"/>
        <v>188.61506</v>
      </c>
      <c r="BR82" s="25">
        <f t="shared" si="166"/>
        <v>188.61506</v>
      </c>
      <c r="BS82" s="25">
        <f t="shared" si="166"/>
        <v>188.61506</v>
      </c>
      <c r="BT82" s="25">
        <f t="shared" si="166"/>
        <v>188.61506</v>
      </c>
      <c r="BU82" s="25">
        <f t="shared" si="166"/>
        <v>188.61506</v>
      </c>
      <c r="BV82" s="25">
        <f t="shared" si="166"/>
        <v>188.61506</v>
      </c>
      <c r="BW82" s="25">
        <f t="shared" si="166"/>
        <v>188.61506</v>
      </c>
      <c r="BX82" s="25">
        <f t="shared" si="166"/>
        <v>188.61506</v>
      </c>
    </row>
    <row r="83" spans="1:76" x14ac:dyDescent="0.15">
      <c r="B83" s="27" t="s">
        <v>322</v>
      </c>
      <c r="G83" s="36" t="s">
        <v>387</v>
      </c>
      <c r="H83" s="23">
        <f t="shared" si="165"/>
        <v>0</v>
      </c>
      <c r="I83" s="23">
        <f t="shared" si="165"/>
        <v>0</v>
      </c>
      <c r="J83" s="23">
        <f t="shared" si="165"/>
        <v>0</v>
      </c>
      <c r="K83" s="23">
        <f t="shared" si="165"/>
        <v>0</v>
      </c>
      <c r="L83" s="23">
        <f t="shared" si="165"/>
        <v>0</v>
      </c>
      <c r="M83" s="23">
        <f t="shared" si="165"/>
        <v>0</v>
      </c>
      <c r="N83" s="23">
        <f t="shared" si="165"/>
        <v>0</v>
      </c>
      <c r="O83" s="23">
        <f t="shared" si="165"/>
        <v>0</v>
      </c>
      <c r="P83" s="23">
        <f t="shared" si="165"/>
        <v>6.584435</v>
      </c>
      <c r="Q83" s="23">
        <f t="shared" si="165"/>
        <v>6.584435</v>
      </c>
      <c r="R83" s="23">
        <f t="shared" si="165"/>
        <v>6.584435</v>
      </c>
      <c r="S83" s="23">
        <f t="shared" si="165"/>
        <v>6.584435</v>
      </c>
      <c r="T83" s="23">
        <f t="shared" si="165"/>
        <v>6.584435</v>
      </c>
      <c r="BE83" s="143">
        <v>6.584435</v>
      </c>
      <c r="BF83" s="25">
        <f>BE83+BF88</f>
        <v>6.584435</v>
      </c>
      <c r="BG83" s="25">
        <f t="shared" ref="BG83:BX83" si="167">BF83+BG88</f>
        <v>6.584435</v>
      </c>
      <c r="BH83" s="25">
        <f t="shared" si="167"/>
        <v>6.584435</v>
      </c>
      <c r="BI83" s="25">
        <f t="shared" si="167"/>
        <v>6.584435</v>
      </c>
      <c r="BJ83" s="25">
        <f t="shared" si="167"/>
        <v>6.584435</v>
      </c>
      <c r="BK83" s="25">
        <f t="shared" si="167"/>
        <v>6.584435</v>
      </c>
      <c r="BL83" s="25">
        <f t="shared" si="167"/>
        <v>6.584435</v>
      </c>
      <c r="BM83" s="25">
        <f t="shared" si="167"/>
        <v>6.584435</v>
      </c>
      <c r="BN83" s="25">
        <f t="shared" si="167"/>
        <v>6.584435</v>
      </c>
      <c r="BO83" s="25">
        <f t="shared" si="167"/>
        <v>6.584435</v>
      </c>
      <c r="BP83" s="25">
        <f t="shared" si="167"/>
        <v>6.584435</v>
      </c>
      <c r="BQ83" s="25">
        <f t="shared" si="167"/>
        <v>6.584435</v>
      </c>
      <c r="BR83" s="25">
        <f t="shared" si="167"/>
        <v>6.584435</v>
      </c>
      <c r="BS83" s="25">
        <f t="shared" si="167"/>
        <v>6.584435</v>
      </c>
      <c r="BT83" s="25">
        <f t="shared" si="167"/>
        <v>6.584435</v>
      </c>
      <c r="BU83" s="25">
        <f t="shared" si="167"/>
        <v>6.584435</v>
      </c>
      <c r="BV83" s="25">
        <f t="shared" si="167"/>
        <v>6.584435</v>
      </c>
      <c r="BW83" s="25">
        <f t="shared" si="167"/>
        <v>6.584435</v>
      </c>
      <c r="BX83" s="25">
        <f t="shared" si="167"/>
        <v>6.584435</v>
      </c>
    </row>
    <row r="84" spans="1:76" x14ac:dyDescent="0.15">
      <c r="B84" s="27" t="s">
        <v>57</v>
      </c>
      <c r="G84" s="36" t="s">
        <v>387</v>
      </c>
      <c r="H84" s="23">
        <f t="shared" si="165"/>
        <v>0</v>
      </c>
      <c r="I84" s="23">
        <f t="shared" si="165"/>
        <v>0</v>
      </c>
      <c r="J84" s="23">
        <f t="shared" si="165"/>
        <v>0</v>
      </c>
      <c r="K84" s="23">
        <f t="shared" si="165"/>
        <v>0</v>
      </c>
      <c r="L84" s="23">
        <f t="shared" si="165"/>
        <v>0</v>
      </c>
      <c r="M84" s="23">
        <f t="shared" si="165"/>
        <v>0</v>
      </c>
      <c r="N84" s="23">
        <f t="shared" si="165"/>
        <v>0</v>
      </c>
      <c r="O84" s="23">
        <f t="shared" si="165"/>
        <v>0</v>
      </c>
      <c r="P84" s="23">
        <f t="shared" si="165"/>
        <v>182.03062499999999</v>
      </c>
      <c r="Q84" s="23">
        <f t="shared" si="165"/>
        <v>182.03062499999999</v>
      </c>
      <c r="R84" s="23">
        <f t="shared" si="165"/>
        <v>182.03062499999999</v>
      </c>
      <c r="S84" s="23">
        <f t="shared" si="165"/>
        <v>182.03062499999999</v>
      </c>
      <c r="T84" s="23">
        <f t="shared" si="165"/>
        <v>182.03062499999999</v>
      </c>
      <c r="BE84" s="25">
        <f>BE82-BE83</f>
        <v>182.03062499999999</v>
      </c>
      <c r="BF84" s="25">
        <f>BF82-BF83</f>
        <v>182.03062499999999</v>
      </c>
      <c r="BG84" s="25">
        <f t="shared" ref="BG84:BX84" si="168">BG82-BG83</f>
        <v>182.03062499999999</v>
      </c>
      <c r="BH84" s="25">
        <f t="shared" si="168"/>
        <v>182.03062499999999</v>
      </c>
      <c r="BI84" s="25">
        <f t="shared" si="168"/>
        <v>182.03062499999999</v>
      </c>
      <c r="BJ84" s="25">
        <f t="shared" si="168"/>
        <v>182.03062499999999</v>
      </c>
      <c r="BK84" s="25">
        <f t="shared" si="168"/>
        <v>182.03062499999999</v>
      </c>
      <c r="BL84" s="25">
        <f t="shared" si="168"/>
        <v>182.03062499999999</v>
      </c>
      <c r="BM84" s="25">
        <f t="shared" si="168"/>
        <v>182.03062499999999</v>
      </c>
      <c r="BN84" s="25">
        <f t="shared" si="168"/>
        <v>182.03062499999999</v>
      </c>
      <c r="BO84" s="25">
        <f t="shared" si="168"/>
        <v>182.03062499999999</v>
      </c>
      <c r="BP84" s="25">
        <f t="shared" si="168"/>
        <v>182.03062499999999</v>
      </c>
      <c r="BQ84" s="25">
        <f t="shared" si="168"/>
        <v>182.03062499999999</v>
      </c>
      <c r="BR84" s="25">
        <f t="shared" si="168"/>
        <v>182.03062499999999</v>
      </c>
      <c r="BS84" s="25">
        <f t="shared" si="168"/>
        <v>182.03062499999999</v>
      </c>
      <c r="BT84" s="25">
        <f t="shared" si="168"/>
        <v>182.03062499999999</v>
      </c>
      <c r="BU84" s="25">
        <f t="shared" si="168"/>
        <v>182.03062499999999</v>
      </c>
      <c r="BV84" s="25">
        <f t="shared" si="168"/>
        <v>182.03062499999999</v>
      </c>
      <c r="BW84" s="25">
        <f t="shared" si="168"/>
        <v>182.03062499999999</v>
      </c>
      <c r="BX84" s="25">
        <f t="shared" si="168"/>
        <v>182.03062499999999</v>
      </c>
    </row>
    <row r="85" spans="1:76" x14ac:dyDescent="0.15">
      <c r="B85" s="27" t="s">
        <v>323</v>
      </c>
      <c r="G85" s="36" t="s">
        <v>387</v>
      </c>
      <c r="H85" s="23">
        <f t="shared" si="165"/>
        <v>0</v>
      </c>
      <c r="I85" s="23">
        <f t="shared" si="165"/>
        <v>0</v>
      </c>
      <c r="J85" s="23">
        <f t="shared" si="165"/>
        <v>0</v>
      </c>
      <c r="K85" s="23">
        <f t="shared" si="165"/>
        <v>0</v>
      </c>
      <c r="L85" s="23">
        <f t="shared" si="165"/>
        <v>0</v>
      </c>
      <c r="M85" s="23">
        <f t="shared" si="165"/>
        <v>0</v>
      </c>
      <c r="N85" s="23">
        <f t="shared" si="165"/>
        <v>0</v>
      </c>
      <c r="O85" s="23">
        <f t="shared" si="165"/>
        <v>0</v>
      </c>
      <c r="P85" s="23">
        <f t="shared" si="165"/>
        <v>0.87</v>
      </c>
      <c r="Q85" s="23">
        <f t="shared" si="165"/>
        <v>0.87</v>
      </c>
      <c r="R85" s="23">
        <f t="shared" si="165"/>
        <v>0.87</v>
      </c>
      <c r="S85" s="23">
        <f t="shared" si="165"/>
        <v>0.87</v>
      </c>
      <c r="T85" s="23">
        <f t="shared" si="165"/>
        <v>0.87</v>
      </c>
      <c r="BE85" s="143">
        <v>0.87</v>
      </c>
      <c r="BF85" s="25">
        <f>BE85</f>
        <v>0.87</v>
      </c>
      <c r="BG85" s="25">
        <f t="shared" ref="BG85:BX85" si="169">BF85</f>
        <v>0.87</v>
      </c>
      <c r="BH85" s="25">
        <f t="shared" si="169"/>
        <v>0.87</v>
      </c>
      <c r="BI85" s="25">
        <f t="shared" si="169"/>
        <v>0.87</v>
      </c>
      <c r="BJ85" s="25">
        <f t="shared" si="169"/>
        <v>0.87</v>
      </c>
      <c r="BK85" s="25">
        <f t="shared" si="169"/>
        <v>0.87</v>
      </c>
      <c r="BL85" s="25">
        <f t="shared" si="169"/>
        <v>0.87</v>
      </c>
      <c r="BM85" s="25">
        <f t="shared" si="169"/>
        <v>0.87</v>
      </c>
      <c r="BN85" s="25">
        <f t="shared" si="169"/>
        <v>0.87</v>
      </c>
      <c r="BO85" s="25">
        <f t="shared" si="169"/>
        <v>0.87</v>
      </c>
      <c r="BP85" s="25">
        <f t="shared" si="169"/>
        <v>0.87</v>
      </c>
      <c r="BQ85" s="25">
        <f t="shared" si="169"/>
        <v>0.87</v>
      </c>
      <c r="BR85" s="25">
        <f t="shared" si="169"/>
        <v>0.87</v>
      </c>
      <c r="BS85" s="25">
        <f t="shared" si="169"/>
        <v>0.87</v>
      </c>
      <c r="BT85" s="25">
        <f t="shared" si="169"/>
        <v>0.87</v>
      </c>
      <c r="BU85" s="25">
        <f t="shared" si="169"/>
        <v>0.87</v>
      </c>
      <c r="BV85" s="25">
        <f t="shared" si="169"/>
        <v>0.87</v>
      </c>
      <c r="BW85" s="25">
        <f t="shared" si="169"/>
        <v>0.87</v>
      </c>
      <c r="BX85" s="25">
        <f t="shared" si="169"/>
        <v>0.87</v>
      </c>
    </row>
    <row r="86" spans="1:76" x14ac:dyDescent="0.15">
      <c r="B86" s="27" t="s">
        <v>324</v>
      </c>
      <c r="G86" s="36" t="s">
        <v>387</v>
      </c>
      <c r="H86" s="23">
        <f t="shared" si="165"/>
        <v>0</v>
      </c>
      <c r="I86" s="23">
        <f t="shared" si="165"/>
        <v>0</v>
      </c>
      <c r="J86" s="23">
        <f t="shared" si="165"/>
        <v>0</v>
      </c>
      <c r="K86" s="23">
        <f t="shared" si="165"/>
        <v>0</v>
      </c>
      <c r="L86" s="23">
        <f t="shared" si="165"/>
        <v>0</v>
      </c>
      <c r="M86" s="23">
        <f t="shared" si="165"/>
        <v>0</v>
      </c>
      <c r="N86" s="23">
        <f t="shared" si="165"/>
        <v>0</v>
      </c>
      <c r="O86" s="23">
        <f t="shared" si="165"/>
        <v>0</v>
      </c>
      <c r="P86" s="23">
        <f t="shared" si="165"/>
        <v>182.90062499999999</v>
      </c>
      <c r="Q86" s="23">
        <f t="shared" si="165"/>
        <v>182.90062499999999</v>
      </c>
      <c r="R86" s="23">
        <f t="shared" si="165"/>
        <v>182.90062499999999</v>
      </c>
      <c r="S86" s="23">
        <f t="shared" si="165"/>
        <v>182.90062499999999</v>
      </c>
      <c r="T86" s="23">
        <f t="shared" si="165"/>
        <v>182.90062499999999</v>
      </c>
      <c r="BE86" s="25">
        <f>SUM(BE84:BE85)</f>
        <v>182.90062499999999</v>
      </c>
      <c r="BF86" s="25">
        <f>SUM(BF84:BF85)</f>
        <v>182.90062499999999</v>
      </c>
      <c r="BG86" s="25">
        <f t="shared" ref="BG86:BX86" si="170">SUM(BG84:BG85)</f>
        <v>182.90062499999999</v>
      </c>
      <c r="BH86" s="25">
        <f t="shared" si="170"/>
        <v>182.90062499999999</v>
      </c>
      <c r="BI86" s="25">
        <f t="shared" si="170"/>
        <v>182.90062499999999</v>
      </c>
      <c r="BJ86" s="25">
        <f t="shared" si="170"/>
        <v>182.90062499999999</v>
      </c>
      <c r="BK86" s="25">
        <f t="shared" si="170"/>
        <v>182.90062499999999</v>
      </c>
      <c r="BL86" s="25">
        <f t="shared" si="170"/>
        <v>182.90062499999999</v>
      </c>
      <c r="BM86" s="25">
        <f t="shared" si="170"/>
        <v>182.90062499999999</v>
      </c>
      <c r="BN86" s="25">
        <f t="shared" si="170"/>
        <v>182.90062499999999</v>
      </c>
      <c r="BO86" s="25">
        <f t="shared" si="170"/>
        <v>182.90062499999999</v>
      </c>
      <c r="BP86" s="25">
        <f t="shared" si="170"/>
        <v>182.90062499999999</v>
      </c>
      <c r="BQ86" s="25">
        <f t="shared" si="170"/>
        <v>182.90062499999999</v>
      </c>
      <c r="BR86" s="25">
        <f t="shared" si="170"/>
        <v>182.90062499999999</v>
      </c>
      <c r="BS86" s="25">
        <f t="shared" si="170"/>
        <v>182.90062499999999</v>
      </c>
      <c r="BT86" s="25">
        <f t="shared" si="170"/>
        <v>182.90062499999999</v>
      </c>
      <c r="BU86" s="25">
        <f t="shared" si="170"/>
        <v>182.90062499999999</v>
      </c>
      <c r="BV86" s="25">
        <f t="shared" si="170"/>
        <v>182.90062499999999</v>
      </c>
      <c r="BW86" s="25">
        <f t="shared" si="170"/>
        <v>182.90062499999999</v>
      </c>
      <c r="BX86" s="25">
        <f t="shared" si="170"/>
        <v>182.90062499999999</v>
      </c>
    </row>
    <row r="87" spans="1:76" x14ac:dyDescent="0.15">
      <c r="B87" s="27" t="s">
        <v>325</v>
      </c>
      <c r="G87" s="113" t="str">
        <f t="shared" ref="G87" si="171">G$12</f>
        <v>JPY M</v>
      </c>
      <c r="H87" s="29">
        <f t="shared" ref="H87:T88" si="172">SUMIF($X$5:$BY$5,H$5,$X87:$BY87)</f>
        <v>0</v>
      </c>
      <c r="I87" s="29">
        <f t="shared" si="172"/>
        <v>0</v>
      </c>
      <c r="J87" s="29">
        <f t="shared" si="172"/>
        <v>0</v>
      </c>
      <c r="K87" s="29">
        <f t="shared" si="172"/>
        <v>0</v>
      </c>
      <c r="L87" s="29">
        <f t="shared" si="172"/>
        <v>0</v>
      </c>
      <c r="M87" s="29">
        <f t="shared" si="172"/>
        <v>0</v>
      </c>
      <c r="N87" s="29">
        <f t="shared" si="172"/>
        <v>0</v>
      </c>
      <c r="O87" s="29">
        <f t="shared" si="172"/>
        <v>0</v>
      </c>
      <c r="P87" s="29">
        <f t="shared" si="172"/>
        <v>0</v>
      </c>
      <c r="Q87" s="29">
        <f t="shared" si="172"/>
        <v>0</v>
      </c>
      <c r="R87" s="29">
        <f t="shared" si="172"/>
        <v>0</v>
      </c>
      <c r="S87" s="29">
        <f t="shared" si="172"/>
        <v>0</v>
      </c>
      <c r="T87" s="29">
        <f t="shared" si="172"/>
        <v>0</v>
      </c>
      <c r="BF87" s="149"/>
      <c r="BG87" s="149"/>
      <c r="BH87" s="149"/>
      <c r="BI87" s="149"/>
      <c r="BJ87" s="149"/>
      <c r="BK87" s="149"/>
      <c r="BL87" s="149"/>
      <c r="BM87" s="149"/>
      <c r="BN87" s="149"/>
      <c r="BO87" s="149"/>
      <c r="BP87" s="149"/>
      <c r="BQ87" s="149"/>
      <c r="BR87" s="149"/>
      <c r="BS87" s="149"/>
      <c r="BT87" s="149"/>
      <c r="BU87" s="149"/>
      <c r="BV87" s="149"/>
      <c r="BW87" s="149"/>
      <c r="BX87" s="149"/>
    </row>
    <row r="88" spans="1:76" x14ac:dyDescent="0.15">
      <c r="B88" s="27" t="s">
        <v>326</v>
      </c>
      <c r="G88" s="113" t="s">
        <v>387</v>
      </c>
      <c r="H88" s="29">
        <f t="shared" si="172"/>
        <v>0</v>
      </c>
      <c r="I88" s="29">
        <f t="shared" si="172"/>
        <v>0</v>
      </c>
      <c r="J88" s="29">
        <f t="shared" si="172"/>
        <v>0</v>
      </c>
      <c r="K88" s="29">
        <f t="shared" si="172"/>
        <v>0</v>
      </c>
      <c r="L88" s="29">
        <f t="shared" si="172"/>
        <v>0</v>
      </c>
      <c r="M88" s="29">
        <f t="shared" si="172"/>
        <v>0</v>
      </c>
      <c r="N88" s="29">
        <f t="shared" si="172"/>
        <v>0</v>
      </c>
      <c r="O88" s="29">
        <f t="shared" si="172"/>
        <v>0</v>
      </c>
      <c r="P88" s="29">
        <f t="shared" si="172"/>
        <v>0</v>
      </c>
      <c r="Q88" s="29">
        <f t="shared" si="172"/>
        <v>0</v>
      </c>
      <c r="R88" s="29">
        <f t="shared" si="172"/>
        <v>0</v>
      </c>
      <c r="S88" s="29">
        <f t="shared" si="172"/>
        <v>0</v>
      </c>
      <c r="T88" s="29">
        <f t="shared" si="172"/>
        <v>0</v>
      </c>
      <c r="BF88" s="23">
        <f>IFERROR(BF87/Summary!$E$5,0)</f>
        <v>0</v>
      </c>
      <c r="BG88" s="23">
        <f>IFERROR(BG87/Summary!$E$5,0)</f>
        <v>0</v>
      </c>
      <c r="BH88" s="23">
        <f>IFERROR(BH87/Summary!$E$5,0)</f>
        <v>0</v>
      </c>
      <c r="BI88" s="23">
        <f>IFERROR(BI87/Summary!$E$5,0)</f>
        <v>0</v>
      </c>
      <c r="BJ88" s="23">
        <f>IFERROR(BJ87/Summary!$E$5,0)</f>
        <v>0</v>
      </c>
      <c r="BK88" s="23">
        <f>IFERROR(BK87/Summary!$E$5,0)</f>
        <v>0</v>
      </c>
      <c r="BL88" s="23">
        <f>IFERROR(BL87/Summary!$E$5,0)</f>
        <v>0</v>
      </c>
      <c r="BM88" s="23">
        <f>IFERROR(BM87/Summary!$E$5,0)</f>
        <v>0</v>
      </c>
      <c r="BN88" s="23">
        <f>IFERROR(BN87/Summary!$E$5,0)</f>
        <v>0</v>
      </c>
      <c r="BO88" s="23">
        <f>IFERROR(BO87/Summary!$E$5,0)</f>
        <v>0</v>
      </c>
      <c r="BP88" s="23">
        <f>IFERROR(BP87/Summary!$E$5,0)</f>
        <v>0</v>
      </c>
      <c r="BQ88" s="23">
        <f>IFERROR(BQ87/Summary!$E$5,0)</f>
        <v>0</v>
      </c>
      <c r="BR88" s="23">
        <f>IFERROR(BR87/Summary!$E$5,0)</f>
        <v>0</v>
      </c>
      <c r="BS88" s="23">
        <f>IFERROR(BS87/Summary!$E$5,0)</f>
        <v>0</v>
      </c>
      <c r="BT88" s="23">
        <f>IFERROR(BT87/Summary!$E$5,0)</f>
        <v>0</v>
      </c>
      <c r="BU88" s="23">
        <f>IFERROR(BU87/Summary!$E$5,0)</f>
        <v>0</v>
      </c>
      <c r="BV88" s="23">
        <f>IFERROR(BV87/Summary!$E$5,0)</f>
        <v>0</v>
      </c>
      <c r="BW88" s="23">
        <f>IFERROR(BW87/Summary!$E$5,0)</f>
        <v>0</v>
      </c>
      <c r="BX88" s="23">
        <f>IFERROR(BX87/Summary!$E$5,0)</f>
        <v>0</v>
      </c>
    </row>
    <row r="90" spans="1:76" x14ac:dyDescent="0.15">
      <c r="A90" t="s">
        <v>43</v>
      </c>
      <c r="B90" s="96" t="s">
        <v>388</v>
      </c>
      <c r="C90" s="95"/>
      <c r="D90" s="95"/>
      <c r="E90" s="95"/>
      <c r="F90" s="95"/>
      <c r="G90" s="95"/>
      <c r="H90" s="95"/>
      <c r="I90" s="95"/>
      <c r="J90" s="95"/>
      <c r="K90" s="95"/>
      <c r="L90" s="95"/>
      <c r="M90" s="95"/>
      <c r="N90" s="95"/>
      <c r="O90" s="95"/>
      <c r="P90" s="95"/>
      <c r="Q90" s="95"/>
      <c r="R90" s="95"/>
      <c r="S90" s="95"/>
      <c r="T90" s="95"/>
      <c r="Y90" s="95"/>
      <c r="Z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  <c r="AM90" s="95"/>
      <c r="AN90" s="95"/>
      <c r="AO90" s="95"/>
      <c r="AP90" s="95"/>
      <c r="AQ90" s="95"/>
      <c r="AR90" s="95"/>
      <c r="AS90" s="95"/>
      <c r="AT90" s="95"/>
      <c r="AU90" s="95"/>
      <c r="AV90" s="95"/>
      <c r="AW90" s="95"/>
      <c r="AX90" s="95"/>
      <c r="AY90" s="95"/>
      <c r="AZ90" s="95"/>
      <c r="BA90" s="95"/>
      <c r="BB90" s="95"/>
      <c r="BC90" s="95"/>
      <c r="BD90" s="95"/>
      <c r="BE90" s="95"/>
      <c r="BF90" s="95"/>
      <c r="BG90" s="95"/>
      <c r="BH90" s="95"/>
      <c r="BI90" s="95"/>
      <c r="BJ90" s="95"/>
      <c r="BK90" s="95"/>
      <c r="BL90" s="95"/>
      <c r="BM90" s="95"/>
      <c r="BN90" s="95"/>
      <c r="BO90" s="95"/>
      <c r="BP90" s="95"/>
      <c r="BQ90" s="95"/>
      <c r="BR90" s="95"/>
      <c r="BS90" s="95"/>
      <c r="BT90" s="95"/>
      <c r="BU90" s="95"/>
      <c r="BV90" s="95"/>
      <c r="BW90" s="95"/>
      <c r="BX90" s="95"/>
    </row>
    <row r="92" spans="1:76" x14ac:dyDescent="0.15">
      <c r="B92" s="27" t="s">
        <v>327</v>
      </c>
      <c r="C92" s="27"/>
      <c r="D92" s="27"/>
      <c r="E92" s="27"/>
      <c r="G92" s="36" t="s">
        <v>38</v>
      </c>
      <c r="P92" s="145">
        <v>0.3</v>
      </c>
      <c r="Q92" s="145">
        <f>P92</f>
        <v>0.3</v>
      </c>
      <c r="R92" s="145">
        <f t="shared" ref="R92:T92" si="173">Q92</f>
        <v>0.3</v>
      </c>
      <c r="S92" s="145">
        <f t="shared" si="173"/>
        <v>0.3</v>
      </c>
      <c r="T92" s="145">
        <f t="shared" si="173"/>
        <v>0.3</v>
      </c>
      <c r="BE92" s="145">
        <v>0.3</v>
      </c>
    </row>
    <row r="93" spans="1:76" x14ac:dyDescent="0.15">
      <c r="B93" s="27" t="s">
        <v>328</v>
      </c>
      <c r="C93" s="27"/>
      <c r="D93" s="27"/>
      <c r="E93" s="27"/>
      <c r="G93" s="36" t="s">
        <v>60</v>
      </c>
      <c r="P93" s="149">
        <v>11</v>
      </c>
      <c r="Q93" s="149">
        <f>P93</f>
        <v>11</v>
      </c>
      <c r="R93" s="149">
        <f t="shared" ref="R93:T93" si="174">Q93</f>
        <v>11</v>
      </c>
      <c r="S93" s="149">
        <f t="shared" si="174"/>
        <v>11</v>
      </c>
      <c r="T93" s="149">
        <f t="shared" si="174"/>
        <v>11</v>
      </c>
      <c r="BE93" s="149">
        <v>11</v>
      </c>
    </row>
    <row r="94" spans="1:76" x14ac:dyDescent="0.15">
      <c r="B94" s="27" t="s">
        <v>329</v>
      </c>
      <c r="C94" s="27"/>
      <c r="D94" s="27"/>
      <c r="E94" s="27"/>
      <c r="G94" s="36" t="s">
        <v>38</v>
      </c>
      <c r="P94" s="145">
        <v>0.5</v>
      </c>
      <c r="Q94" s="145">
        <f>P94</f>
        <v>0.5</v>
      </c>
      <c r="R94" s="145">
        <f t="shared" ref="R94:T94" si="175">Q94</f>
        <v>0.5</v>
      </c>
      <c r="S94" s="145">
        <f t="shared" si="175"/>
        <v>0.5</v>
      </c>
      <c r="T94" s="145">
        <f t="shared" si="175"/>
        <v>0.5</v>
      </c>
    </row>
    <row r="95" spans="1:76" x14ac:dyDescent="0.15">
      <c r="B95" s="27" t="s">
        <v>330</v>
      </c>
      <c r="C95" s="27"/>
      <c r="D95" s="27"/>
      <c r="E95" s="27"/>
      <c r="G95" s="36" t="s">
        <v>60</v>
      </c>
      <c r="P95" s="78">
        <f>'3FS'!P98</f>
        <v>118.41593709081788</v>
      </c>
      <c r="Q95" s="78">
        <f>'3FS'!Q98</f>
        <v>131.7051629754578</v>
      </c>
      <c r="R95" s="78">
        <f>'3FS'!R98</f>
        <v>140.56824546217047</v>
      </c>
      <c r="S95" s="78">
        <f>'3FS'!S98</f>
        <v>145.43462022626926</v>
      </c>
      <c r="T95" s="78">
        <f>'3FS'!T98</f>
        <v>151.66495363336122</v>
      </c>
    </row>
    <row r="96" spans="1:76" x14ac:dyDescent="0.15">
      <c r="B96" s="27" t="s">
        <v>331</v>
      </c>
      <c r="C96" s="27"/>
      <c r="D96" s="27"/>
      <c r="E96" s="27"/>
      <c r="G96" s="36" t="s">
        <v>60</v>
      </c>
      <c r="P96" s="23">
        <f>SUMIFS('3FS'!$Y$95:$BX$95,'3FS'!$Y$5:$BX$5,'D&amp;E'!P5,'3FS'!$Y$4:$BX$4,"&lt;2")/P86</f>
        <v>31.694806947761936</v>
      </c>
      <c r="Q96" s="23">
        <f>SUMIFS('3FS'!$Y$95:$BX$95,'3FS'!$Y$5:$BX$5,'D&amp;E'!Q5,'3FS'!$Y$4:$BX$4,"&lt;2")/Q86</f>
        <v>30.409074327939933</v>
      </c>
      <c r="R96" s="23">
        <f>SUMIFS('3FS'!$Y$95:$BX$95,'3FS'!$Y$5:$BX$5,'D&amp;E'!R5,'3FS'!$Y$4:$BX$4,"&lt;2")/R86</f>
        <v>34.225646494577084</v>
      </c>
      <c r="S96" s="23">
        <f>SUMIFS('3FS'!$Y$95:$BX$95,'3FS'!$Y$5:$BX$5,'D&amp;E'!S5,'3FS'!$Y$4:$BX$4,"&lt;2")/S86</f>
        <v>36.658552265177718</v>
      </c>
      <c r="T96" s="23">
        <f>SUMIFS('3FS'!$Y$95:$BX$95,'3FS'!$Y$5:$BX$5,'D&amp;E'!T5,'3FS'!$Y$4:$BX$4,"&lt;2")/T86</f>
        <v>38.379609188719563</v>
      </c>
    </row>
    <row r="97" spans="1:76" x14ac:dyDescent="0.15">
      <c r="B97" s="27" t="s">
        <v>332</v>
      </c>
      <c r="C97" s="27"/>
      <c r="D97" s="27"/>
      <c r="E97" s="27"/>
      <c r="G97" s="36" t="s">
        <v>60</v>
      </c>
      <c r="P97" s="159">
        <v>12</v>
      </c>
      <c r="Q97" s="23">
        <f>MAX(Q93*Q94,Q92*N(Q96))</f>
        <v>9.12272229838198</v>
      </c>
      <c r="R97" s="23">
        <f t="shared" ref="R97:T97" si="176">MAX(R93*R94,R92*N(R96))</f>
        <v>10.267693948373125</v>
      </c>
      <c r="S97" s="23">
        <f t="shared" si="176"/>
        <v>10.997565679553315</v>
      </c>
      <c r="T97" s="23">
        <f t="shared" si="176"/>
        <v>11.513882756615869</v>
      </c>
    </row>
    <row r="98" spans="1:76" x14ac:dyDescent="0.15">
      <c r="B98" s="27" t="s">
        <v>333</v>
      </c>
      <c r="C98" s="27"/>
      <c r="D98" s="27"/>
      <c r="E98" s="27"/>
      <c r="G98" s="36" t="s">
        <v>60</v>
      </c>
      <c r="P98" s="159">
        <v>16</v>
      </c>
      <c r="Q98" s="25">
        <f>MAX(MAX(Q93,Q92*N(Q95))-Q97,0)</f>
        <v>30.388826594255356</v>
      </c>
      <c r="R98" s="25">
        <f t="shared" ref="R98:T98" si="177">MAX(MAX(R93,R92*N(R95))-R97,0)</f>
        <v>31.902779690278013</v>
      </c>
      <c r="S98" s="25">
        <f t="shared" si="177"/>
        <v>32.63282038832746</v>
      </c>
      <c r="T98" s="25">
        <f t="shared" si="177"/>
        <v>33.985603333392497</v>
      </c>
    </row>
    <row r="99" spans="1:76" x14ac:dyDescent="0.15">
      <c r="B99" s="27" t="s">
        <v>334</v>
      </c>
      <c r="C99" s="27"/>
      <c r="D99" s="27"/>
      <c r="E99" s="27"/>
      <c r="G99" s="36" t="s">
        <v>60</v>
      </c>
      <c r="P99" s="25">
        <f>SUM(P97:P98)</f>
        <v>28</v>
      </c>
      <c r="Q99" s="25">
        <f t="shared" ref="Q99:T99" si="178">SUM(Q97:Q98)</f>
        <v>39.511548892637336</v>
      </c>
      <c r="R99" s="25">
        <f t="shared" si="178"/>
        <v>42.170473638651139</v>
      </c>
      <c r="S99" s="25">
        <f t="shared" si="178"/>
        <v>43.630386067880778</v>
      </c>
      <c r="T99" s="25">
        <f t="shared" si="178"/>
        <v>45.499486090008368</v>
      </c>
    </row>
    <row r="100" spans="1:76" x14ac:dyDescent="0.15">
      <c r="B100" s="27" t="s">
        <v>335</v>
      </c>
      <c r="C100" s="27"/>
      <c r="D100" s="27"/>
      <c r="E100" s="27"/>
      <c r="G100" s="36" t="s">
        <v>38</v>
      </c>
      <c r="P100" s="24">
        <f>P99/P95</f>
        <v>0.23645465878909264</v>
      </c>
      <c r="Q100" s="24">
        <f t="shared" ref="Q100:T100" si="179">Q99/Q95</f>
        <v>0.3</v>
      </c>
      <c r="R100" s="24">
        <f t="shared" si="179"/>
        <v>0.3</v>
      </c>
      <c r="S100" s="24">
        <f t="shared" si="179"/>
        <v>0.3</v>
      </c>
      <c r="T100" s="24">
        <f t="shared" si="179"/>
        <v>0.3</v>
      </c>
    </row>
    <row r="101" spans="1:76" x14ac:dyDescent="0.15">
      <c r="B101" s="27" t="s">
        <v>336</v>
      </c>
      <c r="C101" s="27"/>
      <c r="D101" s="27"/>
      <c r="E101" s="27"/>
      <c r="G101" s="36" t="str">
        <f t="shared" ref="G101" si="180">G$12</f>
        <v>JPY M</v>
      </c>
      <c r="H101" s="29">
        <f t="shared" ref="H101:T101" si="181">SUMIF($X$5:$BY$5,H$5,$X101:$BY101)</f>
        <v>0</v>
      </c>
      <c r="I101" s="29">
        <f t="shared" si="181"/>
        <v>0</v>
      </c>
      <c r="J101" s="29">
        <f t="shared" si="181"/>
        <v>0</v>
      </c>
      <c r="K101" s="29">
        <f t="shared" si="181"/>
        <v>0</v>
      </c>
      <c r="L101" s="29">
        <f t="shared" si="181"/>
        <v>0</v>
      </c>
      <c r="M101" s="29">
        <f t="shared" si="181"/>
        <v>2012</v>
      </c>
      <c r="N101" s="29">
        <f t="shared" si="181"/>
        <v>2194</v>
      </c>
      <c r="O101" s="29">
        <f t="shared" si="181"/>
        <v>3877</v>
      </c>
      <c r="P101" s="29">
        <f t="shared" si="181"/>
        <v>5833.8074999999999</v>
      </c>
      <c r="Q101" s="29">
        <f t="shared" si="181"/>
        <v>4594.9616100755002</v>
      </c>
      <c r="R101" s="29">
        <f t="shared" si="181"/>
        <v>7436.103017572088</v>
      </c>
      <c r="S101" s="29">
        <f t="shared" si="181"/>
        <v>7846.499980858006</v>
      </c>
      <c r="T101" s="29">
        <f t="shared" si="181"/>
        <v>8074.4595968996</v>
      </c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30">
        <v>1188</v>
      </c>
      <c r="AT101" s="29"/>
      <c r="AU101" s="30">
        <v>824</v>
      </c>
      <c r="AV101" s="29"/>
      <c r="AW101" s="30">
        <v>1188</v>
      </c>
      <c r="AX101" s="29"/>
      <c r="AY101" s="30">
        <v>1006</v>
      </c>
      <c r="AZ101" s="29"/>
      <c r="BA101" s="30">
        <v>2871</v>
      </c>
      <c r="BB101" s="29"/>
      <c r="BC101" s="30">
        <v>1006</v>
      </c>
      <c r="BD101" s="29"/>
      <c r="BE101" s="30">
        <v>3639</v>
      </c>
      <c r="BF101" s="25">
        <f>IF(BF$4=1,SUMIF($H$5:$U$5,BF5-1,$H$98:$U$98),IF(BF$4=3,SUMIF($H$5:$U$5,BF$5,$H$97:$U$97),0))*BE86</f>
        <v>0</v>
      </c>
      <c r="BG101" s="25">
        <f>IF(BG$4=1,SUMIF($H$5:$U$5,BG5-1,$H$98:$U$98),IF(BG$4=3,SUMIF($H$5:$U$5,BG$5,$H$97:$U$97),0))*BF86</f>
        <v>2194.8074999999999</v>
      </c>
      <c r="BH101" s="25">
        <f>IF(BH$4=1,SUMIF($H$5:$U$5,BH5-1,$H$98:$U$98),IF(BH$4=3,SUMIF($H$5:$U$5,BH$5,$H$97:$U$97),0))*BG86</f>
        <v>0</v>
      </c>
      <c r="BI101" s="25">
        <f>IF(BI$4=1,SUMIF($H$5:$U$5,BI5-1,$H$98:$U$98),IF(BI$4=3,SUMIF($H$5:$U$5,BI$5,$H$97:$U$97),0))*BH86</f>
        <v>2926.41</v>
      </c>
      <c r="BJ101" s="25">
        <f>IF(BJ$4=1,SUMIF($H$5:$U$5,BJ5-1,$H$98:$U$98),IF(BJ$4=3,SUMIF($H$5:$U$5,BJ$5,$H$97:$U$97),0))*BI86</f>
        <v>0</v>
      </c>
      <c r="BK101" s="25">
        <f>IF(BK$4=1,SUMIF($H$5:$U$5,BK5-1,$H$98:$U$98),IF(BK$4=3,SUMIF($H$5:$U$5,BK$5,$H$97:$U$97),0))*BJ86</f>
        <v>1668.5516100755005</v>
      </c>
      <c r="BL101" s="25">
        <f>IF(BL$4=1,SUMIF($H$5:$U$5,BL5-1,$H$98:$U$98),IF(BL$4=3,SUMIF($H$5:$U$5,BL$5,$H$97:$U$97),0))*BK86</f>
        <v>0</v>
      </c>
      <c r="BM101" s="25">
        <f>IF(BM$4=1,SUMIF($H$5:$U$5,BM5-1,$H$98:$U$98),IF(BM$4=3,SUMIF($H$5:$U$5,BM$5,$H$97:$U$97),0))*BL86</f>
        <v>5558.1353771059257</v>
      </c>
      <c r="BN101" s="25">
        <f>IF(BN$4=1,SUMIF($H$5:$U$5,BN5-1,$H$98:$U$98),IF(BN$4=3,SUMIF($H$5:$U$5,BN$5,$H$97:$U$97),0))*BM86</f>
        <v>0</v>
      </c>
      <c r="BO101" s="25">
        <f>IF(BO$4=1,SUMIF($H$5:$U$5,BO5-1,$H$98:$U$98),IF(BO$4=3,SUMIF($H$5:$U$5,BO$5,$H$97:$U$97),0))*BN86</f>
        <v>1877.9676404661623</v>
      </c>
      <c r="BP101" s="25">
        <f>IF(BP$4=1,SUMIF($H$5:$U$5,BP5-1,$H$98:$U$98),IF(BP$4=3,SUMIF($H$5:$U$5,BP$5,$H$97:$U$97),0))*BO86</f>
        <v>0</v>
      </c>
      <c r="BQ101" s="25">
        <f>IF(BQ$4=1,SUMIF($H$5:$U$5,BQ5-1,$H$98:$U$98),IF(BQ$4=3,SUMIF($H$5:$U$5,BQ$5,$H$97:$U$97),0))*BP86</f>
        <v>5835.0383445891548</v>
      </c>
      <c r="BR101" s="25">
        <f>IF(BR$4=1,SUMIF($H$5:$U$5,BR5-1,$H$98:$U$98),IF(BR$4=3,SUMIF($H$5:$U$5,BR$5,$H$97:$U$97),0))*BQ86</f>
        <v>0</v>
      </c>
      <c r="BS101" s="25">
        <f>IF(BS$4=1,SUMIF($H$5:$U$5,BS5-1,$H$98:$U$98),IF(BS$4=3,SUMIF($H$5:$U$5,BS$5,$H$97:$U$97),0))*BR86</f>
        <v>2011.461636268851</v>
      </c>
      <c r="BT101" s="25">
        <f>IF(BT$4=1,SUMIF($H$5:$U$5,BT5-1,$H$98:$U$98),IF(BT$4=3,SUMIF($H$5:$U$5,BT$5,$H$97:$U$97),0))*BS86</f>
        <v>0</v>
      </c>
      <c r="BU101" s="25">
        <f>IF(BU$4=1,SUMIF($H$5:$U$5,BU5-1,$H$98:$U$98),IF(BU$4=3,SUMIF($H$5:$U$5,BU$5,$H$97:$U$97),0))*BT86</f>
        <v>5968.5632445378351</v>
      </c>
      <c r="BV101" s="25">
        <f>IF(BV$4=1,SUMIF($H$5:$U$5,BV5-1,$H$98:$U$98),IF(BV$4=3,SUMIF($H$5:$U$5,BV$5,$H$97:$U$97),0))*BU86</f>
        <v>0</v>
      </c>
      <c r="BW101" s="25">
        <f>IF(BW$4=1,SUMIF($H$5:$U$5,BW5-1,$H$98:$U$98),IF(BW$4=3,SUMIF($H$5:$U$5,BW$5,$H$97:$U$97),0))*BV86</f>
        <v>2105.8963523617654</v>
      </c>
      <c r="BX101" s="25">
        <f>IF(BX$4=1,SUMIF($H$5:$U$5,BX5-1,$H$98:$U$98),IF(BX$4=3,SUMIF($H$5:$U$5,BX$5,$H$97:$U$97),0))*BW86</f>
        <v>0</v>
      </c>
    </row>
    <row r="103" spans="1:76" x14ac:dyDescent="0.15">
      <c r="A103" t="s">
        <v>43</v>
      </c>
      <c r="B103" s="96" t="s">
        <v>389</v>
      </c>
      <c r="C103" s="95"/>
      <c r="D103" s="95"/>
      <c r="E103" s="95"/>
      <c r="F103" s="95"/>
      <c r="G103" s="95"/>
      <c r="H103" s="95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Y103" s="95"/>
      <c r="Z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  <c r="AM103" s="95"/>
      <c r="AN103" s="95"/>
      <c r="AO103" s="95"/>
      <c r="AP103" s="95"/>
      <c r="AQ103" s="95"/>
      <c r="AR103" s="95"/>
      <c r="AS103" s="95"/>
      <c r="AT103" s="95"/>
      <c r="AU103" s="95"/>
      <c r="AV103" s="95"/>
      <c r="AW103" s="95"/>
      <c r="AX103" s="95"/>
      <c r="AY103" s="95"/>
      <c r="AZ103" s="95"/>
      <c r="BA103" s="95"/>
      <c r="BB103" s="95"/>
      <c r="BC103" s="95"/>
      <c r="BD103" s="95"/>
      <c r="BE103" s="95"/>
      <c r="BF103" s="95"/>
      <c r="BG103" s="95"/>
      <c r="BH103" s="95"/>
      <c r="BI103" s="95"/>
      <c r="BJ103" s="95"/>
      <c r="BK103" s="95"/>
      <c r="BL103" s="95"/>
      <c r="BM103" s="95"/>
      <c r="BN103" s="95"/>
      <c r="BO103" s="95"/>
      <c r="BP103" s="95"/>
      <c r="BQ103" s="95"/>
      <c r="BR103" s="95"/>
      <c r="BS103" s="95"/>
      <c r="BT103" s="95"/>
      <c r="BU103" s="95"/>
      <c r="BV103" s="95"/>
      <c r="BW103" s="95"/>
      <c r="BX103" s="95"/>
    </row>
    <row r="105" spans="1:76" x14ac:dyDescent="0.15">
      <c r="B105" s="27" t="s">
        <v>228</v>
      </c>
      <c r="G105" s="36" t="str">
        <f t="shared" ref="G105:G107" si="182">G$12</f>
        <v>JPY M</v>
      </c>
      <c r="P105" s="25">
        <f>O108</f>
        <v>116460</v>
      </c>
      <c r="Q105" s="25">
        <f t="shared" ref="Q105:T105" si="183">P108</f>
        <v>132180.84413235224</v>
      </c>
      <c r="R105" s="25">
        <f t="shared" si="183"/>
        <v>151560.2556544262</v>
      </c>
      <c r="S105" s="25">
        <f t="shared" si="183"/>
        <v>169711.87821348637</v>
      </c>
      <c r="T105" s="25">
        <f t="shared" si="183"/>
        <v>188338.9330490538</v>
      </c>
      <c r="BF105" s="25">
        <f>BE108</f>
        <v>118618</v>
      </c>
      <c r="BG105" s="25">
        <f t="shared" ref="BG105:BX105" si="184">BF108</f>
        <v>123683.89318793615</v>
      </c>
      <c r="BH105" s="25">
        <f t="shared" si="184"/>
        <v>126787.05790167331</v>
      </c>
      <c r="BI105" s="25">
        <f t="shared" si="184"/>
        <v>132180.84413235224</v>
      </c>
      <c r="BJ105" s="25">
        <f t="shared" si="184"/>
        <v>134816.27283260392</v>
      </c>
      <c r="BK105" s="25">
        <f t="shared" si="184"/>
        <v>140155.82232833109</v>
      </c>
      <c r="BL105" s="25">
        <f t="shared" si="184"/>
        <v>144699.43768954973</v>
      </c>
      <c r="BM105" s="25">
        <f t="shared" si="184"/>
        <v>151560.2556544262</v>
      </c>
      <c r="BN105" s="25">
        <f t="shared" si="184"/>
        <v>152262.01241220746</v>
      </c>
      <c r="BO105" s="25">
        <f t="shared" si="184"/>
        <v>158200.55879716005</v>
      </c>
      <c r="BP105" s="25">
        <f t="shared" si="184"/>
        <v>162830.40686622745</v>
      </c>
      <c r="BQ105" s="25">
        <f t="shared" si="184"/>
        <v>169711.87821348637</v>
      </c>
      <c r="BR105" s="25">
        <f t="shared" si="184"/>
        <v>170581.7119897934</v>
      </c>
      <c r="BS105" s="25">
        <f t="shared" si="184"/>
        <v>176846.76247857203</v>
      </c>
      <c r="BT105" s="25">
        <f t="shared" si="184"/>
        <v>181492.72767820369</v>
      </c>
      <c r="BU105" s="25">
        <f t="shared" si="184"/>
        <v>188338.9330490538</v>
      </c>
      <c r="BV105" s="25">
        <f t="shared" si="184"/>
        <v>189390.02431238853</v>
      </c>
      <c r="BW105" s="25">
        <f t="shared" si="184"/>
        <v>195914.76120283766</v>
      </c>
      <c r="BX105" s="25">
        <f t="shared" si="184"/>
        <v>200746.04046997835</v>
      </c>
    </row>
    <row r="106" spans="1:76" x14ac:dyDescent="0.15">
      <c r="B106" s="27" t="s">
        <v>337</v>
      </c>
      <c r="G106" s="36" t="str">
        <f t="shared" si="182"/>
        <v>JPY M</v>
      </c>
      <c r="P106" s="29">
        <f t="shared" ref="P106:T107" si="185">SUMIF($X$5:$BY$5,P$5,$X106:$BY106)</f>
        <v>15757.651632352259</v>
      </c>
      <c r="Q106" s="29">
        <f t="shared" si="185"/>
        <v>23974.373132149442</v>
      </c>
      <c r="R106" s="29">
        <f t="shared" si="185"/>
        <v>25587.725576632307</v>
      </c>
      <c r="S106" s="29">
        <f t="shared" si="185"/>
        <v>26473.554816425436</v>
      </c>
      <c r="T106" s="29">
        <f t="shared" si="185"/>
        <v>27607.666300476762</v>
      </c>
      <c r="BF106" s="78">
        <f>'3FS'!BF95</f>
        <v>5065.8931879361508</v>
      </c>
      <c r="BG106" s="78">
        <f>'3FS'!BG95</f>
        <v>5297.9722137371646</v>
      </c>
      <c r="BH106" s="78">
        <f>'3FS'!BH95</f>
        <v>5393.7862306789439</v>
      </c>
      <c r="BI106" s="78">
        <f>'3FS'!BI95</f>
        <v>5561.8387002516683</v>
      </c>
      <c r="BJ106" s="78">
        <f>'3FS'!BJ95</f>
        <v>5339.5494957271712</v>
      </c>
      <c r="BK106" s="78">
        <f>'3FS'!BK95</f>
        <v>6212.166971294133</v>
      </c>
      <c r="BL106" s="78">
        <f>'3FS'!BL95</f>
        <v>6860.817964876469</v>
      </c>
      <c r="BM106" s="78">
        <f>'3FS'!BM95</f>
        <v>6259.8921348872082</v>
      </c>
      <c r="BN106" s="78">
        <f>'3FS'!BN95</f>
        <v>5938.5463849525977</v>
      </c>
      <c r="BO106" s="78">
        <f>'3FS'!BO95</f>
        <v>6507.8157095335764</v>
      </c>
      <c r="BP106" s="78">
        <f>'3FS'!BP95</f>
        <v>6881.4713472589237</v>
      </c>
      <c r="BQ106" s="78">
        <f>'3FS'!BQ95</f>
        <v>6704.8721208961697</v>
      </c>
      <c r="BR106" s="78">
        <f>'3FS'!BR95</f>
        <v>6265.0504887786356</v>
      </c>
      <c r="BS106" s="78">
        <f>'3FS'!BS95</f>
        <v>6657.4268359005282</v>
      </c>
      <c r="BT106" s="78">
        <f>'3FS'!BT95</f>
        <v>6846.2053708500989</v>
      </c>
      <c r="BU106" s="78">
        <f>'3FS'!BU95</f>
        <v>7019.6545078725512</v>
      </c>
      <c r="BV106" s="78">
        <f>'3FS'!BV95</f>
        <v>6524.7368904491168</v>
      </c>
      <c r="BW106" s="78">
        <f>'3FS'!BW95</f>
        <v>6937.1756195024745</v>
      </c>
      <c r="BX106" s="78">
        <f>'3FS'!BX95</f>
        <v>7126.099282652619</v>
      </c>
    </row>
    <row r="107" spans="1:76" x14ac:dyDescent="0.15">
      <c r="B107" s="27" t="s">
        <v>338</v>
      </c>
      <c r="G107" s="36" t="str">
        <f t="shared" si="182"/>
        <v>JPY M</v>
      </c>
      <c r="P107" s="29">
        <f t="shared" si="185"/>
        <v>-2194.8074999999999</v>
      </c>
      <c r="Q107" s="29">
        <f t="shared" si="185"/>
        <v>-4594.9616100755002</v>
      </c>
      <c r="R107" s="29">
        <f t="shared" si="185"/>
        <v>-7436.103017572088</v>
      </c>
      <c r="S107" s="29">
        <f t="shared" si="185"/>
        <v>-7846.499980858006</v>
      </c>
      <c r="T107" s="29">
        <f t="shared" si="185"/>
        <v>-8074.4595968996</v>
      </c>
      <c r="BF107" s="23">
        <f>-BF101</f>
        <v>0</v>
      </c>
      <c r="BG107" s="23">
        <f t="shared" ref="BG107:BX107" si="186">-BG101</f>
        <v>-2194.8074999999999</v>
      </c>
      <c r="BH107" s="23">
        <f t="shared" si="186"/>
        <v>0</v>
      </c>
      <c r="BI107" s="23">
        <f t="shared" si="186"/>
        <v>-2926.41</v>
      </c>
      <c r="BJ107" s="23">
        <f t="shared" si="186"/>
        <v>0</v>
      </c>
      <c r="BK107" s="23">
        <f t="shared" si="186"/>
        <v>-1668.5516100755005</v>
      </c>
      <c r="BL107" s="23">
        <f t="shared" si="186"/>
        <v>0</v>
      </c>
      <c r="BM107" s="23">
        <f t="shared" si="186"/>
        <v>-5558.1353771059257</v>
      </c>
      <c r="BN107" s="23">
        <f t="shared" si="186"/>
        <v>0</v>
      </c>
      <c r="BO107" s="23">
        <f t="shared" si="186"/>
        <v>-1877.9676404661623</v>
      </c>
      <c r="BP107" s="23">
        <f t="shared" si="186"/>
        <v>0</v>
      </c>
      <c r="BQ107" s="23">
        <f t="shared" si="186"/>
        <v>-5835.0383445891548</v>
      </c>
      <c r="BR107" s="23">
        <f t="shared" si="186"/>
        <v>0</v>
      </c>
      <c r="BS107" s="23">
        <f t="shared" si="186"/>
        <v>-2011.461636268851</v>
      </c>
      <c r="BT107" s="23">
        <f t="shared" si="186"/>
        <v>0</v>
      </c>
      <c r="BU107" s="23">
        <f t="shared" si="186"/>
        <v>-5968.5632445378351</v>
      </c>
      <c r="BV107" s="23">
        <f t="shared" si="186"/>
        <v>0</v>
      </c>
      <c r="BW107" s="23">
        <f t="shared" si="186"/>
        <v>-2105.8963523617654</v>
      </c>
      <c r="BX107" s="23">
        <f t="shared" si="186"/>
        <v>0</v>
      </c>
    </row>
    <row r="108" spans="1:76" x14ac:dyDescent="0.15">
      <c r="B108" s="150" t="s">
        <v>231</v>
      </c>
      <c r="C108" s="90"/>
      <c r="D108" s="90"/>
      <c r="E108" s="90"/>
      <c r="F108" s="90"/>
      <c r="G108" s="91" t="str">
        <f t="shared" ref="G108" si="187">G$12</f>
        <v>JPY M</v>
      </c>
      <c r="H108" s="101">
        <f t="shared" ref="H108:T108" si="188">SUMIFS($X108:$BY108,$X$5:$BY$5,H$5,$X$4:$BY$4,4)</f>
        <v>51440</v>
      </c>
      <c r="I108" s="101">
        <f t="shared" si="188"/>
        <v>55574</v>
      </c>
      <c r="J108" s="101">
        <f t="shared" si="188"/>
        <v>61831</v>
      </c>
      <c r="K108" s="101">
        <f t="shared" si="188"/>
        <v>66619</v>
      </c>
      <c r="L108" s="101">
        <f t="shared" si="188"/>
        <v>62676</v>
      </c>
      <c r="M108" s="101">
        <f t="shared" si="188"/>
        <v>67925</v>
      </c>
      <c r="N108" s="101">
        <f t="shared" si="188"/>
        <v>78567</v>
      </c>
      <c r="O108" s="101">
        <f t="shared" si="188"/>
        <v>116460</v>
      </c>
      <c r="P108" s="101">
        <f t="shared" si="188"/>
        <v>132180.84413235224</v>
      </c>
      <c r="Q108" s="101">
        <f t="shared" si="188"/>
        <v>151560.2556544262</v>
      </c>
      <c r="R108" s="101">
        <f t="shared" si="188"/>
        <v>169711.87821348637</v>
      </c>
      <c r="S108" s="101">
        <f t="shared" si="188"/>
        <v>188338.9330490538</v>
      </c>
      <c r="T108" s="101">
        <f t="shared" si="188"/>
        <v>207872.13975263096</v>
      </c>
      <c r="Y108" s="103">
        <f>'3FS'!Y186</f>
        <v>45801</v>
      </c>
      <c r="Z108" s="103">
        <f>'3FS'!Z186</f>
        <v>48767</v>
      </c>
      <c r="AA108" s="103">
        <f>'3FS'!AA186</f>
        <v>49024</v>
      </c>
      <c r="AB108" s="103">
        <f>'3FS'!AB186</f>
        <v>51440</v>
      </c>
      <c r="AC108" s="103">
        <f>'3FS'!AC186</f>
        <v>51561</v>
      </c>
      <c r="AD108" s="103">
        <f>'3FS'!AD186</f>
        <v>52645</v>
      </c>
      <c r="AE108" s="103">
        <f>'3FS'!AE186</f>
        <v>53631</v>
      </c>
      <c r="AF108" s="103">
        <f>'3FS'!AF186</f>
        <v>55574</v>
      </c>
      <c r="AG108" s="103">
        <f>'3FS'!AG186</f>
        <v>63174</v>
      </c>
      <c r="AH108" s="103">
        <f>'3FS'!AH186</f>
        <v>63393</v>
      </c>
      <c r="AI108" s="103">
        <f>'3FS'!AI186</f>
        <v>61698</v>
      </c>
      <c r="AJ108" s="103">
        <f>'3FS'!AJ186</f>
        <v>61831</v>
      </c>
      <c r="AK108" s="103">
        <f>'3FS'!AK186</f>
        <v>61789</v>
      </c>
      <c r="AL108" s="103">
        <f>'3FS'!AL186</f>
        <v>63315</v>
      </c>
      <c r="AM108" s="103">
        <f>'3FS'!AM186</f>
        <v>65094</v>
      </c>
      <c r="AN108" s="103">
        <f>'3FS'!AN186</f>
        <v>66619</v>
      </c>
      <c r="AO108" s="103">
        <f>'3FS'!AO186</f>
        <v>70534</v>
      </c>
      <c r="AP108" s="103">
        <f>'3FS'!AP186</f>
        <v>73221</v>
      </c>
      <c r="AQ108" s="103">
        <f>'3FS'!AQ186</f>
        <v>72708</v>
      </c>
      <c r="AR108" s="103">
        <f>'3FS'!AR186</f>
        <v>62676</v>
      </c>
      <c r="AS108" s="103">
        <f>'3FS'!AS186</f>
        <v>62511</v>
      </c>
      <c r="AT108" s="103">
        <f>'3FS'!AT186</f>
        <v>64968</v>
      </c>
      <c r="AU108" s="103">
        <f>'3FS'!AU186</f>
        <v>65995</v>
      </c>
      <c r="AV108" s="103">
        <f>'3FS'!AV186</f>
        <v>67925</v>
      </c>
      <c r="AW108" s="103">
        <f>'3FS'!AW186</f>
        <v>69987</v>
      </c>
      <c r="AX108" s="103">
        <f>'3FS'!AX186</f>
        <v>72147</v>
      </c>
      <c r="AY108" s="103">
        <f>'3FS'!AY186</f>
        <v>75151</v>
      </c>
      <c r="AZ108" s="103">
        <f>'3FS'!AZ186</f>
        <v>78567</v>
      </c>
      <c r="BA108" s="103">
        <f>'3FS'!BA186</f>
        <v>78843</v>
      </c>
      <c r="BB108" s="103">
        <f>'3FS'!BB186</f>
        <v>82574</v>
      </c>
      <c r="BC108" s="103">
        <f>'3FS'!BC186</f>
        <v>109801</v>
      </c>
      <c r="BD108" s="103">
        <f>'3FS'!BD186</f>
        <v>116460</v>
      </c>
      <c r="BE108" s="103">
        <f>'3FS'!BE186</f>
        <v>118618</v>
      </c>
      <c r="BF108" s="103">
        <f>SUM(BF105:BF107)</f>
        <v>123683.89318793615</v>
      </c>
      <c r="BG108" s="103">
        <f t="shared" ref="BG108:BX108" si="189">SUM(BG105:BG107)</f>
        <v>126787.05790167331</v>
      </c>
      <c r="BH108" s="103">
        <f t="shared" si="189"/>
        <v>132180.84413235224</v>
      </c>
      <c r="BI108" s="103">
        <f t="shared" si="189"/>
        <v>134816.27283260392</v>
      </c>
      <c r="BJ108" s="103">
        <f t="shared" si="189"/>
        <v>140155.82232833109</v>
      </c>
      <c r="BK108" s="103">
        <f t="shared" si="189"/>
        <v>144699.43768954973</v>
      </c>
      <c r="BL108" s="103">
        <f t="shared" si="189"/>
        <v>151560.2556544262</v>
      </c>
      <c r="BM108" s="103">
        <f t="shared" si="189"/>
        <v>152262.01241220746</v>
      </c>
      <c r="BN108" s="103">
        <f t="shared" si="189"/>
        <v>158200.55879716005</v>
      </c>
      <c r="BO108" s="103">
        <f t="shared" si="189"/>
        <v>162830.40686622745</v>
      </c>
      <c r="BP108" s="103">
        <f t="shared" si="189"/>
        <v>169711.87821348637</v>
      </c>
      <c r="BQ108" s="103">
        <f t="shared" si="189"/>
        <v>170581.7119897934</v>
      </c>
      <c r="BR108" s="103">
        <f t="shared" si="189"/>
        <v>176846.76247857203</v>
      </c>
      <c r="BS108" s="103">
        <f t="shared" si="189"/>
        <v>181492.72767820369</v>
      </c>
      <c r="BT108" s="103">
        <f t="shared" si="189"/>
        <v>188338.9330490538</v>
      </c>
      <c r="BU108" s="103">
        <f t="shared" si="189"/>
        <v>189390.02431238853</v>
      </c>
      <c r="BV108" s="103">
        <f t="shared" si="189"/>
        <v>195914.76120283766</v>
      </c>
      <c r="BW108" s="103">
        <f t="shared" si="189"/>
        <v>200746.04046997835</v>
      </c>
      <c r="BX108" s="103">
        <f t="shared" si="189"/>
        <v>207872.13975263096</v>
      </c>
    </row>
    <row r="110" spans="1:76" x14ac:dyDescent="0.15">
      <c r="A110" t="s">
        <v>43</v>
      </c>
      <c r="B110" s="96" t="s">
        <v>390</v>
      </c>
      <c r="C110" s="95"/>
      <c r="D110" s="95"/>
      <c r="E110" s="95"/>
      <c r="F110" s="95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Y110" s="95"/>
      <c r="Z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  <c r="AM110" s="95"/>
      <c r="AN110" s="95"/>
      <c r="AO110" s="95"/>
      <c r="AP110" s="95"/>
      <c r="AQ110" s="95"/>
      <c r="AR110" s="95"/>
      <c r="AS110" s="95"/>
      <c r="AT110" s="95"/>
      <c r="AU110" s="95"/>
      <c r="AV110" s="95"/>
      <c r="AW110" s="95"/>
      <c r="AX110" s="95"/>
      <c r="AY110" s="95"/>
      <c r="AZ110" s="95"/>
      <c r="BA110" s="95"/>
      <c r="BB110" s="95"/>
      <c r="BC110" s="95"/>
      <c r="BD110" s="95"/>
      <c r="BE110" s="95"/>
      <c r="BF110" s="95"/>
      <c r="BG110" s="95"/>
      <c r="BH110" s="95"/>
      <c r="BI110" s="95"/>
      <c r="BJ110" s="95"/>
      <c r="BK110" s="95"/>
      <c r="BL110" s="95"/>
      <c r="BM110" s="95"/>
      <c r="BN110" s="95"/>
      <c r="BO110" s="95"/>
      <c r="BP110" s="95"/>
      <c r="BQ110" s="95"/>
      <c r="BR110" s="95"/>
      <c r="BS110" s="95"/>
      <c r="BT110" s="95"/>
      <c r="BU110" s="95"/>
      <c r="BV110" s="95"/>
      <c r="BW110" s="95"/>
      <c r="BX110" s="95"/>
    </row>
    <row r="112" spans="1:76" x14ac:dyDescent="0.15">
      <c r="B112" s="27" t="s">
        <v>228</v>
      </c>
      <c r="G112" s="36" t="str">
        <f t="shared" ref="G112:G114" si="190">G$12</f>
        <v>JPY M</v>
      </c>
      <c r="P112" s="25">
        <f>O114</f>
        <v>-3047</v>
      </c>
      <c r="Q112" s="25">
        <f t="shared" ref="Q112:T112" si="191">P114</f>
        <v>-3051</v>
      </c>
      <c r="R112" s="25">
        <f t="shared" si="191"/>
        <v>-3051</v>
      </c>
      <c r="S112" s="25">
        <f t="shared" si="191"/>
        <v>-3051</v>
      </c>
      <c r="T112" s="25">
        <f t="shared" si="191"/>
        <v>-3051</v>
      </c>
      <c r="BF112" s="25">
        <f>BE114</f>
        <v>-3051</v>
      </c>
      <c r="BG112" s="25">
        <f t="shared" ref="BG112:BX112" si="192">BF114</f>
        <v>-3051</v>
      </c>
      <c r="BH112" s="25">
        <f t="shared" si="192"/>
        <v>-3051</v>
      </c>
      <c r="BI112" s="25">
        <f t="shared" si="192"/>
        <v>-3051</v>
      </c>
      <c r="BJ112" s="25">
        <f t="shared" si="192"/>
        <v>-3051</v>
      </c>
      <c r="BK112" s="25">
        <f t="shared" si="192"/>
        <v>-3051</v>
      </c>
      <c r="BL112" s="25">
        <f t="shared" si="192"/>
        <v>-3051</v>
      </c>
      <c r="BM112" s="25">
        <f t="shared" si="192"/>
        <v>-3051</v>
      </c>
      <c r="BN112" s="25">
        <f t="shared" si="192"/>
        <v>-3051</v>
      </c>
      <c r="BO112" s="25">
        <f t="shared" si="192"/>
        <v>-3051</v>
      </c>
      <c r="BP112" s="25">
        <f t="shared" si="192"/>
        <v>-3051</v>
      </c>
      <c r="BQ112" s="25">
        <f t="shared" si="192"/>
        <v>-3051</v>
      </c>
      <c r="BR112" s="25">
        <f t="shared" si="192"/>
        <v>-3051</v>
      </c>
      <c r="BS112" s="25">
        <f t="shared" si="192"/>
        <v>-3051</v>
      </c>
      <c r="BT112" s="25">
        <f t="shared" si="192"/>
        <v>-3051</v>
      </c>
      <c r="BU112" s="25">
        <f t="shared" si="192"/>
        <v>-3051</v>
      </c>
      <c r="BV112" s="25">
        <f t="shared" si="192"/>
        <v>-3051</v>
      </c>
      <c r="BW112" s="25">
        <f t="shared" si="192"/>
        <v>-3051</v>
      </c>
      <c r="BX112" s="25">
        <f t="shared" si="192"/>
        <v>-3051</v>
      </c>
    </row>
    <row r="113" spans="1:76" x14ac:dyDescent="0.15">
      <c r="B113" s="27" t="s">
        <v>339</v>
      </c>
      <c r="G113" s="36" t="str">
        <f t="shared" si="190"/>
        <v>JPY M</v>
      </c>
      <c r="P113" s="29">
        <f>SUMIF($X$5:$BY$5,P$5,$X113:$BY113)</f>
        <v>0</v>
      </c>
      <c r="Q113" s="29">
        <f>SUMIF($X$5:$BY$5,Q$5,$X113:$BY113)</f>
        <v>0</v>
      </c>
      <c r="R113" s="29">
        <f>SUMIF($X$5:$BY$5,R$5,$X113:$BY113)</f>
        <v>0</v>
      </c>
      <c r="S113" s="29">
        <f>SUMIF($X$5:$BY$5,S$5,$X113:$BY113)</f>
        <v>0</v>
      </c>
      <c r="T113" s="29">
        <f>SUMIF($X$5:$BY$5,T$5,$X113:$BY113)</f>
        <v>0</v>
      </c>
      <c r="BF113" s="25">
        <f>BF87</f>
        <v>0</v>
      </c>
      <c r="BG113" s="25">
        <f t="shared" ref="BG113:BX113" si="193">BG87</f>
        <v>0</v>
      </c>
      <c r="BH113" s="25">
        <f t="shared" si="193"/>
        <v>0</v>
      </c>
      <c r="BI113" s="25">
        <f t="shared" si="193"/>
        <v>0</v>
      </c>
      <c r="BJ113" s="25">
        <f t="shared" si="193"/>
        <v>0</v>
      </c>
      <c r="BK113" s="25">
        <f t="shared" si="193"/>
        <v>0</v>
      </c>
      <c r="BL113" s="25">
        <f t="shared" si="193"/>
        <v>0</v>
      </c>
      <c r="BM113" s="25">
        <f t="shared" si="193"/>
        <v>0</v>
      </c>
      <c r="BN113" s="25">
        <f t="shared" si="193"/>
        <v>0</v>
      </c>
      <c r="BO113" s="25">
        <f t="shared" si="193"/>
        <v>0</v>
      </c>
      <c r="BP113" s="25">
        <f t="shared" si="193"/>
        <v>0</v>
      </c>
      <c r="BQ113" s="25">
        <f t="shared" si="193"/>
        <v>0</v>
      </c>
      <c r="BR113" s="25">
        <f t="shared" si="193"/>
        <v>0</v>
      </c>
      <c r="BS113" s="25">
        <f t="shared" si="193"/>
        <v>0</v>
      </c>
      <c r="BT113" s="25">
        <f t="shared" si="193"/>
        <v>0</v>
      </c>
      <c r="BU113" s="25">
        <f t="shared" si="193"/>
        <v>0</v>
      </c>
      <c r="BV113" s="25">
        <f t="shared" si="193"/>
        <v>0</v>
      </c>
      <c r="BW113" s="25">
        <f t="shared" si="193"/>
        <v>0</v>
      </c>
      <c r="BX113" s="25">
        <f t="shared" si="193"/>
        <v>0</v>
      </c>
    </row>
    <row r="114" spans="1:76" x14ac:dyDescent="0.15">
      <c r="B114" s="150" t="s">
        <v>231</v>
      </c>
      <c r="C114" s="90"/>
      <c r="D114" s="90"/>
      <c r="E114" s="90"/>
      <c r="F114" s="90"/>
      <c r="G114" s="91" t="str">
        <f t="shared" si="190"/>
        <v>JPY M</v>
      </c>
      <c r="H114" s="101">
        <f t="shared" ref="H114:T114" si="194">SUMIFS($X114:$BY114,$X$5:$BY$5,H$5,$X$4:$BY$4,4)</f>
        <v>-2544</v>
      </c>
      <c r="I114" s="101">
        <f t="shared" si="194"/>
        <v>-2554</v>
      </c>
      <c r="J114" s="101">
        <f t="shared" si="194"/>
        <v>-2559</v>
      </c>
      <c r="K114" s="101">
        <f t="shared" si="194"/>
        <v>-2563</v>
      </c>
      <c r="L114" s="101">
        <f t="shared" si="194"/>
        <v>-3013</v>
      </c>
      <c r="M114" s="101">
        <f t="shared" si="194"/>
        <v>-3018</v>
      </c>
      <c r="N114" s="101">
        <f t="shared" si="194"/>
        <v>-3028</v>
      </c>
      <c r="O114" s="101">
        <f t="shared" si="194"/>
        <v>-3047</v>
      </c>
      <c r="P114" s="101">
        <f t="shared" si="194"/>
        <v>-3051</v>
      </c>
      <c r="Q114" s="101">
        <f t="shared" si="194"/>
        <v>-3051</v>
      </c>
      <c r="R114" s="101">
        <f t="shared" si="194"/>
        <v>-3051</v>
      </c>
      <c r="S114" s="101">
        <f t="shared" si="194"/>
        <v>-3051</v>
      </c>
      <c r="T114" s="101">
        <f t="shared" si="194"/>
        <v>-3051</v>
      </c>
      <c r="Y114" s="153">
        <f>'3FS'!Y187</f>
        <v>-2538</v>
      </c>
      <c r="Z114" s="153">
        <f>'3FS'!Z187</f>
        <v>-2542</v>
      </c>
      <c r="AA114" s="153">
        <f>'3FS'!AA187</f>
        <v>-2542</v>
      </c>
      <c r="AB114" s="153">
        <f>'3FS'!AB187</f>
        <v>-2544</v>
      </c>
      <c r="AC114" s="153">
        <f>'3FS'!AC187</f>
        <v>-2544</v>
      </c>
      <c r="AD114" s="153">
        <f>'3FS'!AD187</f>
        <v>-2546</v>
      </c>
      <c r="AE114" s="153">
        <f>'3FS'!AE187</f>
        <v>-2550</v>
      </c>
      <c r="AF114" s="153">
        <f>'3FS'!AF187</f>
        <v>-2554</v>
      </c>
      <c r="AG114" s="153">
        <f>'3FS'!AG187</f>
        <v>-2555</v>
      </c>
      <c r="AH114" s="153">
        <f>'3FS'!AH187</f>
        <v>-2558</v>
      </c>
      <c r="AI114" s="153">
        <f>'3FS'!AI187</f>
        <v>-2558</v>
      </c>
      <c r="AJ114" s="153">
        <f>'3FS'!AJ187</f>
        <v>-2559</v>
      </c>
      <c r="AK114" s="153">
        <f>'3FS'!AK187</f>
        <v>-2561</v>
      </c>
      <c r="AL114" s="153">
        <f>'3FS'!AL187</f>
        <v>-2562</v>
      </c>
      <c r="AM114" s="153">
        <f>'3FS'!AM187</f>
        <v>-2562</v>
      </c>
      <c r="AN114" s="153">
        <f>'3FS'!AN187</f>
        <v>-2563</v>
      </c>
      <c r="AO114" s="153">
        <f>'3FS'!AO187</f>
        <v>-3725</v>
      </c>
      <c r="AP114" s="153">
        <f>'3FS'!AP187</f>
        <v>-5469</v>
      </c>
      <c r="AQ114" s="153">
        <f>'3FS'!AQ187</f>
        <v>-8006</v>
      </c>
      <c r="AR114" s="153">
        <f>'3FS'!AR187</f>
        <v>-3013</v>
      </c>
      <c r="AS114" s="153">
        <f>'3FS'!AS187</f>
        <v>-3013</v>
      </c>
      <c r="AT114" s="153">
        <f>'3FS'!AT187</f>
        <v>-3014</v>
      </c>
      <c r="AU114" s="153">
        <f>'3FS'!AU187</f>
        <v>-3016</v>
      </c>
      <c r="AV114" s="153">
        <f>'3FS'!AV187</f>
        <v>-3018</v>
      </c>
      <c r="AW114" s="153">
        <f>'3FS'!AW187</f>
        <v>-3020</v>
      </c>
      <c r="AX114" s="153">
        <f>'3FS'!AX187</f>
        <v>-3022</v>
      </c>
      <c r="AY114" s="153">
        <f>'3FS'!AY187</f>
        <v>-3024</v>
      </c>
      <c r="AZ114" s="153">
        <f>'3FS'!AZ187</f>
        <v>-3028</v>
      </c>
      <c r="BA114" s="153">
        <f>'3FS'!BA187</f>
        <v>-3029</v>
      </c>
      <c r="BB114" s="153">
        <f>'3FS'!BB187</f>
        <v>-3031</v>
      </c>
      <c r="BC114" s="153">
        <f>'3FS'!BC187</f>
        <v>-3036</v>
      </c>
      <c r="BD114" s="153">
        <f>'3FS'!BD187</f>
        <v>-3047</v>
      </c>
      <c r="BE114" s="153">
        <f>'3FS'!BE187</f>
        <v>-3051</v>
      </c>
      <c r="BF114" s="103">
        <f>SUM(BF112:BF113)</f>
        <v>-3051</v>
      </c>
      <c r="BG114" s="103">
        <f t="shared" ref="BG114:BX114" si="195">SUM(BG112:BG113)</f>
        <v>-3051</v>
      </c>
      <c r="BH114" s="103">
        <f t="shared" si="195"/>
        <v>-3051</v>
      </c>
      <c r="BI114" s="103">
        <f t="shared" si="195"/>
        <v>-3051</v>
      </c>
      <c r="BJ114" s="103">
        <f t="shared" si="195"/>
        <v>-3051</v>
      </c>
      <c r="BK114" s="103">
        <f t="shared" si="195"/>
        <v>-3051</v>
      </c>
      <c r="BL114" s="103">
        <f t="shared" si="195"/>
        <v>-3051</v>
      </c>
      <c r="BM114" s="103">
        <f t="shared" si="195"/>
        <v>-3051</v>
      </c>
      <c r="BN114" s="103">
        <f t="shared" si="195"/>
        <v>-3051</v>
      </c>
      <c r="BO114" s="103">
        <f t="shared" si="195"/>
        <v>-3051</v>
      </c>
      <c r="BP114" s="103">
        <f t="shared" si="195"/>
        <v>-3051</v>
      </c>
      <c r="BQ114" s="103">
        <f t="shared" si="195"/>
        <v>-3051</v>
      </c>
      <c r="BR114" s="103">
        <f t="shared" si="195"/>
        <v>-3051</v>
      </c>
      <c r="BS114" s="103">
        <f t="shared" si="195"/>
        <v>-3051</v>
      </c>
      <c r="BT114" s="103">
        <f t="shared" si="195"/>
        <v>-3051</v>
      </c>
      <c r="BU114" s="103">
        <f t="shared" si="195"/>
        <v>-3051</v>
      </c>
      <c r="BV114" s="103">
        <f t="shared" si="195"/>
        <v>-3051</v>
      </c>
      <c r="BW114" s="103">
        <f t="shared" si="195"/>
        <v>-3051</v>
      </c>
      <c r="BX114" s="103">
        <f t="shared" si="195"/>
        <v>-3051</v>
      </c>
    </row>
    <row r="116" spans="1:76" x14ac:dyDescent="0.15">
      <c r="A116" t="s">
        <v>43</v>
      </c>
      <c r="B116" s="96" t="s">
        <v>112</v>
      </c>
      <c r="C116" s="95"/>
      <c r="D116" s="95"/>
      <c r="E116" s="95"/>
      <c r="F116" s="95"/>
      <c r="G116" s="95"/>
      <c r="H116" s="95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Y116" s="95"/>
      <c r="Z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  <c r="AM116" s="95"/>
      <c r="AN116" s="95"/>
      <c r="AO116" s="95"/>
      <c r="AP116" s="95"/>
      <c r="AQ116" s="95"/>
      <c r="AR116" s="95"/>
      <c r="AS116" s="95"/>
      <c r="AT116" s="95"/>
      <c r="AU116" s="95"/>
      <c r="AV116" s="95"/>
      <c r="AW116" s="95"/>
      <c r="AX116" s="95"/>
      <c r="AY116" s="95"/>
      <c r="AZ116" s="95"/>
      <c r="BA116" s="95"/>
      <c r="BB116" s="95"/>
      <c r="BC116" s="95"/>
      <c r="BD116" s="95"/>
      <c r="BE116" s="95"/>
      <c r="BF116" s="95"/>
      <c r="BG116" s="95"/>
      <c r="BH116" s="95"/>
      <c r="BI116" s="95"/>
      <c r="BJ116" s="95"/>
      <c r="BK116" s="95"/>
      <c r="BL116" s="95"/>
      <c r="BM116" s="95"/>
      <c r="BN116" s="95"/>
      <c r="BO116" s="95"/>
      <c r="BP116" s="95"/>
      <c r="BQ116" s="95"/>
      <c r="BR116" s="95"/>
      <c r="BS116" s="95"/>
      <c r="BT116" s="95"/>
      <c r="BU116" s="95"/>
      <c r="BV116" s="95"/>
      <c r="BW116" s="95"/>
      <c r="BX116" s="95"/>
    </row>
    <row r="118" spans="1:76" x14ac:dyDescent="0.15">
      <c r="B118" s="158" t="s">
        <v>340</v>
      </c>
      <c r="C118" s="27"/>
      <c r="BF118" s="145">
        <v>2.5999999999999999E-2</v>
      </c>
      <c r="BG118" s="145">
        <v>2.5999999999999999E-2</v>
      </c>
      <c r="BH118" s="145">
        <v>2.5999999999999999E-2</v>
      </c>
      <c r="BI118" s="145">
        <v>2.5999999999999999E-2</v>
      </c>
      <c r="BJ118" s="145">
        <v>2.5999999999999999E-2</v>
      </c>
      <c r="BK118" s="145">
        <v>2.5999999999999999E-2</v>
      </c>
      <c r="BL118" s="145">
        <v>2.5999999999999999E-2</v>
      </c>
      <c r="BM118" s="145">
        <v>2.5999999999999999E-2</v>
      </c>
      <c r="BN118" s="145">
        <v>2.5999999999999999E-2</v>
      </c>
      <c r="BO118" s="145">
        <v>2.5999999999999999E-2</v>
      </c>
      <c r="BP118" s="145">
        <v>2.5999999999999999E-2</v>
      </c>
      <c r="BQ118" s="145">
        <v>2.5999999999999999E-2</v>
      </c>
      <c r="BR118" s="145">
        <v>2.5999999999999999E-2</v>
      </c>
      <c r="BS118" s="145">
        <v>2.5999999999999999E-2</v>
      </c>
      <c r="BT118" s="145">
        <v>2.5999999999999999E-2</v>
      </c>
      <c r="BU118" s="145">
        <v>2.5999999999999999E-2</v>
      </c>
      <c r="BV118" s="145">
        <v>2.5999999999999999E-2</v>
      </c>
      <c r="BW118" s="145">
        <v>2.5999999999999999E-2</v>
      </c>
      <c r="BX118" s="145">
        <v>2.5999999999999999E-2</v>
      </c>
    </row>
    <row r="119" spans="1:76" x14ac:dyDescent="0.15">
      <c r="B119" s="27" t="s">
        <v>228</v>
      </c>
      <c r="C119" s="27"/>
      <c r="G119" s="36" t="str">
        <f t="shared" ref="G119:G122" si="196">G$12</f>
        <v>JPY M</v>
      </c>
      <c r="P119" s="25">
        <f>P122-P120</f>
        <v>6686</v>
      </c>
      <c r="Q119" s="25">
        <f t="shared" ref="Q119:T119" si="197">Q122-Q120</f>
        <v>7106.635464518642</v>
      </c>
      <c r="R119" s="25">
        <f t="shared" si="197"/>
        <v>7746.6084639394694</v>
      </c>
      <c r="S119" s="25">
        <f t="shared" si="197"/>
        <v>8429.6483663957752</v>
      </c>
      <c r="T119" s="25">
        <f t="shared" si="197"/>
        <v>9136.3346345960435</v>
      </c>
      <c r="BF119" s="25">
        <f>BE122</f>
        <v>6686</v>
      </c>
      <c r="BG119" s="25">
        <f t="shared" ref="BG119:BX119" si="198">BF122</f>
        <v>6821.2291816081515</v>
      </c>
      <c r="BH119" s="25">
        <f t="shared" si="198"/>
        <v>6962.6534912150983</v>
      </c>
      <c r="BI119" s="25">
        <f t="shared" si="198"/>
        <v>7106.6354645186429</v>
      </c>
      <c r="BJ119" s="25">
        <f t="shared" si="198"/>
        <v>7255.1034380366546</v>
      </c>
      <c r="BK119" s="25">
        <f t="shared" si="198"/>
        <v>7397.6376134872771</v>
      </c>
      <c r="BL119" s="25">
        <f t="shared" si="198"/>
        <v>7563.4654792507754</v>
      </c>
      <c r="BM119" s="25">
        <f t="shared" si="198"/>
        <v>7746.6084639394694</v>
      </c>
      <c r="BN119" s="25">
        <f t="shared" si="198"/>
        <v>7913.7103073758835</v>
      </c>
      <c r="BO119" s="25">
        <f t="shared" si="198"/>
        <v>8072.2341328468974</v>
      </c>
      <c r="BP119" s="25">
        <f t="shared" si="198"/>
        <v>8245.9540593847541</v>
      </c>
      <c r="BQ119" s="25">
        <f t="shared" si="198"/>
        <v>8429.6483663957733</v>
      </c>
      <c r="BR119" s="25">
        <f t="shared" si="198"/>
        <v>8608.6285256804767</v>
      </c>
      <c r="BS119" s="25">
        <f t="shared" si="198"/>
        <v>8775.8680664486947</v>
      </c>
      <c r="BT119" s="25">
        <f t="shared" si="198"/>
        <v>8953.5817191524056</v>
      </c>
      <c r="BU119" s="25">
        <f t="shared" si="198"/>
        <v>9136.3346345960435</v>
      </c>
      <c r="BV119" s="25">
        <f t="shared" si="198"/>
        <v>9323.7176091388428</v>
      </c>
      <c r="BW119" s="25">
        <f t="shared" si="198"/>
        <v>9497.8892304444653</v>
      </c>
      <c r="BX119" s="25">
        <f t="shared" si="198"/>
        <v>9683.0705098151684</v>
      </c>
    </row>
    <row r="120" spans="1:76" x14ac:dyDescent="0.15">
      <c r="B120" s="27"/>
      <c r="C120" s="27" t="s">
        <v>341</v>
      </c>
      <c r="G120" s="36" t="str">
        <f t="shared" si="196"/>
        <v>JPY M</v>
      </c>
      <c r="P120" s="29">
        <f t="shared" ref="P120:T121" si="199">SUMIF($X$5:$BY$5,P$5,$X120:$BY120)</f>
        <v>420.6354645186434</v>
      </c>
      <c r="Q120" s="29">
        <f t="shared" si="199"/>
        <v>639.97299942082691</v>
      </c>
      <c r="R120" s="29">
        <f t="shared" si="199"/>
        <v>683.03990245630393</v>
      </c>
      <c r="S120" s="29">
        <f t="shared" si="199"/>
        <v>706.68626820026816</v>
      </c>
      <c r="T120" s="29">
        <f t="shared" si="199"/>
        <v>736.96029138849667</v>
      </c>
      <c r="BF120" s="23">
        <f>$BF$118*'3FS'!BF93</f>
        <v>135.22918160815186</v>
      </c>
      <c r="BG120" s="23">
        <f>$BF$118*'3FS'!BG93</f>
        <v>141.42430960694688</v>
      </c>
      <c r="BH120" s="23">
        <f>$BF$118*'3FS'!BH93</f>
        <v>143.98197330354469</v>
      </c>
      <c r="BI120" s="23">
        <f>$BF$118*'3FS'!BI93</f>
        <v>148.46797351801166</v>
      </c>
      <c r="BJ120" s="23">
        <f>$BF$118*'3FS'!BJ93</f>
        <v>142.53417545062263</v>
      </c>
      <c r="BK120" s="23">
        <f>$BF$118*'3FS'!BK93</f>
        <v>165.82786576349841</v>
      </c>
      <c r="BL120" s="23">
        <f>$BF$118*'3FS'!BL93</f>
        <v>183.14298468869424</v>
      </c>
      <c r="BM120" s="23">
        <f>$BF$118*'3FS'!BM93</f>
        <v>167.10184343641419</v>
      </c>
      <c r="BN120" s="23">
        <f>$BF$118*'3FS'!BN93</f>
        <v>158.52382547101391</v>
      </c>
      <c r="BO120" s="23">
        <f>$BF$118*'3FS'!BO93</f>
        <v>173.71992653785728</v>
      </c>
      <c r="BP120" s="23">
        <f>$BF$118*'3FS'!BP93</f>
        <v>183.69430701101848</v>
      </c>
      <c r="BQ120" s="23">
        <f>$BF$118*'3FS'!BQ93</f>
        <v>178.98015928470267</v>
      </c>
      <c r="BR120" s="23">
        <f>$BF$118*'3FS'!BR93</f>
        <v>167.23954076821818</v>
      </c>
      <c r="BS120" s="23">
        <f>$BF$118*'3FS'!BS93</f>
        <v>177.71365270371018</v>
      </c>
      <c r="BT120" s="23">
        <f>$BF$118*'3FS'!BT93</f>
        <v>182.75291544363714</v>
      </c>
      <c r="BU120" s="23">
        <f>$BF$118*'3FS'!BU93</f>
        <v>187.3829745427991</v>
      </c>
      <c r="BV120" s="23">
        <f>$BF$118*'3FS'!BV93</f>
        <v>174.17162130562323</v>
      </c>
      <c r="BW120" s="23">
        <f>$BF$118*'3FS'!BW93</f>
        <v>185.18127937070258</v>
      </c>
      <c r="BX120" s="23">
        <f>$BF$118*'3FS'!BX93</f>
        <v>190.22441616937175</v>
      </c>
    </row>
    <row r="121" spans="1:76" x14ac:dyDescent="0.15">
      <c r="B121" s="27"/>
      <c r="C121" s="27" t="s">
        <v>342</v>
      </c>
      <c r="G121" s="36" t="str">
        <f t="shared" si="196"/>
        <v>JPY M</v>
      </c>
      <c r="P121" s="29">
        <f t="shared" si="199"/>
        <v>0</v>
      </c>
      <c r="Q121" s="29">
        <f t="shared" si="199"/>
        <v>0</v>
      </c>
      <c r="R121" s="29">
        <f t="shared" si="199"/>
        <v>0</v>
      </c>
      <c r="S121" s="29">
        <f t="shared" si="199"/>
        <v>0</v>
      </c>
      <c r="T121" s="29">
        <f t="shared" si="199"/>
        <v>0</v>
      </c>
      <c r="BF121" s="149">
        <v>0</v>
      </c>
      <c r="BG121" s="149">
        <v>0</v>
      </c>
      <c r="BH121" s="149">
        <v>0</v>
      </c>
      <c r="BI121" s="149">
        <v>0</v>
      </c>
      <c r="BJ121" s="149">
        <v>0</v>
      </c>
      <c r="BK121" s="149">
        <v>0</v>
      </c>
      <c r="BL121" s="149">
        <v>0</v>
      </c>
      <c r="BM121" s="149">
        <v>0</v>
      </c>
      <c r="BN121" s="149">
        <v>0</v>
      </c>
      <c r="BO121" s="149">
        <v>0</v>
      </c>
      <c r="BP121" s="149">
        <v>0</v>
      </c>
      <c r="BQ121" s="149">
        <v>0</v>
      </c>
      <c r="BR121" s="149">
        <v>0</v>
      </c>
      <c r="BS121" s="149">
        <v>0</v>
      </c>
      <c r="BT121" s="149">
        <v>0</v>
      </c>
      <c r="BU121" s="149">
        <v>0</v>
      </c>
      <c r="BV121" s="149">
        <v>0</v>
      </c>
      <c r="BW121" s="149">
        <v>0</v>
      </c>
      <c r="BX121" s="149">
        <v>0</v>
      </c>
    </row>
    <row r="122" spans="1:76" x14ac:dyDescent="0.15">
      <c r="B122" s="150" t="s">
        <v>231</v>
      </c>
      <c r="C122" s="150"/>
      <c r="D122" s="90"/>
      <c r="E122" s="90"/>
      <c r="F122" s="90"/>
      <c r="G122" s="91" t="str">
        <f t="shared" si="196"/>
        <v>JPY M</v>
      </c>
      <c r="H122" s="101">
        <f t="shared" ref="H122:T122" si="200">SUMIFS($X122:$BY122,$X$5:$BY$5,H$5,$X$4:$BY$4,4)</f>
        <v>1027</v>
      </c>
      <c r="I122" s="101">
        <f t="shared" si="200"/>
        <v>5049</v>
      </c>
      <c r="J122" s="101">
        <f t="shared" si="200"/>
        <v>5257</v>
      </c>
      <c r="K122" s="101">
        <f t="shared" si="200"/>
        <v>4815</v>
      </c>
      <c r="L122" s="101">
        <f t="shared" si="200"/>
        <v>5155</v>
      </c>
      <c r="M122" s="101">
        <f t="shared" si="200"/>
        <v>5516</v>
      </c>
      <c r="N122" s="101">
        <f t="shared" si="200"/>
        <v>6095</v>
      </c>
      <c r="O122" s="101">
        <f t="shared" si="200"/>
        <v>6787</v>
      </c>
      <c r="P122" s="101">
        <f t="shared" si="200"/>
        <v>7106.6354645186429</v>
      </c>
      <c r="Q122" s="101">
        <f t="shared" si="200"/>
        <v>7746.6084639394694</v>
      </c>
      <c r="R122" s="101">
        <f t="shared" si="200"/>
        <v>8429.6483663957733</v>
      </c>
      <c r="S122" s="101">
        <f t="shared" si="200"/>
        <v>9136.3346345960435</v>
      </c>
      <c r="T122" s="101">
        <f t="shared" si="200"/>
        <v>9873.2949259845409</v>
      </c>
      <c r="Y122" s="153">
        <f>'3FS'!Y190</f>
        <v>920</v>
      </c>
      <c r="Z122" s="153">
        <f>'3FS'!Z190</f>
        <v>931</v>
      </c>
      <c r="AA122" s="153">
        <f>'3FS'!AA190</f>
        <v>934</v>
      </c>
      <c r="AB122" s="153">
        <f>'3FS'!AB190</f>
        <v>1027</v>
      </c>
      <c r="AC122" s="153">
        <f>'3FS'!AC190</f>
        <v>4842</v>
      </c>
      <c r="AD122" s="153">
        <f>'3FS'!AD190</f>
        <v>4763</v>
      </c>
      <c r="AE122" s="153">
        <f>'3FS'!AE190</f>
        <v>4823</v>
      </c>
      <c r="AF122" s="153">
        <f>'3FS'!AF190</f>
        <v>5049</v>
      </c>
      <c r="AG122" s="153">
        <f>'3FS'!AG190</f>
        <v>5034</v>
      </c>
      <c r="AH122" s="153">
        <f>'3FS'!AH190</f>
        <v>5149</v>
      </c>
      <c r="AI122" s="153">
        <f>'3FS'!AI190</f>
        <v>5192</v>
      </c>
      <c r="AJ122" s="153">
        <f>'3FS'!AJ190</f>
        <v>5257</v>
      </c>
      <c r="AK122" s="153">
        <f>'3FS'!AK190</f>
        <v>5458</v>
      </c>
      <c r="AL122" s="153">
        <f>'3FS'!AL190</f>
        <v>5559</v>
      </c>
      <c r="AM122" s="153">
        <f>'3FS'!AM190</f>
        <v>5674</v>
      </c>
      <c r="AN122" s="153">
        <f>'3FS'!AN190</f>
        <v>4815</v>
      </c>
      <c r="AO122" s="153">
        <f>'3FS'!AO190</f>
        <v>4997</v>
      </c>
      <c r="AP122" s="153">
        <f>'3FS'!AP190</f>
        <v>5435</v>
      </c>
      <c r="AQ122" s="153">
        <f>'3FS'!AQ190</f>
        <v>5440</v>
      </c>
      <c r="AR122" s="153">
        <f>'3FS'!AR190</f>
        <v>5155</v>
      </c>
      <c r="AS122" s="153">
        <f>'3FS'!AS190</f>
        <v>5211</v>
      </c>
      <c r="AT122" s="153">
        <f>'3FS'!AT190</f>
        <v>5529</v>
      </c>
      <c r="AU122" s="153">
        <f>'3FS'!AU190</f>
        <v>5533</v>
      </c>
      <c r="AV122" s="153">
        <f>'3FS'!AV190</f>
        <v>5516</v>
      </c>
      <c r="AW122" s="153">
        <f>'3FS'!AW190</f>
        <v>5723</v>
      </c>
      <c r="AX122" s="153">
        <f>'3FS'!AX190</f>
        <v>6066</v>
      </c>
      <c r="AY122" s="153">
        <f>'3FS'!AY190</f>
        <v>5585</v>
      </c>
      <c r="AZ122" s="153">
        <f>'3FS'!AZ190</f>
        <v>6095</v>
      </c>
      <c r="BA122" s="153">
        <f>'3FS'!BA190</f>
        <v>5716</v>
      </c>
      <c r="BB122" s="153">
        <f>'3FS'!BB190</f>
        <v>6360</v>
      </c>
      <c r="BC122" s="153">
        <f>'3FS'!BC190</f>
        <v>6435</v>
      </c>
      <c r="BD122" s="153">
        <f>'3FS'!BD190</f>
        <v>6787</v>
      </c>
      <c r="BE122" s="153">
        <f>'3FS'!BE190</f>
        <v>6686</v>
      </c>
      <c r="BF122" s="103">
        <f>BF119+BF120-BF121</f>
        <v>6821.2291816081515</v>
      </c>
      <c r="BG122" s="103">
        <f t="shared" ref="BG122:BX122" si="201">BG119+BG120-BG121</f>
        <v>6962.6534912150983</v>
      </c>
      <c r="BH122" s="103">
        <f t="shared" si="201"/>
        <v>7106.6354645186429</v>
      </c>
      <c r="BI122" s="103">
        <f t="shared" si="201"/>
        <v>7255.1034380366546</v>
      </c>
      <c r="BJ122" s="103">
        <f t="shared" si="201"/>
        <v>7397.6376134872771</v>
      </c>
      <c r="BK122" s="103">
        <f t="shared" si="201"/>
        <v>7563.4654792507754</v>
      </c>
      <c r="BL122" s="103">
        <f t="shared" si="201"/>
        <v>7746.6084639394694</v>
      </c>
      <c r="BM122" s="103">
        <f t="shared" si="201"/>
        <v>7913.7103073758835</v>
      </c>
      <c r="BN122" s="103">
        <f t="shared" si="201"/>
        <v>8072.2341328468974</v>
      </c>
      <c r="BO122" s="103">
        <f t="shared" si="201"/>
        <v>8245.9540593847541</v>
      </c>
      <c r="BP122" s="103">
        <f t="shared" si="201"/>
        <v>8429.6483663957733</v>
      </c>
      <c r="BQ122" s="103">
        <f t="shared" si="201"/>
        <v>8608.6285256804767</v>
      </c>
      <c r="BR122" s="103">
        <f t="shared" si="201"/>
        <v>8775.8680664486947</v>
      </c>
      <c r="BS122" s="103">
        <f t="shared" si="201"/>
        <v>8953.5817191524056</v>
      </c>
      <c r="BT122" s="103">
        <f t="shared" si="201"/>
        <v>9136.3346345960435</v>
      </c>
      <c r="BU122" s="103">
        <f t="shared" si="201"/>
        <v>9323.7176091388428</v>
      </c>
      <c r="BV122" s="103">
        <f t="shared" si="201"/>
        <v>9497.8892304444653</v>
      </c>
      <c r="BW122" s="103">
        <f t="shared" si="201"/>
        <v>9683.0705098151684</v>
      </c>
      <c r="BX122" s="103">
        <f t="shared" si="201"/>
        <v>9873.2949259845409</v>
      </c>
    </row>
    <row r="124" spans="1:76" x14ac:dyDescent="0.15">
      <c r="A124" t="s">
        <v>43</v>
      </c>
      <c r="B124" s="93" t="s">
        <v>204</v>
      </c>
      <c r="C124" s="94"/>
      <c r="D124" s="94"/>
      <c r="E124" s="94"/>
      <c r="F124" s="94"/>
      <c r="G124" s="94"/>
      <c r="H124" s="94"/>
      <c r="I124" s="94"/>
      <c r="J124" s="94"/>
      <c r="K124" s="94"/>
      <c r="L124" s="94"/>
      <c r="M124" s="94"/>
      <c r="N124" s="94"/>
      <c r="O124" s="94"/>
      <c r="P124" s="94"/>
      <c r="Q124" s="94"/>
      <c r="R124" s="94"/>
      <c r="S124" s="94"/>
      <c r="T124" s="94"/>
      <c r="Y124" s="94"/>
      <c r="Z124" s="94"/>
      <c r="AA124" s="94"/>
      <c r="AB124" s="94"/>
      <c r="AC124" s="94"/>
      <c r="AD124" s="94"/>
      <c r="AE124" s="94"/>
      <c r="AF124" s="94"/>
      <c r="AG124" s="94"/>
      <c r="AH124" s="94"/>
      <c r="AI124" s="94"/>
      <c r="AJ124" s="94"/>
      <c r="AK124" s="94"/>
      <c r="AL124" s="94"/>
      <c r="AM124" s="94"/>
      <c r="AN124" s="94"/>
      <c r="AO124" s="94"/>
      <c r="AP124" s="94"/>
      <c r="AQ124" s="94"/>
      <c r="AR124" s="94"/>
      <c r="AS124" s="94"/>
      <c r="AT124" s="94"/>
      <c r="AU124" s="94"/>
      <c r="AV124" s="94"/>
      <c r="AW124" s="94"/>
      <c r="AX124" s="94"/>
      <c r="AY124" s="94"/>
      <c r="AZ124" s="94"/>
      <c r="BA124" s="94"/>
      <c r="BB124" s="94"/>
      <c r="BC124" s="94"/>
      <c r="BD124" s="94"/>
      <c r="BE124" s="94"/>
      <c r="BF124" s="94"/>
      <c r="BG124" s="94"/>
      <c r="BH124" s="94"/>
      <c r="BI124" s="94"/>
      <c r="BJ124" s="94"/>
      <c r="BK124" s="94"/>
      <c r="BL124" s="94"/>
      <c r="BM124" s="94"/>
      <c r="BN124" s="94"/>
      <c r="BO124" s="94"/>
      <c r="BP124" s="94"/>
      <c r="BQ124" s="94"/>
      <c r="BR124" s="94"/>
      <c r="BS124" s="94"/>
      <c r="BT124" s="94"/>
      <c r="BU124" s="94"/>
      <c r="BV124" s="94"/>
      <c r="BW124" s="94"/>
      <c r="BX124" s="94"/>
    </row>
  </sheetData>
  <dataConsolidate/>
  <conditionalFormatting sqref="H37 Y37:XFD38 H38:T38">
    <cfRule type="cellIs" dxfId="1" priority="1" operator="equal">
      <formula>"Balanced"</formula>
    </cfRule>
    <cfRule type="cellIs" dxfId="0" priority="2" operator="equal">
      <formula>"Not Balanced"</formula>
    </cfRule>
  </conditionalFormatting>
  <dataValidations count="1">
    <dataValidation type="list" allowBlank="1" showInputMessage="1" showErrorMessage="1" sqref="F25" xr:uid="{EAF87E2C-C47B-BD4F-B955-8D1FD1C93FFA}">
      <formula1>"0,1"</formula1>
    </dataValidation>
  </dataValidations>
  <pageMargins left="0.7" right="0.7" top="0.75" bottom="0.75" header="0.3" footer="0.3"/>
  <pageSetup paperSize="9"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94476-8562-3D40-B16D-FA400639A27C}">
  <sheetPr>
    <tabColor rgb="FFFFC000"/>
  </sheetPr>
  <dimension ref="A2:BZ146"/>
  <sheetViews>
    <sheetView showGridLines="0" zoomScale="161" zoomScaleNormal="85" workbookViewId="0">
      <pane xSplit="4" ySplit="4" topLeftCell="AP5" activePane="bottomRight" state="frozen"/>
      <selection pane="topRight" activeCell="E1" sqref="E1"/>
      <selection pane="bottomLeft" activeCell="A3" sqref="A3"/>
      <selection pane="bottomRight" activeCell="BB21" sqref="BB21"/>
    </sheetView>
  </sheetViews>
  <sheetFormatPr baseColWidth="10" defaultColWidth="11" defaultRowHeight="12" outlineLevelRow="1" x14ac:dyDescent="0.15"/>
  <cols>
    <col min="1" max="1" width="2" customWidth="1"/>
    <col min="2" max="2" width="15.3984375" bestFit="1" customWidth="1"/>
    <col min="3" max="3" width="19" bestFit="1" customWidth="1"/>
    <col min="4" max="4" width="28.3984375" customWidth="1"/>
    <col min="5" max="5" width="8.796875" style="36" bestFit="1" customWidth="1"/>
    <col min="6" max="6" width="19.19921875" style="36" bestFit="1" customWidth="1"/>
    <col min="7" max="7" width="10.796875" style="36" bestFit="1" customWidth="1"/>
    <col min="8" max="8" width="12.796875" style="36" bestFit="1" customWidth="1"/>
    <col min="9" max="9" width="12.3984375" style="36" bestFit="1" customWidth="1"/>
    <col min="10" max="10" width="10.796875" style="36" bestFit="1" customWidth="1"/>
    <col min="11" max="15" width="11" style="36"/>
    <col min="16" max="16" width="2" style="36" customWidth="1"/>
    <col min="17" max="21" width="11" style="36"/>
    <col min="22" max="25" width="11" style="36" customWidth="1"/>
    <col min="26" max="26" width="2" style="36" customWidth="1"/>
    <col min="27" max="30" width="11" style="36" customWidth="1"/>
    <col min="31" max="31" width="11" style="36"/>
    <col min="32" max="35" width="11" style="36" customWidth="1"/>
    <col min="36" max="36" width="2" style="36" customWidth="1"/>
    <col min="37" max="40" width="11" style="36" customWidth="1"/>
    <col min="41" max="45" width="11" style="36"/>
    <col min="46" max="46" width="2" style="36" customWidth="1"/>
    <col min="47" max="55" width="11" style="36"/>
    <col min="56" max="56" width="2" style="36" customWidth="1"/>
    <col min="57" max="60" width="11" style="36"/>
    <col min="61" max="61" width="11" style="4"/>
    <col min="62" max="62" width="27" style="36" customWidth="1"/>
    <col min="63" max="16384" width="11" style="36"/>
  </cols>
  <sheetData>
    <row r="2" spans="1:78" customFormat="1" hidden="1" outlineLevel="1" x14ac:dyDescent="0.15">
      <c r="F2" s="36"/>
      <c r="G2" s="36"/>
      <c r="H2" s="36"/>
      <c r="Q2" s="27">
        <v>2025</v>
      </c>
      <c r="R2" s="27">
        <v>2026</v>
      </c>
      <c r="S2" s="27">
        <v>2027</v>
      </c>
      <c r="T2" s="27">
        <v>2028</v>
      </c>
      <c r="Y2" s="25"/>
      <c r="AA2" s="23">
        <v>2025</v>
      </c>
      <c r="AB2" s="23">
        <v>2026</v>
      </c>
      <c r="AC2" s="23">
        <v>2027</v>
      </c>
      <c r="AD2" s="23">
        <v>2028</v>
      </c>
      <c r="AK2" s="23">
        <v>2025</v>
      </c>
      <c r="AL2" s="23">
        <v>2026</v>
      </c>
      <c r="AM2" s="23">
        <v>2027</v>
      </c>
      <c r="AN2" s="23">
        <v>2028</v>
      </c>
      <c r="AU2" s="23">
        <v>2025</v>
      </c>
      <c r="AV2" s="23">
        <v>2026</v>
      </c>
      <c r="AW2" s="23">
        <v>2027</v>
      </c>
      <c r="AX2" s="23">
        <v>2028</v>
      </c>
      <c r="AZ2" s="23"/>
      <c r="BA2" s="23"/>
      <c r="BB2" s="23"/>
      <c r="BC2" s="23"/>
      <c r="BD2" s="23"/>
      <c r="BE2" s="23"/>
      <c r="BF2" s="23"/>
      <c r="BG2" s="23"/>
      <c r="BI2" s="4"/>
      <c r="BJ2" t="s">
        <v>568</v>
      </c>
      <c r="BK2" s="144">
        <v>2025</v>
      </c>
      <c r="BL2" s="144">
        <f>BK2</f>
        <v>2025</v>
      </c>
      <c r="BM2" s="144">
        <f>BL2</f>
        <v>2025</v>
      </c>
      <c r="BN2" s="144">
        <f>BM2</f>
        <v>2025</v>
      </c>
      <c r="BO2" s="144">
        <f t="shared" ref="BO2:BZ2" si="0">BK2+1</f>
        <v>2026</v>
      </c>
      <c r="BP2" s="144">
        <f t="shared" si="0"/>
        <v>2026</v>
      </c>
      <c r="BQ2" s="144">
        <f t="shared" si="0"/>
        <v>2026</v>
      </c>
      <c r="BR2" s="144">
        <f t="shared" si="0"/>
        <v>2026</v>
      </c>
      <c r="BS2" s="144">
        <f t="shared" si="0"/>
        <v>2027</v>
      </c>
      <c r="BT2" s="144">
        <f t="shared" si="0"/>
        <v>2027</v>
      </c>
      <c r="BU2" s="144">
        <f t="shared" si="0"/>
        <v>2027</v>
      </c>
      <c r="BV2" s="144">
        <f t="shared" si="0"/>
        <v>2027</v>
      </c>
      <c r="BW2" s="144">
        <f t="shared" si="0"/>
        <v>2028</v>
      </c>
      <c r="BX2" s="144">
        <f t="shared" si="0"/>
        <v>2028</v>
      </c>
      <c r="BY2" s="144">
        <f t="shared" si="0"/>
        <v>2028</v>
      </c>
      <c r="BZ2" s="144">
        <f t="shared" si="0"/>
        <v>2028</v>
      </c>
    </row>
    <row r="3" spans="1:78" customFormat="1" collapsed="1" x14ac:dyDescent="0.15">
      <c r="B3" s="19"/>
      <c r="C3" s="19"/>
      <c r="D3" s="19"/>
      <c r="E3" s="19"/>
      <c r="F3" s="117"/>
      <c r="G3" s="117"/>
      <c r="H3" s="117"/>
      <c r="I3" s="19"/>
      <c r="J3" s="19"/>
      <c r="K3" s="21"/>
      <c r="L3" s="295" t="s">
        <v>343</v>
      </c>
      <c r="M3" s="295"/>
      <c r="N3" s="295"/>
      <c r="O3" s="295"/>
      <c r="P3" s="19"/>
      <c r="Q3" s="295" t="s">
        <v>30</v>
      </c>
      <c r="R3" s="295"/>
      <c r="S3" s="295"/>
      <c r="T3" s="295"/>
      <c r="U3" s="21"/>
      <c r="V3" s="295" t="s">
        <v>344</v>
      </c>
      <c r="W3" s="295"/>
      <c r="X3" s="295"/>
      <c r="Y3" s="295"/>
      <c r="Z3" s="117"/>
      <c r="AA3" s="295" t="s">
        <v>63</v>
      </c>
      <c r="AB3" s="295"/>
      <c r="AC3" s="295"/>
      <c r="AD3" s="295"/>
      <c r="AE3" s="21"/>
      <c r="AF3" s="295" t="s">
        <v>345</v>
      </c>
      <c r="AG3" s="295"/>
      <c r="AH3" s="295"/>
      <c r="AI3" s="295"/>
      <c r="AJ3" s="19"/>
      <c r="AK3" s="295" t="s">
        <v>346</v>
      </c>
      <c r="AL3" s="295"/>
      <c r="AM3" s="295"/>
      <c r="AN3" s="295"/>
      <c r="AO3" s="21"/>
      <c r="AP3" s="295" t="s">
        <v>347</v>
      </c>
      <c r="AQ3" s="295"/>
      <c r="AR3" s="295"/>
      <c r="AS3" s="295"/>
      <c r="AT3" s="19"/>
      <c r="AU3" s="295" t="s">
        <v>348</v>
      </c>
      <c r="AV3" s="295"/>
      <c r="AW3" s="295"/>
      <c r="AX3" s="295"/>
      <c r="AZ3" s="295" t="s">
        <v>711</v>
      </c>
      <c r="BA3" s="295"/>
      <c r="BB3" s="295"/>
      <c r="BC3" s="295"/>
      <c r="BD3" s="19"/>
      <c r="BE3" s="295" t="s">
        <v>712</v>
      </c>
      <c r="BF3" s="295"/>
      <c r="BG3" s="295"/>
      <c r="BH3" s="295"/>
      <c r="BI3" s="4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</row>
    <row r="4" spans="1:78" customFormat="1" x14ac:dyDescent="0.15">
      <c r="B4" s="117" t="s">
        <v>15</v>
      </c>
      <c r="C4" s="117" t="s">
        <v>349</v>
      </c>
      <c r="D4" s="117" t="s">
        <v>350</v>
      </c>
      <c r="E4" s="117" t="s">
        <v>351</v>
      </c>
      <c r="F4" s="117" t="s">
        <v>352</v>
      </c>
      <c r="G4" s="117" t="s">
        <v>353</v>
      </c>
      <c r="H4" s="117" t="s">
        <v>354</v>
      </c>
      <c r="I4" s="117" t="s">
        <v>355</v>
      </c>
      <c r="J4" s="117" t="s">
        <v>356</v>
      </c>
      <c r="K4" s="116"/>
      <c r="L4" s="117" t="s">
        <v>357</v>
      </c>
      <c r="M4" s="117" t="s">
        <v>358</v>
      </c>
      <c r="N4" s="117" t="s">
        <v>359</v>
      </c>
      <c r="O4" s="117" t="s">
        <v>360</v>
      </c>
      <c r="P4" s="117"/>
      <c r="Q4" s="117" t="s">
        <v>357</v>
      </c>
      <c r="R4" s="117" t="s">
        <v>358</v>
      </c>
      <c r="S4" s="117" t="s">
        <v>359</v>
      </c>
      <c r="T4" s="117" t="s">
        <v>360</v>
      </c>
      <c r="U4" s="116"/>
      <c r="V4" s="117" t="s">
        <v>357</v>
      </c>
      <c r="W4" s="117" t="s">
        <v>358</v>
      </c>
      <c r="X4" s="117" t="s">
        <v>359</v>
      </c>
      <c r="Y4" s="117" t="s">
        <v>360</v>
      </c>
      <c r="Z4" s="117"/>
      <c r="AA4" s="117" t="s">
        <v>357</v>
      </c>
      <c r="AB4" s="117" t="s">
        <v>358</v>
      </c>
      <c r="AC4" s="117" t="s">
        <v>359</v>
      </c>
      <c r="AD4" s="117" t="s">
        <v>360</v>
      </c>
      <c r="AE4" s="116"/>
      <c r="AF4" s="117" t="s">
        <v>357</v>
      </c>
      <c r="AG4" s="117" t="s">
        <v>358</v>
      </c>
      <c r="AH4" s="117" t="s">
        <v>359</v>
      </c>
      <c r="AI4" s="117" t="s">
        <v>360</v>
      </c>
      <c r="AJ4" s="117"/>
      <c r="AK4" s="117" t="s">
        <v>357</v>
      </c>
      <c r="AL4" s="117" t="s">
        <v>358</v>
      </c>
      <c r="AM4" s="117" t="s">
        <v>359</v>
      </c>
      <c r="AN4" s="117" t="s">
        <v>360</v>
      </c>
      <c r="AO4" s="116"/>
      <c r="AP4" s="117" t="s">
        <v>357</v>
      </c>
      <c r="AQ4" s="117" t="s">
        <v>358</v>
      </c>
      <c r="AR4" s="117" t="s">
        <v>359</v>
      </c>
      <c r="AS4" s="117" t="s">
        <v>360</v>
      </c>
      <c r="AT4" s="19"/>
      <c r="AU4" s="117" t="s">
        <v>357</v>
      </c>
      <c r="AV4" s="117" t="s">
        <v>358</v>
      </c>
      <c r="AW4" s="117" t="s">
        <v>359</v>
      </c>
      <c r="AX4" s="117" t="s">
        <v>360</v>
      </c>
      <c r="AZ4" s="117" t="s">
        <v>357</v>
      </c>
      <c r="BA4" s="117" t="s">
        <v>358</v>
      </c>
      <c r="BB4" s="117" t="s">
        <v>359</v>
      </c>
      <c r="BC4" s="117" t="s">
        <v>360</v>
      </c>
      <c r="BD4" s="19"/>
      <c r="BE4" s="117" t="s">
        <v>357</v>
      </c>
      <c r="BF4" s="117" t="s">
        <v>358</v>
      </c>
      <c r="BG4" s="117" t="s">
        <v>359</v>
      </c>
      <c r="BH4" s="117" t="s">
        <v>360</v>
      </c>
      <c r="BI4" s="4"/>
      <c r="BK4" s="117">
        <v>1</v>
      </c>
      <c r="BL4" s="117">
        <v>2</v>
      </c>
      <c r="BM4" s="117">
        <v>3</v>
      </c>
      <c r="BN4" s="117">
        <v>4</v>
      </c>
      <c r="BO4" s="117">
        <f t="shared" ref="BO4:BZ4" si="1">BK4</f>
        <v>1</v>
      </c>
      <c r="BP4" s="117">
        <f t="shared" si="1"/>
        <v>2</v>
      </c>
      <c r="BQ4" s="117">
        <f t="shared" si="1"/>
        <v>3</v>
      </c>
      <c r="BR4" s="117">
        <f t="shared" si="1"/>
        <v>4</v>
      </c>
      <c r="BS4" s="117">
        <f t="shared" si="1"/>
        <v>1</v>
      </c>
      <c r="BT4" s="117">
        <f t="shared" si="1"/>
        <v>2</v>
      </c>
      <c r="BU4" s="117">
        <f t="shared" si="1"/>
        <v>3</v>
      </c>
      <c r="BV4" s="117">
        <f t="shared" si="1"/>
        <v>4</v>
      </c>
      <c r="BW4" s="117">
        <f t="shared" si="1"/>
        <v>1</v>
      </c>
      <c r="BX4" s="117">
        <f t="shared" si="1"/>
        <v>2</v>
      </c>
      <c r="BY4" s="117">
        <f t="shared" si="1"/>
        <v>3</v>
      </c>
      <c r="BZ4" s="117">
        <f t="shared" si="1"/>
        <v>4</v>
      </c>
    </row>
    <row r="5" spans="1:78" x14ac:dyDescent="0.15">
      <c r="B5" t="s">
        <v>421</v>
      </c>
      <c r="C5" t="s">
        <v>14</v>
      </c>
      <c r="E5" s="36" t="s">
        <v>60</v>
      </c>
      <c r="F5" s="291">
        <v>622429.69799999997</v>
      </c>
      <c r="G5" s="291">
        <v>632907.69799999997</v>
      </c>
      <c r="H5" s="79">
        <f>Summary!E5</f>
        <v>2989</v>
      </c>
      <c r="I5" s="36" t="s">
        <v>461</v>
      </c>
      <c r="J5" s="36">
        <f>ROUND(IFERROR(H5/VLOOKUP($I5,$B$113:$C$117,2,FALSE),"nm"),2)</f>
        <v>18.88</v>
      </c>
      <c r="L5" s="212" t="str">
        <f t="shared" ref="L5:O5" si="2">IFERROR(IF(Q5&gt;0,$G5/Q6,"nm"),"nm")</f>
        <v>nm</v>
      </c>
      <c r="M5" s="212" t="str">
        <f t="shared" si="2"/>
        <v>nm</v>
      </c>
      <c r="N5" s="212" t="str">
        <f t="shared" si="2"/>
        <v>nm</v>
      </c>
      <c r="O5" s="212" t="str">
        <f t="shared" si="2"/>
        <v>nm</v>
      </c>
      <c r="V5" s="212" t="str">
        <f t="shared" ref="V5:Y5" si="3">IFERROR(IF(AA5&gt;0,$G5/AA6,"nm"),"nm")</f>
        <v>nm</v>
      </c>
      <c r="W5" s="212" t="str">
        <f t="shared" si="3"/>
        <v>nm</v>
      </c>
      <c r="X5" s="212" t="str">
        <f t="shared" si="3"/>
        <v>nm</v>
      </c>
      <c r="Y5" s="212" t="str">
        <f t="shared" si="3"/>
        <v>nm</v>
      </c>
      <c r="AF5" s="212" t="str">
        <f t="shared" ref="AF5:AI5" si="4">IFERROR(IF(AK5&gt;0,$G5/AK6,"nm"),"nm")</f>
        <v>nm</v>
      </c>
      <c r="AG5" s="212" t="str">
        <f t="shared" si="4"/>
        <v>nm</v>
      </c>
      <c r="AH5" s="212" t="str">
        <f t="shared" si="4"/>
        <v>nm</v>
      </c>
      <c r="AI5" s="212" t="str">
        <f t="shared" si="4"/>
        <v>nm</v>
      </c>
      <c r="AP5" s="212" t="str">
        <f t="shared" ref="AP5:AS5" si="5">IFERROR(IF(AU5&gt;0,$H5/AU6,"nm"),"nm")</f>
        <v>nm</v>
      </c>
      <c r="AQ5" s="212" t="str">
        <f t="shared" si="5"/>
        <v>nm</v>
      </c>
      <c r="AR5" s="212" t="str">
        <f t="shared" si="5"/>
        <v>nm</v>
      </c>
      <c r="AS5" s="212" t="str">
        <f t="shared" si="5"/>
        <v>nm</v>
      </c>
    </row>
    <row r="6" spans="1:78" x14ac:dyDescent="0.15">
      <c r="B6" s="6" t="s">
        <v>361</v>
      </c>
      <c r="C6" s="6"/>
      <c r="D6" s="6"/>
      <c r="E6" s="89"/>
      <c r="F6" s="89"/>
      <c r="G6" s="89"/>
      <c r="H6" s="89"/>
      <c r="I6" s="89"/>
      <c r="J6" s="89"/>
      <c r="L6" s="213">
        <f>IFERROR(IF(Q6&gt;0,$G5/Q6,"nm"),"nm")</f>
        <v>5.5813935059437725</v>
      </c>
      <c r="M6" s="213">
        <f t="shared" ref="M6:O6" si="6">IFERROR(IF(R6&gt;0,$G5/R6,"nm"),"nm")</f>
        <v>4.9094784368864932</v>
      </c>
      <c r="N6" s="213">
        <f t="shared" si="6"/>
        <v>4.3100456060452448</v>
      </c>
      <c r="O6" s="213">
        <f t="shared" si="6"/>
        <v>3.840312917093867</v>
      </c>
      <c r="P6" s="89"/>
      <c r="Q6" s="211">
        <f>+SUMIF($BK$2:$BZ$2,Q$2,$BK$9:$BZ$9)</f>
        <v>113396</v>
      </c>
      <c r="R6" s="211">
        <f>+SUMIF($BK$2:$BZ$2,R$2,$BK$9:$BZ$9)</f>
        <v>128915.46548911602</v>
      </c>
      <c r="S6" s="211">
        <f>+SUMIF($BK$2:$BZ$2,S$2,$BK$9:$BZ$9)</f>
        <v>146844.77981214103</v>
      </c>
      <c r="T6" s="211">
        <f>+SUMIF($BK$2:$BZ$2,T$2,$BK$9:$BZ$9)</f>
        <v>164806.28315021499</v>
      </c>
      <c r="V6" s="213">
        <f>IFERROR(IF(AA6&gt;0,$G5/AA6,"nm"),"nm")</f>
        <v>23.395102132850329</v>
      </c>
      <c r="W6" s="213">
        <f t="shared" ref="W6:Y6" si="7">IFERROR(IF(AB6&gt;0,$G5/AB6,"nm"),"nm")</f>
        <v>17.249332349217845</v>
      </c>
      <c r="X6" s="213">
        <f t="shared" si="7"/>
        <v>14.334328122140787</v>
      </c>
      <c r="Y6" s="213">
        <f t="shared" si="7"/>
        <v>11.664932519117123</v>
      </c>
      <c r="Z6" s="89"/>
      <c r="AA6" s="211">
        <f>+SUMIF($BK$2:$BZ$2,AA$2,$BK$28:$BZ$28)</f>
        <v>27053</v>
      </c>
      <c r="AB6" s="211">
        <f>+SUMIF($BK$2:$BZ$2,AB$2,$BK$28:$BZ$28)</f>
        <v>36691.721464146904</v>
      </c>
      <c r="AC6" s="211">
        <f>+SUMIF($BK$2:$BZ$2,AC$2,$BK$28:$BZ$28)</f>
        <v>44153.28661427887</v>
      </c>
      <c r="AD6" s="211">
        <f>+SUMIF($BK$2:$BZ$2,AD$2,$BK$28:$BZ$28)</f>
        <v>54257.296127753551</v>
      </c>
      <c r="AF6" s="213">
        <f>IFERROR(IF(AK6&gt;0,$G5/AK6,"nm"),"nm")</f>
        <v>219.83594928794719</v>
      </c>
      <c r="AG6" s="213">
        <f t="shared" ref="AG6:AI6" si="8">IFERROR(IF(AL6&gt;0,$G5/AL6,"nm"),"nm")</f>
        <v>24.098355305101581</v>
      </c>
      <c r="AH6" s="213" t="str">
        <f t="shared" si="8"/>
        <v>nm</v>
      </c>
      <c r="AI6" s="213">
        <f t="shared" si="8"/>
        <v>169.91642452663345</v>
      </c>
      <c r="AJ6" s="89"/>
      <c r="AK6" s="211">
        <f>+SUMIF($BK$2:$BZ$2,AK$2,$BK$38:$BZ$38)</f>
        <v>2879</v>
      </c>
      <c r="AL6" s="211">
        <f>+SUMIF($BK$2:$BZ$2,AL$2,$BK$38:$BZ$38)</f>
        <v>26263.522551101836</v>
      </c>
      <c r="AM6" s="211">
        <f>+SUMIF($BK$2:$BZ$2,AM$2,$BK$38:$BZ$38)</f>
        <v>-13019.991266766323</v>
      </c>
      <c r="AN6" s="211">
        <f>+SUMIF($BK$2:$BZ$2,AN$2,$BK$38:$BZ$38)</f>
        <v>3724.8176552867335</v>
      </c>
      <c r="AP6" s="213">
        <f>IFERROR(IF(AU6&gt;0,$H5/AU6,"nm"),"nm")</f>
        <v>38.035732464623841</v>
      </c>
      <c r="AQ6" s="213">
        <f t="shared" ref="AQ6:AS6" si="9">IFERROR(IF(AV6&gt;0,$H5/AV6,"nm"),"nm")</f>
        <v>11.891316232115996</v>
      </c>
      <c r="AR6" s="213">
        <f t="shared" si="9"/>
        <v>25.197325206283523</v>
      </c>
      <c r="AS6" s="213">
        <f t="shared" si="9"/>
        <v>21.529833452875678</v>
      </c>
      <c r="AT6" s="89"/>
      <c r="AU6" s="211">
        <f>+SUMIF($BK$2:$BZ$2,AU$2,$BK$50:$BZ$50)</f>
        <v>78.584000000000003</v>
      </c>
      <c r="AV6" s="211">
        <f>+SUMIF($BK$2:$BZ$2,AV$2,$BK$50:$BZ$50)</f>
        <v>251.35989504066225</v>
      </c>
      <c r="AW6" s="211">
        <f>+SUMIF($BK$2:$BZ$2,AW$2,$BK$50:$BZ$50)</f>
        <v>118.62370214020278</v>
      </c>
      <c r="AX6" s="211">
        <f>+SUMIF($BK$2:$BZ$2,AX$2,$BK$50:$BZ$50)</f>
        <v>138.83061411238032</v>
      </c>
      <c r="AZ6" s="213">
        <f>IFERROR(IF(BE6&gt;0,$H5/BE6,"nm"),"nm")</f>
        <v>4.0056754296364279</v>
      </c>
      <c r="BA6" s="213">
        <f t="shared" ref="BA6" si="10">IFERROR(IF(BF6&gt;0,$H5/BF6,"nm"),"nm")</f>
        <v>3.0162071250318441</v>
      </c>
      <c r="BB6" s="213">
        <f t="shared" ref="BB6" si="11">IFERROR(IF(BG6&gt;0,$H5/BG6,"nm"),"nm")</f>
        <v>2.7490449107547166</v>
      </c>
      <c r="BC6" s="213">
        <f t="shared" ref="BC6" si="12">IFERROR(IF(BH6&gt;0,$H5/BH6,"nm"),"nm")</f>
        <v>2.4965236940461306</v>
      </c>
      <c r="BD6" s="211"/>
      <c r="BE6" s="211">
        <f>'3FS'!N191/'3FS'!O97</f>
        <v>746.19126100071821</v>
      </c>
      <c r="BF6" s="211">
        <f>'3FS'!O191/'3FS'!P97</f>
        <v>990.97968942316697</v>
      </c>
      <c r="BG6" s="211">
        <f>'3FS'!P191/'3FS'!Q97</f>
        <v>1087.2867112161534</v>
      </c>
      <c r="BH6" s="211">
        <f>'3FS'!Q191/'3FS'!R97</f>
        <v>1197.2648235337635</v>
      </c>
    </row>
    <row r="7" spans="1:78" x14ac:dyDescent="0.15">
      <c r="Q7" s="78"/>
      <c r="R7" s="78"/>
      <c r="S7" s="78"/>
      <c r="T7" s="78"/>
    </row>
    <row r="8" spans="1:78" x14ac:dyDescent="0.15">
      <c r="A8" t="s">
        <v>43</v>
      </c>
      <c r="B8" s="96" t="s">
        <v>31</v>
      </c>
      <c r="C8" s="95"/>
      <c r="D8" s="95"/>
      <c r="E8" s="95"/>
      <c r="F8" s="163"/>
      <c r="G8" s="163"/>
      <c r="H8" s="163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  <c r="AA8" s="95"/>
      <c r="AB8" s="95"/>
      <c r="AC8" s="95"/>
      <c r="AD8" s="95"/>
      <c r="AE8" s="95"/>
      <c r="AF8" s="95"/>
      <c r="AG8" s="95"/>
      <c r="AH8" s="95"/>
      <c r="AI8" s="95"/>
      <c r="AJ8" s="95"/>
      <c r="AK8" s="95"/>
      <c r="AL8" s="95"/>
      <c r="AM8" s="95"/>
      <c r="AN8" s="95"/>
      <c r="AO8" s="95"/>
      <c r="AP8" s="95"/>
      <c r="AQ8" s="95"/>
      <c r="AR8" s="95"/>
      <c r="AS8" s="95"/>
      <c r="AT8" s="95"/>
      <c r="AU8" s="95"/>
      <c r="AV8" s="95"/>
      <c r="AW8" s="95"/>
      <c r="AX8" s="95"/>
      <c r="AZ8" s="95"/>
      <c r="BA8" s="95"/>
      <c r="BB8" s="95"/>
      <c r="BC8" s="95"/>
      <c r="BD8" s="95"/>
      <c r="BE8" s="95"/>
      <c r="BF8" s="95"/>
      <c r="BG8" s="95"/>
      <c r="BH8" s="95"/>
    </row>
    <row r="9" spans="1:78" x14ac:dyDescent="0.15">
      <c r="F9" s="167"/>
      <c r="X9" s="36">
        <f>X6/X20</f>
        <v>1.4931591793896655</v>
      </c>
      <c r="AR9" s="36">
        <f>$AR$6/AR20</f>
        <v>1.6256338842763562</v>
      </c>
      <c r="BJ9" s="187" t="s">
        <v>30</v>
      </c>
      <c r="BK9" s="78">
        <f>'3FS'!AY10</f>
        <v>28469</v>
      </c>
      <c r="BL9" s="78">
        <f>'3FS'!AZ10</f>
        <v>27515</v>
      </c>
      <c r="BM9" s="78">
        <f>'3FS'!BA10</f>
        <v>28231</v>
      </c>
      <c r="BN9" s="78">
        <f>'3FS'!BB10</f>
        <v>29181</v>
      </c>
      <c r="BO9" s="78">
        <f>'3FS'!BC10</f>
        <v>30182</v>
      </c>
      <c r="BP9" s="78">
        <f>'3FS'!BD10</f>
        <v>30635</v>
      </c>
      <c r="BQ9" s="78">
        <f>'3FS'!BE10</f>
        <v>34033</v>
      </c>
      <c r="BR9" s="78">
        <f>'3FS'!BF10</f>
        <v>34065.465489116017</v>
      </c>
      <c r="BS9" s="78">
        <f>'3FS'!BG10</f>
        <v>34825.504714194627</v>
      </c>
      <c r="BT9" s="78">
        <f>'3FS'!BH10</f>
        <v>35704.673373732367</v>
      </c>
      <c r="BU9" s="78">
        <f>'3FS'!BI10</f>
        <v>37806.795459178153</v>
      </c>
      <c r="BV9" s="78">
        <f>'3FS'!BJ10</f>
        <v>38507.806265035892</v>
      </c>
      <c r="BW9" s="78">
        <f>'3FS'!BK10</f>
        <v>39750.777129882197</v>
      </c>
      <c r="BX9" s="78">
        <f>'3FS'!BL10</f>
        <v>40940.615682266434</v>
      </c>
      <c r="BY9" s="78">
        <f>'3FS'!BM10</f>
        <v>41906.918607258856</v>
      </c>
      <c r="BZ9" s="78">
        <f>'3FS'!BN10</f>
        <v>42207.971730807498</v>
      </c>
    </row>
    <row r="10" spans="1:78" x14ac:dyDescent="0.15">
      <c r="B10" t="s">
        <v>460</v>
      </c>
      <c r="F10" s="167"/>
      <c r="BJ10" s="209" t="s">
        <v>31</v>
      </c>
      <c r="BK10" s="78">
        <f>'3FS'!AY11</f>
        <v>10568</v>
      </c>
      <c r="BL10" s="78">
        <f>'3FS'!AZ11</f>
        <v>10712</v>
      </c>
      <c r="BM10" s="78">
        <f>'3FS'!BA11</f>
        <v>11265</v>
      </c>
      <c r="BN10" s="78">
        <f>'3FS'!BB11</f>
        <v>12153</v>
      </c>
      <c r="BO10" s="78">
        <f>'3FS'!BC11</f>
        <v>12669</v>
      </c>
      <c r="BP10" s="78">
        <f>'3FS'!BD11</f>
        <v>13178</v>
      </c>
      <c r="BQ10" s="78">
        <f>'3FS'!BE11</f>
        <v>14589</v>
      </c>
      <c r="BR10" s="78">
        <f>'3FS'!BF11</f>
        <v>15134.710915354328</v>
      </c>
      <c r="BS10" s="78">
        <f>'3FS'!BG11</f>
        <v>15438.299028051182</v>
      </c>
      <c r="BT10" s="78">
        <f>'3FS'!BH11</f>
        <v>16392.439628444881</v>
      </c>
      <c r="BU10" s="78">
        <f>'3FS'!BI11</f>
        <v>17139.195459178147</v>
      </c>
      <c r="BV10" s="78">
        <f>'3FS'!BJ11</f>
        <v>18369.786362586117</v>
      </c>
      <c r="BW10" s="78">
        <f>'3FS'!BK11</f>
        <v>19144.496359431596</v>
      </c>
      <c r="BX10" s="78">
        <f>'3FS'!BL11</f>
        <v>20394.819449714567</v>
      </c>
      <c r="BY10" s="78">
        <f>'3FS'!BM11</f>
        <v>19946.042607258856</v>
      </c>
      <c r="BZ10" s="78">
        <f>'3FS'!BN11</f>
        <v>20796.675101235236</v>
      </c>
    </row>
    <row r="11" spans="1:78" x14ac:dyDescent="0.15">
      <c r="B11" t="s">
        <v>529</v>
      </c>
      <c r="C11" t="s">
        <v>426</v>
      </c>
      <c r="E11" s="36" t="s">
        <v>60</v>
      </c>
      <c r="F11" s="291">
        <v>2182.5</v>
      </c>
      <c r="G11" s="292">
        <v>3123.9</v>
      </c>
      <c r="H11" s="292">
        <v>1598</v>
      </c>
      <c r="I11" s="36" t="s">
        <v>461</v>
      </c>
      <c r="J11" s="36">
        <f t="shared" ref="J11:J16" si="13">ROUND(IFERROR(H11/VLOOKUP($I11,$B$113:$C$117,2,FALSE),"nm"),2)</f>
        <v>10.09</v>
      </c>
      <c r="L11" s="196">
        <f>IFERROR(IF(Q11&gt;0,$G11/Q11,"nm"),"nm")</f>
        <v>1.0285121654100682</v>
      </c>
      <c r="M11" s="196">
        <f t="shared" ref="M11:O11" si="14">IFERROR(IF(R11&gt;0,$G11/R11,"nm"),"nm")</f>
        <v>1.0160676532769557</v>
      </c>
      <c r="N11" s="196">
        <f t="shared" si="14"/>
        <v>0.94150090415913201</v>
      </c>
      <c r="O11" s="196">
        <f t="shared" si="14"/>
        <v>0.92229068438875617</v>
      </c>
      <c r="Q11" s="33">
        <v>3037.3</v>
      </c>
      <c r="R11" s="33">
        <v>3074.5</v>
      </c>
      <c r="S11" s="33">
        <v>3318</v>
      </c>
      <c r="T11" s="33">
        <v>3387.11</v>
      </c>
      <c r="V11" s="196">
        <f t="shared" ref="V11:Y16" si="15">IFERROR(IF(AA11&gt;0,$G11/AA11,"nm"),"nm")</f>
        <v>7.8484033866793972</v>
      </c>
      <c r="W11" s="196">
        <f t="shared" si="15"/>
        <v>7.3066847546428404</v>
      </c>
      <c r="X11" s="196">
        <f t="shared" si="15"/>
        <v>6.699909921503024</v>
      </c>
      <c r="Y11" s="196">
        <f t="shared" si="15"/>
        <v>6.4244730077120824</v>
      </c>
      <c r="AA11" s="33">
        <v>398.03</v>
      </c>
      <c r="AB11" s="33">
        <v>427.54</v>
      </c>
      <c r="AC11" s="33">
        <v>466.26</v>
      </c>
      <c r="AD11" s="33">
        <v>486.25</v>
      </c>
      <c r="AF11" s="196" t="str">
        <f t="shared" ref="AF11:AF16" si="16">IFERROR(IF(AK11&gt;0,$G11/AK11,"nm"),"nm")</f>
        <v>nm</v>
      </c>
      <c r="AG11" s="196">
        <f t="shared" ref="AG11:AG16" si="17">IFERROR(IF(AL11&gt;0,$G11/AL11,"nm"),"nm")</f>
        <v>15.919584161443206</v>
      </c>
      <c r="AH11" s="196">
        <f t="shared" ref="AH11:AH16" si="18">IFERROR(IF(AM11&gt;0,$G11/AM11,"nm"),"nm")</f>
        <v>61.761565836298935</v>
      </c>
      <c r="AI11" s="196">
        <f t="shared" ref="AI11:AI16" si="19">IFERROR(IF(AN11&gt;0,$G11/AN11,"nm"),"nm")</f>
        <v>23.886679920477139</v>
      </c>
      <c r="AK11" s="33">
        <v>-79.66</v>
      </c>
      <c r="AL11" s="33">
        <v>196.23</v>
      </c>
      <c r="AM11" s="33">
        <v>50.58</v>
      </c>
      <c r="AN11" s="33">
        <v>130.78</v>
      </c>
      <c r="AP11" s="196">
        <f>IFERROR(IF(AU11&gt;0,$H11/AU11,"nm"),"nm")</f>
        <v>16.316111905248111</v>
      </c>
      <c r="AQ11" s="196">
        <f t="shared" ref="AQ11:AS11" si="20">IFERROR(IF(AV11&gt;0,$H11/AV11,"nm"),"nm")</f>
        <v>13.661622638283321</v>
      </c>
      <c r="AR11" s="196">
        <f t="shared" si="20"/>
        <v>12.234897787305718</v>
      </c>
      <c r="AS11" s="196">
        <f t="shared" si="20"/>
        <v>11.505507955936354</v>
      </c>
      <c r="AT11" s="168"/>
      <c r="AU11" s="169">
        <v>97.94</v>
      </c>
      <c r="AV11" s="169">
        <v>116.97</v>
      </c>
      <c r="AW11" s="169">
        <v>130.61000000000001</v>
      </c>
      <c r="AX11" s="169">
        <v>138.88999999999999</v>
      </c>
      <c r="AZ11" s="196">
        <f>IFERROR(IF(BE11&gt;0,$H11/BE11,"nm"),"nm")</f>
        <v>1.0378914825351051</v>
      </c>
      <c r="BA11" s="196">
        <f t="shared" ref="BA11:BA16" si="21">IFERROR(IF(BF11&gt;0,$H11/BF11,"nm"),"nm")</f>
        <v>0.96460887464310074</v>
      </c>
      <c r="BB11" s="196">
        <f t="shared" ref="BB11:BB16" si="22">IFERROR(IF(BG11&gt;0,$H11/BG11,"nm"),"nm")</f>
        <v>0.89411606723215675</v>
      </c>
      <c r="BC11" s="196">
        <f t="shared" ref="BC11:BC16" si="23">IFERROR(IF(BH11&gt;0,$H11/BH11,"nm"),"nm")</f>
        <v>0.82964285899705625</v>
      </c>
      <c r="BD11" s="169"/>
      <c r="BE11" s="169">
        <v>1539.66</v>
      </c>
      <c r="BF11" s="23">
        <f>BE11+AV11</f>
        <v>1656.63</v>
      </c>
      <c r="BG11" s="23">
        <f t="shared" ref="BG11:BH11" si="24">BF11+AW11</f>
        <v>1787.2400000000002</v>
      </c>
      <c r="BH11" s="23">
        <f t="shared" si="24"/>
        <v>1926.13</v>
      </c>
      <c r="BJ11" s="209" t="s">
        <v>32</v>
      </c>
      <c r="BK11" s="78">
        <f>'3FS'!AY12</f>
        <v>3326</v>
      </c>
      <c r="BL11" s="78">
        <f>'3FS'!AZ12</f>
        <v>3290</v>
      </c>
      <c r="BM11" s="78">
        <f>'3FS'!BA12</f>
        <v>3573</v>
      </c>
      <c r="BN11" s="78">
        <f>'3FS'!BB12</f>
        <v>3187</v>
      </c>
      <c r="BO11" s="78">
        <f>'3FS'!BC12</f>
        <v>3562</v>
      </c>
      <c r="BP11" s="78">
        <f>'3FS'!BD12</f>
        <v>3528</v>
      </c>
      <c r="BQ11" s="78">
        <f>'3FS'!BE12</f>
        <v>3818</v>
      </c>
      <c r="BR11" s="78">
        <f>'3FS'!BF12</f>
        <v>3409.3345737616878</v>
      </c>
      <c r="BS11" s="78">
        <f>'3FS'!BG12</f>
        <v>3810.4956861434366</v>
      </c>
      <c r="BT11" s="78">
        <f>'3FS'!BH12</f>
        <v>3774.1237452874911</v>
      </c>
      <c r="BU11" s="78">
        <f>'3FS'!BI12</f>
        <v>4008.9</v>
      </c>
      <c r="BV11" s="78">
        <f>'3FS'!BJ12</f>
        <v>3579.8013024497723</v>
      </c>
      <c r="BW11" s="78">
        <f>'3FS'!BK12</f>
        <v>4001.0204704506086</v>
      </c>
      <c r="BX11" s="78">
        <f>'3FS'!BL12</f>
        <v>3962.829932551866</v>
      </c>
      <c r="BY11" s="78">
        <f>'3FS'!BM12</f>
        <v>4209.3450000000003</v>
      </c>
      <c r="BZ11" s="78">
        <f>'3FS'!BN12</f>
        <v>3758.7913675722612</v>
      </c>
    </row>
    <row r="12" spans="1:78" x14ac:dyDescent="0.15">
      <c r="B12" t="s">
        <v>528</v>
      </c>
      <c r="C12" t="s">
        <v>424</v>
      </c>
      <c r="E12" s="36" t="s">
        <v>464</v>
      </c>
      <c r="F12" s="292">
        <v>179718.2</v>
      </c>
      <c r="G12" s="292">
        <v>200465.7</v>
      </c>
      <c r="H12" s="292">
        <v>61.8</v>
      </c>
      <c r="I12" s="36" t="s">
        <v>463</v>
      </c>
      <c r="J12" s="36">
        <f t="shared" si="13"/>
        <v>1.92</v>
      </c>
      <c r="L12" s="196">
        <f t="shared" ref="L12:L16" si="25">IFERROR(IF(Q12&gt;0,$G12/Q12,"nm"),"nm")</f>
        <v>4.831150709493329</v>
      </c>
      <c r="M12" s="196">
        <f t="shared" ref="M12:M16" si="26">IFERROR(IF(R12&gt;0,$G12/R12,"nm"),"nm")</f>
        <v>3.8960178023088585</v>
      </c>
      <c r="N12" s="196">
        <f t="shared" ref="N12:N16" si="27">IFERROR(IF(S12&gt;0,$G12/S12,"nm"),"nm")</f>
        <v>3.0868421052631581</v>
      </c>
      <c r="O12" s="196">
        <f t="shared" ref="O12:O16" si="28">IFERROR(IF(T12&gt;0,$G12/T12,"nm"),"nm")</f>
        <v>2.6611668657905216</v>
      </c>
      <c r="Q12" s="33">
        <v>41494.400000000001</v>
      </c>
      <c r="R12" s="33">
        <v>51454</v>
      </c>
      <c r="S12" s="33">
        <v>64942</v>
      </c>
      <c r="T12" s="33">
        <v>75330</v>
      </c>
      <c r="V12" s="196">
        <f t="shared" si="15"/>
        <v>45.409708693879402</v>
      </c>
      <c r="W12" s="196">
        <f t="shared" si="15"/>
        <v>15.145489573889394</v>
      </c>
      <c r="X12" s="196">
        <f t="shared" si="15"/>
        <v>10.252426737585026</v>
      </c>
      <c r="Y12" s="196">
        <f t="shared" si="15"/>
        <v>7.3676246830092991</v>
      </c>
      <c r="AA12" s="33">
        <v>4414.6000000000004</v>
      </c>
      <c r="AB12" s="33">
        <v>13236</v>
      </c>
      <c r="AC12" s="33">
        <v>19553</v>
      </c>
      <c r="AD12" s="33">
        <v>27209</v>
      </c>
      <c r="AF12" s="196" t="str">
        <f t="shared" si="16"/>
        <v>nm</v>
      </c>
      <c r="AG12" s="196" t="str">
        <f t="shared" si="17"/>
        <v>nm</v>
      </c>
      <c r="AH12" s="196" t="str">
        <f t="shared" si="18"/>
        <v>nm</v>
      </c>
      <c r="AI12" s="196" t="str">
        <f t="shared" si="19"/>
        <v>nm</v>
      </c>
      <c r="AK12" s="33">
        <v>-2330.1999999999998</v>
      </c>
      <c r="AL12" s="195" t="s">
        <v>560</v>
      </c>
      <c r="AM12" s="195" t="s">
        <v>560</v>
      </c>
      <c r="AN12" s="195" t="s">
        <v>560</v>
      </c>
      <c r="AP12" s="196" t="str">
        <f t="shared" ref="AP12:AP16" si="29">IFERROR(IF(AU12&gt;0,$H12/AU12,"nm"),"nm")</f>
        <v>nm</v>
      </c>
      <c r="AQ12" s="196">
        <f t="shared" ref="AQ12:AQ16" si="30">IFERROR(IF(AV12&gt;0,$H12/AV12,"nm"),"nm")</f>
        <v>26.869565217391305</v>
      </c>
      <c r="AR12" s="196">
        <f t="shared" ref="AR12:AR16" si="31">IFERROR(IF(AW12&gt;0,$H12/AW12,"nm"),"nm")</f>
        <v>14.141876430205949</v>
      </c>
      <c r="AS12" s="196">
        <f t="shared" ref="AS12:AS16" si="32">IFERROR(IF(AX12&gt;0,$H12/AX12,"nm"),"nm")</f>
        <v>10.048780487804876</v>
      </c>
      <c r="AT12" s="170"/>
      <c r="AU12" s="169">
        <v>-0.37</v>
      </c>
      <c r="AV12" s="169">
        <v>2.2999999999999998</v>
      </c>
      <c r="AW12" s="169">
        <v>4.37</v>
      </c>
      <c r="AX12" s="169">
        <v>6.15</v>
      </c>
      <c r="AZ12" s="196">
        <f t="shared" ref="AZ12:AZ16" si="33">IFERROR(IF(BE12&gt;0,$H12/BE12,"nm"),"nm")</f>
        <v>3.7751985339034815</v>
      </c>
      <c r="BA12" s="196">
        <f t="shared" si="21"/>
        <v>3.3101231922870911</v>
      </c>
      <c r="BB12" s="196">
        <f t="shared" si="22"/>
        <v>2.6822916666666661</v>
      </c>
      <c r="BC12" s="196">
        <f t="shared" si="23"/>
        <v>2.1171634121274403</v>
      </c>
      <c r="BD12" s="169"/>
      <c r="BE12" s="169">
        <v>16.37</v>
      </c>
      <c r="BF12" s="23">
        <f t="shared" ref="BF12:BF16" si="34">BE12+AV12</f>
        <v>18.670000000000002</v>
      </c>
      <c r="BG12" s="23">
        <f t="shared" ref="BG12:BG16" si="35">BF12+AW12</f>
        <v>23.040000000000003</v>
      </c>
      <c r="BH12" s="23">
        <f t="shared" ref="BH12:BH16" si="36">BG12+AX12</f>
        <v>29.190000000000005</v>
      </c>
      <c r="BJ12" s="209" t="s">
        <v>33</v>
      </c>
      <c r="BK12" s="78">
        <f>'3FS'!AY13</f>
        <v>3492</v>
      </c>
      <c r="BL12" s="78">
        <f>'3FS'!AZ13</f>
        <v>3455</v>
      </c>
      <c r="BM12" s="78">
        <f>'3FS'!BA13</f>
        <v>3305</v>
      </c>
      <c r="BN12" s="78">
        <f>'3FS'!BB13</f>
        <v>3551</v>
      </c>
      <c r="BO12" s="78">
        <f>'3FS'!BC13</f>
        <v>3184</v>
      </c>
      <c r="BP12" s="78">
        <f>'3FS'!BD13</f>
        <v>3361</v>
      </c>
      <c r="BQ12" s="78">
        <f>'3FS'!BE13</f>
        <v>3830</v>
      </c>
      <c r="BR12" s="78">
        <f>'3FS'!BF13</f>
        <v>3977.1200000000003</v>
      </c>
      <c r="BS12" s="78">
        <f>'3FS'!BG13</f>
        <v>3502.4</v>
      </c>
      <c r="BT12" s="78">
        <f>'3FS'!BH13</f>
        <v>3697.1000000000004</v>
      </c>
      <c r="BU12" s="78">
        <f>'3FS'!BI13</f>
        <v>3944.9</v>
      </c>
      <c r="BV12" s="78">
        <f>'3FS'!BJ13</f>
        <v>4096.4336000000003</v>
      </c>
      <c r="BW12" s="78">
        <f>'3FS'!BK13</f>
        <v>3607.4720000000002</v>
      </c>
      <c r="BX12" s="78">
        <f>'3FS'!BL13</f>
        <v>3808.0130000000004</v>
      </c>
      <c r="BY12" s="78">
        <f>'3FS'!BM13</f>
        <v>4023.7980000000002</v>
      </c>
      <c r="BZ12" s="78">
        <f>'3FS'!BN13</f>
        <v>4178.3622720000003</v>
      </c>
    </row>
    <row r="13" spans="1:78" x14ac:dyDescent="0.15">
      <c r="B13" t="s">
        <v>526</v>
      </c>
      <c r="C13" s="171" t="s">
        <v>527</v>
      </c>
      <c r="E13" s="36" t="s">
        <v>466</v>
      </c>
      <c r="F13" s="292">
        <v>100789</v>
      </c>
      <c r="G13" s="292">
        <v>101624</v>
      </c>
      <c r="H13" s="292">
        <v>111.42</v>
      </c>
      <c r="I13" s="36" t="s">
        <v>462</v>
      </c>
      <c r="J13" s="36">
        <f t="shared" si="13"/>
        <v>16.649999999999999</v>
      </c>
      <c r="L13" s="196">
        <f t="shared" si="25"/>
        <v>86.783945345858243</v>
      </c>
      <c r="M13" s="196">
        <f t="shared" si="26"/>
        <v>33.212628276357933</v>
      </c>
      <c r="N13" s="196">
        <f t="shared" si="27"/>
        <v>20.988021478727799</v>
      </c>
      <c r="O13" s="196">
        <f t="shared" si="28"/>
        <v>16.135147579505581</v>
      </c>
      <c r="Q13" s="33">
        <v>1171</v>
      </c>
      <c r="R13" s="33">
        <v>3059.8</v>
      </c>
      <c r="S13" s="33">
        <v>4842</v>
      </c>
      <c r="T13" s="33">
        <v>6298.3</v>
      </c>
      <c r="V13" s="196">
        <f t="shared" si="15"/>
        <v>280.65175365921016</v>
      </c>
      <c r="W13" s="196">
        <f t="shared" si="15"/>
        <v>65.891201452376322</v>
      </c>
      <c r="X13" s="196">
        <f t="shared" si="15"/>
        <v>37.338428188264693</v>
      </c>
      <c r="Y13" s="196">
        <f t="shared" si="15"/>
        <v>23.94702735820157</v>
      </c>
      <c r="AA13" s="33">
        <v>362.1</v>
      </c>
      <c r="AB13" s="33">
        <v>1542.3</v>
      </c>
      <c r="AC13" s="33">
        <v>2721.7</v>
      </c>
      <c r="AD13" s="33">
        <v>4243.7</v>
      </c>
      <c r="AF13" s="196" t="str">
        <f t="shared" si="16"/>
        <v>nm</v>
      </c>
      <c r="AG13" s="196">
        <f t="shared" si="17"/>
        <v>283.07520891364902</v>
      </c>
      <c r="AH13" s="196">
        <f t="shared" si="18"/>
        <v>190.30711610486892</v>
      </c>
      <c r="AI13" s="196">
        <f t="shared" si="19"/>
        <v>110.22125813449024</v>
      </c>
      <c r="AK13" s="33">
        <v>-544.5</v>
      </c>
      <c r="AL13" s="33">
        <v>359</v>
      </c>
      <c r="AM13" s="33">
        <v>534</v>
      </c>
      <c r="AN13" s="33">
        <v>922</v>
      </c>
      <c r="AP13" s="196">
        <f t="shared" si="29"/>
        <v>464.25</v>
      </c>
      <c r="AQ13" s="196">
        <f t="shared" si="30"/>
        <v>89.135999999999996</v>
      </c>
      <c r="AR13" s="196">
        <f t="shared" si="31"/>
        <v>47.412765957446808</v>
      </c>
      <c r="AS13" s="196">
        <f t="shared" si="32"/>
        <v>30.609890109890109</v>
      </c>
      <c r="AT13" s="170"/>
      <c r="AU13" s="169">
        <v>0.24</v>
      </c>
      <c r="AV13" s="169">
        <v>1.25</v>
      </c>
      <c r="AW13" s="169">
        <v>2.35</v>
      </c>
      <c r="AX13" s="169">
        <v>3.64</v>
      </c>
      <c r="AZ13" s="196">
        <f t="shared" si="33"/>
        <v>59.265957446808514</v>
      </c>
      <c r="BA13" s="196">
        <f t="shared" si="21"/>
        <v>35.597444089456872</v>
      </c>
      <c r="BB13" s="196">
        <f t="shared" si="22"/>
        <v>20.332116788321166</v>
      </c>
      <c r="BC13" s="196">
        <f t="shared" si="23"/>
        <v>12.217105263157894</v>
      </c>
      <c r="BD13" s="169"/>
      <c r="BE13" s="169">
        <v>1.88</v>
      </c>
      <c r="BF13" s="23">
        <f t="shared" si="34"/>
        <v>3.13</v>
      </c>
      <c r="BG13" s="23">
        <f t="shared" si="35"/>
        <v>5.48</v>
      </c>
      <c r="BH13" s="23">
        <f t="shared" si="36"/>
        <v>9.120000000000001</v>
      </c>
      <c r="BJ13" s="209" t="s">
        <v>34</v>
      </c>
      <c r="BK13" s="78">
        <f>'3FS'!AY14</f>
        <v>2614</v>
      </c>
      <c r="BL13" s="78">
        <f>'3FS'!AZ14</f>
        <v>2268</v>
      </c>
      <c r="BM13" s="78">
        <f>'3FS'!BA14</f>
        <v>2267</v>
      </c>
      <c r="BN13" s="78">
        <f>'3FS'!BB14</f>
        <v>2247</v>
      </c>
      <c r="BO13" s="78">
        <f>'3FS'!BC14</f>
        <v>2515</v>
      </c>
      <c r="BP13" s="78">
        <f>'3FS'!BD14</f>
        <v>2486</v>
      </c>
      <c r="BQ13" s="78">
        <f>'3FS'!BE14</f>
        <v>2615</v>
      </c>
      <c r="BR13" s="78">
        <f>'3FS'!BF14</f>
        <v>2381.8200000000002</v>
      </c>
      <c r="BS13" s="78">
        <f>'3FS'!BG14</f>
        <v>2665.9</v>
      </c>
      <c r="BT13" s="78">
        <f>'3FS'!BH14</f>
        <v>2635.1600000000003</v>
      </c>
      <c r="BU13" s="78">
        <f>'3FS'!BI14</f>
        <v>2693.4500000000003</v>
      </c>
      <c r="BV13" s="78">
        <f>'3FS'!BJ14</f>
        <v>2453.2746000000002</v>
      </c>
      <c r="BW13" s="78">
        <f>'3FS'!BK14</f>
        <v>2745.877</v>
      </c>
      <c r="BX13" s="78">
        <f>'3FS'!BL14</f>
        <v>2714.2148000000002</v>
      </c>
      <c r="BY13" s="78">
        <f>'3FS'!BM14</f>
        <v>2774.2535000000003</v>
      </c>
      <c r="BZ13" s="78">
        <f>'3FS'!BN14</f>
        <v>2526.8728380000002</v>
      </c>
    </row>
    <row r="14" spans="1:78" x14ac:dyDescent="0.15">
      <c r="B14" t="s">
        <v>525</v>
      </c>
      <c r="C14" t="s">
        <v>427</v>
      </c>
      <c r="E14" s="36" t="s">
        <v>60</v>
      </c>
      <c r="F14" s="292">
        <v>463.2</v>
      </c>
      <c r="G14" s="292">
        <v>444.6</v>
      </c>
      <c r="H14" s="292">
        <v>5174</v>
      </c>
      <c r="I14" s="36" t="s">
        <v>461</v>
      </c>
      <c r="J14" s="36">
        <f t="shared" si="13"/>
        <v>32.67</v>
      </c>
      <c r="L14" s="196">
        <f t="shared" si="25"/>
        <v>1.4277456647398845</v>
      </c>
      <c r="M14" s="196">
        <f t="shared" si="26"/>
        <v>1.4543670264965654</v>
      </c>
      <c r="N14" s="196">
        <f t="shared" si="27"/>
        <v>1.4209012464046022</v>
      </c>
      <c r="O14" s="196">
        <f t="shared" si="28"/>
        <v>1.3924209207641716</v>
      </c>
      <c r="Q14" s="33">
        <v>311.39999999999998</v>
      </c>
      <c r="R14" s="33">
        <v>305.7</v>
      </c>
      <c r="S14" s="33">
        <v>312.89999999999998</v>
      </c>
      <c r="T14" s="33">
        <v>319.3</v>
      </c>
      <c r="V14" s="196">
        <f t="shared" si="15"/>
        <v>7.6260720411663812</v>
      </c>
      <c r="W14" s="196">
        <f t="shared" si="15"/>
        <v>9.5203426124197001</v>
      </c>
      <c r="X14" s="196">
        <f t="shared" si="15"/>
        <v>7.8000000000000007</v>
      </c>
      <c r="Y14" s="196">
        <f t="shared" si="15"/>
        <v>7.0683624801271865</v>
      </c>
      <c r="AA14" s="33">
        <v>58.3</v>
      </c>
      <c r="AB14" s="33">
        <v>46.7</v>
      </c>
      <c r="AC14" s="33">
        <v>57</v>
      </c>
      <c r="AD14" s="33">
        <v>62.9</v>
      </c>
      <c r="AF14" s="196">
        <f t="shared" si="16"/>
        <v>19.246753246753247</v>
      </c>
      <c r="AG14" s="196">
        <f t="shared" si="17"/>
        <v>42.75</v>
      </c>
      <c r="AH14" s="196">
        <f t="shared" si="18"/>
        <v>25.261363636363637</v>
      </c>
      <c r="AI14" s="196">
        <f t="shared" si="19"/>
        <v>26.945454545454545</v>
      </c>
      <c r="AK14" s="33">
        <v>23.1</v>
      </c>
      <c r="AL14" s="33">
        <v>10.4</v>
      </c>
      <c r="AM14" s="33">
        <v>17.600000000000001</v>
      </c>
      <c r="AN14" s="33">
        <v>16.5</v>
      </c>
      <c r="AP14" s="196">
        <f t="shared" si="29"/>
        <v>14.213504752486127</v>
      </c>
      <c r="AQ14" s="196">
        <f t="shared" si="30"/>
        <v>25.75154290264782</v>
      </c>
      <c r="AR14" s="196">
        <f t="shared" si="31"/>
        <v>16.923982729294778</v>
      </c>
      <c r="AS14" s="196">
        <f t="shared" si="32"/>
        <v>14.428734766725231</v>
      </c>
      <c r="AT14" s="170"/>
      <c r="AU14" s="169">
        <v>364.02</v>
      </c>
      <c r="AV14" s="169">
        <v>200.92</v>
      </c>
      <c r="AW14" s="169">
        <v>305.72000000000003</v>
      </c>
      <c r="AX14" s="169">
        <v>358.59</v>
      </c>
      <c r="AZ14" s="196">
        <f t="shared" si="33"/>
        <v>0.79052349645456177</v>
      </c>
      <c r="BA14" s="196">
        <f t="shared" si="21"/>
        <v>0.7669787057419637</v>
      </c>
      <c r="BB14" s="196">
        <f t="shared" si="22"/>
        <v>0.73372690440704114</v>
      </c>
      <c r="BC14" s="196">
        <f t="shared" si="23"/>
        <v>0.69822111504859474</v>
      </c>
      <c r="BD14" s="169"/>
      <c r="BE14" s="169">
        <v>6545.03</v>
      </c>
      <c r="BF14" s="23">
        <f t="shared" si="34"/>
        <v>6745.95</v>
      </c>
      <c r="BG14" s="23">
        <f t="shared" si="35"/>
        <v>7051.67</v>
      </c>
      <c r="BH14" s="23">
        <f t="shared" si="36"/>
        <v>7410.26</v>
      </c>
      <c r="BJ14" s="209" t="s">
        <v>35</v>
      </c>
      <c r="BK14" s="78">
        <f>'3FS'!AY15</f>
        <v>4190</v>
      </c>
      <c r="BL14" s="78">
        <f>'3FS'!AZ15</f>
        <v>3587</v>
      </c>
      <c r="BM14" s="78">
        <f>'3FS'!BA15</f>
        <v>3543</v>
      </c>
      <c r="BN14" s="78">
        <f>'3FS'!BB15</f>
        <v>3751</v>
      </c>
      <c r="BO14" s="78">
        <f>'3FS'!BC15</f>
        <v>4126</v>
      </c>
      <c r="BP14" s="78">
        <f>'3FS'!BD15</f>
        <v>3716</v>
      </c>
      <c r="BQ14" s="78">
        <f>'3FS'!BE15</f>
        <v>4399</v>
      </c>
      <c r="BR14" s="78">
        <f>'3FS'!BF15</f>
        <v>4313.6499999999996</v>
      </c>
      <c r="BS14" s="78">
        <f>'3FS'!BG15</f>
        <v>4744.8999999999996</v>
      </c>
      <c r="BT14" s="78">
        <f>'3FS'!BH15</f>
        <v>4273.3999999999996</v>
      </c>
      <c r="BU14" s="78">
        <f>'3FS'!BI15</f>
        <v>4618.95</v>
      </c>
      <c r="BV14" s="78">
        <f>'3FS'!BJ15</f>
        <v>4529.3324999999995</v>
      </c>
      <c r="BW14" s="78">
        <f>'3FS'!BK15</f>
        <v>4982.1449999999995</v>
      </c>
      <c r="BX14" s="78">
        <f>'3FS'!BL15</f>
        <v>4487.07</v>
      </c>
      <c r="BY14" s="78">
        <f>'3FS'!BM15</f>
        <v>4849.8975</v>
      </c>
      <c r="BZ14" s="78">
        <f>'3FS'!BN15</f>
        <v>4755.7991249999995</v>
      </c>
    </row>
    <row r="15" spans="1:78" x14ac:dyDescent="0.15">
      <c r="B15" t="s">
        <v>524</v>
      </c>
      <c r="C15" t="s">
        <v>428</v>
      </c>
      <c r="E15" s="36" t="s">
        <v>466</v>
      </c>
      <c r="F15" s="292">
        <v>153960.6</v>
      </c>
      <c r="G15" s="292">
        <v>167284.1</v>
      </c>
      <c r="H15" s="292">
        <v>38.46</v>
      </c>
      <c r="I15" s="36" t="s">
        <v>462</v>
      </c>
      <c r="J15" s="36">
        <f t="shared" si="13"/>
        <v>5.75</v>
      </c>
      <c r="L15" s="196">
        <f t="shared" si="25"/>
        <v>8.8599643025491375</v>
      </c>
      <c r="M15" s="196">
        <f t="shared" si="26"/>
        <v>6.5319836001561891</v>
      </c>
      <c r="N15" s="196">
        <f t="shared" si="27"/>
        <v>5.1705421085329784</v>
      </c>
      <c r="O15" s="196">
        <f t="shared" si="28"/>
        <v>4.6056495464119047</v>
      </c>
      <c r="Q15" s="33">
        <v>18880.900000000001</v>
      </c>
      <c r="R15" s="33">
        <v>25610</v>
      </c>
      <c r="S15" s="33">
        <v>32353.3</v>
      </c>
      <c r="T15" s="33">
        <v>36321.5</v>
      </c>
      <c r="V15" s="196">
        <f t="shared" si="15"/>
        <v>23.475175413976988</v>
      </c>
      <c r="W15" s="196">
        <f t="shared" si="15"/>
        <v>13.634030449240399</v>
      </c>
      <c r="X15" s="196">
        <f t="shared" si="15"/>
        <v>9.5895588269014702</v>
      </c>
      <c r="Y15" s="196">
        <f t="shared" si="15"/>
        <v>8.0808499949278545</v>
      </c>
      <c r="AA15" s="33">
        <v>7126</v>
      </c>
      <c r="AB15" s="33">
        <v>12269.6</v>
      </c>
      <c r="AC15" s="33">
        <v>17444.400000000001</v>
      </c>
      <c r="AD15" s="33">
        <v>20701.3</v>
      </c>
      <c r="AF15" s="196">
        <f t="shared" si="16"/>
        <v>61.524126517101877</v>
      </c>
      <c r="AG15" s="196" t="str">
        <f t="shared" si="17"/>
        <v>nm</v>
      </c>
      <c r="AH15" s="196" t="str">
        <f t="shared" si="18"/>
        <v>nm</v>
      </c>
      <c r="AI15" s="196" t="str">
        <f t="shared" si="19"/>
        <v>nm</v>
      </c>
      <c r="AK15" s="33">
        <v>2719</v>
      </c>
      <c r="AL15" s="195" t="s">
        <v>560</v>
      </c>
      <c r="AM15" s="195" t="s">
        <v>560</v>
      </c>
      <c r="AN15" s="195" t="s">
        <v>560</v>
      </c>
      <c r="AP15" s="196">
        <f t="shared" si="29"/>
        <v>44.720930232558139</v>
      </c>
      <c r="AQ15" s="196">
        <f t="shared" si="30"/>
        <v>20.349206349206352</v>
      </c>
      <c r="AR15" s="196">
        <f t="shared" si="31"/>
        <v>12.906040268456376</v>
      </c>
      <c r="AS15" s="196">
        <f t="shared" si="32"/>
        <v>11.0835734870317</v>
      </c>
      <c r="AT15" s="170"/>
      <c r="AU15" s="169">
        <v>0.86</v>
      </c>
      <c r="AV15" s="169">
        <v>1.89</v>
      </c>
      <c r="AW15" s="169">
        <v>2.98</v>
      </c>
      <c r="AX15" s="169">
        <v>3.47</v>
      </c>
      <c r="AZ15" s="196">
        <f t="shared" si="33"/>
        <v>4.9498069498069501</v>
      </c>
      <c r="BA15" s="196">
        <f t="shared" si="21"/>
        <v>3.981366459627329</v>
      </c>
      <c r="BB15" s="196">
        <f t="shared" si="22"/>
        <v>3.0427215189873418</v>
      </c>
      <c r="BC15" s="196">
        <f t="shared" si="23"/>
        <v>2.3873370577281192</v>
      </c>
      <c r="BD15" s="169"/>
      <c r="BE15" s="169">
        <v>7.77</v>
      </c>
      <c r="BF15" s="23">
        <f t="shared" si="34"/>
        <v>9.66</v>
      </c>
      <c r="BG15" s="23">
        <f t="shared" si="35"/>
        <v>12.64</v>
      </c>
      <c r="BH15" s="23">
        <f t="shared" si="36"/>
        <v>16.11</v>
      </c>
      <c r="BJ15" s="209" t="s">
        <v>36</v>
      </c>
      <c r="BK15" s="78">
        <f>'3FS'!AY16</f>
        <v>4278</v>
      </c>
      <c r="BL15" s="78">
        <f>'3FS'!AZ16</f>
        <v>4204</v>
      </c>
      <c r="BM15" s="78">
        <f>'3FS'!BA16</f>
        <v>4276</v>
      </c>
      <c r="BN15" s="78">
        <f>'3FS'!BB16</f>
        <v>4291</v>
      </c>
      <c r="BO15" s="78">
        <f>'3FS'!BC16</f>
        <v>4127</v>
      </c>
      <c r="BP15" s="78">
        <f>'3FS'!BD16</f>
        <v>4365</v>
      </c>
      <c r="BQ15" s="78">
        <f>'3FS'!BE16</f>
        <v>4780</v>
      </c>
      <c r="BR15" s="78">
        <f>'3FS'!BF16</f>
        <v>4848.83</v>
      </c>
      <c r="BS15" s="78">
        <f>'3FS'!BG16</f>
        <v>4663.5099999999993</v>
      </c>
      <c r="BT15" s="78">
        <f>'3FS'!BH16</f>
        <v>4932.45</v>
      </c>
      <c r="BU15" s="78">
        <f>'3FS'!BI16</f>
        <v>5401.4</v>
      </c>
      <c r="BV15" s="78">
        <f>'3FS'!BJ16</f>
        <v>5479.1778999999997</v>
      </c>
      <c r="BW15" s="78">
        <f>'3FS'!BK16</f>
        <v>5269.7662999999984</v>
      </c>
      <c r="BX15" s="78">
        <f>'3FS'!BL16</f>
        <v>5573.6684999999989</v>
      </c>
      <c r="BY15" s="78">
        <f>'3FS'!BM16</f>
        <v>6103.5819999999994</v>
      </c>
      <c r="BZ15" s="78">
        <f>'3FS'!BN16</f>
        <v>6191.4710269999987</v>
      </c>
    </row>
    <row r="16" spans="1:78" x14ac:dyDescent="0.15">
      <c r="B16" t="s">
        <v>420</v>
      </c>
      <c r="C16" t="s">
        <v>452</v>
      </c>
      <c r="E16" s="36" t="s">
        <v>60</v>
      </c>
      <c r="F16" s="292">
        <v>82.2</v>
      </c>
      <c r="G16" s="292">
        <v>91.9</v>
      </c>
      <c r="H16" s="292">
        <v>1421</v>
      </c>
      <c r="I16" s="36" t="s">
        <v>461</v>
      </c>
      <c r="J16" s="36">
        <f t="shared" si="13"/>
        <v>8.9700000000000006</v>
      </c>
      <c r="L16" s="196">
        <f t="shared" si="25"/>
        <v>0.72705696202531644</v>
      </c>
      <c r="M16" s="196">
        <f t="shared" si="26"/>
        <v>0.77487352445193936</v>
      </c>
      <c r="N16" s="196">
        <f t="shared" si="27"/>
        <v>1.0875739644970415</v>
      </c>
      <c r="O16" s="196">
        <f t="shared" si="28"/>
        <v>1.0502857142857143</v>
      </c>
      <c r="Q16" s="33">
        <v>126.4</v>
      </c>
      <c r="R16" s="33">
        <v>118.6</v>
      </c>
      <c r="S16" s="33">
        <v>84.5</v>
      </c>
      <c r="T16" s="33">
        <v>87.5</v>
      </c>
      <c r="V16" s="196">
        <f t="shared" si="15"/>
        <v>8.2792792792792795</v>
      </c>
      <c r="W16" s="196">
        <f t="shared" si="15"/>
        <v>6.6115107913669071</v>
      </c>
      <c r="X16" s="196" t="str">
        <f t="shared" si="15"/>
        <v>nm</v>
      </c>
      <c r="Y16" s="196" t="str">
        <f t="shared" si="15"/>
        <v>nm</v>
      </c>
      <c r="AA16" s="33">
        <v>11.1</v>
      </c>
      <c r="AB16" s="33">
        <v>13.9</v>
      </c>
      <c r="AC16" s="195" t="s">
        <v>560</v>
      </c>
      <c r="AD16" s="195" t="s">
        <v>560</v>
      </c>
      <c r="AF16" s="196">
        <f t="shared" si="16"/>
        <v>38.291666666666671</v>
      </c>
      <c r="AG16" s="196">
        <f t="shared" si="17"/>
        <v>27.848484848484851</v>
      </c>
      <c r="AH16" s="196" t="str">
        <f t="shared" si="18"/>
        <v>nm</v>
      </c>
      <c r="AI16" s="196" t="str">
        <f t="shared" si="19"/>
        <v>nm</v>
      </c>
      <c r="AK16" s="33">
        <v>2.4</v>
      </c>
      <c r="AL16" s="33">
        <v>3.3</v>
      </c>
      <c r="AM16" s="195" t="s">
        <v>560</v>
      </c>
      <c r="AN16" s="195" t="s">
        <v>560</v>
      </c>
      <c r="AP16" s="196">
        <f t="shared" si="29"/>
        <v>2.8563388208808216</v>
      </c>
      <c r="AQ16" s="196">
        <f t="shared" si="30"/>
        <v>227.36</v>
      </c>
      <c r="AR16" s="196">
        <f t="shared" si="31"/>
        <v>16.957040572792362</v>
      </c>
      <c r="AS16" s="196">
        <f t="shared" si="32"/>
        <v>12.941712204007287</v>
      </c>
      <c r="AU16" s="169">
        <v>497.49</v>
      </c>
      <c r="AV16" s="169">
        <v>6.25</v>
      </c>
      <c r="AW16" s="169">
        <v>83.8</v>
      </c>
      <c r="AX16" s="169">
        <v>109.8</v>
      </c>
      <c r="AZ16" s="196">
        <f t="shared" si="33"/>
        <v>2.443974339129388</v>
      </c>
      <c r="BA16" s="196">
        <f t="shared" si="21"/>
        <v>2.4179825755513207</v>
      </c>
      <c r="BB16" s="196">
        <f t="shared" si="22"/>
        <v>2.1162208852087927</v>
      </c>
      <c r="BC16" s="196">
        <f t="shared" si="23"/>
        <v>1.8188101576899451</v>
      </c>
      <c r="BD16" s="169"/>
      <c r="BE16" s="169">
        <v>581.42999999999995</v>
      </c>
      <c r="BF16" s="23">
        <f t="shared" si="34"/>
        <v>587.67999999999995</v>
      </c>
      <c r="BG16" s="23">
        <f t="shared" si="35"/>
        <v>671.4799999999999</v>
      </c>
      <c r="BH16" s="23">
        <f t="shared" si="36"/>
        <v>781.27999999999986</v>
      </c>
      <c r="BK16" s="78" t="s">
        <v>567</v>
      </c>
      <c r="BL16" s="78"/>
      <c r="BM16" s="78"/>
      <c r="BN16" s="78"/>
      <c r="BO16" s="78"/>
      <c r="BP16" s="78"/>
      <c r="BQ16" s="78"/>
      <c r="BR16" s="78"/>
      <c r="BS16" s="78"/>
      <c r="BT16" s="78"/>
      <c r="BU16" s="78"/>
      <c r="BV16" s="78"/>
      <c r="BW16" s="78"/>
      <c r="BX16" s="78"/>
      <c r="BY16" s="78"/>
      <c r="BZ16" s="78"/>
    </row>
    <row r="17" spans="1:78" x14ac:dyDescent="0.15">
      <c r="L17" s="196"/>
      <c r="M17" s="196"/>
      <c r="N17" s="196"/>
      <c r="O17" s="196"/>
      <c r="Q17" s="78"/>
      <c r="R17" s="78"/>
      <c r="S17" s="78"/>
      <c r="T17" s="78"/>
      <c r="AP17" s="64"/>
      <c r="AQ17" s="64"/>
      <c r="AR17" s="64"/>
      <c r="AS17" s="64"/>
      <c r="AU17" s="115"/>
      <c r="AV17" s="115"/>
      <c r="AW17" s="115"/>
      <c r="AX17" s="115"/>
      <c r="AZ17" s="64"/>
      <c r="BA17" s="64"/>
      <c r="BB17" s="64"/>
      <c r="BC17" s="64"/>
      <c r="BD17" s="115"/>
      <c r="BE17" s="115"/>
      <c r="BF17" s="115"/>
      <c r="BG17" s="115"/>
      <c r="BH17" s="115"/>
    </row>
    <row r="18" spans="1:78" x14ac:dyDescent="0.15">
      <c r="A18" t="s">
        <v>43</v>
      </c>
      <c r="B18" s="47" t="s">
        <v>562</v>
      </c>
      <c r="C18" s="47"/>
      <c r="D18" s="47"/>
      <c r="E18" s="198"/>
      <c r="F18" s="198"/>
      <c r="G18" s="198"/>
      <c r="H18" s="198"/>
      <c r="I18" s="198"/>
      <c r="J18" s="198"/>
      <c r="K18" s="198"/>
      <c r="L18" s="197">
        <f>ROUND(IFERROR(MIN(L$11:L$16),"nm"),1)</f>
        <v>0.7</v>
      </c>
      <c r="M18" s="197">
        <f t="shared" ref="M18:O18" si="37">ROUND(IFERROR(MIN(M$11:M$16),"nm"),1)</f>
        <v>0.8</v>
      </c>
      <c r="N18" s="197">
        <f t="shared" si="37"/>
        <v>0.9</v>
      </c>
      <c r="O18" s="197">
        <f t="shared" si="37"/>
        <v>0.9</v>
      </c>
      <c r="P18" s="198"/>
      <c r="Q18" s="200"/>
      <c r="R18" s="200"/>
      <c r="S18" s="200"/>
      <c r="T18" s="200"/>
      <c r="U18" s="198"/>
      <c r="V18" s="197">
        <f t="shared" ref="V18:Y18" si="38">ROUND(IFERROR(MIN(V$11:V$16),"nm"),1)</f>
        <v>7.6</v>
      </c>
      <c r="W18" s="197">
        <f t="shared" si="38"/>
        <v>6.6</v>
      </c>
      <c r="X18" s="197">
        <f t="shared" si="38"/>
        <v>6.7</v>
      </c>
      <c r="Y18" s="197">
        <f t="shared" si="38"/>
        <v>6.4</v>
      </c>
      <c r="Z18" s="199"/>
      <c r="AA18" s="199"/>
      <c r="AB18" s="199"/>
      <c r="AC18" s="199"/>
      <c r="AD18" s="199"/>
      <c r="AE18" s="199"/>
      <c r="AF18" s="197">
        <f t="shared" ref="AF18:AI18" si="39">ROUND(IFERROR(MIN(AF$11:AF$16),"nm"),1)</f>
        <v>19.2</v>
      </c>
      <c r="AG18" s="197">
        <f t="shared" si="39"/>
        <v>15.9</v>
      </c>
      <c r="AH18" s="197">
        <f t="shared" si="39"/>
        <v>25.3</v>
      </c>
      <c r="AI18" s="197">
        <f t="shared" si="39"/>
        <v>23.9</v>
      </c>
      <c r="AJ18" s="199"/>
      <c r="AK18" s="199"/>
      <c r="AL18" s="199"/>
      <c r="AM18" s="199"/>
      <c r="AN18" s="199"/>
      <c r="AO18" s="199"/>
      <c r="AP18" s="197">
        <f t="shared" ref="AP18:AS18" si="40">ROUND(IFERROR(MIN(AP$11:AP$16),"nm"),1)</f>
        <v>2.9</v>
      </c>
      <c r="AQ18" s="197">
        <f t="shared" si="40"/>
        <v>13.7</v>
      </c>
      <c r="AR18" s="197">
        <f t="shared" si="40"/>
        <v>12.2</v>
      </c>
      <c r="AS18" s="197">
        <f t="shared" si="40"/>
        <v>10</v>
      </c>
      <c r="AT18" s="198"/>
      <c r="AU18" s="201"/>
      <c r="AV18" s="201"/>
      <c r="AW18" s="198"/>
      <c r="AX18" s="198"/>
      <c r="AZ18" s="197">
        <f t="shared" ref="AZ18:BC18" si="41">ROUND(IFERROR(MIN(AZ$11:AZ$16),"nm"),1)</f>
        <v>0.8</v>
      </c>
      <c r="BA18" s="197">
        <f t="shared" si="41"/>
        <v>0.8</v>
      </c>
      <c r="BB18" s="197">
        <f t="shared" si="41"/>
        <v>0.7</v>
      </c>
      <c r="BC18" s="197">
        <f t="shared" si="41"/>
        <v>0.7</v>
      </c>
      <c r="BD18" s="198"/>
      <c r="BE18" s="198"/>
      <c r="BF18" s="198"/>
      <c r="BG18" s="198"/>
      <c r="BH18" s="198"/>
      <c r="BJ18" s="187" t="s">
        <v>37</v>
      </c>
    </row>
    <row r="19" spans="1:78" x14ac:dyDescent="0.15">
      <c r="B19" s="47" t="s">
        <v>558</v>
      </c>
      <c r="C19" s="47"/>
      <c r="D19" s="47"/>
      <c r="E19" s="73"/>
      <c r="F19" s="73"/>
      <c r="G19" s="73"/>
      <c r="H19" s="73"/>
      <c r="I19" s="73"/>
      <c r="J19" s="73"/>
      <c r="K19" s="73"/>
      <c r="L19" s="197">
        <f>ROUND(IFERROR(_xlfn.QUARTILE.INC(L$11:L$16,1),"nm"),1)</f>
        <v>1.1000000000000001</v>
      </c>
      <c r="M19" s="197">
        <f t="shared" ref="M19:O19" si="42">ROUND(IFERROR(_xlfn.QUARTILE.INC(M$11:M$16,1),"nm"),1)</f>
        <v>1.1000000000000001</v>
      </c>
      <c r="N19" s="197">
        <f t="shared" si="42"/>
        <v>1.2</v>
      </c>
      <c r="O19" s="197">
        <f t="shared" si="42"/>
        <v>1.1000000000000001</v>
      </c>
      <c r="P19" s="73"/>
      <c r="Q19" s="118"/>
      <c r="R19" s="118"/>
      <c r="S19" s="118"/>
      <c r="T19" s="118"/>
      <c r="U19" s="73"/>
      <c r="V19" s="197">
        <f>ROUND(IFERROR(_xlfn.QUARTILE.INC(V$11:V$16,1),"nm"),1)</f>
        <v>8</v>
      </c>
      <c r="W19" s="197">
        <f>ROUND(IFERROR(_xlfn.QUARTILE.INC(W$11:W$16,1),"nm"),1)</f>
        <v>7.9</v>
      </c>
      <c r="X19" s="197">
        <f>ROUND(IFERROR(_xlfn.QUARTILE.INC(X$11:X$16,1),"nm"),1)</f>
        <v>7.8</v>
      </c>
      <c r="Y19" s="197">
        <f>ROUND(IFERROR(_xlfn.QUARTILE.INC(Y$11:Y$16,1),"nm"),1)</f>
        <v>7.1</v>
      </c>
      <c r="Z19" s="197"/>
      <c r="AA19" s="197"/>
      <c r="AB19" s="197"/>
      <c r="AC19" s="197"/>
      <c r="AD19" s="197"/>
      <c r="AE19" s="197"/>
      <c r="AF19" s="197">
        <f>ROUND(IFERROR(_xlfn.QUARTILE.INC(AF$11:AF$16,1),"nm"),1)</f>
        <v>28.8</v>
      </c>
      <c r="AG19" s="197">
        <f t="shared" ref="AG19:AI19" si="43">ROUND(IFERROR(_xlfn.QUARTILE.INC(AG$11:AG$16,1),"nm"),1)</f>
        <v>24.9</v>
      </c>
      <c r="AH19" s="197">
        <f t="shared" si="43"/>
        <v>43.5</v>
      </c>
      <c r="AI19" s="197">
        <f t="shared" si="43"/>
        <v>25.4</v>
      </c>
      <c r="AJ19" s="197"/>
      <c r="AK19" s="197"/>
      <c r="AL19" s="197"/>
      <c r="AM19" s="197"/>
      <c r="AN19" s="197"/>
      <c r="AO19" s="197"/>
      <c r="AP19" s="197">
        <f>ROUND(IFERROR(_xlfn.QUARTILE.INC(AP$11:AP$16,1),"nm"),1)</f>
        <v>14.2</v>
      </c>
      <c r="AQ19" s="197">
        <f t="shared" ref="AQ19:AS19" si="44">ROUND(IFERROR(_xlfn.QUARTILE.INC(AQ$11:AQ$16,1),"nm"),1)</f>
        <v>21.7</v>
      </c>
      <c r="AR19" s="197">
        <f t="shared" si="44"/>
        <v>13.2</v>
      </c>
      <c r="AS19" s="197">
        <f t="shared" si="44"/>
        <v>11.2</v>
      </c>
      <c r="AT19" s="73"/>
      <c r="AU19" s="119"/>
      <c r="AV19" s="119"/>
      <c r="AW19" s="73"/>
      <c r="AX19" s="73"/>
      <c r="AZ19" s="197">
        <f>ROUND(IFERROR(_xlfn.QUARTILE.INC(AZ$11:AZ$16,1),"nm"),1)</f>
        <v>1.4</v>
      </c>
      <c r="BA19" s="197">
        <f t="shared" ref="BA19:BC19" si="45">ROUND(IFERROR(_xlfn.QUARTILE.INC(BA$11:BA$16,1),"nm"),1)</f>
        <v>1.3</v>
      </c>
      <c r="BB19" s="197">
        <f t="shared" si="45"/>
        <v>1.2</v>
      </c>
      <c r="BC19" s="197">
        <f t="shared" si="45"/>
        <v>1.1000000000000001</v>
      </c>
      <c r="BD19" s="73"/>
      <c r="BE19" s="73"/>
      <c r="BF19" s="73"/>
      <c r="BG19" s="73"/>
      <c r="BH19" s="73"/>
      <c r="BJ19" s="209" t="str">
        <f>Revenue!B52</f>
        <v>Electronic Materials</v>
      </c>
      <c r="BK19" s="210">
        <f>Revenue!AY52</f>
        <v>0.78280340349305866</v>
      </c>
      <c r="BL19" s="210">
        <f>Revenue!AZ52</f>
        <v>0.85757444971946484</v>
      </c>
      <c r="BM19" s="210">
        <f>Revenue!BA52</f>
        <v>0.96255813953488367</v>
      </c>
      <c r="BN19" s="210">
        <f>Revenue!BB52</f>
        <v>0.94043461389212257</v>
      </c>
      <c r="BO19" s="210">
        <f>Revenue!BC52</f>
        <v>0.88371668492150424</v>
      </c>
      <c r="BP19" s="210">
        <f>Revenue!BD52</f>
        <v>0.94529391777098204</v>
      </c>
      <c r="BQ19" s="210">
        <f>Revenue!BE52</f>
        <v>0.88603450447046972</v>
      </c>
      <c r="BR19" s="210">
        <f>Revenue!BF52</f>
        <v>0.96588044306870335</v>
      </c>
      <c r="BS19" s="210">
        <f>Revenue!BG52</f>
        <v>0.88468236148603319</v>
      </c>
      <c r="BT19" s="210">
        <f>Revenue!BH52</f>
        <v>0.90350689894540914</v>
      </c>
      <c r="BU19" s="210">
        <f>Revenue!BI52</f>
        <v>0.89276690585780627</v>
      </c>
      <c r="BV19" s="210">
        <f>Revenue!BJ52</f>
        <v>0.96504300236281881</v>
      </c>
      <c r="BW19" s="210">
        <f>Revenue!BK52</f>
        <v>0.89987889487660866</v>
      </c>
      <c r="BX19" s="210">
        <f>Revenue!BL52</f>
        <v>0.92262888565490819</v>
      </c>
      <c r="BY19" s="210">
        <f>Revenue!BM52</f>
        <v>0.90101546742561633</v>
      </c>
      <c r="BZ19" s="210">
        <f>Revenue!BN52</f>
        <v>0.96436990075889162</v>
      </c>
    </row>
    <row r="20" spans="1:78" x14ac:dyDescent="0.15">
      <c r="B20" s="46" t="s">
        <v>362</v>
      </c>
      <c r="C20" s="47"/>
      <c r="D20" s="47"/>
      <c r="E20" s="198"/>
      <c r="F20" s="198"/>
      <c r="G20" s="198"/>
      <c r="H20" s="198"/>
      <c r="I20" s="198"/>
      <c r="J20" s="198"/>
      <c r="K20" s="198"/>
      <c r="L20" s="199">
        <f>ROUND(IFERROR(MEDIAN(L$11:L$16),"nm"),1)</f>
        <v>3.1</v>
      </c>
      <c r="M20" s="199">
        <f t="shared" ref="M20:O20" si="46">ROUND(IFERROR(MEDIAN(M$11:M$16),"nm"),1)</f>
        <v>2.7</v>
      </c>
      <c r="N20" s="199">
        <f t="shared" si="46"/>
        <v>2.2999999999999998</v>
      </c>
      <c r="O20" s="199">
        <f t="shared" si="46"/>
        <v>2</v>
      </c>
      <c r="P20" s="198"/>
      <c r="Q20" s="200"/>
      <c r="R20" s="200"/>
      <c r="S20" s="200"/>
      <c r="T20" s="200"/>
      <c r="U20" s="198"/>
      <c r="V20" s="199">
        <f>ROUND(IFERROR(MEDIAN(V$11:V$16),"nm"),1)</f>
        <v>15.9</v>
      </c>
      <c r="W20" s="199">
        <f>ROUND(IFERROR(MEDIAN(W$11:W$16),"nm"),1)</f>
        <v>11.6</v>
      </c>
      <c r="X20" s="199">
        <f>ROUND(IFERROR(MEDIAN(X$11:X$16),"nm"),1)</f>
        <v>9.6</v>
      </c>
      <c r="Y20" s="199">
        <f>ROUND(IFERROR(MEDIAN(Y$11:Y$16),"nm"),1)</f>
        <v>7.4</v>
      </c>
      <c r="Z20" s="199"/>
      <c r="AA20" s="199"/>
      <c r="AB20" s="199"/>
      <c r="AC20" s="199"/>
      <c r="AD20" s="199"/>
      <c r="AE20" s="199"/>
      <c r="AF20" s="199">
        <f>ROUND(IFERROR(MEDIAN(AF$11:AF$16),"nm"),1)</f>
        <v>38.299999999999997</v>
      </c>
      <c r="AG20" s="199">
        <f t="shared" ref="AG20:AI20" si="47">ROUND(IFERROR(MEDIAN(AG$11:AG$16),"nm"),1)</f>
        <v>35.299999999999997</v>
      </c>
      <c r="AH20" s="199">
        <f t="shared" si="47"/>
        <v>61.8</v>
      </c>
      <c r="AI20" s="199">
        <f t="shared" si="47"/>
        <v>26.9</v>
      </c>
      <c r="AJ20" s="199"/>
      <c r="AK20" s="199"/>
      <c r="AL20" s="199"/>
      <c r="AM20" s="199"/>
      <c r="AN20" s="199"/>
      <c r="AO20" s="199"/>
      <c r="AP20" s="199">
        <f>ROUND(IFERROR(MEDIAN(AP$11:AP$16),"nm"),1)</f>
        <v>16.3</v>
      </c>
      <c r="AQ20" s="199">
        <f t="shared" ref="AQ20:AS20" si="48">ROUND(IFERROR(MEDIAN(AQ$11:AQ$16),"nm"),1)</f>
        <v>26.3</v>
      </c>
      <c r="AR20" s="199">
        <f t="shared" si="48"/>
        <v>15.5</v>
      </c>
      <c r="AS20" s="199">
        <f t="shared" si="48"/>
        <v>12.2</v>
      </c>
      <c r="AT20" s="198"/>
      <c r="AU20" s="201"/>
      <c r="AV20" s="201"/>
      <c r="AW20" s="198"/>
      <c r="AX20" s="198"/>
      <c r="AZ20" s="199">
        <f>ROUND(IFERROR(MEDIAN(AZ$11:AZ$16),"nm"),1)</f>
        <v>3.1</v>
      </c>
      <c r="BA20" s="199">
        <f t="shared" ref="BA20:BC20" si="49">ROUND(IFERROR(MEDIAN(BA$11:BA$16),"nm"),1)</f>
        <v>2.9</v>
      </c>
      <c r="BB20" s="199">
        <f t="shared" si="49"/>
        <v>2.4</v>
      </c>
      <c r="BC20" s="199">
        <f t="shared" si="49"/>
        <v>2</v>
      </c>
      <c r="BD20" s="198"/>
      <c r="BE20" s="198"/>
      <c r="BF20" s="198"/>
      <c r="BG20" s="198"/>
      <c r="BH20" s="198"/>
      <c r="BJ20" s="209" t="str">
        <f>Revenue!B53</f>
        <v>Medical</v>
      </c>
      <c r="BK20" s="210">
        <f>Revenue!AY53</f>
        <v>8.2624272279444688E-2</v>
      </c>
      <c r="BL20" s="210">
        <f>Revenue!AZ53</f>
        <v>0.13983599482088907</v>
      </c>
      <c r="BM20" s="210">
        <f>Revenue!BA53</f>
        <v>9.813953488372093E-2</v>
      </c>
      <c r="BN20" s="210">
        <f>Revenue!BB53</f>
        <v>0.12883197516492045</v>
      </c>
      <c r="BO20" s="210">
        <f>Revenue!BC53</f>
        <v>0.14056224899598393</v>
      </c>
      <c r="BP20" s="210">
        <f>Revenue!BD53</f>
        <v>9.7689432551817876E-2</v>
      </c>
      <c r="BQ20" s="210">
        <f>Revenue!BE53</f>
        <v>8.8779750661125797E-2</v>
      </c>
      <c r="BR20" s="210">
        <f>Revenue!BF53</f>
        <v>8.9364678409750029E-2</v>
      </c>
      <c r="BS20" s="210">
        <f>Revenue!BG53</f>
        <v>9.9307775845123444E-2</v>
      </c>
      <c r="BT20" s="210">
        <f>Revenue!BH53</f>
        <v>9.3109776520700682E-2</v>
      </c>
      <c r="BU20" s="210">
        <f>Revenue!BI53</f>
        <v>9.9770719832490737E-2</v>
      </c>
      <c r="BV20" s="210">
        <f>Revenue!BJ53</f>
        <v>8.9292727105425407E-2</v>
      </c>
      <c r="BW20" s="210">
        <f>Revenue!BK53</f>
        <v>8.8732468136812431E-2</v>
      </c>
      <c r="BX20" s="210">
        <f>Revenue!BL53</f>
        <v>7.7212908627146762E-2</v>
      </c>
      <c r="BY20" s="210">
        <f>Revenue!BM53</f>
        <v>9.2895315412646062E-2</v>
      </c>
      <c r="BZ20" s="210">
        <f>Revenue!BN53</f>
        <v>8.4480247362452937E-2</v>
      </c>
    </row>
    <row r="21" spans="1:78" x14ac:dyDescent="0.15">
      <c r="B21" s="47" t="s">
        <v>561</v>
      </c>
      <c r="C21" s="47"/>
      <c r="D21" s="47"/>
      <c r="E21" s="73"/>
      <c r="F21" s="73"/>
      <c r="G21" s="73"/>
      <c r="H21" s="73"/>
      <c r="I21" s="73"/>
      <c r="J21" s="73"/>
      <c r="K21" s="73"/>
      <c r="L21" s="197">
        <f>ROUND(IFERROR(AVERAGE(L$11:L$16),"nm"),1)</f>
        <v>17.3</v>
      </c>
      <c r="M21" s="197">
        <f t="shared" ref="M21:O21" si="50">ROUND(IFERROR(AVERAGE(M$11:M$16),"nm"),1)</f>
        <v>7.8</v>
      </c>
      <c r="N21" s="197">
        <f t="shared" si="50"/>
        <v>5.4</v>
      </c>
      <c r="O21" s="197">
        <f t="shared" si="50"/>
        <v>4.5</v>
      </c>
      <c r="P21" s="73"/>
      <c r="Q21" s="118"/>
      <c r="R21" s="118"/>
      <c r="S21" s="118"/>
      <c r="T21" s="118"/>
      <c r="U21" s="73"/>
      <c r="V21" s="197">
        <f>ROUND(IFERROR(AVERAGE(V$11:V$16),"nm"),1)</f>
        <v>62.2</v>
      </c>
      <c r="W21" s="197">
        <f>ROUND(IFERROR(AVERAGE(W$11:W$16),"nm"),1)</f>
        <v>19.7</v>
      </c>
      <c r="X21" s="197">
        <f>ROUND(IFERROR(AVERAGE(X$11:X$16),"nm"),1)</f>
        <v>14.3</v>
      </c>
      <c r="Y21" s="197">
        <f>ROUND(IFERROR(AVERAGE(Y$11:Y$16),"nm"),1)</f>
        <v>10.6</v>
      </c>
      <c r="Z21" s="197"/>
      <c r="AA21" s="197"/>
      <c r="AB21" s="197"/>
      <c r="AC21" s="197"/>
      <c r="AD21" s="197"/>
      <c r="AE21" s="197"/>
      <c r="AF21" s="197">
        <f>ROUND(IFERROR(AVERAGE(AF$11:AF$16),"nm"),1)</f>
        <v>39.700000000000003</v>
      </c>
      <c r="AG21" s="197">
        <f t="shared" ref="AG21:AI21" si="51">ROUND(IFERROR(AVERAGE(AG$11:AG$16),"nm"),1)</f>
        <v>92.4</v>
      </c>
      <c r="AH21" s="197">
        <f t="shared" si="51"/>
        <v>92.4</v>
      </c>
      <c r="AI21" s="197">
        <f t="shared" si="51"/>
        <v>53.7</v>
      </c>
      <c r="AJ21" s="197"/>
      <c r="AK21" s="197"/>
      <c r="AL21" s="197"/>
      <c r="AM21" s="197"/>
      <c r="AN21" s="197"/>
      <c r="AO21" s="197"/>
      <c r="AP21" s="197">
        <f>ROUND(IFERROR(AVERAGE(AP$11:AP$16),"nm"),1)</f>
        <v>108.5</v>
      </c>
      <c r="AQ21" s="197">
        <f t="shared" ref="AQ21:AS21" si="52">ROUND(IFERROR(AVERAGE(AQ$11:AQ$16),"nm"),1)</f>
        <v>67.2</v>
      </c>
      <c r="AR21" s="197">
        <f t="shared" si="52"/>
        <v>20.100000000000001</v>
      </c>
      <c r="AS21" s="197">
        <f t="shared" si="52"/>
        <v>15.1</v>
      </c>
      <c r="AT21" s="73"/>
      <c r="AU21" s="119"/>
      <c r="AV21" s="119"/>
      <c r="AW21" s="73"/>
      <c r="AX21" s="73"/>
      <c r="AZ21" s="197">
        <f>ROUND(IFERROR(AVERAGE(AZ$11:AZ$16),"nm"),1)</f>
        <v>12</v>
      </c>
      <c r="BA21" s="197">
        <f t="shared" ref="BA21:BC21" si="53">ROUND(IFERROR(AVERAGE(BA$11:BA$16),"nm"),1)</f>
        <v>7.8</v>
      </c>
      <c r="BB21" s="197">
        <f t="shared" si="53"/>
        <v>5</v>
      </c>
      <c r="BC21" s="197">
        <f t="shared" si="53"/>
        <v>3.3</v>
      </c>
      <c r="BD21" s="73"/>
      <c r="BE21" s="73"/>
      <c r="BF21" s="73"/>
      <c r="BG21" s="73"/>
      <c r="BH21" s="73"/>
      <c r="BJ21" s="209" t="str">
        <f>Revenue!B54</f>
        <v>Composite Materials</v>
      </c>
      <c r="BK21" s="210">
        <f>Revenue!AY54</f>
        <v>-1.4106583072100314E-2</v>
      </c>
      <c r="BL21" s="210">
        <f>Revenue!AZ54</f>
        <v>-3.6469572723349157E-2</v>
      </c>
      <c r="BM21" s="210">
        <f>Revenue!BA54</f>
        <v>-3.4883720930232558E-3</v>
      </c>
      <c r="BN21" s="210">
        <f>Revenue!BB54</f>
        <v>-2.3670935195964301E-2</v>
      </c>
      <c r="BO21" s="210">
        <f>Revenue!BC54</f>
        <v>-8.7623220153340634E-3</v>
      </c>
      <c r="BP21" s="210">
        <f>Revenue!BD54</f>
        <v>1.0703363914373088E-2</v>
      </c>
      <c r="BQ21" s="210">
        <f>Revenue!BE54</f>
        <v>0</v>
      </c>
      <c r="BR21" s="210">
        <f>Revenue!BF54</f>
        <v>-1.5137216007653082E-2</v>
      </c>
      <c r="BS21" s="210">
        <f>Revenue!BG54</f>
        <v>-5.5216471178747614E-3</v>
      </c>
      <c r="BT21" s="210">
        <f>Revenue!BH54</f>
        <v>8.7536378885355592E-3</v>
      </c>
      <c r="BU21" s="210">
        <f>Revenue!BI54</f>
        <v>2.9104992981286953E-4</v>
      </c>
      <c r="BV21" s="210">
        <f>Revenue!BJ54</f>
        <v>-1.4101876787454348E-2</v>
      </c>
      <c r="BW21" s="210">
        <f>Revenue!BK54</f>
        <v>-4.4615354407061729E-3</v>
      </c>
      <c r="BX21" s="210">
        <f>Revenue!BL54</f>
        <v>7.1333917171398677E-3</v>
      </c>
      <c r="BY21" s="210">
        <f>Revenue!BM54</f>
        <v>4.3530952493437498E-4</v>
      </c>
      <c r="BZ21" s="210">
        <f>Revenue!BN54</f>
        <v>-1.2519103902595996E-2</v>
      </c>
    </row>
    <row r="22" spans="1:78" x14ac:dyDescent="0.15">
      <c r="B22" s="47" t="s">
        <v>559</v>
      </c>
      <c r="C22" s="47"/>
      <c r="D22" s="47"/>
      <c r="E22" s="73"/>
      <c r="F22" s="73"/>
      <c r="G22" s="73"/>
      <c r="H22" s="73"/>
      <c r="I22" s="73"/>
      <c r="J22" s="73"/>
      <c r="K22" s="73"/>
      <c r="L22" s="197">
        <f>ROUND(IFERROR(QUARTILE(L$11:L$16,3),"nm"),1)</f>
        <v>7.9</v>
      </c>
      <c r="M22" s="197">
        <f t="shared" ref="M22:O22" si="54">ROUND(IFERROR(QUARTILE(M$11:M$16,3),"nm"),1)</f>
        <v>5.9</v>
      </c>
      <c r="N22" s="197">
        <f t="shared" si="54"/>
        <v>4.5999999999999996</v>
      </c>
      <c r="O22" s="197">
        <f t="shared" si="54"/>
        <v>4.0999999999999996</v>
      </c>
      <c r="P22" s="73"/>
      <c r="Q22" s="118"/>
      <c r="R22" s="118"/>
      <c r="S22" s="118"/>
      <c r="T22" s="118"/>
      <c r="U22" s="73"/>
      <c r="V22" s="197">
        <f>ROUND(IFERROR(QUARTILE(V$11:V$16,3),"nm"),1)</f>
        <v>39.9</v>
      </c>
      <c r="W22" s="197">
        <f>ROUND(IFERROR(QUARTILE(W$11:W$16,3),"nm"),1)</f>
        <v>14.8</v>
      </c>
      <c r="X22" s="197">
        <f>ROUND(IFERROR(QUARTILE(X$11:X$16,3),"nm"),1)</f>
        <v>10.3</v>
      </c>
      <c r="Y22" s="197">
        <f>ROUND(IFERROR(QUARTILE(Y$11:Y$16,3),"nm"),1)</f>
        <v>8.1</v>
      </c>
      <c r="Z22" s="197"/>
      <c r="AA22" s="197"/>
      <c r="AB22" s="197"/>
      <c r="AC22" s="197"/>
      <c r="AD22" s="197"/>
      <c r="AE22" s="197"/>
      <c r="AF22" s="197">
        <f>ROUND(IFERROR(QUARTILE(AF$11:AF$16,3),"nm"),1)</f>
        <v>49.9</v>
      </c>
      <c r="AG22" s="197">
        <f t="shared" ref="AG22:AI22" si="55">ROUND(IFERROR(QUARTILE(AG$11:AG$16,3),"nm"),1)</f>
        <v>102.8</v>
      </c>
      <c r="AH22" s="197">
        <f t="shared" si="55"/>
        <v>126</v>
      </c>
      <c r="AI22" s="197">
        <f t="shared" si="55"/>
        <v>68.599999999999994</v>
      </c>
      <c r="AJ22" s="197"/>
      <c r="AK22" s="197"/>
      <c r="AL22" s="197"/>
      <c r="AM22" s="197"/>
      <c r="AN22" s="197"/>
      <c r="AO22" s="197"/>
      <c r="AP22" s="197">
        <f>ROUND(IFERROR(QUARTILE(AP$11:AP$16,3),"nm"),1)</f>
        <v>44.7</v>
      </c>
      <c r="AQ22" s="197">
        <f t="shared" ref="AQ22:AS22" si="56">ROUND(IFERROR(QUARTILE(AQ$11:AQ$16,3),"nm"),1)</f>
        <v>73.599999999999994</v>
      </c>
      <c r="AR22" s="197">
        <f t="shared" si="56"/>
        <v>16.899999999999999</v>
      </c>
      <c r="AS22" s="197">
        <f t="shared" si="56"/>
        <v>14.1</v>
      </c>
      <c r="AT22" s="73"/>
      <c r="AU22" s="119"/>
      <c r="AV22" s="119"/>
      <c r="AW22" s="73"/>
      <c r="AX22" s="73"/>
      <c r="AZ22" s="197">
        <f>ROUND(IFERROR(QUARTILE(AZ$11:AZ$16,3),"nm"),1)</f>
        <v>4.7</v>
      </c>
      <c r="BA22" s="197">
        <f t="shared" ref="BA22:BC22" si="57">ROUND(IFERROR(QUARTILE(BA$11:BA$16,3),"nm"),1)</f>
        <v>3.8</v>
      </c>
      <c r="BB22" s="197">
        <f t="shared" si="57"/>
        <v>3</v>
      </c>
      <c r="BC22" s="197">
        <f t="shared" si="57"/>
        <v>2.2999999999999998</v>
      </c>
      <c r="BD22" s="73"/>
      <c r="BE22" s="73"/>
      <c r="BF22" s="73"/>
      <c r="BG22" s="73"/>
      <c r="BH22" s="73"/>
      <c r="BJ22" s="209" t="str">
        <f>Revenue!B55</f>
        <v>Materials Solution</v>
      </c>
      <c r="BK22" s="210">
        <f>Revenue!AY55</f>
        <v>6.5830721003134793E-2</v>
      </c>
      <c r="BL22" s="210">
        <f>Revenue!AZ55</f>
        <v>5.9775571860164002E-2</v>
      </c>
      <c r="BM22" s="210">
        <f>Revenue!BA55</f>
        <v>2.5348837209302325E-2</v>
      </c>
      <c r="BN22" s="210">
        <f>Revenue!BB55</f>
        <v>2.2312766783081101E-2</v>
      </c>
      <c r="BO22" s="210">
        <f>Revenue!BC55</f>
        <v>2.9572836801752465E-2</v>
      </c>
      <c r="BP22" s="210">
        <f>Revenue!BD55</f>
        <v>3.431872239211689E-2</v>
      </c>
      <c r="BQ22" s="210">
        <f>Revenue!BE55</f>
        <v>2.7956176803928975E-2</v>
      </c>
      <c r="BR22" s="210">
        <f>Revenue!BF55</f>
        <v>1.5886009146892543E-2</v>
      </c>
      <c r="BS22" s="210">
        <f>Revenue!BG55</f>
        <v>1.7678899706406525E-2</v>
      </c>
      <c r="BT22" s="210">
        <f>Revenue!BH55</f>
        <v>1.654229398063263E-2</v>
      </c>
      <c r="BU22" s="210">
        <f>Revenue!BI55</f>
        <v>1.7056754426772694E-2</v>
      </c>
      <c r="BV22" s="210">
        <f>Revenue!BJ55</f>
        <v>1.5570871623296895E-2</v>
      </c>
      <c r="BW22" s="210">
        <f>Revenue!BK55</f>
        <v>1.5495388316431574E-2</v>
      </c>
      <c r="BX22" s="210">
        <f>Revenue!BL55</f>
        <v>1.3456691269157521E-2</v>
      </c>
      <c r="BY22" s="210">
        <f>Revenue!BM55</f>
        <v>1.5578836896311184E-2</v>
      </c>
      <c r="BZ22" s="210">
        <f>Revenue!BN55</f>
        <v>1.4451067830471252E-2</v>
      </c>
    </row>
    <row r="23" spans="1:78" x14ac:dyDescent="0.15">
      <c r="B23" s="47" t="s">
        <v>563</v>
      </c>
      <c r="C23" s="47"/>
      <c r="D23" s="47"/>
      <c r="E23" s="73"/>
      <c r="F23" s="73"/>
      <c r="G23" s="73"/>
      <c r="H23" s="73"/>
      <c r="I23" s="73"/>
      <c r="J23" s="73"/>
      <c r="K23" s="73"/>
      <c r="L23" s="197">
        <f>ROUND(IFERROR(MAX(L$11:L$16),"nm"),1)</f>
        <v>86.8</v>
      </c>
      <c r="M23" s="197">
        <f t="shared" ref="M23:O23" si="58">ROUND(IFERROR(MAX(M$11:M$16),"nm"),1)</f>
        <v>33.200000000000003</v>
      </c>
      <c r="N23" s="197">
        <f t="shared" si="58"/>
        <v>21</v>
      </c>
      <c r="O23" s="197">
        <f t="shared" si="58"/>
        <v>16.100000000000001</v>
      </c>
      <c r="P23" s="73"/>
      <c r="Q23" s="118"/>
      <c r="R23" s="118"/>
      <c r="S23" s="118"/>
      <c r="T23" s="118"/>
      <c r="U23" s="73"/>
      <c r="V23" s="197">
        <f t="shared" ref="V23:Y23" si="59">ROUND(IFERROR(MAX(V$11:V$16),"nm"),1)</f>
        <v>280.7</v>
      </c>
      <c r="W23" s="197">
        <f t="shared" si="59"/>
        <v>65.900000000000006</v>
      </c>
      <c r="X23" s="197">
        <f t="shared" si="59"/>
        <v>37.299999999999997</v>
      </c>
      <c r="Y23" s="197">
        <f t="shared" si="59"/>
        <v>23.9</v>
      </c>
      <c r="Z23" s="197"/>
      <c r="AA23" s="197"/>
      <c r="AB23" s="197"/>
      <c r="AC23" s="197"/>
      <c r="AD23" s="197"/>
      <c r="AE23" s="197"/>
      <c r="AF23" s="197">
        <f t="shared" ref="AF23:AI23" si="60">ROUND(IFERROR(MAX(AF$11:AF$16),"nm"),1)</f>
        <v>61.5</v>
      </c>
      <c r="AG23" s="197">
        <f t="shared" si="60"/>
        <v>283.10000000000002</v>
      </c>
      <c r="AH23" s="197">
        <f t="shared" si="60"/>
        <v>190.3</v>
      </c>
      <c r="AI23" s="197">
        <f t="shared" si="60"/>
        <v>110.2</v>
      </c>
      <c r="AJ23" s="197"/>
      <c r="AK23" s="197"/>
      <c r="AL23" s="197"/>
      <c r="AM23" s="197"/>
      <c r="AN23" s="197"/>
      <c r="AO23" s="197"/>
      <c r="AP23" s="197">
        <f t="shared" ref="AP23:AS23" si="61">ROUND(IFERROR(MAX(AP$11:AP$16),"nm"),1)</f>
        <v>464.3</v>
      </c>
      <c r="AQ23" s="197">
        <f t="shared" si="61"/>
        <v>227.4</v>
      </c>
      <c r="AR23" s="197">
        <f t="shared" si="61"/>
        <v>47.4</v>
      </c>
      <c r="AS23" s="197">
        <f t="shared" si="61"/>
        <v>30.6</v>
      </c>
      <c r="AT23" s="73"/>
      <c r="AU23" s="119"/>
      <c r="AV23" s="119"/>
      <c r="AW23" s="73"/>
      <c r="AX23" s="73"/>
      <c r="AZ23" s="197">
        <f t="shared" ref="AZ23:BC23" si="62">ROUND(IFERROR(MAX(AZ$11:AZ$16),"nm"),1)</f>
        <v>59.3</v>
      </c>
      <c r="BA23" s="197">
        <f t="shared" si="62"/>
        <v>35.6</v>
      </c>
      <c r="BB23" s="197">
        <f t="shared" si="62"/>
        <v>20.3</v>
      </c>
      <c r="BC23" s="197">
        <f t="shared" si="62"/>
        <v>12.2</v>
      </c>
      <c r="BD23" s="73"/>
      <c r="BE23" s="73"/>
      <c r="BF23" s="73"/>
      <c r="BG23" s="73"/>
      <c r="BH23" s="73"/>
      <c r="BJ23" s="209" t="str">
        <f>Revenue!B56</f>
        <v>Insulation Materials</v>
      </c>
      <c r="BK23" s="210">
        <f>Revenue!AY56</f>
        <v>8.5535154500671742E-2</v>
      </c>
      <c r="BL23" s="210">
        <f>Revenue!AZ56</f>
        <v>-8.8476478204574886E-3</v>
      </c>
      <c r="BM23" s="210">
        <f>Revenue!BA56</f>
        <v>-1.1627906976744186E-2</v>
      </c>
      <c r="BN23" s="210">
        <f>Revenue!BB56</f>
        <v>-3.0849825378346914E-2</v>
      </c>
      <c r="BO23" s="210">
        <f>Revenue!BC56</f>
        <v>5.5312157721796276E-2</v>
      </c>
      <c r="BP23" s="210">
        <f>Revenue!BD56</f>
        <v>1.834862385321101E-2</v>
      </c>
      <c r="BQ23" s="210">
        <f>Revenue!BE56</f>
        <v>3.1608109809847629E-2</v>
      </c>
      <c r="BR23" s="210">
        <f>Revenue!BF56</f>
        <v>-1.3704219040112233E-2</v>
      </c>
      <c r="BS23" s="210">
        <f>Revenue!BG56</f>
        <v>4.8395316507525987E-2</v>
      </c>
      <c r="BT23" s="210">
        <f>Revenue!BH56</f>
        <v>2.0557652790637274E-2</v>
      </c>
      <c r="BU23" s="210">
        <f>Revenue!BI56</f>
        <v>3.4575794425267301E-2</v>
      </c>
      <c r="BV23" s="210">
        <f>Revenue!BJ56</f>
        <v>-1.0303266045555879E-2</v>
      </c>
      <c r="BW23" s="210">
        <f>Revenue!BK56</f>
        <v>4.3860177152114953E-2</v>
      </c>
      <c r="BX23" s="210">
        <f>Revenue!BL56</f>
        <v>1.8354684019554684E-2</v>
      </c>
      <c r="BY23" s="210">
        <f>Revenue!BM56</f>
        <v>3.3253874758882376E-2</v>
      </c>
      <c r="BZ23" s="210">
        <f>Revenue!BN56</f>
        <v>-6.6934729851855987E-3</v>
      </c>
    </row>
    <row r="24" spans="1:78" x14ac:dyDescent="0.15">
      <c r="BJ24" s="209" t="str">
        <f>Revenue!B57</f>
        <v>Other Business</v>
      </c>
      <c r="BK24" s="210">
        <f>Revenue!AY57</f>
        <v>2.4630541871921183E-2</v>
      </c>
      <c r="BL24" s="210">
        <f>Revenue!AZ57</f>
        <v>1.855848079413034E-2</v>
      </c>
      <c r="BM24" s="210">
        <f>Revenue!BA57</f>
        <v>2.6046511627906978E-2</v>
      </c>
      <c r="BN24" s="210">
        <f>Revenue!BB57</f>
        <v>3.2402017850213426E-2</v>
      </c>
      <c r="BO24" s="210">
        <f>Revenue!BC57</f>
        <v>2.8477546549835708E-2</v>
      </c>
      <c r="BP24" s="210">
        <f>Revenue!BD57</f>
        <v>9.0044172612979961E-3</v>
      </c>
      <c r="BQ24" s="210">
        <f>Revenue!BE57</f>
        <v>2.6822818284850773E-2</v>
      </c>
      <c r="BR24" s="210">
        <f>Revenue!BF57</f>
        <v>2.5872167579994113E-2</v>
      </c>
      <c r="BS24" s="210">
        <f>Revenue!BG57</f>
        <v>2.4740830659761844E-2</v>
      </c>
      <c r="BT24" s="210">
        <f>Revenue!BH57</f>
        <v>2.4770879322628277E-2</v>
      </c>
      <c r="BU24" s="210">
        <f>Revenue!BI57</f>
        <v>2.7364266159986637E-2</v>
      </c>
      <c r="BV24" s="210">
        <f>Revenue!BJ57</f>
        <v>2.7820962457967148E-2</v>
      </c>
      <c r="BW24" s="210">
        <f>Revenue!BK57</f>
        <v>2.3790453878406011E-2</v>
      </c>
      <c r="BX24" s="210">
        <f>Revenue!BL57</f>
        <v>2.2106765092026841E-2</v>
      </c>
      <c r="BY24" s="210">
        <f>Revenue!BM57</f>
        <v>2.7419760583886305E-2</v>
      </c>
      <c r="BZ24" s="210">
        <f>Revenue!BN57</f>
        <v>2.8326987076212964E-2</v>
      </c>
    </row>
    <row r="25" spans="1:78" x14ac:dyDescent="0.15">
      <c r="A25" t="s">
        <v>43</v>
      </c>
      <c r="B25" s="96" t="s">
        <v>32</v>
      </c>
      <c r="C25" s="95"/>
      <c r="D25" s="95"/>
      <c r="E25" s="95"/>
      <c r="F25" s="163"/>
      <c r="G25" s="163"/>
      <c r="H25" s="163"/>
      <c r="I25" s="95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  <c r="AM25" s="95"/>
      <c r="AN25" s="95"/>
      <c r="AO25" s="95"/>
      <c r="AP25" s="95"/>
      <c r="AQ25" s="95"/>
      <c r="AR25" s="95"/>
      <c r="AS25" s="95"/>
      <c r="AT25" s="95"/>
      <c r="AU25" s="95"/>
      <c r="AV25" s="95"/>
      <c r="AW25" s="95"/>
      <c r="AX25" s="95"/>
      <c r="AZ25" s="95"/>
      <c r="BA25" s="95"/>
      <c r="BB25" s="95"/>
      <c r="BC25" s="95"/>
      <c r="BD25" s="95"/>
      <c r="BE25" s="95"/>
      <c r="BF25" s="95"/>
      <c r="BG25" s="95"/>
      <c r="BH25" s="95"/>
      <c r="BJ25" s="209" t="str">
        <f>Revenue!B58</f>
        <v>Adjustments</v>
      </c>
      <c r="BK25" s="210">
        <f>Revenue!AY58</f>
        <v>-2.7317510076130765E-2</v>
      </c>
      <c r="BL25" s="210">
        <f>Revenue!AZ58</f>
        <v>-3.0427276650841606E-2</v>
      </c>
      <c r="BM25" s="210">
        <f>Revenue!BA58</f>
        <v>-9.6976744186046515E-2</v>
      </c>
      <c r="BN25" s="210">
        <f>Revenue!BB58</f>
        <v>-6.9460613116026387E-2</v>
      </c>
      <c r="BO25" s="210">
        <f>Revenue!BC58</f>
        <v>-0.12887915297553851</v>
      </c>
      <c r="BP25" s="210">
        <f>Revenue!BD58</f>
        <v>-0.11535847774379884</v>
      </c>
      <c r="BQ25" s="210">
        <f>Revenue!BE58</f>
        <v>-6.1201360030222897E-2</v>
      </c>
      <c r="BR25" s="210">
        <f>Revenue!BF58</f>
        <v>-6.816186315757479E-2</v>
      </c>
      <c r="BS25" s="210">
        <f>Revenue!BG58</f>
        <v>-6.9283537086976363E-2</v>
      </c>
      <c r="BT25" s="210">
        <f>Revenue!BH58</f>
        <v>-6.7241139448543569E-2</v>
      </c>
      <c r="BU25" s="210">
        <f>Revenue!BI58</f>
        <v>-7.1825490632136474E-2</v>
      </c>
      <c r="BV25" s="210">
        <f>Revenue!BJ58</f>
        <v>-7.3322420716498055E-2</v>
      </c>
      <c r="BW25" s="210">
        <f>Revenue!BK58</f>
        <v>-6.7295846919667418E-2</v>
      </c>
      <c r="BX25" s="210">
        <f>Revenue!BL58</f>
        <v>-6.0893326379933693E-2</v>
      </c>
      <c r="BY25" s="210">
        <f>Revenue!BM58</f>
        <v>-7.0598564602276662E-2</v>
      </c>
      <c r="BZ25" s="210">
        <f>Revenue!BN58</f>
        <v>-7.2415626140247283E-2</v>
      </c>
    </row>
    <row r="26" spans="1:78" x14ac:dyDescent="0.15">
      <c r="X26" s="36">
        <f>$X$6/X38</f>
        <v>1.8616010548234789</v>
      </c>
      <c r="AR26" s="36">
        <f>$AR$6/AR37</f>
        <v>1.1829730143795081</v>
      </c>
    </row>
    <row r="27" spans="1:78" x14ac:dyDescent="0.15">
      <c r="B27" t="s">
        <v>518</v>
      </c>
      <c r="C27" s="171" t="s">
        <v>432</v>
      </c>
      <c r="E27" s="36" t="s">
        <v>60</v>
      </c>
      <c r="F27" s="292">
        <v>285.10000000000002</v>
      </c>
      <c r="G27" s="292">
        <v>513</v>
      </c>
      <c r="H27" s="292">
        <v>3216</v>
      </c>
      <c r="I27" s="36" t="s">
        <v>461</v>
      </c>
      <c r="J27" s="36">
        <f t="shared" ref="J27:J32" si="63">ROUND(IFERROR(H27/VLOOKUP($I27,$B$113:$C$117,2,FALSE),"nm"),2)</f>
        <v>20.309999999999999</v>
      </c>
      <c r="L27" s="196">
        <f>IFERROR(IF(Q27&gt;0,$G27/Q27,"nm"),"nm")</f>
        <v>1.2815388458656007</v>
      </c>
      <c r="M27" s="196">
        <f t="shared" ref="M27:O27" si="64">IFERROR(IF(R27&gt;0,$G27/R27,"nm"),"nm")</f>
        <v>1.3352420614263405</v>
      </c>
      <c r="N27" s="196">
        <f t="shared" si="64"/>
        <v>1.1927458730527785</v>
      </c>
      <c r="O27" s="196">
        <f t="shared" si="64"/>
        <v>1.1314512571680635</v>
      </c>
      <c r="Q27" s="33">
        <v>400.3</v>
      </c>
      <c r="R27" s="33">
        <v>384.2</v>
      </c>
      <c r="S27" s="33">
        <v>430.1</v>
      </c>
      <c r="T27" s="33">
        <v>453.4</v>
      </c>
      <c r="V27" s="196">
        <f>IFERROR(IF(AA27&gt;0,$G27/AA27,"nm"),"nm")</f>
        <v>12.127659574468085</v>
      </c>
      <c r="W27" s="196">
        <f t="shared" ref="W27:Y27" si="65">IFERROR(IF(AB27&gt;0,$G27/AB27,"nm"),"nm")</f>
        <v>9.2599277978339352</v>
      </c>
      <c r="X27" s="196">
        <f t="shared" si="65"/>
        <v>7.7027027027027035</v>
      </c>
      <c r="Y27" s="196">
        <f t="shared" si="65"/>
        <v>6.9044414535666219</v>
      </c>
      <c r="AA27" s="33">
        <v>42.3</v>
      </c>
      <c r="AB27" s="33">
        <v>55.4</v>
      </c>
      <c r="AC27" s="33">
        <v>66.599999999999994</v>
      </c>
      <c r="AD27" s="33">
        <v>74.3</v>
      </c>
      <c r="AF27" s="196" t="str">
        <f t="shared" ref="AF27" si="66">IFERROR(IF(AK27&gt;0,$G27/AK27,"nm"),"nm")</f>
        <v>nm</v>
      </c>
      <c r="AG27" s="196" t="str">
        <f t="shared" ref="AG27" si="67">IFERROR(IF(AL27&gt;0,$G27/AL27,"nm"),"nm")</f>
        <v>nm</v>
      </c>
      <c r="AH27" s="196">
        <f t="shared" ref="AH27" si="68">IFERROR(IF(AM27&gt;0,$G27/AM27,"nm"),"nm")</f>
        <v>165.48387096774192</v>
      </c>
      <c r="AI27" s="196">
        <f t="shared" ref="AI27" si="69">IFERROR(IF(AN27&gt;0,$G27/AN27,"nm"),"nm")</f>
        <v>28.98305084745763</v>
      </c>
      <c r="AK27" s="33">
        <v>-40.1</v>
      </c>
      <c r="AL27" s="33">
        <v>-31</v>
      </c>
      <c r="AM27" s="33">
        <v>3.1</v>
      </c>
      <c r="AN27" s="33">
        <v>17.7</v>
      </c>
      <c r="AP27" s="196">
        <f>IFERROR(IF(AU27&gt;0,$H27/AU27,"nm"),"nm")</f>
        <v>30.878540566490638</v>
      </c>
      <c r="AQ27" s="196">
        <f t="shared" ref="AQ27:AS32" si="70">IFERROR(IF(AV27&gt;0,$H27/AV27,"nm"),"nm")</f>
        <v>18.441424393600553</v>
      </c>
      <c r="AR27" s="196">
        <f t="shared" si="70"/>
        <v>14.755677907777013</v>
      </c>
      <c r="AS27" s="196">
        <f t="shared" si="70"/>
        <v>11.779356823675922</v>
      </c>
      <c r="AT27" s="168"/>
      <c r="AU27" s="169">
        <v>104.15</v>
      </c>
      <c r="AV27" s="169">
        <v>174.39</v>
      </c>
      <c r="AW27" s="169">
        <v>217.95</v>
      </c>
      <c r="AX27" s="169">
        <v>273.02</v>
      </c>
      <c r="AZ27" s="196">
        <f>IFERROR(IF(BE27&gt;0,$H27/BE27,"nm"),"nm")</f>
        <v>0.89221063495101993</v>
      </c>
      <c r="BA27" s="196">
        <f t="shared" ref="BA27:BA32" si="71">IFERROR(IF(BF27&gt;0,$H27/BF27,"nm"),"nm")</f>
        <v>0.8510368041662697</v>
      </c>
      <c r="BB27" s="196">
        <f t="shared" ref="BB27:BB32" si="72">IFERROR(IF(BG27&gt;0,$H27/BG27,"nm"),"nm")</f>
        <v>0.80462962267974691</v>
      </c>
      <c r="BC27" s="196">
        <f t="shared" ref="BC27:BC32" si="73">IFERROR(IF(BH27&gt;0,$H27/BH27,"nm"),"nm")</f>
        <v>0.75318099529496085</v>
      </c>
      <c r="BD27" s="169"/>
      <c r="BE27" s="169">
        <v>3604.53</v>
      </c>
      <c r="BF27" s="23">
        <f>BE27+AV27</f>
        <v>3778.92</v>
      </c>
      <c r="BG27" s="23">
        <f t="shared" ref="BG27:BG32" si="74">BF27+AW27</f>
        <v>3996.87</v>
      </c>
      <c r="BH27" s="23">
        <f t="shared" ref="BH27:BH32" si="75">BG27+AX27</f>
        <v>4269.8899999999994</v>
      </c>
    </row>
    <row r="28" spans="1:78" x14ac:dyDescent="0.15">
      <c r="B28" t="s">
        <v>519</v>
      </c>
      <c r="C28" s="171" t="s">
        <v>433</v>
      </c>
      <c r="E28" s="36" t="s">
        <v>60</v>
      </c>
      <c r="F28" s="292">
        <v>1033</v>
      </c>
      <c r="G28" s="292">
        <v>1152.0999999999999</v>
      </c>
      <c r="H28" s="292">
        <v>2545</v>
      </c>
      <c r="I28" s="36" t="s">
        <v>461</v>
      </c>
      <c r="J28" s="36">
        <f t="shared" si="63"/>
        <v>16.07</v>
      </c>
      <c r="L28" s="196">
        <f t="shared" ref="L28:L32" si="76">IFERROR(IF(Q28&gt;0,$G28/Q28,"nm"),"nm")</f>
        <v>0.88773308676221296</v>
      </c>
      <c r="M28" s="196">
        <f t="shared" ref="M28:M32" si="77">IFERROR(IF(R28&gt;0,$G28/R28,"nm"),"nm")</f>
        <v>0.87993584358053922</v>
      </c>
      <c r="N28" s="196">
        <f t="shared" ref="N28:N32" si="78">IFERROR(IF(S28&gt;0,$G28/S28,"nm"),"nm")</f>
        <v>0.81668675125824053</v>
      </c>
      <c r="O28" s="196">
        <f t="shared" ref="O28:O32" si="79">IFERROR(IF(T28&gt;0,$G28/T28,"nm"),"nm")</f>
        <v>0.78647006621612381</v>
      </c>
      <c r="Q28" s="33">
        <v>1297.8</v>
      </c>
      <c r="R28" s="33">
        <v>1309.3</v>
      </c>
      <c r="S28" s="33">
        <v>1410.7</v>
      </c>
      <c r="T28" s="33">
        <v>1464.9</v>
      </c>
      <c r="V28" s="196">
        <f t="shared" ref="V28:V32" si="80">IFERROR(IF(AA28&gt;0,$G28/AA28,"nm"),"nm")</f>
        <v>7.124922696351268</v>
      </c>
      <c r="W28" s="196">
        <f t="shared" ref="W28:W32" si="81">IFERROR(IF(AB28&gt;0,$G28/AB28,"nm"),"nm")</f>
        <v>6.9993924665856619</v>
      </c>
      <c r="X28" s="196">
        <f t="shared" ref="X28:X32" si="82">IFERROR(IF(AC28&gt;0,$G28/AC28,"nm"),"nm")</f>
        <v>6.5871926815323034</v>
      </c>
      <c r="Y28" s="196">
        <f t="shared" ref="Y28:Y32" si="83">IFERROR(IF(AD28&gt;0,$G28/AD28,"nm"),"nm")</f>
        <v>6.0067778936392067</v>
      </c>
      <c r="AA28" s="33">
        <v>161.69999999999999</v>
      </c>
      <c r="AB28" s="33">
        <v>164.6</v>
      </c>
      <c r="AC28" s="33">
        <v>174.9</v>
      </c>
      <c r="AD28" s="33">
        <v>191.8</v>
      </c>
      <c r="AF28" s="196">
        <f t="shared" ref="AF28:AF32" si="84">IFERROR(IF(AK28&gt;0,$G28/AK28,"nm"),"nm")</f>
        <v>18.855973813420619</v>
      </c>
      <c r="AG28" s="196" t="str">
        <f t="shared" ref="AG28:AG32" si="85">IFERROR(IF(AL28&gt;0,$G28/AL28,"nm"),"nm")</f>
        <v>nm</v>
      </c>
      <c r="AH28" s="196">
        <f t="shared" ref="AH28:AH32" si="86">IFERROR(IF(AM28&gt;0,$G28/AM28,"nm"),"nm")</f>
        <v>34.391044776119401</v>
      </c>
      <c r="AI28" s="196">
        <f t="shared" ref="AI28:AI32" si="87">IFERROR(IF(AN28&gt;0,$G28/AN28,"nm"),"nm")</f>
        <v>34.391044776119401</v>
      </c>
      <c r="AK28" s="33">
        <v>61.1</v>
      </c>
      <c r="AL28" s="33">
        <v>-22.5</v>
      </c>
      <c r="AM28" s="33">
        <v>33.5</v>
      </c>
      <c r="AN28" s="33">
        <v>33.5</v>
      </c>
      <c r="AP28" s="196">
        <f t="shared" ref="AP28:AP32" si="88">IFERROR(IF(AU28&gt;0,$H28/AU28,"nm"),"nm")</f>
        <v>14.043703785454145</v>
      </c>
      <c r="AQ28" s="196">
        <f t="shared" si="70"/>
        <v>12.519061439323135</v>
      </c>
      <c r="AR28" s="196">
        <f t="shared" si="70"/>
        <v>13.278029947305265</v>
      </c>
      <c r="AS28" s="196">
        <f t="shared" si="70"/>
        <v>11.762259093219948</v>
      </c>
      <c r="AT28" s="168"/>
      <c r="AU28" s="169">
        <v>181.22</v>
      </c>
      <c r="AV28" s="169">
        <v>203.29</v>
      </c>
      <c r="AW28" s="169">
        <v>191.67</v>
      </c>
      <c r="AX28" s="169">
        <v>216.37</v>
      </c>
      <c r="AZ28" s="196">
        <f t="shared" ref="AZ28:AZ32" si="89">IFERROR(IF(BE28&gt;0,$H28/BE28,"nm"),"nm")</f>
        <v>1.2070535561837188</v>
      </c>
      <c r="BA28" s="196">
        <f t="shared" si="71"/>
        <v>1.1009071128548749</v>
      </c>
      <c r="BB28" s="196">
        <f t="shared" si="72"/>
        <v>1.0166174003355437</v>
      </c>
      <c r="BC28" s="196">
        <f t="shared" si="73"/>
        <v>0.93574088985465687</v>
      </c>
      <c r="BD28" s="169"/>
      <c r="BE28" s="169">
        <v>2108.44</v>
      </c>
      <c r="BF28" s="23">
        <f t="shared" ref="BF28:BF32" si="90">BE28+AV28</f>
        <v>2311.73</v>
      </c>
      <c r="BG28" s="23">
        <f t="shared" si="74"/>
        <v>2503.4</v>
      </c>
      <c r="BH28" s="23">
        <f t="shared" si="75"/>
        <v>2719.77</v>
      </c>
      <c r="BJ28" s="187" t="s">
        <v>63</v>
      </c>
      <c r="BK28" s="78">
        <f>'3FS'!AY103</f>
        <v>6439</v>
      </c>
      <c r="BL28" s="78">
        <f>'3FS'!AZ103</f>
        <v>6757</v>
      </c>
      <c r="BM28" s="78">
        <f>'3FS'!BA103</f>
        <v>6414</v>
      </c>
      <c r="BN28" s="78">
        <f>'3FS'!BB103</f>
        <v>7443</v>
      </c>
      <c r="BO28" s="78">
        <f>'3FS'!BC103</f>
        <v>7897</v>
      </c>
      <c r="BP28" s="78">
        <f>'3FS'!BD103</f>
        <v>8366</v>
      </c>
      <c r="BQ28" s="78">
        <f>'3FS'!BE103</f>
        <v>10448</v>
      </c>
      <c r="BR28" s="78">
        <f>'3FS'!BF103</f>
        <v>9980.7214641469036</v>
      </c>
      <c r="BS28" s="78">
        <f>'3FS'!BG103</f>
        <v>10264.149783864945</v>
      </c>
      <c r="BT28" s="78">
        <f>'3FS'!BH103</f>
        <v>11007.331976269234</v>
      </c>
      <c r="BU28" s="78">
        <f>'3FS'!BI103</f>
        <v>11279.3512798723</v>
      </c>
      <c r="BV28" s="78">
        <f>'3FS'!BJ103</f>
        <v>11602.453574272387</v>
      </c>
      <c r="BW28" s="78">
        <f>'3FS'!BK103</f>
        <v>12878.093389848193</v>
      </c>
      <c r="BX28" s="78">
        <f>'3FS'!BL103</f>
        <v>14381.560731641079</v>
      </c>
      <c r="BY28" s="78">
        <f>'3FS'!BM103</f>
        <v>13474.947731084958</v>
      </c>
      <c r="BZ28" s="78">
        <f>'3FS'!BN103</f>
        <v>13522.694275179325</v>
      </c>
    </row>
    <row r="29" spans="1:78" x14ac:dyDescent="0.15">
      <c r="B29" t="s">
        <v>520</v>
      </c>
      <c r="C29" s="171" t="s">
        <v>434</v>
      </c>
      <c r="E29" s="36" t="s">
        <v>60</v>
      </c>
      <c r="F29" s="292">
        <v>863.1</v>
      </c>
      <c r="G29" s="292">
        <v>1041.3</v>
      </c>
      <c r="H29" s="292">
        <v>2657</v>
      </c>
      <c r="I29" s="36" t="s">
        <v>461</v>
      </c>
      <c r="J29" s="36">
        <f t="shared" si="63"/>
        <v>16.78</v>
      </c>
      <c r="L29" s="196">
        <f t="shared" si="76"/>
        <v>0.97921760391198032</v>
      </c>
      <c r="M29" s="196">
        <f t="shared" si="77"/>
        <v>1.0209824492597313</v>
      </c>
      <c r="N29" s="196">
        <f t="shared" si="78"/>
        <v>0.90461297888975767</v>
      </c>
      <c r="O29" s="196">
        <f t="shared" si="79"/>
        <v>0.89182939362795477</v>
      </c>
      <c r="Q29" s="33">
        <v>1063.4000000000001</v>
      </c>
      <c r="R29" s="33">
        <v>1019.9</v>
      </c>
      <c r="S29" s="33">
        <v>1151.0999999999999</v>
      </c>
      <c r="T29" s="33">
        <v>1167.5999999999999</v>
      </c>
      <c r="V29" s="196">
        <f t="shared" si="80"/>
        <v>7.1127049180327866</v>
      </c>
      <c r="W29" s="196">
        <f t="shared" si="81"/>
        <v>7.2513927576601667</v>
      </c>
      <c r="X29" s="196">
        <f t="shared" si="82"/>
        <v>6.5408291457286438</v>
      </c>
      <c r="Y29" s="196">
        <f t="shared" si="83"/>
        <v>6.2019058963668847</v>
      </c>
      <c r="AA29" s="33">
        <v>146.4</v>
      </c>
      <c r="AB29" s="33">
        <v>143.6</v>
      </c>
      <c r="AC29" s="33">
        <v>159.19999999999999</v>
      </c>
      <c r="AD29" s="33">
        <v>167.9</v>
      </c>
      <c r="AF29" s="196">
        <f t="shared" si="84"/>
        <v>39.593155893536121</v>
      </c>
      <c r="AG29" s="196">
        <f t="shared" si="85"/>
        <v>23.295302013422816</v>
      </c>
      <c r="AH29" s="196">
        <f t="shared" si="86"/>
        <v>78.293233082706763</v>
      </c>
      <c r="AI29" s="196">
        <f t="shared" si="87"/>
        <v>29.415254237288135</v>
      </c>
      <c r="AK29" s="33">
        <v>26.3</v>
      </c>
      <c r="AL29" s="33">
        <v>44.7</v>
      </c>
      <c r="AM29" s="33">
        <v>13.3</v>
      </c>
      <c r="AN29" s="33">
        <v>35.4</v>
      </c>
      <c r="AP29" s="196">
        <f t="shared" si="88"/>
        <v>14.321134048401875</v>
      </c>
      <c r="AQ29" s="196">
        <f t="shared" si="70"/>
        <v>15.54528434355254</v>
      </c>
      <c r="AR29" s="196">
        <f t="shared" si="70"/>
        <v>13.076430926718835</v>
      </c>
      <c r="AS29" s="196">
        <f t="shared" si="70"/>
        <v>12.049340165978867</v>
      </c>
      <c r="AT29" s="168"/>
      <c r="AU29" s="169">
        <v>185.53</v>
      </c>
      <c r="AV29" s="169">
        <v>170.92</v>
      </c>
      <c r="AW29" s="169">
        <v>203.19</v>
      </c>
      <c r="AX29" s="169">
        <v>220.51</v>
      </c>
      <c r="AZ29" s="196">
        <f t="shared" si="89"/>
        <v>0.98354223271860397</v>
      </c>
      <c r="BA29" s="196">
        <f t="shared" si="71"/>
        <v>0.92501688495254808</v>
      </c>
      <c r="BB29" s="196">
        <f t="shared" si="72"/>
        <v>0.8639049021807339</v>
      </c>
      <c r="BC29" s="196">
        <f t="shared" si="73"/>
        <v>0.80610907502245088</v>
      </c>
      <c r="BD29" s="169"/>
      <c r="BE29" s="169">
        <v>2701.46</v>
      </c>
      <c r="BF29" s="23">
        <f t="shared" si="90"/>
        <v>2872.38</v>
      </c>
      <c r="BG29" s="23">
        <f t="shared" si="74"/>
        <v>3075.57</v>
      </c>
      <c r="BH29" s="23">
        <f t="shared" si="75"/>
        <v>3296.08</v>
      </c>
      <c r="BJ29" s="209" t="str">
        <f>BJ19</f>
        <v>Electronic Materials</v>
      </c>
      <c r="BK29" s="78">
        <f t="shared" ref="BK29:BZ35" si="91">BK19*$BK$28</f>
        <v>5040.4711150918047</v>
      </c>
      <c r="BL29" s="78">
        <f t="shared" ref="BL29:BZ29" si="92">BL19*$BK$28</f>
        <v>5521.921881743634</v>
      </c>
      <c r="BM29" s="78">
        <f t="shared" si="92"/>
        <v>6197.9118604651158</v>
      </c>
      <c r="BN29" s="78">
        <f t="shared" si="92"/>
        <v>6055.4584788513775</v>
      </c>
      <c r="BO29" s="78">
        <f t="shared" si="92"/>
        <v>5690.2517342095662</v>
      </c>
      <c r="BP29" s="78">
        <f t="shared" si="92"/>
        <v>6086.7475365273531</v>
      </c>
      <c r="BQ29" s="78">
        <f t="shared" si="92"/>
        <v>5705.1761742853541</v>
      </c>
      <c r="BR29" s="78">
        <f t="shared" si="92"/>
        <v>6219.304172919381</v>
      </c>
      <c r="BS29" s="78">
        <f t="shared" si="92"/>
        <v>5696.4697256085674</v>
      </c>
      <c r="BT29" s="78">
        <f t="shared" si="92"/>
        <v>5817.6809223094897</v>
      </c>
      <c r="BU29" s="78">
        <f t="shared" si="92"/>
        <v>5748.5261068184145</v>
      </c>
      <c r="BV29" s="78">
        <f t="shared" si="92"/>
        <v>6213.9118922141906</v>
      </c>
      <c r="BW29" s="78">
        <f t="shared" si="92"/>
        <v>5794.3202041104832</v>
      </c>
      <c r="BX29" s="78">
        <f t="shared" si="92"/>
        <v>5940.8073947319535</v>
      </c>
      <c r="BY29" s="78">
        <f t="shared" si="92"/>
        <v>5801.6385947535437</v>
      </c>
      <c r="BZ29" s="78">
        <f t="shared" si="92"/>
        <v>6209.5777909865028</v>
      </c>
    </row>
    <row r="30" spans="1:78" x14ac:dyDescent="0.15">
      <c r="A30" s="36"/>
      <c r="B30" t="s">
        <v>521</v>
      </c>
      <c r="C30" s="171" t="s">
        <v>435</v>
      </c>
      <c r="D30" s="36"/>
      <c r="E30" s="36" t="s">
        <v>60</v>
      </c>
      <c r="F30" s="292">
        <v>84</v>
      </c>
      <c r="G30" s="292">
        <v>80</v>
      </c>
      <c r="H30" s="292">
        <v>2440</v>
      </c>
      <c r="I30" s="36" t="s">
        <v>461</v>
      </c>
      <c r="J30" s="36">
        <f t="shared" si="63"/>
        <v>15.41</v>
      </c>
      <c r="L30" s="196">
        <f t="shared" si="76"/>
        <v>1.9753086419753085</v>
      </c>
      <c r="M30" s="196">
        <f t="shared" si="77"/>
        <v>1.9093078758949882</v>
      </c>
      <c r="N30" s="196" t="str">
        <f t="shared" si="78"/>
        <v>nm</v>
      </c>
      <c r="O30" s="196" t="str">
        <f t="shared" si="79"/>
        <v>nm</v>
      </c>
      <c r="Q30" s="33">
        <v>40.5</v>
      </c>
      <c r="R30" s="33">
        <v>41.9</v>
      </c>
      <c r="S30" s="195" t="s">
        <v>560</v>
      </c>
      <c r="T30" s="195" t="s">
        <v>560</v>
      </c>
      <c r="V30" s="196">
        <f t="shared" si="80"/>
        <v>17.777777777777779</v>
      </c>
      <c r="W30" s="196">
        <f t="shared" si="81"/>
        <v>14.545454545454545</v>
      </c>
      <c r="X30" s="196" t="str">
        <f t="shared" si="82"/>
        <v>nm</v>
      </c>
      <c r="Y30" s="196" t="str">
        <f t="shared" si="83"/>
        <v>nm</v>
      </c>
      <c r="AA30" s="33">
        <v>4.5</v>
      </c>
      <c r="AB30" s="33">
        <v>5.5</v>
      </c>
      <c r="AC30" s="195" t="s">
        <v>560</v>
      </c>
      <c r="AD30" s="195" t="s">
        <v>560</v>
      </c>
      <c r="AF30" s="196">
        <f t="shared" si="84"/>
        <v>100</v>
      </c>
      <c r="AG30" s="196" t="str">
        <f t="shared" si="85"/>
        <v>nm</v>
      </c>
      <c r="AH30" s="196" t="str">
        <f t="shared" si="86"/>
        <v>nm</v>
      </c>
      <c r="AI30" s="196" t="str">
        <f t="shared" si="87"/>
        <v>nm</v>
      </c>
      <c r="AK30" s="33">
        <v>0.8</v>
      </c>
      <c r="AL30" s="33">
        <v>-1.7</v>
      </c>
      <c r="AM30" s="195" t="s">
        <v>560</v>
      </c>
      <c r="AN30" s="195" t="s">
        <v>560</v>
      </c>
      <c r="AP30" s="196">
        <f t="shared" si="88"/>
        <v>36.477799372103455</v>
      </c>
      <c r="AQ30" s="196">
        <f t="shared" si="70"/>
        <v>33.832501386577924</v>
      </c>
      <c r="AR30" s="196" t="str">
        <f t="shared" si="70"/>
        <v>nm</v>
      </c>
      <c r="AS30" s="196" t="str">
        <f t="shared" si="70"/>
        <v>nm</v>
      </c>
      <c r="AT30" s="168"/>
      <c r="AU30" s="169">
        <v>66.89</v>
      </c>
      <c r="AV30" s="169">
        <v>72.12</v>
      </c>
      <c r="AW30" s="195" t="s">
        <v>560</v>
      </c>
      <c r="AX30" s="195" t="s">
        <v>560</v>
      </c>
      <c r="AZ30" s="196">
        <f t="shared" si="89"/>
        <v>1.8303614963955381</v>
      </c>
      <c r="BA30" s="196">
        <f t="shared" si="71"/>
        <v>1.7364199859093787</v>
      </c>
      <c r="BB30" s="196" t="str">
        <f t="shared" si="72"/>
        <v>nm</v>
      </c>
      <c r="BC30" s="196" t="str">
        <f t="shared" si="73"/>
        <v>nm</v>
      </c>
      <c r="BD30" s="195"/>
      <c r="BE30" s="309">
        <v>1333.07</v>
      </c>
      <c r="BF30" s="23">
        <f t="shared" si="90"/>
        <v>1405.19</v>
      </c>
      <c r="BG30" s="23"/>
      <c r="BH30" s="23"/>
      <c r="BJ30" s="209" t="str">
        <f t="shared" ref="BJ30:BJ35" si="93">BJ20</f>
        <v>Medical</v>
      </c>
      <c r="BK30" s="78">
        <f t="shared" si="91"/>
        <v>532.01768920734435</v>
      </c>
      <c r="BL30" s="78">
        <f t="shared" si="91"/>
        <v>900.40397065170475</v>
      </c>
      <c r="BM30" s="78">
        <f t="shared" si="91"/>
        <v>631.92046511627905</v>
      </c>
      <c r="BN30" s="78">
        <f t="shared" si="91"/>
        <v>829.54908808692278</v>
      </c>
      <c r="BO30" s="78">
        <f t="shared" si="91"/>
        <v>905.0803212851406</v>
      </c>
      <c r="BP30" s="78">
        <f t="shared" si="91"/>
        <v>629.0222562011553</v>
      </c>
      <c r="BQ30" s="78">
        <f t="shared" si="91"/>
        <v>571.65281450698899</v>
      </c>
      <c r="BR30" s="78">
        <f t="shared" si="91"/>
        <v>575.41916428038041</v>
      </c>
      <c r="BS30" s="78">
        <f t="shared" si="91"/>
        <v>639.44276866674988</v>
      </c>
      <c r="BT30" s="78">
        <f t="shared" si="91"/>
        <v>599.53385101679169</v>
      </c>
      <c r="BU30" s="78">
        <f t="shared" si="91"/>
        <v>642.42366500140781</v>
      </c>
      <c r="BV30" s="78">
        <f t="shared" si="91"/>
        <v>574.95586983183421</v>
      </c>
      <c r="BW30" s="78">
        <f t="shared" si="91"/>
        <v>571.34836233293527</v>
      </c>
      <c r="BX30" s="78">
        <f t="shared" si="91"/>
        <v>497.173918650198</v>
      </c>
      <c r="BY30" s="78">
        <f t="shared" si="91"/>
        <v>598.15293594202797</v>
      </c>
      <c r="BZ30" s="78">
        <f t="shared" si="91"/>
        <v>543.96831276683452</v>
      </c>
    </row>
    <row r="31" spans="1:78" x14ac:dyDescent="0.15">
      <c r="B31" t="s">
        <v>522</v>
      </c>
      <c r="C31" s="171" t="s">
        <v>436</v>
      </c>
      <c r="E31" s="36" t="s">
        <v>60</v>
      </c>
      <c r="F31" s="292">
        <v>208.7</v>
      </c>
      <c r="G31" s="292">
        <v>224.5</v>
      </c>
      <c r="H31" s="292">
        <v>3629</v>
      </c>
      <c r="I31" s="36" t="s">
        <v>461</v>
      </c>
      <c r="J31" s="36">
        <f t="shared" si="63"/>
        <v>22.92</v>
      </c>
      <c r="L31" s="196">
        <f t="shared" si="76"/>
        <v>0.9238683127572016</v>
      </c>
      <c r="M31" s="196">
        <f t="shared" si="77"/>
        <v>0.90743734842360546</v>
      </c>
      <c r="N31" s="196">
        <f t="shared" si="78"/>
        <v>0.88039215686274508</v>
      </c>
      <c r="O31" s="196">
        <f t="shared" si="79"/>
        <v>0.84366779406238246</v>
      </c>
      <c r="Q31" s="33">
        <v>243</v>
      </c>
      <c r="R31" s="33">
        <v>247.4</v>
      </c>
      <c r="S31" s="33">
        <v>255</v>
      </c>
      <c r="T31" s="33">
        <v>266.10000000000002</v>
      </c>
      <c r="V31" s="196">
        <f t="shared" si="80"/>
        <v>9.5940170940170955</v>
      </c>
      <c r="W31" s="196">
        <f t="shared" si="81"/>
        <v>8.4716981132075464</v>
      </c>
      <c r="X31" s="196">
        <f t="shared" si="82"/>
        <v>7.241935483870968</v>
      </c>
      <c r="Y31" s="196">
        <f t="shared" si="83"/>
        <v>6.907692307692308</v>
      </c>
      <c r="AA31" s="33">
        <v>23.4</v>
      </c>
      <c r="AB31" s="33">
        <v>26.5</v>
      </c>
      <c r="AC31" s="33">
        <v>31</v>
      </c>
      <c r="AD31" s="33">
        <v>32.5</v>
      </c>
      <c r="AF31" s="196">
        <f t="shared" si="84"/>
        <v>12.541899441340783</v>
      </c>
      <c r="AG31" s="196">
        <f t="shared" si="85"/>
        <v>11.692708333333334</v>
      </c>
      <c r="AH31" s="196">
        <f t="shared" si="86"/>
        <v>8.1340579710144922</v>
      </c>
      <c r="AI31" s="196">
        <f t="shared" si="87"/>
        <v>8.8385826771653555</v>
      </c>
      <c r="AK31" s="33">
        <v>17.899999999999999</v>
      </c>
      <c r="AL31" s="33">
        <v>19.2</v>
      </c>
      <c r="AM31" s="33">
        <v>27.6</v>
      </c>
      <c r="AN31" s="33">
        <v>25.4</v>
      </c>
      <c r="AP31" s="196">
        <f t="shared" si="88"/>
        <v>63.421880461377143</v>
      </c>
      <c r="AQ31" s="196">
        <f t="shared" si="70"/>
        <v>64.896280400572238</v>
      </c>
      <c r="AR31" s="196">
        <f t="shared" si="70"/>
        <v>37.688233461418626</v>
      </c>
      <c r="AS31" s="196">
        <f t="shared" si="70"/>
        <v>22.962541128828146</v>
      </c>
      <c r="AT31" s="168"/>
      <c r="AU31" s="169">
        <v>57.22</v>
      </c>
      <c r="AV31" s="169">
        <v>55.92</v>
      </c>
      <c r="AW31" s="169">
        <v>96.29</v>
      </c>
      <c r="AX31" s="169">
        <v>158.04</v>
      </c>
      <c r="AZ31" s="196">
        <f t="shared" si="89"/>
        <v>1.4664107485604607</v>
      </c>
      <c r="BA31" s="196">
        <f t="shared" si="71"/>
        <v>1.4340075948266664</v>
      </c>
      <c r="BB31" s="196">
        <f t="shared" si="72"/>
        <v>1.3814447117580777</v>
      </c>
      <c r="BC31" s="196">
        <f t="shared" si="73"/>
        <v>1.303052064631957</v>
      </c>
      <c r="BD31" s="169"/>
      <c r="BE31" s="169">
        <v>2474.75</v>
      </c>
      <c r="BF31" s="23">
        <f t="shared" si="90"/>
        <v>2530.67</v>
      </c>
      <c r="BG31" s="23">
        <f t="shared" si="74"/>
        <v>2626.96</v>
      </c>
      <c r="BH31" s="23">
        <f t="shared" si="75"/>
        <v>2785</v>
      </c>
      <c r="BJ31" s="209" t="str">
        <f t="shared" si="93"/>
        <v>Composite Materials</v>
      </c>
      <c r="BK31" s="78">
        <f t="shared" si="91"/>
        <v>-90.832288401253919</v>
      </c>
      <c r="BL31" s="78">
        <f t="shared" si="91"/>
        <v>-234.82757876564523</v>
      </c>
      <c r="BM31" s="78">
        <f t="shared" si="91"/>
        <v>-22.461627906976744</v>
      </c>
      <c r="BN31" s="78">
        <f t="shared" si="91"/>
        <v>-152.41715172681413</v>
      </c>
      <c r="BO31" s="78">
        <f t="shared" si="91"/>
        <v>-56.420591456736034</v>
      </c>
      <c r="BP31" s="78">
        <f t="shared" si="91"/>
        <v>68.918960244648318</v>
      </c>
      <c r="BQ31" s="78">
        <f t="shared" si="91"/>
        <v>0</v>
      </c>
      <c r="BR31" s="78">
        <f t="shared" si="91"/>
        <v>-97.46853387327819</v>
      </c>
      <c r="BS31" s="78">
        <f t="shared" si="91"/>
        <v>-35.55388579199559</v>
      </c>
      <c r="BT31" s="78">
        <f t="shared" si="91"/>
        <v>56.364674364280468</v>
      </c>
      <c r="BU31" s="78">
        <f t="shared" si="91"/>
        <v>1.8740704980650669</v>
      </c>
      <c r="BV31" s="78">
        <f t="shared" si="91"/>
        <v>-90.801984634418545</v>
      </c>
      <c r="BW31" s="78">
        <f t="shared" si="91"/>
        <v>-28.727826702707048</v>
      </c>
      <c r="BX31" s="78">
        <f t="shared" si="91"/>
        <v>45.93190926666361</v>
      </c>
      <c r="BY31" s="78">
        <f t="shared" si="91"/>
        <v>2.8029580310524405</v>
      </c>
      <c r="BZ31" s="78">
        <f t="shared" si="91"/>
        <v>-80.610510028815625</v>
      </c>
    </row>
    <row r="32" spans="1:78" x14ac:dyDescent="0.15">
      <c r="B32" t="s">
        <v>523</v>
      </c>
      <c r="C32" s="171" t="s">
        <v>437</v>
      </c>
      <c r="E32" s="36" t="s">
        <v>60</v>
      </c>
      <c r="F32" s="292">
        <v>1108.4000000000001</v>
      </c>
      <c r="G32" s="292">
        <v>1118.3</v>
      </c>
      <c r="H32" s="292">
        <v>1822.5</v>
      </c>
      <c r="I32" s="36" t="s">
        <v>461</v>
      </c>
      <c r="J32" s="36">
        <f t="shared" si="63"/>
        <v>11.51</v>
      </c>
      <c r="L32" s="196">
        <f t="shared" si="76"/>
        <v>2.1987809673613841</v>
      </c>
      <c r="M32" s="196">
        <f t="shared" si="77"/>
        <v>2.2365999999999997</v>
      </c>
      <c r="N32" s="196">
        <f t="shared" si="78"/>
        <v>2.0485436893203883</v>
      </c>
      <c r="O32" s="196">
        <f t="shared" si="79"/>
        <v>1.9247848537005163</v>
      </c>
      <c r="Q32" s="33">
        <v>508.6</v>
      </c>
      <c r="R32" s="33">
        <v>500</v>
      </c>
      <c r="S32" s="33">
        <v>545.9</v>
      </c>
      <c r="T32" s="33">
        <v>581</v>
      </c>
      <c r="V32" s="196">
        <f t="shared" si="80"/>
        <v>8.6023076923076918</v>
      </c>
      <c r="W32" s="196">
        <f t="shared" si="81"/>
        <v>10.092960288808664</v>
      </c>
      <c r="X32" s="196">
        <f t="shared" si="82"/>
        <v>10.194165907019142</v>
      </c>
      <c r="Y32" s="196">
        <f t="shared" si="83"/>
        <v>9.0404203718674214</v>
      </c>
      <c r="AA32" s="33">
        <v>130</v>
      </c>
      <c r="AB32" s="33">
        <v>110.8</v>
      </c>
      <c r="AC32" s="33">
        <v>109.7</v>
      </c>
      <c r="AD32" s="33">
        <v>123.7</v>
      </c>
      <c r="AF32" s="196">
        <f t="shared" si="84"/>
        <v>18.954237288135591</v>
      </c>
      <c r="AG32" s="196">
        <f t="shared" si="85"/>
        <v>27.342298288508559</v>
      </c>
      <c r="AH32" s="196">
        <f t="shared" si="86"/>
        <v>33.582582582582582</v>
      </c>
      <c r="AI32" s="196">
        <f t="shared" si="87"/>
        <v>23.895299145299145</v>
      </c>
      <c r="AK32" s="33">
        <v>59</v>
      </c>
      <c r="AL32" s="33">
        <v>40.9</v>
      </c>
      <c r="AM32" s="33">
        <v>33.299999999999997</v>
      </c>
      <c r="AN32" s="33">
        <v>46.8</v>
      </c>
      <c r="AP32" s="196">
        <f t="shared" si="88"/>
        <v>19.809782608695652</v>
      </c>
      <c r="AQ32" s="196">
        <f t="shared" si="70"/>
        <v>23.531310522918012</v>
      </c>
      <c r="AR32" s="196">
        <f t="shared" si="70"/>
        <v>27.613636363636363</v>
      </c>
      <c r="AS32" s="196">
        <f t="shared" si="70"/>
        <v>22.185027388922702</v>
      </c>
      <c r="AT32" s="168"/>
      <c r="AU32" s="169">
        <v>92</v>
      </c>
      <c r="AV32" s="169">
        <v>77.45</v>
      </c>
      <c r="AW32" s="169">
        <v>66</v>
      </c>
      <c r="AX32" s="169">
        <v>82.15</v>
      </c>
      <c r="AZ32" s="196">
        <f t="shared" si="89"/>
        <v>2.2428836900205518</v>
      </c>
      <c r="BA32" s="196">
        <f t="shared" si="71"/>
        <v>2.0477067931057729</v>
      </c>
      <c r="BB32" s="196">
        <f t="shared" si="72"/>
        <v>1.9063408715298842</v>
      </c>
      <c r="BC32" s="196">
        <f t="shared" si="73"/>
        <v>1.7554928383598061</v>
      </c>
      <c r="BD32" s="169"/>
      <c r="BE32" s="169">
        <v>812.57</v>
      </c>
      <c r="BF32" s="23">
        <f t="shared" si="90"/>
        <v>890.0200000000001</v>
      </c>
      <c r="BG32" s="23">
        <f t="shared" si="74"/>
        <v>956.0200000000001</v>
      </c>
      <c r="BH32" s="23">
        <f t="shared" si="75"/>
        <v>1038.17</v>
      </c>
      <c r="BJ32" s="209" t="str">
        <f t="shared" si="93"/>
        <v>Materials Solution</v>
      </c>
      <c r="BK32" s="78">
        <f t="shared" si="91"/>
        <v>423.88401253918494</v>
      </c>
      <c r="BL32" s="78">
        <f t="shared" si="91"/>
        <v>384.89490720759602</v>
      </c>
      <c r="BM32" s="78">
        <f t="shared" si="91"/>
        <v>163.22116279069766</v>
      </c>
      <c r="BN32" s="78">
        <f t="shared" si="91"/>
        <v>143.6719053162592</v>
      </c>
      <c r="BO32" s="78">
        <f t="shared" si="91"/>
        <v>190.41949616648412</v>
      </c>
      <c r="BP32" s="78">
        <f t="shared" si="91"/>
        <v>220.97825348284067</v>
      </c>
      <c r="BQ32" s="78">
        <f t="shared" si="91"/>
        <v>180.00982244049868</v>
      </c>
      <c r="BR32" s="78">
        <f t="shared" si="91"/>
        <v>102.29001289684108</v>
      </c>
      <c r="BS32" s="78">
        <f t="shared" si="91"/>
        <v>113.83443520955161</v>
      </c>
      <c r="BT32" s="78">
        <f t="shared" si="91"/>
        <v>106.5158309412935</v>
      </c>
      <c r="BU32" s="78">
        <f t="shared" si="91"/>
        <v>109.82844175398938</v>
      </c>
      <c r="BV32" s="78">
        <f t="shared" si="91"/>
        <v>100.26084238240871</v>
      </c>
      <c r="BW32" s="78">
        <f t="shared" si="91"/>
        <v>99.7748053695029</v>
      </c>
      <c r="BX32" s="78">
        <f t="shared" si="91"/>
        <v>86.647635082105282</v>
      </c>
      <c r="BY32" s="78">
        <f t="shared" si="91"/>
        <v>100.31213077534771</v>
      </c>
      <c r="BZ32" s="78">
        <f t="shared" si="91"/>
        <v>93.050425760404394</v>
      </c>
    </row>
    <row r="33" spans="1:78" x14ac:dyDescent="0.15">
      <c r="C33" s="36"/>
      <c r="BJ33" s="209" t="str">
        <f t="shared" si="93"/>
        <v>Insulation Materials</v>
      </c>
      <c r="BK33" s="78">
        <f t="shared" si="91"/>
        <v>550.76085982982534</v>
      </c>
      <c r="BL33" s="78">
        <f t="shared" si="91"/>
        <v>-56.97000431592577</v>
      </c>
      <c r="BM33" s="78">
        <f t="shared" si="91"/>
        <v>-74.872093023255815</v>
      </c>
      <c r="BN33" s="78">
        <f t="shared" si="91"/>
        <v>-198.64202561117577</v>
      </c>
      <c r="BO33" s="78">
        <f t="shared" si="91"/>
        <v>356.15498357064621</v>
      </c>
      <c r="BP33" s="78">
        <f t="shared" si="91"/>
        <v>118.1467889908257</v>
      </c>
      <c r="BQ33" s="78">
        <f t="shared" si="91"/>
        <v>203.52461906560887</v>
      </c>
      <c r="BR33" s="78">
        <f t="shared" si="91"/>
        <v>-88.241466399282672</v>
      </c>
      <c r="BS33" s="78">
        <f t="shared" si="91"/>
        <v>311.61744299195982</v>
      </c>
      <c r="BT33" s="78">
        <f t="shared" si="91"/>
        <v>132.3707263189134</v>
      </c>
      <c r="BU33" s="78">
        <f t="shared" si="91"/>
        <v>222.63354030429616</v>
      </c>
      <c r="BV33" s="78">
        <f t="shared" si="91"/>
        <v>-66.342730067334301</v>
      </c>
      <c r="BW33" s="78">
        <f t="shared" si="91"/>
        <v>282.41568068246818</v>
      </c>
      <c r="BX33" s="78">
        <f t="shared" si="91"/>
        <v>118.1858104019126</v>
      </c>
      <c r="BY33" s="78">
        <f t="shared" si="91"/>
        <v>214.12169957244362</v>
      </c>
      <c r="BZ33" s="78">
        <f t="shared" si="91"/>
        <v>-43.099272551610071</v>
      </c>
    </row>
    <row r="34" spans="1:78" x14ac:dyDescent="0.15">
      <c r="A34" t="s">
        <v>43</v>
      </c>
      <c r="B34" s="47" t="s">
        <v>562</v>
      </c>
      <c r="C34" s="47"/>
      <c r="D34" s="47"/>
      <c r="E34" s="198"/>
      <c r="F34" s="198"/>
      <c r="G34" s="198"/>
      <c r="H34" s="198"/>
      <c r="I34" s="198"/>
      <c r="J34" s="198"/>
      <c r="K34" s="198"/>
      <c r="L34" s="197">
        <f>ROUND(IFERROR(MIN(L$27:L$32),"nm"),1)</f>
        <v>0.9</v>
      </c>
      <c r="M34" s="197">
        <f t="shared" ref="M34:O34" si="94">ROUND(IFERROR(MIN(M$27:M$32),"nm"),1)</f>
        <v>0.9</v>
      </c>
      <c r="N34" s="197">
        <f t="shared" si="94"/>
        <v>0.8</v>
      </c>
      <c r="O34" s="197">
        <f t="shared" si="94"/>
        <v>0.8</v>
      </c>
      <c r="P34" s="198"/>
      <c r="Q34" s="200"/>
      <c r="R34" s="200"/>
      <c r="S34" s="200"/>
      <c r="T34" s="200"/>
      <c r="U34" s="198"/>
      <c r="V34" s="197">
        <f>ROUND(IFERROR(MIN(V$27:V$32),"nm"),1)</f>
        <v>7.1</v>
      </c>
      <c r="W34" s="197">
        <f t="shared" ref="W34:Y34" si="95">ROUND(IFERROR(MIN(W$27:W$32),"nm"),1)</f>
        <v>7</v>
      </c>
      <c r="X34" s="197">
        <f t="shared" si="95"/>
        <v>6.5</v>
      </c>
      <c r="Y34" s="197">
        <f t="shared" si="95"/>
        <v>6</v>
      </c>
      <c r="Z34" s="199"/>
      <c r="AA34" s="199"/>
      <c r="AB34" s="199"/>
      <c r="AC34" s="199"/>
      <c r="AD34" s="199"/>
      <c r="AE34" s="199"/>
      <c r="AF34" s="197">
        <f>ROUND(IFERROR(MIN(AF$27:AF$32),"nm"),1)</f>
        <v>12.5</v>
      </c>
      <c r="AG34" s="197">
        <f t="shared" ref="AG34:AI34" si="96">ROUND(IFERROR(MIN(AG$27:AG$32),"nm"),1)</f>
        <v>11.7</v>
      </c>
      <c r="AH34" s="197">
        <f t="shared" si="96"/>
        <v>8.1</v>
      </c>
      <c r="AI34" s="197">
        <f t="shared" si="96"/>
        <v>8.8000000000000007</v>
      </c>
      <c r="AJ34" s="199"/>
      <c r="AK34" s="199"/>
      <c r="AL34" s="199"/>
      <c r="AM34" s="199"/>
      <c r="AN34" s="199"/>
      <c r="AO34" s="199"/>
      <c r="AP34" s="197">
        <f>ROUND(IFERROR(MIN(AP$27:AP$32),"nm"),1)</f>
        <v>14</v>
      </c>
      <c r="AQ34" s="197">
        <f t="shared" ref="AQ34:AS34" si="97">ROUND(IFERROR(MIN(AQ$27:AQ$32),"nm"),1)</f>
        <v>12.5</v>
      </c>
      <c r="AR34" s="197">
        <f t="shared" si="97"/>
        <v>13.1</v>
      </c>
      <c r="AS34" s="197">
        <f t="shared" si="97"/>
        <v>11.8</v>
      </c>
      <c r="AT34" s="198"/>
      <c r="AU34" s="201"/>
      <c r="AV34" s="201"/>
      <c r="AW34" s="198"/>
      <c r="AX34" s="198"/>
      <c r="AZ34" s="197">
        <f>ROUND(IFERROR(MIN(AZ$27:AZ$32),"nm"),1)</f>
        <v>0.9</v>
      </c>
      <c r="BA34" s="197">
        <f t="shared" ref="BA34:BC34" si="98">ROUND(IFERROR(MIN(BA$27:BA$32),"nm"),1)</f>
        <v>0.9</v>
      </c>
      <c r="BB34" s="197">
        <f t="shared" si="98"/>
        <v>0.8</v>
      </c>
      <c r="BC34" s="197">
        <f t="shared" si="98"/>
        <v>0.8</v>
      </c>
      <c r="BD34" s="198"/>
      <c r="BE34" s="198"/>
      <c r="BF34" s="198"/>
      <c r="BG34" s="198"/>
      <c r="BH34" s="198"/>
      <c r="BJ34" s="209" t="str">
        <f t="shared" si="93"/>
        <v>Other Business</v>
      </c>
      <c r="BK34" s="78">
        <f t="shared" si="91"/>
        <v>158.5960591133005</v>
      </c>
      <c r="BL34" s="78">
        <f t="shared" si="91"/>
        <v>119.49805783340526</v>
      </c>
      <c r="BM34" s="78">
        <f t="shared" si="91"/>
        <v>167.71348837209302</v>
      </c>
      <c r="BN34" s="78">
        <f t="shared" si="91"/>
        <v>208.63659293752426</v>
      </c>
      <c r="BO34" s="78">
        <f t="shared" si="91"/>
        <v>183.36692223439212</v>
      </c>
      <c r="BP34" s="78">
        <f t="shared" si="91"/>
        <v>57.979442745497799</v>
      </c>
      <c r="BQ34" s="78">
        <f t="shared" si="91"/>
        <v>172.71212693615414</v>
      </c>
      <c r="BR34" s="78">
        <f t="shared" si="91"/>
        <v>166.5908870475821</v>
      </c>
      <c r="BS34" s="78">
        <f t="shared" si="91"/>
        <v>159.30620861820651</v>
      </c>
      <c r="BT34" s="78">
        <f t="shared" si="91"/>
        <v>159.49969195840347</v>
      </c>
      <c r="BU34" s="78">
        <f t="shared" si="91"/>
        <v>176.19850980415396</v>
      </c>
      <c r="BV34" s="78">
        <f t="shared" si="91"/>
        <v>179.13917726685045</v>
      </c>
      <c r="BW34" s="78">
        <f t="shared" si="91"/>
        <v>153.18673252305629</v>
      </c>
      <c r="BX34" s="78">
        <f t="shared" si="91"/>
        <v>142.34546042756082</v>
      </c>
      <c r="BY34" s="78">
        <f t="shared" si="91"/>
        <v>176.55583839964393</v>
      </c>
      <c r="BZ34" s="78">
        <f t="shared" si="91"/>
        <v>182.39746978373529</v>
      </c>
    </row>
    <row r="35" spans="1:78" x14ac:dyDescent="0.15">
      <c r="B35" s="47" t="s">
        <v>558</v>
      </c>
      <c r="C35" s="47"/>
      <c r="D35" s="47"/>
      <c r="E35" s="73"/>
      <c r="F35" s="73"/>
      <c r="G35" s="73"/>
      <c r="H35" s="73"/>
      <c r="I35" s="73"/>
      <c r="J35" s="73"/>
      <c r="K35" s="73"/>
      <c r="L35" s="197">
        <f>ROUND(IFERROR(_xlfn.QUARTILE.INC(L$27:L$32,1),"nm"),1)</f>
        <v>0.9</v>
      </c>
      <c r="M35" s="197">
        <f t="shared" ref="M35:O35" si="99">ROUND(IFERROR(_xlfn.QUARTILE.INC(M$27:M$32,1),"nm"),1)</f>
        <v>0.9</v>
      </c>
      <c r="N35" s="197">
        <f t="shared" si="99"/>
        <v>0.9</v>
      </c>
      <c r="O35" s="197">
        <f t="shared" si="99"/>
        <v>0.8</v>
      </c>
      <c r="P35" s="73"/>
      <c r="Q35" s="118"/>
      <c r="R35" s="118"/>
      <c r="S35" s="118"/>
      <c r="T35" s="118"/>
      <c r="U35" s="73"/>
      <c r="V35" s="197">
        <f>ROUND(IFERROR(_xlfn.QUARTILE.INC(V$27:V$32,1),"nm"),1)</f>
        <v>7.5</v>
      </c>
      <c r="W35" s="197">
        <f t="shared" ref="W35:Y35" si="100">ROUND(IFERROR(_xlfn.QUARTILE.INC(W$27:W$32,1),"nm"),1)</f>
        <v>7.6</v>
      </c>
      <c r="X35" s="197">
        <f t="shared" si="100"/>
        <v>6.6</v>
      </c>
      <c r="Y35" s="197">
        <f t="shared" si="100"/>
        <v>6.2</v>
      </c>
      <c r="Z35" s="197"/>
      <c r="AA35" s="197"/>
      <c r="AB35" s="197"/>
      <c r="AC35" s="197"/>
      <c r="AD35" s="197"/>
      <c r="AE35" s="197"/>
      <c r="AF35" s="197">
        <f>ROUND(IFERROR(_xlfn.QUARTILE.INC(AF$27:AF$32,1),"nm"),1)</f>
        <v>18.899999999999999</v>
      </c>
      <c r="AG35" s="197">
        <f t="shared" ref="AG35:AI35" si="101">ROUND(IFERROR(_xlfn.QUARTILE.INC(AG$27:AG$32,1),"nm"),1)</f>
        <v>17.5</v>
      </c>
      <c r="AH35" s="197">
        <f t="shared" si="101"/>
        <v>33.6</v>
      </c>
      <c r="AI35" s="197">
        <f t="shared" si="101"/>
        <v>23.9</v>
      </c>
      <c r="AJ35" s="197"/>
      <c r="AK35" s="197"/>
      <c r="AL35" s="197"/>
      <c r="AM35" s="197"/>
      <c r="AN35" s="197"/>
      <c r="AO35" s="197"/>
      <c r="AP35" s="197">
        <f>ROUND(IFERROR(_xlfn.QUARTILE.INC(AP$27:AP$32,1),"nm"),1)</f>
        <v>15.7</v>
      </c>
      <c r="AQ35" s="197">
        <f t="shared" ref="AQ35:AS35" si="102">ROUND(IFERROR(_xlfn.QUARTILE.INC(AQ$27:AQ$32,1),"nm"),1)</f>
        <v>16.3</v>
      </c>
      <c r="AR35" s="197">
        <f t="shared" si="102"/>
        <v>13.3</v>
      </c>
      <c r="AS35" s="197">
        <f t="shared" si="102"/>
        <v>11.8</v>
      </c>
      <c r="AT35" s="73"/>
      <c r="AU35" s="119"/>
      <c r="AV35" s="119"/>
      <c r="AW35" s="73"/>
      <c r="AX35" s="73"/>
      <c r="AZ35" s="197">
        <f>ROUND(IFERROR(_xlfn.QUARTILE.INC(AZ$27:AZ$32,1),"nm"),1)</f>
        <v>1</v>
      </c>
      <c r="BA35" s="197">
        <f t="shared" ref="BA35:BC35" si="103">ROUND(IFERROR(_xlfn.QUARTILE.INC(BA$27:BA$32,1),"nm"),1)</f>
        <v>1</v>
      </c>
      <c r="BB35" s="197">
        <f t="shared" si="103"/>
        <v>0.9</v>
      </c>
      <c r="BC35" s="197">
        <f t="shared" si="103"/>
        <v>0.8</v>
      </c>
      <c r="BD35" s="73"/>
      <c r="BE35" s="73"/>
      <c r="BF35" s="73"/>
      <c r="BG35" s="73"/>
      <c r="BH35" s="73"/>
      <c r="BJ35" s="209" t="str">
        <f t="shared" si="93"/>
        <v>Adjustments</v>
      </c>
      <c r="BK35" s="78">
        <f t="shared" si="91"/>
        <v>-175.89744738020599</v>
      </c>
      <c r="BL35" s="78">
        <f t="shared" si="91"/>
        <v>-195.9212343547691</v>
      </c>
      <c r="BM35" s="78">
        <f t="shared" si="91"/>
        <v>-624.43325581395356</v>
      </c>
      <c r="BN35" s="78">
        <f t="shared" si="91"/>
        <v>-447.25688785409392</v>
      </c>
      <c r="BO35" s="78">
        <f t="shared" si="91"/>
        <v>-829.85286600949246</v>
      </c>
      <c r="BP35" s="78">
        <f t="shared" si="91"/>
        <v>-742.7932381923207</v>
      </c>
      <c r="BQ35" s="78">
        <f t="shared" si="91"/>
        <v>-394.07555723460524</v>
      </c>
      <c r="BR35" s="78">
        <f t="shared" si="91"/>
        <v>-438.89423687162406</v>
      </c>
      <c r="BS35" s="78">
        <f t="shared" si="91"/>
        <v>-446.11669530304079</v>
      </c>
      <c r="BT35" s="78">
        <f t="shared" si="91"/>
        <v>-432.96569690917204</v>
      </c>
      <c r="BU35" s="78">
        <f t="shared" si="91"/>
        <v>-462.48433418032675</v>
      </c>
      <c r="BV35" s="78">
        <f t="shared" si="91"/>
        <v>-472.12306699353098</v>
      </c>
      <c r="BW35" s="78">
        <f t="shared" si="91"/>
        <v>-433.31795831573851</v>
      </c>
      <c r="BX35" s="78">
        <f t="shared" si="91"/>
        <v>-392.09212856039306</v>
      </c>
      <c r="BY35" s="78">
        <f t="shared" si="91"/>
        <v>-454.58415747405945</v>
      </c>
      <c r="BZ35" s="78">
        <f t="shared" si="91"/>
        <v>-466.28421671705223</v>
      </c>
    </row>
    <row r="36" spans="1:78" x14ac:dyDescent="0.15">
      <c r="B36" s="46" t="s">
        <v>362</v>
      </c>
      <c r="C36" s="47"/>
      <c r="D36" s="47"/>
      <c r="E36" s="198"/>
      <c r="F36" s="198"/>
      <c r="G36" s="198"/>
      <c r="H36" s="198"/>
      <c r="I36" s="198"/>
      <c r="J36" s="198"/>
      <c r="K36" s="198"/>
      <c r="L36" s="199">
        <f>ROUND(IFERROR(MEDIAN(L$27:L$32),"nm"),1)</f>
        <v>1.1000000000000001</v>
      </c>
      <c r="M36" s="199">
        <f t="shared" ref="M36:O36" si="104">ROUND(IFERROR(MEDIAN(M$27:M$32),"nm"),1)</f>
        <v>1.2</v>
      </c>
      <c r="N36" s="199">
        <f t="shared" si="104"/>
        <v>0.9</v>
      </c>
      <c r="O36" s="199">
        <f t="shared" si="104"/>
        <v>0.9</v>
      </c>
      <c r="P36" s="198"/>
      <c r="Q36" s="200"/>
      <c r="R36" s="200"/>
      <c r="S36" s="200"/>
      <c r="T36" s="200"/>
      <c r="U36" s="198"/>
      <c r="V36" s="199">
        <f>ROUND(IFERROR(MEDIAN(V$27:V$32),"nm"),1)</f>
        <v>9.1</v>
      </c>
      <c r="W36" s="199">
        <f t="shared" ref="W36:Y36" si="105">ROUND(IFERROR(MEDIAN(W$27:W$32),"nm"),1)</f>
        <v>8.9</v>
      </c>
      <c r="X36" s="199">
        <f t="shared" si="105"/>
        <v>7.2</v>
      </c>
      <c r="Y36" s="199">
        <f t="shared" si="105"/>
        <v>6.9</v>
      </c>
      <c r="Z36" s="199"/>
      <c r="AA36" s="199"/>
      <c r="AB36" s="199"/>
      <c r="AC36" s="199"/>
      <c r="AD36" s="199"/>
      <c r="AE36" s="199"/>
      <c r="AF36" s="199">
        <f>ROUND(IFERROR(MEDIAN(AF$27:AF$32),"nm"),1)</f>
        <v>19</v>
      </c>
      <c r="AG36" s="199">
        <f t="shared" ref="AG36:AI36" si="106">ROUND(IFERROR(MEDIAN(AG$27:AG$32),"nm"),1)</f>
        <v>23.3</v>
      </c>
      <c r="AH36" s="199">
        <f t="shared" si="106"/>
        <v>34.4</v>
      </c>
      <c r="AI36" s="199">
        <f t="shared" si="106"/>
        <v>29</v>
      </c>
      <c r="AJ36" s="199"/>
      <c r="AK36" s="199"/>
      <c r="AL36" s="199"/>
      <c r="AM36" s="199"/>
      <c r="AN36" s="199"/>
      <c r="AO36" s="199"/>
      <c r="AP36" s="199">
        <f>ROUND(IFERROR(MEDIAN(AP$27:AP$32),"nm"),1)</f>
        <v>25.3</v>
      </c>
      <c r="AQ36" s="199">
        <f t="shared" ref="AQ36:AS36" si="107">ROUND(IFERROR(MEDIAN(AQ$27:AQ$32),"nm"),1)</f>
        <v>21</v>
      </c>
      <c r="AR36" s="199">
        <f t="shared" si="107"/>
        <v>14.8</v>
      </c>
      <c r="AS36" s="199">
        <f t="shared" si="107"/>
        <v>12</v>
      </c>
      <c r="AT36" s="198"/>
      <c r="AU36" s="201"/>
      <c r="AV36" s="201"/>
      <c r="AW36" s="198"/>
      <c r="AX36" s="198"/>
      <c r="AZ36" s="199">
        <f>ROUND(IFERROR(MEDIAN(AZ$27:AZ$32),"nm"),1)</f>
        <v>1.3</v>
      </c>
      <c r="BA36" s="199">
        <f t="shared" ref="BA36:BC36" si="108">ROUND(IFERROR(MEDIAN(BA$27:BA$32),"nm"),1)</f>
        <v>1.3</v>
      </c>
      <c r="BB36" s="199">
        <f t="shared" si="108"/>
        <v>1</v>
      </c>
      <c r="BC36" s="199">
        <f t="shared" si="108"/>
        <v>0.9</v>
      </c>
      <c r="BD36" s="198"/>
      <c r="BE36" s="198"/>
      <c r="BF36" s="198"/>
      <c r="BG36" s="198"/>
      <c r="BH36" s="198"/>
      <c r="BK36" s="78"/>
      <c r="BL36" s="78"/>
      <c r="BM36" s="78"/>
      <c r="BN36" s="78"/>
      <c r="BO36" s="78"/>
      <c r="BP36" s="78"/>
      <c r="BQ36" s="78"/>
      <c r="BR36" s="78"/>
      <c r="BS36" s="78"/>
      <c r="BT36" s="78"/>
      <c r="BU36" s="78"/>
      <c r="BV36" s="78"/>
      <c r="BW36" s="78"/>
      <c r="BX36" s="78"/>
      <c r="BY36" s="78"/>
      <c r="BZ36" s="78"/>
    </row>
    <row r="37" spans="1:78" x14ac:dyDescent="0.15">
      <c r="B37" s="47" t="s">
        <v>561</v>
      </c>
      <c r="C37" s="47"/>
      <c r="D37" s="47"/>
      <c r="E37" s="73"/>
      <c r="F37" s="73"/>
      <c r="G37" s="73"/>
      <c r="H37" s="73"/>
      <c r="I37" s="73"/>
      <c r="J37" s="73"/>
      <c r="K37" s="73"/>
      <c r="L37" s="197">
        <f>ROUND(IFERROR(AVERAGE(L$27:L$32),"nm"),1)</f>
        <v>1.4</v>
      </c>
      <c r="M37" s="197">
        <f t="shared" ref="M37:O37" si="109">ROUND(IFERROR(AVERAGE(M$27:M$32),"nm"),1)</f>
        <v>1.4</v>
      </c>
      <c r="N37" s="197">
        <f t="shared" si="109"/>
        <v>1.2</v>
      </c>
      <c r="O37" s="197">
        <f t="shared" si="109"/>
        <v>1.1000000000000001</v>
      </c>
      <c r="P37" s="73"/>
      <c r="Q37" s="118"/>
      <c r="R37" s="118"/>
      <c r="S37" s="118"/>
      <c r="T37" s="118"/>
      <c r="U37" s="73"/>
      <c r="V37" s="197">
        <f>ROUND(IFERROR(AVERAGE(V$27:V$32),"nm"),1)</f>
        <v>10.4</v>
      </c>
      <c r="W37" s="197">
        <f t="shared" ref="W37:Y37" si="110">ROUND(IFERROR(AVERAGE(W$27:W$32),"nm"),1)</f>
        <v>9.4</v>
      </c>
      <c r="X37" s="197">
        <f t="shared" si="110"/>
        <v>7.7</v>
      </c>
      <c r="Y37" s="197">
        <f t="shared" si="110"/>
        <v>7</v>
      </c>
      <c r="Z37" s="197"/>
      <c r="AA37" s="197"/>
      <c r="AB37" s="197"/>
      <c r="AC37" s="197"/>
      <c r="AD37" s="197"/>
      <c r="AE37" s="197"/>
      <c r="AF37" s="197">
        <f>ROUND(IFERROR(AVERAGE(AF$27:AF$32),"nm"),1)</f>
        <v>38</v>
      </c>
      <c r="AG37" s="197">
        <f t="shared" ref="AG37:AI37" si="111">ROUND(IFERROR(AVERAGE(AG$27:AG$32),"nm"),1)</f>
        <v>20.8</v>
      </c>
      <c r="AH37" s="197">
        <f t="shared" si="111"/>
        <v>64</v>
      </c>
      <c r="AI37" s="197">
        <f t="shared" si="111"/>
        <v>25.1</v>
      </c>
      <c r="AJ37" s="197"/>
      <c r="AK37" s="197"/>
      <c r="AL37" s="197"/>
      <c r="AM37" s="197"/>
      <c r="AN37" s="197"/>
      <c r="AO37" s="197"/>
      <c r="AP37" s="197">
        <f>ROUND(IFERROR(AVERAGE(AP$27:AP$32),"nm"),1)</f>
        <v>29.8</v>
      </c>
      <c r="AQ37" s="197">
        <f t="shared" ref="AQ37:AS37" si="112">ROUND(IFERROR(AVERAGE(AQ$27:AQ$32),"nm"),1)</f>
        <v>28.1</v>
      </c>
      <c r="AR37" s="197">
        <f t="shared" si="112"/>
        <v>21.3</v>
      </c>
      <c r="AS37" s="197">
        <f t="shared" si="112"/>
        <v>16.100000000000001</v>
      </c>
      <c r="AT37" s="73"/>
      <c r="AU37" s="119"/>
      <c r="AV37" s="119"/>
      <c r="AW37" s="73"/>
      <c r="AX37" s="73"/>
      <c r="AZ37" s="197">
        <f>ROUND(IFERROR(AVERAGE(AZ$27:AZ$32),"nm"),1)</f>
        <v>1.4</v>
      </c>
      <c r="BA37" s="197">
        <f t="shared" ref="BA37:BC37" si="113">ROUND(IFERROR(AVERAGE(BA$27:BA$32),"nm"),1)</f>
        <v>1.3</v>
      </c>
      <c r="BB37" s="197">
        <f t="shared" si="113"/>
        <v>1.2</v>
      </c>
      <c r="BC37" s="197">
        <f t="shared" si="113"/>
        <v>1.1000000000000001</v>
      </c>
      <c r="BD37" s="73"/>
      <c r="BE37" s="73"/>
      <c r="BF37" s="73"/>
      <c r="BG37" s="73"/>
      <c r="BH37" s="73"/>
      <c r="BK37" s="78"/>
      <c r="BL37" s="78"/>
      <c r="BM37" s="78"/>
      <c r="BN37" s="78"/>
      <c r="BO37" s="78"/>
      <c r="BP37" s="78"/>
      <c r="BQ37" s="78"/>
      <c r="BR37" s="78"/>
      <c r="BS37" s="78"/>
      <c r="BT37" s="78"/>
      <c r="BU37" s="78"/>
      <c r="BV37" s="78"/>
      <c r="BW37" s="78"/>
      <c r="BX37" s="78"/>
      <c r="BY37" s="78"/>
      <c r="BZ37" s="78"/>
    </row>
    <row r="38" spans="1:78" x14ac:dyDescent="0.15">
      <c r="B38" s="47" t="s">
        <v>559</v>
      </c>
      <c r="C38" s="47"/>
      <c r="D38" s="47"/>
      <c r="E38" s="73"/>
      <c r="F38" s="73"/>
      <c r="G38" s="73"/>
      <c r="H38" s="73"/>
      <c r="I38" s="73"/>
      <c r="J38" s="73"/>
      <c r="K38" s="73"/>
      <c r="L38" s="197">
        <f>ROUND(IFERROR(QUARTILE(L$27:L$32,3),"nm"),1)</f>
        <v>1.8</v>
      </c>
      <c r="M38" s="197">
        <f t="shared" ref="M38:O38" si="114">ROUND(IFERROR(QUARTILE(M$27:M$32,3),"nm"),1)</f>
        <v>1.8</v>
      </c>
      <c r="N38" s="197">
        <f t="shared" si="114"/>
        <v>1.2</v>
      </c>
      <c r="O38" s="197">
        <f t="shared" si="114"/>
        <v>1.1000000000000001</v>
      </c>
      <c r="P38" s="73"/>
      <c r="Q38" s="118"/>
      <c r="R38" s="118"/>
      <c r="S38" s="118"/>
      <c r="T38" s="118"/>
      <c r="U38" s="73"/>
      <c r="V38" s="197">
        <f>ROUND(IFERROR(QUARTILE(V$27:V$32,3),"nm"),1)</f>
        <v>11.5</v>
      </c>
      <c r="W38" s="197">
        <f t="shared" ref="W38:Y38" si="115">ROUND(IFERROR(QUARTILE(W$27:W$32,3),"nm"),1)</f>
        <v>9.9</v>
      </c>
      <c r="X38" s="197">
        <f t="shared" si="115"/>
        <v>7.7</v>
      </c>
      <c r="Y38" s="197">
        <f t="shared" si="115"/>
        <v>6.9</v>
      </c>
      <c r="Z38" s="197"/>
      <c r="AA38" s="197"/>
      <c r="AB38" s="197"/>
      <c r="AC38" s="197"/>
      <c r="AD38" s="197"/>
      <c r="AE38" s="197"/>
      <c r="AF38" s="197">
        <f>ROUND(IFERROR(QUARTILE(AF$27:AF$32,3),"nm"),1)</f>
        <v>39.6</v>
      </c>
      <c r="AG38" s="197">
        <f t="shared" ref="AG38:AI38" si="116">ROUND(IFERROR(QUARTILE(AG$27:AG$32,3),"nm"),1)</f>
        <v>25.3</v>
      </c>
      <c r="AH38" s="197">
        <f t="shared" si="116"/>
        <v>78.3</v>
      </c>
      <c r="AI38" s="197">
        <f t="shared" si="116"/>
        <v>29.4</v>
      </c>
      <c r="AJ38" s="197"/>
      <c r="AK38" s="197"/>
      <c r="AL38" s="197"/>
      <c r="AM38" s="197"/>
      <c r="AN38" s="197"/>
      <c r="AO38" s="197"/>
      <c r="AP38" s="197">
        <f>ROUND(IFERROR(QUARTILE(AP$27:AP$32,3),"nm"),1)</f>
        <v>35.1</v>
      </c>
      <c r="AQ38" s="197">
        <f t="shared" ref="AQ38:AS38" si="117">ROUND(IFERROR(QUARTILE(AQ$27:AQ$32,3),"nm"),1)</f>
        <v>31.3</v>
      </c>
      <c r="AR38" s="197">
        <f t="shared" si="117"/>
        <v>27.6</v>
      </c>
      <c r="AS38" s="197">
        <f t="shared" si="117"/>
        <v>22.2</v>
      </c>
      <c r="AT38" s="73"/>
      <c r="AU38" s="119"/>
      <c r="AV38" s="119"/>
      <c r="AW38" s="73"/>
      <c r="AX38" s="73"/>
      <c r="AZ38" s="197">
        <f>ROUND(IFERROR(QUARTILE(AZ$27:AZ$32,3),"nm"),1)</f>
        <v>1.7</v>
      </c>
      <c r="BA38" s="197">
        <f t="shared" ref="BA38:BC38" si="118">ROUND(IFERROR(QUARTILE(BA$27:BA$32,3),"nm"),1)</f>
        <v>1.7</v>
      </c>
      <c r="BB38" s="197">
        <f t="shared" si="118"/>
        <v>1.4</v>
      </c>
      <c r="BC38" s="197">
        <f t="shared" si="118"/>
        <v>1.3</v>
      </c>
      <c r="BD38" s="73"/>
      <c r="BE38" s="73"/>
      <c r="BF38" s="73"/>
      <c r="BG38" s="73"/>
      <c r="BH38" s="73"/>
      <c r="BJ38" s="187" t="s">
        <v>346</v>
      </c>
      <c r="BK38" s="78">
        <f>'3FS'!AY260</f>
        <v>713</v>
      </c>
      <c r="BL38" s="78">
        <f>'3FS'!AZ260</f>
        <v>2357</v>
      </c>
      <c r="BM38" s="78">
        <f>'3FS'!BA260</f>
        <v>-45</v>
      </c>
      <c r="BN38" s="78">
        <f>'3FS'!BB260</f>
        <v>-146</v>
      </c>
      <c r="BO38" s="78">
        <f>'3FS'!BC260</f>
        <v>34286</v>
      </c>
      <c r="BP38" s="78">
        <f>'3FS'!BD260</f>
        <v>5988</v>
      </c>
      <c r="BQ38" s="78">
        <f>'3FS'!BE260</f>
        <v>-11383</v>
      </c>
      <c r="BR38" s="78">
        <f>'3FS'!BF260</f>
        <v>-2627.477448898162</v>
      </c>
      <c r="BS38" s="78">
        <f>'3FS'!BG260</f>
        <v>-3102.2785923717383</v>
      </c>
      <c r="BT38" s="78">
        <f>'3FS'!BH260</f>
        <v>-5839.1436783249137</v>
      </c>
      <c r="BU38" s="78">
        <f>'3FS'!BI260</f>
        <v>-3054.0350781082734</v>
      </c>
      <c r="BV38" s="78">
        <f>'3FS'!BJ260</f>
        <v>-1024.5339179613984</v>
      </c>
      <c r="BW38" s="78">
        <f>'3FS'!BK260</f>
        <v>-32.503927581710741</v>
      </c>
      <c r="BX38" s="78">
        <f>'3FS'!BL260</f>
        <v>808.47115474538805</v>
      </c>
      <c r="BY38" s="78">
        <f>'3FS'!BM260</f>
        <v>1080.704354717589</v>
      </c>
      <c r="BZ38" s="78">
        <f>'3FS'!BN260</f>
        <v>1868.1460734054672</v>
      </c>
    </row>
    <row r="39" spans="1:78" x14ac:dyDescent="0.15">
      <c r="B39" s="47" t="s">
        <v>563</v>
      </c>
      <c r="C39" s="47"/>
      <c r="D39" s="47"/>
      <c r="E39" s="73"/>
      <c r="F39" s="73"/>
      <c r="G39" s="73"/>
      <c r="H39" s="73"/>
      <c r="I39" s="73"/>
      <c r="J39" s="73"/>
      <c r="K39" s="73"/>
      <c r="L39" s="197">
        <f>ROUND(IFERROR(MAX(L$27:L$32),"nm"),1)</f>
        <v>2.2000000000000002</v>
      </c>
      <c r="M39" s="197">
        <f t="shared" ref="M39:O39" si="119">ROUND(IFERROR(MAX(M$27:M$32),"nm"),1)</f>
        <v>2.2000000000000002</v>
      </c>
      <c r="N39" s="197">
        <f t="shared" si="119"/>
        <v>2</v>
      </c>
      <c r="O39" s="197">
        <f t="shared" si="119"/>
        <v>1.9</v>
      </c>
      <c r="P39" s="73"/>
      <c r="Q39" s="118"/>
      <c r="R39" s="118"/>
      <c r="S39" s="118"/>
      <c r="T39" s="118"/>
      <c r="U39" s="73"/>
      <c r="V39" s="197">
        <f>ROUND(IFERROR(MAX(V$27:V$32),"nm"),1)</f>
        <v>17.8</v>
      </c>
      <c r="W39" s="197">
        <f t="shared" ref="W39:Y39" si="120">ROUND(IFERROR(MAX(W$27:W$32),"nm"),1)</f>
        <v>14.5</v>
      </c>
      <c r="X39" s="197">
        <f t="shared" si="120"/>
        <v>10.199999999999999</v>
      </c>
      <c r="Y39" s="197">
        <f t="shared" si="120"/>
        <v>9</v>
      </c>
      <c r="Z39" s="197"/>
      <c r="AA39" s="197"/>
      <c r="AB39" s="197"/>
      <c r="AC39" s="197"/>
      <c r="AD39" s="197"/>
      <c r="AE39" s="197"/>
      <c r="AF39" s="197">
        <f>ROUND(IFERROR(MAX(AF$27:AF$32),"nm"),1)</f>
        <v>100</v>
      </c>
      <c r="AG39" s="197">
        <f t="shared" ref="AG39:AI39" si="121">ROUND(IFERROR(MAX(AG$27:AG$32),"nm"),1)</f>
        <v>27.3</v>
      </c>
      <c r="AH39" s="197">
        <f t="shared" si="121"/>
        <v>165.5</v>
      </c>
      <c r="AI39" s="197">
        <f t="shared" si="121"/>
        <v>34.4</v>
      </c>
      <c r="AJ39" s="197"/>
      <c r="AK39" s="197"/>
      <c r="AL39" s="197"/>
      <c r="AM39" s="197"/>
      <c r="AN39" s="197"/>
      <c r="AO39" s="197"/>
      <c r="AP39" s="197">
        <f>ROUND(IFERROR(MAX(AP$27:AP$32),"nm"),1)</f>
        <v>63.4</v>
      </c>
      <c r="AQ39" s="197">
        <f t="shared" ref="AQ39:AS39" si="122">ROUND(IFERROR(MAX(AQ$27:AQ$32),"nm"),1)</f>
        <v>64.900000000000006</v>
      </c>
      <c r="AR39" s="197">
        <f t="shared" si="122"/>
        <v>37.700000000000003</v>
      </c>
      <c r="AS39" s="197">
        <f t="shared" si="122"/>
        <v>23</v>
      </c>
      <c r="AT39" s="73"/>
      <c r="AU39" s="119"/>
      <c r="AV39" s="119"/>
      <c r="AW39" s="73"/>
      <c r="AX39" s="73"/>
      <c r="AZ39" s="197">
        <f>ROUND(IFERROR(MAX(AZ$27:AZ$32),"nm"),1)</f>
        <v>2.2000000000000002</v>
      </c>
      <c r="BA39" s="197">
        <f t="shared" ref="BA39:BC39" si="123">ROUND(IFERROR(MAX(BA$27:BA$32),"nm"),1)</f>
        <v>2</v>
      </c>
      <c r="BB39" s="197">
        <f t="shared" si="123"/>
        <v>1.9</v>
      </c>
      <c r="BC39" s="197">
        <f t="shared" si="123"/>
        <v>1.8</v>
      </c>
      <c r="BD39" s="73"/>
      <c r="BE39" s="73"/>
      <c r="BF39" s="73"/>
      <c r="BG39" s="73"/>
      <c r="BH39" s="73"/>
      <c r="BJ39" s="209" t="str">
        <f>BJ29</f>
        <v>Electronic Materials</v>
      </c>
      <c r="BK39" s="78">
        <f>BK19*$BK$38</f>
        <v>558.13882669055079</v>
      </c>
      <c r="BL39" s="78">
        <f t="shared" ref="BL39:BZ39" si="124">BL19*$BK$38</f>
        <v>611.4505826499784</v>
      </c>
      <c r="BM39" s="78">
        <f t="shared" si="124"/>
        <v>686.30395348837203</v>
      </c>
      <c r="BN39" s="78">
        <f t="shared" si="124"/>
        <v>670.52987970508343</v>
      </c>
      <c r="BO39" s="78">
        <f t="shared" si="124"/>
        <v>630.0899963490325</v>
      </c>
      <c r="BP39" s="78">
        <f t="shared" si="124"/>
        <v>673.99456337071024</v>
      </c>
      <c r="BQ39" s="78">
        <f t="shared" si="124"/>
        <v>631.7426016874449</v>
      </c>
      <c r="BR39" s="78">
        <f t="shared" si="124"/>
        <v>688.67275590798545</v>
      </c>
      <c r="BS39" s="78">
        <f t="shared" si="124"/>
        <v>630.7785237395417</v>
      </c>
      <c r="BT39" s="78">
        <f t="shared" si="124"/>
        <v>644.20041894807673</v>
      </c>
      <c r="BU39" s="78">
        <f t="shared" si="124"/>
        <v>636.54280387661584</v>
      </c>
      <c r="BV39" s="78">
        <f t="shared" si="124"/>
        <v>688.07566068468986</v>
      </c>
      <c r="BW39" s="78">
        <f t="shared" si="124"/>
        <v>641.61365204702201</v>
      </c>
      <c r="BX39" s="78">
        <f t="shared" si="124"/>
        <v>657.83439547194951</v>
      </c>
      <c r="BY39" s="78">
        <f t="shared" si="124"/>
        <v>642.42402827446449</v>
      </c>
      <c r="BZ39" s="78">
        <f t="shared" si="124"/>
        <v>687.59573924108975</v>
      </c>
    </row>
    <row r="40" spans="1:78" x14ac:dyDescent="0.15">
      <c r="L40" s="202"/>
      <c r="M40" s="202"/>
      <c r="N40" s="202"/>
      <c r="O40" s="202"/>
      <c r="Q40" s="113"/>
      <c r="R40" s="113"/>
      <c r="S40" s="113"/>
      <c r="T40" s="113"/>
      <c r="V40" s="202"/>
      <c r="W40" s="202"/>
      <c r="X40" s="202"/>
      <c r="Y40" s="202"/>
      <c r="Z40" s="202"/>
      <c r="AA40" s="202"/>
      <c r="AB40" s="202"/>
      <c r="AC40" s="202"/>
      <c r="AD40" s="202"/>
      <c r="AE40" s="202"/>
      <c r="AF40" s="202"/>
      <c r="AG40" s="202"/>
      <c r="AH40" s="202"/>
      <c r="AI40" s="202"/>
      <c r="AJ40" s="202"/>
      <c r="AK40" s="202"/>
      <c r="AL40" s="202"/>
      <c r="AM40" s="202"/>
      <c r="AN40" s="202"/>
      <c r="AO40" s="202"/>
      <c r="AP40" s="202"/>
      <c r="AQ40" s="202"/>
      <c r="AR40" s="202"/>
      <c r="AS40" s="202"/>
      <c r="AU40" s="170"/>
      <c r="AV40" s="170"/>
      <c r="AZ40" s="202"/>
      <c r="BA40" s="202"/>
      <c r="BB40" s="202"/>
      <c r="BC40" s="202"/>
      <c r="BJ40" s="209" t="str">
        <f t="shared" ref="BJ40:BJ45" si="125">BJ30</f>
        <v>Medical</v>
      </c>
      <c r="BK40" s="78">
        <f t="shared" ref="BK40:BZ40" si="126">BK20*$BK$38</f>
        <v>58.911106135244061</v>
      </c>
      <c r="BL40" s="78">
        <f t="shared" si="126"/>
        <v>99.7030643072939</v>
      </c>
      <c r="BM40" s="78">
        <f t="shared" si="126"/>
        <v>69.97348837209303</v>
      </c>
      <c r="BN40" s="78">
        <f t="shared" si="126"/>
        <v>91.857198292588279</v>
      </c>
      <c r="BO40" s="78">
        <f t="shared" si="126"/>
        <v>100.22088353413655</v>
      </c>
      <c r="BP40" s="78">
        <f t="shared" si="126"/>
        <v>69.65256540944614</v>
      </c>
      <c r="BQ40" s="78">
        <f t="shared" si="126"/>
        <v>63.299962221382692</v>
      </c>
      <c r="BR40" s="78">
        <f t="shared" si="126"/>
        <v>63.71701570615177</v>
      </c>
      <c r="BS40" s="78">
        <f t="shared" si="126"/>
        <v>70.806444177573013</v>
      </c>
      <c r="BT40" s="78">
        <f t="shared" si="126"/>
        <v>66.387270659259585</v>
      </c>
      <c r="BU40" s="78">
        <f t="shared" si="126"/>
        <v>71.136523240565893</v>
      </c>
      <c r="BV40" s="78">
        <f t="shared" si="126"/>
        <v>63.665714426168314</v>
      </c>
      <c r="BW40" s="78">
        <f t="shared" si="126"/>
        <v>63.266249781547266</v>
      </c>
      <c r="BX40" s="78">
        <f t="shared" si="126"/>
        <v>55.052803851155645</v>
      </c>
      <c r="BY40" s="78">
        <f t="shared" si="126"/>
        <v>66.234359889216648</v>
      </c>
      <c r="BZ40" s="78">
        <f t="shared" si="126"/>
        <v>60.234416369428942</v>
      </c>
    </row>
    <row r="41" spans="1:78" x14ac:dyDescent="0.15">
      <c r="A41" t="s">
        <v>43</v>
      </c>
      <c r="B41" s="96" t="s">
        <v>364</v>
      </c>
      <c r="C41" s="95"/>
      <c r="D41" s="95"/>
      <c r="E41" s="95"/>
      <c r="F41" s="163"/>
      <c r="G41" s="163"/>
      <c r="H41" s="163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  <c r="AM41" s="95"/>
      <c r="AN41" s="95"/>
      <c r="AO41" s="95"/>
      <c r="AP41" s="95"/>
      <c r="AQ41" s="95"/>
      <c r="AR41" s="95"/>
      <c r="AS41" s="95"/>
      <c r="AT41" s="95"/>
      <c r="AU41" s="95"/>
      <c r="AV41" s="95"/>
      <c r="AW41" s="95"/>
      <c r="AX41" s="95"/>
      <c r="AZ41" s="95"/>
      <c r="BA41" s="95"/>
      <c r="BB41" s="95"/>
      <c r="BC41" s="95"/>
      <c r="BD41" s="95"/>
      <c r="BE41" s="95"/>
      <c r="BF41" s="95"/>
      <c r="BG41" s="95"/>
      <c r="BH41" s="95"/>
      <c r="BJ41" s="209" t="str">
        <f t="shared" si="125"/>
        <v>Composite Materials</v>
      </c>
      <c r="BK41" s="78">
        <f t="shared" ref="BK41:BZ41" si="127">BK21*$BK$38</f>
        <v>-10.057993730407524</v>
      </c>
      <c r="BL41" s="78">
        <f t="shared" si="127"/>
        <v>-26.002805351747948</v>
      </c>
      <c r="BM41" s="78">
        <f t="shared" si="127"/>
        <v>-2.4872093023255815</v>
      </c>
      <c r="BN41" s="78">
        <f t="shared" si="127"/>
        <v>-16.877376794722547</v>
      </c>
      <c r="BO41" s="78">
        <f t="shared" si="127"/>
        <v>-6.2475355969331874</v>
      </c>
      <c r="BP41" s="78">
        <f t="shared" si="127"/>
        <v>7.6314984709480118</v>
      </c>
      <c r="BQ41" s="78">
        <f t="shared" si="127"/>
        <v>0</v>
      </c>
      <c r="BR41" s="78">
        <f t="shared" si="127"/>
        <v>-10.792835013456648</v>
      </c>
      <c r="BS41" s="78">
        <f t="shared" si="127"/>
        <v>-3.9369343950447049</v>
      </c>
      <c r="BT41" s="78">
        <f t="shared" si="127"/>
        <v>6.2413438145258535</v>
      </c>
      <c r="BU41" s="78">
        <f t="shared" si="127"/>
        <v>0.20751859995657598</v>
      </c>
      <c r="BV41" s="78">
        <f t="shared" si="127"/>
        <v>-10.05463814945495</v>
      </c>
      <c r="BW41" s="78">
        <f t="shared" si="127"/>
        <v>-3.1810747692235011</v>
      </c>
      <c r="BX41" s="78">
        <f t="shared" si="127"/>
        <v>5.0861082943207254</v>
      </c>
      <c r="BY41" s="78">
        <f t="shared" si="127"/>
        <v>0.31037569127820935</v>
      </c>
      <c r="BZ41" s="78">
        <f t="shared" si="127"/>
        <v>-8.9261210825509458</v>
      </c>
    </row>
    <row r="42" spans="1:78" x14ac:dyDescent="0.15">
      <c r="X42" s="36">
        <f>$X$6/X54</f>
        <v>1.5752008925429437</v>
      </c>
      <c r="AR42" s="36">
        <f>$AR$6/AR53</f>
        <v>1.6910956514284243</v>
      </c>
      <c r="BB42" s="36">
        <f>$AR$6/BB53</f>
        <v>27.99702800698169</v>
      </c>
      <c r="BJ42" s="209" t="str">
        <f t="shared" si="125"/>
        <v>Materials Solution</v>
      </c>
      <c r="BK42" s="78">
        <f t="shared" ref="BK42:BZ42" si="128">BK22*$BK$38</f>
        <v>46.937304075235105</v>
      </c>
      <c r="BL42" s="78">
        <f t="shared" si="128"/>
        <v>42.619982736296933</v>
      </c>
      <c r="BM42" s="78">
        <f t="shared" si="128"/>
        <v>18.073720930232557</v>
      </c>
      <c r="BN42" s="78">
        <f t="shared" si="128"/>
        <v>15.909002716336826</v>
      </c>
      <c r="BO42" s="78">
        <f t="shared" si="128"/>
        <v>21.085432639649508</v>
      </c>
      <c r="BP42" s="78">
        <f t="shared" si="128"/>
        <v>24.469249065579344</v>
      </c>
      <c r="BQ42" s="78">
        <f t="shared" si="128"/>
        <v>19.932754061201358</v>
      </c>
      <c r="BR42" s="78">
        <f t="shared" si="128"/>
        <v>11.326724521734382</v>
      </c>
      <c r="BS42" s="78">
        <f t="shared" si="128"/>
        <v>12.605055490667853</v>
      </c>
      <c r="BT42" s="78">
        <f t="shared" si="128"/>
        <v>11.794655608191066</v>
      </c>
      <c r="BU42" s="78">
        <f t="shared" si="128"/>
        <v>12.161465906288932</v>
      </c>
      <c r="BV42" s="78">
        <f t="shared" si="128"/>
        <v>11.102031467410686</v>
      </c>
      <c r="BW42" s="78">
        <f t="shared" si="128"/>
        <v>11.048211869615713</v>
      </c>
      <c r="BX42" s="78">
        <f t="shared" si="128"/>
        <v>9.594620874909312</v>
      </c>
      <c r="BY42" s="78">
        <f t="shared" si="128"/>
        <v>11.107710707069874</v>
      </c>
      <c r="BZ42" s="78">
        <f t="shared" si="128"/>
        <v>10.303611363126002</v>
      </c>
    </row>
    <row r="43" spans="1:78" x14ac:dyDescent="0.15">
      <c r="B43" t="s">
        <v>524</v>
      </c>
      <c r="C43" t="s">
        <v>428</v>
      </c>
      <c r="E43" s="36" t="s">
        <v>466</v>
      </c>
      <c r="F43" s="292">
        <v>153960.6</v>
      </c>
      <c r="G43" s="292">
        <v>167284.1</v>
      </c>
      <c r="H43" s="292">
        <v>38.46</v>
      </c>
      <c r="I43" s="36" t="s">
        <v>462</v>
      </c>
      <c r="J43" s="36">
        <f t="shared" ref="J43:J49" si="129">ROUND(IFERROR(H43/VLOOKUP($I43,$B$113:$C$117,2,FALSE),"nm"),2)</f>
        <v>5.75</v>
      </c>
      <c r="L43" s="196">
        <f t="shared" ref="L43:L49" si="130">IFERROR(IF(Q43&gt;0,$G43/Q43,"nm"),"nm")</f>
        <v>8.8599643025491375</v>
      </c>
      <c r="M43" s="196">
        <f t="shared" ref="M43:M49" si="131">IFERROR(IF(R43&gt;0,$G43/R43,"nm"),"nm")</f>
        <v>6.5319836001561891</v>
      </c>
      <c r="N43" s="196">
        <f t="shared" ref="N43:N49" si="132">IFERROR(IF(S43&gt;0,$G43/S43,"nm"),"nm")</f>
        <v>5.1705421085329784</v>
      </c>
      <c r="O43" s="196">
        <f t="shared" ref="O43:O49" si="133">IFERROR(IF(T43&gt;0,$G43/T43,"nm"),"nm")</f>
        <v>4.6056495464119047</v>
      </c>
      <c r="Q43" s="33">
        <v>18880.900000000001</v>
      </c>
      <c r="R43" s="33">
        <v>25610</v>
      </c>
      <c r="S43" s="33">
        <v>32353.3</v>
      </c>
      <c r="T43" s="33">
        <v>36321.5</v>
      </c>
      <c r="V43" s="196">
        <f t="shared" ref="V43:V49" si="134">IFERROR(IF(AA43&gt;0,$G43/AA43,"nm"),"nm")</f>
        <v>23.475175413976988</v>
      </c>
      <c r="W43" s="196">
        <f t="shared" ref="W43:W49" si="135">IFERROR(IF(AB43&gt;0,$G43/AB43,"nm"),"nm")</f>
        <v>13.634030449240399</v>
      </c>
      <c r="X43" s="196">
        <f t="shared" ref="X43:X49" si="136">IFERROR(IF(AC43&gt;0,$G43/AC43,"nm"),"nm")</f>
        <v>9.5895588269014702</v>
      </c>
      <c r="Y43" s="196">
        <f t="shared" ref="Y43:Y49" si="137">IFERROR(IF(AD43&gt;0,$G43/AD43,"nm"),"nm")</f>
        <v>8.0808499949278545</v>
      </c>
      <c r="AA43" s="33">
        <v>7126</v>
      </c>
      <c r="AB43" s="33">
        <v>12269.6</v>
      </c>
      <c r="AC43" s="33">
        <v>17444.400000000001</v>
      </c>
      <c r="AD43" s="33">
        <v>20701.3</v>
      </c>
      <c r="AF43" s="196">
        <f t="shared" ref="AF43:AF49" si="138">IFERROR(IF(AK43&gt;0,$G43/AK43,"nm"),"nm")</f>
        <v>61.524126517101877</v>
      </c>
      <c r="AG43" s="196" t="str">
        <f t="shared" ref="AG43:AG49" si="139">IFERROR(IF(AL43&gt;0,$G43/AL43,"nm"),"nm")</f>
        <v>nm</v>
      </c>
      <c r="AH43" s="196" t="str">
        <f t="shared" ref="AH43:AH49" si="140">IFERROR(IF(AM43&gt;0,$G43/AM43,"nm"),"nm")</f>
        <v>nm</v>
      </c>
      <c r="AI43" s="196" t="str">
        <f t="shared" ref="AI43:AI49" si="141">IFERROR(IF(AN43&gt;0,$G43/AN43,"nm"),"nm")</f>
        <v>nm</v>
      </c>
      <c r="AK43" s="33">
        <v>2719</v>
      </c>
      <c r="AL43" s="195" t="s">
        <v>560</v>
      </c>
      <c r="AM43" s="195" t="s">
        <v>560</v>
      </c>
      <c r="AN43" s="195" t="s">
        <v>560</v>
      </c>
      <c r="AP43" s="196">
        <f t="shared" ref="AP43:AP49" si="142">IFERROR(IF(AU43&gt;0,$H43/AU43,"nm"),"nm")</f>
        <v>44.720930232558139</v>
      </c>
      <c r="AQ43" s="196">
        <f t="shared" ref="AQ43:AQ49" si="143">IFERROR(IF(AV43&gt;0,$H43/AV43,"nm"),"nm")</f>
        <v>20.349206349206352</v>
      </c>
      <c r="AR43" s="196">
        <f t="shared" ref="AR43:AR49" si="144">IFERROR(IF(AW43&gt;0,$H43/AW43,"nm"),"nm")</f>
        <v>12.906040268456376</v>
      </c>
      <c r="AS43" s="196">
        <f t="shared" ref="AS43:AS49" si="145">IFERROR(IF(AX43&gt;0,$H43/AX43,"nm"),"nm")</f>
        <v>11.0835734870317</v>
      </c>
      <c r="AT43" s="170"/>
      <c r="AU43" s="169">
        <v>0.86</v>
      </c>
      <c r="AV43" s="169">
        <v>1.89</v>
      </c>
      <c r="AW43" s="169">
        <v>2.98</v>
      </c>
      <c r="AX43" s="169">
        <v>3.47</v>
      </c>
      <c r="AZ43" s="196">
        <f t="shared" ref="AZ43:AZ49" si="146">IFERROR(IF(BE43&gt;0,$H43/BE43,"nm"),"nm")</f>
        <v>4.9498069498069501</v>
      </c>
      <c r="BA43" s="196">
        <f t="shared" ref="BA43:BA49" si="147">IFERROR(IF(BF43&gt;0,$H43/BF43,"nm"),"nm")</f>
        <v>3.981366459627329</v>
      </c>
      <c r="BB43" s="196">
        <f t="shared" ref="BB43:BB49" si="148">IFERROR(IF(BG43&gt;0,$H43/BG43,"nm"),"nm")</f>
        <v>3.0427215189873418</v>
      </c>
      <c r="BC43" s="196">
        <f t="shared" ref="BC43:BC49" si="149">IFERROR(IF(BH43&gt;0,$H43/BH43,"nm"),"nm")</f>
        <v>2.3873370577281192</v>
      </c>
      <c r="BD43" s="169"/>
      <c r="BE43" s="169">
        <v>7.77</v>
      </c>
      <c r="BF43" s="23">
        <f>BE43+AV43</f>
        <v>9.66</v>
      </c>
      <c r="BG43" s="23">
        <f t="shared" ref="BG43:BG48" si="150">BF43+AW43</f>
        <v>12.64</v>
      </c>
      <c r="BH43" s="23">
        <f t="shared" ref="BH43:BH48" si="151">BG43+AX43</f>
        <v>16.11</v>
      </c>
      <c r="BJ43" s="209" t="str">
        <f t="shared" si="125"/>
        <v>Insulation Materials</v>
      </c>
      <c r="BK43" s="78">
        <f t="shared" ref="BK43:BZ43" si="152">BK23*$BK$38</f>
        <v>60.986565158978955</v>
      </c>
      <c r="BL43" s="78">
        <f t="shared" si="152"/>
        <v>-6.3083728959861896</v>
      </c>
      <c r="BM43" s="78">
        <f t="shared" si="152"/>
        <v>-8.2906976744186043</v>
      </c>
      <c r="BN43" s="78">
        <f t="shared" si="152"/>
        <v>-21.995925494761348</v>
      </c>
      <c r="BO43" s="78">
        <f t="shared" si="152"/>
        <v>39.437568455640744</v>
      </c>
      <c r="BP43" s="78">
        <f t="shared" si="152"/>
        <v>13.082568807339451</v>
      </c>
      <c r="BQ43" s="78">
        <f t="shared" si="152"/>
        <v>22.536582294421358</v>
      </c>
      <c r="BR43" s="78">
        <f t="shared" si="152"/>
        <v>-9.7711081756000215</v>
      </c>
      <c r="BS43" s="78">
        <f t="shared" si="152"/>
        <v>34.505860669866031</v>
      </c>
      <c r="BT43" s="78">
        <f t="shared" si="152"/>
        <v>14.657606439724375</v>
      </c>
      <c r="BU43" s="78">
        <f t="shared" si="152"/>
        <v>24.652541425215585</v>
      </c>
      <c r="BV43" s="78">
        <f t="shared" si="152"/>
        <v>-7.3462286904813414</v>
      </c>
      <c r="BW43" s="78">
        <f t="shared" si="152"/>
        <v>31.27230630945796</v>
      </c>
      <c r="BX43" s="78">
        <f t="shared" si="152"/>
        <v>13.08688970594249</v>
      </c>
      <c r="BY43" s="78">
        <f t="shared" si="152"/>
        <v>23.710012703083134</v>
      </c>
      <c r="BZ43" s="78">
        <f t="shared" si="152"/>
        <v>-4.7724462384373316</v>
      </c>
    </row>
    <row r="44" spans="1:78" x14ac:dyDescent="0.15">
      <c r="B44" t="s">
        <v>525</v>
      </c>
      <c r="C44" t="s">
        <v>427</v>
      </c>
      <c r="E44" s="36" t="s">
        <v>60</v>
      </c>
      <c r="F44" s="292">
        <v>463.2</v>
      </c>
      <c r="G44" s="292">
        <v>444.6</v>
      </c>
      <c r="H44" s="292">
        <v>5174</v>
      </c>
      <c r="I44" s="36" t="s">
        <v>461</v>
      </c>
      <c r="J44" s="36">
        <f t="shared" si="129"/>
        <v>32.67</v>
      </c>
      <c r="L44" s="196">
        <f t="shared" si="130"/>
        <v>1.4277456647398845</v>
      </c>
      <c r="M44" s="196">
        <f t="shared" si="131"/>
        <v>1.4543670264965654</v>
      </c>
      <c r="N44" s="196">
        <f t="shared" si="132"/>
        <v>1.4209012464046022</v>
      </c>
      <c r="O44" s="196">
        <f t="shared" si="133"/>
        <v>1.3924209207641716</v>
      </c>
      <c r="Q44" s="33">
        <v>311.39999999999998</v>
      </c>
      <c r="R44" s="33">
        <v>305.7</v>
      </c>
      <c r="S44" s="33">
        <v>312.89999999999998</v>
      </c>
      <c r="T44" s="33">
        <v>319.3</v>
      </c>
      <c r="V44" s="196">
        <f t="shared" si="134"/>
        <v>7.6260720411663812</v>
      </c>
      <c r="W44" s="196">
        <f t="shared" si="135"/>
        <v>9.5203426124197001</v>
      </c>
      <c r="X44" s="196">
        <f t="shared" si="136"/>
        <v>7.8000000000000007</v>
      </c>
      <c r="Y44" s="196">
        <f t="shared" si="137"/>
        <v>7.0683624801271865</v>
      </c>
      <c r="AA44" s="33">
        <v>58.3</v>
      </c>
      <c r="AB44" s="33">
        <v>46.7</v>
      </c>
      <c r="AC44" s="33">
        <v>57</v>
      </c>
      <c r="AD44" s="33">
        <v>62.9</v>
      </c>
      <c r="AF44" s="196">
        <f t="shared" si="138"/>
        <v>19.246753246753247</v>
      </c>
      <c r="AG44" s="196">
        <f t="shared" si="139"/>
        <v>42.75</v>
      </c>
      <c r="AH44" s="196">
        <f t="shared" si="140"/>
        <v>25.261363636363637</v>
      </c>
      <c r="AI44" s="196">
        <f t="shared" si="141"/>
        <v>26.945454545454545</v>
      </c>
      <c r="AK44" s="33">
        <v>23.1</v>
      </c>
      <c r="AL44" s="33">
        <v>10.4</v>
      </c>
      <c r="AM44" s="33">
        <v>17.600000000000001</v>
      </c>
      <c r="AN44" s="33">
        <v>16.5</v>
      </c>
      <c r="AP44" s="196">
        <f t="shared" si="142"/>
        <v>14.213504752486127</v>
      </c>
      <c r="AQ44" s="196">
        <f t="shared" si="143"/>
        <v>25.75154290264782</v>
      </c>
      <c r="AR44" s="196">
        <f t="shared" si="144"/>
        <v>16.923982729294778</v>
      </c>
      <c r="AS44" s="196">
        <f t="shared" si="145"/>
        <v>14.428734766725231</v>
      </c>
      <c r="AT44" s="170"/>
      <c r="AU44" s="169">
        <v>364.02</v>
      </c>
      <c r="AV44" s="169">
        <v>200.92</v>
      </c>
      <c r="AW44" s="169">
        <v>305.72000000000003</v>
      </c>
      <c r="AX44" s="169">
        <v>358.59</v>
      </c>
      <c r="AZ44" s="196">
        <f t="shared" si="146"/>
        <v>0.79052349645456177</v>
      </c>
      <c r="BA44" s="196">
        <f t="shared" si="147"/>
        <v>0.7669787057419637</v>
      </c>
      <c r="BB44" s="196">
        <f t="shared" si="148"/>
        <v>0.73372690440704114</v>
      </c>
      <c r="BC44" s="196">
        <f t="shared" si="149"/>
        <v>0.69822111504859474</v>
      </c>
      <c r="BD44" s="169"/>
      <c r="BE44" s="169">
        <v>6545.03</v>
      </c>
      <c r="BF44" s="23">
        <f t="shared" ref="BF44:BF49" si="153">BE44+AV44</f>
        <v>6745.95</v>
      </c>
      <c r="BG44" s="23">
        <f t="shared" ref="BG44:BG49" si="154">BF44+AW44</f>
        <v>7051.67</v>
      </c>
      <c r="BH44" s="23">
        <f t="shared" ref="BH44:BH49" si="155">BG44+AX44</f>
        <v>7410.26</v>
      </c>
      <c r="BJ44" s="209" t="str">
        <f t="shared" si="125"/>
        <v>Other Business</v>
      </c>
      <c r="BK44" s="78">
        <f t="shared" ref="BK44:BZ44" si="156">BK24*$BK$38</f>
        <v>17.561576354679804</v>
      </c>
      <c r="BL44" s="78">
        <f t="shared" si="156"/>
        <v>13.232196806214933</v>
      </c>
      <c r="BM44" s="78">
        <f t="shared" si="156"/>
        <v>18.571162790697674</v>
      </c>
      <c r="BN44" s="78">
        <f t="shared" si="156"/>
        <v>23.102638727202173</v>
      </c>
      <c r="BO44" s="78">
        <f t="shared" si="156"/>
        <v>20.304490690032861</v>
      </c>
      <c r="BP44" s="78">
        <f t="shared" si="156"/>
        <v>6.4201495073054708</v>
      </c>
      <c r="BQ44" s="78">
        <f t="shared" si="156"/>
        <v>19.1246694370986</v>
      </c>
      <c r="BR44" s="78">
        <f t="shared" si="156"/>
        <v>18.446855484535803</v>
      </c>
      <c r="BS44" s="78">
        <f t="shared" si="156"/>
        <v>17.640212260410195</v>
      </c>
      <c r="BT44" s="78">
        <f t="shared" si="156"/>
        <v>17.661636957033963</v>
      </c>
      <c r="BU44" s="78">
        <f t="shared" si="156"/>
        <v>19.510721772070472</v>
      </c>
      <c r="BV44" s="78">
        <f t="shared" si="156"/>
        <v>19.836346232530577</v>
      </c>
      <c r="BW44" s="78">
        <f t="shared" si="156"/>
        <v>16.962593615303486</v>
      </c>
      <c r="BX44" s="78">
        <f t="shared" si="156"/>
        <v>15.762123510615138</v>
      </c>
      <c r="BY44" s="78">
        <f t="shared" si="156"/>
        <v>19.550289296310936</v>
      </c>
      <c r="BZ44" s="78">
        <f t="shared" si="156"/>
        <v>20.197141785339845</v>
      </c>
    </row>
    <row r="45" spans="1:78" x14ac:dyDescent="0.15">
      <c r="B45" t="s">
        <v>530</v>
      </c>
      <c r="C45" t="s">
        <v>429</v>
      </c>
      <c r="E45" s="36" t="s">
        <v>60</v>
      </c>
      <c r="F45" s="292">
        <v>1878.3</v>
      </c>
      <c r="G45" s="292">
        <v>2640.2</v>
      </c>
      <c r="H45" s="292">
        <v>1248.5</v>
      </c>
      <c r="I45" s="36" t="s">
        <v>461</v>
      </c>
      <c r="J45" s="36">
        <f t="shared" si="129"/>
        <v>7.88</v>
      </c>
      <c r="L45" s="196">
        <f t="shared" si="130"/>
        <v>1.030000390122108</v>
      </c>
      <c r="M45" s="196">
        <f t="shared" si="131"/>
        <v>1.0213144559204672</v>
      </c>
      <c r="N45" s="196">
        <f t="shared" si="132"/>
        <v>0.94181857096992816</v>
      </c>
      <c r="O45" s="196">
        <f t="shared" si="133"/>
        <v>0.90737876757053992</v>
      </c>
      <c r="Q45" s="33">
        <v>2563.3000000000002</v>
      </c>
      <c r="R45" s="33">
        <v>2585.1</v>
      </c>
      <c r="S45" s="33">
        <v>2803.3</v>
      </c>
      <c r="T45" s="33">
        <v>2909.7</v>
      </c>
      <c r="V45" s="196">
        <f t="shared" si="134"/>
        <v>9.7101875689591761</v>
      </c>
      <c r="W45" s="196">
        <f t="shared" si="135"/>
        <v>9.6533820840950639</v>
      </c>
      <c r="X45" s="196">
        <f t="shared" si="136"/>
        <v>8.6934474810668423</v>
      </c>
      <c r="Y45" s="196">
        <f t="shared" si="137"/>
        <v>8.1362095531587055</v>
      </c>
      <c r="AA45" s="33">
        <v>271.89999999999998</v>
      </c>
      <c r="AB45" s="33">
        <v>273.5</v>
      </c>
      <c r="AC45" s="33">
        <v>303.7</v>
      </c>
      <c r="AD45" s="33">
        <v>324.5</v>
      </c>
      <c r="AF45" s="196">
        <f t="shared" si="138"/>
        <v>34.831134564643797</v>
      </c>
      <c r="AG45" s="196">
        <f t="shared" si="139"/>
        <v>40.431852986217457</v>
      </c>
      <c r="AH45" s="196">
        <f t="shared" si="140"/>
        <v>24.674766355140186</v>
      </c>
      <c r="AI45" s="196">
        <f t="shared" si="141"/>
        <v>16.128283445326819</v>
      </c>
      <c r="AK45" s="33">
        <v>75.8</v>
      </c>
      <c r="AL45" s="33">
        <v>65.3</v>
      </c>
      <c r="AM45" s="33">
        <v>107</v>
      </c>
      <c r="AN45" s="33">
        <v>163.69999999999999</v>
      </c>
      <c r="AP45" s="196">
        <f t="shared" si="142"/>
        <v>22.495495495495497</v>
      </c>
      <c r="AQ45" s="196">
        <f t="shared" si="143"/>
        <v>16.94489685124864</v>
      </c>
      <c r="AR45" s="196">
        <f t="shared" si="144"/>
        <v>17.979550691244242</v>
      </c>
      <c r="AS45" s="196">
        <f t="shared" si="145"/>
        <v>15.567331670822941</v>
      </c>
      <c r="AU45" s="169">
        <v>55.5</v>
      </c>
      <c r="AV45" s="169">
        <v>73.680000000000007</v>
      </c>
      <c r="AW45" s="169">
        <v>69.44</v>
      </c>
      <c r="AX45" s="169">
        <v>80.2</v>
      </c>
      <c r="AZ45" s="196">
        <f t="shared" si="146"/>
        <v>1.0097456427676008</v>
      </c>
      <c r="BA45" s="196">
        <f t="shared" si="147"/>
        <v>0.95295886667735252</v>
      </c>
      <c r="BB45" s="196">
        <f t="shared" si="148"/>
        <v>0.90499213523054278</v>
      </c>
      <c r="BC45" s="196">
        <f t="shared" si="149"/>
        <v>0.855271720887537</v>
      </c>
      <c r="BD45" s="169"/>
      <c r="BE45" s="169">
        <v>1236.45</v>
      </c>
      <c r="BF45" s="23">
        <f t="shared" si="153"/>
        <v>1310.1300000000001</v>
      </c>
      <c r="BG45" s="23">
        <f t="shared" si="154"/>
        <v>1379.5700000000002</v>
      </c>
      <c r="BH45" s="23">
        <f t="shared" si="155"/>
        <v>1459.7700000000002</v>
      </c>
      <c r="BJ45" s="209" t="str">
        <f t="shared" si="125"/>
        <v>Adjustments</v>
      </c>
      <c r="BK45" s="78">
        <f t="shared" ref="BK45:BZ45" si="157">BK25*$BK$38</f>
        <v>-19.477384684281237</v>
      </c>
      <c r="BL45" s="78">
        <f t="shared" si="157"/>
        <v>-21.694648252050065</v>
      </c>
      <c r="BM45" s="78">
        <f t="shared" si="157"/>
        <v>-69.144418604651165</v>
      </c>
      <c r="BN45" s="78">
        <f t="shared" si="157"/>
        <v>-49.525417151726813</v>
      </c>
      <c r="BO45" s="78">
        <f t="shared" si="157"/>
        <v>-91.890836071558951</v>
      </c>
      <c r="BP45" s="78">
        <f t="shared" si="157"/>
        <v>-82.250594631328582</v>
      </c>
      <c r="BQ45" s="78">
        <f t="shared" si="157"/>
        <v>-43.636569701548929</v>
      </c>
      <c r="BR45" s="78">
        <f t="shared" si="157"/>
        <v>-48.599408431350824</v>
      </c>
      <c r="BS45" s="78">
        <f t="shared" si="157"/>
        <v>-49.39916194301415</v>
      </c>
      <c r="BT45" s="78">
        <f t="shared" si="157"/>
        <v>-47.942932426811566</v>
      </c>
      <c r="BU45" s="78">
        <f t="shared" si="157"/>
        <v>-51.211574820713302</v>
      </c>
      <c r="BV45" s="78">
        <f t="shared" si="157"/>
        <v>-52.278885970863115</v>
      </c>
      <c r="BW45" s="78">
        <f t="shared" si="157"/>
        <v>-47.981938853722866</v>
      </c>
      <c r="BX45" s="78">
        <f t="shared" si="157"/>
        <v>-43.416941708892722</v>
      </c>
      <c r="BY45" s="78">
        <f t="shared" si="157"/>
        <v>-50.336776561423257</v>
      </c>
      <c r="BZ45" s="78">
        <f t="shared" si="157"/>
        <v>-51.63234143799631</v>
      </c>
    </row>
    <row r="46" spans="1:78" x14ac:dyDescent="0.15">
      <c r="B46" t="s">
        <v>531</v>
      </c>
      <c r="C46" t="s">
        <v>430</v>
      </c>
      <c r="E46" s="36" t="s">
        <v>60</v>
      </c>
      <c r="F46" s="292">
        <v>327.10000000000002</v>
      </c>
      <c r="G46" s="292">
        <v>516</v>
      </c>
      <c r="H46" s="292">
        <v>1650</v>
      </c>
      <c r="I46" s="36" t="s">
        <v>461</v>
      </c>
      <c r="J46" s="36">
        <f t="shared" si="129"/>
        <v>10.42</v>
      </c>
      <c r="L46" s="196">
        <f t="shared" si="130"/>
        <v>0.5131775236200895</v>
      </c>
      <c r="M46" s="196">
        <f t="shared" si="131"/>
        <v>0.59092991296381125</v>
      </c>
      <c r="N46" s="196">
        <f t="shared" si="132"/>
        <v>0.57776284850520654</v>
      </c>
      <c r="O46" s="196">
        <f t="shared" si="133"/>
        <v>0.55663430420711979</v>
      </c>
      <c r="Q46" s="33">
        <v>1005.5</v>
      </c>
      <c r="R46" s="33">
        <v>873.2</v>
      </c>
      <c r="S46" s="33">
        <v>893.1</v>
      </c>
      <c r="T46" s="33">
        <v>927</v>
      </c>
      <c r="V46" s="196">
        <f t="shared" si="134"/>
        <v>5.6703296703296706</v>
      </c>
      <c r="W46" s="196">
        <f t="shared" si="135"/>
        <v>6.1722488038277517</v>
      </c>
      <c r="X46" s="196">
        <f t="shared" si="136"/>
        <v>4.1379310344827589</v>
      </c>
      <c r="Y46" s="196">
        <f t="shared" si="137"/>
        <v>5.639344262295082</v>
      </c>
      <c r="AA46" s="33">
        <v>91</v>
      </c>
      <c r="AB46" s="33">
        <v>83.6</v>
      </c>
      <c r="AC46" s="33">
        <v>124.7</v>
      </c>
      <c r="AD46" s="33">
        <v>91.5</v>
      </c>
      <c r="AF46" s="196">
        <f t="shared" si="138"/>
        <v>41.612903225806448</v>
      </c>
      <c r="AG46" s="196">
        <f t="shared" si="139"/>
        <v>11.441241685144124</v>
      </c>
      <c r="AH46" s="196">
        <f t="shared" si="140"/>
        <v>10.382293762575452</v>
      </c>
      <c r="AI46" s="196">
        <f t="shared" si="141"/>
        <v>70.68493150684931</v>
      </c>
      <c r="AK46" s="33">
        <v>12.4</v>
      </c>
      <c r="AL46" s="33">
        <v>45.1</v>
      </c>
      <c r="AM46" s="33">
        <v>49.7</v>
      </c>
      <c r="AN46" s="33">
        <v>7.3</v>
      </c>
      <c r="AP46" s="196" t="str">
        <f t="shared" si="142"/>
        <v>nm</v>
      </c>
      <c r="AQ46" s="196" t="str">
        <f t="shared" si="143"/>
        <v>nm</v>
      </c>
      <c r="AR46" s="196">
        <f t="shared" si="144"/>
        <v>6.8707058088694568</v>
      </c>
      <c r="AS46" s="196">
        <f t="shared" si="145"/>
        <v>15.042392196189262</v>
      </c>
      <c r="AU46" s="169">
        <v>-71.849999999999994</v>
      </c>
      <c r="AV46" s="169">
        <v>-117.05</v>
      </c>
      <c r="AW46" s="169">
        <v>240.15</v>
      </c>
      <c r="AX46" s="169">
        <v>109.69</v>
      </c>
      <c r="AZ46" s="196">
        <f t="shared" si="146"/>
        <v>0.87337631403436333</v>
      </c>
      <c r="BA46" s="196">
        <f t="shared" si="147"/>
        <v>0.9310619184389759</v>
      </c>
      <c r="BB46" s="196">
        <f t="shared" si="148"/>
        <v>0.81994911346107968</v>
      </c>
      <c r="BC46" s="196">
        <f t="shared" si="149"/>
        <v>0.77756466746151043</v>
      </c>
      <c r="BD46" s="169"/>
      <c r="BE46" s="169">
        <v>1889.22</v>
      </c>
      <c r="BF46" s="23">
        <f t="shared" si="153"/>
        <v>1772.17</v>
      </c>
      <c r="BG46" s="23">
        <f t="shared" si="154"/>
        <v>2012.3200000000002</v>
      </c>
      <c r="BH46" s="23">
        <f t="shared" si="155"/>
        <v>2122.0100000000002</v>
      </c>
    </row>
    <row r="47" spans="1:78" x14ac:dyDescent="0.15">
      <c r="B47" t="s">
        <v>533</v>
      </c>
      <c r="C47" t="s">
        <v>431</v>
      </c>
      <c r="E47" s="36" t="s">
        <v>532</v>
      </c>
      <c r="F47" s="292">
        <v>6513.4</v>
      </c>
      <c r="G47" s="292">
        <v>7410.6</v>
      </c>
      <c r="H47" s="292">
        <v>86.13</v>
      </c>
      <c r="I47" s="36" t="s">
        <v>532</v>
      </c>
      <c r="J47" s="36">
        <f t="shared" si="129"/>
        <v>86.13</v>
      </c>
      <c r="L47" s="196">
        <f t="shared" si="130"/>
        <v>3.9128781878663075</v>
      </c>
      <c r="M47" s="196">
        <f t="shared" si="131"/>
        <v>3.5403210395566602</v>
      </c>
      <c r="N47" s="196">
        <f t="shared" si="132"/>
        <v>3.1728891933550267</v>
      </c>
      <c r="O47" s="196">
        <f t="shared" si="133"/>
        <v>2.9088553933113519</v>
      </c>
      <c r="Q47" s="33">
        <v>1893.9</v>
      </c>
      <c r="R47" s="33">
        <v>2093.1999999999998</v>
      </c>
      <c r="S47" s="33">
        <v>2335.6</v>
      </c>
      <c r="T47" s="33">
        <v>2547.6</v>
      </c>
      <c r="V47" s="196">
        <f t="shared" si="134"/>
        <v>21.886001181334908</v>
      </c>
      <c r="W47" s="196">
        <f t="shared" si="135"/>
        <v>18.297777777777778</v>
      </c>
      <c r="X47" s="196">
        <f t="shared" si="136"/>
        <v>15.049959382615761</v>
      </c>
      <c r="Y47" s="196">
        <f t="shared" si="137"/>
        <v>13.183775128980608</v>
      </c>
      <c r="AA47" s="33">
        <v>338.6</v>
      </c>
      <c r="AB47" s="33">
        <v>405</v>
      </c>
      <c r="AC47" s="33">
        <v>492.4</v>
      </c>
      <c r="AD47" s="33">
        <v>562.1</v>
      </c>
      <c r="AF47" s="196">
        <f t="shared" si="138"/>
        <v>47.965048543689321</v>
      </c>
      <c r="AG47" s="196">
        <f t="shared" si="139"/>
        <v>34.742616033755276</v>
      </c>
      <c r="AH47" s="196">
        <f t="shared" si="140"/>
        <v>27.184886280264124</v>
      </c>
      <c r="AI47" s="196">
        <f t="shared" si="141"/>
        <v>23.31843926998112</v>
      </c>
      <c r="AK47" s="33">
        <v>154.5</v>
      </c>
      <c r="AL47" s="33">
        <v>213.3</v>
      </c>
      <c r="AM47" s="33">
        <v>272.60000000000002</v>
      </c>
      <c r="AN47" s="33">
        <v>317.8</v>
      </c>
      <c r="AP47" s="196">
        <f t="shared" si="142"/>
        <v>43.720812182741113</v>
      </c>
      <c r="AQ47" s="196">
        <f t="shared" si="143"/>
        <v>36.037656903765686</v>
      </c>
      <c r="AR47" s="196">
        <f t="shared" si="144"/>
        <v>26.339449541284402</v>
      </c>
      <c r="AS47" s="196">
        <f t="shared" si="145"/>
        <v>21.586466165413533</v>
      </c>
      <c r="AU47" s="169">
        <v>1.97</v>
      </c>
      <c r="AV47" s="169">
        <v>2.39</v>
      </c>
      <c r="AW47" s="169">
        <v>3.27</v>
      </c>
      <c r="AX47" s="169">
        <v>3.99</v>
      </c>
      <c r="AZ47" s="196">
        <f t="shared" si="146"/>
        <v>5.2136803874092008</v>
      </c>
      <c r="BA47" s="196">
        <f t="shared" si="147"/>
        <v>4.5547329455314642</v>
      </c>
      <c r="BB47" s="196">
        <f t="shared" si="148"/>
        <v>3.8832281334535614</v>
      </c>
      <c r="BC47" s="196">
        <f t="shared" si="149"/>
        <v>3.2911730989682839</v>
      </c>
      <c r="BD47" s="169"/>
      <c r="BE47" s="169">
        <v>16.52</v>
      </c>
      <c r="BF47" s="23">
        <f t="shared" si="153"/>
        <v>18.91</v>
      </c>
      <c r="BG47" s="23">
        <f t="shared" si="154"/>
        <v>22.18</v>
      </c>
      <c r="BH47" s="23">
        <f t="shared" si="155"/>
        <v>26.17</v>
      </c>
    </row>
    <row r="48" spans="1:78" x14ac:dyDescent="0.15">
      <c r="B48" t="s">
        <v>534</v>
      </c>
      <c r="C48" t="s">
        <v>438</v>
      </c>
      <c r="E48" s="36" t="s">
        <v>466</v>
      </c>
      <c r="F48" s="292">
        <v>86658.3</v>
      </c>
      <c r="G48" s="292">
        <v>118081.4</v>
      </c>
      <c r="H48" s="292">
        <v>51.64</v>
      </c>
      <c r="I48" s="36" t="s">
        <v>462</v>
      </c>
      <c r="J48" s="36">
        <f t="shared" si="129"/>
        <v>7.72</v>
      </c>
      <c r="L48" s="196">
        <f t="shared" si="130"/>
        <v>3.9105628322100974</v>
      </c>
      <c r="M48" s="196">
        <f t="shared" si="131"/>
        <v>3.3037709770742048</v>
      </c>
      <c r="N48" s="196">
        <f t="shared" si="132"/>
        <v>2.9180614693431721</v>
      </c>
      <c r="O48" s="196">
        <f t="shared" si="133"/>
        <v>2.6682348687704076</v>
      </c>
      <c r="Q48" s="33">
        <v>30195.5</v>
      </c>
      <c r="R48" s="33">
        <v>35741.4</v>
      </c>
      <c r="S48" s="33">
        <v>40465.699999999997</v>
      </c>
      <c r="T48" s="33">
        <v>44254.5</v>
      </c>
      <c r="V48" s="196">
        <f t="shared" si="134"/>
        <v>23.71493412596401</v>
      </c>
      <c r="W48" s="196">
        <f t="shared" si="135"/>
        <v>16.345029968301425</v>
      </c>
      <c r="X48" s="196">
        <f t="shared" si="136"/>
        <v>12.245932071558205</v>
      </c>
      <c r="Y48" s="196">
        <f t="shared" si="137"/>
        <v>10.927392189524339</v>
      </c>
      <c r="AA48" s="33">
        <v>4979.2</v>
      </c>
      <c r="AB48" s="33">
        <v>7224.3</v>
      </c>
      <c r="AC48" s="33">
        <v>9642.5</v>
      </c>
      <c r="AD48" s="33">
        <v>10806</v>
      </c>
      <c r="AF48" s="196">
        <f t="shared" si="138"/>
        <v>74.321122860020139</v>
      </c>
      <c r="AG48" s="196">
        <f t="shared" si="139"/>
        <v>22.686147934678193</v>
      </c>
      <c r="AH48" s="196">
        <f t="shared" si="140"/>
        <v>18.225250810310232</v>
      </c>
      <c r="AI48" s="196">
        <f t="shared" si="141"/>
        <v>11.506665367374779</v>
      </c>
      <c r="AK48" s="33">
        <v>1588.8</v>
      </c>
      <c r="AL48" s="33">
        <v>5205</v>
      </c>
      <c r="AM48" s="33">
        <v>6479</v>
      </c>
      <c r="AN48" s="33">
        <v>10262</v>
      </c>
      <c r="AP48" s="196">
        <f t="shared" si="142"/>
        <v>48.261682242990652</v>
      </c>
      <c r="AQ48" s="196">
        <f t="shared" si="143"/>
        <v>28.53038674033149</v>
      </c>
      <c r="AR48" s="196">
        <f t="shared" si="144"/>
        <v>18.985294117647058</v>
      </c>
      <c r="AS48" s="196">
        <f t="shared" si="145"/>
        <v>15.507507507507507</v>
      </c>
      <c r="AU48" s="169">
        <v>1.07</v>
      </c>
      <c r="AV48" s="169">
        <v>1.81</v>
      </c>
      <c r="AW48" s="169">
        <v>2.72</v>
      </c>
      <c r="AX48" s="169">
        <v>3.33</v>
      </c>
      <c r="AZ48" s="196">
        <f t="shared" si="146"/>
        <v>4.3504633529907331</v>
      </c>
      <c r="BA48" s="196">
        <f t="shared" si="147"/>
        <v>3.7748538011695909</v>
      </c>
      <c r="BB48" s="196">
        <f t="shared" si="148"/>
        <v>3.1487804878048782</v>
      </c>
      <c r="BC48" s="196">
        <f t="shared" si="149"/>
        <v>2.6173340091231632</v>
      </c>
      <c r="BD48" s="169"/>
      <c r="BE48" s="169">
        <v>11.87</v>
      </c>
      <c r="BF48" s="23">
        <f t="shared" si="153"/>
        <v>13.68</v>
      </c>
      <c r="BG48" s="23">
        <f t="shared" si="154"/>
        <v>16.399999999999999</v>
      </c>
      <c r="BH48" s="23">
        <f t="shared" si="155"/>
        <v>19.729999999999997</v>
      </c>
      <c r="BJ48" s="171" t="s">
        <v>73</v>
      </c>
    </row>
    <row r="49" spans="1:78" x14ac:dyDescent="0.15">
      <c r="B49" t="s">
        <v>535</v>
      </c>
      <c r="C49" t="s">
        <v>439</v>
      </c>
      <c r="E49" s="36" t="s">
        <v>466</v>
      </c>
      <c r="F49" s="292">
        <v>91934</v>
      </c>
      <c r="G49" s="292">
        <v>102636.6</v>
      </c>
      <c r="H49" s="292">
        <v>24.38</v>
      </c>
      <c r="I49" s="36" t="s">
        <v>462</v>
      </c>
      <c r="J49" s="36">
        <f t="shared" si="129"/>
        <v>3.64</v>
      </c>
      <c r="L49" s="196">
        <f t="shared" si="130"/>
        <v>11.854813000993326</v>
      </c>
      <c r="M49" s="196">
        <f t="shared" si="131"/>
        <v>9.4404525386313463</v>
      </c>
      <c r="N49" s="196">
        <f t="shared" si="132"/>
        <v>7.6487167257877013</v>
      </c>
      <c r="O49" s="196">
        <f t="shared" si="133"/>
        <v>6.5670612323245257</v>
      </c>
      <c r="Q49" s="33">
        <v>8657.7999999999993</v>
      </c>
      <c r="R49" s="33">
        <v>10872</v>
      </c>
      <c r="S49" s="33">
        <v>13418.8</v>
      </c>
      <c r="T49" s="33">
        <v>15629</v>
      </c>
      <c r="V49" s="196">
        <f t="shared" si="134"/>
        <v>53.270670057611461</v>
      </c>
      <c r="W49" s="196" t="str">
        <f t="shared" si="135"/>
        <v>nm</v>
      </c>
      <c r="X49" s="196" t="str">
        <f t="shared" si="136"/>
        <v>nm</v>
      </c>
      <c r="Y49" s="196" t="str">
        <f t="shared" si="137"/>
        <v>nm</v>
      </c>
      <c r="AA49" s="33">
        <v>1926.7</v>
      </c>
      <c r="AB49" s="195" t="s">
        <v>560</v>
      </c>
      <c r="AC49" s="195" t="s">
        <v>560</v>
      </c>
      <c r="AD49" s="195" t="s">
        <v>560</v>
      </c>
      <c r="AF49" s="196" t="str">
        <f t="shared" si="138"/>
        <v>nm</v>
      </c>
      <c r="AG49" s="196" t="str">
        <f t="shared" si="139"/>
        <v>nm</v>
      </c>
      <c r="AH49" s="196" t="str">
        <f t="shared" si="140"/>
        <v>nm</v>
      </c>
      <c r="AI49" s="196" t="str">
        <f t="shared" si="141"/>
        <v>nm</v>
      </c>
      <c r="AK49" s="33">
        <v>-913.4</v>
      </c>
      <c r="AL49" s="195" t="s">
        <v>560</v>
      </c>
      <c r="AM49" s="195" t="s">
        <v>560</v>
      </c>
      <c r="AN49" s="195" t="s">
        <v>560</v>
      </c>
      <c r="AP49" s="196">
        <f t="shared" si="142"/>
        <v>203.16666666666666</v>
      </c>
      <c r="AQ49" s="196">
        <f t="shared" si="143"/>
        <v>55.409090909090907</v>
      </c>
      <c r="AR49" s="196">
        <f t="shared" si="144"/>
        <v>33.397260273972606</v>
      </c>
      <c r="AS49" s="196">
        <f t="shared" si="145"/>
        <v>24.877551020408163</v>
      </c>
      <c r="AU49" s="169">
        <v>0.12</v>
      </c>
      <c r="AV49" s="169">
        <v>0.44</v>
      </c>
      <c r="AW49" s="169">
        <v>0.73</v>
      </c>
      <c r="AX49" s="169">
        <v>0.98</v>
      </c>
      <c r="AZ49" s="196">
        <f t="shared" si="146"/>
        <v>11.132420091324201</v>
      </c>
      <c r="BA49" s="196">
        <f t="shared" si="147"/>
        <v>9.2699619771863127</v>
      </c>
      <c r="BB49" s="196">
        <f t="shared" si="148"/>
        <v>7.2559523809523805</v>
      </c>
      <c r="BC49" s="196">
        <f t="shared" si="149"/>
        <v>5.6175115207373274</v>
      </c>
      <c r="BD49" s="169"/>
      <c r="BE49" s="169">
        <v>2.19</v>
      </c>
      <c r="BF49" s="23">
        <f t="shared" si="153"/>
        <v>2.63</v>
      </c>
      <c r="BG49" s="23">
        <f t="shared" si="154"/>
        <v>3.36</v>
      </c>
      <c r="BH49" s="23">
        <f t="shared" si="155"/>
        <v>4.34</v>
      </c>
    </row>
    <row r="50" spans="1:78" x14ac:dyDescent="0.15">
      <c r="BJ50" s="187" t="s">
        <v>569</v>
      </c>
      <c r="BK50" s="78">
        <f>'3FS'!AY98</f>
        <v>22.027999999999999</v>
      </c>
      <c r="BL50" s="78">
        <f>'3FS'!AZ98</f>
        <v>18.768000000000001</v>
      </c>
      <c r="BM50" s="78">
        <f>'3FS'!BA98</f>
        <v>17.291999999999998</v>
      </c>
      <c r="BN50" s="78">
        <f>'3FS'!BB98</f>
        <v>20.496000000000002</v>
      </c>
      <c r="BO50" s="78">
        <f>'3FS'!BC98</f>
        <v>155.096</v>
      </c>
      <c r="BP50" s="78">
        <f>'3FS'!BD98</f>
        <v>36.583999999999996</v>
      </c>
      <c r="BQ50" s="78">
        <f>'3FS'!BE98</f>
        <v>31.85</v>
      </c>
      <c r="BR50" s="78">
        <f>'3FS'!BF98</f>
        <v>27.829895040662258</v>
      </c>
      <c r="BS50" s="78">
        <f>'3FS'!BG98</f>
        <v>29.104839989079668</v>
      </c>
      <c r="BT50" s="78">
        <f>'3FS'!BH98</f>
        <v>29.631202061075957</v>
      </c>
      <c r="BU50" s="78">
        <f>'3FS'!BI98</f>
        <v>30.554411930693909</v>
      </c>
      <c r="BV50" s="78">
        <f>'3FS'!BJ98</f>
        <v>29.33324815935325</v>
      </c>
      <c r="BW50" s="78">
        <f>'3FS'!BK98</f>
        <v>34.12704302528288</v>
      </c>
      <c r="BX50" s="78">
        <f>'3FS'!BL98</f>
        <v>37.690459860127767</v>
      </c>
      <c r="BY50" s="78">
        <f>'3FS'!BM98</f>
        <v>34.38922508169825</v>
      </c>
      <c r="BZ50" s="78">
        <f>'3FS'!BN98</f>
        <v>32.623886145271427</v>
      </c>
    </row>
    <row r="51" spans="1:78" x14ac:dyDescent="0.15">
      <c r="BJ51" s="209" t="str">
        <f t="shared" ref="BJ51:BJ57" si="158">BJ39</f>
        <v>Electronic Materials</v>
      </c>
      <c r="BK51" s="78"/>
      <c r="BL51" s="78"/>
      <c r="BM51" s="78"/>
      <c r="BN51" s="78"/>
      <c r="BO51" s="78"/>
      <c r="BP51" s="78"/>
      <c r="BQ51" s="78"/>
      <c r="BR51" s="78"/>
      <c r="BS51" s="78"/>
      <c r="BT51" s="78"/>
      <c r="BU51" s="78"/>
      <c r="BV51" s="78"/>
      <c r="BW51" s="78"/>
      <c r="BX51" s="78"/>
      <c r="BY51" s="78"/>
      <c r="BZ51" s="78"/>
    </row>
    <row r="52" spans="1:78" x14ac:dyDescent="0.15">
      <c r="A52" t="s">
        <v>43</v>
      </c>
      <c r="B52" s="47" t="s">
        <v>562</v>
      </c>
      <c r="C52" s="47"/>
      <c r="D52" s="47"/>
      <c r="E52" s="198"/>
      <c r="F52" s="198"/>
      <c r="G52" s="198"/>
      <c r="H52" s="198"/>
      <c r="I52" s="198"/>
      <c r="J52" s="198"/>
      <c r="K52" s="198"/>
      <c r="L52" s="197">
        <f>ROUND(IFERROR(MIN(L$43:L$49),"nm"),1)</f>
        <v>0.5</v>
      </c>
      <c r="M52" s="197">
        <f t="shared" ref="M52:O52" si="159">ROUND(IFERROR(MIN(M$43:M$49),"nm"),1)</f>
        <v>0.6</v>
      </c>
      <c r="N52" s="197">
        <f t="shared" si="159"/>
        <v>0.6</v>
      </c>
      <c r="O52" s="197">
        <f t="shared" si="159"/>
        <v>0.6</v>
      </c>
      <c r="P52" s="198"/>
      <c r="Q52" s="200"/>
      <c r="R52" s="200"/>
      <c r="S52" s="200"/>
      <c r="T52" s="200"/>
      <c r="U52" s="198"/>
      <c r="V52" s="197">
        <f>ROUND(IFERROR(MIN(V$43:V$49),"nm"),1)</f>
        <v>5.7</v>
      </c>
      <c r="W52" s="197">
        <f t="shared" ref="W52:Y52" si="160">ROUND(IFERROR(MIN(W$43:W$49),"nm"),1)</f>
        <v>6.2</v>
      </c>
      <c r="X52" s="197">
        <f t="shared" si="160"/>
        <v>4.0999999999999996</v>
      </c>
      <c r="Y52" s="197">
        <f t="shared" si="160"/>
        <v>5.6</v>
      </c>
      <c r="Z52" s="199"/>
      <c r="AA52" s="199"/>
      <c r="AB52" s="199"/>
      <c r="AC52" s="199"/>
      <c r="AD52" s="199"/>
      <c r="AE52" s="199"/>
      <c r="AF52" s="197">
        <f>ROUND(IFERROR(MIN(AF$43:AF$49),"nm"),1)</f>
        <v>19.2</v>
      </c>
      <c r="AG52" s="197">
        <f t="shared" ref="AG52:AI52" si="161">ROUND(IFERROR(MIN(AG$43:AG$49),"nm"),1)</f>
        <v>11.4</v>
      </c>
      <c r="AH52" s="197">
        <f t="shared" si="161"/>
        <v>10.4</v>
      </c>
      <c r="AI52" s="197">
        <f t="shared" si="161"/>
        <v>11.5</v>
      </c>
      <c r="AJ52" s="199"/>
      <c r="AK52" s="199"/>
      <c r="AL52" s="199"/>
      <c r="AM52" s="199"/>
      <c r="AN52" s="199"/>
      <c r="AO52" s="199"/>
      <c r="AP52" s="197">
        <f>ROUND(IFERROR(MIN(AP$43:AP$49),"nm"),1)</f>
        <v>14.2</v>
      </c>
      <c r="AQ52" s="197">
        <f t="shared" ref="AQ52:AS52" si="162">ROUND(IFERROR(MIN(AQ$43:AQ$49),"nm"),1)</f>
        <v>16.899999999999999</v>
      </c>
      <c r="AR52" s="197">
        <f t="shared" si="162"/>
        <v>6.9</v>
      </c>
      <c r="AS52" s="197">
        <f t="shared" si="162"/>
        <v>11.1</v>
      </c>
      <c r="AT52" s="198"/>
      <c r="AU52" s="201"/>
      <c r="AV52" s="201"/>
      <c r="AW52" s="198"/>
      <c r="AX52" s="198"/>
      <c r="AZ52" s="197">
        <f>ROUND(IFERROR(MIN(AZ$43:AZ$49),"nm"),1)</f>
        <v>0.8</v>
      </c>
      <c r="BA52" s="197">
        <f t="shared" ref="BA52:BC52" si="163">ROUND(IFERROR(MIN(BA$43:BA$49),"nm"),1)</f>
        <v>0.8</v>
      </c>
      <c r="BB52" s="197">
        <f t="shared" si="163"/>
        <v>0.7</v>
      </c>
      <c r="BC52" s="197">
        <f t="shared" si="163"/>
        <v>0.7</v>
      </c>
      <c r="BD52" s="198"/>
      <c r="BE52" s="198"/>
      <c r="BF52" s="198"/>
      <c r="BG52" s="198"/>
      <c r="BH52" s="198"/>
      <c r="BJ52" s="209" t="str">
        <f t="shared" si="158"/>
        <v>Medical</v>
      </c>
      <c r="BK52" s="78"/>
      <c r="BL52" s="78"/>
      <c r="BM52" s="78"/>
      <c r="BN52" s="78"/>
      <c r="BO52" s="78"/>
      <c r="BP52" s="78"/>
      <c r="BQ52" s="78"/>
      <c r="BR52" s="78"/>
      <c r="BS52" s="78"/>
      <c r="BT52" s="78"/>
      <c r="BU52" s="78"/>
      <c r="BV52" s="78"/>
      <c r="BW52" s="78"/>
      <c r="BX52" s="78"/>
      <c r="BY52" s="78"/>
      <c r="BZ52" s="78"/>
    </row>
    <row r="53" spans="1:78" x14ac:dyDescent="0.15">
      <c r="B53" s="47" t="s">
        <v>558</v>
      </c>
      <c r="C53" s="47"/>
      <c r="D53" s="47"/>
      <c r="E53" s="73"/>
      <c r="F53" s="73"/>
      <c r="G53" s="73"/>
      <c r="H53" s="73"/>
      <c r="I53" s="73"/>
      <c r="J53" s="73"/>
      <c r="K53" s="73"/>
      <c r="L53" s="197">
        <f>ROUND(IFERROR(_xlfn.QUARTILE.INC(L$43:L$49,1),"nm"),1)</f>
        <v>1.2</v>
      </c>
      <c r="M53" s="197">
        <f t="shared" ref="M53:O53" si="164">ROUND(IFERROR(_xlfn.QUARTILE.INC(M$43:M$49,1),"nm"),1)</f>
        <v>1.2</v>
      </c>
      <c r="N53" s="197">
        <f t="shared" si="164"/>
        <v>1.2</v>
      </c>
      <c r="O53" s="197">
        <f t="shared" si="164"/>
        <v>1.1000000000000001</v>
      </c>
      <c r="P53" s="73"/>
      <c r="Q53" s="118"/>
      <c r="R53" s="118"/>
      <c r="S53" s="118"/>
      <c r="T53" s="118"/>
      <c r="U53" s="73"/>
      <c r="V53" s="197">
        <f>ROUND(IFERROR(_xlfn.QUARTILE.INC(V$43:V$49,1),"nm"),1)</f>
        <v>8.6999999999999993</v>
      </c>
      <c r="W53" s="197">
        <f t="shared" ref="W53:Y53" si="165">ROUND(IFERROR(_xlfn.QUARTILE.INC(W$43:W$49,1),"nm"),1)</f>
        <v>9.6</v>
      </c>
      <c r="X53" s="197">
        <f t="shared" si="165"/>
        <v>8</v>
      </c>
      <c r="Y53" s="197">
        <f t="shared" si="165"/>
        <v>7.3</v>
      </c>
      <c r="Z53" s="197"/>
      <c r="AA53" s="197"/>
      <c r="AB53" s="197"/>
      <c r="AC53" s="197"/>
      <c r="AD53" s="197"/>
      <c r="AE53" s="197"/>
      <c r="AF53" s="197">
        <f>ROUND(IFERROR(_xlfn.QUARTILE.INC(AF$43:AF$49,1),"nm"),1)</f>
        <v>36.5</v>
      </c>
      <c r="AG53" s="197">
        <f t="shared" ref="AG53:AI53" si="166">ROUND(IFERROR(_xlfn.QUARTILE.INC(AG$43:AG$49,1),"nm"),1)</f>
        <v>22.7</v>
      </c>
      <c r="AH53" s="197">
        <f t="shared" si="166"/>
        <v>18.2</v>
      </c>
      <c r="AI53" s="197">
        <f t="shared" si="166"/>
        <v>16.100000000000001</v>
      </c>
      <c r="AJ53" s="197"/>
      <c r="AK53" s="197"/>
      <c r="AL53" s="197"/>
      <c r="AM53" s="197"/>
      <c r="AN53" s="197"/>
      <c r="AO53" s="197"/>
      <c r="AP53" s="197">
        <f>ROUND(IFERROR(_xlfn.QUARTILE.INC(AP$43:AP$49,1),"nm"),1)</f>
        <v>27.8</v>
      </c>
      <c r="AQ53" s="197">
        <f t="shared" ref="AQ53:AS53" si="167">ROUND(IFERROR(_xlfn.QUARTILE.INC(AQ$43:AQ$49,1),"nm"),1)</f>
        <v>21.7</v>
      </c>
      <c r="AR53" s="197">
        <f t="shared" si="167"/>
        <v>14.9</v>
      </c>
      <c r="AS53" s="197">
        <f t="shared" si="167"/>
        <v>14.7</v>
      </c>
      <c r="AT53" s="73"/>
      <c r="AU53" s="119"/>
      <c r="AV53" s="119"/>
      <c r="AW53" s="73"/>
      <c r="AX53" s="73"/>
      <c r="AZ53" s="197">
        <f>ROUND(IFERROR(_xlfn.QUARTILE.INC(AZ$43:AZ$49,1),"nm"),1)</f>
        <v>0.9</v>
      </c>
      <c r="BA53" s="197">
        <f t="shared" ref="BA53:BC53" si="168">ROUND(IFERROR(_xlfn.QUARTILE.INC(BA$43:BA$49,1),"nm"),1)</f>
        <v>0.9</v>
      </c>
      <c r="BB53" s="197">
        <f t="shared" si="168"/>
        <v>0.9</v>
      </c>
      <c r="BC53" s="197">
        <f t="shared" si="168"/>
        <v>0.8</v>
      </c>
      <c r="BD53" s="73"/>
      <c r="BE53" s="73"/>
      <c r="BF53" s="73"/>
      <c r="BG53" s="73"/>
      <c r="BH53" s="73"/>
      <c r="BJ53" s="209" t="str">
        <f t="shared" si="158"/>
        <v>Composite Materials</v>
      </c>
      <c r="BK53" s="78"/>
      <c r="BL53" s="78"/>
      <c r="BM53" s="78"/>
      <c r="BN53" s="78"/>
      <c r="BO53" s="78"/>
      <c r="BP53" s="78"/>
      <c r="BQ53" s="78"/>
      <c r="BR53" s="78"/>
      <c r="BS53" s="78"/>
      <c r="BT53" s="78"/>
      <c r="BU53" s="78"/>
      <c r="BV53" s="78"/>
      <c r="BW53" s="78"/>
      <c r="BX53" s="78"/>
      <c r="BY53" s="78"/>
      <c r="BZ53" s="78"/>
    </row>
    <row r="54" spans="1:78" x14ac:dyDescent="0.15">
      <c r="B54" s="46" t="s">
        <v>362</v>
      </c>
      <c r="C54" s="47"/>
      <c r="D54" s="47"/>
      <c r="E54" s="198"/>
      <c r="F54" s="198"/>
      <c r="G54" s="198"/>
      <c r="H54" s="198"/>
      <c r="I54" s="198"/>
      <c r="J54" s="198"/>
      <c r="K54" s="198"/>
      <c r="L54" s="199">
        <f>ROUND(IFERROR(MEDIAN(L$43:L$49),"nm"),1)</f>
        <v>3.9</v>
      </c>
      <c r="M54" s="199">
        <f t="shared" ref="M54:O54" si="169">ROUND(IFERROR(MEDIAN(M$43:M$49),"nm"),1)</f>
        <v>3.3</v>
      </c>
      <c r="N54" s="199">
        <f t="shared" si="169"/>
        <v>2.9</v>
      </c>
      <c r="O54" s="199">
        <f t="shared" si="169"/>
        <v>2.7</v>
      </c>
      <c r="P54" s="198"/>
      <c r="Q54" s="200"/>
      <c r="R54" s="200"/>
      <c r="S54" s="200"/>
      <c r="T54" s="200"/>
      <c r="U54" s="198"/>
      <c r="V54" s="199">
        <f>ROUND(IFERROR(MEDIAN(V$43:V$49),"nm"),1)</f>
        <v>21.9</v>
      </c>
      <c r="W54" s="199">
        <f t="shared" ref="W54:Y54" si="170">ROUND(IFERROR(MEDIAN(W$43:W$49),"nm"),1)</f>
        <v>11.6</v>
      </c>
      <c r="X54" s="199">
        <f t="shared" si="170"/>
        <v>9.1</v>
      </c>
      <c r="Y54" s="199">
        <f t="shared" si="170"/>
        <v>8.1</v>
      </c>
      <c r="Z54" s="199"/>
      <c r="AA54" s="199"/>
      <c r="AB54" s="199"/>
      <c r="AC54" s="199"/>
      <c r="AD54" s="199"/>
      <c r="AE54" s="199"/>
      <c r="AF54" s="199">
        <f>ROUND(IFERROR(MEDIAN(AF$43:AF$49),"nm"),1)</f>
        <v>44.8</v>
      </c>
      <c r="AG54" s="199">
        <f t="shared" ref="AG54:AI54" si="171">ROUND(IFERROR(MEDIAN(AG$43:AG$49),"nm"),1)</f>
        <v>34.700000000000003</v>
      </c>
      <c r="AH54" s="199">
        <f t="shared" si="171"/>
        <v>24.7</v>
      </c>
      <c r="AI54" s="199">
        <f t="shared" si="171"/>
        <v>23.3</v>
      </c>
      <c r="AJ54" s="199"/>
      <c r="AK54" s="199"/>
      <c r="AL54" s="199"/>
      <c r="AM54" s="199"/>
      <c r="AN54" s="199"/>
      <c r="AO54" s="199"/>
      <c r="AP54" s="199">
        <f>ROUND(IFERROR(MEDIAN(AP$43:AP$49),"nm"),1)</f>
        <v>44.2</v>
      </c>
      <c r="AQ54" s="199">
        <f t="shared" ref="AQ54:AS54" si="172">ROUND(IFERROR(MEDIAN(AQ$43:AQ$49),"nm"),1)</f>
        <v>27.1</v>
      </c>
      <c r="AR54" s="199">
        <f t="shared" si="172"/>
        <v>18</v>
      </c>
      <c r="AS54" s="199">
        <f t="shared" si="172"/>
        <v>15.5</v>
      </c>
      <c r="AT54" s="198"/>
      <c r="AU54" s="201"/>
      <c r="AV54" s="201"/>
      <c r="AW54" s="198"/>
      <c r="AX54" s="198"/>
      <c r="AZ54" s="199">
        <f>ROUND(IFERROR(MEDIAN(AZ$43:AZ$49),"nm"),1)</f>
        <v>4.4000000000000004</v>
      </c>
      <c r="BA54" s="199">
        <f t="shared" ref="BA54:BC54" si="173">ROUND(IFERROR(MEDIAN(BA$43:BA$49),"nm"),1)</f>
        <v>3.8</v>
      </c>
      <c r="BB54" s="199">
        <f t="shared" si="173"/>
        <v>3</v>
      </c>
      <c r="BC54" s="199">
        <f t="shared" si="173"/>
        <v>2.4</v>
      </c>
      <c r="BD54" s="198"/>
      <c r="BE54" s="198"/>
      <c r="BF54" s="198"/>
      <c r="BG54" s="198"/>
      <c r="BH54" s="198"/>
      <c r="BJ54" s="209" t="str">
        <f t="shared" si="158"/>
        <v>Materials Solution</v>
      </c>
      <c r="BK54" s="78"/>
      <c r="BL54" s="78"/>
      <c r="BM54" s="78"/>
      <c r="BN54" s="78"/>
      <c r="BO54" s="78"/>
      <c r="BP54" s="78"/>
      <c r="BQ54" s="78"/>
      <c r="BR54" s="78"/>
      <c r="BS54" s="78"/>
      <c r="BT54" s="78"/>
      <c r="BU54" s="78"/>
      <c r="BV54" s="78"/>
      <c r="BW54" s="78"/>
      <c r="BX54" s="78"/>
      <c r="BY54" s="78"/>
      <c r="BZ54" s="78"/>
    </row>
    <row r="55" spans="1:78" x14ac:dyDescent="0.15">
      <c r="B55" s="47" t="s">
        <v>561</v>
      </c>
      <c r="C55" s="47"/>
      <c r="D55" s="47"/>
      <c r="E55" s="73"/>
      <c r="F55" s="73"/>
      <c r="G55" s="73"/>
      <c r="H55" s="73"/>
      <c r="I55" s="73"/>
      <c r="J55" s="73"/>
      <c r="K55" s="73"/>
      <c r="L55" s="197">
        <f>ROUND(IFERROR(AVERAGE(L$43:L$49),"nm"),1)</f>
        <v>4.5</v>
      </c>
      <c r="M55" s="197">
        <f t="shared" ref="M55:O55" si="174">ROUND(IFERROR(AVERAGE(M$43:M$49),"nm"),1)</f>
        <v>3.7</v>
      </c>
      <c r="N55" s="197">
        <f t="shared" si="174"/>
        <v>3.1</v>
      </c>
      <c r="O55" s="197">
        <f t="shared" si="174"/>
        <v>2.8</v>
      </c>
      <c r="P55" s="73"/>
      <c r="Q55" s="118"/>
      <c r="R55" s="118"/>
      <c r="S55" s="118"/>
      <c r="T55" s="118"/>
      <c r="U55" s="73"/>
      <c r="V55" s="197">
        <f>ROUND(IFERROR(AVERAGE(V$43:V$49),"nm"),1)</f>
        <v>20.8</v>
      </c>
      <c r="W55" s="197">
        <f t="shared" ref="W55:Y55" si="175">ROUND(IFERROR(AVERAGE(W$43:W$49),"nm"),1)</f>
        <v>12.3</v>
      </c>
      <c r="X55" s="197">
        <f t="shared" si="175"/>
        <v>9.6</v>
      </c>
      <c r="Y55" s="197">
        <f t="shared" si="175"/>
        <v>8.8000000000000007</v>
      </c>
      <c r="Z55" s="197"/>
      <c r="AA55" s="197"/>
      <c r="AB55" s="197"/>
      <c r="AC55" s="197"/>
      <c r="AD55" s="197"/>
      <c r="AE55" s="197"/>
      <c r="AF55" s="197">
        <f>ROUND(IFERROR(AVERAGE(AF$43:AF$49),"nm"),1)</f>
        <v>46.6</v>
      </c>
      <c r="AG55" s="197">
        <f t="shared" ref="AG55:AI55" si="176">ROUND(IFERROR(AVERAGE(AG$43:AG$49),"nm"),1)</f>
        <v>30.4</v>
      </c>
      <c r="AH55" s="197">
        <f t="shared" si="176"/>
        <v>21.1</v>
      </c>
      <c r="AI55" s="197">
        <f t="shared" si="176"/>
        <v>29.7</v>
      </c>
      <c r="AJ55" s="197"/>
      <c r="AK55" s="197"/>
      <c r="AL55" s="197"/>
      <c r="AM55" s="197"/>
      <c r="AN55" s="197"/>
      <c r="AO55" s="197"/>
      <c r="AP55" s="197">
        <f>ROUND(IFERROR(AVERAGE(AP$43:AP$49),"nm"),1)</f>
        <v>62.8</v>
      </c>
      <c r="AQ55" s="197">
        <f t="shared" ref="AQ55:AS55" si="177">ROUND(IFERROR(AVERAGE(AQ$43:AQ$49),"nm"),1)</f>
        <v>30.5</v>
      </c>
      <c r="AR55" s="197">
        <f t="shared" si="177"/>
        <v>19.100000000000001</v>
      </c>
      <c r="AS55" s="197">
        <f t="shared" si="177"/>
        <v>16.899999999999999</v>
      </c>
      <c r="AT55" s="73"/>
      <c r="AU55" s="119"/>
      <c r="AV55" s="119"/>
      <c r="AW55" s="73"/>
      <c r="AX55" s="73"/>
      <c r="AZ55" s="197">
        <f>ROUND(IFERROR(AVERAGE(AZ$43:AZ$49),"nm"),1)</f>
        <v>4</v>
      </c>
      <c r="BA55" s="197">
        <f t="shared" ref="BA55:BC55" si="178">ROUND(IFERROR(AVERAGE(BA$43:BA$49),"nm"),1)</f>
        <v>3.5</v>
      </c>
      <c r="BB55" s="197">
        <f t="shared" si="178"/>
        <v>2.8</v>
      </c>
      <c r="BC55" s="197">
        <f t="shared" si="178"/>
        <v>2.2999999999999998</v>
      </c>
      <c r="BD55" s="73"/>
      <c r="BE55" s="73"/>
      <c r="BF55" s="73"/>
      <c r="BG55" s="73"/>
      <c r="BH55" s="73"/>
      <c r="BJ55" s="209" t="str">
        <f t="shared" si="158"/>
        <v>Insulation Materials</v>
      </c>
      <c r="BK55" s="78"/>
      <c r="BL55" s="78"/>
      <c r="BM55" s="78"/>
      <c r="BN55" s="78"/>
      <c r="BO55" s="78"/>
      <c r="BP55" s="78"/>
      <c r="BQ55" s="78"/>
      <c r="BR55" s="78"/>
      <c r="BS55" s="78"/>
      <c r="BT55" s="78"/>
      <c r="BU55" s="78"/>
      <c r="BV55" s="78"/>
      <c r="BW55" s="78"/>
      <c r="BX55" s="78"/>
      <c r="BY55" s="78"/>
      <c r="BZ55" s="78"/>
    </row>
    <row r="56" spans="1:78" x14ac:dyDescent="0.15">
      <c r="B56" s="47" t="s">
        <v>559</v>
      </c>
      <c r="C56" s="47"/>
      <c r="D56" s="47"/>
      <c r="E56" s="73"/>
      <c r="F56" s="73"/>
      <c r="G56" s="73"/>
      <c r="H56" s="73"/>
      <c r="I56" s="73"/>
      <c r="J56" s="73"/>
      <c r="K56" s="73"/>
      <c r="L56" s="197">
        <f>ROUND(IFERROR(QUARTILE(L$43:L$49,3),"nm"),1)</f>
        <v>6.4</v>
      </c>
      <c r="M56" s="197">
        <f t="shared" ref="M56:O56" si="179">ROUND(IFERROR(QUARTILE(M$43:M$49,3),"nm"),1)</f>
        <v>5</v>
      </c>
      <c r="N56" s="197">
        <f t="shared" si="179"/>
        <v>4.2</v>
      </c>
      <c r="O56" s="197">
        <f t="shared" si="179"/>
        <v>3.8</v>
      </c>
      <c r="P56" s="73"/>
      <c r="Q56" s="118"/>
      <c r="R56" s="118"/>
      <c r="S56" s="118"/>
      <c r="T56" s="118"/>
      <c r="U56" s="73"/>
      <c r="V56" s="197">
        <f>ROUND(IFERROR(QUARTILE(V$43:V$49,3),"nm"),1)</f>
        <v>23.6</v>
      </c>
      <c r="W56" s="197">
        <f t="shared" ref="W56:Y56" si="180">ROUND(IFERROR(QUARTILE(W$43:W$49,3),"nm"),1)</f>
        <v>15.7</v>
      </c>
      <c r="X56" s="197">
        <f t="shared" si="180"/>
        <v>11.6</v>
      </c>
      <c r="Y56" s="197">
        <f t="shared" si="180"/>
        <v>10.199999999999999</v>
      </c>
      <c r="Z56" s="197"/>
      <c r="AA56" s="197"/>
      <c r="AB56" s="197"/>
      <c r="AC56" s="197"/>
      <c r="AD56" s="197"/>
      <c r="AE56" s="197"/>
      <c r="AF56" s="197">
        <f>ROUND(IFERROR(QUARTILE(AF$43:AF$49,3),"nm"),1)</f>
        <v>58.1</v>
      </c>
      <c r="AG56" s="197">
        <f t="shared" ref="AG56:AI56" si="181">ROUND(IFERROR(QUARTILE(AG$43:AG$49,3),"nm"),1)</f>
        <v>40.4</v>
      </c>
      <c r="AH56" s="197">
        <f t="shared" si="181"/>
        <v>25.3</v>
      </c>
      <c r="AI56" s="197">
        <f t="shared" si="181"/>
        <v>26.9</v>
      </c>
      <c r="AJ56" s="197"/>
      <c r="AK56" s="197"/>
      <c r="AL56" s="197"/>
      <c r="AM56" s="197"/>
      <c r="AN56" s="197"/>
      <c r="AO56" s="197"/>
      <c r="AP56" s="197">
        <f>ROUND(IFERROR(QUARTILE(AP$43:AP$49,3),"nm"),1)</f>
        <v>47.4</v>
      </c>
      <c r="AQ56" s="197">
        <f t="shared" ref="AQ56:AS56" si="182">ROUND(IFERROR(QUARTILE(AQ$43:AQ$49,3),"nm"),1)</f>
        <v>34.200000000000003</v>
      </c>
      <c r="AR56" s="197">
        <f t="shared" si="182"/>
        <v>22.7</v>
      </c>
      <c r="AS56" s="197">
        <f t="shared" si="182"/>
        <v>18.600000000000001</v>
      </c>
      <c r="AT56" s="73"/>
      <c r="AU56" s="119"/>
      <c r="AV56" s="119"/>
      <c r="AW56" s="73"/>
      <c r="AX56" s="73"/>
      <c r="AZ56" s="197">
        <f>ROUND(IFERROR(QUARTILE(AZ$43:AZ$49,3),"nm"),1)</f>
        <v>5.0999999999999996</v>
      </c>
      <c r="BA56" s="197">
        <f t="shared" ref="BA56:BC56" si="183">ROUND(IFERROR(QUARTILE(BA$43:BA$49,3),"nm"),1)</f>
        <v>4.3</v>
      </c>
      <c r="BB56" s="197">
        <f t="shared" si="183"/>
        <v>3.5</v>
      </c>
      <c r="BC56" s="197">
        <f t="shared" si="183"/>
        <v>3</v>
      </c>
      <c r="BD56" s="73"/>
      <c r="BE56" s="73"/>
      <c r="BF56" s="73"/>
      <c r="BG56" s="73"/>
      <c r="BH56" s="73"/>
      <c r="BJ56" s="209" t="str">
        <f t="shared" si="158"/>
        <v>Other Business</v>
      </c>
      <c r="BK56" s="78"/>
      <c r="BL56" s="78"/>
      <c r="BM56" s="78"/>
      <c r="BN56" s="78"/>
      <c r="BO56" s="78"/>
      <c r="BP56" s="78"/>
      <c r="BQ56" s="78"/>
      <c r="BR56" s="78"/>
      <c r="BS56" s="78"/>
      <c r="BT56" s="78"/>
      <c r="BU56" s="78"/>
      <c r="BV56" s="78"/>
      <c r="BW56" s="78"/>
      <c r="BX56" s="78"/>
      <c r="BY56" s="78"/>
      <c r="BZ56" s="78"/>
    </row>
    <row r="57" spans="1:78" x14ac:dyDescent="0.15">
      <c r="B57" s="47" t="s">
        <v>563</v>
      </c>
      <c r="C57" s="47"/>
      <c r="D57" s="47"/>
      <c r="E57" s="73"/>
      <c r="F57" s="73"/>
      <c r="G57" s="73"/>
      <c r="H57" s="73"/>
      <c r="I57" s="73"/>
      <c r="J57" s="73"/>
      <c r="K57" s="73"/>
      <c r="L57" s="197">
        <f>ROUND(IFERROR(MAX(L$43:L$49),"nm"),1)</f>
        <v>11.9</v>
      </c>
      <c r="M57" s="197">
        <f t="shared" ref="M57:O57" si="184">ROUND(IFERROR(MAX(M$43:M$49),"nm"),1)</f>
        <v>9.4</v>
      </c>
      <c r="N57" s="197">
        <f t="shared" si="184"/>
        <v>7.6</v>
      </c>
      <c r="O57" s="197">
        <f t="shared" si="184"/>
        <v>6.6</v>
      </c>
      <c r="P57" s="73"/>
      <c r="Q57" s="118"/>
      <c r="R57" s="118"/>
      <c r="S57" s="118"/>
      <c r="T57" s="118"/>
      <c r="U57" s="73"/>
      <c r="V57" s="197">
        <f>ROUND(IFERROR(MAX(V$43:V$49),"nm"),1)</f>
        <v>53.3</v>
      </c>
      <c r="W57" s="197">
        <f t="shared" ref="W57:Y57" si="185">ROUND(IFERROR(MAX(W$43:W$49),"nm"),1)</f>
        <v>18.3</v>
      </c>
      <c r="X57" s="197">
        <f t="shared" si="185"/>
        <v>15</v>
      </c>
      <c r="Y57" s="197">
        <f t="shared" si="185"/>
        <v>13.2</v>
      </c>
      <c r="Z57" s="197"/>
      <c r="AA57" s="197"/>
      <c r="AB57" s="197"/>
      <c r="AC57" s="197"/>
      <c r="AD57" s="197"/>
      <c r="AE57" s="197"/>
      <c r="AF57" s="197">
        <f>ROUND(IFERROR(MAX(AF$43:AF$49),"nm"),1)</f>
        <v>74.3</v>
      </c>
      <c r="AG57" s="197">
        <f t="shared" ref="AG57:AI57" si="186">ROUND(IFERROR(MAX(AG$43:AG$49),"nm"),1)</f>
        <v>42.8</v>
      </c>
      <c r="AH57" s="197">
        <f t="shared" si="186"/>
        <v>27.2</v>
      </c>
      <c r="AI57" s="197">
        <f t="shared" si="186"/>
        <v>70.7</v>
      </c>
      <c r="AJ57" s="197"/>
      <c r="AK57" s="197"/>
      <c r="AL57" s="197"/>
      <c r="AM57" s="197"/>
      <c r="AN57" s="197"/>
      <c r="AO57" s="197"/>
      <c r="AP57" s="197">
        <f>ROUND(IFERROR(MAX(AP$43:AP$49),"nm"),1)</f>
        <v>203.2</v>
      </c>
      <c r="AQ57" s="197">
        <f t="shared" ref="AQ57:AS57" si="187">ROUND(IFERROR(MAX(AQ$43:AQ$49),"nm"),1)</f>
        <v>55.4</v>
      </c>
      <c r="AR57" s="197">
        <f t="shared" si="187"/>
        <v>33.4</v>
      </c>
      <c r="AS57" s="197">
        <f t="shared" si="187"/>
        <v>24.9</v>
      </c>
      <c r="AT57" s="73"/>
      <c r="AU57" s="119"/>
      <c r="AV57" s="119"/>
      <c r="AW57" s="73"/>
      <c r="AX57" s="73"/>
      <c r="AZ57" s="197">
        <f>ROUND(IFERROR(MAX(AZ$43:AZ$49),"nm"),1)</f>
        <v>11.1</v>
      </c>
      <c r="BA57" s="197">
        <f t="shared" ref="BA57:BC57" si="188">ROUND(IFERROR(MAX(BA$43:BA$49),"nm"),1)</f>
        <v>9.3000000000000007</v>
      </c>
      <c r="BB57" s="197">
        <f t="shared" si="188"/>
        <v>7.3</v>
      </c>
      <c r="BC57" s="197">
        <f t="shared" si="188"/>
        <v>5.6</v>
      </c>
      <c r="BD57" s="73"/>
      <c r="BE57" s="73"/>
      <c r="BF57" s="73"/>
      <c r="BG57" s="73"/>
      <c r="BH57" s="73"/>
      <c r="BJ57" s="209" t="str">
        <f t="shared" si="158"/>
        <v>Adjustments</v>
      </c>
      <c r="BK57" s="78"/>
      <c r="BL57" s="78"/>
      <c r="BM57" s="78"/>
      <c r="BN57" s="78"/>
      <c r="BO57" s="78"/>
      <c r="BP57" s="78"/>
      <c r="BQ57" s="78"/>
      <c r="BR57" s="78"/>
      <c r="BS57" s="78"/>
      <c r="BT57" s="78"/>
      <c r="BU57" s="78"/>
      <c r="BV57" s="78"/>
      <c r="BW57" s="78"/>
      <c r="BX57" s="78"/>
      <c r="BY57" s="78"/>
      <c r="BZ57" s="78"/>
    </row>
    <row r="59" spans="1:78" x14ac:dyDescent="0.15">
      <c r="A59" t="s">
        <v>43</v>
      </c>
      <c r="B59" s="96" t="s">
        <v>34</v>
      </c>
      <c r="C59" s="95"/>
      <c r="D59" s="95"/>
      <c r="E59" s="95"/>
      <c r="F59" s="163"/>
      <c r="G59" s="163"/>
      <c r="H59" s="163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  <c r="AM59" s="95"/>
      <c r="AN59" s="95"/>
      <c r="AO59" s="95"/>
      <c r="AP59" s="95"/>
      <c r="AQ59" s="95"/>
      <c r="AR59" s="95"/>
      <c r="AS59" s="95"/>
      <c r="AT59" s="95"/>
      <c r="AU59" s="95"/>
      <c r="AV59" s="95"/>
      <c r="AW59" s="95"/>
      <c r="AX59" s="95"/>
      <c r="AZ59" s="95"/>
      <c r="BA59" s="95"/>
      <c r="BB59" s="95"/>
      <c r="BC59" s="95"/>
      <c r="BD59" s="95"/>
      <c r="BE59" s="95"/>
      <c r="BF59" s="95"/>
      <c r="BG59" s="95"/>
      <c r="BH59" s="95"/>
    </row>
    <row r="60" spans="1:78" x14ac:dyDescent="0.15">
      <c r="X60" s="36">
        <f>$X$6/X72</f>
        <v>2.0774388582812735</v>
      </c>
      <c r="AR60" s="36">
        <f>$AR$6/AR71</f>
        <v>2.0824235707672334</v>
      </c>
      <c r="BB60" s="36">
        <f>$AR$6/BB71</f>
        <v>35.996178866119322</v>
      </c>
    </row>
    <row r="61" spans="1:78" x14ac:dyDescent="0.15">
      <c r="B61" t="s">
        <v>536</v>
      </c>
      <c r="C61" t="s">
        <v>444</v>
      </c>
      <c r="E61" s="36" t="s">
        <v>60</v>
      </c>
      <c r="F61" s="292">
        <v>283.8</v>
      </c>
      <c r="G61" s="292">
        <v>249.1</v>
      </c>
      <c r="H61" s="292">
        <v>2125</v>
      </c>
      <c r="I61" s="36" t="s">
        <v>461</v>
      </c>
      <c r="J61" s="36">
        <f t="shared" ref="J61:J68" si="189">ROUND(IFERROR(H61/VLOOKUP($I61,$B$113:$C$117,2,FALSE),"nm"),2)</f>
        <v>13.42</v>
      </c>
      <c r="L61" s="196">
        <f t="shared" ref="L61:O68" si="190">IFERROR($G61/Q61,"nm")</f>
        <v>2.5840248962655599</v>
      </c>
      <c r="M61" s="196">
        <f t="shared" si="190"/>
        <v>2.4910000000000001</v>
      </c>
      <c r="N61" s="196">
        <f t="shared" si="190"/>
        <v>2.2666060054595083</v>
      </c>
      <c r="O61" s="196">
        <f t="shared" si="190"/>
        <v>2.1455641688199827</v>
      </c>
      <c r="Q61" s="33">
        <v>96.4</v>
      </c>
      <c r="R61" s="33">
        <v>100</v>
      </c>
      <c r="S61" s="33">
        <v>109.9</v>
      </c>
      <c r="T61" s="33">
        <v>116.1</v>
      </c>
      <c r="V61" s="196">
        <f t="shared" ref="V61:Y68" si="191">IFERROR($G61/AA61,"nm")</f>
        <v>14.482558139534884</v>
      </c>
      <c r="W61" s="196">
        <f t="shared" si="191"/>
        <v>11.322727272727272</v>
      </c>
      <c r="X61" s="196">
        <f t="shared" si="191"/>
        <v>9.1918819188191883</v>
      </c>
      <c r="Y61" s="196">
        <f t="shared" si="191"/>
        <v>8.3033333333333328</v>
      </c>
      <c r="AA61" s="33">
        <v>17.2</v>
      </c>
      <c r="AB61" s="33">
        <v>22</v>
      </c>
      <c r="AC61" s="33">
        <v>27.1</v>
      </c>
      <c r="AD61" s="33">
        <v>30</v>
      </c>
      <c r="AF61" s="196">
        <f t="shared" ref="AF61:AI68" si="192">IFERROR($G61/AK61,"nm")</f>
        <v>24.184466019417474</v>
      </c>
      <c r="AG61" s="196">
        <f t="shared" si="192"/>
        <v>18.729323308270676</v>
      </c>
      <c r="AH61" s="196">
        <f t="shared" si="192"/>
        <v>26.5</v>
      </c>
      <c r="AI61" s="196">
        <f t="shared" si="192"/>
        <v>23.723809523809525</v>
      </c>
      <c r="AK61" s="33">
        <v>10.3</v>
      </c>
      <c r="AL61" s="33">
        <v>13.3</v>
      </c>
      <c r="AM61" s="33">
        <v>9.4</v>
      </c>
      <c r="AN61" s="33">
        <v>10.5</v>
      </c>
      <c r="AP61" s="196">
        <f t="shared" ref="AP61:AS68" si="193">IFERROR($H61/AU61,"nm")</f>
        <v>26.949904882688653</v>
      </c>
      <c r="AQ61" s="196">
        <f t="shared" si="193"/>
        <v>18.82363362565329</v>
      </c>
      <c r="AR61" s="196">
        <f t="shared" si="193"/>
        <v>16.094826933272742</v>
      </c>
      <c r="AS61" s="196">
        <f t="shared" si="193"/>
        <v>14.460700918679825</v>
      </c>
      <c r="AT61" s="170"/>
      <c r="AU61" s="169">
        <v>78.849999999999994</v>
      </c>
      <c r="AV61" s="169">
        <v>112.89</v>
      </c>
      <c r="AW61" s="169">
        <v>132.03</v>
      </c>
      <c r="AX61" s="169">
        <v>146.94999999999999</v>
      </c>
      <c r="AZ61" s="196">
        <f t="shared" ref="AZ61:AZ68" si="194">IFERROR($H61/BE61,"nm")</f>
        <v>2.030946851315576</v>
      </c>
      <c r="BA61" s="196">
        <f t="shared" ref="BA61:BA68" si="195">IFERROR($H61/BF61,"nm")</f>
        <v>1.8331608005521047</v>
      </c>
      <c r="BB61" s="196">
        <f t="shared" ref="BB61:BB68" si="196">IFERROR($H61/BG61,"nm")</f>
        <v>1.6457176490632963</v>
      </c>
      <c r="BC61" s="196">
        <f t="shared" ref="BC61:BC68" si="197">IFERROR($H61/BH61,"nm")</f>
        <v>1.4775619185359272</v>
      </c>
      <c r="BD61" s="169"/>
      <c r="BE61" s="169">
        <v>1046.31</v>
      </c>
      <c r="BF61" s="23">
        <f>BE61+AV61</f>
        <v>1159.2</v>
      </c>
      <c r="BG61" s="23">
        <f t="shared" ref="BG61:BG67" si="198">BF61+AW61</f>
        <v>1291.23</v>
      </c>
      <c r="BH61" s="23">
        <f t="shared" ref="BH61:BH67" si="199">BG61+AX61</f>
        <v>1438.18</v>
      </c>
    </row>
    <row r="62" spans="1:78" x14ac:dyDescent="0.15">
      <c r="B62" t="s">
        <v>537</v>
      </c>
      <c r="C62" t="s">
        <v>445</v>
      </c>
      <c r="E62" s="36" t="s">
        <v>60</v>
      </c>
      <c r="F62" s="292">
        <v>393.2</v>
      </c>
      <c r="G62" s="292">
        <v>409.5</v>
      </c>
      <c r="H62" s="292">
        <v>2622</v>
      </c>
      <c r="I62" s="36" t="s">
        <v>461</v>
      </c>
      <c r="J62" s="36">
        <f t="shared" si="189"/>
        <v>16.559999999999999</v>
      </c>
      <c r="L62" s="196">
        <f t="shared" si="190"/>
        <v>1.0004886391399952</v>
      </c>
      <c r="M62" s="196">
        <f t="shared" si="190"/>
        <v>1.0240060015003751</v>
      </c>
      <c r="N62" s="196">
        <f t="shared" si="190"/>
        <v>0.90557275541795668</v>
      </c>
      <c r="O62" s="196">
        <f t="shared" si="190"/>
        <v>0.89822329458214523</v>
      </c>
      <c r="Q62" s="33">
        <v>409.3</v>
      </c>
      <c r="R62" s="33">
        <v>399.9</v>
      </c>
      <c r="S62" s="33">
        <v>452.2</v>
      </c>
      <c r="T62" s="33">
        <v>455.9</v>
      </c>
      <c r="V62" s="196">
        <f t="shared" si="191"/>
        <v>8.0610236220472444</v>
      </c>
      <c r="W62" s="196">
        <f t="shared" si="191"/>
        <v>7.998046875</v>
      </c>
      <c r="X62" s="196">
        <f t="shared" si="191"/>
        <v>7.3125</v>
      </c>
      <c r="Y62" s="196">
        <f t="shared" si="191"/>
        <v>7.0603448275862073</v>
      </c>
      <c r="AA62" s="33">
        <v>50.8</v>
      </c>
      <c r="AB62" s="33">
        <v>51.2</v>
      </c>
      <c r="AC62" s="33">
        <v>56</v>
      </c>
      <c r="AD62" s="33">
        <v>58</v>
      </c>
      <c r="AF62" s="196">
        <f t="shared" si="192"/>
        <v>31.259541984732824</v>
      </c>
      <c r="AG62" s="196">
        <f t="shared" si="192"/>
        <v>91</v>
      </c>
      <c r="AH62" s="196">
        <f t="shared" si="192"/>
        <v>195</v>
      </c>
      <c r="AI62" s="196">
        <f t="shared" si="192"/>
        <v>24.088235294117649</v>
      </c>
      <c r="AK62" s="33">
        <v>13.1</v>
      </c>
      <c r="AL62" s="33">
        <v>4.5</v>
      </c>
      <c r="AM62" s="33">
        <v>2.1</v>
      </c>
      <c r="AN62" s="33">
        <v>17</v>
      </c>
      <c r="AP62" s="196">
        <f t="shared" si="193"/>
        <v>22.841710950431221</v>
      </c>
      <c r="AQ62" s="196">
        <f t="shared" si="193"/>
        <v>22.094884975141149</v>
      </c>
      <c r="AR62" s="196">
        <f t="shared" si="193"/>
        <v>19.211606096131302</v>
      </c>
      <c r="AS62" s="196">
        <f t="shared" si="193"/>
        <v>18.537895927601809</v>
      </c>
      <c r="AT62" s="170"/>
      <c r="AU62" s="169">
        <v>114.79</v>
      </c>
      <c r="AV62" s="169">
        <v>118.67</v>
      </c>
      <c r="AW62" s="169">
        <v>136.47999999999999</v>
      </c>
      <c r="AX62" s="169">
        <v>141.44</v>
      </c>
      <c r="AZ62" s="196">
        <f t="shared" si="194"/>
        <v>0.97672911226424586</v>
      </c>
      <c r="BA62" s="196">
        <f t="shared" si="195"/>
        <v>0.9353796100087759</v>
      </c>
      <c r="BB62" s="196">
        <f t="shared" si="196"/>
        <v>0.89195202100951831</v>
      </c>
      <c r="BC62" s="196">
        <f t="shared" si="197"/>
        <v>0.85100582267141833</v>
      </c>
      <c r="BD62" s="169"/>
      <c r="BE62" s="169">
        <v>2684.47</v>
      </c>
      <c r="BF62" s="23">
        <f t="shared" ref="BF62:BF67" si="200">BE62+AV62</f>
        <v>2803.14</v>
      </c>
      <c r="BG62" s="23">
        <f t="shared" si="198"/>
        <v>2939.62</v>
      </c>
      <c r="BH62" s="23">
        <f t="shared" si="199"/>
        <v>3081.06</v>
      </c>
    </row>
    <row r="63" spans="1:78" x14ac:dyDescent="0.15">
      <c r="B63" t="s">
        <v>538</v>
      </c>
      <c r="C63" t="s">
        <v>446</v>
      </c>
      <c r="E63" s="36" t="s">
        <v>60</v>
      </c>
      <c r="F63" s="292">
        <v>197.8</v>
      </c>
      <c r="G63" s="292">
        <v>197.5</v>
      </c>
      <c r="H63" s="292">
        <v>1831.5</v>
      </c>
      <c r="I63" s="36" t="s">
        <v>461</v>
      </c>
      <c r="J63" s="36">
        <f t="shared" si="189"/>
        <v>11.57</v>
      </c>
      <c r="L63" s="196">
        <f t="shared" si="190"/>
        <v>1.2168823166974738</v>
      </c>
      <c r="M63" s="196">
        <f t="shared" si="190"/>
        <v>1.1861861861861862</v>
      </c>
      <c r="N63" s="196">
        <f t="shared" si="190"/>
        <v>1.1462565293093441</v>
      </c>
      <c r="O63" s="196">
        <f t="shared" si="190"/>
        <v>1.1126760563380282</v>
      </c>
      <c r="Q63" s="33">
        <v>162.30000000000001</v>
      </c>
      <c r="R63" s="33">
        <v>166.5</v>
      </c>
      <c r="S63" s="33">
        <v>172.3</v>
      </c>
      <c r="T63" s="33">
        <v>177.5</v>
      </c>
      <c r="V63" s="196">
        <f t="shared" si="191"/>
        <v>7.6550387596899219</v>
      </c>
      <c r="W63" s="196">
        <f t="shared" si="191"/>
        <v>7.3148148148148149</v>
      </c>
      <c r="X63" s="196" t="str">
        <f t="shared" si="191"/>
        <v>nm</v>
      </c>
      <c r="Y63" s="196" t="str">
        <f t="shared" si="191"/>
        <v>nm</v>
      </c>
      <c r="AA63" s="33">
        <v>25.8</v>
      </c>
      <c r="AB63" s="33">
        <v>27</v>
      </c>
      <c r="AC63" s="195" t="s">
        <v>560</v>
      </c>
      <c r="AD63" s="195" t="s">
        <v>560</v>
      </c>
      <c r="AF63" s="196">
        <f t="shared" si="192"/>
        <v>-34.649122807017541</v>
      </c>
      <c r="AG63" s="196" t="str">
        <f t="shared" si="192"/>
        <v>nm</v>
      </c>
      <c r="AH63" s="196" t="str">
        <f t="shared" si="192"/>
        <v>nm</v>
      </c>
      <c r="AI63" s="196" t="str">
        <f t="shared" si="192"/>
        <v>nm</v>
      </c>
      <c r="AK63" s="33">
        <v>-5.7</v>
      </c>
      <c r="AL63" s="195" t="s">
        <v>560</v>
      </c>
      <c r="AM63" s="195" t="s">
        <v>560</v>
      </c>
      <c r="AN63" s="195" t="s">
        <v>560</v>
      </c>
      <c r="AP63" s="196">
        <f t="shared" si="193"/>
        <v>17.836969224776002</v>
      </c>
      <c r="AQ63" s="196">
        <f t="shared" si="193"/>
        <v>16.41717461455719</v>
      </c>
      <c r="AR63" s="196">
        <f t="shared" si="193"/>
        <v>14.951020408163265</v>
      </c>
      <c r="AS63" s="196">
        <f t="shared" si="193"/>
        <v>13.890784982935154</v>
      </c>
      <c r="AT63" s="170"/>
      <c r="AU63" s="169">
        <v>102.68</v>
      </c>
      <c r="AV63" s="169">
        <v>111.56</v>
      </c>
      <c r="AW63" s="169">
        <v>122.5</v>
      </c>
      <c r="AX63" s="169">
        <v>131.85</v>
      </c>
      <c r="AZ63" s="196">
        <f t="shared" si="194"/>
        <v>0.91474378183997596</v>
      </c>
      <c r="BA63" s="196">
        <f t="shared" si="195"/>
        <v>0.86646544546211479</v>
      </c>
      <c r="BB63" s="196">
        <f t="shared" si="196"/>
        <v>0.81900136835609449</v>
      </c>
      <c r="BC63" s="196">
        <f t="shared" si="197"/>
        <v>0.77340157340664073</v>
      </c>
      <c r="BD63" s="169"/>
      <c r="BE63" s="169">
        <v>2002.2</v>
      </c>
      <c r="BF63" s="23">
        <f t="shared" si="200"/>
        <v>2113.7600000000002</v>
      </c>
      <c r="BG63" s="23">
        <f t="shared" si="198"/>
        <v>2236.2600000000002</v>
      </c>
      <c r="BH63" s="23">
        <f t="shared" si="199"/>
        <v>2368.11</v>
      </c>
    </row>
    <row r="64" spans="1:78" x14ac:dyDescent="0.15">
      <c r="B64" t="s">
        <v>539</v>
      </c>
      <c r="C64" t="s">
        <v>447</v>
      </c>
      <c r="E64" s="36" t="s">
        <v>60</v>
      </c>
      <c r="F64" s="292">
        <v>98.8</v>
      </c>
      <c r="G64" s="292">
        <v>107.9</v>
      </c>
      <c r="H64" s="292">
        <v>1527</v>
      </c>
      <c r="I64" s="36" t="s">
        <v>461</v>
      </c>
      <c r="J64" s="36">
        <f t="shared" si="189"/>
        <v>9.64</v>
      </c>
      <c r="L64" s="196">
        <f t="shared" si="190"/>
        <v>0.7310298102981031</v>
      </c>
      <c r="M64" s="196">
        <f t="shared" si="190"/>
        <v>0.72708894878706198</v>
      </c>
      <c r="N64" s="196" t="str">
        <f t="shared" si="190"/>
        <v>nm</v>
      </c>
      <c r="O64" s="196" t="str">
        <f t="shared" si="190"/>
        <v>nm</v>
      </c>
      <c r="Q64" s="33">
        <v>147.6</v>
      </c>
      <c r="R64" s="33">
        <v>148.4</v>
      </c>
      <c r="S64" s="195" t="s">
        <v>560</v>
      </c>
      <c r="T64" s="195" t="s">
        <v>560</v>
      </c>
      <c r="V64" s="196">
        <f t="shared" si="191"/>
        <v>6.5792682926829276</v>
      </c>
      <c r="W64" s="196">
        <f t="shared" si="191"/>
        <v>5.3950000000000005</v>
      </c>
      <c r="X64" s="196" t="str">
        <f t="shared" si="191"/>
        <v>nm</v>
      </c>
      <c r="Y64" s="196" t="str">
        <f t="shared" si="191"/>
        <v>nm</v>
      </c>
      <c r="AA64" s="33">
        <v>16.399999999999999</v>
      </c>
      <c r="AB64" s="33">
        <v>20</v>
      </c>
      <c r="AC64" s="195" t="s">
        <v>560</v>
      </c>
      <c r="AD64" s="195" t="s">
        <v>560</v>
      </c>
      <c r="AF64" s="196">
        <f t="shared" si="192"/>
        <v>-17.983333333333334</v>
      </c>
      <c r="AG64" s="196">
        <f t="shared" si="192"/>
        <v>21.156862745098042</v>
      </c>
      <c r="AH64" s="196" t="str">
        <f t="shared" si="192"/>
        <v>nm</v>
      </c>
      <c r="AI64" s="196" t="str">
        <f t="shared" si="192"/>
        <v>nm</v>
      </c>
      <c r="AK64" s="33">
        <v>-6</v>
      </c>
      <c r="AL64" s="33">
        <v>5.0999999999999996</v>
      </c>
      <c r="AM64" s="195" t="s">
        <v>560</v>
      </c>
      <c r="AN64" s="195" t="s">
        <v>560</v>
      </c>
      <c r="AP64" s="196">
        <f t="shared" si="193"/>
        <v>14.443813847900113</v>
      </c>
      <c r="AQ64" s="196">
        <f t="shared" si="193"/>
        <v>12.569970365492262</v>
      </c>
      <c r="AR64" s="196" t="str">
        <f t="shared" si="193"/>
        <v>nm</v>
      </c>
      <c r="AS64" s="196" t="str">
        <f t="shared" si="193"/>
        <v>nm</v>
      </c>
      <c r="AT64" s="170"/>
      <c r="AU64" s="169">
        <v>105.72</v>
      </c>
      <c r="AV64" s="169">
        <v>121.48</v>
      </c>
      <c r="AW64" s="195" t="s">
        <v>560</v>
      </c>
      <c r="AX64" s="195" t="s">
        <v>560</v>
      </c>
      <c r="AZ64" s="196" t="str">
        <f t="shared" si="194"/>
        <v>nm</v>
      </c>
      <c r="BA64" s="196" t="str">
        <f t="shared" si="195"/>
        <v>nm</v>
      </c>
      <c r="BB64" s="196" t="str">
        <f t="shared" si="196"/>
        <v>nm</v>
      </c>
      <c r="BC64" s="196" t="str">
        <f t="shared" si="197"/>
        <v>nm</v>
      </c>
      <c r="BD64" s="195"/>
      <c r="BE64" s="195"/>
      <c r="BF64" s="23"/>
      <c r="BG64" s="23"/>
      <c r="BH64" s="23"/>
    </row>
    <row r="65" spans="1:60" x14ac:dyDescent="0.15">
      <c r="B65" t="s">
        <v>540</v>
      </c>
      <c r="C65" t="s">
        <v>448</v>
      </c>
      <c r="E65" s="36" t="s">
        <v>60</v>
      </c>
      <c r="F65" s="292">
        <v>156.9</v>
      </c>
      <c r="G65" s="292">
        <v>128.1</v>
      </c>
      <c r="H65" s="292">
        <v>1740</v>
      </c>
      <c r="I65" s="36" t="s">
        <v>461</v>
      </c>
      <c r="J65" s="36">
        <f t="shared" si="189"/>
        <v>10.99</v>
      </c>
      <c r="L65" s="196">
        <f t="shared" si="190"/>
        <v>0.90021082220660564</v>
      </c>
      <c r="M65" s="196">
        <f t="shared" si="190"/>
        <v>1.0015637216575448</v>
      </c>
      <c r="N65" s="196">
        <f t="shared" si="190"/>
        <v>0.83020090732339591</v>
      </c>
      <c r="O65" s="196">
        <f t="shared" si="190"/>
        <v>0.82168056446440019</v>
      </c>
      <c r="Q65" s="33">
        <v>142.30000000000001</v>
      </c>
      <c r="R65" s="33">
        <v>127.9</v>
      </c>
      <c r="S65" s="33">
        <v>154.30000000000001</v>
      </c>
      <c r="T65" s="33">
        <v>155.9</v>
      </c>
      <c r="V65" s="196">
        <f t="shared" si="191"/>
        <v>7.0773480662983417</v>
      </c>
      <c r="W65" s="196">
        <f t="shared" si="191"/>
        <v>6.7068062827225123</v>
      </c>
      <c r="X65" s="196">
        <f t="shared" si="191"/>
        <v>5.545454545454545</v>
      </c>
      <c r="Y65" s="196">
        <f t="shared" si="191"/>
        <v>5.5695652173913039</v>
      </c>
      <c r="AA65" s="33">
        <v>18.100000000000001</v>
      </c>
      <c r="AB65" s="33">
        <v>19.100000000000001</v>
      </c>
      <c r="AC65" s="33">
        <v>23.1</v>
      </c>
      <c r="AD65" s="33">
        <v>23</v>
      </c>
      <c r="AF65" s="196">
        <f t="shared" si="192"/>
        <v>17.791666666666664</v>
      </c>
      <c r="AG65" s="196">
        <f t="shared" si="192"/>
        <v>9.15</v>
      </c>
      <c r="AH65" s="196">
        <f t="shared" si="192"/>
        <v>35.583333333333329</v>
      </c>
      <c r="AI65" s="196">
        <f t="shared" si="192"/>
        <v>13.923913043478262</v>
      </c>
      <c r="AK65" s="33">
        <v>7.2</v>
      </c>
      <c r="AL65" s="33">
        <v>14</v>
      </c>
      <c r="AM65" s="33">
        <v>3.6</v>
      </c>
      <c r="AN65" s="33">
        <v>9.1999999999999993</v>
      </c>
      <c r="AP65" s="196">
        <f t="shared" si="193"/>
        <v>24.163310651298428</v>
      </c>
      <c r="AQ65" s="196">
        <f t="shared" si="193"/>
        <v>9.0710040663121685</v>
      </c>
      <c r="AR65" s="196">
        <f t="shared" si="193"/>
        <v>12.511684763068958</v>
      </c>
      <c r="AS65" s="196">
        <f t="shared" si="193"/>
        <v>13.273323670760545</v>
      </c>
      <c r="AT65" s="170"/>
      <c r="AU65" s="169">
        <v>72.010000000000005</v>
      </c>
      <c r="AV65" s="169">
        <v>191.82</v>
      </c>
      <c r="AW65" s="169">
        <v>139.07</v>
      </c>
      <c r="AX65" s="169">
        <v>131.09</v>
      </c>
      <c r="AZ65" s="196" t="str">
        <f t="shared" si="194"/>
        <v>nm</v>
      </c>
      <c r="BA65" s="196" t="str">
        <f t="shared" si="195"/>
        <v>nm</v>
      </c>
      <c r="BB65" s="196" t="str">
        <f t="shared" si="196"/>
        <v>nm</v>
      </c>
      <c r="BC65" s="196" t="str">
        <f t="shared" si="197"/>
        <v>nm</v>
      </c>
      <c r="BD65" s="169"/>
      <c r="BE65" s="169"/>
      <c r="BF65" s="23"/>
      <c r="BG65" s="23"/>
      <c r="BH65" s="23"/>
    </row>
    <row r="66" spans="1:60" x14ac:dyDescent="0.15">
      <c r="B66" t="s">
        <v>541</v>
      </c>
      <c r="C66" t="s">
        <v>449</v>
      </c>
      <c r="E66" s="36" t="s">
        <v>60</v>
      </c>
      <c r="F66" s="292">
        <v>378.3</v>
      </c>
      <c r="G66" s="292">
        <v>631.5</v>
      </c>
      <c r="H66" s="292">
        <v>1477</v>
      </c>
      <c r="I66" s="36" t="s">
        <v>461</v>
      </c>
      <c r="J66" s="36">
        <f t="shared" si="189"/>
        <v>9.33</v>
      </c>
      <c r="L66" s="196">
        <f t="shared" si="190"/>
        <v>1.0767263427109974</v>
      </c>
      <c r="M66" s="196">
        <f t="shared" si="190"/>
        <v>1.089544513457557</v>
      </c>
      <c r="N66" s="196">
        <f t="shared" si="190"/>
        <v>1.0258284600389864</v>
      </c>
      <c r="O66" s="196">
        <f t="shared" si="190"/>
        <v>0.99574266792809829</v>
      </c>
      <c r="Q66" s="33">
        <v>586.5</v>
      </c>
      <c r="R66" s="33">
        <v>579.6</v>
      </c>
      <c r="S66" s="33">
        <v>615.6</v>
      </c>
      <c r="T66" s="33">
        <v>634.20000000000005</v>
      </c>
      <c r="V66" s="196">
        <f t="shared" si="191"/>
        <v>6.1669921875</v>
      </c>
      <c r="W66" s="196">
        <f t="shared" si="191"/>
        <v>7.394613583138173</v>
      </c>
      <c r="X66" s="196">
        <f t="shared" si="191"/>
        <v>7.184300341296928</v>
      </c>
      <c r="Y66" s="196">
        <f t="shared" si="191"/>
        <v>6.6613924050632916</v>
      </c>
      <c r="AA66" s="33">
        <v>102.4</v>
      </c>
      <c r="AB66" s="33">
        <v>85.4</v>
      </c>
      <c r="AC66" s="33">
        <v>87.9</v>
      </c>
      <c r="AD66" s="33">
        <v>94.8</v>
      </c>
      <c r="AF66" s="196">
        <f t="shared" si="192"/>
        <v>26.987179487179489</v>
      </c>
      <c r="AG66" s="196">
        <f t="shared" si="192"/>
        <v>252.6</v>
      </c>
      <c r="AH66" s="196">
        <f t="shared" si="192"/>
        <v>332.36842105263162</v>
      </c>
      <c r="AI66" s="196">
        <f t="shared" si="192"/>
        <v>24.862204724409452</v>
      </c>
      <c r="AK66" s="33">
        <v>23.4</v>
      </c>
      <c r="AL66" s="33">
        <v>2.5</v>
      </c>
      <c r="AM66" s="33">
        <v>1.9</v>
      </c>
      <c r="AN66" s="33">
        <v>25.4</v>
      </c>
      <c r="AP66" s="196">
        <f t="shared" si="193"/>
        <v>8.3734905606893815</v>
      </c>
      <c r="AQ66" s="196">
        <f t="shared" si="193"/>
        <v>15.68939876779265</v>
      </c>
      <c r="AR66" s="196">
        <f t="shared" si="193"/>
        <v>11.282560537774044</v>
      </c>
      <c r="AS66" s="196">
        <f t="shared" si="193"/>
        <v>10.215797482362705</v>
      </c>
      <c r="AT66" s="170"/>
      <c r="AU66" s="169">
        <v>176.39</v>
      </c>
      <c r="AV66" s="169">
        <v>94.14</v>
      </c>
      <c r="AW66" s="169">
        <v>130.91</v>
      </c>
      <c r="AX66" s="169">
        <v>144.58000000000001</v>
      </c>
      <c r="AZ66" s="196">
        <f t="shared" si="194"/>
        <v>1.0607888764400013</v>
      </c>
      <c r="BA66" s="196">
        <f t="shared" si="195"/>
        <v>0.99360914900773634</v>
      </c>
      <c r="BB66" s="196">
        <f t="shared" si="196"/>
        <v>0.91318836905917478</v>
      </c>
      <c r="BC66" s="196">
        <f t="shared" si="197"/>
        <v>0.83825674379536774</v>
      </c>
      <c r="BD66" s="169"/>
      <c r="BE66" s="169">
        <v>1392.36</v>
      </c>
      <c r="BF66" s="23">
        <f t="shared" si="200"/>
        <v>1486.5</v>
      </c>
      <c r="BG66" s="23">
        <f t="shared" si="198"/>
        <v>1617.41</v>
      </c>
      <c r="BH66" s="23">
        <f t="shared" si="199"/>
        <v>1761.99</v>
      </c>
    </row>
    <row r="67" spans="1:60" x14ac:dyDescent="0.15">
      <c r="B67" t="s">
        <v>542</v>
      </c>
      <c r="C67" t="s">
        <v>450</v>
      </c>
      <c r="E67" s="36" t="s">
        <v>60</v>
      </c>
      <c r="F67" s="292">
        <v>384</v>
      </c>
      <c r="G67" s="292">
        <v>581.29999999999995</v>
      </c>
      <c r="H67" s="292">
        <v>6096</v>
      </c>
      <c r="I67" s="36" t="s">
        <v>461</v>
      </c>
      <c r="J67" s="36">
        <f t="shared" si="189"/>
        <v>38.5</v>
      </c>
      <c r="L67" s="196">
        <f t="shared" si="190"/>
        <v>0.72014370664023775</v>
      </c>
      <c r="M67" s="196">
        <f t="shared" si="190"/>
        <v>0.71623952686052239</v>
      </c>
      <c r="N67" s="196">
        <f t="shared" si="190"/>
        <v>0.67124711316397223</v>
      </c>
      <c r="O67" s="196">
        <f t="shared" si="190"/>
        <v>0.65182776407266196</v>
      </c>
      <c r="Q67" s="33">
        <v>807.2</v>
      </c>
      <c r="R67" s="33">
        <v>811.6</v>
      </c>
      <c r="S67" s="33">
        <v>866</v>
      </c>
      <c r="T67" s="33">
        <v>891.8</v>
      </c>
      <c r="V67" s="196">
        <f t="shared" si="191"/>
        <v>6.9202380952380951</v>
      </c>
      <c r="W67" s="196">
        <f t="shared" si="191"/>
        <v>7.2391033623910337</v>
      </c>
      <c r="X67" s="196">
        <f t="shared" si="191"/>
        <v>6.5168161434977572</v>
      </c>
      <c r="Y67" s="196">
        <f t="shared" si="191"/>
        <v>6.2505376344086017</v>
      </c>
      <c r="AA67" s="33">
        <v>84</v>
      </c>
      <c r="AB67" s="33">
        <v>80.3</v>
      </c>
      <c r="AC67" s="33">
        <v>89.2</v>
      </c>
      <c r="AD67" s="33">
        <v>93</v>
      </c>
      <c r="AF67" s="196">
        <f t="shared" si="192"/>
        <v>-58.717171717171709</v>
      </c>
      <c r="AG67" s="196">
        <f t="shared" si="192"/>
        <v>415.21428571428572</v>
      </c>
      <c r="AH67" s="196">
        <f t="shared" si="192"/>
        <v>49.683760683760681</v>
      </c>
      <c r="AI67" s="196">
        <f t="shared" si="192"/>
        <v>98.52542372881355</v>
      </c>
      <c r="AK67" s="33">
        <v>-9.9</v>
      </c>
      <c r="AL67" s="33">
        <v>1.4</v>
      </c>
      <c r="AM67" s="33">
        <v>11.7</v>
      </c>
      <c r="AN67" s="33">
        <v>5.9</v>
      </c>
      <c r="AP67" s="196">
        <f t="shared" si="193"/>
        <v>16.400764077591543</v>
      </c>
      <c r="AQ67" s="196">
        <f t="shared" si="193"/>
        <v>18.968789868376014</v>
      </c>
      <c r="AR67" s="196">
        <f t="shared" si="193"/>
        <v>11.761981940263951</v>
      </c>
      <c r="AS67" s="196">
        <f t="shared" si="193"/>
        <v>11.849778399813388</v>
      </c>
      <c r="AT67" s="170"/>
      <c r="AU67" s="169">
        <v>371.69</v>
      </c>
      <c r="AV67" s="169">
        <v>321.37</v>
      </c>
      <c r="AW67" s="169">
        <v>518.28</v>
      </c>
      <c r="AX67" s="169">
        <v>514.44000000000005</v>
      </c>
      <c r="AZ67" s="196">
        <f t="shared" si="194"/>
        <v>0.73624522183372887</v>
      </c>
      <c r="BA67" s="196">
        <f t="shared" si="195"/>
        <v>0.70873666758901632</v>
      </c>
      <c r="BB67" s="196">
        <f t="shared" si="196"/>
        <v>0.66845770053182729</v>
      </c>
      <c r="BC67" s="196">
        <f t="shared" si="197"/>
        <v>0.6327629194286033</v>
      </c>
      <c r="BD67" s="169"/>
      <c r="BE67" s="169">
        <v>8279.85</v>
      </c>
      <c r="BF67" s="23">
        <f t="shared" si="200"/>
        <v>8601.2200000000012</v>
      </c>
      <c r="BG67" s="23">
        <f t="shared" si="198"/>
        <v>9119.5000000000018</v>
      </c>
      <c r="BH67" s="23">
        <f t="shared" si="199"/>
        <v>9633.9400000000023</v>
      </c>
    </row>
    <row r="68" spans="1:60" x14ac:dyDescent="0.15">
      <c r="B68" t="s">
        <v>543</v>
      </c>
      <c r="C68" t="s">
        <v>451</v>
      </c>
      <c r="E68" s="36" t="s">
        <v>60</v>
      </c>
      <c r="F68" s="292">
        <v>563.20000000000005</v>
      </c>
      <c r="G68" s="292">
        <v>767.2</v>
      </c>
      <c r="H68" s="292">
        <v>1864</v>
      </c>
      <c r="I68" s="36" t="s">
        <v>461</v>
      </c>
      <c r="J68" s="36">
        <f t="shared" si="189"/>
        <v>11.77</v>
      </c>
      <c r="L68" s="196">
        <f t="shared" si="190"/>
        <v>0.94903513112320637</v>
      </c>
      <c r="M68" s="196">
        <f t="shared" si="190"/>
        <v>0.8808266360505167</v>
      </c>
      <c r="N68" s="196">
        <f t="shared" si="190"/>
        <v>0.84933023358795534</v>
      </c>
      <c r="O68" s="196">
        <f t="shared" si="190"/>
        <v>0.81582305401956623</v>
      </c>
      <c r="Q68" s="33">
        <v>808.4</v>
      </c>
      <c r="R68" s="33">
        <v>871</v>
      </c>
      <c r="S68" s="33">
        <v>903.3</v>
      </c>
      <c r="T68" s="33">
        <v>940.4</v>
      </c>
      <c r="V68" s="196">
        <f t="shared" si="191"/>
        <v>5.3426183844011144</v>
      </c>
      <c r="W68" s="196">
        <f t="shared" si="191"/>
        <v>5.0976744186046519</v>
      </c>
      <c r="X68" s="196">
        <f t="shared" si="191"/>
        <v>4.8373266078184116</v>
      </c>
      <c r="Y68" s="196">
        <f t="shared" si="191"/>
        <v>4.6022795440911821</v>
      </c>
      <c r="AA68" s="33">
        <v>143.6</v>
      </c>
      <c r="AB68" s="33">
        <v>150.5</v>
      </c>
      <c r="AC68" s="33">
        <v>158.6</v>
      </c>
      <c r="AD68" s="33">
        <v>166.7</v>
      </c>
      <c r="AF68" s="196">
        <f t="shared" si="192"/>
        <v>174.36363636363637</v>
      </c>
      <c r="AG68" s="196">
        <f t="shared" si="192"/>
        <v>34.250000000000007</v>
      </c>
      <c r="AH68" s="196">
        <f t="shared" si="192"/>
        <v>23.679012345679016</v>
      </c>
      <c r="AI68" s="196">
        <f t="shared" si="192"/>
        <v>17.84186046511628</v>
      </c>
      <c r="AK68" s="33">
        <v>4.4000000000000004</v>
      </c>
      <c r="AL68" s="33">
        <v>22.4</v>
      </c>
      <c r="AM68" s="33">
        <v>32.4</v>
      </c>
      <c r="AN68" s="33">
        <v>43</v>
      </c>
      <c r="AP68" s="196">
        <f t="shared" si="193"/>
        <v>19.268141409964855</v>
      </c>
      <c r="AQ68" s="196">
        <f t="shared" si="193"/>
        <v>15.928901042556829</v>
      </c>
      <c r="AR68" s="196">
        <f t="shared" si="193"/>
        <v>14.356130622304374</v>
      </c>
      <c r="AS68" s="196">
        <f t="shared" si="193"/>
        <v>12.449906492118622</v>
      </c>
      <c r="AT68" s="170"/>
      <c r="AU68" s="169">
        <v>96.74</v>
      </c>
      <c r="AV68" s="169">
        <v>117.02</v>
      </c>
      <c r="AW68" s="169">
        <v>129.84</v>
      </c>
      <c r="AX68" s="169">
        <v>149.72</v>
      </c>
      <c r="AZ68" s="196">
        <f t="shared" si="194"/>
        <v>0.77067785748247986</v>
      </c>
      <c r="BA68" s="196">
        <f t="shared" si="195"/>
        <v>0.73511143011511748</v>
      </c>
      <c r="BB68" s="196">
        <f t="shared" si="196"/>
        <v>0.6993033228162715</v>
      </c>
      <c r="BC68" s="196">
        <f t="shared" si="197"/>
        <v>0.66211286466825092</v>
      </c>
      <c r="BD68" s="169"/>
      <c r="BE68" s="169">
        <v>2418.65</v>
      </c>
      <c r="BF68" s="23">
        <f t="shared" ref="BF68" si="201">BE68+AV68</f>
        <v>2535.67</v>
      </c>
      <c r="BG68" s="23">
        <f t="shared" ref="BG68" si="202">BF68+AW68</f>
        <v>2665.51</v>
      </c>
      <c r="BH68" s="23">
        <f t="shared" ref="BH68" si="203">BG68+AX68</f>
        <v>2815.23</v>
      </c>
    </row>
    <row r="69" spans="1:60" x14ac:dyDescent="0.15">
      <c r="F69" s="292"/>
      <c r="G69" s="292"/>
      <c r="H69" s="292"/>
      <c r="L69" s="98"/>
      <c r="M69" s="98"/>
      <c r="N69" s="98"/>
      <c r="O69" s="98"/>
      <c r="Q69" s="33"/>
      <c r="R69" s="33"/>
      <c r="S69" s="33"/>
      <c r="T69" s="33"/>
      <c r="V69" s="140"/>
      <c r="W69" s="140"/>
      <c r="X69" s="140"/>
      <c r="Y69" s="140"/>
      <c r="AA69" s="33"/>
      <c r="AB69" s="33"/>
      <c r="AC69" s="33"/>
      <c r="AD69" s="33"/>
      <c r="AF69" s="140"/>
      <c r="AG69" s="140"/>
      <c r="AH69" s="140"/>
      <c r="AI69" s="140"/>
      <c r="AK69" s="33"/>
      <c r="AL69" s="33"/>
      <c r="AM69" s="33"/>
      <c r="AN69" s="33"/>
      <c r="AP69" s="64"/>
      <c r="AQ69" s="64"/>
      <c r="AR69" s="64"/>
      <c r="AS69" s="64"/>
      <c r="AT69" s="170"/>
      <c r="AU69" s="169"/>
      <c r="AV69" s="169"/>
      <c r="AW69" s="169"/>
      <c r="AX69" s="169"/>
      <c r="AZ69" s="64"/>
      <c r="BA69" s="64"/>
      <c r="BB69" s="64"/>
      <c r="BC69" s="64"/>
      <c r="BD69" s="169"/>
      <c r="BE69" s="169"/>
      <c r="BF69" s="169"/>
      <c r="BG69" s="169"/>
      <c r="BH69" s="169"/>
    </row>
    <row r="70" spans="1:60" x14ac:dyDescent="0.15">
      <c r="A70" t="s">
        <v>43</v>
      </c>
      <c r="B70" s="47" t="s">
        <v>562</v>
      </c>
      <c r="C70" s="47"/>
      <c r="D70" s="47"/>
      <c r="E70" s="198"/>
      <c r="F70" s="198"/>
      <c r="G70" s="198"/>
      <c r="H70" s="198"/>
      <c r="I70" s="198"/>
      <c r="J70" s="198"/>
      <c r="K70" s="198"/>
      <c r="L70" s="197">
        <f>ROUND(IFERROR(MIN(L$61:L$68),"nm"),1)</f>
        <v>0.7</v>
      </c>
      <c r="M70" s="197">
        <f t="shared" ref="M70:O70" si="204">ROUND(IFERROR(MIN(M$61:M$68),"nm"),1)</f>
        <v>0.7</v>
      </c>
      <c r="N70" s="197">
        <f t="shared" si="204"/>
        <v>0.7</v>
      </c>
      <c r="O70" s="197">
        <f t="shared" si="204"/>
        <v>0.7</v>
      </c>
      <c r="P70" s="198"/>
      <c r="Q70" s="200"/>
      <c r="R70" s="200"/>
      <c r="S70" s="200"/>
      <c r="T70" s="200"/>
      <c r="U70" s="198"/>
      <c r="V70" s="197">
        <f>ROUND(IFERROR(MIN(V$61:V$68),"nm"),1)</f>
        <v>5.3</v>
      </c>
      <c r="W70" s="197">
        <f t="shared" ref="W70:Y70" si="205">ROUND(IFERROR(MIN(W$61:W$68),"nm"),1)</f>
        <v>5.0999999999999996</v>
      </c>
      <c r="X70" s="197">
        <f t="shared" si="205"/>
        <v>4.8</v>
      </c>
      <c r="Y70" s="197">
        <f t="shared" si="205"/>
        <v>4.5999999999999996</v>
      </c>
      <c r="Z70" s="199"/>
      <c r="AA70" s="199"/>
      <c r="AB70" s="199"/>
      <c r="AC70" s="199"/>
      <c r="AD70" s="199"/>
      <c r="AE70" s="199"/>
      <c r="AF70" s="197">
        <f>ROUND(IFERROR(MIN(AF$61:AF$68),"nm"),1)</f>
        <v>-58.7</v>
      </c>
      <c r="AG70" s="197">
        <f t="shared" ref="AG70:AI70" si="206">ROUND(IFERROR(MIN(AG$61:AG$68),"nm"),1)</f>
        <v>9.1999999999999993</v>
      </c>
      <c r="AH70" s="197">
        <f t="shared" si="206"/>
        <v>23.7</v>
      </c>
      <c r="AI70" s="197">
        <f t="shared" si="206"/>
        <v>13.9</v>
      </c>
      <c r="AJ70" s="199"/>
      <c r="AK70" s="199"/>
      <c r="AL70" s="199"/>
      <c r="AM70" s="199"/>
      <c r="AN70" s="199"/>
      <c r="AO70" s="199"/>
      <c r="AP70" s="197">
        <f>ROUND(IFERROR(MIN(AP$61:AP$68),"nm"),1)</f>
        <v>8.4</v>
      </c>
      <c r="AQ70" s="197">
        <f t="shared" ref="AQ70:AS70" si="207">ROUND(IFERROR(MIN(AQ$61:AQ$68),"nm"),1)</f>
        <v>9.1</v>
      </c>
      <c r="AR70" s="197">
        <f t="shared" si="207"/>
        <v>11.3</v>
      </c>
      <c r="AS70" s="197">
        <f t="shared" si="207"/>
        <v>10.199999999999999</v>
      </c>
      <c r="AT70" s="198"/>
      <c r="AU70" s="201"/>
      <c r="AV70" s="201"/>
      <c r="AW70" s="198"/>
      <c r="AX70" s="198"/>
      <c r="AZ70" s="197">
        <f>ROUND(IFERROR(MIN(AZ$61:AZ$68),"nm"),1)</f>
        <v>0.7</v>
      </c>
      <c r="BA70" s="197">
        <f t="shared" ref="BA70:BC70" si="208">ROUND(IFERROR(MIN(BA$61:BA$68),"nm"),1)</f>
        <v>0.7</v>
      </c>
      <c r="BB70" s="197">
        <f t="shared" si="208"/>
        <v>0.7</v>
      </c>
      <c r="BC70" s="197">
        <f t="shared" si="208"/>
        <v>0.6</v>
      </c>
      <c r="BD70" s="198"/>
      <c r="BE70" s="198"/>
      <c r="BF70" s="198"/>
      <c r="BG70" s="198"/>
      <c r="BH70" s="198"/>
    </row>
    <row r="71" spans="1:60" x14ac:dyDescent="0.15">
      <c r="B71" s="47" t="s">
        <v>558</v>
      </c>
      <c r="C71" s="47"/>
      <c r="D71" s="47"/>
      <c r="E71" s="73"/>
      <c r="F71" s="73"/>
      <c r="G71" s="73"/>
      <c r="H71" s="73"/>
      <c r="I71" s="73"/>
      <c r="J71" s="73"/>
      <c r="K71" s="73"/>
      <c r="L71" s="197">
        <f>ROUND(IFERROR(_xlfn.QUARTILE.INC(L$61:L$68,1),"nm"),1)</f>
        <v>0.9</v>
      </c>
      <c r="M71" s="197">
        <f t="shared" ref="M71:O71" si="209">ROUND(IFERROR(_xlfn.QUARTILE.INC(M$61:M$68,1),"nm"),1)</f>
        <v>0.8</v>
      </c>
      <c r="N71" s="197">
        <f t="shared" si="209"/>
        <v>0.8</v>
      </c>
      <c r="O71" s="197">
        <f t="shared" si="209"/>
        <v>0.8</v>
      </c>
      <c r="P71" s="73"/>
      <c r="Q71" s="118"/>
      <c r="R71" s="118"/>
      <c r="S71" s="118"/>
      <c r="T71" s="118"/>
      <c r="U71" s="73"/>
      <c r="V71" s="197">
        <f>ROUND(IFERROR(_xlfn.QUARTILE.INC(V$61:V$68,1),"nm"),1)</f>
        <v>6.5</v>
      </c>
      <c r="W71" s="197">
        <f t="shared" ref="W71:Y71" si="210">ROUND(IFERROR(_xlfn.QUARTILE.INC(W$61:W$68,1),"nm"),1)</f>
        <v>6.4</v>
      </c>
      <c r="X71" s="197">
        <f t="shared" si="210"/>
        <v>5.8</v>
      </c>
      <c r="Y71" s="197">
        <f t="shared" si="210"/>
        <v>5.7</v>
      </c>
      <c r="Z71" s="197"/>
      <c r="AA71" s="197"/>
      <c r="AB71" s="197"/>
      <c r="AC71" s="197"/>
      <c r="AD71" s="197"/>
      <c r="AE71" s="197"/>
      <c r="AF71" s="197">
        <f>ROUND(IFERROR(_xlfn.QUARTILE.INC(AF$61:AF$68,1),"nm"),1)</f>
        <v>-22.1</v>
      </c>
      <c r="AG71" s="197">
        <f t="shared" ref="AG71:AI71" si="211">ROUND(IFERROR(_xlfn.QUARTILE.INC(AG$61:AG$68,1),"nm"),1)</f>
        <v>19.899999999999999</v>
      </c>
      <c r="AH71" s="197">
        <f t="shared" si="211"/>
        <v>28.8</v>
      </c>
      <c r="AI71" s="197">
        <f t="shared" si="211"/>
        <v>19.3</v>
      </c>
      <c r="AJ71" s="197"/>
      <c r="AK71" s="197"/>
      <c r="AL71" s="197"/>
      <c r="AM71" s="197"/>
      <c r="AN71" s="197"/>
      <c r="AO71" s="197"/>
      <c r="AP71" s="197">
        <f>ROUND(IFERROR(_xlfn.QUARTILE.INC(AP$61:AP$68,1),"nm"),1)</f>
        <v>15.9</v>
      </c>
      <c r="AQ71" s="197">
        <f t="shared" ref="AQ71:AS71" si="212">ROUND(IFERROR(_xlfn.QUARTILE.INC(AQ$61:AQ$68,1),"nm"),1)</f>
        <v>14.9</v>
      </c>
      <c r="AR71" s="197">
        <f t="shared" si="212"/>
        <v>12.1</v>
      </c>
      <c r="AS71" s="197">
        <f t="shared" si="212"/>
        <v>12.1</v>
      </c>
      <c r="AT71" s="73"/>
      <c r="AU71" s="119"/>
      <c r="AV71" s="119"/>
      <c r="AW71" s="73"/>
      <c r="AX71" s="73"/>
      <c r="AZ71" s="197">
        <f>ROUND(IFERROR(_xlfn.QUARTILE.INC(AZ$61:AZ$68,1),"nm"),1)</f>
        <v>0.8</v>
      </c>
      <c r="BA71" s="197">
        <f t="shared" ref="BA71:BC71" si="213">ROUND(IFERROR(_xlfn.QUARTILE.INC(BA$61:BA$68,1),"nm"),1)</f>
        <v>0.8</v>
      </c>
      <c r="BB71" s="197">
        <f t="shared" si="213"/>
        <v>0.7</v>
      </c>
      <c r="BC71" s="197">
        <f t="shared" si="213"/>
        <v>0.7</v>
      </c>
      <c r="BD71" s="73"/>
      <c r="BE71" s="73"/>
      <c r="BF71" s="73"/>
      <c r="BG71" s="73"/>
      <c r="BH71" s="73"/>
    </row>
    <row r="72" spans="1:60" x14ac:dyDescent="0.15">
      <c r="B72" s="46" t="s">
        <v>362</v>
      </c>
      <c r="C72" s="47"/>
      <c r="D72" s="47"/>
      <c r="E72" s="198"/>
      <c r="F72" s="198"/>
      <c r="G72" s="198"/>
      <c r="H72" s="198"/>
      <c r="I72" s="198"/>
      <c r="J72" s="198"/>
      <c r="K72" s="198"/>
      <c r="L72" s="199">
        <f>ROUND(IFERROR(MEDIAN(L$61:L$68),"nm"),1)</f>
        <v>1</v>
      </c>
      <c r="M72" s="199">
        <f t="shared" ref="M72:O72" si="214">ROUND(IFERROR(MEDIAN(M$61:M$68),"nm"),1)</f>
        <v>1</v>
      </c>
      <c r="N72" s="199">
        <f t="shared" si="214"/>
        <v>0.9</v>
      </c>
      <c r="O72" s="199">
        <f t="shared" si="214"/>
        <v>0.9</v>
      </c>
      <c r="P72" s="198"/>
      <c r="Q72" s="200"/>
      <c r="R72" s="200"/>
      <c r="S72" s="200"/>
      <c r="T72" s="200"/>
      <c r="U72" s="198"/>
      <c r="V72" s="199">
        <f>ROUND(IFERROR(MEDIAN(V$61:V$68),"nm"),1)</f>
        <v>7</v>
      </c>
      <c r="W72" s="199">
        <f t="shared" ref="W72:Y72" si="215">ROUND(IFERROR(MEDIAN(W$61:W$68),"nm"),1)</f>
        <v>7.3</v>
      </c>
      <c r="X72" s="199">
        <f t="shared" si="215"/>
        <v>6.9</v>
      </c>
      <c r="Y72" s="199">
        <f t="shared" si="215"/>
        <v>6.5</v>
      </c>
      <c r="Z72" s="199"/>
      <c r="AA72" s="199"/>
      <c r="AB72" s="199"/>
      <c r="AC72" s="199"/>
      <c r="AD72" s="199"/>
      <c r="AE72" s="199"/>
      <c r="AF72" s="199">
        <f>ROUND(IFERROR(MEDIAN(AF$61:AF$68),"nm"),1)</f>
        <v>21</v>
      </c>
      <c r="AG72" s="199">
        <f t="shared" ref="AG72:AI72" si="216">ROUND(IFERROR(MEDIAN(AG$61:AG$68),"nm"),1)</f>
        <v>34.299999999999997</v>
      </c>
      <c r="AH72" s="199">
        <f t="shared" si="216"/>
        <v>42.6</v>
      </c>
      <c r="AI72" s="199">
        <f t="shared" si="216"/>
        <v>23.9</v>
      </c>
      <c r="AJ72" s="199"/>
      <c r="AK72" s="199"/>
      <c r="AL72" s="199"/>
      <c r="AM72" s="199"/>
      <c r="AN72" s="199"/>
      <c r="AO72" s="199"/>
      <c r="AP72" s="199">
        <f>ROUND(IFERROR(MEDIAN(AP$61:AP$68),"nm"),1)</f>
        <v>18.600000000000001</v>
      </c>
      <c r="AQ72" s="199">
        <f t="shared" ref="AQ72:AS72" si="217">ROUND(IFERROR(MEDIAN(AQ$61:AQ$68),"nm"),1)</f>
        <v>16.2</v>
      </c>
      <c r="AR72" s="199">
        <f t="shared" si="217"/>
        <v>14.4</v>
      </c>
      <c r="AS72" s="199">
        <f t="shared" si="217"/>
        <v>13.3</v>
      </c>
      <c r="AT72" s="198"/>
      <c r="AU72" s="201"/>
      <c r="AV72" s="201"/>
      <c r="AW72" s="198"/>
      <c r="AX72" s="198"/>
      <c r="AZ72" s="199">
        <f>ROUND(IFERROR(MEDIAN(AZ$61:AZ$68),"nm"),1)</f>
        <v>0.9</v>
      </c>
      <c r="BA72" s="199">
        <f t="shared" ref="BA72:BC72" si="218">ROUND(IFERROR(MEDIAN(BA$61:BA$68),"nm"),1)</f>
        <v>0.9</v>
      </c>
      <c r="BB72" s="199">
        <f t="shared" si="218"/>
        <v>0.9</v>
      </c>
      <c r="BC72" s="199">
        <f t="shared" si="218"/>
        <v>0.8</v>
      </c>
      <c r="BD72" s="198"/>
      <c r="BE72" s="198"/>
      <c r="BF72" s="198"/>
      <c r="BG72" s="198"/>
      <c r="BH72" s="198"/>
    </row>
    <row r="73" spans="1:60" x14ac:dyDescent="0.15">
      <c r="B73" s="47" t="s">
        <v>561</v>
      </c>
      <c r="C73" s="47"/>
      <c r="D73" s="47"/>
      <c r="E73" s="73"/>
      <c r="F73" s="73"/>
      <c r="G73" s="73"/>
      <c r="H73" s="73"/>
      <c r="I73" s="73"/>
      <c r="J73" s="73"/>
      <c r="K73" s="73"/>
      <c r="L73" s="197">
        <f>ROUND(IFERROR(AVERAGE(L$61:L$68),"nm"),1)</f>
        <v>1.1000000000000001</v>
      </c>
      <c r="M73" s="197">
        <f t="shared" ref="M73:O73" si="219">ROUND(IFERROR(AVERAGE(M$61:M$68),"nm"),1)</f>
        <v>1.1000000000000001</v>
      </c>
      <c r="N73" s="197">
        <f t="shared" si="219"/>
        <v>1.1000000000000001</v>
      </c>
      <c r="O73" s="197">
        <f t="shared" si="219"/>
        <v>1.1000000000000001</v>
      </c>
      <c r="P73" s="73"/>
      <c r="Q73" s="118"/>
      <c r="R73" s="118"/>
      <c r="S73" s="118"/>
      <c r="T73" s="118"/>
      <c r="U73" s="73"/>
      <c r="V73" s="197">
        <f>ROUND(IFERROR(AVERAGE(V$61:V$68),"nm"),1)</f>
        <v>7.8</v>
      </c>
      <c r="W73" s="197">
        <f t="shared" ref="W73:Y73" si="220">ROUND(IFERROR(AVERAGE(W$61:W$68),"nm"),1)</f>
        <v>7.3</v>
      </c>
      <c r="X73" s="197">
        <f t="shared" si="220"/>
        <v>6.8</v>
      </c>
      <c r="Y73" s="197">
        <f t="shared" si="220"/>
        <v>6.4</v>
      </c>
      <c r="Z73" s="197"/>
      <c r="AA73" s="197"/>
      <c r="AB73" s="197"/>
      <c r="AC73" s="197"/>
      <c r="AD73" s="197"/>
      <c r="AE73" s="197"/>
      <c r="AF73" s="197">
        <f>ROUND(IFERROR(AVERAGE(AF$61:AF$68),"nm"),1)</f>
        <v>20.399999999999999</v>
      </c>
      <c r="AG73" s="197">
        <f t="shared" ref="AG73:AI73" si="221">ROUND(IFERROR(AVERAGE(AG$61:AG$68),"nm"),1)</f>
        <v>120.3</v>
      </c>
      <c r="AH73" s="197">
        <f t="shared" si="221"/>
        <v>110.5</v>
      </c>
      <c r="AI73" s="197">
        <f t="shared" si="221"/>
        <v>33.799999999999997</v>
      </c>
      <c r="AJ73" s="197"/>
      <c r="AK73" s="197"/>
      <c r="AL73" s="197"/>
      <c r="AM73" s="197"/>
      <c r="AN73" s="197"/>
      <c r="AO73" s="197"/>
      <c r="AP73" s="197">
        <f>ROUND(IFERROR(AVERAGE(AP$61:AP$68),"nm"),1)</f>
        <v>18.8</v>
      </c>
      <c r="AQ73" s="197">
        <f t="shared" ref="AQ73:AS73" si="222">ROUND(IFERROR(AVERAGE(AQ$61:AQ$68),"nm"),1)</f>
        <v>16.2</v>
      </c>
      <c r="AR73" s="197">
        <f t="shared" si="222"/>
        <v>14.3</v>
      </c>
      <c r="AS73" s="197">
        <f t="shared" si="222"/>
        <v>13.5</v>
      </c>
      <c r="AT73" s="73"/>
      <c r="AU73" s="119"/>
      <c r="AV73" s="119"/>
      <c r="AW73" s="73"/>
      <c r="AX73" s="73"/>
      <c r="AZ73" s="197">
        <f>ROUND(IFERROR(AVERAGE(AZ$61:AZ$68),"nm"),1)</f>
        <v>1.1000000000000001</v>
      </c>
      <c r="BA73" s="197">
        <f t="shared" ref="BA73:BC73" si="223">ROUND(IFERROR(AVERAGE(BA$61:BA$68),"nm"),1)</f>
        <v>1</v>
      </c>
      <c r="BB73" s="197">
        <f t="shared" si="223"/>
        <v>0.9</v>
      </c>
      <c r="BC73" s="197">
        <f t="shared" si="223"/>
        <v>0.9</v>
      </c>
      <c r="BD73" s="73"/>
      <c r="BE73" s="73"/>
      <c r="BF73" s="73"/>
      <c r="BG73" s="73"/>
      <c r="BH73" s="73"/>
    </row>
    <row r="74" spans="1:60" x14ac:dyDescent="0.15">
      <c r="B74" s="47" t="s">
        <v>559</v>
      </c>
      <c r="C74" s="47"/>
      <c r="D74" s="47"/>
      <c r="E74" s="73"/>
      <c r="F74" s="73"/>
      <c r="G74" s="73"/>
      <c r="H74" s="73"/>
      <c r="I74" s="73"/>
      <c r="J74" s="73"/>
      <c r="K74" s="73"/>
      <c r="L74" s="197">
        <f>ROUND(IFERROR(QUARTILE(L$61:L$68,3),"nm"),1)</f>
        <v>1.1000000000000001</v>
      </c>
      <c r="M74" s="197">
        <f t="shared" ref="M74:O74" si="224">ROUND(IFERROR(QUARTILE(M$61:M$68,3),"nm"),1)</f>
        <v>1.1000000000000001</v>
      </c>
      <c r="N74" s="197">
        <f t="shared" si="224"/>
        <v>1.1000000000000001</v>
      </c>
      <c r="O74" s="197">
        <f t="shared" si="224"/>
        <v>1.1000000000000001</v>
      </c>
      <c r="P74" s="73"/>
      <c r="Q74" s="118"/>
      <c r="R74" s="118"/>
      <c r="S74" s="118"/>
      <c r="T74" s="118"/>
      <c r="U74" s="73"/>
      <c r="V74" s="197">
        <f>ROUND(IFERROR(QUARTILE(V$61:V$68,3),"nm"),1)</f>
        <v>7.8</v>
      </c>
      <c r="W74" s="197">
        <f t="shared" ref="W74:Y74" si="225">ROUND(IFERROR(QUARTILE(W$61:W$68,3),"nm"),1)</f>
        <v>7.5</v>
      </c>
      <c r="X74" s="197">
        <f t="shared" si="225"/>
        <v>7.3</v>
      </c>
      <c r="Y74" s="197">
        <f t="shared" si="225"/>
        <v>7</v>
      </c>
      <c r="Z74" s="197"/>
      <c r="AA74" s="197"/>
      <c r="AB74" s="197"/>
      <c r="AC74" s="197"/>
      <c r="AD74" s="197"/>
      <c r="AE74" s="197"/>
      <c r="AF74" s="197">
        <f>ROUND(IFERROR(QUARTILE(AF$61:AF$68,3),"nm"),1)</f>
        <v>28.1</v>
      </c>
      <c r="AG74" s="197">
        <f t="shared" ref="AG74:AI74" si="226">ROUND(IFERROR(QUARTILE(AG$61:AG$68,3),"nm"),1)</f>
        <v>171.8</v>
      </c>
      <c r="AH74" s="197">
        <f t="shared" si="226"/>
        <v>158.69999999999999</v>
      </c>
      <c r="AI74" s="197">
        <f t="shared" si="226"/>
        <v>24.7</v>
      </c>
      <c r="AJ74" s="197"/>
      <c r="AK74" s="197"/>
      <c r="AL74" s="197"/>
      <c r="AM74" s="197"/>
      <c r="AN74" s="197"/>
      <c r="AO74" s="197"/>
      <c r="AP74" s="197">
        <f>ROUND(IFERROR(QUARTILE(AP$61:AP$68,3),"nm"),1)</f>
        <v>23.2</v>
      </c>
      <c r="AQ74" s="197">
        <f t="shared" ref="AQ74:AS74" si="227">ROUND(IFERROR(QUARTILE(AQ$61:AQ$68,3),"nm"),1)</f>
        <v>18.899999999999999</v>
      </c>
      <c r="AR74" s="197">
        <f t="shared" si="227"/>
        <v>15.5</v>
      </c>
      <c r="AS74" s="197">
        <f t="shared" si="227"/>
        <v>14.2</v>
      </c>
      <c r="AT74" s="73"/>
      <c r="AU74" s="119"/>
      <c r="AV74" s="119"/>
      <c r="AW74" s="73"/>
      <c r="AX74" s="73"/>
      <c r="AZ74" s="197">
        <f>ROUND(IFERROR(QUARTILE(AZ$61:AZ$68,3),"nm"),1)</f>
        <v>1</v>
      </c>
      <c r="BA74" s="197">
        <f t="shared" ref="BA74:BC74" si="228">ROUND(IFERROR(QUARTILE(BA$61:BA$68,3),"nm"),1)</f>
        <v>1</v>
      </c>
      <c r="BB74" s="197">
        <f t="shared" si="228"/>
        <v>0.9</v>
      </c>
      <c r="BC74" s="197">
        <f t="shared" si="228"/>
        <v>0.8</v>
      </c>
      <c r="BD74" s="73"/>
      <c r="BE74" s="73"/>
      <c r="BF74" s="73"/>
      <c r="BG74" s="73"/>
      <c r="BH74" s="73"/>
    </row>
    <row r="75" spans="1:60" x14ac:dyDescent="0.15">
      <c r="B75" s="47" t="s">
        <v>563</v>
      </c>
      <c r="C75" s="47"/>
      <c r="D75" s="47"/>
      <c r="E75" s="73"/>
      <c r="F75" s="73"/>
      <c r="G75" s="73"/>
      <c r="H75" s="73"/>
      <c r="I75" s="73"/>
      <c r="J75" s="73"/>
      <c r="K75" s="73"/>
      <c r="L75" s="197">
        <f>ROUND(IFERROR(MAX(L$61:L$68),"nm"),1)</f>
        <v>2.6</v>
      </c>
      <c r="M75" s="197">
        <f t="shared" ref="M75:O75" si="229">ROUND(IFERROR(MAX(M$61:M$68),"nm"),1)</f>
        <v>2.5</v>
      </c>
      <c r="N75" s="197">
        <f t="shared" si="229"/>
        <v>2.2999999999999998</v>
      </c>
      <c r="O75" s="197">
        <f t="shared" si="229"/>
        <v>2.1</v>
      </c>
      <c r="P75" s="73"/>
      <c r="Q75" s="118"/>
      <c r="R75" s="118"/>
      <c r="S75" s="118"/>
      <c r="T75" s="118"/>
      <c r="U75" s="73"/>
      <c r="V75" s="197">
        <f>ROUND(IFERROR(MAX(V$61:V$68),"nm"),1)</f>
        <v>14.5</v>
      </c>
      <c r="W75" s="197">
        <f t="shared" ref="W75:Y75" si="230">ROUND(IFERROR(MAX(W$61:W$68),"nm"),1)</f>
        <v>11.3</v>
      </c>
      <c r="X75" s="197">
        <f t="shared" si="230"/>
        <v>9.1999999999999993</v>
      </c>
      <c r="Y75" s="197">
        <f t="shared" si="230"/>
        <v>8.3000000000000007</v>
      </c>
      <c r="Z75" s="197"/>
      <c r="AA75" s="197"/>
      <c r="AB75" s="197"/>
      <c r="AC75" s="197"/>
      <c r="AD75" s="197"/>
      <c r="AE75" s="197"/>
      <c r="AF75" s="197">
        <f>ROUND(IFERROR(MAX(AF$61:AF$68),"nm"),1)</f>
        <v>174.4</v>
      </c>
      <c r="AG75" s="197">
        <f t="shared" ref="AG75:AI75" si="231">ROUND(IFERROR(MAX(AG$61:AG$68),"nm"),1)</f>
        <v>415.2</v>
      </c>
      <c r="AH75" s="197">
        <f t="shared" si="231"/>
        <v>332.4</v>
      </c>
      <c r="AI75" s="197">
        <f t="shared" si="231"/>
        <v>98.5</v>
      </c>
      <c r="AJ75" s="197"/>
      <c r="AK75" s="197"/>
      <c r="AL75" s="197"/>
      <c r="AM75" s="197"/>
      <c r="AN75" s="197"/>
      <c r="AO75" s="197"/>
      <c r="AP75" s="197">
        <f>ROUND(IFERROR(MAX(AP$61:AP$68),"nm"),1)</f>
        <v>26.9</v>
      </c>
      <c r="AQ75" s="197">
        <f t="shared" ref="AQ75:AS75" si="232">ROUND(IFERROR(MAX(AQ$61:AQ$68),"nm"),1)</f>
        <v>22.1</v>
      </c>
      <c r="AR75" s="197">
        <f t="shared" si="232"/>
        <v>19.2</v>
      </c>
      <c r="AS75" s="197">
        <f t="shared" si="232"/>
        <v>18.5</v>
      </c>
      <c r="AT75" s="73"/>
      <c r="AU75" s="119"/>
      <c r="AV75" s="119"/>
      <c r="AW75" s="73"/>
      <c r="AX75" s="73"/>
      <c r="AZ75" s="197">
        <f>ROUND(IFERROR(MAX(AZ$61:AZ$68),"nm"),1)</f>
        <v>2</v>
      </c>
      <c r="BA75" s="197">
        <f t="shared" ref="BA75:BC75" si="233">ROUND(IFERROR(MAX(BA$61:BA$68),"nm"),1)</f>
        <v>1.8</v>
      </c>
      <c r="BB75" s="197">
        <f t="shared" si="233"/>
        <v>1.6</v>
      </c>
      <c r="BC75" s="197">
        <f t="shared" si="233"/>
        <v>1.5</v>
      </c>
      <c r="BD75" s="73"/>
      <c r="BE75" s="73"/>
      <c r="BF75" s="73"/>
      <c r="BG75" s="73"/>
      <c r="BH75" s="73"/>
    </row>
    <row r="77" spans="1:60" x14ac:dyDescent="0.15">
      <c r="A77" t="s">
        <v>43</v>
      </c>
      <c r="B77" s="96" t="s">
        <v>35</v>
      </c>
      <c r="C77" s="95"/>
      <c r="D77" s="95"/>
      <c r="E77" s="95"/>
      <c r="F77" s="163"/>
      <c r="G77" s="163"/>
      <c r="H77" s="163"/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  <c r="AM77" s="95"/>
      <c r="AN77" s="95"/>
      <c r="AO77" s="95"/>
      <c r="AP77" s="95"/>
      <c r="AQ77" s="95"/>
      <c r="AR77" s="95"/>
      <c r="AS77" s="95"/>
      <c r="AT77" s="95"/>
      <c r="AU77" s="95"/>
      <c r="AV77" s="95"/>
      <c r="AW77" s="95"/>
      <c r="AX77" s="95"/>
      <c r="AZ77" s="95"/>
      <c r="BA77" s="95"/>
      <c r="BB77" s="95"/>
      <c r="BC77" s="95"/>
      <c r="BD77" s="95"/>
      <c r="BE77" s="95"/>
      <c r="BF77" s="95"/>
      <c r="BG77" s="95"/>
      <c r="BH77" s="95"/>
    </row>
    <row r="78" spans="1:60" x14ac:dyDescent="0.15">
      <c r="X78" s="36">
        <f>$X$6/X90</f>
        <v>1.1559942033984505</v>
      </c>
      <c r="AR78" s="36">
        <f>$AR$6/AR89</f>
        <v>1.3402832556533788</v>
      </c>
      <c r="BB78" s="36">
        <f>$AR$6/BB89</f>
        <v>10.955358785340662</v>
      </c>
    </row>
    <row r="79" spans="1:60" x14ac:dyDescent="0.15">
      <c r="B79" t="s">
        <v>544</v>
      </c>
      <c r="C79" t="s">
        <v>440</v>
      </c>
      <c r="E79" s="36" t="s">
        <v>545</v>
      </c>
      <c r="F79" s="292">
        <v>32322.6</v>
      </c>
      <c r="G79" s="292">
        <v>44742.6</v>
      </c>
      <c r="H79" s="292">
        <v>65.319999999999993</v>
      </c>
      <c r="I79" s="36" t="s">
        <v>546</v>
      </c>
      <c r="J79" s="36">
        <f>ROUND(IFERROR(H79/VLOOKUP($I79,$B$113:$C$117,2,FALSE),"nm"),2)</f>
        <v>73.39</v>
      </c>
      <c r="L79" s="196">
        <f t="shared" ref="L79:O83" si="234">IFERROR($G79/Q79,"nm")</f>
        <v>0.96255835466729767</v>
      </c>
      <c r="M79" s="196">
        <f t="shared" si="234"/>
        <v>0.95692177394518008</v>
      </c>
      <c r="N79" s="196">
        <f t="shared" si="234"/>
        <v>0.93478020152806984</v>
      </c>
      <c r="O79" s="196">
        <f t="shared" si="234"/>
        <v>0.89674772468999453</v>
      </c>
      <c r="Q79" s="33">
        <v>46483</v>
      </c>
      <c r="R79" s="33">
        <v>46756.800000000003</v>
      </c>
      <c r="S79" s="33">
        <v>47864.3</v>
      </c>
      <c r="T79" s="33">
        <v>49894.3</v>
      </c>
      <c r="V79" s="196">
        <f t="shared" ref="V79:Y83" si="235">IFERROR($G79/AA79,"nm")</f>
        <v>5.3764239365537128</v>
      </c>
      <c r="W79" s="196">
        <f t="shared" si="235"/>
        <v>6.2434729218704206</v>
      </c>
      <c r="X79" s="196">
        <f t="shared" si="235"/>
        <v>5.9938109527381842</v>
      </c>
      <c r="Y79" s="196">
        <f t="shared" si="235"/>
        <v>5.6640504342101936</v>
      </c>
      <c r="AA79" s="33">
        <v>8322</v>
      </c>
      <c r="AB79" s="33">
        <v>7166.3</v>
      </c>
      <c r="AC79" s="33">
        <v>7464.8</v>
      </c>
      <c r="AD79" s="33">
        <v>7899.4</v>
      </c>
      <c r="AF79" s="196">
        <f t="shared" ref="AF79:AI83" si="236">IFERROR($G79/AK79,"nm")</f>
        <v>12.916454965357968</v>
      </c>
      <c r="AG79" s="196">
        <f t="shared" si="236"/>
        <v>14.623676297555235</v>
      </c>
      <c r="AH79" s="196">
        <f t="shared" si="236"/>
        <v>13.841056734517107</v>
      </c>
      <c r="AI79" s="196">
        <f t="shared" si="236"/>
        <v>12.681064535328627</v>
      </c>
      <c r="AK79" s="33">
        <v>3464</v>
      </c>
      <c r="AL79" s="33">
        <v>3059.6</v>
      </c>
      <c r="AM79" s="33">
        <v>3232.6</v>
      </c>
      <c r="AN79" s="33">
        <v>3528.3</v>
      </c>
      <c r="AP79" s="196">
        <f t="shared" ref="AP79:AS83" si="237">IFERROR($H79/AU79,"nm")</f>
        <v>10.127131782945735</v>
      </c>
      <c r="AQ79" s="196">
        <f t="shared" si="237"/>
        <v>10.58670988654781</v>
      </c>
      <c r="AR79" s="196">
        <f t="shared" si="237"/>
        <v>9.7202380952380949</v>
      </c>
      <c r="AS79" s="196">
        <f t="shared" si="237"/>
        <v>8.7560321715817686</v>
      </c>
      <c r="AT79" s="170"/>
      <c r="AU79" s="169">
        <v>6.45</v>
      </c>
      <c r="AV79" s="169">
        <v>6.17</v>
      </c>
      <c r="AW79" s="169">
        <v>6.72</v>
      </c>
      <c r="AX79" s="169">
        <v>7.46</v>
      </c>
      <c r="AZ79" s="196">
        <f t="shared" ref="AZ79:AZ83" si="238">IFERROR($H79/BE79,"nm")</f>
        <v>1.3113832563742218</v>
      </c>
      <c r="BA79" s="196">
        <f t="shared" ref="BA79:BA83" si="239">IFERROR($H79/BF79,"nm")</f>
        <v>1.1668453018935332</v>
      </c>
      <c r="BB79" s="196">
        <f t="shared" ref="BB79:BB83" si="240">IFERROR($H79/BG79,"nm")</f>
        <v>1.0417862838915468</v>
      </c>
      <c r="BC79" s="196">
        <f t="shared" ref="BC79:BC83" si="241">IFERROR($H79/BH79,"nm")</f>
        <v>0.9310148232611174</v>
      </c>
      <c r="BD79" s="169"/>
      <c r="BE79" s="169">
        <v>49.81</v>
      </c>
      <c r="BF79" s="23">
        <f t="shared" ref="BF79:BF80" si="242">BE79+AV79</f>
        <v>55.980000000000004</v>
      </c>
      <c r="BG79" s="23">
        <f t="shared" ref="BG79:BG80" si="243">BF79+AW79</f>
        <v>62.7</v>
      </c>
      <c r="BH79" s="23">
        <f t="shared" ref="BH79:BH80" si="244">BG79+AX79</f>
        <v>70.16</v>
      </c>
    </row>
    <row r="80" spans="1:60" x14ac:dyDescent="0.15">
      <c r="B80" t="s">
        <v>547</v>
      </c>
      <c r="C80" t="s">
        <v>425</v>
      </c>
      <c r="E80" s="36" t="s">
        <v>532</v>
      </c>
      <c r="F80" s="292">
        <v>8915.9</v>
      </c>
      <c r="G80" s="292">
        <v>14412.9</v>
      </c>
      <c r="H80" s="292">
        <v>112.79</v>
      </c>
      <c r="I80" s="36" t="s">
        <v>532</v>
      </c>
      <c r="J80" s="36">
        <f>ROUND(IFERROR(H80/VLOOKUP($I80,$B$113:$C$117,2,FALSE),"nm"),2)</f>
        <v>112.79</v>
      </c>
      <c r="L80" s="196">
        <f t="shared" si="234"/>
        <v>1.4265960605760666</v>
      </c>
      <c r="M80" s="196">
        <f t="shared" si="234"/>
        <v>1.4576152912621358</v>
      </c>
      <c r="N80" s="196">
        <f t="shared" si="234"/>
        <v>1.410457401209559</v>
      </c>
      <c r="O80" s="196">
        <f t="shared" si="234"/>
        <v>1.3498763720825684</v>
      </c>
      <c r="Q80" s="33">
        <v>10103</v>
      </c>
      <c r="R80" s="33">
        <v>9888</v>
      </c>
      <c r="S80" s="33">
        <v>10218.6</v>
      </c>
      <c r="T80" s="33">
        <v>10677.2</v>
      </c>
      <c r="V80" s="196">
        <f t="shared" si="235"/>
        <v>6.0305020920502095</v>
      </c>
      <c r="W80" s="196">
        <f t="shared" si="235"/>
        <v>7.3490210075463995</v>
      </c>
      <c r="X80" s="196">
        <f t="shared" si="235"/>
        <v>6.934279528506134</v>
      </c>
      <c r="Y80" s="196">
        <f t="shared" si="235"/>
        <v>6.4666636755204587</v>
      </c>
      <c r="AA80" s="33">
        <v>2390</v>
      </c>
      <c r="AB80" s="33">
        <v>1961.2</v>
      </c>
      <c r="AC80" s="33">
        <v>2078.5</v>
      </c>
      <c r="AD80" s="33">
        <v>2228.8000000000002</v>
      </c>
      <c r="AF80" s="196">
        <f t="shared" si="236"/>
        <v>14.982224532224532</v>
      </c>
      <c r="AG80" s="196">
        <f t="shared" si="236"/>
        <v>27.051238738738739</v>
      </c>
      <c r="AH80" s="196">
        <f t="shared" si="236"/>
        <v>17.383789651429261</v>
      </c>
      <c r="AI80" s="196">
        <f t="shared" si="236"/>
        <v>14.369790628115652</v>
      </c>
      <c r="AK80" s="33">
        <v>962</v>
      </c>
      <c r="AL80" s="33">
        <v>532.79999999999995</v>
      </c>
      <c r="AM80" s="33">
        <v>829.1</v>
      </c>
      <c r="AN80" s="33">
        <v>1003</v>
      </c>
      <c r="AP80" s="196">
        <f t="shared" si="237"/>
        <v>10.198010849909585</v>
      </c>
      <c r="AQ80" s="196">
        <f t="shared" si="237"/>
        <v>11.712357217030114</v>
      </c>
      <c r="AR80" s="196">
        <f t="shared" si="237"/>
        <v>10.070535714285716</v>
      </c>
      <c r="AS80" s="196">
        <f t="shared" si="237"/>
        <v>8.3983618763961285</v>
      </c>
      <c r="AT80" s="170"/>
      <c r="AU80" s="169">
        <v>11.06</v>
      </c>
      <c r="AV80" s="169">
        <v>9.6300000000000008</v>
      </c>
      <c r="AW80" s="169">
        <v>11.2</v>
      </c>
      <c r="AX80" s="169">
        <v>13.43</v>
      </c>
      <c r="AZ80" s="196">
        <f t="shared" si="238"/>
        <v>2.3478351373855122</v>
      </c>
      <c r="BA80" s="196">
        <f t="shared" si="239"/>
        <v>1.9557829027223861</v>
      </c>
      <c r="BB80" s="196">
        <f t="shared" si="240"/>
        <v>1.6377232466966749</v>
      </c>
      <c r="BC80" s="196">
        <f t="shared" si="241"/>
        <v>1.3704738760631834</v>
      </c>
      <c r="BD80" s="169"/>
      <c r="BE80" s="169">
        <v>48.04</v>
      </c>
      <c r="BF80" s="23">
        <f t="shared" ref="BF80:BF83" si="245">BE80+AV80</f>
        <v>57.67</v>
      </c>
      <c r="BG80" s="23">
        <f t="shared" ref="BG80:BG83" si="246">BF80+AW80</f>
        <v>68.87</v>
      </c>
      <c r="BH80" s="23">
        <f t="shared" ref="BH80:BH83" si="247">BG80+AX80</f>
        <v>82.300000000000011</v>
      </c>
    </row>
    <row r="81" spans="1:60" x14ac:dyDescent="0.15">
      <c r="B81" t="s">
        <v>548</v>
      </c>
      <c r="C81" t="s">
        <v>441</v>
      </c>
      <c r="E81" s="36" t="s">
        <v>545</v>
      </c>
      <c r="F81" s="292">
        <v>5297.5</v>
      </c>
      <c r="G81" s="292">
        <v>5465.5</v>
      </c>
      <c r="H81" s="292">
        <v>24.95</v>
      </c>
      <c r="I81" s="36" t="s">
        <v>546</v>
      </c>
      <c r="J81" s="36">
        <f>ROUND(IFERROR(H81/VLOOKUP($I81,$B$113:$C$117,2,FALSE),"nm"),2)</f>
        <v>28.03</v>
      </c>
      <c r="L81" s="196">
        <f t="shared" si="234"/>
        <v>1.4097240134124323</v>
      </c>
      <c r="M81" s="196">
        <f t="shared" si="234"/>
        <v>1.4201267993556099</v>
      </c>
      <c r="N81" s="196">
        <f t="shared" si="234"/>
        <v>1.3376489879830638</v>
      </c>
      <c r="O81" s="196">
        <f t="shared" si="234"/>
        <v>1.269688240486921</v>
      </c>
      <c r="Q81" s="33">
        <v>3877</v>
      </c>
      <c r="R81" s="33">
        <v>3848.6</v>
      </c>
      <c r="S81" s="33">
        <v>4085.9</v>
      </c>
      <c r="T81" s="33">
        <v>4304.6000000000004</v>
      </c>
      <c r="V81" s="196">
        <f t="shared" si="235"/>
        <v>6.3112009237875286</v>
      </c>
      <c r="W81" s="196">
        <f t="shared" si="235"/>
        <v>6.7325695984232574</v>
      </c>
      <c r="X81" s="196">
        <f t="shared" si="235"/>
        <v>6.2037457434733261</v>
      </c>
      <c r="Y81" s="196">
        <f t="shared" si="235"/>
        <v>5.7326410740507656</v>
      </c>
      <c r="AA81" s="33">
        <v>866</v>
      </c>
      <c r="AB81" s="33">
        <v>811.8</v>
      </c>
      <c r="AC81" s="33">
        <v>881</v>
      </c>
      <c r="AD81" s="33">
        <v>953.4</v>
      </c>
      <c r="AF81" s="196">
        <f t="shared" si="236"/>
        <v>36.681208053691272</v>
      </c>
      <c r="AG81" s="196">
        <f t="shared" si="236"/>
        <v>-68.921815889029006</v>
      </c>
      <c r="AH81" s="196">
        <f t="shared" si="236"/>
        <v>-3215</v>
      </c>
      <c r="AI81" s="196">
        <f t="shared" si="236"/>
        <v>56.461776859504134</v>
      </c>
      <c r="AK81" s="33">
        <v>149</v>
      </c>
      <c r="AL81" s="33">
        <v>-79.3</v>
      </c>
      <c r="AM81" s="33">
        <v>-1.7</v>
      </c>
      <c r="AN81" s="33">
        <v>96.8</v>
      </c>
      <c r="AP81" s="196">
        <f t="shared" si="237"/>
        <v>15.691823899371068</v>
      </c>
      <c r="AQ81" s="196">
        <f t="shared" si="237"/>
        <v>13.784530386740331</v>
      </c>
      <c r="AR81" s="196">
        <f t="shared" si="237"/>
        <v>12.6010101010101</v>
      </c>
      <c r="AS81" s="196">
        <f t="shared" si="237"/>
        <v>11.658878504672897</v>
      </c>
      <c r="AT81" s="170"/>
      <c r="AU81" s="169">
        <v>1.59</v>
      </c>
      <c r="AV81" s="169">
        <v>1.81</v>
      </c>
      <c r="AW81" s="169">
        <v>1.98</v>
      </c>
      <c r="AX81" s="169">
        <v>2.14</v>
      </c>
      <c r="AZ81" s="196">
        <f t="shared" si="238"/>
        <v>1.8844410876132929</v>
      </c>
      <c r="BA81" s="196">
        <f t="shared" si="239"/>
        <v>1.6578073089700995</v>
      </c>
      <c r="BB81" s="196">
        <f t="shared" si="240"/>
        <v>1.4650616559013505</v>
      </c>
      <c r="BC81" s="196">
        <f t="shared" si="241"/>
        <v>1.3015127803860196</v>
      </c>
      <c r="BD81" s="169"/>
      <c r="BE81" s="169">
        <v>13.24</v>
      </c>
      <c r="BF81" s="23">
        <f t="shared" si="245"/>
        <v>15.05</v>
      </c>
      <c r="BG81" s="23">
        <f t="shared" si="246"/>
        <v>17.03</v>
      </c>
      <c r="BH81" s="23">
        <f t="shared" si="247"/>
        <v>19.170000000000002</v>
      </c>
    </row>
    <row r="82" spans="1:60" x14ac:dyDescent="0.15">
      <c r="B82" t="s">
        <v>549</v>
      </c>
      <c r="C82" t="s">
        <v>442</v>
      </c>
      <c r="E82" s="36" t="s">
        <v>545</v>
      </c>
      <c r="F82" s="292">
        <v>18787</v>
      </c>
      <c r="G82" s="292">
        <v>21157.599999999999</v>
      </c>
      <c r="H82" s="292">
        <v>103</v>
      </c>
      <c r="I82" s="36" t="s">
        <v>546</v>
      </c>
      <c r="J82" s="36">
        <f>ROUND(IFERROR(H82/VLOOKUP($I82,$B$113:$C$117,2,FALSE),"nm"),2)</f>
        <v>115.73</v>
      </c>
      <c r="L82" s="196">
        <f t="shared" si="234"/>
        <v>2.2999891292531793</v>
      </c>
      <c r="M82" s="196">
        <f t="shared" si="234"/>
        <v>2.0649417827270864</v>
      </c>
      <c r="N82" s="196">
        <f t="shared" si="234"/>
        <v>1.8014747202969874</v>
      </c>
      <c r="O82" s="196">
        <f t="shared" si="234"/>
        <v>1.646467397648304</v>
      </c>
      <c r="Q82" s="33">
        <v>9199</v>
      </c>
      <c r="R82" s="33">
        <v>10246.1</v>
      </c>
      <c r="S82" s="33">
        <v>11744.6</v>
      </c>
      <c r="T82" s="33">
        <v>12850.3</v>
      </c>
      <c r="V82" s="196">
        <f t="shared" si="235"/>
        <v>17.375051326270835</v>
      </c>
      <c r="W82" s="196">
        <f t="shared" si="235"/>
        <v>14.979892381761539</v>
      </c>
      <c r="X82" s="196">
        <f t="shared" si="235"/>
        <v>12.377932486982974</v>
      </c>
      <c r="Y82" s="196">
        <f t="shared" si="235"/>
        <v>11.01728806498646</v>
      </c>
      <c r="AA82" s="33">
        <v>1217.7</v>
      </c>
      <c r="AB82" s="33">
        <v>1412.4</v>
      </c>
      <c r="AC82" s="33">
        <v>1709.3</v>
      </c>
      <c r="AD82" s="33">
        <v>1920.4</v>
      </c>
      <c r="AF82" s="196">
        <f t="shared" si="236"/>
        <v>45.21820901902116</v>
      </c>
      <c r="AG82" s="196">
        <f t="shared" si="236"/>
        <v>34.092168868836609</v>
      </c>
      <c r="AH82" s="196">
        <f t="shared" si="236"/>
        <v>25.032654992901087</v>
      </c>
      <c r="AI82" s="196">
        <f t="shared" si="236"/>
        <v>20.178922269909393</v>
      </c>
      <c r="AK82" s="33">
        <v>467.9</v>
      </c>
      <c r="AL82" s="33">
        <v>620.6</v>
      </c>
      <c r="AM82" s="33">
        <v>845.2</v>
      </c>
      <c r="AN82" s="33">
        <v>1048.5</v>
      </c>
      <c r="AP82" s="196">
        <f t="shared" si="237"/>
        <v>27.989130434782606</v>
      </c>
      <c r="AQ82" s="196">
        <f t="shared" si="237"/>
        <v>23.732718894009217</v>
      </c>
      <c r="AR82" s="196">
        <f t="shared" si="237"/>
        <v>18.761384335154826</v>
      </c>
      <c r="AS82" s="196">
        <f t="shared" si="237"/>
        <v>16.118935837245697</v>
      </c>
      <c r="AT82" s="170"/>
      <c r="AU82" s="169">
        <v>3.68</v>
      </c>
      <c r="AV82" s="169">
        <v>4.34</v>
      </c>
      <c r="AW82" s="169">
        <v>5.49</v>
      </c>
      <c r="AX82" s="169">
        <v>6.39</v>
      </c>
      <c r="AZ82" s="196">
        <f t="shared" si="238"/>
        <v>4.1348855881172222</v>
      </c>
      <c r="BA82" s="196">
        <f t="shared" si="239"/>
        <v>3.5213675213675213</v>
      </c>
      <c r="BB82" s="196">
        <f t="shared" si="240"/>
        <v>2.9648819804260218</v>
      </c>
      <c r="BC82" s="196">
        <f t="shared" si="241"/>
        <v>2.5042548018477997</v>
      </c>
      <c r="BD82" s="169"/>
      <c r="BE82" s="169">
        <v>24.91</v>
      </c>
      <c r="BF82" s="23">
        <f t="shared" si="245"/>
        <v>29.25</v>
      </c>
      <c r="BG82" s="23">
        <f t="shared" si="246"/>
        <v>34.74</v>
      </c>
      <c r="BH82" s="23">
        <f t="shared" si="247"/>
        <v>41.13</v>
      </c>
    </row>
    <row r="83" spans="1:60" x14ac:dyDescent="0.15">
      <c r="B83" t="s">
        <v>550</v>
      </c>
      <c r="C83" t="s">
        <v>443</v>
      </c>
      <c r="E83" s="36" t="s">
        <v>60</v>
      </c>
      <c r="F83" s="292">
        <v>713.3</v>
      </c>
      <c r="G83" s="292">
        <v>663.7</v>
      </c>
      <c r="H83" s="292">
        <v>3735</v>
      </c>
      <c r="I83" s="36" t="s">
        <v>461</v>
      </c>
      <c r="J83" s="36">
        <f>ROUND(IFERROR(H83/VLOOKUP($I83,$B$113:$C$117,2,FALSE),"nm"),2)</f>
        <v>23.59</v>
      </c>
      <c r="L83" s="196">
        <f t="shared" si="234"/>
        <v>2.5875243664717349</v>
      </c>
      <c r="M83" s="196">
        <f t="shared" si="234"/>
        <v>2.6347757046447002</v>
      </c>
      <c r="N83" s="196">
        <f t="shared" si="234"/>
        <v>2.2823246217331499</v>
      </c>
      <c r="O83" s="196">
        <f t="shared" si="234"/>
        <v>2.1654159869494292</v>
      </c>
      <c r="Q83" s="33">
        <v>256.5</v>
      </c>
      <c r="R83" s="33">
        <v>251.9</v>
      </c>
      <c r="S83" s="33">
        <v>290.8</v>
      </c>
      <c r="T83" s="33">
        <v>306.5</v>
      </c>
      <c r="V83" s="196">
        <f t="shared" si="235"/>
        <v>14.002109704641352</v>
      </c>
      <c r="W83" s="196">
        <f t="shared" si="235"/>
        <v>14.981941309255081</v>
      </c>
      <c r="X83" s="196">
        <f t="shared" si="235"/>
        <v>11.384219554030876</v>
      </c>
      <c r="Y83" s="196">
        <f t="shared" si="235"/>
        <v>10.08662613981763</v>
      </c>
      <c r="AA83" s="33">
        <v>47.4</v>
      </c>
      <c r="AB83" s="33">
        <v>44.3</v>
      </c>
      <c r="AC83" s="33">
        <v>58.3</v>
      </c>
      <c r="AD83" s="33">
        <v>65.8</v>
      </c>
      <c r="AF83" s="196">
        <f t="shared" si="236"/>
        <v>27.089795918367347</v>
      </c>
      <c r="AG83" s="196">
        <f t="shared" si="236"/>
        <v>41.742138364779876</v>
      </c>
      <c r="AH83" s="196">
        <f t="shared" si="236"/>
        <v>30.726851851851851</v>
      </c>
      <c r="AI83" s="196">
        <f t="shared" si="236"/>
        <v>22.123333333333335</v>
      </c>
      <c r="AK83" s="33">
        <v>24.5</v>
      </c>
      <c r="AL83" s="33">
        <v>15.9</v>
      </c>
      <c r="AM83" s="33">
        <v>21.6</v>
      </c>
      <c r="AN83" s="33">
        <v>30</v>
      </c>
      <c r="AP83" s="196">
        <f t="shared" si="237"/>
        <v>25.126135216952573</v>
      </c>
      <c r="AQ83" s="196">
        <f t="shared" si="237"/>
        <v>22.233466277754626</v>
      </c>
      <c r="AR83" s="196">
        <f t="shared" si="237"/>
        <v>19.396551724137932</v>
      </c>
      <c r="AS83" s="196">
        <f t="shared" si="237"/>
        <v>17.360788323882126</v>
      </c>
      <c r="AT83" s="170"/>
      <c r="AU83" s="169">
        <v>148.65</v>
      </c>
      <c r="AV83" s="169">
        <v>167.99</v>
      </c>
      <c r="AW83" s="169">
        <v>192.56</v>
      </c>
      <c r="AX83" s="169">
        <v>215.14</v>
      </c>
      <c r="AZ83" s="196">
        <f t="shared" si="238"/>
        <v>2.9610191931123597</v>
      </c>
      <c r="BA83" s="196">
        <f t="shared" si="239"/>
        <v>2.6130210300969647</v>
      </c>
      <c r="BB83" s="196">
        <f t="shared" si="240"/>
        <v>2.3027978840154382</v>
      </c>
      <c r="BC83" s="196">
        <f t="shared" si="241"/>
        <v>2.0331177738585149</v>
      </c>
      <c r="BD83" s="169"/>
      <c r="BE83" s="169">
        <v>1261.3900000000001</v>
      </c>
      <c r="BF83" s="23">
        <f t="shared" si="245"/>
        <v>1429.38</v>
      </c>
      <c r="BG83" s="23">
        <f t="shared" si="246"/>
        <v>1621.94</v>
      </c>
      <c r="BH83" s="23">
        <f t="shared" si="247"/>
        <v>1837.08</v>
      </c>
    </row>
    <row r="85" spans="1:60" x14ac:dyDescent="0.15">
      <c r="A85" t="s">
        <v>43</v>
      </c>
      <c r="B85" s="47" t="s">
        <v>562</v>
      </c>
      <c r="C85" s="47"/>
      <c r="D85" s="47"/>
      <c r="E85" s="198"/>
      <c r="F85" s="198"/>
      <c r="G85" s="198"/>
      <c r="H85" s="198"/>
      <c r="I85" s="198"/>
      <c r="J85" s="198"/>
      <c r="K85" s="198"/>
      <c r="L85" s="197">
        <f>ROUND(IFERROR(MIN(L$79:L$83),"nm"),1)</f>
        <v>1</v>
      </c>
      <c r="M85" s="197">
        <f t="shared" ref="M85:O85" si="248">ROUND(IFERROR(MIN(M$79:M$83),"nm"),1)</f>
        <v>1</v>
      </c>
      <c r="N85" s="197">
        <f t="shared" si="248"/>
        <v>0.9</v>
      </c>
      <c r="O85" s="197">
        <f t="shared" si="248"/>
        <v>0.9</v>
      </c>
      <c r="P85" s="198"/>
      <c r="Q85" s="200"/>
      <c r="R85" s="200"/>
      <c r="S85" s="200"/>
      <c r="T85" s="200"/>
      <c r="U85" s="198"/>
      <c r="V85" s="197">
        <f>ROUND(IFERROR(MIN(V$79:V$83),"nm"),1)</f>
        <v>5.4</v>
      </c>
      <c r="W85" s="197">
        <f t="shared" ref="W85:Y85" si="249">ROUND(IFERROR(MIN(W$79:W$83),"nm"),1)</f>
        <v>6.2</v>
      </c>
      <c r="X85" s="197">
        <f t="shared" si="249"/>
        <v>6</v>
      </c>
      <c r="Y85" s="197">
        <f t="shared" si="249"/>
        <v>5.7</v>
      </c>
      <c r="Z85" s="199"/>
      <c r="AA85" s="199"/>
      <c r="AB85" s="199"/>
      <c r="AC85" s="199"/>
      <c r="AD85" s="199"/>
      <c r="AE85" s="199"/>
      <c r="AF85" s="197">
        <f>ROUND(IFERROR(MIN(AF$79:AF$83),"nm"),1)</f>
        <v>12.9</v>
      </c>
      <c r="AG85" s="197">
        <f t="shared" ref="AG85:AI85" si="250">ROUND(IFERROR(MIN(AG$79:AG$83),"nm"),1)</f>
        <v>-68.900000000000006</v>
      </c>
      <c r="AH85" s="197">
        <f t="shared" si="250"/>
        <v>-3215</v>
      </c>
      <c r="AI85" s="197">
        <f t="shared" si="250"/>
        <v>12.7</v>
      </c>
      <c r="AJ85" s="199"/>
      <c r="AK85" s="199"/>
      <c r="AL85" s="199"/>
      <c r="AM85" s="199"/>
      <c r="AN85" s="199"/>
      <c r="AO85" s="199"/>
      <c r="AP85" s="197">
        <f>ROUND(IFERROR(MIN(AP$79:AP$83),"nm"),1)</f>
        <v>10.1</v>
      </c>
      <c r="AQ85" s="197">
        <f t="shared" ref="AQ85:AS85" si="251">ROUND(IFERROR(MIN(AQ$79:AQ$83),"nm"),1)</f>
        <v>10.6</v>
      </c>
      <c r="AR85" s="197">
        <f t="shared" si="251"/>
        <v>9.6999999999999993</v>
      </c>
      <c r="AS85" s="197">
        <f t="shared" si="251"/>
        <v>8.4</v>
      </c>
      <c r="AT85" s="198"/>
      <c r="AU85" s="201"/>
      <c r="AV85" s="201"/>
      <c r="AW85" s="198"/>
      <c r="AX85" s="198"/>
      <c r="AZ85" s="197">
        <f>ROUND(IFERROR(MIN(AZ$79:AZ$83),"nm"),1)</f>
        <v>1.3</v>
      </c>
      <c r="BA85" s="197">
        <f t="shared" ref="BA85:BC85" si="252">ROUND(IFERROR(MIN(BA$79:BA$83),"nm"),1)</f>
        <v>1.2</v>
      </c>
      <c r="BB85" s="197">
        <f t="shared" si="252"/>
        <v>1</v>
      </c>
      <c r="BC85" s="197">
        <f t="shared" si="252"/>
        <v>0.9</v>
      </c>
      <c r="BD85" s="198"/>
      <c r="BE85" s="198"/>
      <c r="BF85" s="198"/>
      <c r="BG85" s="198"/>
      <c r="BH85" s="198"/>
    </row>
    <row r="86" spans="1:60" x14ac:dyDescent="0.15">
      <c r="B86" s="47" t="s">
        <v>558</v>
      </c>
      <c r="C86" s="47"/>
      <c r="D86" s="47"/>
      <c r="E86" s="73"/>
      <c r="F86" s="73"/>
      <c r="G86" s="73"/>
      <c r="H86" s="73"/>
      <c r="I86" s="73"/>
      <c r="J86" s="73"/>
      <c r="K86" s="73"/>
      <c r="L86" s="197">
        <f>ROUND(IFERROR(_xlfn.QUARTILE.INC(L$79:L$83,1),"nm"),1)</f>
        <v>1.4</v>
      </c>
      <c r="M86" s="197">
        <f t="shared" ref="M86:O86" si="253">ROUND(IFERROR(_xlfn.QUARTILE.INC(M$79:M$83,1),"nm"),1)</f>
        <v>1.4</v>
      </c>
      <c r="N86" s="197">
        <f t="shared" si="253"/>
        <v>1.3</v>
      </c>
      <c r="O86" s="197">
        <f t="shared" si="253"/>
        <v>1.3</v>
      </c>
      <c r="P86" s="73"/>
      <c r="Q86" s="118"/>
      <c r="R86" s="118"/>
      <c r="S86" s="118"/>
      <c r="T86" s="118"/>
      <c r="U86" s="73"/>
      <c r="V86" s="197">
        <f>ROUND(IFERROR(_xlfn.QUARTILE.INC(V$79:V$83,1),"nm"),1)</f>
        <v>6</v>
      </c>
      <c r="W86" s="197">
        <f t="shared" ref="W86:Y86" si="254">ROUND(IFERROR(_xlfn.QUARTILE.INC(W$79:W$83,1),"nm"),1)</f>
        <v>6.7</v>
      </c>
      <c r="X86" s="197">
        <f t="shared" si="254"/>
        <v>6.2</v>
      </c>
      <c r="Y86" s="197">
        <f t="shared" si="254"/>
        <v>5.7</v>
      </c>
      <c r="Z86" s="197"/>
      <c r="AA86" s="197"/>
      <c r="AB86" s="197"/>
      <c r="AC86" s="197"/>
      <c r="AD86" s="197"/>
      <c r="AE86" s="197"/>
      <c r="AF86" s="197">
        <f>ROUND(IFERROR(_xlfn.QUARTILE.INC(AF$79:AF$83,1),"nm"),1)</f>
        <v>15</v>
      </c>
      <c r="AG86" s="197">
        <f t="shared" ref="AG86:AI86" si="255">ROUND(IFERROR(_xlfn.QUARTILE.INC(AG$79:AG$83,1),"nm"),1)</f>
        <v>14.6</v>
      </c>
      <c r="AH86" s="197">
        <f t="shared" si="255"/>
        <v>13.8</v>
      </c>
      <c r="AI86" s="197">
        <f t="shared" si="255"/>
        <v>14.4</v>
      </c>
      <c r="AJ86" s="197"/>
      <c r="AK86" s="197"/>
      <c r="AL86" s="197"/>
      <c r="AM86" s="197"/>
      <c r="AN86" s="197"/>
      <c r="AO86" s="197"/>
      <c r="AP86" s="197">
        <f>ROUND(IFERROR(_xlfn.QUARTILE.INC(AP$79:AP$83,1),"nm"),1)</f>
        <v>10.199999999999999</v>
      </c>
      <c r="AQ86" s="197">
        <f t="shared" ref="AQ86:AS86" si="256">ROUND(IFERROR(_xlfn.QUARTILE.INC(AQ$79:AQ$83,1),"nm"),1)</f>
        <v>11.7</v>
      </c>
      <c r="AR86" s="197">
        <f t="shared" si="256"/>
        <v>10.1</v>
      </c>
      <c r="AS86" s="197">
        <f t="shared" si="256"/>
        <v>8.8000000000000007</v>
      </c>
      <c r="AT86" s="73"/>
      <c r="AU86" s="119"/>
      <c r="AV86" s="119"/>
      <c r="AW86" s="73"/>
      <c r="AX86" s="73"/>
      <c r="AZ86" s="197">
        <f>ROUND(IFERROR(_xlfn.QUARTILE.INC(AZ$79:AZ$83,1),"nm"),1)</f>
        <v>1.9</v>
      </c>
      <c r="BA86" s="197">
        <f t="shared" ref="BA86:BC86" si="257">ROUND(IFERROR(_xlfn.QUARTILE.INC(BA$79:BA$83,1),"nm"),1)</f>
        <v>1.7</v>
      </c>
      <c r="BB86" s="197">
        <f t="shared" si="257"/>
        <v>1.5</v>
      </c>
      <c r="BC86" s="197">
        <f t="shared" si="257"/>
        <v>1.3</v>
      </c>
      <c r="BD86" s="73"/>
      <c r="BE86" s="73"/>
      <c r="BF86" s="73"/>
      <c r="BG86" s="73"/>
      <c r="BH86" s="73"/>
    </row>
    <row r="87" spans="1:60" x14ac:dyDescent="0.15">
      <c r="B87" s="46" t="s">
        <v>362</v>
      </c>
      <c r="C87" s="47"/>
      <c r="D87" s="47"/>
      <c r="E87" s="198"/>
      <c r="F87" s="198"/>
      <c r="G87" s="198"/>
      <c r="H87" s="198"/>
      <c r="I87" s="198"/>
      <c r="J87" s="198"/>
      <c r="K87" s="198"/>
      <c r="L87" s="199">
        <f>ROUND(IFERROR(MEDIAN(L$79:L$83),"nm"),1)</f>
        <v>1.4</v>
      </c>
      <c r="M87" s="199">
        <f t="shared" ref="M87:O87" si="258">ROUND(IFERROR(MEDIAN(M$79:M$83),"nm"),1)</f>
        <v>1.5</v>
      </c>
      <c r="N87" s="199">
        <f t="shared" si="258"/>
        <v>1.4</v>
      </c>
      <c r="O87" s="199">
        <f t="shared" si="258"/>
        <v>1.3</v>
      </c>
      <c r="P87" s="198"/>
      <c r="Q87" s="200"/>
      <c r="R87" s="200"/>
      <c r="S87" s="200"/>
      <c r="T87" s="200"/>
      <c r="U87" s="198"/>
      <c r="V87" s="199">
        <f>ROUND(IFERROR(MEDIAN(V$79:V$83),"nm"),1)</f>
        <v>6.3</v>
      </c>
      <c r="W87" s="199">
        <f t="shared" ref="W87:Y87" si="259">ROUND(IFERROR(MEDIAN(W$79:W$83),"nm"),1)</f>
        <v>7.3</v>
      </c>
      <c r="X87" s="199">
        <f t="shared" si="259"/>
        <v>6.9</v>
      </c>
      <c r="Y87" s="199">
        <f t="shared" si="259"/>
        <v>6.5</v>
      </c>
      <c r="Z87" s="199"/>
      <c r="AA87" s="199"/>
      <c r="AB87" s="199"/>
      <c r="AC87" s="199"/>
      <c r="AD87" s="199"/>
      <c r="AE87" s="199"/>
      <c r="AF87" s="199">
        <f>ROUND(IFERROR(MEDIAN(AF$79:AF$83),"nm"),1)</f>
        <v>27.1</v>
      </c>
      <c r="AG87" s="199">
        <f t="shared" ref="AG87:AI87" si="260">ROUND(IFERROR(MEDIAN(AG$79:AG$83),"nm"),1)</f>
        <v>27.1</v>
      </c>
      <c r="AH87" s="199">
        <f t="shared" si="260"/>
        <v>17.399999999999999</v>
      </c>
      <c r="AI87" s="199">
        <f t="shared" si="260"/>
        <v>20.2</v>
      </c>
      <c r="AJ87" s="199"/>
      <c r="AK87" s="199"/>
      <c r="AL87" s="199"/>
      <c r="AM87" s="199"/>
      <c r="AN87" s="199"/>
      <c r="AO87" s="199"/>
      <c r="AP87" s="199">
        <f>ROUND(IFERROR(MEDIAN(AP$79:AP$83),"nm"),1)</f>
        <v>15.7</v>
      </c>
      <c r="AQ87" s="199">
        <f t="shared" ref="AQ87:AS87" si="261">ROUND(IFERROR(MEDIAN(AQ$79:AQ$83),"nm"),1)</f>
        <v>13.8</v>
      </c>
      <c r="AR87" s="199">
        <f t="shared" si="261"/>
        <v>12.6</v>
      </c>
      <c r="AS87" s="199">
        <f t="shared" si="261"/>
        <v>11.7</v>
      </c>
      <c r="AT87" s="198"/>
      <c r="AU87" s="201"/>
      <c r="AV87" s="201"/>
      <c r="AW87" s="198"/>
      <c r="AX87" s="198"/>
      <c r="AZ87" s="199">
        <f>ROUND(IFERROR(MEDIAN(AZ$79:AZ$83),"nm"),1)</f>
        <v>2.2999999999999998</v>
      </c>
      <c r="BA87" s="199">
        <f t="shared" ref="BA87:BC87" si="262">ROUND(IFERROR(MEDIAN(BA$79:BA$83),"nm"),1)</f>
        <v>2</v>
      </c>
      <c r="BB87" s="199">
        <f t="shared" si="262"/>
        <v>1.6</v>
      </c>
      <c r="BC87" s="199">
        <f t="shared" si="262"/>
        <v>1.4</v>
      </c>
      <c r="BD87" s="198"/>
      <c r="BE87" s="198"/>
      <c r="BF87" s="198"/>
      <c r="BG87" s="198"/>
      <c r="BH87" s="198"/>
    </row>
    <row r="88" spans="1:60" x14ac:dyDescent="0.15">
      <c r="B88" s="47" t="s">
        <v>561</v>
      </c>
      <c r="C88" s="47"/>
      <c r="D88" s="47"/>
      <c r="E88" s="73"/>
      <c r="F88" s="73"/>
      <c r="G88" s="73"/>
      <c r="H88" s="73"/>
      <c r="I88" s="73"/>
      <c r="J88" s="73"/>
      <c r="K88" s="73"/>
      <c r="L88" s="197">
        <f>ROUND(IFERROR(AVERAGE(L$79:L$83),"nm"),1)</f>
        <v>1.7</v>
      </c>
      <c r="M88" s="197">
        <f t="shared" ref="M88:O88" si="263">ROUND(IFERROR(AVERAGE(M$79:M$83),"nm"),1)</f>
        <v>1.7</v>
      </c>
      <c r="N88" s="197">
        <f t="shared" si="263"/>
        <v>1.6</v>
      </c>
      <c r="O88" s="197">
        <f t="shared" si="263"/>
        <v>1.5</v>
      </c>
      <c r="P88" s="73"/>
      <c r="Q88" s="118"/>
      <c r="R88" s="118"/>
      <c r="S88" s="118"/>
      <c r="T88" s="118"/>
      <c r="U88" s="73"/>
      <c r="V88" s="197">
        <f>ROUND(IFERROR(AVERAGE(V$79:V$83),"nm"),1)</f>
        <v>9.8000000000000007</v>
      </c>
      <c r="W88" s="197">
        <f t="shared" ref="W88:Y88" si="264">ROUND(IFERROR(AVERAGE(W$79:W$83),"nm"),1)</f>
        <v>10.1</v>
      </c>
      <c r="X88" s="197">
        <f t="shared" si="264"/>
        <v>8.6</v>
      </c>
      <c r="Y88" s="197">
        <f t="shared" si="264"/>
        <v>7.8</v>
      </c>
      <c r="Z88" s="197"/>
      <c r="AA88" s="197"/>
      <c r="AB88" s="197"/>
      <c r="AC88" s="197"/>
      <c r="AD88" s="197"/>
      <c r="AE88" s="197"/>
      <c r="AF88" s="197">
        <f>ROUND(IFERROR(AVERAGE(AF$79:AF$83),"nm"),1)</f>
        <v>27.4</v>
      </c>
      <c r="AG88" s="197">
        <f t="shared" ref="AG88:AI88" si="265">ROUND(IFERROR(AVERAGE(AG$79:AG$83),"nm"),1)</f>
        <v>9.6999999999999993</v>
      </c>
      <c r="AH88" s="197">
        <f t="shared" si="265"/>
        <v>-625.6</v>
      </c>
      <c r="AI88" s="197">
        <f t="shared" si="265"/>
        <v>25.2</v>
      </c>
      <c r="AJ88" s="197"/>
      <c r="AK88" s="197"/>
      <c r="AL88" s="197"/>
      <c r="AM88" s="197"/>
      <c r="AN88" s="197"/>
      <c r="AO88" s="197"/>
      <c r="AP88" s="197">
        <f>ROUND(IFERROR(AVERAGE(AP$79:AP$83),"nm"),1)</f>
        <v>17.8</v>
      </c>
      <c r="AQ88" s="197">
        <f t="shared" ref="AQ88:AS88" si="266">ROUND(IFERROR(AVERAGE(AQ$79:AQ$83),"nm"),1)</f>
        <v>16.399999999999999</v>
      </c>
      <c r="AR88" s="197">
        <f t="shared" si="266"/>
        <v>14.1</v>
      </c>
      <c r="AS88" s="197">
        <f t="shared" si="266"/>
        <v>12.5</v>
      </c>
      <c r="AT88" s="73"/>
      <c r="AU88" s="119"/>
      <c r="AV88" s="119"/>
      <c r="AW88" s="73"/>
      <c r="AX88" s="73"/>
      <c r="AZ88" s="197">
        <f>ROUND(IFERROR(AVERAGE(AZ$79:AZ$83),"nm"),1)</f>
        <v>2.5</v>
      </c>
      <c r="BA88" s="197">
        <f t="shared" ref="BA88:BC88" si="267">ROUND(IFERROR(AVERAGE(BA$79:BA$83),"nm"),1)</f>
        <v>2.2000000000000002</v>
      </c>
      <c r="BB88" s="197">
        <f t="shared" si="267"/>
        <v>1.9</v>
      </c>
      <c r="BC88" s="197">
        <f t="shared" si="267"/>
        <v>1.6</v>
      </c>
      <c r="BD88" s="73"/>
      <c r="BE88" s="73"/>
      <c r="BF88" s="73"/>
      <c r="BG88" s="73"/>
      <c r="BH88" s="73"/>
    </row>
    <row r="89" spans="1:60" x14ac:dyDescent="0.15">
      <c r="B89" s="47" t="s">
        <v>559</v>
      </c>
      <c r="C89" s="47"/>
      <c r="D89" s="47"/>
      <c r="E89" s="73"/>
      <c r="F89" s="73"/>
      <c r="G89" s="73"/>
      <c r="H89" s="73"/>
      <c r="I89" s="73"/>
      <c r="J89" s="73"/>
      <c r="K89" s="73"/>
      <c r="L89" s="197">
        <f>ROUND(IFERROR(QUARTILE(L$79:L$83,3),"nm"),1)</f>
        <v>2.2999999999999998</v>
      </c>
      <c r="M89" s="197">
        <f t="shared" ref="M89:O89" si="268">ROUND(IFERROR(QUARTILE(M$79:M$83,3),"nm"),1)</f>
        <v>2.1</v>
      </c>
      <c r="N89" s="197">
        <f t="shared" si="268"/>
        <v>1.8</v>
      </c>
      <c r="O89" s="197">
        <f t="shared" si="268"/>
        <v>1.6</v>
      </c>
      <c r="P89" s="73"/>
      <c r="Q89" s="118"/>
      <c r="R89" s="118"/>
      <c r="S89" s="118"/>
      <c r="T89" s="118"/>
      <c r="U89" s="73"/>
      <c r="V89" s="197">
        <f>ROUND(IFERROR(QUARTILE(V$79:V$83,3),"nm"),1)</f>
        <v>14</v>
      </c>
      <c r="W89" s="197">
        <f t="shared" ref="W89:Y89" si="269">ROUND(IFERROR(QUARTILE(W$79:W$83,3),"nm"),1)</f>
        <v>15</v>
      </c>
      <c r="X89" s="197">
        <f t="shared" si="269"/>
        <v>11.4</v>
      </c>
      <c r="Y89" s="197">
        <f t="shared" si="269"/>
        <v>10.1</v>
      </c>
      <c r="Z89" s="197"/>
      <c r="AA89" s="197"/>
      <c r="AB89" s="197"/>
      <c r="AC89" s="197"/>
      <c r="AD89" s="197"/>
      <c r="AE89" s="197"/>
      <c r="AF89" s="197">
        <f>ROUND(IFERROR(QUARTILE(AF$79:AF$83,3),"nm"),1)</f>
        <v>36.700000000000003</v>
      </c>
      <c r="AG89" s="197">
        <f t="shared" ref="AG89:AI89" si="270">ROUND(IFERROR(QUARTILE(AG$79:AG$83,3),"nm"),1)</f>
        <v>34.1</v>
      </c>
      <c r="AH89" s="197">
        <f t="shared" si="270"/>
        <v>25</v>
      </c>
      <c r="AI89" s="197">
        <f t="shared" si="270"/>
        <v>22.1</v>
      </c>
      <c r="AJ89" s="197"/>
      <c r="AK89" s="197"/>
      <c r="AL89" s="197"/>
      <c r="AM89" s="197"/>
      <c r="AN89" s="197"/>
      <c r="AO89" s="197"/>
      <c r="AP89" s="197">
        <f>ROUND(IFERROR(QUARTILE(AP$79:AP$83,3),"nm"),1)</f>
        <v>25.1</v>
      </c>
      <c r="AQ89" s="197">
        <f t="shared" ref="AQ89:AS89" si="271">ROUND(IFERROR(QUARTILE(AQ$79:AQ$83,3),"nm"),1)</f>
        <v>22.2</v>
      </c>
      <c r="AR89" s="197">
        <f t="shared" si="271"/>
        <v>18.8</v>
      </c>
      <c r="AS89" s="197">
        <f t="shared" si="271"/>
        <v>16.100000000000001</v>
      </c>
      <c r="AT89" s="73"/>
      <c r="AU89" s="119"/>
      <c r="AV89" s="119"/>
      <c r="AW89" s="73"/>
      <c r="AX89" s="73"/>
      <c r="AZ89" s="197">
        <f>ROUND(IFERROR(QUARTILE(AZ$79:AZ$83,3),"nm"),1)</f>
        <v>3</v>
      </c>
      <c r="BA89" s="197">
        <f t="shared" ref="BA89:BC89" si="272">ROUND(IFERROR(QUARTILE(BA$79:BA$83,3),"nm"),1)</f>
        <v>2.6</v>
      </c>
      <c r="BB89" s="197">
        <f t="shared" si="272"/>
        <v>2.2999999999999998</v>
      </c>
      <c r="BC89" s="197">
        <f t="shared" si="272"/>
        <v>2</v>
      </c>
      <c r="BD89" s="73"/>
      <c r="BE89" s="73"/>
      <c r="BF89" s="73"/>
      <c r="BG89" s="73"/>
      <c r="BH89" s="73"/>
    </row>
    <row r="90" spans="1:60" x14ac:dyDescent="0.15">
      <c r="B90" s="47" t="s">
        <v>563</v>
      </c>
      <c r="C90" s="47"/>
      <c r="D90" s="47"/>
      <c r="E90" s="73"/>
      <c r="F90" s="73"/>
      <c r="G90" s="73"/>
      <c r="H90" s="73"/>
      <c r="I90" s="73"/>
      <c r="J90" s="73"/>
      <c r="K90" s="73"/>
      <c r="L90" s="197">
        <f>ROUND(IFERROR(MAX(L$79:L$83),"nm"),1)</f>
        <v>2.6</v>
      </c>
      <c r="M90" s="197">
        <f t="shared" ref="M90:O90" si="273">ROUND(IFERROR(MAX(M$79:M$83),"nm"),1)</f>
        <v>2.6</v>
      </c>
      <c r="N90" s="197">
        <f t="shared" si="273"/>
        <v>2.2999999999999998</v>
      </c>
      <c r="O90" s="197">
        <f t="shared" si="273"/>
        <v>2.2000000000000002</v>
      </c>
      <c r="P90" s="73"/>
      <c r="Q90" s="118"/>
      <c r="R90" s="118"/>
      <c r="S90" s="118"/>
      <c r="T90" s="118"/>
      <c r="U90" s="73"/>
      <c r="V90" s="197">
        <f>ROUND(IFERROR(MAX(V$79:V$83),"nm"),1)</f>
        <v>17.399999999999999</v>
      </c>
      <c r="W90" s="197">
        <f t="shared" ref="W90:Y90" si="274">ROUND(IFERROR(MAX(W$79:W$83),"nm"),1)</f>
        <v>15</v>
      </c>
      <c r="X90" s="197">
        <f t="shared" si="274"/>
        <v>12.4</v>
      </c>
      <c r="Y90" s="197">
        <f t="shared" si="274"/>
        <v>11</v>
      </c>
      <c r="Z90" s="197"/>
      <c r="AA90" s="197"/>
      <c r="AB90" s="197"/>
      <c r="AC90" s="197"/>
      <c r="AD90" s="197"/>
      <c r="AE90" s="197"/>
      <c r="AF90" s="197">
        <f>ROUND(IFERROR(MAX(AF$79:AF$83),"nm"),1)</f>
        <v>45.2</v>
      </c>
      <c r="AG90" s="197">
        <f t="shared" ref="AG90:AI90" si="275">ROUND(IFERROR(MAX(AG$79:AG$83),"nm"),1)</f>
        <v>41.7</v>
      </c>
      <c r="AH90" s="197">
        <f t="shared" si="275"/>
        <v>30.7</v>
      </c>
      <c r="AI90" s="197">
        <f t="shared" si="275"/>
        <v>56.5</v>
      </c>
      <c r="AJ90" s="197"/>
      <c r="AK90" s="197"/>
      <c r="AL90" s="197"/>
      <c r="AM90" s="197"/>
      <c r="AN90" s="197"/>
      <c r="AO90" s="197"/>
      <c r="AP90" s="197">
        <f>ROUND(IFERROR(MAX(AP$79:AP$83),"nm"),1)</f>
        <v>28</v>
      </c>
      <c r="AQ90" s="197">
        <f t="shared" ref="AQ90:AS90" si="276">ROUND(IFERROR(MAX(AQ$79:AQ$83),"nm"),1)</f>
        <v>23.7</v>
      </c>
      <c r="AR90" s="197">
        <f t="shared" si="276"/>
        <v>19.399999999999999</v>
      </c>
      <c r="AS90" s="197">
        <f t="shared" si="276"/>
        <v>17.399999999999999</v>
      </c>
      <c r="AT90" s="73"/>
      <c r="AU90" s="119"/>
      <c r="AV90" s="119"/>
      <c r="AW90" s="73"/>
      <c r="AX90" s="73"/>
      <c r="AZ90" s="197">
        <f>ROUND(IFERROR(MAX(AZ$79:AZ$83),"nm"),1)</f>
        <v>4.0999999999999996</v>
      </c>
      <c r="BA90" s="197">
        <f t="shared" ref="BA90:BC90" si="277">ROUND(IFERROR(MAX(BA$79:BA$83),"nm"),1)</f>
        <v>3.5</v>
      </c>
      <c r="BB90" s="197">
        <f t="shared" si="277"/>
        <v>3</v>
      </c>
      <c r="BC90" s="197">
        <f t="shared" si="277"/>
        <v>2.5</v>
      </c>
      <c r="BD90" s="73"/>
      <c r="BE90" s="73"/>
      <c r="BF90" s="73"/>
      <c r="BG90" s="73"/>
      <c r="BH90" s="73"/>
    </row>
    <row r="92" spans="1:60" x14ac:dyDescent="0.15">
      <c r="A92" t="s">
        <v>43</v>
      </c>
      <c r="B92" s="96" t="s">
        <v>36</v>
      </c>
      <c r="C92" s="95"/>
      <c r="D92" s="95"/>
      <c r="E92" s="95"/>
      <c r="F92" s="163"/>
      <c r="G92" s="163"/>
      <c r="H92" s="163"/>
      <c r="I92" s="95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  <c r="AM92" s="95"/>
      <c r="AN92" s="95"/>
      <c r="AO92" s="95"/>
      <c r="AP92" s="95"/>
      <c r="AQ92" s="95"/>
      <c r="AR92" s="95"/>
      <c r="AS92" s="95"/>
      <c r="AT92" s="95"/>
      <c r="AU92" s="95"/>
      <c r="AV92" s="95"/>
      <c r="AW92" s="95"/>
      <c r="AX92" s="95"/>
      <c r="AZ92" s="95"/>
      <c r="BA92" s="95"/>
      <c r="BB92" s="95"/>
      <c r="BC92" s="95"/>
      <c r="BD92" s="95"/>
      <c r="BE92" s="95"/>
      <c r="BF92" s="95"/>
      <c r="BG92" s="95"/>
      <c r="BH92" s="95"/>
    </row>
    <row r="93" spans="1:60" x14ac:dyDescent="0.15">
      <c r="X93" s="36" t="e">
        <f>$X$6/X105</f>
        <v>#VALUE!</v>
      </c>
      <c r="AR93" s="36">
        <f>$AR$6/AR104</f>
        <v>2.0485630249010991</v>
      </c>
      <c r="BB93" s="36">
        <f>$AR$6/BB104</f>
        <v>25.197325206283523</v>
      </c>
    </row>
    <row r="94" spans="1:60" x14ac:dyDescent="0.15">
      <c r="B94" t="s">
        <v>551</v>
      </c>
      <c r="C94" t="s">
        <v>453</v>
      </c>
      <c r="E94" s="36" t="s">
        <v>60</v>
      </c>
      <c r="F94" s="292">
        <v>547.29999999999995</v>
      </c>
      <c r="G94" s="292">
        <v>729.2</v>
      </c>
      <c r="H94" s="292">
        <v>1245</v>
      </c>
      <c r="I94" s="36" t="s">
        <v>461</v>
      </c>
      <c r="J94" s="36">
        <f t="shared" ref="J94:J100" si="278">ROUND(IFERROR(H94/VLOOKUP($I94,$B$113:$C$117,2,FALSE),"nm"),2)</f>
        <v>7.86</v>
      </c>
      <c r="L94" s="196">
        <f t="shared" ref="L94:O100" si="279">IFERROR($G94/Q94,"nm")</f>
        <v>0.77164021164021168</v>
      </c>
      <c r="M94" s="196">
        <f t="shared" si="279"/>
        <v>0.74958881578947378</v>
      </c>
      <c r="N94" s="196">
        <f t="shared" si="279"/>
        <v>0.6924976258309592</v>
      </c>
      <c r="O94" s="196">
        <f t="shared" si="279"/>
        <v>0.67599888754982851</v>
      </c>
      <c r="Q94" s="33">
        <v>945</v>
      </c>
      <c r="R94" s="33">
        <v>972.8</v>
      </c>
      <c r="S94" s="33">
        <v>1053</v>
      </c>
      <c r="T94" s="33">
        <v>1078.7</v>
      </c>
      <c r="V94" s="196">
        <f t="shared" ref="V94:Y100" si="280">IFERROR($G94/AA94,"nm")</f>
        <v>12.770577933450088</v>
      </c>
      <c r="W94" s="196">
        <f t="shared" si="280"/>
        <v>11.340590979782272</v>
      </c>
      <c r="X94" s="196" t="str">
        <f t="shared" si="280"/>
        <v>nm</v>
      </c>
      <c r="Y94" s="196" t="str">
        <f t="shared" si="280"/>
        <v>nm</v>
      </c>
      <c r="AA94" s="33">
        <v>57.1</v>
      </c>
      <c r="AB94" s="33">
        <v>64.3</v>
      </c>
      <c r="AC94" s="195" t="s">
        <v>560</v>
      </c>
      <c r="AD94" s="195" t="s">
        <v>560</v>
      </c>
      <c r="AF94" s="196">
        <f t="shared" ref="AF94:AI100" si="281">IFERROR($G94/AK94,"nm")</f>
        <v>30.638655462184875</v>
      </c>
      <c r="AG94" s="196">
        <f t="shared" si="281"/>
        <v>32.408888888888889</v>
      </c>
      <c r="AH94" s="196" t="str">
        <f t="shared" si="281"/>
        <v>nm</v>
      </c>
      <c r="AI94" s="196" t="str">
        <f t="shared" si="281"/>
        <v>nm</v>
      </c>
      <c r="AK94" s="33">
        <v>23.8</v>
      </c>
      <c r="AL94" s="33">
        <v>22.5</v>
      </c>
      <c r="AM94" s="195" t="s">
        <v>560</v>
      </c>
      <c r="AN94" s="195" t="s">
        <v>560</v>
      </c>
      <c r="AP94" s="196">
        <f t="shared" ref="AP94:AS100" si="282">IFERROR($H94/AU94,"nm")</f>
        <v>21.030405405405403</v>
      </c>
      <c r="AQ94" s="196">
        <f t="shared" si="282"/>
        <v>16.398840885142256</v>
      </c>
      <c r="AR94" s="196">
        <f t="shared" si="282"/>
        <v>12.652439024390244</v>
      </c>
      <c r="AS94" s="196">
        <f t="shared" si="282"/>
        <v>12.122687439143135</v>
      </c>
      <c r="AT94" s="170"/>
      <c r="AU94" s="169">
        <v>59.2</v>
      </c>
      <c r="AV94" s="169">
        <v>75.92</v>
      </c>
      <c r="AW94" s="169">
        <v>98.4</v>
      </c>
      <c r="AX94" s="169">
        <v>102.7</v>
      </c>
      <c r="AZ94" s="196">
        <f t="shared" ref="AZ94:AZ100" si="283">IFERROR($H94/BE94,"nm")</f>
        <v>1.193454691858626</v>
      </c>
      <c r="BA94" s="196">
        <f t="shared" ref="BA94:BA100" si="284">IFERROR($H94/BF94,"nm")</f>
        <v>1.1124911760238045</v>
      </c>
      <c r="BB94" s="196">
        <f t="shared" ref="BB94:BB100" si="285">IFERROR($H94/BG94,"nm")</f>
        <v>1.0225788699887473</v>
      </c>
      <c r="BC94" s="196">
        <f t="shared" ref="BC94:BC100" si="286">IFERROR($H94/BH94,"nm")</f>
        <v>0.94303179039698215</v>
      </c>
      <c r="BD94" s="169"/>
      <c r="BE94" s="169">
        <v>1043.19</v>
      </c>
      <c r="BF94" s="23">
        <f t="shared" ref="BF94:BF95" si="287">BE94+AV94</f>
        <v>1119.1100000000001</v>
      </c>
      <c r="BG94" s="23">
        <f t="shared" ref="BG94:BG95" si="288">BF94+AW94</f>
        <v>1217.5100000000002</v>
      </c>
      <c r="BH94" s="23">
        <f t="shared" ref="BH94:BH95" si="289">BG94+AX94</f>
        <v>1320.2100000000003</v>
      </c>
    </row>
    <row r="95" spans="1:60" x14ac:dyDescent="0.15">
      <c r="B95" t="s">
        <v>552</v>
      </c>
      <c r="C95" s="36" t="s">
        <v>454</v>
      </c>
      <c r="E95" s="36" t="s">
        <v>60</v>
      </c>
      <c r="F95" s="292">
        <v>121.5</v>
      </c>
      <c r="G95" s="292">
        <v>160.6</v>
      </c>
      <c r="H95" s="292">
        <v>1916</v>
      </c>
      <c r="I95" s="36" t="s">
        <v>461</v>
      </c>
      <c r="J95" s="36">
        <f t="shared" si="278"/>
        <v>12.1</v>
      </c>
      <c r="L95" s="196">
        <f t="shared" si="279"/>
        <v>0.87711632987438559</v>
      </c>
      <c r="M95" s="196">
        <f t="shared" si="279"/>
        <v>0.88631346578366443</v>
      </c>
      <c r="N95" s="196" t="str">
        <f t="shared" si="279"/>
        <v>nm</v>
      </c>
      <c r="O95" s="196" t="str">
        <f t="shared" si="279"/>
        <v>nm</v>
      </c>
      <c r="Q95" s="33">
        <v>183.1</v>
      </c>
      <c r="R95" s="33">
        <v>181.2</v>
      </c>
      <c r="S95" s="195" t="s">
        <v>560</v>
      </c>
      <c r="T95" s="195" t="s">
        <v>560</v>
      </c>
      <c r="V95" s="196">
        <f t="shared" si="280"/>
        <v>17.268817204301072</v>
      </c>
      <c r="W95" s="196">
        <f t="shared" si="280"/>
        <v>20.589743589743591</v>
      </c>
      <c r="X95" s="196" t="str">
        <f t="shared" si="280"/>
        <v>nm</v>
      </c>
      <c r="Y95" s="196" t="str">
        <f t="shared" si="280"/>
        <v>nm</v>
      </c>
      <c r="AA95" s="33">
        <v>9.3000000000000007</v>
      </c>
      <c r="AB95" s="33">
        <v>7.8</v>
      </c>
      <c r="AC95" s="195" t="s">
        <v>560</v>
      </c>
      <c r="AD95" s="195" t="s">
        <v>560</v>
      </c>
      <c r="AF95" s="196">
        <f t="shared" si="281"/>
        <v>16.387755102040813</v>
      </c>
      <c r="AG95" s="196">
        <f t="shared" si="281"/>
        <v>17.456521739130437</v>
      </c>
      <c r="AH95" s="196" t="str">
        <f t="shared" si="281"/>
        <v>nm</v>
      </c>
      <c r="AI95" s="196" t="str">
        <f t="shared" si="281"/>
        <v>nm</v>
      </c>
      <c r="AK95" s="33">
        <v>9.8000000000000007</v>
      </c>
      <c r="AL95" s="33">
        <v>9.1999999999999993</v>
      </c>
      <c r="AM95" s="195" t="s">
        <v>560</v>
      </c>
      <c r="AN95" s="195" t="s">
        <v>560</v>
      </c>
      <c r="AP95" s="196">
        <f t="shared" si="282"/>
        <v>21.319683987982639</v>
      </c>
      <c r="AQ95" s="196">
        <f t="shared" si="282"/>
        <v>27.481353987378085</v>
      </c>
      <c r="AR95" s="196" t="str">
        <f t="shared" si="282"/>
        <v>nm</v>
      </c>
      <c r="AS95" s="196" t="str">
        <f t="shared" si="282"/>
        <v>nm</v>
      </c>
      <c r="AT95" s="170"/>
      <c r="AU95" s="169">
        <v>89.87</v>
      </c>
      <c r="AV95" s="169">
        <v>69.72</v>
      </c>
      <c r="AW95" s="195" t="s">
        <v>560</v>
      </c>
      <c r="AX95" s="195" t="s">
        <v>560</v>
      </c>
      <c r="AZ95" s="196">
        <f t="shared" si="283"/>
        <v>0.52746042670337234</v>
      </c>
      <c r="BA95" s="196">
        <f t="shared" si="284"/>
        <v>0.51752732144497093</v>
      </c>
      <c r="BB95" s="196" t="str">
        <f t="shared" si="285"/>
        <v>nm</v>
      </c>
      <c r="BC95" s="196" t="str">
        <f t="shared" si="286"/>
        <v>nm</v>
      </c>
      <c r="BD95" s="195"/>
      <c r="BE95" s="309">
        <v>3632.5</v>
      </c>
      <c r="BF95" s="23">
        <f t="shared" ref="BF95:BF99" si="290">BE95+AV95</f>
        <v>3702.22</v>
      </c>
      <c r="BG95" s="23"/>
      <c r="BH95" s="23"/>
    </row>
    <row r="96" spans="1:60" x14ac:dyDescent="0.15">
      <c r="B96" t="s">
        <v>553</v>
      </c>
      <c r="C96" s="36" t="s">
        <v>455</v>
      </c>
      <c r="E96" s="36" t="s">
        <v>60</v>
      </c>
      <c r="F96" s="292">
        <v>133</v>
      </c>
      <c r="G96" s="292">
        <v>100.1</v>
      </c>
      <c r="H96" s="292">
        <v>6020</v>
      </c>
      <c r="I96" s="36" t="s">
        <v>461</v>
      </c>
      <c r="J96" s="36">
        <f t="shared" si="278"/>
        <v>38.020000000000003</v>
      </c>
      <c r="L96" s="196">
        <f t="shared" si="279"/>
        <v>0.18943981831945494</v>
      </c>
      <c r="M96" s="196">
        <f t="shared" si="279"/>
        <v>0.1836697247706422</v>
      </c>
      <c r="N96" s="196" t="str">
        <f t="shared" si="279"/>
        <v>nm</v>
      </c>
      <c r="O96" s="196" t="str">
        <f t="shared" si="279"/>
        <v>nm</v>
      </c>
      <c r="Q96" s="33">
        <v>528.4</v>
      </c>
      <c r="R96" s="33">
        <v>545</v>
      </c>
      <c r="S96" s="195" t="s">
        <v>560</v>
      </c>
      <c r="T96" s="195" t="s">
        <v>560</v>
      </c>
      <c r="V96" s="196">
        <f t="shared" si="280"/>
        <v>5.5</v>
      </c>
      <c r="W96" s="196">
        <f t="shared" si="280"/>
        <v>5.4108108108108102</v>
      </c>
      <c r="X96" s="196" t="str">
        <f t="shared" si="280"/>
        <v>nm</v>
      </c>
      <c r="Y96" s="196" t="str">
        <f t="shared" si="280"/>
        <v>nm</v>
      </c>
      <c r="AA96" s="33">
        <v>18.2</v>
      </c>
      <c r="AB96" s="33">
        <v>18.5</v>
      </c>
      <c r="AC96" s="195" t="s">
        <v>560</v>
      </c>
      <c r="AD96" s="195" t="s">
        <v>560</v>
      </c>
      <c r="AF96" s="196">
        <f t="shared" si="281"/>
        <v>7.253623188405796</v>
      </c>
      <c r="AG96" s="196">
        <f t="shared" si="281"/>
        <v>5.5</v>
      </c>
      <c r="AH96" s="196" t="str">
        <f t="shared" si="281"/>
        <v>nm</v>
      </c>
      <c r="AI96" s="196" t="str">
        <f t="shared" si="281"/>
        <v>nm</v>
      </c>
      <c r="AK96" s="33">
        <v>13.8</v>
      </c>
      <c r="AL96" s="33">
        <v>18.2</v>
      </c>
      <c r="AM96" s="195" t="s">
        <v>560</v>
      </c>
      <c r="AN96" s="195" t="s">
        <v>560</v>
      </c>
      <c r="AP96" s="196">
        <f t="shared" si="282"/>
        <v>12.024608501118568</v>
      </c>
      <c r="AQ96" s="196">
        <f t="shared" si="282"/>
        <v>10.384144343056249</v>
      </c>
      <c r="AR96" s="196" t="str">
        <f t="shared" si="282"/>
        <v>nm</v>
      </c>
      <c r="AS96" s="196" t="str">
        <f t="shared" si="282"/>
        <v>nm</v>
      </c>
      <c r="AT96" s="170"/>
      <c r="AU96" s="169">
        <v>500.64</v>
      </c>
      <c r="AV96" s="169">
        <v>579.73</v>
      </c>
      <c r="AW96" s="195" t="s">
        <v>560</v>
      </c>
      <c r="AX96" s="195" t="s">
        <v>560</v>
      </c>
      <c r="AZ96" s="196">
        <f t="shared" si="283"/>
        <v>1.0568579017683937</v>
      </c>
      <c r="BA96" s="196">
        <f t="shared" si="284"/>
        <v>0.95923108546079727</v>
      </c>
      <c r="BB96" s="196" t="str">
        <f t="shared" si="285"/>
        <v>nm</v>
      </c>
      <c r="BC96" s="196" t="str">
        <f t="shared" si="286"/>
        <v>nm</v>
      </c>
      <c r="BD96" s="195"/>
      <c r="BE96" s="309">
        <v>5696.13</v>
      </c>
      <c r="BF96" s="23">
        <f t="shared" si="290"/>
        <v>6275.8600000000006</v>
      </c>
      <c r="BG96" s="23"/>
      <c r="BH96" s="23"/>
    </row>
    <row r="97" spans="1:60" x14ac:dyDescent="0.15">
      <c r="B97" t="s">
        <v>554</v>
      </c>
      <c r="C97" s="36" t="s">
        <v>456</v>
      </c>
      <c r="E97" s="36" t="s">
        <v>60</v>
      </c>
      <c r="F97" s="292">
        <v>29.7</v>
      </c>
      <c r="G97" s="292">
        <v>27.1</v>
      </c>
      <c r="H97" s="292">
        <v>3810</v>
      </c>
      <c r="I97" s="36" t="s">
        <v>461</v>
      </c>
      <c r="J97" s="36">
        <f t="shared" si="278"/>
        <v>24.06</v>
      </c>
      <c r="L97" s="196">
        <f t="shared" si="279"/>
        <v>0.74861878453038677</v>
      </c>
      <c r="M97" s="196">
        <f t="shared" si="279"/>
        <v>0.72654155495978556</v>
      </c>
      <c r="N97" s="196" t="str">
        <f t="shared" si="279"/>
        <v>nm</v>
      </c>
      <c r="O97" s="196" t="str">
        <f t="shared" si="279"/>
        <v>nm</v>
      </c>
      <c r="Q97" s="33">
        <v>36.200000000000003</v>
      </c>
      <c r="R97" s="33">
        <v>37.299999999999997</v>
      </c>
      <c r="S97" s="195" t="s">
        <v>560</v>
      </c>
      <c r="T97" s="195" t="s">
        <v>560</v>
      </c>
      <c r="V97" s="196">
        <f t="shared" si="280"/>
        <v>8.2121212121212128</v>
      </c>
      <c r="W97" s="196">
        <f t="shared" si="280"/>
        <v>7.9705882352941186</v>
      </c>
      <c r="X97" s="196" t="str">
        <f t="shared" si="280"/>
        <v>nm</v>
      </c>
      <c r="Y97" s="196" t="str">
        <f t="shared" si="280"/>
        <v>nm</v>
      </c>
      <c r="AA97" s="33">
        <v>3.3</v>
      </c>
      <c r="AB97" s="33">
        <v>3.4</v>
      </c>
      <c r="AC97" s="195" t="s">
        <v>560</v>
      </c>
      <c r="AD97" s="195" t="s">
        <v>560</v>
      </c>
      <c r="AF97" s="196">
        <f t="shared" si="281"/>
        <v>-6.1590909090909092</v>
      </c>
      <c r="AG97" s="196">
        <f t="shared" si="281"/>
        <v>4.9272727272727277</v>
      </c>
      <c r="AH97" s="196" t="str">
        <f t="shared" si="281"/>
        <v>nm</v>
      </c>
      <c r="AI97" s="196" t="str">
        <f t="shared" si="281"/>
        <v>nm</v>
      </c>
      <c r="AK97" s="33">
        <v>-4.4000000000000004</v>
      </c>
      <c r="AL97" s="33">
        <v>5.5</v>
      </c>
      <c r="AM97" s="195" t="s">
        <v>560</v>
      </c>
      <c r="AN97" s="195" t="s">
        <v>560</v>
      </c>
      <c r="AP97" s="196">
        <f t="shared" si="282"/>
        <v>12.815769114332806</v>
      </c>
      <c r="AQ97" s="196">
        <f t="shared" si="282"/>
        <v>11.671721349140704</v>
      </c>
      <c r="AR97" s="196" t="str">
        <f t="shared" si="282"/>
        <v>nm</v>
      </c>
      <c r="AS97" s="196" t="str">
        <f t="shared" si="282"/>
        <v>nm</v>
      </c>
      <c r="AT97" s="170"/>
      <c r="AU97" s="169">
        <v>297.29000000000002</v>
      </c>
      <c r="AV97" s="169">
        <v>326.43</v>
      </c>
      <c r="AW97" s="195" t="s">
        <v>560</v>
      </c>
      <c r="AX97" s="195" t="s">
        <v>560</v>
      </c>
      <c r="AZ97" s="196" t="str">
        <f t="shared" si="283"/>
        <v>nm</v>
      </c>
      <c r="BA97" s="196">
        <f t="shared" si="284"/>
        <v>11.671721349140704</v>
      </c>
      <c r="BB97" s="196" t="str">
        <f t="shared" si="285"/>
        <v>nm</v>
      </c>
      <c r="BC97" s="196" t="str">
        <f t="shared" si="286"/>
        <v>nm</v>
      </c>
      <c r="BD97" s="195"/>
      <c r="BE97" s="195"/>
      <c r="BF97" s="23">
        <f t="shared" si="290"/>
        <v>326.43</v>
      </c>
      <c r="BG97" s="23"/>
      <c r="BH97" s="23"/>
    </row>
    <row r="98" spans="1:60" x14ac:dyDescent="0.15">
      <c r="B98" t="s">
        <v>555</v>
      </c>
      <c r="C98" s="36" t="s">
        <v>457</v>
      </c>
      <c r="E98" s="36" t="s">
        <v>60</v>
      </c>
      <c r="F98" s="292">
        <v>99.2</v>
      </c>
      <c r="G98" s="292">
        <v>77.8</v>
      </c>
      <c r="H98" s="292">
        <v>2472</v>
      </c>
      <c r="I98" s="36" t="s">
        <v>461</v>
      </c>
      <c r="J98" s="36">
        <f t="shared" si="278"/>
        <v>15.61</v>
      </c>
      <c r="L98" s="196">
        <f t="shared" si="279"/>
        <v>0.55890804597701149</v>
      </c>
      <c r="M98" s="196">
        <f t="shared" si="279"/>
        <v>0.52214765100671134</v>
      </c>
      <c r="N98" s="196">
        <f t="shared" si="279"/>
        <v>0.50816459830176353</v>
      </c>
      <c r="O98" s="196">
        <f t="shared" si="279"/>
        <v>0.48930817610062893</v>
      </c>
      <c r="Q98" s="33">
        <v>139.19999999999999</v>
      </c>
      <c r="R98" s="33">
        <v>149</v>
      </c>
      <c r="S98" s="33">
        <v>153.1</v>
      </c>
      <c r="T98" s="33">
        <v>159</v>
      </c>
      <c r="V98" s="196">
        <f t="shared" si="280"/>
        <v>6.1746031746031749</v>
      </c>
      <c r="W98" s="196">
        <f t="shared" si="280"/>
        <v>5.8496240601503757</v>
      </c>
      <c r="X98" s="196" t="str">
        <f t="shared" si="280"/>
        <v>nm</v>
      </c>
      <c r="Y98" s="196" t="str">
        <f t="shared" si="280"/>
        <v>nm</v>
      </c>
      <c r="AA98" s="33">
        <v>12.6</v>
      </c>
      <c r="AB98" s="33">
        <v>13.3</v>
      </c>
      <c r="AC98" s="195" t="s">
        <v>560</v>
      </c>
      <c r="AD98" s="195" t="s">
        <v>560</v>
      </c>
      <c r="AF98" s="196">
        <f t="shared" si="281"/>
        <v>4.3954802259887007</v>
      </c>
      <c r="AG98" s="196">
        <f t="shared" si="281"/>
        <v>18.975609756097562</v>
      </c>
      <c r="AH98" s="196" t="str">
        <f t="shared" si="281"/>
        <v>nm</v>
      </c>
      <c r="AI98" s="196" t="str">
        <f t="shared" si="281"/>
        <v>nm</v>
      </c>
      <c r="AK98" s="33">
        <v>17.7</v>
      </c>
      <c r="AL98" s="33">
        <v>4.0999999999999996</v>
      </c>
      <c r="AM98" s="195" t="s">
        <v>560</v>
      </c>
      <c r="AN98" s="195" t="s">
        <v>560</v>
      </c>
      <c r="AP98" s="196">
        <f t="shared" si="282"/>
        <v>19.440075495438819</v>
      </c>
      <c r="AQ98" s="196">
        <f t="shared" si="282"/>
        <v>15.762290378116431</v>
      </c>
      <c r="AR98" s="196">
        <f t="shared" si="282"/>
        <v>11.370745170193192</v>
      </c>
      <c r="AS98" s="196">
        <f t="shared" si="282"/>
        <v>12.0703125</v>
      </c>
      <c r="AT98" s="170"/>
      <c r="AU98" s="169">
        <v>127.16</v>
      </c>
      <c r="AV98" s="169">
        <v>156.83000000000001</v>
      </c>
      <c r="AW98" s="169">
        <v>217.4</v>
      </c>
      <c r="AX98" s="169">
        <v>204.8</v>
      </c>
      <c r="AZ98" s="196">
        <f t="shared" si="283"/>
        <v>0.99595895295383208</v>
      </c>
      <c r="BA98" s="196">
        <f t="shared" si="284"/>
        <v>0.93676814988290391</v>
      </c>
      <c r="BB98" s="196">
        <f t="shared" si="285"/>
        <v>0.86546742943569555</v>
      </c>
      <c r="BC98" s="196">
        <f t="shared" si="286"/>
        <v>0.80756339307298763</v>
      </c>
      <c r="BD98" s="169"/>
      <c r="BE98" s="169">
        <v>2482.0300000000002</v>
      </c>
      <c r="BF98" s="23">
        <f t="shared" si="290"/>
        <v>2638.86</v>
      </c>
      <c r="BG98" s="23">
        <f t="shared" ref="BG95:BG99" si="291">BF98+AW98</f>
        <v>2856.26</v>
      </c>
      <c r="BH98" s="23">
        <f t="shared" ref="BH95:BH99" si="292">BG98+AX98</f>
        <v>3061.0600000000004</v>
      </c>
    </row>
    <row r="99" spans="1:60" x14ac:dyDescent="0.15">
      <c r="B99" t="s">
        <v>556</v>
      </c>
      <c r="C99" s="36" t="s">
        <v>458</v>
      </c>
      <c r="E99" s="36" t="s">
        <v>60</v>
      </c>
      <c r="F99" s="292">
        <v>417.3</v>
      </c>
      <c r="G99" s="292">
        <v>369.9</v>
      </c>
      <c r="H99" s="292">
        <v>2666</v>
      </c>
      <c r="I99" s="36" t="s">
        <v>461</v>
      </c>
      <c r="J99" s="36">
        <f t="shared" si="278"/>
        <v>16.84</v>
      </c>
      <c r="L99" s="196">
        <f t="shared" si="279"/>
        <v>1.4614776768075859</v>
      </c>
      <c r="M99" s="196">
        <f t="shared" si="279"/>
        <v>1.4522968197879857</v>
      </c>
      <c r="N99" s="196">
        <f t="shared" si="279"/>
        <v>1.3634353114633246</v>
      </c>
      <c r="O99" s="196">
        <f t="shared" si="279"/>
        <v>1.2581632653061223</v>
      </c>
      <c r="Q99" s="33">
        <v>253.1</v>
      </c>
      <c r="R99" s="33">
        <v>254.7</v>
      </c>
      <c r="S99" s="33">
        <v>271.3</v>
      </c>
      <c r="T99" s="33">
        <v>294</v>
      </c>
      <c r="V99" s="196">
        <f t="shared" si="280"/>
        <v>15.542016806722687</v>
      </c>
      <c r="W99" s="196">
        <f t="shared" si="280"/>
        <v>12.33</v>
      </c>
      <c r="X99" s="196" t="str">
        <f t="shared" si="280"/>
        <v>nm</v>
      </c>
      <c r="Y99" s="196" t="str">
        <f t="shared" si="280"/>
        <v>nm</v>
      </c>
      <c r="AA99" s="33">
        <v>23.8</v>
      </c>
      <c r="AB99" s="33">
        <v>30</v>
      </c>
      <c r="AC99" s="195" t="s">
        <v>560</v>
      </c>
      <c r="AD99" s="195" t="s">
        <v>560</v>
      </c>
      <c r="AF99" s="196">
        <f t="shared" si="281"/>
        <v>12.799307958477508</v>
      </c>
      <c r="AG99" s="196">
        <f t="shared" si="281"/>
        <v>32.165217391304346</v>
      </c>
      <c r="AH99" s="196">
        <f t="shared" si="281"/>
        <v>12.888501742160278</v>
      </c>
      <c r="AI99" s="196">
        <f t="shared" si="281"/>
        <v>12.454545454545453</v>
      </c>
      <c r="AK99" s="33">
        <v>28.9</v>
      </c>
      <c r="AL99" s="33">
        <v>11.5</v>
      </c>
      <c r="AM99" s="33">
        <v>28.7</v>
      </c>
      <c r="AN99" s="33">
        <v>29.7</v>
      </c>
      <c r="AP99" s="196">
        <f t="shared" si="282"/>
        <v>24.607716448218572</v>
      </c>
      <c r="AQ99" s="196">
        <f t="shared" si="282"/>
        <v>19.249097472924188</v>
      </c>
      <c r="AR99" s="196">
        <f t="shared" si="282"/>
        <v>14.9985935302391</v>
      </c>
      <c r="AS99" s="196">
        <f t="shared" si="282"/>
        <v>13.464646464646465</v>
      </c>
      <c r="AT99" s="170"/>
      <c r="AU99" s="169">
        <v>108.34</v>
      </c>
      <c r="AV99" s="169">
        <v>138.5</v>
      </c>
      <c r="AW99" s="169">
        <v>177.75</v>
      </c>
      <c r="AX99" s="169">
        <v>198</v>
      </c>
      <c r="AZ99" s="196">
        <f t="shared" si="283"/>
        <v>3.3570906892991159</v>
      </c>
      <c r="BA99" s="196">
        <f t="shared" si="284"/>
        <v>2.8585520672499571</v>
      </c>
      <c r="BB99" s="196">
        <f t="shared" si="285"/>
        <v>2.4009582218860044</v>
      </c>
      <c r="BC99" s="196">
        <f t="shared" si="286"/>
        <v>2.0376187528183496</v>
      </c>
      <c r="BD99" s="169"/>
      <c r="BE99" s="169">
        <v>794.14</v>
      </c>
      <c r="BF99" s="23">
        <f t="shared" si="290"/>
        <v>932.64</v>
      </c>
      <c r="BG99" s="23">
        <f t="shared" si="291"/>
        <v>1110.3899999999999</v>
      </c>
      <c r="BH99" s="23">
        <f t="shared" si="292"/>
        <v>1308.3899999999999</v>
      </c>
    </row>
    <row r="100" spans="1:60" x14ac:dyDescent="0.15">
      <c r="B100" t="s">
        <v>557</v>
      </c>
      <c r="C100" s="36" t="s">
        <v>459</v>
      </c>
      <c r="E100" s="36" t="s">
        <v>60</v>
      </c>
      <c r="F100" s="292">
        <v>103.8</v>
      </c>
      <c r="G100" s="292">
        <v>106</v>
      </c>
      <c r="H100" s="292">
        <v>1622</v>
      </c>
      <c r="I100" s="36" t="s">
        <v>461</v>
      </c>
      <c r="J100" s="36">
        <f t="shared" si="278"/>
        <v>10.24</v>
      </c>
      <c r="L100" s="196">
        <f t="shared" si="279"/>
        <v>0.83662194159431724</v>
      </c>
      <c r="M100" s="196">
        <f t="shared" si="279"/>
        <v>0.82747853239656521</v>
      </c>
      <c r="N100" s="196">
        <f t="shared" si="279"/>
        <v>0.79104477611940294</v>
      </c>
      <c r="O100" s="196">
        <f t="shared" si="279"/>
        <v>0.76258992805755399</v>
      </c>
      <c r="Q100" s="33">
        <v>126.7</v>
      </c>
      <c r="R100" s="33">
        <v>128.1</v>
      </c>
      <c r="S100" s="33">
        <v>134</v>
      </c>
      <c r="T100" s="33">
        <v>139</v>
      </c>
      <c r="V100" s="196">
        <f t="shared" si="280"/>
        <v>9.7247706422018343</v>
      </c>
      <c r="W100" s="196">
        <f t="shared" si="280"/>
        <v>9.2982456140350873</v>
      </c>
      <c r="X100" s="196" t="str">
        <f t="shared" si="280"/>
        <v>nm</v>
      </c>
      <c r="Y100" s="196" t="str">
        <f t="shared" si="280"/>
        <v>nm</v>
      </c>
      <c r="AA100" s="33">
        <v>10.9</v>
      </c>
      <c r="AB100" s="33">
        <v>11.4</v>
      </c>
      <c r="AC100" s="195" t="s">
        <v>560</v>
      </c>
      <c r="AD100" s="195" t="s">
        <v>560</v>
      </c>
      <c r="AF100" s="196">
        <f t="shared" si="281"/>
        <v>-18.596491228070175</v>
      </c>
      <c r="AG100" s="196">
        <f t="shared" si="281"/>
        <v>132.5</v>
      </c>
      <c r="AH100" s="196" t="str">
        <f t="shared" si="281"/>
        <v>nm</v>
      </c>
      <c r="AI100" s="196" t="str">
        <f t="shared" si="281"/>
        <v>nm</v>
      </c>
      <c r="AK100" s="33">
        <v>-5.7</v>
      </c>
      <c r="AL100" s="33">
        <v>0.8</v>
      </c>
      <c r="AM100" s="195" t="s">
        <v>560</v>
      </c>
      <c r="AN100" s="195" t="s">
        <v>560</v>
      </c>
      <c r="AP100" s="196">
        <f t="shared" si="282"/>
        <v>15.248660336561059</v>
      </c>
      <c r="AQ100" s="196">
        <f t="shared" si="282"/>
        <v>17.288424642933279</v>
      </c>
      <c r="AR100" s="196">
        <f t="shared" si="282"/>
        <v>11.865398683247989</v>
      </c>
      <c r="AS100" s="196">
        <f t="shared" si="282"/>
        <v>11.446718419195484</v>
      </c>
      <c r="AT100" s="170"/>
      <c r="AU100" s="169">
        <v>106.37</v>
      </c>
      <c r="AV100" s="169">
        <v>93.82</v>
      </c>
      <c r="AW100" s="169">
        <v>136.69999999999999</v>
      </c>
      <c r="AX100" s="169">
        <v>141.69999999999999</v>
      </c>
      <c r="AZ100" s="196" t="str">
        <f t="shared" si="283"/>
        <v>nm</v>
      </c>
      <c r="BA100" s="196" t="str">
        <f t="shared" si="284"/>
        <v>nm</v>
      </c>
      <c r="BB100" s="196" t="str">
        <f t="shared" si="285"/>
        <v>nm</v>
      </c>
      <c r="BC100" s="196" t="str">
        <f t="shared" si="286"/>
        <v>nm</v>
      </c>
      <c r="BD100" s="169"/>
      <c r="BE100" s="169"/>
      <c r="BF100" s="169"/>
      <c r="BG100" s="169"/>
      <c r="BH100" s="169"/>
    </row>
    <row r="101" spans="1:60" x14ac:dyDescent="0.15">
      <c r="B101" s="36"/>
      <c r="C101" s="36"/>
    </row>
    <row r="102" spans="1:60" x14ac:dyDescent="0.15">
      <c r="A102" t="s">
        <v>43</v>
      </c>
      <c r="B102" s="47" t="s">
        <v>562</v>
      </c>
      <c r="C102" s="47"/>
      <c r="D102" s="47"/>
      <c r="E102" s="198"/>
      <c r="F102" s="198"/>
      <c r="G102" s="198"/>
      <c r="H102" s="198"/>
      <c r="I102" s="198"/>
      <c r="J102" s="198"/>
      <c r="K102" s="198"/>
      <c r="L102" s="197">
        <f>ROUND(IFERROR(MIN(L$94:L$100),"nm"),1)</f>
        <v>0.2</v>
      </c>
      <c r="M102" s="197">
        <f t="shared" ref="M102:O102" si="293">ROUND(IFERROR(MIN(M$94:M$100),"nm"),1)</f>
        <v>0.2</v>
      </c>
      <c r="N102" s="197">
        <f t="shared" si="293"/>
        <v>0.5</v>
      </c>
      <c r="O102" s="197">
        <f t="shared" si="293"/>
        <v>0.5</v>
      </c>
      <c r="P102" s="198"/>
      <c r="Q102" s="200"/>
      <c r="R102" s="200"/>
      <c r="S102" s="200"/>
      <c r="T102" s="200"/>
      <c r="U102" s="198"/>
      <c r="V102" s="197">
        <f>ROUND(IFERROR(MIN(V$94:V$100),"nm"),1)</f>
        <v>5.5</v>
      </c>
      <c r="W102" s="197">
        <f t="shared" ref="W102" si="294">ROUND(IFERROR(MIN(W$94:W$100),"nm"),1)</f>
        <v>5.4</v>
      </c>
      <c r="X102" s="197">
        <f>IFERROR(ROUND(IFERROR(MIN(X$94:X$100),"nm"),1),"nm")</f>
        <v>0</v>
      </c>
      <c r="Y102" s="197">
        <f>IFERROR(ROUND(IFERROR(MIN(Y$94:Y$100),"nm"),1),"nm")</f>
        <v>0</v>
      </c>
      <c r="Z102" s="199"/>
      <c r="AA102" s="199"/>
      <c r="AB102" s="199"/>
      <c r="AC102" s="199"/>
      <c r="AD102" s="199"/>
      <c r="AE102" s="199"/>
      <c r="AF102" s="197">
        <f>ROUND(IFERROR(MIN(AF$94:AF$100),"nm"),1)</f>
        <v>-18.600000000000001</v>
      </c>
      <c r="AG102" s="197">
        <f t="shared" ref="AG102:AI102" si="295">ROUND(IFERROR(MIN(AG$94:AG$100),"nm"),1)</f>
        <v>4.9000000000000004</v>
      </c>
      <c r="AH102" s="197">
        <f t="shared" si="295"/>
        <v>12.9</v>
      </c>
      <c r="AI102" s="197">
        <f t="shared" si="295"/>
        <v>12.5</v>
      </c>
      <c r="AJ102" s="199"/>
      <c r="AK102" s="199"/>
      <c r="AL102" s="199"/>
      <c r="AM102" s="199"/>
      <c r="AN102" s="199"/>
      <c r="AO102" s="199"/>
      <c r="AP102" s="197">
        <f>ROUND(IFERROR(MIN(AP$94:AP$100),"nm"),1)</f>
        <v>12</v>
      </c>
      <c r="AQ102" s="197">
        <f t="shared" ref="AQ102:AS102" si="296">ROUND(IFERROR(MIN(AQ$94:AQ$100),"nm"),1)</f>
        <v>10.4</v>
      </c>
      <c r="AR102" s="197">
        <f t="shared" si="296"/>
        <v>11.4</v>
      </c>
      <c r="AS102" s="197">
        <f t="shared" si="296"/>
        <v>11.4</v>
      </c>
      <c r="AT102" s="198"/>
      <c r="AU102" s="201"/>
      <c r="AV102" s="201"/>
      <c r="AW102" s="198"/>
      <c r="AX102" s="198"/>
      <c r="AZ102" s="197">
        <f>ROUND(IFERROR(MIN(AZ$94:AZ$100),"nm"),1)</f>
        <v>0.5</v>
      </c>
      <c r="BA102" s="197">
        <f t="shared" ref="BA102:BC102" si="297">ROUND(IFERROR(MIN(BA$94:BA$100),"nm"),1)</f>
        <v>0.5</v>
      </c>
      <c r="BB102" s="197">
        <f t="shared" si="297"/>
        <v>0.9</v>
      </c>
      <c r="BC102" s="197">
        <f t="shared" si="297"/>
        <v>0.8</v>
      </c>
      <c r="BD102" s="198"/>
      <c r="BE102" s="198"/>
      <c r="BF102" s="198"/>
      <c r="BG102" s="198"/>
      <c r="BH102" s="198"/>
    </row>
    <row r="103" spans="1:60" x14ac:dyDescent="0.15">
      <c r="B103" s="47" t="s">
        <v>558</v>
      </c>
      <c r="C103" s="47"/>
      <c r="D103" s="47"/>
      <c r="E103" s="73"/>
      <c r="F103" s="73"/>
      <c r="G103" s="73"/>
      <c r="H103" s="73"/>
      <c r="I103" s="73"/>
      <c r="J103" s="73"/>
      <c r="K103" s="73"/>
      <c r="L103" s="197">
        <f>ROUND(IFERROR(_xlfn.QUARTILE.INC(L$94:L$100,1),"nm"),1)</f>
        <v>0.7</v>
      </c>
      <c r="M103" s="197">
        <f t="shared" ref="M103:O103" si="298">ROUND(IFERROR(_xlfn.QUARTILE.INC(M$94:M$100,1),"nm"),1)</f>
        <v>0.6</v>
      </c>
      <c r="N103" s="197">
        <f t="shared" si="298"/>
        <v>0.6</v>
      </c>
      <c r="O103" s="197">
        <f t="shared" si="298"/>
        <v>0.6</v>
      </c>
      <c r="P103" s="73"/>
      <c r="Q103" s="118"/>
      <c r="R103" s="118"/>
      <c r="S103" s="118"/>
      <c r="T103" s="118"/>
      <c r="U103" s="73"/>
      <c r="V103" s="197">
        <f>ROUND(IFERROR(_xlfn.QUARTILE.INC(V$94:V$100,1),"nm"),1)</f>
        <v>7.2</v>
      </c>
      <c r="W103" s="197">
        <f t="shared" ref="W103" si="299">ROUND(IFERROR(_xlfn.QUARTILE.INC(W$94:W$100,1),"nm"),1)</f>
        <v>6.9</v>
      </c>
      <c r="X103" s="197" t="str">
        <f>IFERROR(ROUND(IFERROR(_xlfn.QUARTILE.INC(X$94:X$100,1),"nm"),1),"nm")</f>
        <v>nm</v>
      </c>
      <c r="Y103" s="197" t="str">
        <f>IFERROR(ROUND(IFERROR(_xlfn.QUARTILE.INC(Y$94:Y$100,1),"nm"),1),"nm")</f>
        <v>nm</v>
      </c>
      <c r="Z103" s="197"/>
      <c r="AA103" s="197"/>
      <c r="AB103" s="197"/>
      <c r="AC103" s="197"/>
      <c r="AD103" s="197"/>
      <c r="AE103" s="197"/>
      <c r="AF103" s="197">
        <f>ROUND(IFERROR(_xlfn.QUARTILE.INC(AF$94:AF$100,1),"nm"),1)</f>
        <v>-0.9</v>
      </c>
      <c r="AG103" s="197">
        <f t="shared" ref="AG103:AI103" si="300">ROUND(IFERROR(_xlfn.QUARTILE.INC(AG$94:AG$100,1),"nm"),1)</f>
        <v>11.5</v>
      </c>
      <c r="AH103" s="197">
        <f t="shared" si="300"/>
        <v>12.9</v>
      </c>
      <c r="AI103" s="197">
        <f t="shared" si="300"/>
        <v>12.5</v>
      </c>
      <c r="AJ103" s="197"/>
      <c r="AK103" s="197"/>
      <c r="AL103" s="197"/>
      <c r="AM103" s="197"/>
      <c r="AN103" s="197"/>
      <c r="AO103" s="197"/>
      <c r="AP103" s="197">
        <f>ROUND(IFERROR(_xlfn.QUARTILE.INC(AP$94:AP$100,1),"nm"),1)</f>
        <v>14</v>
      </c>
      <c r="AQ103" s="197">
        <f t="shared" ref="AQ103:AS103" si="301">ROUND(IFERROR(_xlfn.QUARTILE.INC(AQ$94:AQ$100,1),"nm"),1)</f>
        <v>13.7</v>
      </c>
      <c r="AR103" s="197">
        <f t="shared" si="301"/>
        <v>11.7</v>
      </c>
      <c r="AS103" s="197">
        <f t="shared" si="301"/>
        <v>11.9</v>
      </c>
      <c r="AT103" s="73"/>
      <c r="AU103" s="119"/>
      <c r="AV103" s="119"/>
      <c r="AW103" s="73"/>
      <c r="AX103" s="73"/>
      <c r="AZ103" s="197">
        <f>ROUND(IFERROR(_xlfn.QUARTILE.INC(AZ$94:AZ$100,1),"nm"),1)</f>
        <v>1</v>
      </c>
      <c r="BA103" s="197">
        <f t="shared" ref="BA103:BC103" si="302">ROUND(IFERROR(_xlfn.QUARTILE.INC(BA$94:BA$100,1),"nm"),1)</f>
        <v>0.9</v>
      </c>
      <c r="BB103" s="197">
        <f t="shared" si="302"/>
        <v>0.9</v>
      </c>
      <c r="BC103" s="197">
        <f t="shared" si="302"/>
        <v>0.9</v>
      </c>
      <c r="BD103" s="73"/>
      <c r="BE103" s="73"/>
      <c r="BF103" s="73"/>
      <c r="BG103" s="73"/>
      <c r="BH103" s="73"/>
    </row>
    <row r="104" spans="1:60" x14ac:dyDescent="0.15">
      <c r="B104" s="46" t="s">
        <v>362</v>
      </c>
      <c r="C104" s="47"/>
      <c r="D104" s="47"/>
      <c r="E104" s="198"/>
      <c r="F104" s="198"/>
      <c r="G104" s="198"/>
      <c r="H104" s="198"/>
      <c r="I104" s="198"/>
      <c r="J104" s="198"/>
      <c r="K104" s="198"/>
      <c r="L104" s="199">
        <f>ROUND(IFERROR(MEDIAN(L$94:L$100),"nm"),1)</f>
        <v>0.8</v>
      </c>
      <c r="M104" s="199">
        <f t="shared" ref="M104:O104" si="303">ROUND(IFERROR(MEDIAN(M$94:M$100),"nm"),1)</f>
        <v>0.7</v>
      </c>
      <c r="N104" s="199">
        <f t="shared" si="303"/>
        <v>0.7</v>
      </c>
      <c r="O104" s="199">
        <f t="shared" si="303"/>
        <v>0.7</v>
      </c>
      <c r="P104" s="198"/>
      <c r="Q104" s="200"/>
      <c r="R104" s="200"/>
      <c r="S104" s="200"/>
      <c r="T104" s="200"/>
      <c r="U104" s="198"/>
      <c r="V104" s="199">
        <f>ROUND(IFERROR(MEDIAN(V$94:V$100),"nm"),1)</f>
        <v>9.6999999999999993</v>
      </c>
      <c r="W104" s="199">
        <f t="shared" ref="W104" si="304">ROUND(IFERROR(MEDIAN(W$94:W$100),"nm"),1)</f>
        <v>9.3000000000000007</v>
      </c>
      <c r="X104" s="199" t="str">
        <f>IFERROR(ROUND(IFERROR(MEDIAN(X$94:X$100),"nm"),1),"nm")</f>
        <v>nm</v>
      </c>
      <c r="Y104" s="199" t="str">
        <f>IFERROR(ROUND(IFERROR(MEDIAN(Y$94:Y$100),"nm"),1),"nm")</f>
        <v>nm</v>
      </c>
      <c r="Z104" s="199"/>
      <c r="AA104" s="199"/>
      <c r="AB104" s="199"/>
      <c r="AC104" s="199"/>
      <c r="AD104" s="199"/>
      <c r="AE104" s="199"/>
      <c r="AF104" s="199">
        <f>ROUND(IFERROR(MEDIAN(AF$94:AF$100),"nm"),1)</f>
        <v>7.3</v>
      </c>
      <c r="AG104" s="199">
        <f t="shared" ref="AG104:AI104" si="305">ROUND(IFERROR(MEDIAN(AG$94:AG$100),"nm"),1)</f>
        <v>19</v>
      </c>
      <c r="AH104" s="199">
        <f t="shared" si="305"/>
        <v>12.9</v>
      </c>
      <c r="AI104" s="199">
        <f t="shared" si="305"/>
        <v>12.5</v>
      </c>
      <c r="AJ104" s="199"/>
      <c r="AK104" s="199"/>
      <c r="AL104" s="199"/>
      <c r="AM104" s="199"/>
      <c r="AN104" s="199"/>
      <c r="AO104" s="199"/>
      <c r="AP104" s="199">
        <f>ROUND(IFERROR(MEDIAN(AP$94:AP$100),"nm"),1)</f>
        <v>19.399999999999999</v>
      </c>
      <c r="AQ104" s="199">
        <f t="shared" ref="AQ104:AS104" si="306">ROUND(IFERROR(MEDIAN(AQ$94:AQ$100),"nm"),1)</f>
        <v>16.399999999999999</v>
      </c>
      <c r="AR104" s="199">
        <f t="shared" si="306"/>
        <v>12.3</v>
      </c>
      <c r="AS104" s="199">
        <f t="shared" si="306"/>
        <v>12.1</v>
      </c>
      <c r="AT104" s="198"/>
      <c r="AU104" s="201"/>
      <c r="AV104" s="201"/>
      <c r="AW104" s="198"/>
      <c r="AX104" s="198"/>
      <c r="AZ104" s="199">
        <f>ROUND(IFERROR(MEDIAN(AZ$94:AZ$100),"nm"),1)</f>
        <v>1.1000000000000001</v>
      </c>
      <c r="BA104" s="199">
        <f t="shared" ref="BA104:BC104" si="307">ROUND(IFERROR(MEDIAN(BA$94:BA$100),"nm"),1)</f>
        <v>1</v>
      </c>
      <c r="BB104" s="199">
        <f t="shared" si="307"/>
        <v>1</v>
      </c>
      <c r="BC104" s="199">
        <f t="shared" si="307"/>
        <v>0.9</v>
      </c>
      <c r="BD104" s="198"/>
      <c r="BE104" s="198"/>
      <c r="BF104" s="198"/>
      <c r="BG104" s="198"/>
      <c r="BH104" s="198"/>
    </row>
    <row r="105" spans="1:60" x14ac:dyDescent="0.15">
      <c r="B105" s="47" t="s">
        <v>561</v>
      </c>
      <c r="C105" s="47"/>
      <c r="D105" s="47"/>
      <c r="E105" s="73"/>
      <c r="F105" s="73"/>
      <c r="G105" s="73"/>
      <c r="H105" s="73"/>
      <c r="I105" s="73"/>
      <c r="J105" s="73"/>
      <c r="K105" s="73"/>
      <c r="L105" s="197">
        <f>ROUND(IFERROR(AVERAGE(L$94:L$100),"nm"),1)</f>
        <v>0.8</v>
      </c>
      <c r="M105" s="197">
        <f t="shared" ref="M105:O105" si="308">ROUND(IFERROR(AVERAGE(M$94:M$100),"nm"),1)</f>
        <v>0.8</v>
      </c>
      <c r="N105" s="197">
        <f t="shared" si="308"/>
        <v>0.8</v>
      </c>
      <c r="O105" s="197">
        <f t="shared" si="308"/>
        <v>0.8</v>
      </c>
      <c r="P105" s="73"/>
      <c r="Q105" s="118"/>
      <c r="R105" s="118"/>
      <c r="S105" s="118"/>
      <c r="T105" s="118"/>
      <c r="U105" s="73"/>
      <c r="V105" s="197">
        <f>ROUND(IFERROR(AVERAGE(V$94:V$100),"nm"),1)</f>
        <v>10.7</v>
      </c>
      <c r="W105" s="197">
        <f t="shared" ref="W105" si="309">ROUND(IFERROR(AVERAGE(W$94:W$100),"nm"),1)</f>
        <v>10.4</v>
      </c>
      <c r="X105" s="197" t="str">
        <f>IFERROR(ROUND(IFERROR(AVERAGE(X$94:X$100),"nm"),1),"nm")</f>
        <v>nm</v>
      </c>
      <c r="Y105" s="197" t="str">
        <f>IFERROR(ROUND(IFERROR(AVERAGE(Y$94:Y$100),"nm"),1),"nm")</f>
        <v>nm</v>
      </c>
      <c r="Z105" s="197"/>
      <c r="AA105" s="197"/>
      <c r="AB105" s="197"/>
      <c r="AC105" s="197"/>
      <c r="AD105" s="197"/>
      <c r="AE105" s="197"/>
      <c r="AF105" s="197">
        <f>ROUND(IFERROR(AVERAGE(AF$94:AF$100),"nm"),1)</f>
        <v>6.7</v>
      </c>
      <c r="AG105" s="197">
        <f t="shared" ref="AG105:AI105" si="310">ROUND(IFERROR(AVERAGE(AG$94:AG$100),"nm"),1)</f>
        <v>34.799999999999997</v>
      </c>
      <c r="AH105" s="197">
        <f t="shared" si="310"/>
        <v>12.9</v>
      </c>
      <c r="AI105" s="197">
        <f t="shared" si="310"/>
        <v>12.5</v>
      </c>
      <c r="AJ105" s="197"/>
      <c r="AK105" s="197"/>
      <c r="AL105" s="197"/>
      <c r="AM105" s="197"/>
      <c r="AN105" s="197"/>
      <c r="AO105" s="197"/>
      <c r="AP105" s="197">
        <f>ROUND(IFERROR(AVERAGE(AP$94:AP$100),"nm"),1)</f>
        <v>18.100000000000001</v>
      </c>
      <c r="AQ105" s="197">
        <f t="shared" ref="AQ105:AS105" si="311">ROUND(IFERROR(AVERAGE(AQ$94:AQ$100),"nm"),1)</f>
        <v>16.899999999999999</v>
      </c>
      <c r="AR105" s="197">
        <f t="shared" si="311"/>
        <v>12.7</v>
      </c>
      <c r="AS105" s="197">
        <f t="shared" si="311"/>
        <v>12.3</v>
      </c>
      <c r="AT105" s="73"/>
      <c r="AU105" s="119"/>
      <c r="AV105" s="119"/>
      <c r="AW105" s="73"/>
      <c r="AX105" s="73"/>
      <c r="AZ105" s="197">
        <f>ROUND(IFERROR(AVERAGE(AZ$94:AZ$100),"nm"),1)</f>
        <v>1.4</v>
      </c>
      <c r="BA105" s="197">
        <f t="shared" ref="BA105:BC105" si="312">ROUND(IFERROR(AVERAGE(BA$94:BA$100),"nm"),1)</f>
        <v>3</v>
      </c>
      <c r="BB105" s="197">
        <f t="shared" si="312"/>
        <v>1.4</v>
      </c>
      <c r="BC105" s="197">
        <f t="shared" si="312"/>
        <v>1.3</v>
      </c>
      <c r="BD105" s="73"/>
      <c r="BE105" s="73"/>
      <c r="BF105" s="73"/>
      <c r="BG105" s="73"/>
      <c r="BH105" s="73"/>
    </row>
    <row r="106" spans="1:60" x14ac:dyDescent="0.15">
      <c r="B106" s="47" t="s">
        <v>559</v>
      </c>
      <c r="C106" s="47"/>
      <c r="D106" s="47"/>
      <c r="E106" s="73"/>
      <c r="F106" s="73"/>
      <c r="G106" s="73"/>
      <c r="H106" s="73"/>
      <c r="I106" s="73"/>
      <c r="J106" s="73"/>
      <c r="K106" s="73"/>
      <c r="L106" s="197">
        <f>ROUND(IFERROR(QUARTILE(L$94:L$100,3),"nm"),1)</f>
        <v>0.9</v>
      </c>
      <c r="M106" s="197">
        <f t="shared" ref="M106:O106" si="313">ROUND(IFERROR(QUARTILE(M$94:M$100,3),"nm"),1)</f>
        <v>0.9</v>
      </c>
      <c r="N106" s="197">
        <f t="shared" si="313"/>
        <v>0.9</v>
      </c>
      <c r="O106" s="197">
        <f t="shared" si="313"/>
        <v>0.9</v>
      </c>
      <c r="P106" s="73"/>
      <c r="Q106" s="118"/>
      <c r="R106" s="118"/>
      <c r="S106" s="118"/>
      <c r="T106" s="118"/>
      <c r="U106" s="73"/>
      <c r="V106" s="197">
        <f>ROUND(IFERROR(QUARTILE(V$94:V$100,3),"nm"),1)</f>
        <v>14.2</v>
      </c>
      <c r="W106" s="197">
        <f t="shared" ref="W106" si="314">ROUND(IFERROR(QUARTILE(W$94:W$100,3),"nm"),1)</f>
        <v>11.8</v>
      </c>
      <c r="X106" s="197" t="str">
        <f>IFERROR(ROUND(IFERROR(QUARTILE(X$94:X$100,3),"nm"),1),"nm")</f>
        <v>nm</v>
      </c>
      <c r="Y106" s="197" t="str">
        <f>IFERROR(ROUND(IFERROR(QUARTILE(Y$94:Y$100,3),"nm"),1),"nm")</f>
        <v>nm</v>
      </c>
      <c r="Z106" s="197"/>
      <c r="AA106" s="197"/>
      <c r="AB106" s="197"/>
      <c r="AC106" s="197"/>
      <c r="AD106" s="197"/>
      <c r="AE106" s="197"/>
      <c r="AF106" s="197">
        <f>ROUND(IFERROR(QUARTILE(AF$94:AF$100,3),"nm"),1)</f>
        <v>14.6</v>
      </c>
      <c r="AG106" s="197">
        <f t="shared" ref="AG106:AI106" si="315">ROUND(IFERROR(QUARTILE(AG$94:AG$100,3),"nm"),1)</f>
        <v>32.299999999999997</v>
      </c>
      <c r="AH106" s="197">
        <f t="shared" si="315"/>
        <v>12.9</v>
      </c>
      <c r="AI106" s="197">
        <f t="shared" si="315"/>
        <v>12.5</v>
      </c>
      <c r="AJ106" s="197"/>
      <c r="AK106" s="197"/>
      <c r="AL106" s="197"/>
      <c r="AM106" s="197"/>
      <c r="AN106" s="197"/>
      <c r="AO106" s="197"/>
      <c r="AP106" s="197">
        <f>ROUND(IFERROR(QUARTILE(AP$94:AP$100,3),"nm"),1)</f>
        <v>21.2</v>
      </c>
      <c r="AQ106" s="197">
        <f t="shared" ref="AQ106:AS106" si="316">ROUND(IFERROR(QUARTILE(AQ$94:AQ$100,3),"nm"),1)</f>
        <v>18.3</v>
      </c>
      <c r="AR106" s="197">
        <f t="shared" si="316"/>
        <v>13.2</v>
      </c>
      <c r="AS106" s="197">
        <f t="shared" si="316"/>
        <v>12.5</v>
      </c>
      <c r="AT106" s="73"/>
      <c r="AU106" s="119"/>
      <c r="AV106" s="119"/>
      <c r="AW106" s="73"/>
      <c r="AX106" s="73"/>
      <c r="AZ106" s="197">
        <f>ROUND(IFERROR(QUARTILE(AZ$94:AZ$100,3),"nm"),1)</f>
        <v>1.2</v>
      </c>
      <c r="BA106" s="197">
        <f t="shared" ref="BA106:BC106" si="317">ROUND(IFERROR(QUARTILE(BA$94:BA$100,3),"nm"),1)</f>
        <v>2.4</v>
      </c>
      <c r="BB106" s="197">
        <f t="shared" si="317"/>
        <v>1.7</v>
      </c>
      <c r="BC106" s="197">
        <f t="shared" si="317"/>
        <v>1.5</v>
      </c>
      <c r="BD106" s="73"/>
      <c r="BE106" s="73"/>
      <c r="BF106" s="73"/>
      <c r="BG106" s="73"/>
      <c r="BH106" s="73"/>
    </row>
    <row r="107" spans="1:60" x14ac:dyDescent="0.15">
      <c r="B107" s="47" t="s">
        <v>563</v>
      </c>
      <c r="C107" s="47"/>
      <c r="D107" s="47"/>
      <c r="E107" s="73"/>
      <c r="F107" s="73"/>
      <c r="G107" s="73"/>
      <c r="H107" s="73"/>
      <c r="I107" s="73"/>
      <c r="J107" s="73"/>
      <c r="K107" s="73"/>
      <c r="L107" s="197">
        <f>ROUND(IFERROR(MAX(L$94:L$100),"nm"),1)</f>
        <v>1.5</v>
      </c>
      <c r="M107" s="197">
        <f t="shared" ref="M107:O107" si="318">ROUND(IFERROR(MAX(M$94:M$100),"nm"),1)</f>
        <v>1.5</v>
      </c>
      <c r="N107" s="197">
        <f t="shared" si="318"/>
        <v>1.4</v>
      </c>
      <c r="O107" s="197">
        <f t="shared" si="318"/>
        <v>1.3</v>
      </c>
      <c r="P107" s="73"/>
      <c r="Q107" s="118"/>
      <c r="R107" s="118"/>
      <c r="S107" s="118"/>
      <c r="T107" s="118"/>
      <c r="U107" s="73"/>
      <c r="V107" s="197">
        <f>ROUND(IFERROR(MAX(V$94:V$100),"nm"),1)</f>
        <v>17.3</v>
      </c>
      <c r="W107" s="197">
        <f t="shared" ref="W107" si="319">ROUND(IFERROR(MAX(W$94:W$100),"nm"),1)</f>
        <v>20.6</v>
      </c>
      <c r="X107" s="197">
        <f>IFERROR(ROUND(IFERROR(MAX(X$94:X$100),"nm"),1),"nm")</f>
        <v>0</v>
      </c>
      <c r="Y107" s="197">
        <f>IFERROR(ROUND(IFERROR(MAX(Y$94:Y$100),"nm"),1),"nm")</f>
        <v>0</v>
      </c>
      <c r="Z107" s="197"/>
      <c r="AA107" s="197"/>
      <c r="AB107" s="197"/>
      <c r="AC107" s="197"/>
      <c r="AD107" s="197"/>
      <c r="AE107" s="197"/>
      <c r="AF107" s="197">
        <f>ROUND(IFERROR(MAX(AF$94:AF$100),"nm"),1)</f>
        <v>30.6</v>
      </c>
      <c r="AG107" s="197">
        <f t="shared" ref="AG107:AI107" si="320">ROUND(IFERROR(MAX(AG$94:AG$100),"nm"),1)</f>
        <v>132.5</v>
      </c>
      <c r="AH107" s="197">
        <f t="shared" si="320"/>
        <v>12.9</v>
      </c>
      <c r="AI107" s="197">
        <f t="shared" si="320"/>
        <v>12.5</v>
      </c>
      <c r="AJ107" s="197"/>
      <c r="AK107" s="197"/>
      <c r="AL107" s="197"/>
      <c r="AM107" s="197"/>
      <c r="AN107" s="197"/>
      <c r="AO107" s="197"/>
      <c r="AP107" s="197">
        <f>ROUND(IFERROR(MAX(AP$94:AP$100),"nm"),1)</f>
        <v>24.6</v>
      </c>
      <c r="AQ107" s="197">
        <f t="shared" ref="AQ107:AS107" si="321">ROUND(IFERROR(MAX(AQ$94:AQ$100),"nm"),1)</f>
        <v>27.5</v>
      </c>
      <c r="AR107" s="197">
        <f t="shared" si="321"/>
        <v>15</v>
      </c>
      <c r="AS107" s="197">
        <f t="shared" si="321"/>
        <v>13.5</v>
      </c>
      <c r="AT107" s="73"/>
      <c r="AU107" s="119"/>
      <c r="AV107" s="119"/>
      <c r="AW107" s="73"/>
      <c r="AX107" s="73"/>
      <c r="AZ107" s="197">
        <f>ROUND(IFERROR(MAX(AZ$94:AZ$100),"nm"),1)</f>
        <v>3.4</v>
      </c>
      <c r="BA107" s="197">
        <f t="shared" ref="BA107:BC107" si="322">ROUND(IFERROR(MAX(BA$94:BA$100),"nm"),1)</f>
        <v>11.7</v>
      </c>
      <c r="BB107" s="197">
        <f t="shared" si="322"/>
        <v>2.4</v>
      </c>
      <c r="BC107" s="197">
        <f t="shared" si="322"/>
        <v>2</v>
      </c>
      <c r="BD107" s="73"/>
      <c r="BE107" s="73"/>
      <c r="BF107" s="73"/>
      <c r="BG107" s="73"/>
      <c r="BH107" s="73"/>
    </row>
    <row r="108" spans="1:60" x14ac:dyDescent="0.15">
      <c r="B108" s="36"/>
      <c r="C108" s="36"/>
    </row>
    <row r="109" spans="1:60" x14ac:dyDescent="0.15">
      <c r="B109" s="36"/>
      <c r="C109" s="36"/>
    </row>
    <row r="110" spans="1:60" x14ac:dyDescent="0.15">
      <c r="B110" s="36"/>
      <c r="C110" s="36"/>
    </row>
    <row r="111" spans="1:60" x14ac:dyDescent="0.15">
      <c r="B111" s="36"/>
      <c r="C111" s="36"/>
    </row>
    <row r="112" spans="1:60" x14ac:dyDescent="0.15">
      <c r="B112" s="267" t="s">
        <v>691</v>
      </c>
      <c r="C112" s="268"/>
    </row>
    <row r="113" spans="2:3" x14ac:dyDescent="0.15">
      <c r="B113" s="208" t="s">
        <v>461</v>
      </c>
      <c r="C113" s="293">
        <v>158.35</v>
      </c>
    </row>
    <row r="114" spans="2:3" x14ac:dyDescent="0.15">
      <c r="B114" s="208" t="s">
        <v>463</v>
      </c>
      <c r="C114" s="293">
        <v>32.159999999999997</v>
      </c>
    </row>
    <row r="115" spans="2:3" x14ac:dyDescent="0.15">
      <c r="B115" s="208" t="s">
        <v>462</v>
      </c>
      <c r="C115" s="293">
        <v>6.69</v>
      </c>
    </row>
    <row r="116" spans="2:3" x14ac:dyDescent="0.15">
      <c r="B116" s="208" t="s">
        <v>546</v>
      </c>
      <c r="C116" s="293">
        <v>0.89</v>
      </c>
    </row>
    <row r="117" spans="2:3" x14ac:dyDescent="0.15">
      <c r="B117" s="269" t="s">
        <v>532</v>
      </c>
      <c r="C117" s="294">
        <v>1</v>
      </c>
    </row>
    <row r="118" spans="2:3" x14ac:dyDescent="0.15">
      <c r="C118" s="36"/>
    </row>
    <row r="119" spans="2:3" x14ac:dyDescent="0.15">
      <c r="B119" s="36"/>
      <c r="C119" s="36"/>
    </row>
    <row r="120" spans="2:3" x14ac:dyDescent="0.15">
      <c r="B120" s="36"/>
      <c r="C120" s="36"/>
    </row>
    <row r="121" spans="2:3" x14ac:dyDescent="0.15">
      <c r="B121" s="36"/>
      <c r="C121" s="36"/>
    </row>
    <row r="122" spans="2:3" x14ac:dyDescent="0.15">
      <c r="B122" s="36"/>
      <c r="C122" s="36"/>
    </row>
    <row r="127" spans="2:3" x14ac:dyDescent="0.15">
      <c r="B127" s="68"/>
    </row>
    <row r="144" spans="2:2" x14ac:dyDescent="0.15">
      <c r="B144" s="68"/>
    </row>
    <row r="146" spans="2:2" x14ac:dyDescent="0.15">
      <c r="B146" s="21"/>
    </row>
  </sheetData>
  <mergeCells count="10">
    <mergeCell ref="AZ3:BC3"/>
    <mergeCell ref="BE3:BH3"/>
    <mergeCell ref="AP3:AS3"/>
    <mergeCell ref="AU3:AX3"/>
    <mergeCell ref="L3:O3"/>
    <mergeCell ref="Q3:T3"/>
    <mergeCell ref="V3:Y3"/>
    <mergeCell ref="AA3:AD3"/>
    <mergeCell ref="AF3:AI3"/>
    <mergeCell ref="AK3:AN3"/>
  </mergeCells>
  <pageMargins left="0.7" right="0.7" top="0.75" bottom="0.75" header="0.3" footer="0.3"/>
  <pageSetup paperSize="9" orientation="portrait" horizontalDpi="0" verticalDpi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0ECA3-6E5C-B64A-99D9-51701D6D86EB}">
  <dimension ref="B3:AL226"/>
  <sheetViews>
    <sheetView showGridLines="0" tabSelected="1" topLeftCell="AA17" zoomScale="211" zoomScaleNormal="166" workbookViewId="0">
      <selection activeCell="AG23" sqref="AG23"/>
    </sheetView>
  </sheetViews>
  <sheetFormatPr baseColWidth="10" defaultColWidth="11" defaultRowHeight="12" x14ac:dyDescent="0.15"/>
  <cols>
    <col min="3" max="3" width="19" bestFit="1" customWidth="1"/>
    <col min="16" max="16" width="12.59765625" customWidth="1"/>
    <col min="28" max="28" width="11.3984375" customWidth="1"/>
    <col min="40" max="40" width="30" customWidth="1"/>
  </cols>
  <sheetData>
    <row r="3" spans="2:36" x14ac:dyDescent="0.15">
      <c r="B3" t="s">
        <v>623</v>
      </c>
      <c r="C3" t="s">
        <v>632</v>
      </c>
      <c r="D3" t="s">
        <v>627</v>
      </c>
      <c r="E3" t="s">
        <v>628</v>
      </c>
      <c r="F3" t="s">
        <v>629</v>
      </c>
      <c r="G3" t="s">
        <v>630</v>
      </c>
      <c r="H3" t="s">
        <v>631</v>
      </c>
      <c r="AB3" t="s">
        <v>653</v>
      </c>
    </row>
    <row r="4" spans="2:36" x14ac:dyDescent="0.15">
      <c r="B4" t="s">
        <v>62</v>
      </c>
      <c r="C4" s="78">
        <f>'3FS'!P102</f>
        <v>10755.910488333333</v>
      </c>
      <c r="D4" s="78">
        <f>'3FS'!Q102</f>
        <v>15422.832898997167</v>
      </c>
      <c r="E4" s="78">
        <f>'3FS'!R102</f>
        <v>19648.786370131878</v>
      </c>
      <c r="F4" s="78">
        <f>'3FS'!S102</f>
        <v>22872.706805539732</v>
      </c>
      <c r="G4" s="78">
        <f>'3FS'!T102</f>
        <v>25815.449288941541</v>
      </c>
      <c r="H4" s="78"/>
      <c r="AB4" s="21" t="s">
        <v>654</v>
      </c>
    </row>
    <row r="5" spans="2:36" x14ac:dyDescent="0.15">
      <c r="B5" t="s">
        <v>181</v>
      </c>
      <c r="C5" s="78">
        <f>PPE!O16</f>
        <v>21702</v>
      </c>
      <c r="D5" s="78">
        <f>PPE!P16</f>
        <v>45000</v>
      </c>
      <c r="E5" s="78">
        <f>PPE!Q16</f>
        <v>40000</v>
      </c>
      <c r="F5" s="78">
        <f>PPE!R16</f>
        <v>35000</v>
      </c>
      <c r="G5" s="78">
        <f>PPE!S16</f>
        <v>32000</v>
      </c>
      <c r="H5" s="78"/>
      <c r="AB5" s="263" t="s">
        <v>655</v>
      </c>
      <c r="AC5" s="264" t="s">
        <v>656</v>
      </c>
      <c r="AD5" s="264" t="s">
        <v>657</v>
      </c>
      <c r="AE5" s="263" t="s">
        <v>658</v>
      </c>
      <c r="AF5" s="264" t="s">
        <v>659</v>
      </c>
      <c r="AG5" s="264" t="s">
        <v>660</v>
      </c>
      <c r="AH5" s="264" t="s">
        <v>661</v>
      </c>
      <c r="AI5" s="264" t="s">
        <v>662</v>
      </c>
      <c r="AJ5" s="264" t="s">
        <v>652</v>
      </c>
    </row>
    <row r="6" spans="2:36" x14ac:dyDescent="0.15">
      <c r="B6" t="s">
        <v>42</v>
      </c>
      <c r="C6" s="244">
        <f>C7</f>
        <v>0.39360600832233839</v>
      </c>
      <c r="D6" s="244">
        <f t="shared" ref="D6:G6" si="0">D7</f>
        <v>0.45721281405318565</v>
      </c>
      <c r="E6" s="244">
        <f t="shared" si="0"/>
        <v>0.42544852113912573</v>
      </c>
      <c r="F6" s="244">
        <f t="shared" si="0"/>
        <v>0.40667073955305016</v>
      </c>
      <c r="G6" s="244">
        <f t="shared" si="0"/>
        <v>0.39398125666900174</v>
      </c>
      <c r="H6" s="244"/>
      <c r="AB6" t="s">
        <v>663</v>
      </c>
      <c r="AC6" s="261">
        <f>Revenue!O79</f>
        <v>19391</v>
      </c>
      <c r="AD6" s="262">
        <f>AC6/1000</f>
        <v>19.390999999999998</v>
      </c>
      <c r="AE6" s="17" t="s">
        <v>661</v>
      </c>
      <c r="AF6" s="262">
        <f>IF(AE6="Total",AD6,AF5+AD6)</f>
        <v>19.390999999999998</v>
      </c>
      <c r="AG6" s="262">
        <f>IF(AE6="Total",0,MIN(AF5,AF6))</f>
        <v>0</v>
      </c>
      <c r="AH6" s="262">
        <f>IF(AE6="Total",AF6,0)</f>
        <v>19.390999999999998</v>
      </c>
      <c r="AI6" s="262">
        <f>IF(AE6="Revenue",ABS(AD6),0)</f>
        <v>0</v>
      </c>
      <c r="AJ6" s="262">
        <f>IF(AE6="Cost",ABS(AD6),0)</f>
        <v>0</v>
      </c>
    </row>
    <row r="7" spans="2:36" x14ac:dyDescent="0.15">
      <c r="B7" t="s">
        <v>624</v>
      </c>
      <c r="C7" s="24">
        <f>Revenue!O44</f>
        <v>0.39360600832233839</v>
      </c>
      <c r="D7" s="24">
        <f>Revenue!P44</f>
        <v>0.45721281405318565</v>
      </c>
      <c r="E7" s="24">
        <f>Revenue!Q44</f>
        <v>0.42544852113912573</v>
      </c>
      <c r="F7" s="24">
        <f>Revenue!R44</f>
        <v>0.40667073955305016</v>
      </c>
      <c r="G7" s="24">
        <f>Revenue!S44</f>
        <v>0.39398125666900174</v>
      </c>
      <c r="H7" s="24">
        <f>Revenue!T44</f>
        <v>0.38549322170737127</v>
      </c>
      <c r="AB7" t="s">
        <v>467</v>
      </c>
      <c r="AC7" s="261">
        <f>(Revenue!R139-Revenue!O139)-AC8</f>
        <v>40196.022386318902</v>
      </c>
      <c r="AD7" s="262">
        <f t="shared" ref="AD7:AD14" si="1">AC7/1000</f>
        <v>40.196022386318901</v>
      </c>
      <c r="AE7" s="17" t="s">
        <v>30</v>
      </c>
      <c r="AF7" s="262">
        <f t="shared" ref="AF7:AF14" si="2">IF(AE7="Total",AD7,AF6+AD7)</f>
        <v>59.5870223863189</v>
      </c>
      <c r="AG7" s="262">
        <f t="shared" ref="AG7:AG14" si="3">IF(AE7="Total",0,MIN(AF6,AF7))</f>
        <v>19.390999999999998</v>
      </c>
      <c r="AH7" s="262">
        <f t="shared" ref="AH7:AH14" si="4">IF(AE7="Total",AF7,0)</f>
        <v>0</v>
      </c>
      <c r="AI7" s="262">
        <f t="shared" ref="AI7:AI14" si="5">IF(AE7="Revenue",ABS(AD7),0)</f>
        <v>40.196022386318901</v>
      </c>
      <c r="AJ7" s="262">
        <f t="shared" ref="AJ7:AJ14" si="6">IF(AE7="Cost",ABS(AD7),0)</f>
        <v>0</v>
      </c>
    </row>
    <row r="8" spans="2:36" x14ac:dyDescent="0.15">
      <c r="B8" t="s">
        <v>474</v>
      </c>
      <c r="C8" s="243">
        <v>0.39400000000000002</v>
      </c>
      <c r="D8" s="24">
        <v>0.45800000000000002</v>
      </c>
      <c r="E8" s="24">
        <v>0.45800000000000002</v>
      </c>
      <c r="F8" s="24">
        <v>0.46800000000000003</v>
      </c>
      <c r="G8" s="24"/>
      <c r="AB8" t="s">
        <v>606</v>
      </c>
      <c r="AC8" s="261">
        <f>Revenue!R92*(Revenue!R93-Revenue!O93)*Revenue!O102+Revenue!R114*(Revenue!R115-Revenue!O115)*Revenue!O124</f>
        <v>-9489.5570423228346</v>
      </c>
      <c r="AD8" s="262">
        <f t="shared" si="1"/>
        <v>-9.4895570423228346</v>
      </c>
      <c r="AE8" s="17" t="s">
        <v>30</v>
      </c>
      <c r="AF8" s="262">
        <f t="shared" si="2"/>
        <v>50.097465343996063</v>
      </c>
      <c r="AG8" s="262">
        <f t="shared" si="3"/>
        <v>50.097465343996063</v>
      </c>
      <c r="AH8" s="262">
        <f t="shared" si="4"/>
        <v>0</v>
      </c>
      <c r="AI8" s="262">
        <f t="shared" si="5"/>
        <v>9.4895570423228346</v>
      </c>
      <c r="AJ8" s="262">
        <f t="shared" si="6"/>
        <v>0</v>
      </c>
    </row>
    <row r="9" spans="2:36" x14ac:dyDescent="0.15">
      <c r="B9" t="s">
        <v>625</v>
      </c>
      <c r="C9" s="243">
        <v>0.39400000000000002</v>
      </c>
      <c r="D9" s="24">
        <v>0.42399999999999999</v>
      </c>
      <c r="E9" s="24">
        <v>0.40799999999999997</v>
      </c>
      <c r="F9" s="24">
        <v>0.42199999999999999</v>
      </c>
      <c r="AB9" t="s">
        <v>664</v>
      </c>
      <c r="AC9" s="261">
        <f>(Revenue!R138-Revenue!R139)-(Revenue!O138-Revenue!O139)</f>
        <v>12705.117022121063</v>
      </c>
      <c r="AD9" s="262">
        <f t="shared" si="1"/>
        <v>12.705117022121064</v>
      </c>
      <c r="AE9" s="17" t="s">
        <v>30</v>
      </c>
      <c r="AF9" s="262">
        <f t="shared" si="2"/>
        <v>62.802582366117129</v>
      </c>
      <c r="AG9" s="262">
        <f t="shared" si="3"/>
        <v>50.097465343996063</v>
      </c>
      <c r="AH9" s="262">
        <f t="shared" si="4"/>
        <v>0</v>
      </c>
      <c r="AI9" s="262">
        <f t="shared" si="5"/>
        <v>12.705117022121064</v>
      </c>
      <c r="AJ9" s="262">
        <f t="shared" si="6"/>
        <v>0</v>
      </c>
    </row>
    <row r="10" spans="2:36" x14ac:dyDescent="0.15">
      <c r="B10" t="s">
        <v>626</v>
      </c>
      <c r="C10" s="243">
        <v>0.39400000000000002</v>
      </c>
      <c r="D10" s="24">
        <v>0.45700000000000002</v>
      </c>
      <c r="AB10" t="s">
        <v>612</v>
      </c>
      <c r="AC10" s="261">
        <f>Revenue!R142-Revenue!O142</f>
        <v>-9795.0420389109277</v>
      </c>
      <c r="AD10" s="262">
        <f t="shared" si="1"/>
        <v>-9.7950420389109283</v>
      </c>
      <c r="AE10" s="17" t="s">
        <v>665</v>
      </c>
      <c r="AF10" s="262">
        <f t="shared" si="2"/>
        <v>53.0075403272062</v>
      </c>
      <c r="AG10" s="262">
        <f t="shared" si="3"/>
        <v>53.0075403272062</v>
      </c>
      <c r="AH10" s="262">
        <f t="shared" si="4"/>
        <v>0</v>
      </c>
      <c r="AI10" s="262">
        <f t="shared" si="5"/>
        <v>0</v>
      </c>
      <c r="AJ10" s="262">
        <f t="shared" si="6"/>
        <v>9.7950420389109283</v>
      </c>
    </row>
    <row r="11" spans="2:36" x14ac:dyDescent="0.15">
      <c r="AB11" t="s">
        <v>666</v>
      </c>
      <c r="AC11" s="261">
        <f>Revenue!R143-Revenue!O143</f>
        <v>-4034.2312775423125</v>
      </c>
      <c r="AD11" s="262">
        <f t="shared" si="1"/>
        <v>-4.0342312775423128</v>
      </c>
      <c r="AE11" s="17" t="s">
        <v>665</v>
      </c>
      <c r="AF11" s="262">
        <f t="shared" si="2"/>
        <v>48.973309049663889</v>
      </c>
      <c r="AG11" s="262">
        <f t="shared" si="3"/>
        <v>48.973309049663889</v>
      </c>
      <c r="AH11" s="262">
        <f t="shared" si="4"/>
        <v>0</v>
      </c>
      <c r="AI11" s="262">
        <f t="shared" si="5"/>
        <v>0</v>
      </c>
      <c r="AJ11" s="262">
        <f t="shared" si="6"/>
        <v>4.0342312775423128</v>
      </c>
    </row>
    <row r="12" spans="2:36" x14ac:dyDescent="0.15">
      <c r="B12" t="s">
        <v>639</v>
      </c>
      <c r="C12" t="s">
        <v>637</v>
      </c>
      <c r="D12" t="s">
        <v>638</v>
      </c>
      <c r="E12" t="s">
        <v>633</v>
      </c>
      <c r="F12" t="s">
        <v>634</v>
      </c>
      <c r="G12" t="s">
        <v>635</v>
      </c>
      <c r="H12" t="s">
        <v>636</v>
      </c>
      <c r="I12" t="s">
        <v>632</v>
      </c>
      <c r="J12" t="s">
        <v>627</v>
      </c>
      <c r="K12" t="s">
        <v>628</v>
      </c>
      <c r="L12" t="s">
        <v>629</v>
      </c>
      <c r="M12" t="s">
        <v>630</v>
      </c>
      <c r="P12" s="21" t="s">
        <v>392</v>
      </c>
      <c r="AB12" t="s">
        <v>667</v>
      </c>
      <c r="AC12" s="261">
        <f>(Revenue!R145+Revenue!R146)-(Revenue!O145+Revenue!O146)</f>
        <v>-5400</v>
      </c>
      <c r="AD12" s="262">
        <f t="shared" si="1"/>
        <v>-5.4</v>
      </c>
      <c r="AE12" s="17" t="s">
        <v>665</v>
      </c>
      <c r="AF12" s="262">
        <f t="shared" si="2"/>
        <v>43.573309049663891</v>
      </c>
      <c r="AG12" s="262">
        <f t="shared" si="3"/>
        <v>43.573309049663891</v>
      </c>
      <c r="AH12" s="262">
        <f t="shared" si="4"/>
        <v>0</v>
      </c>
      <c r="AI12" s="262">
        <f t="shared" si="5"/>
        <v>0</v>
      </c>
      <c r="AJ12" s="262">
        <f t="shared" si="6"/>
        <v>5.4</v>
      </c>
    </row>
    <row r="13" spans="2:36" x14ac:dyDescent="0.15">
      <c r="B13" t="s">
        <v>62</v>
      </c>
      <c r="C13" s="78">
        <f>'3FS'!J102</f>
        <v>6332</v>
      </c>
      <c r="D13" s="78">
        <f>'3FS'!K102</f>
        <v>7082</v>
      </c>
      <c r="E13" s="78">
        <f>'3FS'!L102</f>
        <v>8208</v>
      </c>
      <c r="F13" s="78">
        <f>'3FS'!M102</f>
        <v>7166</v>
      </c>
      <c r="G13" s="78">
        <f>'3FS'!N102</f>
        <v>7941</v>
      </c>
      <c r="H13" s="78">
        <f>'3FS'!O102</f>
        <v>9301</v>
      </c>
      <c r="I13" s="78">
        <f>'3FS'!P102</f>
        <v>10755.910488333333</v>
      </c>
      <c r="J13" s="78">
        <f>'3FS'!Q102</f>
        <v>15422.832898997167</v>
      </c>
      <c r="K13" s="78">
        <f>'3FS'!R102</f>
        <v>19648.786370131878</v>
      </c>
      <c r="L13" s="78">
        <f>'3FS'!S102</f>
        <v>22872.706805539732</v>
      </c>
      <c r="M13" s="78">
        <f>'3FS'!T102</f>
        <v>25815.449288941541</v>
      </c>
      <c r="N13" s="78"/>
      <c r="O13" s="78"/>
      <c r="P13" s="21" t="s">
        <v>393</v>
      </c>
      <c r="Q13" s="166" t="s">
        <v>638</v>
      </c>
      <c r="R13" s="166" t="s">
        <v>633</v>
      </c>
      <c r="S13" s="166" t="s">
        <v>634</v>
      </c>
      <c r="T13" s="166" t="s">
        <v>635</v>
      </c>
      <c r="U13" s="166" t="s">
        <v>636</v>
      </c>
      <c r="V13" s="166" t="s">
        <v>632</v>
      </c>
      <c r="W13" s="166" t="s">
        <v>627</v>
      </c>
      <c r="X13" s="166" t="s">
        <v>628</v>
      </c>
      <c r="Y13" s="166" t="s">
        <v>629</v>
      </c>
      <c r="Z13" s="166" t="s">
        <v>630</v>
      </c>
      <c r="AA13" s="166" t="s">
        <v>631</v>
      </c>
      <c r="AB13" t="s">
        <v>62</v>
      </c>
      <c r="AC13" s="261">
        <f>Revenue!R148-Revenue!O148</f>
        <v>-9474.5914146120958</v>
      </c>
      <c r="AD13" s="262">
        <f t="shared" si="1"/>
        <v>-9.474591414612096</v>
      </c>
      <c r="AE13" s="17" t="s">
        <v>665</v>
      </c>
      <c r="AF13" s="262">
        <f t="shared" si="2"/>
        <v>34.098717635051798</v>
      </c>
      <c r="AG13" s="262">
        <f t="shared" si="3"/>
        <v>34.098717635051798</v>
      </c>
      <c r="AH13" s="262">
        <f t="shared" si="4"/>
        <v>0</v>
      </c>
      <c r="AI13" s="262">
        <f t="shared" si="5"/>
        <v>0</v>
      </c>
      <c r="AJ13" s="262">
        <f t="shared" si="6"/>
        <v>9.474591414612096</v>
      </c>
    </row>
    <row r="14" spans="2:36" x14ac:dyDescent="0.15">
      <c r="B14" t="s">
        <v>181</v>
      </c>
      <c r="C14" s="78">
        <f>PPE!I16</f>
        <v>16700</v>
      </c>
      <c r="D14" s="78">
        <f>PPE!J16</f>
        <v>16200</v>
      </c>
      <c r="E14" s="78">
        <f>PPE!K16</f>
        <v>15800</v>
      </c>
      <c r="F14" s="78">
        <f>PPE!L16</f>
        <v>5900</v>
      </c>
      <c r="G14" s="78">
        <f>PPE!M16</f>
        <v>7800</v>
      </c>
      <c r="H14" s="78">
        <f>PPE!N16</f>
        <v>13617</v>
      </c>
      <c r="I14" s="78">
        <f>PPE!O16</f>
        <v>21702</v>
      </c>
      <c r="J14" s="78">
        <f>PPE!P16</f>
        <v>45000</v>
      </c>
      <c r="K14" s="78">
        <f>PPE!Q16</f>
        <v>40000</v>
      </c>
      <c r="L14" s="78">
        <f>PPE!R16</f>
        <v>35000</v>
      </c>
      <c r="M14" s="78">
        <f>PPE!S16</f>
        <v>32000</v>
      </c>
      <c r="N14" s="78"/>
      <c r="O14" s="78"/>
      <c r="P14" s="27" t="s">
        <v>30</v>
      </c>
      <c r="Q14" s="78">
        <f>'3FS'!J82/1000</f>
        <v>78.727000000000004</v>
      </c>
      <c r="R14" s="78">
        <f>'3FS'!K82/1000</f>
        <v>84.051000000000002</v>
      </c>
      <c r="S14" s="78">
        <f>'3FS'!L82/1000</f>
        <v>87.528999999999996</v>
      </c>
      <c r="T14" s="78">
        <f>'3FS'!M82/1000</f>
        <v>93.253</v>
      </c>
      <c r="U14" s="78">
        <f>'3FS'!N82/1000</f>
        <v>109.035</v>
      </c>
      <c r="V14" s="78">
        <f>'3FS'!O82/1000</f>
        <v>118.229</v>
      </c>
      <c r="W14" s="78">
        <f>'3FS'!P82/1000</f>
        <v>138.62864357704302</v>
      </c>
      <c r="X14" s="78">
        <f>'3FS'!Q82/1000</f>
        <v>157.00599453636264</v>
      </c>
      <c r="Y14" s="78">
        <f>'3FS'!R82/1000</f>
        <v>170.96612777361855</v>
      </c>
      <c r="Z14" s="78">
        <f>'3FS'!S82/1000</f>
        <v>181.88674478652027</v>
      </c>
      <c r="AA14" s="78">
        <f>'3FS'!T82/1000</f>
        <v>193.56408319788611</v>
      </c>
      <c r="AB14" s="90" t="s">
        <v>668</v>
      </c>
      <c r="AC14" s="265">
        <f>Revenue!R79</f>
        <v>34098.717635051784</v>
      </c>
      <c r="AD14" s="266">
        <f t="shared" si="1"/>
        <v>34.098717635051784</v>
      </c>
      <c r="AE14" s="99" t="s">
        <v>661</v>
      </c>
      <c r="AF14" s="266">
        <f t="shared" si="2"/>
        <v>34.098717635051784</v>
      </c>
      <c r="AG14" s="266">
        <f t="shared" si="3"/>
        <v>0</v>
      </c>
      <c r="AH14" s="266">
        <f t="shared" si="4"/>
        <v>34.098717635051784</v>
      </c>
      <c r="AI14" s="266">
        <f t="shared" si="5"/>
        <v>0</v>
      </c>
      <c r="AJ14" s="266">
        <f t="shared" si="6"/>
        <v>0</v>
      </c>
    </row>
    <row r="15" spans="2:36" x14ac:dyDescent="0.15">
      <c r="B15" t="s">
        <v>640</v>
      </c>
      <c r="C15" s="245">
        <f>C14/C13</f>
        <v>2.6373973468098546</v>
      </c>
      <c r="D15" s="245">
        <f t="shared" ref="D15:M15" si="7">D14/D13</f>
        <v>2.287489409771251</v>
      </c>
      <c r="E15" s="245">
        <f t="shared" si="7"/>
        <v>1.9249512670565303</v>
      </c>
      <c r="F15" s="245">
        <f t="shared" si="7"/>
        <v>0.82333240301423383</v>
      </c>
      <c r="G15" s="245">
        <f t="shared" si="7"/>
        <v>0.9822440498677748</v>
      </c>
      <c r="H15" s="245">
        <f t="shared" si="7"/>
        <v>1.4640361251478335</v>
      </c>
      <c r="I15" s="245">
        <f t="shared" si="7"/>
        <v>2.0176813505039499</v>
      </c>
      <c r="J15" s="245">
        <f t="shared" si="7"/>
        <v>2.9177519003610559</v>
      </c>
      <c r="K15" s="245">
        <f t="shared" si="7"/>
        <v>2.0357491422881977</v>
      </c>
      <c r="L15" s="245">
        <f t="shared" si="7"/>
        <v>1.5302080465405632</v>
      </c>
      <c r="M15" s="245">
        <f t="shared" si="7"/>
        <v>1.2395678123528808</v>
      </c>
      <c r="N15" s="244"/>
      <c r="O15" s="244"/>
      <c r="P15" s="27" t="s">
        <v>71</v>
      </c>
      <c r="Q15" s="165">
        <f>'3FS'!J106</f>
        <v>-8.160098924430137E-2</v>
      </c>
      <c r="R15" s="165">
        <f>'3FS'!K106</f>
        <v>6.7626100321363625E-2</v>
      </c>
      <c r="S15" s="165">
        <f>'3FS'!L106</f>
        <v>4.1379638552783371E-2</v>
      </c>
      <c r="T15" s="165">
        <f>'3FS'!M106</f>
        <v>6.5395468930297351E-2</v>
      </c>
      <c r="U15" s="165">
        <f>'3FS'!N106</f>
        <v>0.16923852315743204</v>
      </c>
      <c r="V15" s="165">
        <f>'3FS'!O106</f>
        <v>8.4321548126748302E-2</v>
      </c>
      <c r="W15" s="165">
        <f>'3FS'!P106</f>
        <v>0.1725434840609581</v>
      </c>
      <c r="X15" s="165">
        <f>'3FS'!Q106</f>
        <v>0.13256532333526283</v>
      </c>
      <c r="Y15" s="165">
        <f>'3FS'!R106</f>
        <v>8.891465117927555E-2</v>
      </c>
      <c r="Z15" s="165">
        <f>'3FS'!S106</f>
        <v>6.3875910129765678E-2</v>
      </c>
      <c r="AA15" s="165">
        <f>'3FS'!T106</f>
        <v>6.4201151244261734E-2</v>
      </c>
      <c r="AB15" s="258" t="s">
        <v>669</v>
      </c>
      <c r="AC15" s="259">
        <f>ROUND(AC6+SUM(AC7:AC13)-AC14,3)</f>
        <v>0</v>
      </c>
    </row>
    <row r="16" spans="2:36" x14ac:dyDescent="0.15">
      <c r="B16" t="s">
        <v>42</v>
      </c>
      <c r="C16" s="244">
        <f>'3FS'!I59</f>
        <v>9.5191432771050605E-2</v>
      </c>
      <c r="D16" s="244">
        <f>'3FS'!J59</f>
        <v>7.5755458737154974E-2</v>
      </c>
      <c r="E16" s="244">
        <f>'3FS'!K59</f>
        <v>8.6471309086150069E-2</v>
      </c>
      <c r="F16" s="244">
        <f>'3FS'!L59</f>
        <v>5.5752950450707765E-2</v>
      </c>
      <c r="G16" s="244">
        <f>'3FS'!M59</f>
        <v>8.9938125315003267E-2</v>
      </c>
      <c r="H16" s="244">
        <f>'3FS'!N59</f>
        <v>0.15082313018755444</v>
      </c>
      <c r="I16" s="244">
        <f>'3FS'!O59</f>
        <v>0.17609046849757673</v>
      </c>
      <c r="J16" s="244">
        <f>'3FS'!P59</f>
        <v>0.22321716448700896</v>
      </c>
      <c r="K16" s="244">
        <f>'3FS'!Q59</f>
        <v>0.22112930260504127</v>
      </c>
      <c r="L16" s="244">
        <f>'3FS'!R59</f>
        <v>0.21676634620795737</v>
      </c>
      <c r="M16" s="244">
        <f>'3FS'!S59</f>
        <v>0.21071090571912693</v>
      </c>
      <c r="P16" s="27" t="s">
        <v>40</v>
      </c>
      <c r="Q16" s="164">
        <f>'3FS'!J87/1000</f>
        <v>5.9640000000000004</v>
      </c>
      <c r="R16" s="164">
        <f>'3FS'!K87/1000</f>
        <v>7.2679999999999998</v>
      </c>
      <c r="S16" s="164">
        <f>'3FS'!L87/1000</f>
        <v>4.88</v>
      </c>
      <c r="T16" s="164">
        <f>'3FS'!M87/1000</f>
        <v>8.3870000000000005</v>
      </c>
      <c r="U16" s="164">
        <f>'3FS'!N87/1000</f>
        <v>16.445</v>
      </c>
      <c r="V16" s="164">
        <f>'3FS'!O87/1000</f>
        <v>20.818999999999999</v>
      </c>
    </row>
    <row r="17" spans="4:34" x14ac:dyDescent="0.15">
      <c r="P17" s="27" t="s">
        <v>42</v>
      </c>
      <c r="Q17" s="165">
        <f>'3FS'!J115</f>
        <v>7.5755458737154974E-2</v>
      </c>
      <c r="R17" s="165">
        <f>'3FS'!K115</f>
        <v>8.6471309086150069E-2</v>
      </c>
      <c r="S17" s="165">
        <f>'3FS'!L115</f>
        <v>5.5752950450707765E-2</v>
      </c>
      <c r="T17" s="165">
        <f>'3FS'!M115</f>
        <v>8.9938125315003267E-2</v>
      </c>
      <c r="U17" s="165">
        <f>'3FS'!N115</f>
        <v>0.15082313018755444</v>
      </c>
      <c r="V17" s="165">
        <f>'3FS'!O115</f>
        <v>0.17609046849757673</v>
      </c>
      <c r="AB17" t="s">
        <v>670</v>
      </c>
      <c r="AD17" s="260">
        <f>SUM(AD7:AD9)</f>
        <v>43.411582366117131</v>
      </c>
    </row>
    <row r="18" spans="4:34" x14ac:dyDescent="0.15">
      <c r="AB18" t="s">
        <v>671</v>
      </c>
      <c r="AD18" s="260">
        <f>-SUM(AD10:AD13)</f>
        <v>28.703864731065337</v>
      </c>
    </row>
    <row r="19" spans="4:34" x14ac:dyDescent="0.15">
      <c r="D19" t="s">
        <v>639</v>
      </c>
      <c r="E19" t="s">
        <v>633</v>
      </c>
      <c r="F19" t="s">
        <v>634</v>
      </c>
      <c r="G19" t="s">
        <v>635</v>
      </c>
      <c r="H19" t="s">
        <v>636</v>
      </c>
      <c r="I19" t="s">
        <v>632</v>
      </c>
      <c r="J19" t="s">
        <v>627</v>
      </c>
      <c r="K19" t="s">
        <v>628</v>
      </c>
      <c r="P19" s="21" t="s">
        <v>395</v>
      </c>
      <c r="AB19" t="s">
        <v>672</v>
      </c>
      <c r="AD19" s="173">
        <f>AD18/AD17</f>
        <v>0.66120291329137981</v>
      </c>
    </row>
    <row r="20" spans="4:34" x14ac:dyDescent="0.15">
      <c r="D20" t="s">
        <v>641</v>
      </c>
      <c r="E20" s="246">
        <v>-1</v>
      </c>
      <c r="F20" s="246">
        <v>-0.9</v>
      </c>
      <c r="G20" s="246">
        <v>-0.4</v>
      </c>
      <c r="H20" s="246">
        <v>-3</v>
      </c>
      <c r="I20" s="246">
        <v>-3.3</v>
      </c>
      <c r="J20" s="246">
        <v>-3.9</v>
      </c>
      <c r="K20" s="143"/>
      <c r="P20" s="27" t="s">
        <v>31</v>
      </c>
      <c r="Q20" s="164">
        <f>'3FS'!J11/1000</f>
        <v>23.371650000000002</v>
      </c>
      <c r="R20" s="164">
        <f>'3FS'!K11/1000</f>
        <v>25.38175</v>
      </c>
      <c r="S20" s="164">
        <f>'3FS'!L11/1000</f>
        <v>25.5383</v>
      </c>
      <c r="T20" s="164">
        <f>'3FS'!M11/1000</f>
        <v>29.812849999999997</v>
      </c>
      <c r="U20" s="164">
        <f>'3FS'!N11/1000</f>
        <v>40.911000000000001</v>
      </c>
      <c r="V20" s="164">
        <f>'3FS'!O11/1000</f>
        <v>49.265000000000001</v>
      </c>
      <c r="AB20" t="s">
        <v>673</v>
      </c>
      <c r="AD20" s="260">
        <f>-(AD12+AD13)</f>
        <v>14.874591414612096</v>
      </c>
    </row>
    <row r="21" spans="4:34" x14ac:dyDescent="0.15">
      <c r="D21" t="s">
        <v>642</v>
      </c>
      <c r="E21" s="246">
        <v>-0.8</v>
      </c>
      <c r="F21" s="246">
        <v>-1.1000000000000001</v>
      </c>
      <c r="G21" s="246">
        <v>1</v>
      </c>
      <c r="H21" s="246">
        <v>-0.8</v>
      </c>
      <c r="I21" s="246">
        <v>-1.4</v>
      </c>
      <c r="J21" s="246">
        <v>-2</v>
      </c>
      <c r="K21" s="143"/>
      <c r="P21" s="27" t="s">
        <v>32</v>
      </c>
      <c r="Q21" s="164">
        <f>'3FS'!J12/1000</f>
        <v>11.88</v>
      </c>
      <c r="R21" s="164">
        <f>'3FS'!K12/1000</f>
        <v>13.9832</v>
      </c>
      <c r="S21" s="164">
        <f>'3FS'!L12/1000</f>
        <v>14.747919999999999</v>
      </c>
      <c r="T21" s="164">
        <f>'3FS'!M12/1000</f>
        <v>12.70368</v>
      </c>
      <c r="U21" s="164">
        <f>'3FS'!N12/1000</f>
        <v>13.603</v>
      </c>
      <c r="V21" s="164">
        <f>'3FS'!O12/1000</f>
        <v>13.85</v>
      </c>
    </row>
    <row r="22" spans="4:34" x14ac:dyDescent="0.15">
      <c r="D22" t="s">
        <v>643</v>
      </c>
      <c r="E22" s="247">
        <f>SUM(E20:E21)</f>
        <v>-1.8</v>
      </c>
      <c r="F22" s="247">
        <f t="shared" ref="F22:J22" si="8">SUM(F20:F21)</f>
        <v>-2</v>
      </c>
      <c r="G22" s="247">
        <f t="shared" si="8"/>
        <v>0.6</v>
      </c>
      <c r="H22" s="247">
        <f t="shared" si="8"/>
        <v>-3.8</v>
      </c>
      <c r="I22" s="247">
        <f t="shared" si="8"/>
        <v>-4.6999999999999993</v>
      </c>
      <c r="J22" s="247">
        <f t="shared" si="8"/>
        <v>-5.9</v>
      </c>
      <c r="P22" s="27" t="s">
        <v>33</v>
      </c>
      <c r="Q22" s="164">
        <f>'3FS'!J13/1000</f>
        <v>11.09952</v>
      </c>
      <c r="R22" s="164">
        <f>'3FS'!K13/1000</f>
        <v>11.205599999999999</v>
      </c>
      <c r="S22" s="164">
        <f>'3FS'!L13/1000</f>
        <v>11.50464</v>
      </c>
      <c r="T22" s="164">
        <f>'3FS'!M13/1000</f>
        <v>12.571680000000001</v>
      </c>
      <c r="U22" s="164">
        <f>'3FS'!N13/1000</f>
        <v>13.474</v>
      </c>
      <c r="V22" s="164">
        <f>'3FS'!O13/1000</f>
        <v>13.401</v>
      </c>
    </row>
    <row r="23" spans="4:34" x14ac:dyDescent="0.15">
      <c r="P23" s="27" t="s">
        <v>34</v>
      </c>
      <c r="Q23" s="164">
        <f>'3FS'!J14/1000</f>
        <v>8.1425699999999992</v>
      </c>
      <c r="R23" s="164">
        <f>'3FS'!K14/1000</f>
        <v>8.6584699999999994</v>
      </c>
      <c r="S23" s="164">
        <f>'3FS'!L14/1000</f>
        <v>9.0500900000000009</v>
      </c>
      <c r="T23" s="164">
        <f>'3FS'!M14/1000</f>
        <v>9.09483</v>
      </c>
      <c r="U23" s="164">
        <f>'3FS'!N14/1000</f>
        <v>9.4309999999999992</v>
      </c>
      <c r="V23" s="164">
        <f>'3FS'!O14/1000</f>
        <v>9.5150000000000006</v>
      </c>
      <c r="AB23" t="s">
        <v>755</v>
      </c>
    </row>
    <row r="24" spans="4:34" x14ac:dyDescent="0.15">
      <c r="P24" s="27" t="s">
        <v>35</v>
      </c>
      <c r="Q24" s="164">
        <f>'3FS'!J15/1000</f>
        <v>12.62012</v>
      </c>
      <c r="R24" s="164">
        <f>'3FS'!K15/1000</f>
        <v>12.531720000000002</v>
      </c>
      <c r="S24" s="164">
        <f>'3FS'!L15/1000</f>
        <v>13.93116</v>
      </c>
      <c r="T24" s="164">
        <f>'3FS'!M15/1000</f>
        <v>14.71316</v>
      </c>
      <c r="U24" s="164">
        <f>'3FS'!N15/1000</f>
        <v>15.32</v>
      </c>
      <c r="V24" s="164">
        <f>'3FS'!O15/1000</f>
        <v>15.135999999999999</v>
      </c>
      <c r="AB24" t="s">
        <v>644</v>
      </c>
      <c r="AD24" t="s">
        <v>760</v>
      </c>
    </row>
    <row r="25" spans="4:34" x14ac:dyDescent="0.15">
      <c r="P25" s="27" t="s">
        <v>36</v>
      </c>
      <c r="Q25" s="164">
        <f>'3FS'!J16/1000</f>
        <v>11.611140000000001</v>
      </c>
      <c r="R25" s="164">
        <f>'3FS'!K16/1000</f>
        <v>12.288260000000001</v>
      </c>
      <c r="S25" s="164">
        <f>'3FS'!L16/1000</f>
        <v>12.755890000000001</v>
      </c>
      <c r="T25" s="164">
        <f>'3FS'!M16/1000</f>
        <v>14.3538</v>
      </c>
      <c r="U25" s="164">
        <f>'3FS'!N16/1000</f>
        <v>16.294</v>
      </c>
      <c r="V25" s="164">
        <f>'3FS'!O16/1000</f>
        <v>17.059000000000001</v>
      </c>
      <c r="AB25" s="21" t="s">
        <v>756</v>
      </c>
    </row>
    <row r="26" spans="4:34" x14ac:dyDescent="0.15">
      <c r="AB26" s="317"/>
      <c r="AC26" s="317"/>
      <c r="AD26" s="318" t="s">
        <v>757</v>
      </c>
      <c r="AE26" s="318"/>
      <c r="AF26" s="318"/>
      <c r="AG26" s="318"/>
      <c r="AH26" s="318"/>
    </row>
    <row r="27" spans="4:34" x14ac:dyDescent="0.15">
      <c r="P27" s="21" t="s">
        <v>396</v>
      </c>
      <c r="AB27" s="317"/>
      <c r="AC27" s="319" t="s">
        <v>761</v>
      </c>
      <c r="AD27" s="320">
        <v>0.01</v>
      </c>
      <c r="AE27" s="320">
        <v>0.03</v>
      </c>
      <c r="AF27" s="320">
        <v>0.05</v>
      </c>
      <c r="AG27" s="320">
        <v>7.0000000000000007E-2</v>
      </c>
      <c r="AH27" s="320">
        <v>0.09</v>
      </c>
    </row>
    <row r="28" spans="4:34" x14ac:dyDescent="0.15">
      <c r="P28" s="27" t="s">
        <v>31</v>
      </c>
      <c r="Q28" s="129">
        <f t="shared" ref="Q28:V33" si="9">Q20/SUM(Q$20:Q$25)</f>
        <v>0.29687710384248966</v>
      </c>
      <c r="R28" s="129">
        <f t="shared" si="9"/>
        <v>0.30198753108305865</v>
      </c>
      <c r="S28" s="129">
        <f t="shared" si="9"/>
        <v>0.29177291838040392</v>
      </c>
      <c r="T28" s="129">
        <f t="shared" si="9"/>
        <v>0.31970884718498654</v>
      </c>
      <c r="U28" s="129">
        <f t="shared" si="9"/>
        <v>0.37521667751965004</v>
      </c>
      <c r="V28" s="129">
        <f t="shared" si="9"/>
        <v>0.41670190990137534</v>
      </c>
      <c r="AB28" s="321" t="s">
        <v>758</v>
      </c>
      <c r="AC28" s="320">
        <v>0.84</v>
      </c>
      <c r="AD28" s="322">
        <v>2258.2591510874099</v>
      </c>
      <c r="AE28" s="322">
        <v>2280.1820517225201</v>
      </c>
      <c r="AF28" s="322">
        <v>2302.1063920039701</v>
      </c>
      <c r="AG28" s="322">
        <v>2324.0136895149899</v>
      </c>
      <c r="AH28" s="322">
        <v>2345.9217046788399</v>
      </c>
    </row>
    <row r="29" spans="4:34" x14ac:dyDescent="0.15">
      <c r="P29" s="27" t="s">
        <v>32</v>
      </c>
      <c r="Q29" s="129">
        <f t="shared" si="9"/>
        <v>0.15090504922197523</v>
      </c>
      <c r="R29" s="129">
        <f t="shared" si="9"/>
        <v>0.16636961772299491</v>
      </c>
      <c r="S29" s="129">
        <f t="shared" si="9"/>
        <v>0.16849373914633026</v>
      </c>
      <c r="T29" s="129">
        <f t="shared" si="9"/>
        <v>0.13623249329758713</v>
      </c>
      <c r="U29" s="129">
        <f t="shared" si="9"/>
        <v>0.12476039364229179</v>
      </c>
      <c r="V29" s="129">
        <f t="shared" si="9"/>
        <v>0.11714851217160353</v>
      </c>
      <c r="AB29" s="321"/>
      <c r="AC29" s="320">
        <v>0.88</v>
      </c>
      <c r="AD29" s="322">
        <v>2300.9643446177301</v>
      </c>
      <c r="AE29" s="322">
        <v>2323.91984535957</v>
      </c>
      <c r="AF29" s="322">
        <v>2346.8710081301901</v>
      </c>
      <c r="AG29" s="322">
        <v>2369.8235332443601</v>
      </c>
      <c r="AH29" s="322">
        <v>2392.77736050864</v>
      </c>
    </row>
    <row r="30" spans="4:34" x14ac:dyDescent="0.15">
      <c r="P30" s="27" t="s">
        <v>33</v>
      </c>
      <c r="Q30" s="129">
        <f t="shared" si="9"/>
        <v>0.1409910447761194</v>
      </c>
      <c r="R30" s="129">
        <f t="shared" si="9"/>
        <v>0.13332222869992502</v>
      </c>
      <c r="S30" s="129">
        <f t="shared" si="9"/>
        <v>0.13143953934740879</v>
      </c>
      <c r="T30" s="129">
        <f t="shared" si="9"/>
        <v>0.13481694369973191</v>
      </c>
      <c r="U30" s="129">
        <f t="shared" si="9"/>
        <v>0.12357726559848853</v>
      </c>
      <c r="V30" s="129">
        <f t="shared" si="9"/>
        <v>0.11335070119939776</v>
      </c>
      <c r="AB30" s="321"/>
      <c r="AC30" s="320">
        <v>0.92</v>
      </c>
      <c r="AD30" s="322">
        <v>2343.64727922562</v>
      </c>
      <c r="AE30" s="322">
        <v>2367.6428176815698</v>
      </c>
      <c r="AF30" s="323">
        <v>2391.6397896613598</v>
      </c>
      <c r="AG30" s="322">
        <v>2415.6381299555401</v>
      </c>
      <c r="AH30" s="322">
        <v>2439.6377773337799</v>
      </c>
    </row>
    <row r="31" spans="4:34" x14ac:dyDescent="0.15">
      <c r="P31" s="27" t="s">
        <v>34</v>
      </c>
      <c r="Q31" s="129">
        <f t="shared" si="9"/>
        <v>0.10343054938075577</v>
      </c>
      <c r="R31" s="129">
        <f t="shared" si="9"/>
        <v>0.10301693060000712</v>
      </c>
      <c r="S31" s="129">
        <f t="shared" si="9"/>
        <v>0.10339651311580293</v>
      </c>
      <c r="T31" s="129">
        <f t="shared" si="9"/>
        <v>9.7531689008042891E-2</v>
      </c>
      <c r="U31" s="129">
        <f t="shared" si="9"/>
        <v>8.6496748690763334E-2</v>
      </c>
      <c r="V31" s="129">
        <f t="shared" si="9"/>
        <v>8.0481450780708147E-2</v>
      </c>
      <c r="AB31" s="321"/>
      <c r="AC31" s="320">
        <v>0.96</v>
      </c>
      <c r="AD31" s="322">
        <v>2386.3287827006502</v>
      </c>
      <c r="AE31" s="322">
        <v>2411.37013283754</v>
      </c>
      <c r="AF31" s="322">
        <v>2436.4129219279198</v>
      </c>
      <c r="AG31" s="322">
        <v>2461.4570837235201</v>
      </c>
      <c r="AH31" s="322">
        <v>2486.50255606376</v>
      </c>
    </row>
    <row r="32" spans="4:34" x14ac:dyDescent="0.15">
      <c r="P32" s="27" t="s">
        <v>35</v>
      </c>
      <c r="Q32" s="129">
        <f t="shared" si="9"/>
        <v>0.16030638297872338</v>
      </c>
      <c r="R32" s="129">
        <f t="shared" si="9"/>
        <v>0.14910016775928328</v>
      </c>
      <c r="S32" s="129">
        <f t="shared" si="9"/>
        <v>0.1591623251987935</v>
      </c>
      <c r="T32" s="129">
        <f t="shared" si="9"/>
        <v>0.15778187667560323</v>
      </c>
      <c r="U32" s="129">
        <f t="shared" si="9"/>
        <v>0.14050791962066531</v>
      </c>
      <c r="V32" s="129">
        <f t="shared" si="9"/>
        <v>0.12802598413208599</v>
      </c>
      <c r="AB32" s="321"/>
      <c r="AC32" s="320">
        <v>1</v>
      </c>
      <c r="AD32" s="322">
        <v>2429.01427590407</v>
      </c>
      <c r="AE32" s="322">
        <v>2455.1014441893399</v>
      </c>
      <c r="AF32" s="322">
        <v>2481.19005536124</v>
      </c>
      <c r="AG32" s="322">
        <v>2507.2800422375999</v>
      </c>
      <c r="AH32" s="322">
        <v>2533.3713418249199</v>
      </c>
    </row>
    <row r="33" spans="16:38" x14ac:dyDescent="0.15">
      <c r="P33" s="27" t="s">
        <v>36</v>
      </c>
      <c r="Q33" s="129">
        <f t="shared" si="9"/>
        <v>0.14748986979993647</v>
      </c>
      <c r="R33" s="129">
        <f t="shared" si="9"/>
        <v>0.14620352413473092</v>
      </c>
      <c r="S33" s="129">
        <f t="shared" si="9"/>
        <v>0.14573496481126039</v>
      </c>
      <c r="T33" s="129">
        <f t="shared" si="9"/>
        <v>0.15392815013404826</v>
      </c>
      <c r="U33" s="129">
        <f t="shared" si="9"/>
        <v>0.14944099492814103</v>
      </c>
      <c r="V33" s="129">
        <f t="shared" si="9"/>
        <v>0.14429144181482922</v>
      </c>
      <c r="AB33" s="316" t="s">
        <v>759</v>
      </c>
      <c r="AC33" s="299"/>
      <c r="AD33" s="299"/>
      <c r="AE33" s="299"/>
      <c r="AF33" s="299"/>
      <c r="AG33" s="299"/>
      <c r="AH33" s="299"/>
    </row>
    <row r="35" spans="16:38" x14ac:dyDescent="0.15">
      <c r="P35" s="21" t="s">
        <v>397</v>
      </c>
    </row>
    <row r="36" spans="16:38" x14ac:dyDescent="0.15">
      <c r="P36" s="27" t="s">
        <v>31</v>
      </c>
      <c r="Q36" s="164">
        <f>'3FS'!J43/1000</f>
        <v>2.5472199999999998</v>
      </c>
      <c r="R36" s="164">
        <f>'3FS'!K43/1000</f>
        <v>2.9730500000000002</v>
      </c>
      <c r="S36" s="164">
        <f>'3FS'!L43/1000</f>
        <v>3.3736599999999997</v>
      </c>
      <c r="T36" s="164">
        <f>'3FS'!M43/1000</f>
        <v>5.3819999999999997</v>
      </c>
      <c r="U36" s="164">
        <f>'3FS'!N43/1000</f>
        <v>13.88</v>
      </c>
      <c r="V36" s="164">
        <f>'3FS'!O43/1000</f>
        <v>19.390999999999998</v>
      </c>
    </row>
    <row r="37" spans="16:38" x14ac:dyDescent="0.15">
      <c r="P37" s="27" t="s">
        <v>32</v>
      </c>
      <c r="Q37" s="164">
        <f>'3FS'!J44/1000</f>
        <v>0.27016000000000001</v>
      </c>
      <c r="R37" s="164">
        <f>'3FS'!K44/1000</f>
        <v>0.22440000000000002</v>
      </c>
      <c r="S37" s="164">
        <f>'3FS'!L44/1000</f>
        <v>9.7679999999999989E-2</v>
      </c>
      <c r="T37" s="164">
        <f>'3FS'!M44/1000</f>
        <v>2.3889999999999998</v>
      </c>
      <c r="U37" s="164">
        <f>'3FS'!N44/1000</f>
        <v>2.3809999999999998</v>
      </c>
      <c r="V37" s="164">
        <f>'3FS'!O44/1000</f>
        <v>2.431</v>
      </c>
    </row>
    <row r="38" spans="16:38" x14ac:dyDescent="0.15">
      <c r="P38" s="27" t="s">
        <v>33</v>
      </c>
      <c r="Q38" s="164">
        <f>'3FS'!J45/1000</f>
        <v>2.3679999999999999</v>
      </c>
      <c r="R38" s="164">
        <f>'3FS'!K45/1000</f>
        <v>1.7330000000000001</v>
      </c>
      <c r="S38" s="164">
        <f>'3FS'!L45/1000</f>
        <v>-1.68</v>
      </c>
      <c r="T38" s="164">
        <f>'3FS'!M45/1000</f>
        <v>-0.73099999999999998</v>
      </c>
      <c r="U38" s="164">
        <f>'3FS'!N45/1000</f>
        <v>-0.9</v>
      </c>
      <c r="V38" s="164">
        <f>'3FS'!O45/1000</f>
        <v>-0.122</v>
      </c>
    </row>
    <row r="39" spans="16:38" x14ac:dyDescent="0.15">
      <c r="P39" s="27" t="s">
        <v>34</v>
      </c>
      <c r="Q39" s="164">
        <f>'3FS'!J46/1000</f>
        <v>0.64082000000000006</v>
      </c>
      <c r="R39" s="164">
        <f>'3FS'!K46/1000</f>
        <v>0.73554999999999993</v>
      </c>
      <c r="S39" s="164">
        <f>'3FS'!L46/1000</f>
        <v>0.81326000000000009</v>
      </c>
      <c r="T39" s="164">
        <f>'3FS'!M46/1000</f>
        <v>0.82399999999999995</v>
      </c>
      <c r="U39" s="164">
        <f>'3FS'!N46/1000</f>
        <v>0.83899999999999997</v>
      </c>
      <c r="V39" s="164">
        <f>'3FS'!O46/1000</f>
        <v>0.58799999999999997</v>
      </c>
    </row>
    <row r="40" spans="16:38" x14ac:dyDescent="0.15">
      <c r="P40" s="27" t="s">
        <v>35</v>
      </c>
      <c r="Q40" s="164">
        <f>'3FS'!J47/1000</f>
        <v>1.7856800000000004</v>
      </c>
      <c r="R40" s="164">
        <f>'3FS'!K47/1000</f>
        <v>2.0841999999999996</v>
      </c>
      <c r="S40" s="164">
        <f>'3FS'!L47/1000</f>
        <v>2.3650400000000005</v>
      </c>
      <c r="T40" s="164">
        <f>'3FS'!M47/1000</f>
        <v>0.91400000000000003</v>
      </c>
      <c r="U40" s="164">
        <f>'3FS'!N47/1000</f>
        <v>0.69299999999999995</v>
      </c>
      <c r="V40" s="164">
        <f>'3FS'!O47/1000</f>
        <v>0.20200000000000001</v>
      </c>
    </row>
    <row r="41" spans="16:38" x14ac:dyDescent="0.15">
      <c r="P41" s="27" t="s">
        <v>36</v>
      </c>
      <c r="Q41" s="164">
        <f>'3FS'!J48/1000</f>
        <v>0.40040999999999999</v>
      </c>
      <c r="R41" s="164">
        <f>'3FS'!K48/1000</f>
        <v>0.57089999999999996</v>
      </c>
      <c r="S41" s="164">
        <f>'3FS'!L48/1000</f>
        <v>0.24432999999999999</v>
      </c>
      <c r="T41" s="164">
        <f>'3FS'!M48/1000</f>
        <v>0.44700000000000001</v>
      </c>
      <c r="U41" s="164">
        <f>'3FS'!N48/1000</f>
        <v>0.40899999999999997</v>
      </c>
      <c r="V41" s="164">
        <f>'3FS'!O48/1000</f>
        <v>0.48799999999999999</v>
      </c>
    </row>
    <row r="43" spans="16:38" x14ac:dyDescent="0.15">
      <c r="P43" s="21" t="s">
        <v>398</v>
      </c>
      <c r="Q43" s="166" t="s">
        <v>399</v>
      </c>
      <c r="R43" s="166" t="s">
        <v>400</v>
      </c>
      <c r="S43" s="166" t="s">
        <v>401</v>
      </c>
      <c r="T43" s="166" t="s">
        <v>402</v>
      </c>
      <c r="U43" s="166" t="s">
        <v>403</v>
      </c>
      <c r="V43" s="166" t="s">
        <v>404</v>
      </c>
      <c r="W43" s="166" t="s">
        <v>405</v>
      </c>
      <c r="X43" s="166" t="s">
        <v>406</v>
      </c>
      <c r="Y43" s="166" t="s">
        <v>407</v>
      </c>
      <c r="Z43" s="166" t="s">
        <v>408</v>
      </c>
      <c r="AA43" s="166"/>
      <c r="AB43" s="166" t="s">
        <v>409</v>
      </c>
      <c r="AC43" s="166" t="s">
        <v>410</v>
      </c>
      <c r="AD43" s="166" t="s">
        <v>411</v>
      </c>
      <c r="AE43" s="166" t="s">
        <v>412</v>
      </c>
      <c r="AF43" s="166" t="s">
        <v>413</v>
      </c>
      <c r="AG43" s="166" t="s">
        <v>414</v>
      </c>
      <c r="AH43" s="166" t="s">
        <v>415</v>
      </c>
      <c r="AI43" s="166" t="s">
        <v>416</v>
      </c>
      <c r="AJ43" s="166" t="s">
        <v>417</v>
      </c>
      <c r="AK43" s="166" t="s">
        <v>418</v>
      </c>
      <c r="AL43" s="166" t="s">
        <v>419</v>
      </c>
    </row>
    <row r="44" spans="16:38" x14ac:dyDescent="0.15">
      <c r="P44" s="27" t="s">
        <v>30</v>
      </c>
      <c r="Q44" s="164">
        <f>'3FS'!AK82/1000</f>
        <v>20.518000000000001</v>
      </c>
      <c r="R44" s="164">
        <f>'3FS'!AL82/1000</f>
        <v>20.568000000000001</v>
      </c>
      <c r="S44" s="164">
        <f>'3FS'!AM82/1000</f>
        <v>21.033999999999999</v>
      </c>
      <c r="T44" s="164">
        <f>'3FS'!AN82/1000</f>
        <v>21.931000000000001</v>
      </c>
      <c r="U44" s="164">
        <f>'3FS'!AO82/1000</f>
        <v>23.827000000000002</v>
      </c>
      <c r="V44" s="164">
        <f>'3FS'!AP82/1000</f>
        <v>23.21</v>
      </c>
      <c r="W44" s="164">
        <f>'3FS'!AQ82/1000</f>
        <v>21.725000000000001</v>
      </c>
      <c r="X44" s="164">
        <f>'3FS'!AR82/1000</f>
        <v>18.766999999999999</v>
      </c>
      <c r="Y44" s="164">
        <f>'3FS'!AS82/1000</f>
        <v>20.297000000000001</v>
      </c>
      <c r="Z44" s="164">
        <f>'3FS'!AT82/1000</f>
        <v>22.437000000000001</v>
      </c>
      <c r="AA44" s="164"/>
      <c r="AB44" s="164">
        <f>'3FS'!AU82/1000</f>
        <v>25.306999999999999</v>
      </c>
      <c r="AC44" s="164">
        <f>'3FS'!AV82/1000</f>
        <v>25.212</v>
      </c>
      <c r="AD44" s="164">
        <f>'3FS'!AW82/1000</f>
        <v>26.114999999999998</v>
      </c>
      <c r="AE44" s="164">
        <f>'3FS'!AX82/1000</f>
        <v>26.936</v>
      </c>
      <c r="AF44" s="164">
        <f>'3FS'!AY82/1000</f>
        <v>28.469000000000001</v>
      </c>
      <c r="AG44" s="164">
        <f>'3FS'!AZ82/1000</f>
        <v>27.515000000000001</v>
      </c>
      <c r="AH44" s="164">
        <f>'3FS'!BA82/1000</f>
        <v>28.231000000000002</v>
      </c>
      <c r="AI44" s="164">
        <f>'3FS'!BB82/1000</f>
        <v>29.181000000000001</v>
      </c>
      <c r="AJ44" s="164">
        <f>'3FS'!BC82/1000</f>
        <v>30.181999999999999</v>
      </c>
      <c r="AK44" s="164">
        <f>'3FS'!BD82/1000</f>
        <v>30.635000000000002</v>
      </c>
      <c r="AL44" s="164">
        <f>'3FS'!BE82/1000</f>
        <v>34.033000000000001</v>
      </c>
    </row>
    <row r="45" spans="16:38" x14ac:dyDescent="0.15">
      <c r="P45" s="27" t="s">
        <v>394</v>
      </c>
      <c r="Q45" s="165">
        <f>'3FS'!AK106</f>
        <v>4.7691993464052285E-2</v>
      </c>
      <c r="R45" s="165">
        <f>'3FS'!AL106</f>
        <v>0.1001283697047497</v>
      </c>
      <c r="S45" s="165">
        <f>'3FS'!AM106</f>
        <v>4.6623874210081073E-2</v>
      </c>
      <c r="T45" s="165">
        <f>'3FS'!AN106</f>
        <v>7.7690417690417624E-2</v>
      </c>
      <c r="U45" s="165">
        <f>'3FS'!AO106</f>
        <v>0.16127302856028858</v>
      </c>
      <c r="V45" s="165">
        <f>'3FS'!AP106</f>
        <v>0.12845196421625826</v>
      </c>
      <c r="W45" s="165">
        <f>'3FS'!AQ106</f>
        <v>3.285157364267377E-2</v>
      </c>
      <c r="X45" s="165">
        <f>'3FS'!AR106</f>
        <v>-0.1442706670922439</v>
      </c>
      <c r="Y45" s="165">
        <f>'3FS'!AS106</f>
        <v>-0.14815125697737863</v>
      </c>
      <c r="Z45" s="165">
        <f>'3FS'!AT106</f>
        <v>-3.3304610081861252E-2</v>
      </c>
      <c r="AA45" s="165"/>
      <c r="AB45" s="165">
        <f>'3FS'!AU106</f>
        <v>0.16487917146144992</v>
      </c>
      <c r="AC45" s="165">
        <f>'3FS'!AV106</f>
        <v>0.34342196408589554</v>
      </c>
      <c r="AD45" s="165">
        <f>'3FS'!AW106</f>
        <v>0.28664334630733612</v>
      </c>
      <c r="AE45" s="165">
        <f>'3FS'!AX106</f>
        <v>0.2005170031644159</v>
      </c>
      <c r="AF45" s="165">
        <f>'3FS'!AY106</f>
        <v>0.12494566720670175</v>
      </c>
      <c r="AG45" s="165">
        <f>'3FS'!AZ106</f>
        <v>9.1345391083611061E-2</v>
      </c>
      <c r="AH45" s="165">
        <f>'3FS'!BA106</f>
        <v>8.1026230135937238E-2</v>
      </c>
      <c r="AI45" s="165">
        <f>'3FS'!BB106</f>
        <v>8.3345708345708314E-2</v>
      </c>
      <c r="AJ45" s="165">
        <f>'3FS'!BC106</f>
        <v>6.0170712002528992E-2</v>
      </c>
      <c r="AK45" s="165">
        <f>'3FS'!BD106</f>
        <v>0.1133926948936943</v>
      </c>
      <c r="AL45" s="165">
        <f>'3FS'!BE106</f>
        <v>0.2055187559774716</v>
      </c>
    </row>
    <row r="46" spans="16:38" x14ac:dyDescent="0.15">
      <c r="P46" s="27" t="s">
        <v>40</v>
      </c>
      <c r="Q46" s="164">
        <f>'3FS'!AK87/1000</f>
        <v>1.6930000000000001</v>
      </c>
      <c r="R46" s="164">
        <f>'3FS'!AL87/1000</f>
        <v>2.2389999999999999</v>
      </c>
      <c r="S46" s="164">
        <f>'3FS'!AM87/1000</f>
        <v>1.7230000000000001</v>
      </c>
      <c r="T46" s="164">
        <f>'3FS'!AN87/1000</f>
        <v>1.613</v>
      </c>
      <c r="U46" s="164">
        <f>'3FS'!AO87/1000</f>
        <v>2.613</v>
      </c>
      <c r="V46" s="164">
        <f>'3FS'!AP87/1000</f>
        <v>1.984</v>
      </c>
      <c r="W46" s="164">
        <f>'3FS'!AQ87/1000</f>
        <v>1.248</v>
      </c>
      <c r="X46" s="164">
        <f>'3FS'!AR87/1000</f>
        <v>-0.96499999999999997</v>
      </c>
      <c r="Y46" s="164">
        <f>'3FS'!AS87/1000</f>
        <v>0.88500000000000001</v>
      </c>
      <c r="Z46" s="164">
        <f>'3FS'!AT87/1000</f>
        <v>2.2330000000000001</v>
      </c>
      <c r="AA46" s="164"/>
      <c r="AB46" s="164">
        <f>'3FS'!AU87/1000</f>
        <v>2.5859999999999999</v>
      </c>
      <c r="AC46" s="164">
        <f>'3FS'!AV87/1000</f>
        <v>2.6829999999999998</v>
      </c>
      <c r="AD46" s="164">
        <f>'3FS'!AW87/1000</f>
        <v>3.907</v>
      </c>
      <c r="AE46" s="164">
        <f>'3FS'!AX87/1000</f>
        <v>3.4380000000000002</v>
      </c>
      <c r="AF46" s="164">
        <f>'3FS'!AY87/1000</f>
        <v>4.4660000000000002</v>
      </c>
      <c r="AG46" s="164">
        <f>'3FS'!AZ87/1000</f>
        <v>4.6340000000000003</v>
      </c>
      <c r="AH46" s="164">
        <f>'3FS'!BA87/1000</f>
        <v>4.298</v>
      </c>
      <c r="AI46" s="164">
        <f>'3FS'!BB87/1000</f>
        <v>5.1559999999999997</v>
      </c>
      <c r="AJ46" s="164">
        <f>'3FS'!BC87/1000</f>
        <v>5.4790000000000001</v>
      </c>
      <c r="AK46" s="164">
        <f>'3FS'!BD87/1000</f>
        <v>5.8860000000000001</v>
      </c>
      <c r="AL46" s="164">
        <f>'3FS'!BE87/1000</f>
        <v>7.9429999999999996</v>
      </c>
    </row>
    <row r="47" spans="16:38" x14ac:dyDescent="0.15">
      <c r="P47" s="27" t="s">
        <v>42</v>
      </c>
      <c r="Q47" s="165">
        <f>'3FS'!AK115</f>
        <v>8.2512915488839073E-2</v>
      </c>
      <c r="R47" s="165">
        <f>'3FS'!AL115</f>
        <v>0.10885842084791909</v>
      </c>
      <c r="S47" s="165">
        <f>'3FS'!AM115</f>
        <v>8.1914994770371785E-2</v>
      </c>
      <c r="T47" s="165">
        <f>'3FS'!AN115</f>
        <v>7.3548857781222929E-2</v>
      </c>
      <c r="U47" s="165">
        <f>'3FS'!AO115</f>
        <v>0.10966550551894909</v>
      </c>
      <c r="V47" s="165">
        <f>'3FS'!AP115</f>
        <v>8.5480396380870308E-2</v>
      </c>
      <c r="W47" s="165">
        <f>'3FS'!AQ115</f>
        <v>5.7445339470655929E-2</v>
      </c>
      <c r="X47" s="165">
        <f>'3FS'!AR115</f>
        <v>-5.1420045825118561E-2</v>
      </c>
      <c r="Y47" s="165">
        <f>'3FS'!AS115</f>
        <v>4.3602502832930976E-2</v>
      </c>
      <c r="Z47" s="165">
        <f>'3FS'!AT115</f>
        <v>9.9523109150064626E-2</v>
      </c>
      <c r="AA47" s="165"/>
      <c r="AB47" s="165">
        <f>'3FS'!AU115</f>
        <v>0.10218516615956059</v>
      </c>
      <c r="AC47" s="165">
        <f>'3FS'!AV115</f>
        <v>0.10641757893066793</v>
      </c>
      <c r="AD47" s="165">
        <f>'3FS'!AW115</f>
        <v>0.14960750526517327</v>
      </c>
      <c r="AE47" s="165">
        <f>'3FS'!AX115</f>
        <v>0.12763587763587764</v>
      </c>
      <c r="AF47" s="165">
        <f>'3FS'!AY115</f>
        <v>0.15687238750922056</v>
      </c>
      <c r="AG47" s="165">
        <f>'3FS'!AZ115</f>
        <v>0.16841722696710884</v>
      </c>
      <c r="AH47" s="165">
        <f>'3FS'!BA115</f>
        <v>0.15224398710637244</v>
      </c>
      <c r="AI47" s="165">
        <f>'3FS'!BB115</f>
        <v>0.17669031218943834</v>
      </c>
      <c r="AJ47" s="165">
        <f>'3FS'!BC115</f>
        <v>0.18153203896362069</v>
      </c>
      <c r="AK47" s="165">
        <f>'3FS'!BD115</f>
        <v>0.19213318100212176</v>
      </c>
      <c r="AL47" s="165">
        <f>'3FS'!BE115</f>
        <v>0.23339112038315751</v>
      </c>
    </row>
    <row r="53" spans="19:23" x14ac:dyDescent="0.15">
      <c r="T53" t="s">
        <v>344</v>
      </c>
      <c r="U53" t="s">
        <v>347</v>
      </c>
      <c r="V53" t="s">
        <v>727</v>
      </c>
      <c r="W53" t="s">
        <v>728</v>
      </c>
    </row>
    <row r="54" spans="19:23" x14ac:dyDescent="0.15">
      <c r="S54" t="s">
        <v>683</v>
      </c>
      <c r="T54" s="270">
        <f>Comps!X6</f>
        <v>14.334328122140787</v>
      </c>
      <c r="U54" s="270">
        <f>Comps!AR6</f>
        <v>25.197325206283523</v>
      </c>
      <c r="V54" s="270">
        <f>Valuation!O60</f>
        <v>11.52</v>
      </c>
      <c r="W54" s="270">
        <f>Valuation!O34</f>
        <v>18.599999999999998</v>
      </c>
    </row>
    <row r="55" spans="19:23" x14ac:dyDescent="0.15">
      <c r="S55" t="str">
        <f>Comps!B8</f>
        <v>Electronic Materials</v>
      </c>
      <c r="T55" s="270">
        <f>Comps!X20</f>
        <v>9.6</v>
      </c>
      <c r="U55" s="270">
        <f>Comps!AR20</f>
        <v>15.5</v>
      </c>
      <c r="V55" s="270">
        <f>Valuation!O61</f>
        <v>7.2</v>
      </c>
      <c r="W55" s="270">
        <f>Valuation!O35</f>
        <v>14.8</v>
      </c>
    </row>
    <row r="56" spans="19:23" x14ac:dyDescent="0.15">
      <c r="S56" t="str">
        <f>Comps!B25</f>
        <v>Medical</v>
      </c>
      <c r="T56" s="270">
        <f>Comps!X36</f>
        <v>7.2</v>
      </c>
      <c r="U56" s="270">
        <f>Comps!AR36</f>
        <v>14.8</v>
      </c>
      <c r="V56" s="270">
        <f>Valuation!O62</f>
        <v>9.1</v>
      </c>
      <c r="W56" s="270">
        <f>Valuation!O36</f>
        <v>18</v>
      </c>
    </row>
    <row r="57" spans="19:23" x14ac:dyDescent="0.15">
      <c r="S57" t="str">
        <f>Comps!B41</f>
        <v>Composite Material</v>
      </c>
      <c r="T57" s="270">
        <f>Comps!X54</f>
        <v>9.1</v>
      </c>
      <c r="U57" s="270">
        <f>Comps!AR54</f>
        <v>18</v>
      </c>
      <c r="V57" s="270">
        <f>Valuation!O63</f>
        <v>6.9</v>
      </c>
      <c r="W57" s="270">
        <f>Valuation!O37</f>
        <v>14.4</v>
      </c>
    </row>
    <row r="58" spans="19:23" x14ac:dyDescent="0.15">
      <c r="S58" t="str">
        <f>Comps!B59</f>
        <v>Materials Solution</v>
      </c>
      <c r="T58" s="270">
        <f>Comps!X72</f>
        <v>6.9</v>
      </c>
      <c r="U58" s="270">
        <f>Comps!AR72</f>
        <v>14.4</v>
      </c>
      <c r="V58" s="270">
        <f>Valuation!O64</f>
        <v>6.9</v>
      </c>
      <c r="W58" s="270">
        <f>Valuation!O38</f>
        <v>12.6</v>
      </c>
    </row>
    <row r="59" spans="19:23" x14ac:dyDescent="0.15">
      <c r="S59" t="str">
        <f>Comps!B77</f>
        <v>Insulation Materials</v>
      </c>
      <c r="T59" s="270">
        <f>Comps!X87</f>
        <v>6.9</v>
      </c>
      <c r="U59" s="270">
        <f>Comps!AR87</f>
        <v>12.6</v>
      </c>
      <c r="V59" s="270">
        <f>Valuation!O65</f>
        <v>7.2</v>
      </c>
      <c r="W59" s="270">
        <f>Valuation!O39</f>
        <v>12.3</v>
      </c>
    </row>
    <row r="60" spans="19:23" x14ac:dyDescent="0.15">
      <c r="S60" t="str">
        <f>Comps!B92</f>
        <v>Other Business</v>
      </c>
      <c r="T60" s="271" t="str">
        <f>Comps!X104</f>
        <v>nm</v>
      </c>
      <c r="U60" s="270">
        <f>Comps!AR104</f>
        <v>12.3</v>
      </c>
      <c r="V60" s="270">
        <f>Valuation!O66</f>
        <v>10.883277005389859</v>
      </c>
      <c r="W60" s="270">
        <f>Valuation!O40</f>
        <v>0</v>
      </c>
    </row>
    <row r="62" spans="19:23" x14ac:dyDescent="0.15">
      <c r="S62" t="s">
        <v>689</v>
      </c>
    </row>
    <row r="63" spans="19:23" x14ac:dyDescent="0.15">
      <c r="S63" t="s">
        <v>627</v>
      </c>
      <c r="T63" s="287">
        <f>Revenue!BF95</f>
        <v>1</v>
      </c>
    </row>
    <row r="64" spans="19:23" x14ac:dyDescent="0.15">
      <c r="S64" t="s">
        <v>628</v>
      </c>
      <c r="T64" s="257">
        <f>Revenue!BI95</f>
        <v>0.92</v>
      </c>
    </row>
    <row r="65" spans="2:20" x14ac:dyDescent="0.15">
      <c r="S65" t="s">
        <v>629</v>
      </c>
      <c r="T65" s="257">
        <f>Revenue!BM95</f>
        <v>0.85</v>
      </c>
    </row>
    <row r="66" spans="2:20" x14ac:dyDescent="0.15">
      <c r="S66" t="s">
        <v>630</v>
      </c>
      <c r="T66" s="257">
        <f>Revenue!BQ95</f>
        <v>0.82</v>
      </c>
    </row>
    <row r="67" spans="2:20" x14ac:dyDescent="0.15">
      <c r="S67" t="s">
        <v>631</v>
      </c>
      <c r="T67" s="257">
        <f>Revenue!BU95</f>
        <v>0.82</v>
      </c>
    </row>
    <row r="77" spans="2:20" x14ac:dyDescent="0.15">
      <c r="B77" s="19" t="s">
        <v>26</v>
      </c>
      <c r="C77" t="s">
        <v>690</v>
      </c>
      <c r="D77" t="s">
        <v>637</v>
      </c>
      <c r="E77" t="s">
        <v>638</v>
      </c>
      <c r="F77" t="s">
        <v>633</v>
      </c>
      <c r="G77" t="s">
        <v>634</v>
      </c>
      <c r="H77" t="s">
        <v>635</v>
      </c>
      <c r="I77" t="s">
        <v>636</v>
      </c>
      <c r="J77" t="s">
        <v>632</v>
      </c>
      <c r="K77" t="s">
        <v>627</v>
      </c>
      <c r="L77" t="s">
        <v>628</v>
      </c>
      <c r="M77" t="s">
        <v>629</v>
      </c>
      <c r="N77" t="s">
        <v>630</v>
      </c>
      <c r="O77" t="s">
        <v>631</v>
      </c>
    </row>
    <row r="79" spans="2:20" x14ac:dyDescent="0.15">
      <c r="B79" t="s">
        <v>120</v>
      </c>
      <c r="C79" s="24">
        <f>'3FS'!H200</f>
        <v>5.2874172185430467E-2</v>
      </c>
      <c r="D79" s="24">
        <f>'3FS'!I200</f>
        <v>3.339235291394714E-2</v>
      </c>
      <c r="E79" s="24">
        <f>'3FS'!J200</f>
        <v>4.3866299850529644E-2</v>
      </c>
      <c r="F79" s="24">
        <f>'3FS'!K200</f>
        <v>3.4812509010139409E-2</v>
      </c>
      <c r="G79" s="24">
        <f>'3FS'!L200</f>
        <v>1.4941940350782661E-2</v>
      </c>
      <c r="H79" s="24">
        <f>'3FS'!M200</f>
        <v>3.4396922380629101E-2</v>
      </c>
      <c r="I79" s="24">
        <f>'3FS'!N200</f>
        <v>5.7537930570807465E-2</v>
      </c>
      <c r="J79" s="24">
        <f>'3FS'!O200</f>
        <v>0.14757735710399311</v>
      </c>
      <c r="K79" s="24">
        <f>'3FS'!P200</f>
        <v>7.2432395646258571E-2</v>
      </c>
      <c r="L79" s="24">
        <f>'3FS'!Q200</f>
        <v>7.4487679737114065E-2</v>
      </c>
      <c r="M79" s="24">
        <f>'3FS'!R200</f>
        <v>7.4474594498513749E-2</v>
      </c>
      <c r="N79" s="24">
        <f>'3FS'!S200</f>
        <v>7.2460066910310525E-2</v>
      </c>
      <c r="O79" s="24">
        <f>'3FS'!T200</f>
        <v>7.1052599396085783E-2</v>
      </c>
    </row>
    <row r="80" spans="2:20" x14ac:dyDescent="0.15">
      <c r="B80" t="s">
        <v>121</v>
      </c>
      <c r="C80" s="24">
        <f>'3FS'!H201</f>
        <v>8.8995897984662023E-2</v>
      </c>
      <c r="D80" s="24">
        <f>'3FS'!I201</f>
        <v>6.1620432656373458E-2</v>
      </c>
      <c r="E80" s="24">
        <f>'3FS'!J201</f>
        <v>8.1710060425094072E-2</v>
      </c>
      <c r="F80" s="24">
        <f>'3FS'!K201</f>
        <v>6.1612897129141392E-2</v>
      </c>
      <c r="G80" s="24">
        <f>'3FS'!L201</f>
        <v>2.6716637923559394E-2</v>
      </c>
      <c r="H80" s="24">
        <f>'3FS'!M201</f>
        <v>6.1730588623499248E-2</v>
      </c>
      <c r="I80" s="24">
        <f>'3FS'!N201</f>
        <v>9.8948617941326103E-2</v>
      </c>
      <c r="J80" s="24">
        <f>'3FS'!O201</f>
        <v>0.24061752930671967</v>
      </c>
      <c r="K80" s="24">
        <f>'3FS'!P201</f>
        <v>0.11296226797710457</v>
      </c>
      <c r="L80" s="24">
        <f>'3FS'!Q201</f>
        <v>0.11405925997371347</v>
      </c>
      <c r="M80" s="24">
        <f>'3FS'!R201</f>
        <v>0.112057856671373</v>
      </c>
      <c r="N80" s="24">
        <f>'3FS'!S201</f>
        <v>0.10719299834028327</v>
      </c>
      <c r="O80" s="24">
        <f>'3FS'!T201</f>
        <v>0.10359188538722958</v>
      </c>
    </row>
    <row r="81" spans="2:19" x14ac:dyDescent="0.15">
      <c r="B81" t="s">
        <v>122</v>
      </c>
      <c r="C81" s="24">
        <f>'3FS'!H202</f>
        <v>6.8723068135024545E-2</v>
      </c>
      <c r="D81" s="24">
        <f>'3FS'!I202</f>
        <v>5.6180533627087755E-2</v>
      </c>
      <c r="E81" s="24">
        <f>'3FS'!J202</f>
        <v>3.790363773277821E-2</v>
      </c>
      <c r="F81" s="24">
        <f>'3FS'!K202</f>
        <v>4.1003668198572575E-2</v>
      </c>
      <c r="G81" s="24">
        <f>'3FS'!L202</f>
        <v>2.3207241852209352E-2</v>
      </c>
      <c r="H81" s="24">
        <f>'3FS'!M202</f>
        <v>4.4429016616262078E-2</v>
      </c>
      <c r="I81" s="24">
        <f>'3FS'!N202</f>
        <v>7.778630900787116E-2</v>
      </c>
      <c r="J81" s="24">
        <f>'3FS'!O202</f>
        <v>8.9587041955327629E-2</v>
      </c>
      <c r="K81" s="24">
        <f>'3FS'!P202</f>
        <v>0.10281725673781862</v>
      </c>
      <c r="L81" s="24">
        <f>'3FS'!Q202</f>
        <v>0.10155013095464706</v>
      </c>
      <c r="M81" s="24">
        <f>'3FS'!R202</f>
        <v>0.10104179992342893</v>
      </c>
      <c r="N81" s="24">
        <f>'3FS'!S202</f>
        <v>0.10025840201496675</v>
      </c>
      <c r="O81" s="24">
        <f>'3FS'!T202</f>
        <v>0.10254015869255166</v>
      </c>
    </row>
    <row r="83" spans="2:19" x14ac:dyDescent="0.15">
      <c r="B83" t="s">
        <v>578</v>
      </c>
      <c r="C83" t="s">
        <v>578</v>
      </c>
      <c r="D83" t="s">
        <v>637</v>
      </c>
      <c r="E83" t="s">
        <v>638</v>
      </c>
      <c r="F83" t="s">
        <v>633</v>
      </c>
      <c r="G83" t="s">
        <v>634</v>
      </c>
      <c r="H83" t="s">
        <v>635</v>
      </c>
      <c r="I83" t="s">
        <v>636</v>
      </c>
      <c r="J83" t="s">
        <v>632</v>
      </c>
      <c r="K83" t="s">
        <v>627</v>
      </c>
      <c r="L83" t="s">
        <v>628</v>
      </c>
      <c r="M83" t="s">
        <v>629</v>
      </c>
      <c r="N83" t="s">
        <v>630</v>
      </c>
      <c r="O83" t="s">
        <v>631</v>
      </c>
    </row>
    <row r="84" spans="2:19" x14ac:dyDescent="0.15">
      <c r="B84" t="s">
        <v>579</v>
      </c>
      <c r="C84" t="s">
        <v>579</v>
      </c>
      <c r="D84" s="24">
        <f>'3FS'!I117</f>
        <v>6.930542917804064E-2</v>
      </c>
      <c r="E84" s="24">
        <f>'3FS'!J117</f>
        <v>0.10514817025925031</v>
      </c>
      <c r="F84" s="24">
        <f>'3FS'!K117</f>
        <v>7.9487454045757938E-2</v>
      </c>
      <c r="G84" s="24">
        <f>'3FS'!L117</f>
        <v>3.3394646345782542E-2</v>
      </c>
      <c r="H84" s="24">
        <f>'3FS'!M117</f>
        <v>7.8367451985458914E-2</v>
      </c>
      <c r="I84" s="24">
        <f>'3FS'!N117</f>
        <v>0.12074104645297382</v>
      </c>
      <c r="J84" s="24">
        <f>'3FS'!O117</f>
        <v>0.35802552673202004</v>
      </c>
      <c r="K84" s="24">
        <f>'3FS'!P117</f>
        <v>0.16013492250996184</v>
      </c>
      <c r="L84" s="24">
        <f>'3FS'!Q117</f>
        <v>0.1567732888432459</v>
      </c>
      <c r="M84" s="24">
        <f>'3FS'!R117</f>
        <v>0.15366064507160462</v>
      </c>
      <c r="N84" s="24">
        <f>'3FS'!S117</f>
        <v>0.14943497458556995</v>
      </c>
      <c r="O84" s="24">
        <f>'3FS'!T117</f>
        <v>0.14643536199268817</v>
      </c>
    </row>
    <row r="85" spans="2:19" x14ac:dyDescent="0.15">
      <c r="B85" t="s">
        <v>580</v>
      </c>
      <c r="C85" t="s">
        <v>580</v>
      </c>
      <c r="D85" s="24">
        <f>'3FS'!I10/'3FS'!I161</f>
        <v>0.49600749895847801</v>
      </c>
      <c r="E85" s="24">
        <f>'3FS'!J10/'3FS'!J161</f>
        <v>0.42635335658427748</v>
      </c>
      <c r="F85" s="24">
        <f>'3FS'!K10/'3FS'!K161</f>
        <v>0.44877702374405332</v>
      </c>
      <c r="G85" s="24">
        <f>'3FS'!L10/'3FS'!L161</f>
        <v>0.47163833283939971</v>
      </c>
      <c r="H85" s="24">
        <f>'3FS'!M10/'3FS'!M161</f>
        <v>0.43964037866787359</v>
      </c>
      <c r="I85" s="24">
        <f>'3FS'!N10/'3FS'!N161</f>
        <v>0.48871607539051121</v>
      </c>
      <c r="J85" s="24">
        <f>'3FS'!O10/'3FS'!O161</f>
        <v>0.4177142291847738</v>
      </c>
      <c r="K85" s="24">
        <f>'3FS'!P10/'3FS'!P161</f>
        <v>0.46584862194688814</v>
      </c>
      <c r="L85" s="24">
        <f>'3FS'!Q10/'3FS'!Q161</f>
        <v>0.4878130566070461</v>
      </c>
      <c r="M85" s="24">
        <f>'3FS'!R10/'3FS'!R161</f>
        <v>0.49760706557480283</v>
      </c>
      <c r="N85" s="24">
        <f>'3FS'!S10/'3FS'!S161</f>
        <v>0.49783739995327853</v>
      </c>
      <c r="O85" s="24">
        <f>'3FS'!T10/'3FS'!T161</f>
        <v>0.49816710732600072</v>
      </c>
    </row>
    <row r="86" spans="2:19" x14ac:dyDescent="0.15">
      <c r="B86" t="s">
        <v>126</v>
      </c>
      <c r="C86" t="s">
        <v>126</v>
      </c>
      <c r="D86" s="24">
        <f>'3FS'!I161/'3FS'!I191</f>
        <v>1.7509320797536068</v>
      </c>
      <c r="E86" s="24">
        <f>'3FS'!J161/'3FS'!J191</f>
        <v>1.7688836946421558</v>
      </c>
      <c r="F86" s="24">
        <f>'3FS'!K161/'3FS'!K191</f>
        <v>1.6928089806395632</v>
      </c>
      <c r="G86" s="24">
        <f>'3FS'!L161/'3FS'!L191</f>
        <v>1.7034273231266293</v>
      </c>
      <c r="H86" s="24">
        <f>'3FS'!M161/'3FS'!M191</f>
        <v>1.7146321550114383</v>
      </c>
      <c r="I86" s="24">
        <f>'3FS'!N161/'3FS'!N191</f>
        <v>1.6425431976971046</v>
      </c>
      <c r="J86" s="24">
        <f>'3FS'!O161/'3FS'!O191</f>
        <v>1.5690946486087936</v>
      </c>
      <c r="K86" s="24">
        <f>'3FS'!P161/'3FS'!P191</f>
        <v>1.5035560357832716</v>
      </c>
      <c r="L86" s="24">
        <f>'3FS'!Q161/'3FS'!Q191</f>
        <v>1.4768219235912572</v>
      </c>
      <c r="M86" s="24">
        <f>'3FS'!R161/'3FS'!R191</f>
        <v>1.4510767859242004</v>
      </c>
      <c r="N86" s="24">
        <f>'3FS'!S161/'3FS'!S191</f>
        <v>1.426565207659128</v>
      </c>
      <c r="O86" s="24">
        <f>'3FS'!T161/'3FS'!T191</f>
        <v>1.4058764130638155</v>
      </c>
    </row>
    <row r="87" spans="2:19" x14ac:dyDescent="0.15">
      <c r="D87" s="257"/>
      <c r="E87" s="257"/>
      <c r="F87" s="257"/>
      <c r="G87" s="257"/>
      <c r="H87" s="257"/>
      <c r="I87" s="257"/>
      <c r="J87" s="257"/>
      <c r="K87" s="257"/>
      <c r="L87" s="257"/>
      <c r="M87" s="257"/>
      <c r="N87" s="257"/>
      <c r="O87" s="257"/>
      <c r="P87" s="257"/>
      <c r="Q87" s="257"/>
      <c r="R87" s="257"/>
      <c r="S87" s="257"/>
    </row>
    <row r="88" spans="2:19" x14ac:dyDescent="0.15">
      <c r="I88" t="s">
        <v>636</v>
      </c>
      <c r="J88" t="s">
        <v>632</v>
      </c>
      <c r="K88" t="s">
        <v>627</v>
      </c>
      <c r="L88" t="s">
        <v>628</v>
      </c>
      <c r="M88" t="s">
        <v>629</v>
      </c>
      <c r="N88" t="s">
        <v>630</v>
      </c>
      <c r="O88" t="s">
        <v>631</v>
      </c>
    </row>
    <row r="89" spans="2:19" x14ac:dyDescent="0.15">
      <c r="H89" t="s">
        <v>121</v>
      </c>
      <c r="I89" s="256">
        <f>I80</f>
        <v>9.8948617941326103E-2</v>
      </c>
      <c r="J89" s="256">
        <f t="shared" ref="J89:K89" si="10">J80</f>
        <v>0.24061752930671967</v>
      </c>
      <c r="K89" s="256">
        <f t="shared" si="10"/>
        <v>0.11296226797710457</v>
      </c>
      <c r="L89" s="256">
        <f>L80</f>
        <v>0.11405925997371347</v>
      </c>
      <c r="M89" s="256">
        <f>M80</f>
        <v>0.112057856671373</v>
      </c>
      <c r="N89" s="256">
        <f>N80</f>
        <v>0.10719299834028327</v>
      </c>
      <c r="O89" s="256">
        <f>O80</f>
        <v>0.10359188538722958</v>
      </c>
      <c r="P89" s="256"/>
    </row>
    <row r="90" spans="2:19" x14ac:dyDescent="0.15">
      <c r="H90" t="s">
        <v>579</v>
      </c>
      <c r="I90" s="256">
        <f>I84</f>
        <v>0.12074104645297382</v>
      </c>
      <c r="J90" s="256">
        <f t="shared" ref="J90:K90" si="11">J84</f>
        <v>0.35802552673202004</v>
      </c>
      <c r="K90" s="256">
        <f t="shared" si="11"/>
        <v>0.16013492250996184</v>
      </c>
      <c r="L90" s="256">
        <f t="shared" ref="L90:O92" si="12">L84</f>
        <v>0.1567732888432459</v>
      </c>
      <c r="M90" s="256">
        <f t="shared" si="12"/>
        <v>0.15366064507160462</v>
      </c>
      <c r="N90" s="256">
        <f t="shared" si="12"/>
        <v>0.14943497458556995</v>
      </c>
      <c r="O90" s="256">
        <f t="shared" si="12"/>
        <v>0.14643536199268817</v>
      </c>
      <c r="P90" s="256"/>
    </row>
    <row r="91" spans="2:19" x14ac:dyDescent="0.15">
      <c r="H91" t="s">
        <v>580</v>
      </c>
      <c r="I91" s="256">
        <f>I85</f>
        <v>0.48871607539051121</v>
      </c>
      <c r="J91" s="256">
        <f t="shared" ref="J91:K91" si="13">J85</f>
        <v>0.4177142291847738</v>
      </c>
      <c r="K91" s="256">
        <f t="shared" si="13"/>
        <v>0.46584862194688814</v>
      </c>
      <c r="L91" s="256">
        <f t="shared" si="12"/>
        <v>0.4878130566070461</v>
      </c>
      <c r="M91" s="256">
        <f t="shared" si="12"/>
        <v>0.49760706557480283</v>
      </c>
      <c r="N91" s="256">
        <f t="shared" si="12"/>
        <v>0.49783739995327853</v>
      </c>
      <c r="O91" s="256">
        <f t="shared" si="12"/>
        <v>0.49816710732600072</v>
      </c>
      <c r="P91" s="256"/>
    </row>
    <row r="92" spans="2:19" x14ac:dyDescent="0.15">
      <c r="H92" t="s">
        <v>126</v>
      </c>
      <c r="I92" s="256">
        <f>I86</f>
        <v>1.6425431976971046</v>
      </c>
      <c r="J92" s="256">
        <f t="shared" ref="J92:K92" si="14">J86</f>
        <v>1.5690946486087936</v>
      </c>
      <c r="K92" s="256">
        <f t="shared" si="14"/>
        <v>1.5035560357832716</v>
      </c>
      <c r="L92" s="256">
        <f t="shared" si="12"/>
        <v>1.4768219235912572</v>
      </c>
      <c r="M92" s="256">
        <f t="shared" si="12"/>
        <v>1.4510767859242004</v>
      </c>
      <c r="N92" s="256">
        <f t="shared" si="12"/>
        <v>1.426565207659128</v>
      </c>
      <c r="O92" s="256">
        <f t="shared" si="12"/>
        <v>1.4058764130638155</v>
      </c>
      <c r="P92" s="256"/>
    </row>
    <row r="97" spans="14:14" x14ac:dyDescent="0.15">
      <c r="N97" s="287">
        <v>0.02</v>
      </c>
    </row>
    <row r="98" spans="14:14" x14ac:dyDescent="0.15">
      <c r="N98" s="287">
        <v>0.98</v>
      </c>
    </row>
    <row r="125" spans="2:17" x14ac:dyDescent="0.15">
      <c r="K125" t="s">
        <v>702</v>
      </c>
      <c r="L125" t="s">
        <v>632</v>
      </c>
      <c r="M125" t="s">
        <v>627</v>
      </c>
      <c r="N125" t="s">
        <v>628</v>
      </c>
      <c r="O125" t="s">
        <v>629</v>
      </c>
      <c r="P125" t="s">
        <v>630</v>
      </c>
      <c r="Q125" t="s">
        <v>631</v>
      </c>
    </row>
    <row r="126" spans="2:17" x14ac:dyDescent="0.15">
      <c r="B126" s="22" t="s">
        <v>675</v>
      </c>
      <c r="K126" t="s">
        <v>363</v>
      </c>
      <c r="L126" t="s">
        <v>632</v>
      </c>
      <c r="M126" t="s">
        <v>627</v>
      </c>
      <c r="N126" t="s">
        <v>628</v>
      </c>
      <c r="O126" t="s">
        <v>629</v>
      </c>
      <c r="P126" t="s">
        <v>630</v>
      </c>
      <c r="Q126" t="s">
        <v>631</v>
      </c>
    </row>
    <row r="127" spans="2:17" x14ac:dyDescent="0.15">
      <c r="B127" t="s">
        <v>674</v>
      </c>
      <c r="C127" s="78">
        <f>Summary!E6</f>
        <v>2391.6397896613553</v>
      </c>
      <c r="K127" t="s">
        <v>703</v>
      </c>
      <c r="L127" s="24">
        <f>Revenue!O93</f>
        <v>1</v>
      </c>
      <c r="M127" s="24">
        <f>Revenue!P93</f>
        <v>1.0025807337537769</v>
      </c>
      <c r="N127" s="24">
        <f>Revenue!Q93</f>
        <v>0.92</v>
      </c>
      <c r="O127" s="24">
        <f>Revenue!R93</f>
        <v>0.85</v>
      </c>
      <c r="P127" s="24">
        <f>Revenue!S93</f>
        <v>0.82</v>
      </c>
      <c r="Q127" s="24">
        <f>Revenue!T93</f>
        <v>0.82</v>
      </c>
    </row>
    <row r="128" spans="2:17" x14ac:dyDescent="0.15">
      <c r="B128" t="s">
        <v>676</v>
      </c>
      <c r="C128" s="143">
        <v>5200</v>
      </c>
      <c r="K128" t="s">
        <v>704</v>
      </c>
      <c r="L128" s="24">
        <f>Revenue!O99</f>
        <v>0.13185401641238159</v>
      </c>
      <c r="M128" s="24">
        <f>Revenue!P99</f>
        <v>0.20388631415315706</v>
      </c>
      <c r="N128" s="24">
        <f>Revenue!Q99</f>
        <v>0.47422819641798064</v>
      </c>
      <c r="O128" s="24">
        <f>Revenue!R99</f>
        <v>0.2821650399290152</v>
      </c>
      <c r="P128" s="24">
        <f>Revenue!S99</f>
        <v>0.12076124567474045</v>
      </c>
      <c r="Q128" s="24">
        <f>Revenue!T99</f>
        <v>0.10126582278481</v>
      </c>
    </row>
    <row r="129" spans="2:17" x14ac:dyDescent="0.15">
      <c r="B129" t="s">
        <v>677</v>
      </c>
      <c r="C129" s="143">
        <v>4600</v>
      </c>
      <c r="K129" t="s">
        <v>705</v>
      </c>
      <c r="L129" s="24">
        <f>Revenue!O103</f>
        <v>4.9000000000000155E-2</v>
      </c>
      <c r="M129" s="24">
        <f>Revenue!P103</f>
        <v>0.30000000000000004</v>
      </c>
      <c r="N129" s="24">
        <f>Revenue!Q103</f>
        <v>5.0000000000000044E-2</v>
      </c>
      <c r="O129" s="24">
        <f>Revenue!R103</f>
        <v>0</v>
      </c>
      <c r="P129" s="24">
        <f>Revenue!S103</f>
        <v>0</v>
      </c>
      <c r="Q129" s="24">
        <f>Revenue!T103</f>
        <v>0</v>
      </c>
    </row>
    <row r="130" spans="2:17" x14ac:dyDescent="0.15">
      <c r="B130" t="s">
        <v>678</v>
      </c>
      <c r="C130" s="143">
        <v>5500</v>
      </c>
    </row>
    <row r="131" spans="2:17" x14ac:dyDescent="0.15">
      <c r="B131" t="s">
        <v>679</v>
      </c>
      <c r="C131" s="143">
        <v>4890</v>
      </c>
      <c r="K131" t="s">
        <v>706</v>
      </c>
      <c r="L131" t="s">
        <v>632</v>
      </c>
      <c r="M131" t="s">
        <v>627</v>
      </c>
      <c r="N131" t="s">
        <v>628</v>
      </c>
      <c r="O131" t="s">
        <v>629</v>
      </c>
      <c r="P131" t="s">
        <v>630</v>
      </c>
      <c r="Q131" t="s">
        <v>631</v>
      </c>
    </row>
    <row r="132" spans="2:17" x14ac:dyDescent="0.15">
      <c r="B132" t="s">
        <v>680</v>
      </c>
      <c r="C132" s="143">
        <v>3300</v>
      </c>
      <c r="K132" t="s">
        <v>703</v>
      </c>
      <c r="L132" s="24">
        <f>Revenue!O115</f>
        <v>1</v>
      </c>
      <c r="M132" s="24">
        <f>Revenue!P115</f>
        <v>1.0003452520671003</v>
      </c>
      <c r="N132" s="24">
        <f>Revenue!Q115</f>
        <v>0.97000000000000008</v>
      </c>
      <c r="O132" s="24">
        <f>Revenue!R115</f>
        <v>0.92</v>
      </c>
      <c r="P132" s="24">
        <f>Revenue!S115</f>
        <v>0.89999999999999991</v>
      </c>
      <c r="Q132" s="24">
        <f>Revenue!T115</f>
        <v>0.90000000000000013</v>
      </c>
    </row>
    <row r="133" spans="2:17" x14ac:dyDescent="0.15">
      <c r="B133" t="s">
        <v>681</v>
      </c>
      <c r="C133" s="143">
        <v>3300</v>
      </c>
      <c r="K133" t="s">
        <v>704</v>
      </c>
      <c r="L133" s="24">
        <f>Revenue!O121</f>
        <v>0.30209925199066978</v>
      </c>
      <c r="M133" s="24">
        <f>Revenue!P121</f>
        <v>0.20354038139322994</v>
      </c>
      <c r="N133" s="24">
        <f>Revenue!Q121</f>
        <v>0.12393014261316826</v>
      </c>
      <c r="O133" s="24">
        <f>Revenue!R121</f>
        <v>5.4722920095873429E-2</v>
      </c>
      <c r="P133" s="24">
        <f>Revenue!S121</f>
        <v>4.7256598401051342E-2</v>
      </c>
      <c r="Q133" s="24">
        <f>Revenue!T121</f>
        <v>5.647058823529405E-2</v>
      </c>
    </row>
    <row r="134" spans="2:17" x14ac:dyDescent="0.15">
      <c r="B134" t="s">
        <v>682</v>
      </c>
      <c r="C134" s="143">
        <v>4100</v>
      </c>
      <c r="K134" t="s">
        <v>705</v>
      </c>
      <c r="L134" s="24">
        <f>Revenue!O125</f>
        <v>0</v>
      </c>
      <c r="M134" s="24">
        <f>Revenue!P125</f>
        <v>0</v>
      </c>
      <c r="N134" s="24">
        <f>Revenue!Q125</f>
        <v>3.0000000000000027E-2</v>
      </c>
      <c r="O134" s="24">
        <f>Revenue!R125</f>
        <v>0</v>
      </c>
      <c r="P134" s="24">
        <f>Revenue!S125</f>
        <v>0</v>
      </c>
      <c r="Q134" s="24">
        <f>Revenue!T125</f>
        <v>0</v>
      </c>
    </row>
    <row r="146" spans="2:25" x14ac:dyDescent="0.15">
      <c r="B146" t="s">
        <v>714</v>
      </c>
    </row>
    <row r="147" spans="2:25" x14ac:dyDescent="0.15">
      <c r="S147" t="s">
        <v>709</v>
      </c>
      <c r="T147" t="s">
        <v>632</v>
      </c>
      <c r="U147" t="s">
        <v>627</v>
      </c>
      <c r="V147" t="s">
        <v>628</v>
      </c>
      <c r="W147" t="s">
        <v>629</v>
      </c>
      <c r="X147" t="s">
        <v>630</v>
      </c>
      <c r="Y147" t="s">
        <v>631</v>
      </c>
    </row>
    <row r="148" spans="2:25" x14ac:dyDescent="0.15">
      <c r="B148" s="27" t="s">
        <v>715</v>
      </c>
      <c r="C148" s="27"/>
      <c r="D148" s="27"/>
      <c r="E148" s="304">
        <v>2026</v>
      </c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S148" t="s">
        <v>30</v>
      </c>
      <c r="T148" s="261">
        <f>Revenue!O138</f>
        <v>61399</v>
      </c>
      <c r="U148" s="261">
        <f>Revenue!P138</f>
        <v>76805.81196481298</v>
      </c>
      <c r="V148" s="261">
        <f>Revenue!Q138</f>
        <v>93810.372038638045</v>
      </c>
      <c r="W148" s="261">
        <f>Revenue!R138</f>
        <v>104810.58236611713</v>
      </c>
      <c r="X148" s="261">
        <f>Revenue!S138</f>
        <v>111426.03516334892</v>
      </c>
      <c r="Y148" s="261">
        <f>Revenue!T138</f>
        <v>118336.51627055118</v>
      </c>
    </row>
    <row r="149" spans="2:25" x14ac:dyDescent="0.15">
      <c r="B149" s="27" t="s">
        <v>716</v>
      </c>
      <c r="C149" s="27"/>
      <c r="D149" s="27"/>
      <c r="E149" s="305">
        <v>5000</v>
      </c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S149" t="s">
        <v>707</v>
      </c>
      <c r="T149" s="261">
        <f>-Revenue!O142</f>
        <v>15349.75</v>
      </c>
      <c r="U149" s="261">
        <f>-Revenue!P142</f>
        <v>18886.621087136467</v>
      </c>
      <c r="V149" s="261">
        <f>-Revenue!Q142</f>
        <v>22402.156172544444</v>
      </c>
      <c r="W149" s="261">
        <f>-Revenue!R142</f>
        <v>25144.792038910928</v>
      </c>
      <c r="X149" s="261">
        <f>-Revenue!S142</f>
        <v>27094.846485331102</v>
      </c>
      <c r="Y149" s="261">
        <f>-Revenue!T142</f>
        <v>29204.384874697014</v>
      </c>
    </row>
    <row r="150" spans="2:25" x14ac:dyDescent="0.15"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S150" t="s">
        <v>708</v>
      </c>
      <c r="T150" s="261">
        <f>-Revenue!O143</f>
        <v>19431.373</v>
      </c>
      <c r="U150" s="261">
        <f>-Revenue!P143</f>
        <v>19570.979380769229</v>
      </c>
      <c r="V150" s="261">
        <f>-Revenue!Q143</f>
        <v>21528.077318846157</v>
      </c>
      <c r="W150" s="261">
        <f>-Revenue!R143</f>
        <v>23465.604277542312</v>
      </c>
      <c r="X150" s="261">
        <f>-Revenue!S143</f>
        <v>24169.572405868577</v>
      </c>
      <c r="Y150" s="261">
        <f>-Revenue!T143</f>
        <v>24894.659578044637</v>
      </c>
    </row>
    <row r="151" spans="2:25" x14ac:dyDescent="0.15"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S151" t="s">
        <v>613</v>
      </c>
      <c r="T151" s="261">
        <f>-Revenue!O145</f>
        <v>0</v>
      </c>
      <c r="U151" s="261">
        <f>-Revenue!P145</f>
        <v>1000</v>
      </c>
      <c r="V151" s="261">
        <f>-Revenue!Q145</f>
        <v>3650</v>
      </c>
      <c r="W151" s="261">
        <f>-Revenue!R145</f>
        <v>4600</v>
      </c>
      <c r="X151" s="261">
        <f>-Revenue!S145</f>
        <v>4800</v>
      </c>
      <c r="Y151" s="261">
        <f>-Revenue!T145</f>
        <v>5000</v>
      </c>
    </row>
    <row r="152" spans="2:25" x14ac:dyDescent="0.15"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S152" t="s">
        <v>614</v>
      </c>
      <c r="T152" s="261">
        <f>-Revenue!O146</f>
        <v>0</v>
      </c>
      <c r="U152" s="261">
        <f>-Revenue!P146</f>
        <v>600</v>
      </c>
      <c r="V152" s="261">
        <f>-Revenue!Q146</f>
        <v>1500</v>
      </c>
      <c r="W152" s="261">
        <f>-Revenue!R146</f>
        <v>800</v>
      </c>
      <c r="X152" s="261">
        <f>-Revenue!S146</f>
        <v>800</v>
      </c>
      <c r="Y152" s="261">
        <f>-Revenue!T146</f>
        <v>800</v>
      </c>
    </row>
    <row r="153" spans="2:25" x14ac:dyDescent="0.15"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S153" t="s">
        <v>616</v>
      </c>
      <c r="T153" s="261">
        <f>-Revenue!O148</f>
        <v>7226.8770000000004</v>
      </c>
      <c r="U153" s="261">
        <f>-Revenue!P148</f>
        <v>8604.7283906666671</v>
      </c>
      <c r="V153" s="261">
        <f>-Revenue!Q148</f>
        <v>12800.951306167648</v>
      </c>
      <c r="W153" s="261">
        <f>-Revenue!R148</f>
        <v>16701.468414612096</v>
      </c>
      <c r="X153" s="261">
        <f>-Revenue!S148</f>
        <v>19441.800784708772</v>
      </c>
      <c r="Y153" s="261">
        <f>-Revenue!T148</f>
        <v>21943.131895600309</v>
      </c>
    </row>
    <row r="154" spans="2:25" x14ac:dyDescent="0.15"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</row>
    <row r="155" spans="2:25" x14ac:dyDescent="0.15">
      <c r="B155" s="44" t="s">
        <v>722</v>
      </c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T155" s="259">
        <f>SUM(T149:T153)</f>
        <v>42008</v>
      </c>
      <c r="U155" s="259">
        <f t="shared" ref="U155:Y155" si="15">SUM(U149:U153)</f>
        <v>48662.328858572364</v>
      </c>
      <c r="V155" s="259">
        <f t="shared" si="15"/>
        <v>61881.18479755825</v>
      </c>
      <c r="W155" s="259">
        <f t="shared" si="15"/>
        <v>70711.864731065332</v>
      </c>
      <c r="X155" s="259">
        <f t="shared" si="15"/>
        <v>76306.219675908447</v>
      </c>
      <c r="Y155" s="259">
        <f t="shared" si="15"/>
        <v>81842.176348341964</v>
      </c>
    </row>
    <row r="156" spans="2:25" x14ac:dyDescent="0.15">
      <c r="B156" s="27" t="s">
        <v>717</v>
      </c>
      <c r="C156" s="27"/>
      <c r="D156" s="27"/>
      <c r="E156" s="307">
        <f>'3FS'!J5</f>
        <v>2021</v>
      </c>
      <c r="F156" s="307">
        <f>'3FS'!K5</f>
        <v>2022</v>
      </c>
      <c r="G156" s="307">
        <f>'3FS'!L5</f>
        <v>2023</v>
      </c>
      <c r="H156" s="307">
        <f>'3FS'!M5</f>
        <v>2024</v>
      </c>
      <c r="I156" s="307">
        <f>'3FS'!N5</f>
        <v>2025</v>
      </c>
      <c r="J156" s="307">
        <f>'3FS'!O5</f>
        <v>2026</v>
      </c>
      <c r="K156" s="307">
        <f>'3FS'!P5</f>
        <v>2027</v>
      </c>
      <c r="L156" s="307">
        <f>'3FS'!Q5</f>
        <v>2028</v>
      </c>
      <c r="M156" s="307">
        <f>'3FS'!R5</f>
        <v>2029</v>
      </c>
      <c r="N156" s="307">
        <f>'3FS'!S5</f>
        <v>2030</v>
      </c>
      <c r="O156" s="307">
        <f>'3FS'!T5</f>
        <v>2031</v>
      </c>
    </row>
    <row r="157" spans="2:25" x14ac:dyDescent="0.15">
      <c r="B157" s="306" t="s">
        <v>718</v>
      </c>
      <c r="C157" s="306"/>
      <c r="D157" s="306"/>
      <c r="E157" s="308" t="str">
        <f>"FY"&amp;RIGHT(E156,2)&amp;IF(E156&lt;=$E$148,"A","E")</f>
        <v>FY21A</v>
      </c>
      <c r="F157" s="308" t="str">
        <f t="shared" ref="F157:O157" si="16">"FY"&amp;RIGHT(F156,2)&amp;IF(F156&lt;=$E$148,"A","E")</f>
        <v>FY22A</v>
      </c>
      <c r="G157" s="308" t="str">
        <f t="shared" si="16"/>
        <v>FY23A</v>
      </c>
      <c r="H157" s="308" t="str">
        <f t="shared" si="16"/>
        <v>FY24A</v>
      </c>
      <c r="I157" s="308" t="str">
        <f t="shared" si="16"/>
        <v>FY25A</v>
      </c>
      <c r="J157" s="308" t="str">
        <f t="shared" si="16"/>
        <v>FY26A</v>
      </c>
      <c r="K157" s="308" t="str">
        <f t="shared" si="16"/>
        <v>FY27E</v>
      </c>
      <c r="L157" s="308" t="str">
        <f t="shared" si="16"/>
        <v>FY28E</v>
      </c>
      <c r="M157" s="308" t="str">
        <f t="shared" si="16"/>
        <v>FY29E</v>
      </c>
      <c r="N157" s="308" t="str">
        <f t="shared" si="16"/>
        <v>FY30E</v>
      </c>
      <c r="O157" s="308" t="str">
        <f t="shared" si="16"/>
        <v>FY31E</v>
      </c>
      <c r="T157">
        <f>(Y155/T155)^(1/(31-26))-1</f>
        <v>0.14269159474639936</v>
      </c>
    </row>
    <row r="158" spans="2:25" x14ac:dyDescent="0.15">
      <c r="B158" s="27" t="s">
        <v>493</v>
      </c>
      <c r="C158" s="27"/>
      <c r="D158" s="27"/>
      <c r="E158" s="302">
        <f>'3FS'!J87*(1-'3FS'!J143)</f>
        <v>4402.9244626772497</v>
      </c>
      <c r="F158" s="302">
        <f>'3FS'!K87*(1-'3FS'!K143)</f>
        <v>5594.8275146906326</v>
      </c>
      <c r="G158" s="302">
        <f>'3FS'!L87*(1-'3FS'!L143)</f>
        <v>3060.3389830508472</v>
      </c>
      <c r="H158" s="302">
        <f>'3FS'!M87*(1-'3FS'!M143)</f>
        <v>6748.0123307277327</v>
      </c>
      <c r="I158" s="302">
        <f>'3FS'!N87*(1-'3FS'!N143)</f>
        <v>12356.510758518349</v>
      </c>
      <c r="J158" s="302">
        <f>'3FS'!O87*(1-'3FS'!O143)</f>
        <v>15030.91389926487</v>
      </c>
      <c r="K158" s="302">
        <f>'3FS'!P87*(1-'3FS'!P143)</f>
        <v>22056.710233477814</v>
      </c>
      <c r="L158" s="302">
        <f>'3FS'!Q87*(1-'3FS'!Q143)</f>
        <v>24650.224514412126</v>
      </c>
      <c r="M158" s="302">
        <f>'3FS'!R87*(1-'3FS'!R143)</f>
        <v>26312.389018395152</v>
      </c>
      <c r="N158" s="302">
        <f>'3FS'!S87*(1-'3FS'!S143)</f>
        <v>27211.119719912676</v>
      </c>
      <c r="O158" s="302">
        <f>'3FS'!T87*(1-'3FS'!T143)</f>
        <v>28374.11050998238</v>
      </c>
    </row>
    <row r="159" spans="2:25" x14ac:dyDescent="0.15">
      <c r="B159" s="27" t="s">
        <v>719</v>
      </c>
      <c r="C159" s="27"/>
      <c r="D159" s="27"/>
      <c r="E159" s="302">
        <f>'3FS'!J203</f>
        <v>116161</v>
      </c>
      <c r="F159" s="302">
        <f>'3FS'!K203</f>
        <v>136447</v>
      </c>
      <c r="G159" s="302">
        <f>'3FS'!L203</f>
        <v>131870</v>
      </c>
      <c r="H159" s="302">
        <f>'3FS'!M203</f>
        <v>151883</v>
      </c>
      <c r="I159" s="302">
        <f>'3FS'!N203</f>
        <v>158852</v>
      </c>
      <c r="J159" s="302">
        <f>'3FS'!O203</f>
        <v>167780</v>
      </c>
      <c r="K159" s="302">
        <f>'3FS'!P203</f>
        <v>214523.4266434657</v>
      </c>
      <c r="L159" s="302">
        <f>'3FS'!Q203</f>
        <v>242739.46554949373</v>
      </c>
      <c r="M159" s="302">
        <f>'3FS'!R203</f>
        <v>260410.92932167772</v>
      </c>
      <c r="N159" s="302">
        <f>'3FS'!S203</f>
        <v>271409.86862976884</v>
      </c>
      <c r="O159" s="302">
        <f>'3FS'!T203</f>
        <v>276712.17669027683</v>
      </c>
    </row>
    <row r="160" spans="2:25" x14ac:dyDescent="0.15">
      <c r="B160" s="27" t="s">
        <v>723</v>
      </c>
      <c r="C160" s="27"/>
      <c r="D160" s="27"/>
      <c r="E160" s="302">
        <f>AVERAGE('3FS'!I203,'3FS'!J203)</f>
        <v>114910.5</v>
      </c>
      <c r="F160" s="302">
        <f>AVERAGE('3FS'!J203,'3FS'!K203)</f>
        <v>126304</v>
      </c>
      <c r="G160" s="302">
        <f>AVERAGE('3FS'!K203,'3FS'!L203)</f>
        <v>134158.5</v>
      </c>
      <c r="H160" s="302">
        <f>AVERAGE('3FS'!L203,'3FS'!M203)</f>
        <v>141876.5</v>
      </c>
      <c r="I160" s="302">
        <f>AVERAGE('3FS'!M203,'3FS'!N203)</f>
        <v>155367.5</v>
      </c>
      <c r="J160" s="302">
        <f>AVERAGE('3FS'!N203,'3FS'!O203)</f>
        <v>163316</v>
      </c>
      <c r="K160" s="302">
        <f>AVERAGE('3FS'!O203,'3FS'!P203)</f>
        <v>191151.71332173285</v>
      </c>
      <c r="L160" s="302">
        <f>AVERAGE('3FS'!P203,'3FS'!Q203)</f>
        <v>228631.44609647972</v>
      </c>
      <c r="M160" s="302">
        <f>AVERAGE('3FS'!Q203,'3FS'!R203)</f>
        <v>251575.19743558572</v>
      </c>
      <c r="N160" s="302">
        <f>AVERAGE('3FS'!R203,'3FS'!S203)</f>
        <v>265910.39897572331</v>
      </c>
      <c r="O160" s="302">
        <f>AVERAGE('3FS'!S203,'3FS'!T203)</f>
        <v>274061.02266002283</v>
      </c>
    </row>
    <row r="161" spans="2:15" x14ac:dyDescent="0.15">
      <c r="B161" s="27" t="s">
        <v>122</v>
      </c>
      <c r="C161" s="27"/>
      <c r="D161" s="27"/>
      <c r="E161" s="303">
        <f>E158/E160</f>
        <v>3.8316119612021964E-2</v>
      </c>
      <c r="F161" s="303">
        <f t="shared" ref="F161:O161" si="17">F158/F160</f>
        <v>4.4296518833058594E-2</v>
      </c>
      <c r="G161" s="303">
        <f t="shared" si="17"/>
        <v>2.2811368515978096E-2</v>
      </c>
      <c r="H161" s="303">
        <f t="shared" si="17"/>
        <v>4.7562579643053875E-2</v>
      </c>
      <c r="I161" s="303">
        <f t="shared" si="17"/>
        <v>7.9530859146979577E-2</v>
      </c>
      <c r="J161" s="303">
        <f t="shared" si="17"/>
        <v>9.2035770526248922E-2</v>
      </c>
      <c r="K161" s="303">
        <f t="shared" si="17"/>
        <v>0.11538850398036214</v>
      </c>
      <c r="L161" s="303">
        <f t="shared" si="17"/>
        <v>0.10781642217322121</v>
      </c>
      <c r="M161" s="303">
        <f t="shared" si="17"/>
        <v>0.10459055299015427</v>
      </c>
      <c r="N161" s="303">
        <f t="shared" si="17"/>
        <v>0.10233191264700016</v>
      </c>
      <c r="O161" s="303">
        <f t="shared" si="17"/>
        <v>0.10353209016949823</v>
      </c>
    </row>
    <row r="162" spans="2:15" x14ac:dyDescent="0.15">
      <c r="B162" s="27" t="s">
        <v>470</v>
      </c>
      <c r="C162" s="27"/>
      <c r="D162" s="27"/>
      <c r="E162" s="303">
        <f>Valuation!$Q$155</f>
        <v>7.9004083418068777E-2</v>
      </c>
      <c r="F162" s="303">
        <f>Valuation!$Q$155</f>
        <v>7.9004083418068777E-2</v>
      </c>
      <c r="G162" s="303">
        <f>Valuation!$Q$155</f>
        <v>7.9004083418068777E-2</v>
      </c>
      <c r="H162" s="303">
        <f>Valuation!$Q$155</f>
        <v>7.9004083418068777E-2</v>
      </c>
      <c r="I162" s="303">
        <f>Valuation!$Q$155</f>
        <v>7.9004083418068777E-2</v>
      </c>
      <c r="J162" s="303">
        <f>Valuation!$Q$155</f>
        <v>7.9004083418068777E-2</v>
      </c>
      <c r="K162" s="303">
        <f>Valuation!$Q$155</f>
        <v>7.9004083418068777E-2</v>
      </c>
      <c r="L162" s="303">
        <f>Valuation!$Q$155</f>
        <v>7.9004083418068777E-2</v>
      </c>
      <c r="M162" s="303">
        <f>Valuation!$Q$155</f>
        <v>7.9004083418068777E-2</v>
      </c>
      <c r="N162" s="303">
        <f>Valuation!$Q$155</f>
        <v>7.9004083418068777E-2</v>
      </c>
      <c r="O162" s="303">
        <f>Valuation!$Q$155</f>
        <v>7.9004083418068777E-2</v>
      </c>
    </row>
    <row r="163" spans="2:15" x14ac:dyDescent="0.15">
      <c r="B163" s="27" t="s">
        <v>720</v>
      </c>
      <c r="C163" s="27"/>
      <c r="D163" s="27"/>
      <c r="E163" s="303">
        <f>E161-E162</f>
        <v>-4.0687963806046813E-2</v>
      </c>
      <c r="F163" s="303">
        <f t="shared" ref="F163:O163" si="18">F161-F162</f>
        <v>-3.4707564585010182E-2</v>
      </c>
      <c r="G163" s="303">
        <f t="shared" si="18"/>
        <v>-5.6192714902090685E-2</v>
      </c>
      <c r="H163" s="303">
        <f t="shared" si="18"/>
        <v>-3.1441503775014902E-2</v>
      </c>
      <c r="I163" s="303">
        <f t="shared" si="18"/>
        <v>5.2677572891079993E-4</v>
      </c>
      <c r="J163" s="303">
        <f t="shared" si="18"/>
        <v>1.3031687108180146E-2</v>
      </c>
      <c r="K163" s="303">
        <f t="shared" si="18"/>
        <v>3.6384420562293365E-2</v>
      </c>
      <c r="L163" s="303">
        <f t="shared" si="18"/>
        <v>2.8812338755152433E-2</v>
      </c>
      <c r="M163" s="303">
        <f t="shared" si="18"/>
        <v>2.5586469572085491E-2</v>
      </c>
      <c r="N163" s="303">
        <f t="shared" si="18"/>
        <v>2.3327829228931382E-2</v>
      </c>
      <c r="O163" s="303">
        <f t="shared" si="18"/>
        <v>2.4528006751429451E-2</v>
      </c>
    </row>
    <row r="164" spans="2:15" x14ac:dyDescent="0.15">
      <c r="B164" s="27" t="s">
        <v>721</v>
      </c>
      <c r="C164" s="27"/>
      <c r="D164" s="27"/>
      <c r="E164" s="303" t="e">
        <f>IF(E156-3&lt;'3FS'!$H$5,NA(),IF(ABS(E159-'3FS'!G203)&lt;$E$149,NA(),(E158-'3FS'!G87*(1-'3FS'!G143))/(E159-'3FS'!G203)))</f>
        <v>#N/A</v>
      </c>
      <c r="F164" s="303">
        <f>IF(F156-3&lt;'3FS'!$H$5,NA(),IF(ABS(F159-'3FS'!H203)&lt;$E$149,NA(),(F158-'3FS'!H87*(1-'3FS'!H143))/(F159-'3FS'!H203)))</f>
        <v>-2.7865852727355093E-2</v>
      </c>
      <c r="G164" s="303">
        <f>IF(G156-3&lt;'3FS'!$H$5,NA(),IF(ABS(G159-'3FS'!I203)&lt;$E$149,NA(),(G158-'3FS'!I87*(1-'3FS'!I143))/(G159-'3FS'!I203)))</f>
        <v>-0.18259969626600475</v>
      </c>
      <c r="H164" s="303">
        <f>IF(H156-3&lt;'3FS'!$H$5,NA(),IF(ABS(H159-'3FS'!J203)&lt;$E$149,NA(),(H158-'3FS'!J87*(1-'3FS'!J143))/(H159-'3FS'!J203)))</f>
        <v>6.5648280276873722E-2</v>
      </c>
      <c r="I164" s="303">
        <f>IF(I156-3&lt;'3FS'!$H$5,NA(),IF(ABS(I159-'3FS'!K203)&lt;$E$149,NA(),(I158-'3FS'!K87*(1-'3FS'!K143))/(I159-'3FS'!K203)))</f>
        <v>0.30179349448014803</v>
      </c>
      <c r="J164" s="303">
        <f>IF(J156-3&lt;'3FS'!$H$5,NA(),IF(ABS(J159-'3FS'!L203)&lt;$E$149,NA(),(J158-'3FS'!L87*(1-'3FS'!L143))/(J159-'3FS'!L203)))</f>
        <v>0.33334934325296633</v>
      </c>
      <c r="K164" s="303">
        <f>IF(K156-3&lt;'3FS'!$H$5,NA(),IF(ABS(K159-'3FS'!M203)&lt;$E$149,NA(),(K158-'3FS'!M87*(1-'3FS'!M143))/(K159-'3FS'!M203)))</f>
        <v>0.24439006442091338</v>
      </c>
      <c r="L164" s="303">
        <f>IF(L156-3&lt;'3FS'!$H$5,NA(),IF(ABS(L159-'3FS'!N203)&lt;$E$149,NA(),(L158-'3FS'!N87*(1-'3FS'!N143))/(L159-'3FS'!N203)))</f>
        <v>0.14655006770517423</v>
      </c>
      <c r="M164" s="303">
        <f>IF(M156-3&lt;'3FS'!$H$5,NA(),IF(ABS(M159-'3FS'!O203)&lt;$E$149,NA(),(M158-'3FS'!O87*(1-'3FS'!O143))/(M159-'3FS'!O203)))</f>
        <v>0.12178950596461482</v>
      </c>
      <c r="N164" s="303">
        <f>IF(N156-3&lt;'3FS'!$H$5,NA(),IF(ABS(N159-'3FS'!P203)&lt;$E$149,NA(),(N158-'3FS'!P87*(1-'3FS'!P143))/(N159-'3FS'!P203)))</f>
        <v>9.0608751513689648E-2</v>
      </c>
      <c r="O164" s="303">
        <f>IF(O156-3&lt;'3FS'!$H$5,NA(),IF(ABS(O159-'3FS'!Q203)&lt;$E$149,NA(),(O158-'3FS'!Q87*(1-'3FS'!Q143))/(O159-'3FS'!Q203)))</f>
        <v>0.10961403639934565</v>
      </c>
    </row>
    <row r="165" spans="2:15" x14ac:dyDescent="0.15">
      <c r="B165" s="27" t="s">
        <v>724</v>
      </c>
      <c r="C165" s="27"/>
      <c r="D165" s="27"/>
      <c r="E165" s="303" t="e">
        <f>IF(E156-1&lt;'3FS'!$H$5,NA(),IF(ABS(E159-'3FS'!I203)&lt;$E$149,NA(),(E158-'3FS'!I87*(1-'3FS'!I143))/(E159-'3FS'!I203)))</f>
        <v>#N/A</v>
      </c>
      <c r="F165" s="303">
        <f>IF(F156-1&lt;'3FS'!$H$5,NA(),IF(ABS(F159-'3FS'!J203)&lt;$E$149,NA(),(F158-'3FS'!J87*(1-'3FS'!J143))/(F159-'3FS'!J203)))</f>
        <v>5.8754956719579164E-2</v>
      </c>
      <c r="G165" s="303" t="e">
        <f>IF(G156-1&lt;'3FS'!$H$5,NA(),IF(ABS(G159-'3FS'!K203)&lt;$E$149,NA(),(G158-'3FS'!K87*(1-'3FS'!K143))/(G159-'3FS'!K203)))</f>
        <v>#N/A</v>
      </c>
      <c r="H165" s="303">
        <f>IF(H156-1&lt;'3FS'!$H$5,NA(),IF(ABS(H159-'3FS'!L203)&lt;$E$149,NA(),(H158-'3FS'!L87*(1-'3FS'!L143))/(H159-'3FS'!L203)))</f>
        <v>0.18426389585154077</v>
      </c>
      <c r="I165" s="303">
        <f>IF(I156-1&lt;'3FS'!$H$5,NA(),IF(ABS(I159-'3FS'!M203)&lt;$E$149,NA(),(I158-'3FS'!M87*(1-'3FS'!M143))/(I159-'3FS'!M203)))</f>
        <v>0.80477807831692005</v>
      </c>
      <c r="J165" s="303">
        <f>IF(J156-1&lt;'3FS'!$H$5,NA(),IF(ABS(J159-'3FS'!N203)&lt;$E$149,NA(),(J158-'3FS'!N87*(1-'3FS'!N143))/(J159-'3FS'!N203)))</f>
        <v>0.29955232311228952</v>
      </c>
      <c r="K165" s="303">
        <f>IF(K156-1&lt;'3FS'!$H$5,NA(),IF(ABS(K159-'3FS'!O203)&lt;$E$149,NA(),(K158-'3FS'!O87*(1-'3FS'!O143))/(K159-'3FS'!O203)))</f>
        <v>0.15030554751156835</v>
      </c>
      <c r="L165" s="303">
        <f>IF(L156-1&lt;'3FS'!$H$5,NA(),IF(ABS(L159-'3FS'!P203)&lt;$E$149,NA(),(L158-'3FS'!P87*(1-'3FS'!P143))/(L159-'3FS'!P203)))</f>
        <v>9.1916313610562753E-2</v>
      </c>
      <c r="M165" s="303">
        <f>IF(M156-1&lt;'3FS'!$H$5,NA(),IF(ABS(M159-'3FS'!Q203)&lt;$E$149,NA(),(M158-'3FS'!Q87*(1-'3FS'!Q143))/(M159-'3FS'!Q203)))</f>
        <v>9.4059242936025425E-2</v>
      </c>
      <c r="N165" s="303">
        <f>IF(N156-1&lt;'3FS'!$H$5,NA(),IF(ABS(N159-'3FS'!R203)&lt;$E$149,NA(),(N158-'3FS'!R87*(1-'3FS'!R143))/(N159-'3FS'!R203)))</f>
        <v>8.1710670124017643E-2</v>
      </c>
      <c r="O165" s="303">
        <f>IF(O156-1&lt;'3FS'!$H$5,NA(),IF(ABS(O159-'3FS'!S203)&lt;$E$149,NA(),(O158-'3FS'!S87*(1-'3FS'!S143))/(O159-'3FS'!S203)))</f>
        <v>0.21933670710907033</v>
      </c>
    </row>
    <row r="167" spans="2:15" x14ac:dyDescent="0.15">
      <c r="B167" s="44" t="s">
        <v>725</v>
      </c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</row>
    <row r="168" spans="2:15" x14ac:dyDescent="0.15">
      <c r="B168" s="306" t="s">
        <v>718</v>
      </c>
      <c r="C168" s="306"/>
      <c r="D168" s="306"/>
      <c r="E168" s="308" t="str">
        <f>E157</f>
        <v>FY21A</v>
      </c>
      <c r="F168" s="308" t="str">
        <f t="shared" ref="F168:O168" si="19">F157</f>
        <v>FY22A</v>
      </c>
      <c r="G168" s="308" t="str">
        <f t="shared" si="19"/>
        <v>FY23A</v>
      </c>
      <c r="H168" s="308" t="str">
        <f t="shared" si="19"/>
        <v>FY24A</v>
      </c>
      <c r="I168" s="308" t="str">
        <f t="shared" si="19"/>
        <v>FY25A</v>
      </c>
      <c r="J168" s="308" t="str">
        <f t="shared" si="19"/>
        <v>FY26A</v>
      </c>
      <c r="K168" s="308" t="str">
        <f t="shared" si="19"/>
        <v>FY27E</v>
      </c>
      <c r="L168" s="308" t="str">
        <f t="shared" si="19"/>
        <v>FY28E</v>
      </c>
      <c r="M168" s="308" t="str">
        <f t="shared" si="19"/>
        <v>FY29E</v>
      </c>
      <c r="N168" s="308" t="str">
        <f t="shared" si="19"/>
        <v>FY30E</v>
      </c>
      <c r="O168" s="308" t="str">
        <f t="shared" si="19"/>
        <v>FY31E</v>
      </c>
    </row>
    <row r="169" spans="2:15" x14ac:dyDescent="0.15">
      <c r="B169" s="27" t="s">
        <v>720</v>
      </c>
      <c r="C169" s="27"/>
      <c r="D169" s="27"/>
      <c r="E169" s="303">
        <f>E163</f>
        <v>-4.0687963806046813E-2</v>
      </c>
      <c r="F169" s="303">
        <f t="shared" ref="F169:O169" si="20">F163</f>
        <v>-3.4707564585010182E-2</v>
      </c>
      <c r="G169" s="303">
        <f t="shared" si="20"/>
        <v>-5.6192714902090685E-2</v>
      </c>
      <c r="H169" s="303">
        <f t="shared" si="20"/>
        <v>-3.1441503775014902E-2</v>
      </c>
      <c r="I169" s="303">
        <f t="shared" si="20"/>
        <v>5.2677572891079993E-4</v>
      </c>
      <c r="J169" s="303">
        <f t="shared" si="20"/>
        <v>1.3031687108180146E-2</v>
      </c>
      <c r="K169" s="303">
        <f t="shared" si="20"/>
        <v>3.6384420562293365E-2</v>
      </c>
      <c r="L169" s="303">
        <f t="shared" si="20"/>
        <v>2.8812338755152433E-2</v>
      </c>
      <c r="M169" s="303">
        <f t="shared" si="20"/>
        <v>2.5586469572085491E-2</v>
      </c>
      <c r="N169" s="303">
        <f t="shared" si="20"/>
        <v>2.3327829228931382E-2</v>
      </c>
      <c r="O169" s="303">
        <f t="shared" si="20"/>
        <v>2.4528006751429451E-2</v>
      </c>
    </row>
    <row r="170" spans="2:15" x14ac:dyDescent="0.15">
      <c r="B170" s="27" t="s">
        <v>122</v>
      </c>
      <c r="C170" s="27"/>
      <c r="D170" s="27"/>
      <c r="E170" s="303">
        <f>E161</f>
        <v>3.8316119612021964E-2</v>
      </c>
      <c r="F170" s="303">
        <f t="shared" ref="F170:O170" si="21">F161</f>
        <v>4.4296518833058594E-2</v>
      </c>
      <c r="G170" s="303">
        <f t="shared" si="21"/>
        <v>2.2811368515978096E-2</v>
      </c>
      <c r="H170" s="303">
        <f t="shared" si="21"/>
        <v>4.7562579643053875E-2</v>
      </c>
      <c r="I170" s="303">
        <f t="shared" si="21"/>
        <v>7.9530859146979577E-2</v>
      </c>
      <c r="J170" s="303">
        <f t="shared" si="21"/>
        <v>9.2035770526248922E-2</v>
      </c>
      <c r="K170" s="303">
        <f t="shared" si="21"/>
        <v>0.11538850398036214</v>
      </c>
      <c r="L170" s="303">
        <f t="shared" si="21"/>
        <v>0.10781642217322121</v>
      </c>
      <c r="M170" s="303">
        <f t="shared" si="21"/>
        <v>0.10459055299015427</v>
      </c>
      <c r="N170" s="303">
        <f t="shared" si="21"/>
        <v>0.10233191264700016</v>
      </c>
      <c r="O170" s="303">
        <f t="shared" si="21"/>
        <v>0.10353209016949823</v>
      </c>
    </row>
    <row r="171" spans="2:15" x14ac:dyDescent="0.15">
      <c r="B171" s="27" t="s">
        <v>470</v>
      </c>
      <c r="C171" s="27"/>
      <c r="D171" s="27"/>
      <c r="E171" s="303">
        <f>E162</f>
        <v>7.9004083418068777E-2</v>
      </c>
      <c r="F171" s="303">
        <f t="shared" ref="F171:O171" si="22">F162</f>
        <v>7.9004083418068777E-2</v>
      </c>
      <c r="G171" s="303">
        <f t="shared" si="22"/>
        <v>7.9004083418068777E-2</v>
      </c>
      <c r="H171" s="303">
        <f t="shared" si="22"/>
        <v>7.9004083418068777E-2</v>
      </c>
      <c r="I171" s="303">
        <f t="shared" si="22"/>
        <v>7.9004083418068777E-2</v>
      </c>
      <c r="J171" s="303">
        <f t="shared" si="22"/>
        <v>7.9004083418068777E-2</v>
      </c>
      <c r="K171" s="303">
        <f t="shared" si="22"/>
        <v>7.9004083418068777E-2</v>
      </c>
      <c r="L171" s="303">
        <f t="shared" si="22"/>
        <v>7.9004083418068777E-2</v>
      </c>
      <c r="M171" s="303">
        <f t="shared" si="22"/>
        <v>7.9004083418068777E-2</v>
      </c>
      <c r="N171" s="303">
        <f t="shared" si="22"/>
        <v>7.9004083418068777E-2</v>
      </c>
      <c r="O171" s="303">
        <f t="shared" si="22"/>
        <v>7.9004083418068777E-2</v>
      </c>
    </row>
    <row r="172" spans="2:15" x14ac:dyDescent="0.15"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</row>
    <row r="173" spans="2:15" x14ac:dyDescent="0.15">
      <c r="B173" s="44" t="s">
        <v>726</v>
      </c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</row>
    <row r="174" spans="2:15" x14ac:dyDescent="0.15">
      <c r="B174" s="306" t="s">
        <v>718</v>
      </c>
      <c r="C174" s="306"/>
      <c r="D174" s="306"/>
      <c r="E174" s="308" t="str">
        <f>I157</f>
        <v>FY25A</v>
      </c>
      <c r="F174" s="308" t="str">
        <f t="shared" ref="F174:G174" si="23">J157</f>
        <v>FY26A</v>
      </c>
      <c r="G174" s="308" t="str">
        <f t="shared" si="23"/>
        <v>FY27E</v>
      </c>
      <c r="H174" s="308" t="str">
        <f>L157</f>
        <v>FY28E</v>
      </c>
      <c r="I174" s="308" t="str">
        <f>M157</f>
        <v>FY29E</v>
      </c>
      <c r="J174" s="308" t="str">
        <f>N157</f>
        <v>FY30E</v>
      </c>
      <c r="K174" s="308" t="str">
        <f>O157</f>
        <v>FY31E</v>
      </c>
      <c r="L174" s="27"/>
      <c r="M174" s="27"/>
      <c r="N174" s="27"/>
      <c r="O174" s="27"/>
    </row>
    <row r="175" spans="2:15" x14ac:dyDescent="0.15">
      <c r="B175" s="27" t="s">
        <v>122</v>
      </c>
      <c r="C175" s="27"/>
      <c r="D175" s="27"/>
      <c r="E175" s="303">
        <f>I161</f>
        <v>7.9530859146979577E-2</v>
      </c>
      <c r="F175" s="303">
        <f t="shared" ref="F175:G175" si="24">J161</f>
        <v>9.2035770526248922E-2</v>
      </c>
      <c r="G175" s="303">
        <f t="shared" si="24"/>
        <v>0.11538850398036214</v>
      </c>
      <c r="H175" s="303">
        <f>L161</f>
        <v>0.10781642217322121</v>
      </c>
      <c r="I175" s="303">
        <f>M161</f>
        <v>0.10459055299015427</v>
      </c>
      <c r="J175" s="303">
        <f>N161</f>
        <v>0.10233191264700016</v>
      </c>
      <c r="K175" s="303">
        <f>O161</f>
        <v>0.10353209016949823</v>
      </c>
      <c r="L175" s="27"/>
      <c r="M175" s="27"/>
      <c r="N175" s="27"/>
      <c r="O175" s="27"/>
    </row>
    <row r="176" spans="2:15" x14ac:dyDescent="0.15">
      <c r="B176" s="27" t="s">
        <v>721</v>
      </c>
      <c r="C176" s="27"/>
      <c r="D176" s="27"/>
      <c r="E176" s="303">
        <f>I164</f>
        <v>0.30179349448014803</v>
      </c>
      <c r="F176" s="303">
        <f t="shared" ref="F176:G176" si="25">J164</f>
        <v>0.33334934325296633</v>
      </c>
      <c r="G176" s="303">
        <f t="shared" si="25"/>
        <v>0.24439006442091338</v>
      </c>
      <c r="H176" s="303">
        <f>L164</f>
        <v>0.14655006770517423</v>
      </c>
      <c r="I176" s="303">
        <f>M164</f>
        <v>0.12178950596461482</v>
      </c>
      <c r="J176" s="303">
        <f>N164</f>
        <v>9.0608751513689648E-2</v>
      </c>
      <c r="K176" s="303">
        <f>O164</f>
        <v>0.10961403639934565</v>
      </c>
      <c r="L176" s="27"/>
      <c r="M176" s="27"/>
      <c r="N176" s="27"/>
      <c r="O176" s="27"/>
    </row>
    <row r="177" spans="2:15" x14ac:dyDescent="0.15">
      <c r="B177" s="27" t="s">
        <v>470</v>
      </c>
      <c r="C177" s="27"/>
      <c r="D177" s="27"/>
      <c r="E177" s="303">
        <f>I162</f>
        <v>7.9004083418068777E-2</v>
      </c>
      <c r="F177" s="303">
        <f t="shared" ref="F177:G177" si="26">J162</f>
        <v>7.9004083418068777E-2</v>
      </c>
      <c r="G177" s="303">
        <f t="shared" si="26"/>
        <v>7.9004083418068777E-2</v>
      </c>
      <c r="H177" s="303">
        <f>L162</f>
        <v>7.9004083418068777E-2</v>
      </c>
      <c r="I177" s="303">
        <f>M162</f>
        <v>7.9004083418068777E-2</v>
      </c>
      <c r="J177" s="303">
        <f>N162</f>
        <v>7.9004083418068777E-2</v>
      </c>
      <c r="K177" s="303">
        <f>O162</f>
        <v>7.9004083418068777E-2</v>
      </c>
      <c r="L177" s="27"/>
      <c r="M177" s="27"/>
      <c r="N177" s="27"/>
      <c r="O177" s="27"/>
    </row>
    <row r="200" spans="2:3" x14ac:dyDescent="0.15">
      <c r="B200" t="s">
        <v>730</v>
      </c>
    </row>
    <row r="201" spans="2:3" x14ac:dyDescent="0.15">
      <c r="B201" s="21">
        <v>14.12</v>
      </c>
    </row>
    <row r="202" spans="2:3" x14ac:dyDescent="0.15">
      <c r="B202" t="s">
        <v>731</v>
      </c>
      <c r="C202" s="176">
        <v>0.01</v>
      </c>
    </row>
    <row r="203" spans="2:3" x14ac:dyDescent="0.15">
      <c r="B203" t="s">
        <v>732</v>
      </c>
      <c r="C203" s="176">
        <v>5.0000000000000001E-3</v>
      </c>
    </row>
    <row r="204" spans="2:3" x14ac:dyDescent="0.15">
      <c r="B204" t="s">
        <v>733</v>
      </c>
      <c r="C204" s="310">
        <v>0.5</v>
      </c>
    </row>
    <row r="205" spans="2:3" x14ac:dyDescent="0.15">
      <c r="B205" t="s">
        <v>734</v>
      </c>
      <c r="C205" s="176">
        <v>0.1</v>
      </c>
    </row>
    <row r="206" spans="2:3" x14ac:dyDescent="0.15">
      <c r="B206" t="s">
        <v>735</v>
      </c>
      <c r="C206" s="305">
        <v>6580</v>
      </c>
    </row>
    <row r="207" spans="2:3" x14ac:dyDescent="0.15">
      <c r="B207" t="s">
        <v>736</v>
      </c>
      <c r="C207" s="305">
        <v>1412</v>
      </c>
    </row>
    <row r="208" spans="2:3" x14ac:dyDescent="0.15">
      <c r="B208" t="s">
        <v>737</v>
      </c>
      <c r="C208" s="311">
        <f>Summary!E5</f>
        <v>2989</v>
      </c>
    </row>
    <row r="209" spans="2:11" x14ac:dyDescent="0.15">
      <c r="B209" t="s">
        <v>738</v>
      </c>
      <c r="C209" s="311">
        <f>Valuation!Q17</f>
        <v>2391.6397896613553</v>
      </c>
    </row>
    <row r="211" spans="2:11" x14ac:dyDescent="0.15">
      <c r="B211" s="21" t="s">
        <v>739</v>
      </c>
      <c r="H211" s="258" t="s">
        <v>751</v>
      </c>
    </row>
    <row r="212" spans="2:11" x14ac:dyDescent="0.15">
      <c r="B212" s="263" t="s">
        <v>740</v>
      </c>
      <c r="C212" s="263" t="s">
        <v>741</v>
      </c>
      <c r="D212" s="263" t="s">
        <v>660</v>
      </c>
      <c r="E212" s="263" t="s">
        <v>742</v>
      </c>
      <c r="F212" s="263" t="s">
        <v>743</v>
      </c>
      <c r="H212" s="21" t="s">
        <v>748</v>
      </c>
      <c r="I212" s="21" t="s">
        <v>749</v>
      </c>
      <c r="J212" s="21" t="s">
        <v>750</v>
      </c>
      <c r="K212" s="21" t="s">
        <v>749</v>
      </c>
    </row>
    <row r="213" spans="2:11" x14ac:dyDescent="0.15">
      <c r="B213" t="s">
        <v>347</v>
      </c>
      <c r="C213" s="312">
        <f>Valuation!Q44*(1-$C$205)</f>
        <v>2085.7152652398236</v>
      </c>
      <c r="D213" s="312">
        <f>Valuation!Q44</f>
        <v>2317.4614058220263</v>
      </c>
      <c r="E213" s="312">
        <f>Valuation!Q44*(1+$C$205)</f>
        <v>2549.2075464042291</v>
      </c>
      <c r="F213" s="313">
        <f>E213-C213</f>
        <v>463.49228116440554</v>
      </c>
      <c r="H213" s="301">
        <f>$C$208</f>
        <v>2989</v>
      </c>
      <c r="I213" s="300">
        <v>0</v>
      </c>
      <c r="J213" s="301">
        <f>$C$209</f>
        <v>2391.6397896613553</v>
      </c>
      <c r="K213" s="300">
        <v>0</v>
      </c>
    </row>
    <row r="214" spans="2:11" x14ac:dyDescent="0.15">
      <c r="B214" t="s">
        <v>711</v>
      </c>
      <c r="C214" s="312">
        <f>Valuation!Q53*(1-$C$205)</f>
        <v>2494.2478695418572</v>
      </c>
      <c r="D214" s="312">
        <f>Valuation!Q53</f>
        <v>2771.3865217131747</v>
      </c>
      <c r="E214" s="312">
        <f>Valuation!Q53*(1+$C$205)</f>
        <v>3048.5251738844922</v>
      </c>
      <c r="F214" s="313">
        <f>E214-C214</f>
        <v>554.27730434263503</v>
      </c>
      <c r="H214" s="301">
        <f>$C$208</f>
        <v>2989</v>
      </c>
      <c r="I214" s="300">
        <v>1</v>
      </c>
      <c r="J214" s="301">
        <f>$C$209</f>
        <v>2391.6397896613553</v>
      </c>
      <c r="K214" s="300">
        <v>1</v>
      </c>
    </row>
    <row r="215" spans="2:11" x14ac:dyDescent="0.15">
      <c r="B215" t="s">
        <v>344</v>
      </c>
      <c r="C215" s="312">
        <f>(Valuation!Q67*(1-$C$205)-Valuation!Q68-Valuation!Q69)/Valuation!Q71</f>
        <v>2567.9036849954209</v>
      </c>
      <c r="D215" s="312">
        <f>Valuation!Q72</f>
        <v>2867.6996599200315</v>
      </c>
      <c r="E215" s="312">
        <f>(Valuation!Q67*(1+$C$205)-Valuation!Q68-Valuation!Q69)/Valuation!Q71</f>
        <v>3167.4956348446422</v>
      </c>
      <c r="F215" s="313">
        <f>E215-C215</f>
        <v>599.59194984922124</v>
      </c>
      <c r="H215" s="258" t="str">
        <f>"Current: ¥"&amp;TEXT($C$208,"#,##0")</f>
        <v>Current: ¥2,989</v>
      </c>
      <c r="I215" s="258"/>
      <c r="J215" s="258" t="str">
        <f>"Target: ¥"&amp;TEXT($C$209,"#,##0")</f>
        <v>Target: ¥2,392</v>
      </c>
      <c r="K215" s="258"/>
    </row>
    <row r="216" spans="2:11" x14ac:dyDescent="0.15">
      <c r="B216" t="s">
        <v>744</v>
      </c>
      <c r="C216" s="312">
        <f>(Valuation!Q93*(1-$C$205)-Valuation!Q94-Valuation!Q95)/Valuation!Q97</f>
        <v>1435.9844051385614</v>
      </c>
      <c r="D216" s="312">
        <f>Valuation!Q98</f>
        <v>1610.0115711901881</v>
      </c>
      <c r="E216" s="312">
        <f>(Valuation!Q93*(1+$C$205)-Valuation!Q94-Valuation!Q95)/Valuation!Q97</f>
        <v>1784.0387372418145</v>
      </c>
      <c r="F216" s="313">
        <f>E216-C216</f>
        <v>348.05433210325305</v>
      </c>
      <c r="H216" s="21" t="s">
        <v>752</v>
      </c>
      <c r="I216" s="21" t="s">
        <v>741</v>
      </c>
      <c r="J216" s="21" t="s">
        <v>753</v>
      </c>
    </row>
    <row r="217" spans="2:11" x14ac:dyDescent="0.15">
      <c r="B217" t="s">
        <v>595</v>
      </c>
      <c r="C217" s="312" cm="1">
        <f t="array" ref="C217">(SUMPRODUCT(Valuation!$Q$167:$T$167/(1+(Valuation!$Q$155+$C$202))^Valuation!$Q$169:$T$169)+Valuation!$T$167*(1+(Valuation!$Q$156-$C$203))/((Valuation!$Q$155+$C$202)-(Valuation!$Q$156-$C$203))/(1+(Valuation!$Q$155+$C$202))^Valuation!$T$169-Valuation!$Q$179-Valuation!$Q$180)/Valuation!$Q$182</f>
        <v>1093.9747013658639</v>
      </c>
      <c r="D217" s="312">
        <f>Valuation!Q183</f>
        <v>1446.9857764279423</v>
      </c>
      <c r="E217" s="312" cm="1">
        <f t="array" ref="E217">(SUMPRODUCT(Valuation!$Q$167:$T$167/(1+(Valuation!$Q$155-$C$202))^Valuation!$Q$169:$T$169)+Valuation!$T$167*(1+(Valuation!$Q$156+$C$203))/((Valuation!$Q$155-$C$202)-(Valuation!$Q$156+$C$203))/(1+(Valuation!$Q$155-$C$202))^Valuation!$T$169-Valuation!$Q$179-Valuation!$Q$180)/Valuation!$Q$182</f>
        <v>2041.5190388632197</v>
      </c>
      <c r="F217" s="313">
        <f>E217-C217</f>
        <v>947.54433749735585</v>
      </c>
      <c r="H217" t="str">
        <f>B213</f>
        <v>P/E</v>
      </c>
      <c r="I217" s="301">
        <f>C213</f>
        <v>2085.7152652398236</v>
      </c>
      <c r="J217" s="301">
        <f>F213</f>
        <v>463.49228116440554</v>
      </c>
    </row>
    <row r="218" spans="2:11" x14ac:dyDescent="0.15">
      <c r="B218" t="s">
        <v>745</v>
      </c>
      <c r="C218" s="312" cm="1">
        <f t="array" ref="C218">(SUMPRODUCT(Valuation!$Q$167:$T$167/(1+(Valuation!$Q$155+$C$202))^Valuation!$Q$169:$T$169)+(Valuation!$Q$192-$C$204)*(Valuation!$T$160+Valuation!$T$164)/(1+(Valuation!$Q$155+$C$202))^Valuation!$T$169-Valuation!$Q$179-Valuation!$Q$180)/Valuation!$Q$182</f>
        <v>1633.7952367510347</v>
      </c>
      <c r="D218" s="312">
        <f>Valuation!Q201</f>
        <v>1835.0035272790622</v>
      </c>
      <c r="E218" s="312" cm="1">
        <f t="array" ref="E218">(SUMPRODUCT(Valuation!$Q$167:$T$167/(1+(Valuation!$Q$155-$C$202))^Valuation!$Q$169:$T$169)+(Valuation!$Q$192+$C$204)*(Valuation!$T$160+Valuation!$T$164)/(1+(Valuation!$Q$155-$C$202))^Valuation!$T$169-Valuation!$Q$179-Valuation!$Q$180)/Valuation!$Q$182</f>
        <v>2049.530147425226</v>
      </c>
      <c r="F218" s="313">
        <f>E218-C218</f>
        <v>415.73491067419127</v>
      </c>
      <c r="H218" t="str">
        <f>B214</f>
        <v>P/B</v>
      </c>
      <c r="I218" s="301">
        <f>C214</f>
        <v>2494.2478695418572</v>
      </c>
      <c r="J218" s="301">
        <f>F214</f>
        <v>554.27730434263503</v>
      </c>
    </row>
    <row r="219" spans="2:11" x14ac:dyDescent="0.15">
      <c r="B219" s="90" t="s">
        <v>746</v>
      </c>
      <c r="C219" s="314">
        <f>SUMPRODUCT(Valuation!$P$11:$P$16,C213:C218)</f>
        <v>2145.9628062289157</v>
      </c>
      <c r="D219" s="314">
        <f>Valuation!Q17</f>
        <v>2391.6397896613553</v>
      </c>
      <c r="E219" s="314">
        <f>SUMPRODUCT(Valuation!$P$11:$P$16,E213:E218)</f>
        <v>2637.3167730937948</v>
      </c>
      <c r="F219" s="314">
        <f>E219-C219</f>
        <v>491.35396686487911</v>
      </c>
      <c r="H219" t="str">
        <f>B215</f>
        <v>EV/EBITDA</v>
      </c>
      <c r="I219" s="301">
        <f>C215</f>
        <v>2567.9036849954209</v>
      </c>
      <c r="J219" s="301">
        <f>F215</f>
        <v>599.59194984922124</v>
      </c>
    </row>
    <row r="220" spans="2:11" x14ac:dyDescent="0.15">
      <c r="B220" t="s">
        <v>747</v>
      </c>
      <c r="C220" s="313">
        <f>$C$207</f>
        <v>1412</v>
      </c>
      <c r="D220" s="313"/>
      <c r="E220" s="313">
        <f>$C$206</f>
        <v>6580</v>
      </c>
      <c r="F220" s="313">
        <f>E220-C220</f>
        <v>5168</v>
      </c>
      <c r="H220" t="str">
        <f>B216</f>
        <v>EV/Revenue</v>
      </c>
      <c r="I220" s="301">
        <f>C216</f>
        <v>1435.9844051385614</v>
      </c>
      <c r="J220" s="301">
        <f>F216</f>
        <v>348.05433210325305</v>
      </c>
    </row>
    <row r="221" spans="2:11" x14ac:dyDescent="0.15">
      <c r="H221" t="str">
        <f>B217</f>
        <v>DCF - Perpetuity Growth</v>
      </c>
      <c r="I221" s="301">
        <f>C217</f>
        <v>1093.9747013658639</v>
      </c>
      <c r="J221" s="301">
        <f>F217</f>
        <v>947.54433749735585</v>
      </c>
    </row>
    <row r="222" spans="2:11" x14ac:dyDescent="0.15">
      <c r="H222" t="str">
        <f>B218</f>
        <v>DCF - Exit Multiple</v>
      </c>
      <c r="I222" s="301">
        <f>C218</f>
        <v>1633.7952367510347</v>
      </c>
      <c r="J222" s="301">
        <f>F218</f>
        <v>415.73491067419127</v>
      </c>
    </row>
    <row r="223" spans="2:11" x14ac:dyDescent="0.15">
      <c r="H223" t="str">
        <f>B219</f>
        <v>Blended Valuation</v>
      </c>
      <c r="I223" s="301">
        <f>C219</f>
        <v>2145.9628062289157</v>
      </c>
      <c r="J223" s="301">
        <f>F219</f>
        <v>491.35396686487911</v>
      </c>
    </row>
    <row r="224" spans="2:11" x14ac:dyDescent="0.15">
      <c r="H224" t="str">
        <f>B220</f>
        <v>52W H&amp;L</v>
      </c>
      <c r="I224" s="301">
        <f>C220</f>
        <v>1412</v>
      </c>
      <c r="J224" s="301">
        <f>F220</f>
        <v>5168</v>
      </c>
    </row>
    <row r="226" spans="2:2" ht="14" x14ac:dyDescent="0.15">
      <c r="B226" s="315" t="s">
        <v>754</v>
      </c>
    </row>
  </sheetData>
  <mergeCells count="2">
    <mergeCell ref="AD26:AH26"/>
    <mergeCell ref="AB28:AB32"/>
  </mergeCells>
  <conditionalFormatting sqref="AD28:AH32">
    <cfRule type="colorScale" priority="2">
      <colorScale>
        <cfvo type="min"/>
        <cfvo type="max"/>
        <color rgb="FFFFFFFF"/>
        <color rgb="FF63BE7B"/>
      </colorScale>
    </cfRule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92DC3-6B41-6F4A-B9FA-7446F074E84C}">
  <dimension ref="B5:E20"/>
  <sheetViews>
    <sheetView showGridLines="0" topLeftCell="A2" zoomScale="275" workbookViewId="0">
      <selection activeCell="E13" sqref="E13"/>
    </sheetView>
  </sheetViews>
  <sheetFormatPr baseColWidth="10" defaultColWidth="11" defaultRowHeight="12" x14ac:dyDescent="0.15"/>
  <cols>
    <col min="3" max="3" width="7.19921875" bestFit="1" customWidth="1"/>
    <col min="4" max="4" width="7.796875" bestFit="1" customWidth="1"/>
  </cols>
  <sheetData>
    <row r="5" spans="2:5" x14ac:dyDescent="0.15">
      <c r="C5" t="s">
        <v>695</v>
      </c>
      <c r="D5" t="s">
        <v>63</v>
      </c>
      <c r="E5" t="s">
        <v>696</v>
      </c>
    </row>
    <row r="6" spans="2:5" x14ac:dyDescent="0.15">
      <c r="B6" s="66" t="s">
        <v>31</v>
      </c>
      <c r="C6" s="203">
        <v>22</v>
      </c>
      <c r="D6" s="284">
        <v>9.6</v>
      </c>
      <c r="E6" s="203">
        <v>2.76</v>
      </c>
    </row>
    <row r="7" spans="2:5" x14ac:dyDescent="0.15">
      <c r="B7" s="66" t="s">
        <v>32</v>
      </c>
      <c r="C7" s="203">
        <v>14.8</v>
      </c>
      <c r="D7" s="284">
        <v>7.2</v>
      </c>
      <c r="E7" s="203">
        <v>0.9</v>
      </c>
    </row>
    <row r="8" spans="2:5" x14ac:dyDescent="0.15">
      <c r="B8" s="66" t="s">
        <v>33</v>
      </c>
      <c r="C8" s="203">
        <v>18</v>
      </c>
      <c r="D8" s="284">
        <v>9.1</v>
      </c>
      <c r="E8" s="203">
        <v>2.9</v>
      </c>
    </row>
    <row r="9" spans="2:5" x14ac:dyDescent="0.15">
      <c r="B9" s="66" t="s">
        <v>34</v>
      </c>
      <c r="C9" s="203">
        <v>14.4</v>
      </c>
      <c r="D9" s="284">
        <v>6.9</v>
      </c>
      <c r="E9" s="203">
        <v>0.9</v>
      </c>
    </row>
    <row r="10" spans="2:5" x14ac:dyDescent="0.15">
      <c r="B10" s="66" t="s">
        <v>35</v>
      </c>
      <c r="C10" s="203">
        <v>12.6</v>
      </c>
      <c r="D10" s="284">
        <v>6.9</v>
      </c>
      <c r="E10" s="203">
        <v>1.4</v>
      </c>
    </row>
    <row r="11" spans="2:5" x14ac:dyDescent="0.15">
      <c r="B11" s="66" t="s">
        <v>36</v>
      </c>
      <c r="C11" s="204">
        <v>12.3</v>
      </c>
      <c r="D11" s="284">
        <v>7.2</v>
      </c>
      <c r="E11" s="204">
        <v>0.7</v>
      </c>
    </row>
    <row r="12" spans="2:5" x14ac:dyDescent="0.15">
      <c r="B12" s="66" t="s">
        <v>687</v>
      </c>
      <c r="D12" s="284">
        <v>9.2477456912790235</v>
      </c>
    </row>
    <row r="14" spans="2:5" x14ac:dyDescent="0.15">
      <c r="B14" s="66" t="s">
        <v>359</v>
      </c>
      <c r="C14" t="s">
        <v>695</v>
      </c>
      <c r="D14" t="s">
        <v>63</v>
      </c>
      <c r="E14" t="s">
        <v>696</v>
      </c>
    </row>
    <row r="15" spans="2:5" x14ac:dyDescent="0.15">
      <c r="B15" s="47" t="s">
        <v>562</v>
      </c>
      <c r="C15" s="197">
        <v>12.2</v>
      </c>
      <c r="D15" s="197">
        <v>6.7</v>
      </c>
      <c r="E15" s="197">
        <v>0.9</v>
      </c>
    </row>
    <row r="16" spans="2:5" x14ac:dyDescent="0.15">
      <c r="B16" s="47" t="s">
        <v>558</v>
      </c>
      <c r="C16" s="197">
        <v>13.2</v>
      </c>
      <c r="D16" s="197">
        <v>7.8</v>
      </c>
      <c r="E16" s="197">
        <v>1.2</v>
      </c>
    </row>
    <row r="17" spans="2:5" x14ac:dyDescent="0.15">
      <c r="B17" s="46" t="s">
        <v>362</v>
      </c>
      <c r="C17" s="199">
        <v>15.5</v>
      </c>
      <c r="D17" s="199">
        <v>9.6</v>
      </c>
      <c r="E17" s="199">
        <v>2.2999999999999998</v>
      </c>
    </row>
    <row r="18" spans="2:5" x14ac:dyDescent="0.15">
      <c r="B18" s="47" t="s">
        <v>561</v>
      </c>
      <c r="C18" s="197">
        <v>20.100000000000001</v>
      </c>
      <c r="D18" s="197">
        <v>14.3</v>
      </c>
      <c r="E18" s="197">
        <v>5.4</v>
      </c>
    </row>
    <row r="19" spans="2:5" x14ac:dyDescent="0.15">
      <c r="B19" s="47" t="s">
        <v>559</v>
      </c>
      <c r="C19" s="197">
        <v>16.899999999999999</v>
      </c>
      <c r="D19" s="197">
        <v>10.3</v>
      </c>
      <c r="E19" s="197">
        <v>4.5999999999999996</v>
      </c>
    </row>
    <row r="20" spans="2:5" x14ac:dyDescent="0.15">
      <c r="B20" s="47" t="s">
        <v>563</v>
      </c>
      <c r="C20" s="197">
        <v>47.4</v>
      </c>
      <c r="D20" s="197">
        <v>37.299999999999997</v>
      </c>
      <c r="E20" s="197">
        <v>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EDC0BC2A50154999DED1E25F802940" ma:contentTypeVersion="3" ma:contentTypeDescription="Create a new document." ma:contentTypeScope="" ma:versionID="28565c50b7cf2896e99237c64ca94397">
  <xsd:schema xmlns:xsd="http://www.w3.org/2001/XMLSchema" xmlns:xs="http://www.w3.org/2001/XMLSchema" xmlns:p="http://schemas.microsoft.com/office/2006/metadata/properties" xmlns:ns2="145aaa32-efbe-4a40-bed0-d43410f24075" targetNamespace="http://schemas.microsoft.com/office/2006/metadata/properties" ma:root="true" ma:fieldsID="3af7bbda85dce7dade4ef61c2f211747" ns2:_="">
    <xsd:import namespace="145aaa32-efbe-4a40-bed0-d43410f240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5aaa32-efbe-4a40-bed0-d43410f240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7C204E8-3219-47AA-B414-13A346C3C3F8}">
  <ds:schemaRefs>
    <ds:schemaRef ds:uri="http://schemas.microsoft.com/office/infopath/2007/PartnerControls"/>
    <ds:schemaRef ds:uri="145aaa32-efbe-4a40-bed0-d43410f24075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75A5B04-5BAA-4C85-99D4-984B3F0C3FC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27A4D6C-5703-404D-BC57-42CD743FC8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5aaa32-efbe-4a40-bed0-d43410f2407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Legend</vt:lpstr>
      <vt:lpstr>Summary</vt:lpstr>
      <vt:lpstr>3FS</vt:lpstr>
      <vt:lpstr>Revenue</vt:lpstr>
      <vt:lpstr>Valuation</vt:lpstr>
      <vt:lpstr>PPE</vt:lpstr>
      <vt:lpstr>D&amp;E</vt:lpstr>
      <vt:lpstr>Comps</vt:lpstr>
      <vt:lpstr>Charts</vt:lpstr>
      <vt:lpstr>Notes</vt:lpstr>
      <vt:lpstr>LastActual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Justin Tan</dc:creator>
  <cp:keywords/>
  <dc:description/>
  <cp:lastModifiedBy>In Gyu Song</cp:lastModifiedBy>
  <cp:revision/>
  <dcterms:created xsi:type="dcterms:W3CDTF">2026-05-12T00:58:21Z</dcterms:created>
  <dcterms:modified xsi:type="dcterms:W3CDTF">2026-10-18T11:16:56Z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0x010100F8EDC0BC2A50154999DED1E25F802940</vt:lpwstr>
  </property>
</Properties>
</file>