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tables/table8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3"/>
  </bookViews>
  <sheets>
    <sheet name="Dash Board" sheetId="1" r:id="rId1"/>
    <sheet name="Main Board" sheetId="2" r:id="rId2"/>
    <sheet name="Aug'13" sheetId="3" r:id="rId3"/>
    <sheet name="Sep'13" sheetId="4" r:id="rId4"/>
    <sheet name="Oct'13" sheetId="5" r:id="rId5"/>
    <sheet name="Nov'13" sheetId="6" r:id="rId6"/>
    <sheet name="Dec'13" sheetId="7" r:id="rId7"/>
    <sheet name="Jan'14" sheetId="8" r:id="rId8"/>
    <sheet name="Feb'14" sheetId="9" r:id="rId9"/>
    <sheet name="Mar'14" sheetId="10" r:id="rId10"/>
    <sheet name="Apr'14" sheetId="11" r:id="rId11"/>
    <sheet name="May'14" sheetId="12" state="hidden" r:id="rId12"/>
    <sheet name="For Formula" sheetId="15" state="hidden" r:id="rId13"/>
  </sheets>
  <definedNames>
    <definedName name="_xlnm._FilterDatabase" localSheetId="2" hidden="1">'Aug''13'!$E$64:$I$74</definedName>
  </definedNames>
  <calcPr calcId="125725"/>
</workbook>
</file>

<file path=xl/calcChain.xml><?xml version="1.0" encoding="utf-8"?>
<calcChain xmlns="http://schemas.openxmlformats.org/spreadsheetml/2006/main">
  <c r="C27" i="4"/>
  <c r="C28"/>
  <c r="C29"/>
  <c r="C30"/>
  <c r="C31"/>
  <c r="C32"/>
  <c r="C33"/>
  <c r="C34"/>
  <c r="C35"/>
  <c r="C36"/>
  <c r="C37"/>
  <c r="C38"/>
  <c r="C39"/>
  <c r="C26"/>
  <c r="C18" i="3"/>
  <c r="C25"/>
  <c r="C27"/>
  <c r="C28"/>
  <c r="C29"/>
  <c r="C30"/>
  <c r="C31"/>
  <c r="C32"/>
  <c r="C33"/>
  <c r="C34"/>
  <c r="C35"/>
  <c r="C36"/>
  <c r="C37"/>
  <c r="C38"/>
  <c r="H76" i="2"/>
  <c r="I76"/>
  <c r="K76"/>
  <c r="L76"/>
  <c r="M76"/>
  <c r="N76"/>
  <c r="F75"/>
  <c r="G75"/>
  <c r="H75"/>
  <c r="I75"/>
  <c r="J75"/>
  <c r="K75"/>
  <c r="L75"/>
  <c r="M75"/>
  <c r="N75"/>
  <c r="C75"/>
  <c r="C19" i="4"/>
  <c r="C12"/>
  <c r="C19" i="5"/>
  <c r="C12"/>
  <c r="C19" i="6"/>
  <c r="C12"/>
  <c r="C19" i="7"/>
  <c r="C12"/>
  <c r="C19" i="8"/>
  <c r="C12"/>
  <c r="C19" i="9"/>
  <c r="C12"/>
  <c r="C19" i="10"/>
  <c r="C12"/>
  <c r="C19" i="11"/>
  <c r="C12"/>
  <c r="H75"/>
  <c r="C74"/>
  <c r="H75" i="10"/>
  <c r="C74"/>
  <c r="H75" i="9"/>
  <c r="C74"/>
  <c r="H75" i="8"/>
  <c r="C74"/>
  <c r="H75" i="7"/>
  <c r="C74"/>
  <c r="H75" i="6"/>
  <c r="C74"/>
  <c r="H75" i="5"/>
  <c r="C74"/>
  <c r="H75" i="4"/>
  <c r="C74"/>
  <c r="C73" i="3"/>
  <c r="C11"/>
  <c r="H74"/>
  <c r="L9" i="2" l="1"/>
  <c r="L10"/>
  <c r="L11"/>
  <c r="K9"/>
  <c r="K10"/>
  <c r="K11"/>
  <c r="J9"/>
  <c r="J10"/>
  <c r="J11"/>
  <c r="I9"/>
  <c r="I10"/>
  <c r="I11"/>
  <c r="H9"/>
  <c r="H10"/>
  <c r="H11"/>
  <c r="G9"/>
  <c r="G10"/>
  <c r="G11"/>
  <c r="F9"/>
  <c r="F10"/>
  <c r="F11"/>
  <c r="E9"/>
  <c r="E10"/>
  <c r="E11"/>
  <c r="D9"/>
  <c r="D10"/>
  <c r="D11"/>
  <c r="C9"/>
  <c r="C10"/>
  <c r="C11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K15"/>
  <c r="K16"/>
  <c r="K17"/>
  <c r="K18"/>
  <c r="K19"/>
  <c r="K20"/>
  <c r="K21"/>
  <c r="K22"/>
  <c r="K23"/>
  <c r="K24"/>
  <c r="K25"/>
  <c r="K26"/>
  <c r="K27"/>
  <c r="K28"/>
  <c r="K29"/>
  <c r="J15"/>
  <c r="J16"/>
  <c r="J17"/>
  <c r="J18"/>
  <c r="J19"/>
  <c r="J20"/>
  <c r="J21"/>
  <c r="J22"/>
  <c r="J23"/>
  <c r="J24"/>
  <c r="J25"/>
  <c r="J26"/>
  <c r="J27"/>
  <c r="J28"/>
  <c r="J29"/>
  <c r="I15"/>
  <c r="I16"/>
  <c r="I17"/>
  <c r="I18"/>
  <c r="I19"/>
  <c r="I20"/>
  <c r="I21"/>
  <c r="I22"/>
  <c r="I23"/>
  <c r="I24"/>
  <c r="I25"/>
  <c r="I26"/>
  <c r="I27"/>
  <c r="I28"/>
  <c r="I29"/>
  <c r="H15"/>
  <c r="H16"/>
  <c r="H17"/>
  <c r="H18"/>
  <c r="H19"/>
  <c r="H20"/>
  <c r="H21"/>
  <c r="H22"/>
  <c r="H23"/>
  <c r="H24"/>
  <c r="H25"/>
  <c r="H26"/>
  <c r="H27"/>
  <c r="H28"/>
  <c r="H29"/>
  <c r="G15"/>
  <c r="G16"/>
  <c r="G17"/>
  <c r="G18"/>
  <c r="G19"/>
  <c r="G20"/>
  <c r="G21"/>
  <c r="G22"/>
  <c r="G23"/>
  <c r="G24"/>
  <c r="G25"/>
  <c r="G26"/>
  <c r="G27"/>
  <c r="G28"/>
  <c r="G29"/>
  <c r="F15"/>
  <c r="F16"/>
  <c r="F17"/>
  <c r="F18"/>
  <c r="F19"/>
  <c r="F20"/>
  <c r="F21"/>
  <c r="F22"/>
  <c r="F23"/>
  <c r="F24"/>
  <c r="F25"/>
  <c r="F26"/>
  <c r="F27"/>
  <c r="F28"/>
  <c r="F29"/>
  <c r="E15"/>
  <c r="E16"/>
  <c r="E17"/>
  <c r="E18"/>
  <c r="E19"/>
  <c r="E20"/>
  <c r="E21"/>
  <c r="E22"/>
  <c r="E23"/>
  <c r="E24"/>
  <c r="E25"/>
  <c r="E26"/>
  <c r="E27"/>
  <c r="E28"/>
  <c r="E29"/>
  <c r="D15"/>
  <c r="D16"/>
  <c r="D17"/>
  <c r="D18"/>
  <c r="D19"/>
  <c r="D20"/>
  <c r="D21"/>
  <c r="D22"/>
  <c r="D23"/>
  <c r="D24"/>
  <c r="D25"/>
  <c r="D26"/>
  <c r="D27"/>
  <c r="D28"/>
  <c r="D29"/>
  <c r="C15"/>
  <c r="C16"/>
  <c r="C17"/>
  <c r="C18"/>
  <c r="C19"/>
  <c r="C20"/>
  <c r="C21"/>
  <c r="C22"/>
  <c r="C23"/>
  <c r="C24"/>
  <c r="C25"/>
  <c r="C26"/>
  <c r="C27"/>
  <c r="C28"/>
  <c r="C29"/>
  <c r="O27" l="1"/>
  <c r="O19"/>
  <c r="O15"/>
  <c r="O23"/>
  <c r="O26"/>
  <c r="O22"/>
  <c r="O18"/>
  <c r="O29"/>
  <c r="O25"/>
  <c r="O21"/>
  <c r="O28"/>
  <c r="O24"/>
  <c r="O20"/>
  <c r="O16"/>
  <c r="O17"/>
  <c r="O11"/>
  <c r="O10"/>
  <c r="O9"/>
  <c r="C33" l="1"/>
  <c r="D32"/>
  <c r="AH66" i="15"/>
  <c r="AH65"/>
  <c r="AH64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AH59"/>
  <c r="AH58"/>
  <c r="AH57"/>
  <c r="AH56"/>
  <c r="AH55"/>
  <c r="AH54"/>
  <c r="AH53"/>
  <c r="AH52"/>
  <c r="AH51"/>
  <c r="AH50"/>
  <c r="AH49"/>
  <c r="AH48"/>
  <c r="AH47"/>
  <c r="AH60" s="1"/>
  <c r="AH46"/>
  <c r="C40"/>
  <c r="C39"/>
  <c r="C38"/>
  <c r="C37"/>
  <c r="C36"/>
  <c r="C35"/>
  <c r="C34"/>
  <c r="C33"/>
  <c r="C32"/>
  <c r="C31"/>
  <c r="C30"/>
  <c r="C29"/>
  <c r="C28"/>
  <c r="C42" s="1"/>
  <c r="C27"/>
  <c r="C8"/>
  <c r="C41" s="1"/>
  <c r="AH66" i="12"/>
  <c r="AH65"/>
  <c r="AH64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AH59"/>
  <c r="AH58"/>
  <c r="AH57"/>
  <c r="AH56"/>
  <c r="AH55"/>
  <c r="AH54"/>
  <c r="AH53"/>
  <c r="AH52"/>
  <c r="AH51"/>
  <c r="AH50"/>
  <c r="AH49"/>
  <c r="AH48"/>
  <c r="AH47"/>
  <c r="AH60" s="1"/>
  <c r="AH46"/>
  <c r="C40"/>
  <c r="C39"/>
  <c r="C38"/>
  <c r="C37"/>
  <c r="C36"/>
  <c r="C35"/>
  <c r="C34"/>
  <c r="C33"/>
  <c r="C32"/>
  <c r="C31"/>
  <c r="C30"/>
  <c r="C29"/>
  <c r="C28"/>
  <c r="C42" s="1"/>
  <c r="C27"/>
  <c r="C8"/>
  <c r="C41" s="1"/>
  <c r="L6" i="2" s="1"/>
  <c r="AH63" i="11"/>
  <c r="AH62"/>
  <c r="AH61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H57"/>
  <c r="AH56"/>
  <c r="AH55"/>
  <c r="AH54"/>
  <c r="AH53"/>
  <c r="AH52"/>
  <c r="AH51"/>
  <c r="AH50"/>
  <c r="AH49"/>
  <c r="AH48"/>
  <c r="AH47"/>
  <c r="AH46"/>
  <c r="AH45"/>
  <c r="AH44"/>
  <c r="C39"/>
  <c r="K43" i="2" s="1"/>
  <c r="C38" i="11"/>
  <c r="K42" i="2" s="1"/>
  <c r="C37" i="11"/>
  <c r="K41" i="2" s="1"/>
  <c r="C36" i="11"/>
  <c r="K40" i="2" s="1"/>
  <c r="C35" i="11"/>
  <c r="K39" i="2" s="1"/>
  <c r="C34" i="11"/>
  <c r="K38" i="2" s="1"/>
  <c r="C33" i="11"/>
  <c r="K37" i="2" s="1"/>
  <c r="C32" i="11"/>
  <c r="K36" i="2" s="1"/>
  <c r="C31" i="11"/>
  <c r="K35" i="2" s="1"/>
  <c r="C30" i="11"/>
  <c r="K34" i="2" s="1"/>
  <c r="C29" i="11"/>
  <c r="K33" i="2" s="1"/>
  <c r="C28" i="11"/>
  <c r="K32" i="2" s="1"/>
  <c r="C27" i="11"/>
  <c r="K31" i="2" s="1"/>
  <c r="C26" i="11"/>
  <c r="K30" i="2" s="1"/>
  <c r="C8" i="11"/>
  <c r="AH63" i="10"/>
  <c r="AH62"/>
  <c r="AH61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H57"/>
  <c r="AH56"/>
  <c r="AH55"/>
  <c r="AH54"/>
  <c r="AH53"/>
  <c r="AH52"/>
  <c r="AH51"/>
  <c r="AH50"/>
  <c r="AH49"/>
  <c r="AH48"/>
  <c r="AH47"/>
  <c r="AH46"/>
  <c r="AH45"/>
  <c r="AH44"/>
  <c r="C39"/>
  <c r="J43" i="2" s="1"/>
  <c r="C38" i="10"/>
  <c r="J42" i="2" s="1"/>
  <c r="C37" i="10"/>
  <c r="J41" i="2" s="1"/>
  <c r="C36" i="10"/>
  <c r="J40" i="2" s="1"/>
  <c r="C35" i="10"/>
  <c r="J39" i="2" s="1"/>
  <c r="C34" i="10"/>
  <c r="J38" i="2" s="1"/>
  <c r="C33" i="10"/>
  <c r="J37" i="2" s="1"/>
  <c r="C32" i="10"/>
  <c r="J36" i="2" s="1"/>
  <c r="C31" i="10"/>
  <c r="J35" i="2" s="1"/>
  <c r="C30" i="10"/>
  <c r="J34" i="2" s="1"/>
  <c r="C29" i="10"/>
  <c r="J33" i="2" s="1"/>
  <c r="C28" i="10"/>
  <c r="J32" i="2" s="1"/>
  <c r="C27" i="10"/>
  <c r="C26"/>
  <c r="J30" i="2" s="1"/>
  <c r="C8" i="10"/>
  <c r="AH63" i="9"/>
  <c r="AH62"/>
  <c r="AH61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H57"/>
  <c r="AH56"/>
  <c r="AH55"/>
  <c r="AH54"/>
  <c r="AH53"/>
  <c r="AH52"/>
  <c r="AH51"/>
  <c r="AH50"/>
  <c r="AH49"/>
  <c r="AH48"/>
  <c r="AH47"/>
  <c r="AH46"/>
  <c r="AH45"/>
  <c r="AH44"/>
  <c r="C39"/>
  <c r="I43" i="2" s="1"/>
  <c r="C38" i="9"/>
  <c r="I42" i="2" s="1"/>
  <c r="C37" i="9"/>
  <c r="I41" i="2" s="1"/>
  <c r="C36" i="9"/>
  <c r="I40" i="2" s="1"/>
  <c r="C35" i="9"/>
  <c r="I39" i="2" s="1"/>
  <c r="C34" i="9"/>
  <c r="I38" i="2" s="1"/>
  <c r="C33" i="9"/>
  <c r="I37" i="2" s="1"/>
  <c r="C32" i="9"/>
  <c r="I36" i="2" s="1"/>
  <c r="C31" i="9"/>
  <c r="I35" i="2" s="1"/>
  <c r="C30" i="9"/>
  <c r="I34" i="2" s="1"/>
  <c r="C29" i="9"/>
  <c r="C28"/>
  <c r="I32" i="2" s="1"/>
  <c r="C27" i="9"/>
  <c r="I31" i="2" s="1"/>
  <c r="C26" i="9"/>
  <c r="I30" i="2" s="1"/>
  <c r="C8" i="9"/>
  <c r="AH63" i="8"/>
  <c r="AH62"/>
  <c r="AH61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H57"/>
  <c r="AH56"/>
  <c r="AH55"/>
  <c r="AH54"/>
  <c r="AH53"/>
  <c r="AH52"/>
  <c r="AH51"/>
  <c r="AH50"/>
  <c r="AH49"/>
  <c r="AH48"/>
  <c r="AH47"/>
  <c r="AH46"/>
  <c r="AH45"/>
  <c r="AH58" s="1"/>
  <c r="AH44"/>
  <c r="C39"/>
  <c r="H43" i="2" s="1"/>
  <c r="C38" i="8"/>
  <c r="H42" i="2" s="1"/>
  <c r="C37" i="8"/>
  <c r="H41" i="2" s="1"/>
  <c r="C36" i="8"/>
  <c r="H40" i="2" s="1"/>
  <c r="C35" i="8"/>
  <c r="H39" i="2" s="1"/>
  <c r="C34" i="8"/>
  <c r="H38" i="2" s="1"/>
  <c r="C33" i="8"/>
  <c r="H37" i="2" s="1"/>
  <c r="C32" i="8"/>
  <c r="H36" i="2" s="1"/>
  <c r="C31" i="8"/>
  <c r="H35" i="2" s="1"/>
  <c r="C30" i="8"/>
  <c r="H34" i="2" s="1"/>
  <c r="C29" i="8"/>
  <c r="H33" i="2" s="1"/>
  <c r="C28" i="8"/>
  <c r="H32" i="2" s="1"/>
  <c r="C27" i="8"/>
  <c r="C26"/>
  <c r="H30" i="2" s="1"/>
  <c r="C8" i="8"/>
  <c r="AH63" i="7"/>
  <c r="AH62"/>
  <c r="AH61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H57"/>
  <c r="AH56"/>
  <c r="AH55"/>
  <c r="AH54"/>
  <c r="AH53"/>
  <c r="AH52"/>
  <c r="AH51"/>
  <c r="AH50"/>
  <c r="AH49"/>
  <c r="AH48"/>
  <c r="AH47"/>
  <c r="AH46"/>
  <c r="AH45"/>
  <c r="AH44"/>
  <c r="C39"/>
  <c r="G43" i="2" s="1"/>
  <c r="C38" i="7"/>
  <c r="G42" i="2" s="1"/>
  <c r="C37" i="7"/>
  <c r="G41" i="2" s="1"/>
  <c r="C36" i="7"/>
  <c r="G40" i="2" s="1"/>
  <c r="C35" i="7"/>
  <c r="G39" i="2" s="1"/>
  <c r="C34" i="7"/>
  <c r="G38" i="2" s="1"/>
  <c r="C33" i="7"/>
  <c r="G37" i="2" s="1"/>
  <c r="C32" i="7"/>
  <c r="G36" i="2" s="1"/>
  <c r="C31" i="7"/>
  <c r="G35" i="2" s="1"/>
  <c r="C30" i="7"/>
  <c r="G34" i="2" s="1"/>
  <c r="C29" i="7"/>
  <c r="G33" i="2" s="1"/>
  <c r="C28" i="7"/>
  <c r="G32" i="2" s="1"/>
  <c r="C27" i="7"/>
  <c r="G31" i="2" s="1"/>
  <c r="C26" i="7"/>
  <c r="G30" i="2" s="1"/>
  <c r="C8" i="7"/>
  <c r="AH63" i="6"/>
  <c r="AH62"/>
  <c r="AH61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H57"/>
  <c r="AH56"/>
  <c r="AH55"/>
  <c r="AH54"/>
  <c r="AH53"/>
  <c r="AH52"/>
  <c r="AH51"/>
  <c r="AH50"/>
  <c r="AH49"/>
  <c r="AH48"/>
  <c r="AH47"/>
  <c r="AH46"/>
  <c r="AH45"/>
  <c r="AH44"/>
  <c r="C39"/>
  <c r="F43" i="2" s="1"/>
  <c r="C38" i="6"/>
  <c r="F42" i="2" s="1"/>
  <c r="C37" i="6"/>
  <c r="F41" i="2" s="1"/>
  <c r="C36" i="6"/>
  <c r="F40" i="2" s="1"/>
  <c r="C35" i="6"/>
  <c r="F39" i="2" s="1"/>
  <c r="C34" i="6"/>
  <c r="F38" i="2" s="1"/>
  <c r="C33" i="6"/>
  <c r="F37" i="2" s="1"/>
  <c r="C32" i="6"/>
  <c r="F36" i="2" s="1"/>
  <c r="C31" i="6"/>
  <c r="F35" i="2" s="1"/>
  <c r="C30" i="6"/>
  <c r="F34" i="2" s="1"/>
  <c r="C29" i="6"/>
  <c r="F33" i="2" s="1"/>
  <c r="C28" i="6"/>
  <c r="F32" i="2" s="1"/>
  <c r="C27" i="6"/>
  <c r="F31" i="2" s="1"/>
  <c r="C26" i="6"/>
  <c r="C8"/>
  <c r="AH63" i="5"/>
  <c r="AH62"/>
  <c r="AH61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H57"/>
  <c r="AH56"/>
  <c r="AH55"/>
  <c r="AH54"/>
  <c r="AH53"/>
  <c r="AH52"/>
  <c r="AH51"/>
  <c r="AH50"/>
  <c r="AH49"/>
  <c r="AH48"/>
  <c r="AH47"/>
  <c r="AH46"/>
  <c r="AH45"/>
  <c r="AH44"/>
  <c r="C39"/>
  <c r="E43" i="2" s="1"/>
  <c r="C38" i="5"/>
  <c r="E42" i="2" s="1"/>
  <c r="C37" i="5"/>
  <c r="E41" i="2" s="1"/>
  <c r="C36" i="5"/>
  <c r="E40" i="2" s="1"/>
  <c r="C35" i="5"/>
  <c r="E39" i="2" s="1"/>
  <c r="C34" i="5"/>
  <c r="E38" i="2" s="1"/>
  <c r="C33" i="5"/>
  <c r="E37" i="2" s="1"/>
  <c r="C32" i="5"/>
  <c r="E36" i="2" s="1"/>
  <c r="C31" i="5"/>
  <c r="E35" i="2" s="1"/>
  <c r="C30" i="5"/>
  <c r="E34" i="2" s="1"/>
  <c r="C29" i="5"/>
  <c r="E33" i="2" s="1"/>
  <c r="C28" i="5"/>
  <c r="E32" i="2" s="1"/>
  <c r="C27" i="5"/>
  <c r="E31" i="2" s="1"/>
  <c r="C26" i="5"/>
  <c r="C8"/>
  <c r="AH63" i="4"/>
  <c r="AH62"/>
  <c r="AH61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H57"/>
  <c r="AH56"/>
  <c r="AH55"/>
  <c r="AH54"/>
  <c r="AH53"/>
  <c r="AH52"/>
  <c r="AH51"/>
  <c r="AH50"/>
  <c r="AH49"/>
  <c r="AH48"/>
  <c r="AH47"/>
  <c r="AH46"/>
  <c r="AH45"/>
  <c r="AH44"/>
  <c r="D43" i="2"/>
  <c r="D42"/>
  <c r="D41"/>
  <c r="D40"/>
  <c r="D39"/>
  <c r="D38"/>
  <c r="D37"/>
  <c r="D36"/>
  <c r="D35"/>
  <c r="D34"/>
  <c r="D33"/>
  <c r="D31"/>
  <c r="C8" i="4"/>
  <c r="AH44" i="3"/>
  <c r="AH45"/>
  <c r="AH46"/>
  <c r="AH47"/>
  <c r="AH48"/>
  <c r="AH49"/>
  <c r="AH50"/>
  <c r="AH51"/>
  <c r="AH52"/>
  <c r="AH53"/>
  <c r="AH54"/>
  <c r="AH55"/>
  <c r="AH56"/>
  <c r="AH43"/>
  <c r="C34" i="2"/>
  <c r="C37"/>
  <c r="C39"/>
  <c r="D57" i="3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C57"/>
  <c r="C30" i="2"/>
  <c r="C26" i="3"/>
  <c r="C31" i="2" s="1"/>
  <c r="C32"/>
  <c r="C35"/>
  <c r="C36"/>
  <c r="C38"/>
  <c r="C40"/>
  <c r="C41"/>
  <c r="C42"/>
  <c r="O42" s="1"/>
  <c r="C43"/>
  <c r="C41" i="5" l="1"/>
  <c r="C40" s="1"/>
  <c r="E6" i="2" s="1"/>
  <c r="C41" i="4"/>
  <c r="D30" i="2"/>
  <c r="D44" s="1"/>
  <c r="D76" s="1"/>
  <c r="AH58" i="4"/>
  <c r="E30" i="2"/>
  <c r="AH58" i="5"/>
  <c r="AH58" i="6"/>
  <c r="C41"/>
  <c r="C40" s="1"/>
  <c r="F6" i="2" s="1"/>
  <c r="F30"/>
  <c r="AH58" i="7"/>
  <c r="O39" i="2"/>
  <c r="C41" i="7"/>
  <c r="C40" s="1"/>
  <c r="G6" i="2" s="1"/>
  <c r="C41" i="8"/>
  <c r="C40" s="1"/>
  <c r="H6" i="2" s="1"/>
  <c r="H31"/>
  <c r="H44" s="1"/>
  <c r="AH58" i="9"/>
  <c r="O41" i="2"/>
  <c r="O37"/>
  <c r="C41" i="9"/>
  <c r="C40" s="1"/>
  <c r="I6" i="2" s="1"/>
  <c r="I33"/>
  <c r="O38"/>
  <c r="AH58" i="10"/>
  <c r="C41"/>
  <c r="C40" s="1"/>
  <c r="J6" i="2" s="1"/>
  <c r="J31"/>
  <c r="J44" s="1"/>
  <c r="J76" s="1"/>
  <c r="O36"/>
  <c r="O40"/>
  <c r="O32"/>
  <c r="O34"/>
  <c r="O33"/>
  <c r="AH58" i="11"/>
  <c r="O43" i="2"/>
  <c r="O35"/>
  <c r="AH57" i="3"/>
  <c r="C41" i="11"/>
  <c r="C40" s="1"/>
  <c r="K6" i="2" s="1"/>
  <c r="C40" i="4"/>
  <c r="D6" i="2" s="1"/>
  <c r="C40" i="3"/>
  <c r="C7"/>
  <c r="AH61"/>
  <c r="AH62"/>
  <c r="AH60"/>
  <c r="N44" i="2"/>
  <c r="M44"/>
  <c r="L44"/>
  <c r="K44"/>
  <c r="I44"/>
  <c r="G44"/>
  <c r="G76" s="1"/>
  <c r="F44"/>
  <c r="F76" s="1"/>
  <c r="E44"/>
  <c r="E76" s="1"/>
  <c r="C44"/>
  <c r="C76" s="1"/>
  <c r="N12"/>
  <c r="M12"/>
  <c r="L12"/>
  <c r="K12"/>
  <c r="J12"/>
  <c r="I12"/>
  <c r="H12"/>
  <c r="G12"/>
  <c r="F12"/>
  <c r="E12"/>
  <c r="E75" s="1"/>
  <c r="D12"/>
  <c r="D75" s="1"/>
  <c r="C12"/>
  <c r="O30" l="1"/>
  <c r="O31"/>
  <c r="C39" i="3"/>
  <c r="C6" i="2" s="1"/>
  <c r="O6" s="1"/>
  <c r="O12"/>
  <c r="O44" l="1"/>
  <c r="O76" s="1"/>
</calcChain>
</file>

<file path=xl/sharedStrings.xml><?xml version="1.0" encoding="utf-8"?>
<sst xmlns="http://schemas.openxmlformats.org/spreadsheetml/2006/main" count="1294" uniqueCount="109">
  <si>
    <t>CASH AVAILABLE</t>
  </si>
  <si>
    <t>INCOME TYPE</t>
  </si>
  <si>
    <t>Income 1</t>
  </si>
  <si>
    <t>Income 2</t>
  </si>
  <si>
    <t>Other Income</t>
  </si>
  <si>
    <t>TOTAL INCOME</t>
  </si>
  <si>
    <t>EXPENSES</t>
  </si>
  <si>
    <t>Insurance</t>
  </si>
  <si>
    <t>Cable TV</t>
  </si>
  <si>
    <t>Electricity</t>
  </si>
  <si>
    <t>Gas</t>
  </si>
  <si>
    <t>Water</t>
  </si>
  <si>
    <t>Internet</t>
  </si>
  <si>
    <t>TOTAL EXPENSES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</si>
  <si>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</si>
  <si>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</si>
  <si>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</si>
  <si>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</si>
  <si>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</si>
  <si>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</si>
  <si>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</si>
  <si>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</si>
  <si>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</si>
  <si>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</si>
  <si>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</si>
  <si>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</si>
  <si>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YTD TOTAL</t>
  </si>
  <si>
    <t>TREND</t>
  </si>
  <si>
    <t>Monthly Cash</t>
  </si>
  <si>
    <t>Housing Rent/Repairing</t>
  </si>
  <si>
    <t>Tuition Fees</t>
  </si>
  <si>
    <t>House Cleaning Services</t>
  </si>
  <si>
    <t>Loan</t>
  </si>
  <si>
    <t>Fix Diposite/Bank</t>
  </si>
  <si>
    <t>Mobile bills</t>
  </si>
  <si>
    <t>Vacation</t>
  </si>
  <si>
    <t xml:space="preserve">Groceries </t>
  </si>
  <si>
    <t>Child care</t>
  </si>
  <si>
    <t>Dry cleaning</t>
  </si>
  <si>
    <t>Dining out</t>
  </si>
  <si>
    <t>Housecleaning service</t>
  </si>
  <si>
    <t>Food</t>
  </si>
  <si>
    <t>Gift/Purchase</t>
  </si>
  <si>
    <t>Fuel</t>
  </si>
  <si>
    <t>Swati's Personal</t>
  </si>
  <si>
    <t>Ankit's Personal</t>
  </si>
  <si>
    <t>Co-Payment/Other Paid</t>
  </si>
  <si>
    <t>Transportation</t>
  </si>
  <si>
    <t>Others</t>
  </si>
  <si>
    <t>ANKIT GANDHI</t>
  </si>
  <si>
    <t>YEAR: 2013 - 2014</t>
  </si>
  <si>
    <t>YEAR: AUG '13</t>
  </si>
  <si>
    <t>JUL '13</t>
  </si>
  <si>
    <t/>
  </si>
  <si>
    <t>Aug'13</t>
  </si>
  <si>
    <t>Date</t>
  </si>
  <si>
    <t>Total</t>
  </si>
  <si>
    <t>TOTAL</t>
  </si>
  <si>
    <t>IF CASH GOES FROM</t>
  </si>
  <si>
    <t xml:space="preserve">   Credit Card 1</t>
  </si>
  <si>
    <t xml:space="preserve">   Credit Card 2</t>
  </si>
  <si>
    <t xml:space="preserve">   Credit Card 3</t>
  </si>
  <si>
    <t>MONTHLY SAVING</t>
  </si>
  <si>
    <t>AUG'13</t>
  </si>
  <si>
    <t>Sep'13</t>
  </si>
  <si>
    <t>YEAR: SEP '13</t>
  </si>
  <si>
    <t>YEAR: OCT '13</t>
  </si>
  <si>
    <t>Oct'13</t>
  </si>
  <si>
    <t>SEP'13</t>
  </si>
  <si>
    <t>YEAR: NOV '13</t>
  </si>
  <si>
    <t>OCT'13</t>
  </si>
  <si>
    <t>Nov'13</t>
  </si>
  <si>
    <t>YEAR: DEC '13</t>
  </si>
  <si>
    <t>NOV'13</t>
  </si>
  <si>
    <t>Dec'13</t>
  </si>
  <si>
    <t>DEC'13</t>
  </si>
  <si>
    <t>Jan'13</t>
  </si>
  <si>
    <t>YEAR: FEB '14</t>
  </si>
  <si>
    <t>YEAR: JAN '14</t>
  </si>
  <si>
    <t>Feb'14</t>
  </si>
  <si>
    <t>JAN '14</t>
  </si>
  <si>
    <t>YEAR: MAR 14</t>
  </si>
  <si>
    <t>FEB'14</t>
  </si>
  <si>
    <t>Mar'14</t>
  </si>
  <si>
    <t>YEAR: APR '14</t>
  </si>
  <si>
    <t>MAR'14</t>
  </si>
  <si>
    <t>Apr'14</t>
  </si>
  <si>
    <t>LOANS</t>
  </si>
  <si>
    <t>Personal</t>
  </si>
  <si>
    <t>Student</t>
  </si>
  <si>
    <t>Credit card</t>
  </si>
  <si>
    <t>Other</t>
  </si>
  <si>
    <t>Subtotal</t>
  </si>
  <si>
    <t>Amount</t>
  </si>
  <si>
    <t>Home</t>
  </si>
  <si>
    <t>Vehicle</t>
  </si>
  <si>
    <t>Policy 1</t>
  </si>
  <si>
    <t>Policy 2</t>
  </si>
  <si>
    <t>Policy 3</t>
  </si>
  <si>
    <t>Policy 4</t>
  </si>
  <si>
    <t>Policy 5</t>
  </si>
  <si>
    <t>PF/PPF</t>
  </si>
  <si>
    <t>Given to Others</t>
  </si>
  <si>
    <t>Mediclaim</t>
  </si>
  <si>
    <t>INSURANCE/SAVINGS/INVESTMENTS</t>
  </si>
  <si>
    <t>DASH BOARD</t>
  </si>
  <si>
    <t>INCOME YEAR</t>
  </si>
  <si>
    <t>ANKIT &amp; SWATI GANDHI</t>
  </si>
  <si>
    <t>Tiffen</t>
  </si>
</sst>
</file>

<file path=xl/styles.xml><?xml version="1.0" encoding="utf-8"?>
<styleSheet xmlns="http://schemas.openxmlformats.org/spreadsheetml/2006/main">
  <numFmts count="5">
    <numFmt numFmtId="164" formatCode="[$₹-4009]\ #,##0.00"/>
    <numFmt numFmtId="165" formatCode="[$-409]d\-mmm\-yy;@"/>
    <numFmt numFmtId="166" formatCode="[$₹-447]\ #,##0.00"/>
    <numFmt numFmtId="167" formatCode="[$-409]d\-mmm;@"/>
    <numFmt numFmtId="168" formatCode="[$₹-4009]\ #,##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22"/>
      <color theme="0" tint="-0.34998626667073579"/>
      <name val="Cambria"/>
      <family val="2"/>
      <scheme val="major"/>
    </font>
    <font>
      <b/>
      <sz val="14"/>
      <color theme="0" tint="-0.34998626667073579"/>
      <name val="Cambria"/>
      <family val="1"/>
      <scheme val="major"/>
    </font>
    <font>
      <b/>
      <sz val="10"/>
      <color rgb="FFFFFFFF"/>
      <name val="Arial"/>
      <family val="2"/>
    </font>
    <font>
      <sz val="11"/>
      <color theme="1"/>
      <name val="Cambria"/>
      <family val="1"/>
      <scheme val="major"/>
    </font>
    <font>
      <b/>
      <sz val="10.5"/>
      <color theme="0" tint="-0.34998626667073579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.5"/>
      <color rgb="FF808080"/>
      <name val="Bookman Old Style"/>
      <family val="1"/>
    </font>
    <font>
      <b/>
      <sz val="11"/>
      <color rgb="FFFFFFFF"/>
      <name val="Cambria"/>
      <family val="1"/>
      <scheme val="major"/>
    </font>
    <font>
      <sz val="11"/>
      <color rgb="FFA5A5A5"/>
      <name val="Arial"/>
      <family val="2"/>
    </font>
    <font>
      <b/>
      <sz val="11"/>
      <color rgb="FF6CCACD"/>
      <name val="Cambria"/>
      <family val="1"/>
      <scheme val="major"/>
    </font>
    <font>
      <b/>
      <sz val="11"/>
      <color rgb="FF6CCACD"/>
      <name val="Arial"/>
      <family val="2"/>
    </font>
    <font>
      <b/>
      <sz val="11"/>
      <color theme="2" tint="-0.749992370372631"/>
      <name val="Arial"/>
      <family val="2"/>
    </font>
    <font>
      <b/>
      <sz val="10"/>
      <color rgb="FFF26C63"/>
      <name val="Arial"/>
      <family val="2"/>
    </font>
    <font>
      <b/>
      <sz val="11"/>
      <color rgb="FFF26C63"/>
      <name val="Arial"/>
      <family val="2"/>
    </font>
    <font>
      <b/>
      <sz val="10.5"/>
      <color theme="1" tint="0.499984740745262"/>
      <name val="Cambria"/>
      <family val="1"/>
      <scheme val="major"/>
    </font>
    <font>
      <sz val="11"/>
      <name val="Arial"/>
      <family val="2"/>
    </font>
    <font>
      <b/>
      <sz val="11"/>
      <color theme="1" tint="0.499984740745262"/>
      <name val="Cambria"/>
      <family val="1"/>
      <scheme val="major"/>
    </font>
    <font>
      <sz val="11"/>
      <color rgb="FF000000"/>
      <name val="Arial"/>
      <family val="2"/>
    </font>
    <font>
      <b/>
      <sz val="10.5"/>
      <color rgb="FFA5A5A5"/>
      <name val="Bookman Old Style"/>
      <family val="1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mbria"/>
      <family val="1"/>
      <scheme val="major"/>
    </font>
    <font>
      <b/>
      <sz val="11"/>
      <color theme="6"/>
      <name val="Cambria"/>
      <family val="1"/>
      <scheme val="major"/>
    </font>
    <font>
      <b/>
      <sz val="22"/>
      <color theme="6" tint="0.79998168889431442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26C63"/>
        <bgColor rgb="FF000000"/>
      </patternFill>
    </fill>
    <fill>
      <patternFill patternType="solid">
        <fgColor rgb="FFFA9F4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6CCACD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D0BBD9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medium">
        <color rgb="FF6CCACD"/>
      </top>
      <bottom style="medium">
        <color rgb="FF6CCACD"/>
      </bottom>
      <diagonal/>
    </border>
    <border>
      <left/>
      <right style="thick">
        <color rgb="FFFFFFFF"/>
      </right>
      <top style="medium">
        <color rgb="FF6CCACD"/>
      </top>
      <bottom style="thin">
        <color rgb="FF6CCACD"/>
      </bottom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 style="medium">
        <color rgb="FF6CCACD"/>
      </top>
      <bottom/>
      <diagonal/>
    </border>
    <border>
      <left/>
      <right style="thick">
        <color rgb="FFFFFFFF"/>
      </right>
      <top style="medium">
        <color rgb="FFF26C63"/>
      </top>
      <bottom style="medium">
        <color rgb="FFF26C63"/>
      </bottom>
      <diagonal/>
    </border>
    <border>
      <left/>
      <right style="thick">
        <color rgb="FFFFFFFF"/>
      </right>
      <top style="medium">
        <color rgb="FFF26C63"/>
      </top>
      <bottom style="thin">
        <color rgb="FFF26C63"/>
      </bottom>
      <diagonal/>
    </border>
    <border>
      <left/>
      <right style="thick">
        <color rgb="FFFFFFFF"/>
      </right>
      <top style="medium">
        <color rgb="FFF26C63"/>
      </top>
      <bottom/>
      <diagonal/>
    </border>
    <border>
      <left style="thick">
        <color theme="0"/>
      </left>
      <right style="thick">
        <color theme="0"/>
      </right>
      <top style="medium">
        <color theme="6"/>
      </top>
      <bottom style="thin">
        <color theme="6"/>
      </bottom>
      <diagonal/>
    </border>
    <border>
      <left style="thick">
        <color theme="0"/>
      </left>
      <right style="thick">
        <color theme="0"/>
      </right>
      <top style="medium">
        <color theme="6"/>
      </top>
      <bottom/>
      <diagonal/>
    </border>
    <border>
      <left style="medium">
        <color theme="7" tint="0.39997558519241921"/>
      </left>
      <right style="medium">
        <color theme="7" tint="0.39997558519241921"/>
      </right>
      <top style="medium">
        <color theme="7" tint="0.39997558519241921"/>
      </top>
      <bottom style="thin">
        <color theme="7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ck">
        <color rgb="FFFFFFFF"/>
      </left>
      <right/>
      <top/>
      <bottom style="medium">
        <color theme="9" tint="0.39997558519241921"/>
      </bottom>
      <diagonal/>
    </border>
    <border>
      <left/>
      <right/>
      <top/>
      <bottom style="medium">
        <color rgb="FF8B5BA1"/>
      </bottom>
      <diagonal/>
    </border>
    <border>
      <left/>
      <right/>
      <top/>
      <bottom style="thin">
        <color rgb="FF8B5BA1"/>
      </bottom>
      <diagonal/>
    </border>
    <border>
      <left style="thick">
        <color theme="0"/>
      </left>
      <right style="thick">
        <color theme="0"/>
      </right>
      <top style="medium">
        <color rgb="FF8B5BA1"/>
      </top>
      <bottom style="thin">
        <color theme="7" tint="-0.249977111117893"/>
      </bottom>
      <diagonal/>
    </border>
    <border>
      <left/>
      <right/>
      <top style="thin">
        <color rgb="FF8B5BA1"/>
      </top>
      <bottom style="medium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 style="thick">
        <color rgb="FFFFFFFF"/>
      </right>
      <top style="medium">
        <color rgb="FF6CCACD"/>
      </top>
      <bottom style="thin">
        <color rgb="FF6CCACD"/>
      </bottom>
      <diagonal/>
    </border>
    <border>
      <left/>
      <right style="thick">
        <color theme="0"/>
      </right>
      <top style="medium">
        <color theme="5"/>
      </top>
      <bottom/>
      <diagonal/>
    </border>
    <border>
      <left/>
      <right style="thick">
        <color theme="0"/>
      </right>
      <top style="medium">
        <color theme="6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4" fillId="0" borderId="0"/>
    <xf numFmtId="0" fontId="4" fillId="0" borderId="0"/>
  </cellStyleXfs>
  <cellXfs count="135">
    <xf numFmtId="0" fontId="0" fillId="0" borderId="0" xfId="0"/>
    <xf numFmtId="0" fontId="0" fillId="0" borderId="0" xfId="0" applyProtection="1">
      <protection locked="0"/>
    </xf>
    <xf numFmtId="164" fontId="7" fillId="3" borderId="2" xfId="0" applyNumberFormat="1" applyFont="1" applyFill="1" applyBorder="1" applyAlignment="1" applyProtection="1">
      <alignment horizontal="left" vertical="center" indent="1"/>
      <protection locked="0"/>
    </xf>
    <xf numFmtId="164" fontId="7" fillId="4" borderId="3" xfId="0" applyNumberFormat="1" applyFont="1" applyFill="1" applyBorder="1" applyAlignment="1" applyProtection="1">
      <alignment horizontal="left" vertical="center" indent="1"/>
      <protection locked="0"/>
    </xf>
    <xf numFmtId="0" fontId="11" fillId="0" borderId="4" xfId="2" applyFont="1" applyFill="1" applyBorder="1" applyAlignment="1" applyProtection="1">
      <alignment vertical="center"/>
      <protection locked="0"/>
    </xf>
    <xf numFmtId="0" fontId="11" fillId="0" borderId="5" xfId="2" applyFont="1" applyFill="1" applyBorder="1" applyAlignment="1" applyProtection="1">
      <alignment horizontal="right" vertical="center"/>
      <protection locked="0"/>
    </xf>
    <xf numFmtId="0" fontId="12" fillId="6" borderId="2" xfId="0" applyFont="1" applyFill="1" applyBorder="1" applyAlignment="1" applyProtection="1">
      <alignment horizontal="left" vertical="center" indent="1"/>
      <protection locked="0"/>
    </xf>
    <xf numFmtId="0" fontId="12" fillId="6" borderId="6" xfId="0" applyFont="1" applyFill="1" applyBorder="1" applyAlignment="1" applyProtection="1">
      <alignment horizontal="left" vertical="center" indent="1"/>
      <protection locked="0"/>
    </xf>
    <xf numFmtId="0" fontId="14" fillId="0" borderId="7" xfId="0" applyFont="1" applyFill="1" applyBorder="1" applyAlignment="1" applyProtection="1">
      <alignment horizontal="left" vertical="center" indent="1"/>
      <protection locked="0"/>
    </xf>
    <xf numFmtId="0" fontId="11" fillId="0" borderId="8" xfId="2" applyFont="1" applyFill="1" applyBorder="1" applyAlignment="1" applyProtection="1">
      <alignment vertical="center"/>
      <protection locked="0"/>
    </xf>
    <xf numFmtId="0" fontId="12" fillId="3" borderId="2" xfId="0" applyFont="1" applyFill="1" applyBorder="1" applyAlignment="1" applyProtection="1">
      <alignment horizontal="left" vertical="center" indent="1"/>
      <protection locked="0"/>
    </xf>
    <xf numFmtId="0" fontId="12" fillId="4" borderId="3" xfId="0" applyFont="1" applyFill="1" applyBorder="1" applyAlignment="1" applyProtection="1">
      <alignment horizontal="left" vertical="center" indent="1"/>
      <protection locked="0"/>
    </xf>
    <xf numFmtId="0" fontId="17" fillId="0" borderId="6" xfId="0" applyFont="1" applyFill="1" applyBorder="1" applyAlignment="1" applyProtection="1">
      <alignment horizontal="left" vertical="center" indent="1"/>
      <protection locked="0"/>
    </xf>
    <xf numFmtId="0" fontId="6" fillId="5" borderId="0" xfId="0" applyFont="1" applyFill="1" applyAlignment="1" applyProtection="1">
      <alignment horizontal="right"/>
      <protection locked="0"/>
    </xf>
    <xf numFmtId="0" fontId="0" fillId="5" borderId="0" xfId="0" applyFill="1" applyProtection="1">
      <protection locked="0"/>
    </xf>
    <xf numFmtId="165" fontId="0" fillId="5" borderId="0" xfId="0" applyNumberFormat="1" applyFill="1" applyAlignment="1" applyProtection="1">
      <alignment horizontal="center"/>
      <protection locked="0"/>
    </xf>
    <xf numFmtId="165" fontId="0" fillId="5" borderId="0" xfId="0" applyNumberFormat="1" applyFill="1" applyProtection="1">
      <protection locked="0"/>
    </xf>
    <xf numFmtId="167" fontId="19" fillId="0" borderId="11" xfId="2" applyNumberFormat="1" applyFont="1" applyFill="1" applyBorder="1" applyAlignment="1" applyProtection="1">
      <alignment horizontal="center" vertical="center"/>
      <protection locked="0"/>
    </xf>
    <xf numFmtId="0" fontId="23" fillId="0" borderId="18" xfId="2" applyFont="1" applyBorder="1" applyAlignment="1" applyProtection="1">
      <alignment horizontal="center" vertical="center"/>
      <protection locked="0"/>
    </xf>
    <xf numFmtId="166" fontId="24" fillId="8" borderId="20" xfId="0" applyNumberFormat="1" applyFont="1" applyFill="1" applyBorder="1" applyAlignment="1" applyProtection="1">
      <alignment vertical="center"/>
      <protection locked="0"/>
    </xf>
    <xf numFmtId="0" fontId="22" fillId="5" borderId="17" xfId="3" applyFont="1" applyFill="1" applyBorder="1" applyProtection="1">
      <protection locked="0"/>
    </xf>
    <xf numFmtId="168" fontId="13" fillId="0" borderId="2" xfId="0" applyNumberFormat="1" applyFont="1" applyFill="1" applyBorder="1" applyAlignment="1" applyProtection="1">
      <alignment horizontal="center" vertical="center"/>
      <protection locked="0"/>
    </xf>
    <xf numFmtId="168" fontId="13" fillId="0" borderId="6" xfId="0" applyNumberFormat="1" applyFont="1" applyFill="1" applyBorder="1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168" fontId="11" fillId="0" borderId="9" xfId="2" applyNumberFormat="1" applyFont="1" applyFill="1" applyBorder="1" applyAlignment="1" applyProtection="1">
      <alignment horizontal="center" vertical="center"/>
      <protection locked="0"/>
    </xf>
    <xf numFmtId="167" fontId="19" fillId="0" borderId="12" xfId="2" applyNumberFormat="1" applyFont="1" applyFill="1" applyBorder="1" applyAlignment="1" applyProtection="1">
      <alignment horizontal="center" vertical="center"/>
      <protection locked="0"/>
    </xf>
    <xf numFmtId="164" fontId="20" fillId="7" borderId="0" xfId="0" applyNumberFormat="1" applyFont="1" applyFill="1" applyAlignment="1" applyProtection="1">
      <alignment horizontal="center"/>
      <protection locked="0"/>
    </xf>
    <xf numFmtId="164" fontId="20" fillId="7" borderId="14" xfId="0" applyNumberFormat="1" applyFont="1" applyFill="1" applyBorder="1" applyAlignment="1" applyProtection="1">
      <alignment horizontal="center"/>
      <protection locked="0"/>
    </xf>
    <xf numFmtId="164" fontId="20" fillId="7" borderId="15" xfId="0" applyNumberFormat="1" applyFont="1" applyFill="1" applyBorder="1" applyAlignment="1" applyProtection="1">
      <alignment horizontal="center"/>
      <protection locked="0"/>
    </xf>
    <xf numFmtId="164" fontId="20" fillId="0" borderId="16" xfId="0" applyNumberFormat="1" applyFont="1" applyBorder="1" applyAlignment="1" applyProtection="1">
      <alignment horizontal="center"/>
      <protection locked="0"/>
    </xf>
    <xf numFmtId="167" fontId="19" fillId="0" borderId="19" xfId="2" applyNumberFormat="1" applyFont="1" applyFill="1" applyBorder="1" applyAlignment="1" applyProtection="1">
      <alignment horizontal="center" vertical="center"/>
      <protection locked="0"/>
    </xf>
    <xf numFmtId="168" fontId="19" fillId="0" borderId="12" xfId="2" applyNumberFormat="1" applyFont="1" applyFill="1" applyBorder="1" applyAlignment="1" applyProtection="1">
      <alignment horizontal="center" vertical="center"/>
      <protection locked="0"/>
    </xf>
    <xf numFmtId="168" fontId="19" fillId="0" borderId="11" xfId="2" applyNumberFormat="1" applyFont="1" applyFill="1" applyBorder="1" applyAlignment="1" applyProtection="1">
      <alignment horizontal="center" vertical="center"/>
      <protection locked="0"/>
    </xf>
    <xf numFmtId="165" fontId="0" fillId="5" borderId="0" xfId="0" applyNumberFormat="1" applyFill="1" applyAlignment="1" applyProtection="1">
      <alignment horizontal="center" vertical="center"/>
      <protection locked="0"/>
    </xf>
    <xf numFmtId="9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168" fontId="15" fillId="0" borderId="7" xfId="0" applyNumberFormat="1" applyFont="1" applyFill="1" applyBorder="1" applyAlignment="1" applyProtection="1">
      <alignment horizontal="center" vertical="center"/>
      <protection hidden="1"/>
    </xf>
    <xf numFmtId="168" fontId="13" fillId="0" borderId="2" xfId="0" applyNumberFormat="1" applyFont="1" applyFill="1" applyBorder="1" applyAlignment="1" applyProtection="1">
      <alignment horizontal="center" vertical="center"/>
      <protection hidden="1"/>
    </xf>
    <xf numFmtId="168" fontId="16" fillId="0" borderId="6" xfId="0" applyNumberFormat="1" applyFont="1" applyFill="1" applyBorder="1" applyAlignment="1" applyProtection="1">
      <alignment horizontal="center" vertical="center"/>
      <protection hidden="1"/>
    </xf>
    <xf numFmtId="168" fontId="18" fillId="0" borderId="10" xfId="0" applyNumberFormat="1" applyFont="1" applyFill="1" applyBorder="1" applyAlignment="1" applyProtection="1">
      <alignment horizontal="center" vertical="center"/>
      <protection hidden="1"/>
    </xf>
    <xf numFmtId="164" fontId="21" fillId="7" borderId="13" xfId="2" applyNumberFormat="1" applyFont="1" applyFill="1" applyBorder="1" applyAlignment="1" applyProtection="1">
      <alignment horizontal="center" vertical="center"/>
      <protection hidden="1"/>
    </xf>
    <xf numFmtId="166" fontId="20" fillId="0" borderId="0" xfId="0" applyNumberFormat="1" applyFont="1" applyAlignment="1" applyProtection="1">
      <alignment horizontal="center"/>
      <protection hidden="1"/>
    </xf>
    <xf numFmtId="168" fontId="19" fillId="0" borderId="19" xfId="2" applyNumberFormat="1" applyFont="1" applyFill="1" applyBorder="1" applyAlignment="1" applyProtection="1">
      <alignment horizontal="center" vertical="center"/>
      <protection hidden="1"/>
    </xf>
    <xf numFmtId="0" fontId="11" fillId="0" borderId="5" xfId="2" applyFont="1" applyFill="1" applyBorder="1" applyAlignment="1" applyProtection="1">
      <alignment horizontal="center" vertical="center"/>
      <protection locked="0"/>
    </xf>
    <xf numFmtId="164" fontId="7" fillId="4" borderId="0" xfId="0" applyNumberFormat="1" applyFont="1" applyFill="1" applyBorder="1" applyAlignment="1" applyProtection="1">
      <alignment horizontal="left" vertical="center" indent="1"/>
      <protection locked="0"/>
    </xf>
    <xf numFmtId="167" fontId="19" fillId="0" borderId="11" xfId="2" applyNumberFormat="1" applyFont="1" applyFill="1" applyBorder="1" applyAlignment="1" applyProtection="1">
      <alignment horizontal="right" vertical="center"/>
      <protection locked="0"/>
    </xf>
    <xf numFmtId="167" fontId="19" fillId="0" borderId="12" xfId="2" applyNumberFormat="1" applyFont="1" applyFill="1" applyBorder="1" applyAlignment="1" applyProtection="1">
      <alignment horizontal="right" vertical="center"/>
      <protection locked="0"/>
    </xf>
    <xf numFmtId="168" fontId="15" fillId="0" borderId="7" xfId="0" applyNumberFormat="1" applyFont="1" applyFill="1" applyBorder="1" applyAlignment="1" applyProtection="1">
      <alignment horizontal="center" vertical="center"/>
    </xf>
    <xf numFmtId="168" fontId="13" fillId="0" borderId="2" xfId="0" applyNumberFormat="1" applyFont="1" applyFill="1" applyBorder="1" applyAlignment="1" applyProtection="1">
      <alignment horizontal="center" vertical="center"/>
    </xf>
    <xf numFmtId="168" fontId="16" fillId="0" borderId="6" xfId="0" applyNumberFormat="1" applyFont="1" applyFill="1" applyBorder="1" applyAlignment="1" applyProtection="1">
      <alignment horizontal="center" vertical="center"/>
    </xf>
    <xf numFmtId="168" fontId="18" fillId="0" borderId="10" xfId="0" applyNumberFormat="1" applyFont="1" applyFill="1" applyBorder="1" applyAlignment="1" applyProtection="1">
      <alignment horizontal="center" vertical="center"/>
    </xf>
    <xf numFmtId="164" fontId="21" fillId="7" borderId="13" xfId="2" applyNumberFormat="1" applyFont="1" applyFill="1" applyBorder="1" applyAlignment="1" applyProtection="1">
      <alignment horizontal="center" vertical="center"/>
    </xf>
    <xf numFmtId="166" fontId="20" fillId="0" borderId="0" xfId="0" applyNumberFormat="1" applyFont="1" applyAlignment="1" applyProtection="1">
      <alignment horizontal="center"/>
    </xf>
    <xf numFmtId="168" fontId="19" fillId="0" borderId="19" xfId="2" applyNumberFormat="1" applyFont="1" applyFill="1" applyBorder="1" applyAlignment="1" applyProtection="1">
      <alignment horizontal="center" vertical="center"/>
    </xf>
    <xf numFmtId="0" fontId="6" fillId="5" borderId="0" xfId="0" applyFont="1" applyFill="1" applyAlignment="1" applyProtection="1">
      <alignment horizontal="right"/>
      <protection locked="0"/>
    </xf>
    <xf numFmtId="168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4" fillId="0" borderId="7" xfId="0" applyFont="1" applyFill="1" applyBorder="1" applyAlignment="1" applyProtection="1">
      <alignment horizontal="left" vertical="center"/>
      <protection locked="0"/>
    </xf>
    <xf numFmtId="0" fontId="29" fillId="0" borderId="29" xfId="0" applyFont="1" applyFill="1" applyBorder="1" applyAlignment="1" applyProtection="1">
      <alignment horizontal="left" vertical="center"/>
      <protection locked="0"/>
    </xf>
    <xf numFmtId="168" fontId="11" fillId="0" borderId="27" xfId="2" applyNumberFormat="1" applyFont="1" applyFill="1" applyBorder="1" applyAlignment="1" applyProtection="1">
      <alignment horizontal="right" vertical="center"/>
      <protection locked="0"/>
    </xf>
    <xf numFmtId="168" fontId="11" fillId="0" borderId="5" xfId="2" applyNumberFormat="1" applyFont="1" applyFill="1" applyBorder="1" applyAlignment="1" applyProtection="1">
      <alignment horizontal="right" vertical="center"/>
      <protection locked="0"/>
    </xf>
    <xf numFmtId="168" fontId="0" fillId="5" borderId="0" xfId="0" applyNumberFormat="1" applyFill="1" applyProtection="1">
      <protection locked="0"/>
    </xf>
    <xf numFmtId="0" fontId="0" fillId="0" borderId="0" xfId="0" applyProtection="1"/>
    <xf numFmtId="0" fontId="1" fillId="0" borderId="0" xfId="3" applyFill="1" applyProtection="1">
      <protection locked="0"/>
    </xf>
    <xf numFmtId="168" fontId="0" fillId="5" borderId="0" xfId="0" applyNumberFormat="1" applyFill="1" applyAlignment="1" applyProtection="1">
      <alignment vertical="center"/>
      <protection locked="0"/>
    </xf>
    <xf numFmtId="168" fontId="1" fillId="5" borderId="0" xfId="3" applyNumberFormat="1" applyFill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168" fontId="6" fillId="5" borderId="0" xfId="0" applyNumberFormat="1" applyFont="1" applyFill="1" applyAlignment="1" applyProtection="1">
      <alignment horizontal="left"/>
      <protection locked="0"/>
    </xf>
    <xf numFmtId="0" fontId="1" fillId="5" borderId="0" xfId="3" applyFill="1" applyProtection="1">
      <protection locked="0"/>
    </xf>
    <xf numFmtId="0" fontId="8" fillId="0" borderId="0" xfId="3" applyFont="1" applyFill="1" applyAlignment="1" applyProtection="1">
      <alignment vertical="center"/>
      <protection locked="0"/>
    </xf>
    <xf numFmtId="0" fontId="9" fillId="0" borderId="0" xfId="2" applyFont="1" applyBorder="1" applyAlignment="1" applyProtection="1">
      <alignment vertical="center"/>
      <protection locked="0"/>
    </xf>
    <xf numFmtId="168" fontId="9" fillId="0" borderId="0" xfId="2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" fillId="0" borderId="0" xfId="3" applyFill="1" applyAlignment="1" applyProtection="1">
      <alignment vertical="center"/>
      <protection locked="0"/>
    </xf>
    <xf numFmtId="164" fontId="0" fillId="0" borderId="0" xfId="0" applyNumberFormat="1" applyAlignment="1" applyProtection="1">
      <alignment horizontal="left" vertical="center" indent="1"/>
      <protection locked="0"/>
    </xf>
    <xf numFmtId="168" fontId="0" fillId="0" borderId="0" xfId="3" applyNumberFormat="1" applyFont="1" applyFill="1" applyBorder="1" applyAlignment="1" applyProtection="1">
      <alignment vertical="center"/>
      <protection locked="0"/>
    </xf>
    <xf numFmtId="164" fontId="1" fillId="0" borderId="0" xfId="3" applyNumberFormat="1" applyFill="1" applyProtection="1">
      <protection locked="0"/>
    </xf>
    <xf numFmtId="168" fontId="1" fillId="0" borderId="0" xfId="3" applyNumberFormat="1" applyFill="1" applyProtection="1">
      <protection locked="0"/>
    </xf>
    <xf numFmtId="164" fontId="9" fillId="0" borderId="0" xfId="2" applyNumberFormat="1" applyFont="1" applyFill="1" applyBorder="1" applyAlignment="1" applyProtection="1">
      <alignment vertical="center"/>
      <protection locked="0"/>
    </xf>
    <xf numFmtId="168" fontId="9" fillId="0" borderId="0" xfId="2" applyNumberFormat="1" applyFont="1" applyFill="1" applyBorder="1" applyAlignment="1" applyProtection="1">
      <alignment horizontal="right" vertical="center"/>
      <protection locked="0"/>
    </xf>
    <xf numFmtId="0" fontId="1" fillId="0" borderId="0" xfId="3" applyFill="1" applyAlignment="1" applyProtection="1">
      <alignment horizontal="left" vertical="center" indent="1"/>
      <protection locked="0"/>
    </xf>
    <xf numFmtId="164" fontId="0" fillId="0" borderId="0" xfId="0" applyNumberFormat="1" applyFont="1" applyFill="1" applyBorder="1" applyAlignment="1" applyProtection="1">
      <alignment horizontal="left" vertical="center" indent="1"/>
      <protection locked="0"/>
    </xf>
    <xf numFmtId="168" fontId="0" fillId="0" borderId="0" xfId="0" applyNumberFormat="1" applyFont="1" applyFill="1" applyBorder="1" applyAlignment="1" applyProtection="1">
      <alignment vertical="center"/>
      <protection locked="0"/>
    </xf>
    <xf numFmtId="168" fontId="0" fillId="0" borderId="0" xfId="0" applyNumberFormat="1" applyFont="1" applyFill="1" applyBorder="1" applyAlignment="1" applyProtection="1">
      <alignment horizontal="left" vertical="center" indent="1"/>
      <protection locked="0"/>
    </xf>
    <xf numFmtId="0" fontId="0" fillId="0" borderId="0" xfId="0" applyFill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164" fontId="0" fillId="0" borderId="0" xfId="0" applyNumberFormat="1" applyFont="1" applyFill="1" applyBorder="1" applyAlignment="1" applyProtection="1">
      <alignment horizontal="left" vertical="center"/>
      <protection locked="0"/>
    </xf>
    <xf numFmtId="164" fontId="25" fillId="0" borderId="0" xfId="0" applyNumberFormat="1" applyFont="1" applyFill="1" applyBorder="1" applyAlignment="1" applyProtection="1">
      <alignment horizontal="left" vertical="center"/>
      <protection locked="0"/>
    </xf>
    <xf numFmtId="168" fontId="25" fillId="0" borderId="0" xfId="0" applyNumberFormat="1" applyFont="1" applyFill="1" applyBorder="1" applyAlignment="1" applyProtection="1">
      <alignment vertical="center"/>
      <protection locked="0"/>
    </xf>
    <xf numFmtId="168" fontId="28" fillId="0" borderId="28" xfId="0" applyNumberFormat="1" applyFont="1" applyFill="1" applyBorder="1" applyAlignment="1" applyProtection="1">
      <alignment vertical="center"/>
      <protection locked="0"/>
    </xf>
    <xf numFmtId="168" fontId="0" fillId="0" borderId="0" xfId="3" applyNumberFormat="1" applyFont="1" applyFill="1" applyBorder="1" applyAlignment="1" applyProtection="1">
      <alignment vertical="center"/>
    </xf>
    <xf numFmtId="168" fontId="0" fillId="0" borderId="0" xfId="0" applyNumberFormat="1" applyFont="1" applyFill="1" applyBorder="1" applyAlignment="1" applyProtection="1">
      <alignment vertical="center"/>
    </xf>
    <xf numFmtId="168" fontId="0" fillId="0" borderId="0" xfId="0" applyNumberFormat="1" applyFill="1" applyBorder="1" applyAlignment="1" applyProtection="1">
      <alignment vertical="center"/>
    </xf>
    <xf numFmtId="168" fontId="25" fillId="0" borderId="0" xfId="0" applyNumberFormat="1" applyFont="1" applyFill="1" applyBorder="1" applyAlignment="1" applyProtection="1">
      <alignment vertical="center"/>
    </xf>
    <xf numFmtId="168" fontId="28" fillId="0" borderId="28" xfId="0" applyNumberFormat="1" applyFont="1" applyFill="1" applyBorder="1" applyAlignment="1" applyProtection="1">
      <alignment vertical="center"/>
    </xf>
    <xf numFmtId="168" fontId="29" fillId="0" borderId="29" xfId="0" applyNumberFormat="1" applyFont="1" applyFill="1" applyBorder="1" applyAlignment="1" applyProtection="1">
      <alignment vertical="center"/>
    </xf>
    <xf numFmtId="164" fontId="0" fillId="0" borderId="0" xfId="0" applyNumberFormat="1" applyProtection="1">
      <protection hidden="1"/>
    </xf>
    <xf numFmtId="0" fontId="30" fillId="10" borderId="0" xfId="1" applyFont="1" applyFill="1" applyBorder="1" applyAlignment="1" applyProtection="1">
      <alignment horizontal="center" vertical="center"/>
    </xf>
    <xf numFmtId="164" fontId="0" fillId="0" borderId="0" xfId="0" applyNumberFormat="1" applyAlignment="1" applyProtection="1">
      <alignment horizontal="center"/>
      <protection locked="0"/>
    </xf>
    <xf numFmtId="0" fontId="5" fillId="5" borderId="0" xfId="1" applyFont="1" applyFill="1" applyBorder="1" applyAlignment="1" applyProtection="1">
      <alignment horizontal="center"/>
      <protection locked="0"/>
    </xf>
    <xf numFmtId="168" fontId="6" fillId="5" borderId="0" xfId="0" applyNumberFormat="1" applyFont="1" applyFill="1" applyAlignment="1" applyProtection="1">
      <alignment horizontal="right"/>
      <protection locked="0"/>
    </xf>
    <xf numFmtId="0" fontId="0" fillId="0" borderId="21" xfId="0" applyFont="1" applyBorder="1" applyAlignment="1" applyProtection="1">
      <alignment horizontal="left"/>
      <protection locked="0"/>
    </xf>
    <xf numFmtId="0" fontId="0" fillId="0" borderId="25" xfId="0" applyFont="1" applyBorder="1" applyAlignment="1" applyProtection="1">
      <alignment horizontal="left"/>
      <protection locked="0"/>
    </xf>
    <xf numFmtId="0" fontId="0" fillId="0" borderId="26" xfId="0" applyFont="1" applyBorder="1" applyAlignment="1" applyProtection="1">
      <alignment horizontal="left"/>
      <protection locked="0"/>
    </xf>
    <xf numFmtId="0" fontId="27" fillId="0" borderId="22" xfId="0" applyFont="1" applyBorder="1" applyAlignment="1" applyProtection="1">
      <alignment horizontal="left"/>
      <protection locked="0"/>
    </xf>
    <xf numFmtId="0" fontId="27" fillId="0" borderId="24" xfId="0" applyFont="1" applyBorder="1" applyAlignment="1" applyProtection="1">
      <alignment horizontal="left"/>
      <protection locked="0"/>
    </xf>
    <xf numFmtId="0" fontId="26" fillId="9" borderId="23" xfId="0" applyFont="1" applyFill="1" applyBorder="1" applyAlignment="1" applyProtection="1">
      <alignment horizontal="center"/>
      <protection locked="0"/>
    </xf>
    <xf numFmtId="0" fontId="26" fillId="9" borderId="0" xfId="0" applyFont="1" applyFill="1" applyBorder="1" applyAlignment="1" applyProtection="1">
      <alignment horizontal="center"/>
      <protection locked="0"/>
    </xf>
    <xf numFmtId="164" fontId="0" fillId="0" borderId="21" xfId="0" applyNumberFormat="1" applyFont="1" applyBorder="1" applyAlignment="1" applyProtection="1">
      <alignment horizontal="left"/>
      <protection locked="0"/>
    </xf>
    <xf numFmtId="164" fontId="0" fillId="0" borderId="25" xfId="0" applyNumberFormat="1" applyFont="1" applyBorder="1" applyAlignment="1" applyProtection="1">
      <alignment horizontal="left"/>
      <protection locked="0"/>
    </xf>
    <xf numFmtId="164" fontId="27" fillId="0" borderId="22" xfId="0" applyNumberFormat="1" applyFont="1" applyBorder="1" applyAlignment="1" applyProtection="1">
      <alignment horizontal="left"/>
      <protection hidden="1"/>
    </xf>
    <xf numFmtId="164" fontId="27" fillId="0" borderId="24" xfId="0" applyNumberFormat="1" applyFont="1" applyBorder="1" applyAlignment="1" applyProtection="1">
      <alignment horizontal="left"/>
      <protection hidden="1"/>
    </xf>
    <xf numFmtId="0" fontId="6" fillId="5" borderId="0" xfId="0" applyFont="1" applyFill="1" applyAlignment="1" applyProtection="1">
      <alignment horizontal="right"/>
      <protection locked="0"/>
    </xf>
    <xf numFmtId="0" fontId="26" fillId="9" borderId="21" xfId="0" applyFont="1" applyFill="1" applyBorder="1" applyAlignment="1" applyProtection="1">
      <alignment horizontal="left"/>
      <protection locked="0"/>
    </xf>
    <xf numFmtId="0" fontId="26" fillId="9" borderId="25" xfId="0" applyFont="1" applyFill="1" applyBorder="1" applyAlignment="1" applyProtection="1">
      <alignment horizontal="left"/>
      <protection locked="0"/>
    </xf>
    <xf numFmtId="0" fontId="26" fillId="9" borderId="26" xfId="0" applyFont="1" applyFill="1" applyBorder="1" applyAlignment="1" applyProtection="1">
      <alignment horizontal="left"/>
      <protection locked="0"/>
    </xf>
    <xf numFmtId="0" fontId="0" fillId="0" borderId="21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164" fontId="0" fillId="0" borderId="21" xfId="0" applyNumberFormat="1" applyFont="1" applyBorder="1" applyAlignment="1">
      <alignment horizontal="left"/>
    </xf>
    <xf numFmtId="164" fontId="0" fillId="0" borderId="25" xfId="0" applyNumberFormat="1" applyFont="1" applyBorder="1" applyAlignment="1">
      <alignment horizontal="left"/>
    </xf>
    <xf numFmtId="0" fontId="27" fillId="0" borderId="22" xfId="0" applyFont="1" applyBorder="1" applyAlignment="1">
      <alignment horizontal="left"/>
    </xf>
    <xf numFmtId="0" fontId="27" fillId="0" borderId="24" xfId="0" applyFont="1" applyBorder="1" applyAlignment="1">
      <alignment horizontal="left"/>
    </xf>
    <xf numFmtId="164" fontId="27" fillId="0" borderId="22" xfId="0" applyNumberFormat="1" applyFont="1" applyBorder="1" applyAlignment="1">
      <alignment horizontal="left"/>
    </xf>
    <xf numFmtId="164" fontId="27" fillId="0" borderId="24" xfId="0" applyNumberFormat="1" applyFont="1" applyBorder="1" applyAlignment="1">
      <alignment horizontal="left"/>
    </xf>
    <xf numFmtId="0" fontId="26" fillId="9" borderId="21" xfId="0" applyFont="1" applyFill="1" applyBorder="1" applyAlignment="1">
      <alignment horizontal="left"/>
    </xf>
    <xf numFmtId="0" fontId="26" fillId="9" borderId="25" xfId="0" applyFont="1" applyFill="1" applyBorder="1" applyAlignment="1">
      <alignment horizontal="left"/>
    </xf>
    <xf numFmtId="0" fontId="26" fillId="9" borderId="26" xfId="0" applyFont="1" applyFill="1" applyBorder="1" applyAlignment="1">
      <alignment horizontal="left"/>
    </xf>
    <xf numFmtId="0" fontId="26" fillId="9" borderId="23" xfId="0" applyFont="1" applyFill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168" fontId="0" fillId="0" borderId="21" xfId="0" applyNumberFormat="1" applyFont="1" applyBorder="1" applyAlignment="1">
      <alignment horizontal="left"/>
    </xf>
    <xf numFmtId="168" fontId="0" fillId="0" borderId="25" xfId="0" applyNumberFormat="1" applyFont="1" applyBorder="1" applyAlignment="1">
      <alignment horizontal="left"/>
    </xf>
    <xf numFmtId="168" fontId="27" fillId="0" borderId="22" xfId="0" applyNumberFormat="1" applyFont="1" applyBorder="1" applyAlignment="1">
      <alignment horizontal="left"/>
    </xf>
    <xf numFmtId="168" fontId="27" fillId="0" borderId="24" xfId="0" applyNumberFormat="1" applyFont="1" applyBorder="1" applyAlignment="1">
      <alignment horizontal="left"/>
    </xf>
    <xf numFmtId="0" fontId="6" fillId="5" borderId="0" xfId="0" applyFont="1" applyFill="1" applyAlignment="1" applyProtection="1">
      <alignment horizontal="left"/>
      <protection locked="0"/>
    </xf>
  </cellXfs>
  <cellStyles count="6">
    <cellStyle name="20% - Accent1" xfId="3" builtinId="30"/>
    <cellStyle name="Heading 1" xfId="2" builtinId="16"/>
    <cellStyle name="Normal" xfId="0" builtinId="0"/>
    <cellStyle name="Normal 2" xfId="4"/>
    <cellStyle name="Normal 4" xfId="5"/>
    <cellStyle name="Title" xfId="1" builtinId="15"/>
  </cellStyles>
  <dxfs count="180">
    <dxf>
      <numFmt numFmtId="168" formatCode="[$₹-4009]\ #,##0"/>
      <protection locked="0" hidden="0"/>
    </dxf>
    <dxf>
      <numFmt numFmtId="168" formatCode="[$₹-4009]\ #,##0"/>
    </dxf>
    <dxf>
      <protection locked="0" hidden="0"/>
    </dxf>
    <dxf>
      <numFmt numFmtId="164" formatCode="[$₹-4009]\ #,##0.00"/>
      <protection locked="0" hidden="0"/>
    </dxf>
    <dxf>
      <numFmt numFmtId="164" formatCode="[$₹-4009]\ #,##0.00"/>
    </dxf>
    <dxf>
      <protection locked="0" hidden="0"/>
    </dxf>
    <dxf>
      <numFmt numFmtId="164" formatCode="[$₹-4009]\ #,##0.00"/>
      <protection locked="0" hidden="0"/>
    </dxf>
    <dxf>
      <numFmt numFmtId="164" formatCode="[$₹-4009]\ #,##0.00"/>
    </dxf>
    <dxf>
      <protection locked="0" hidden="0"/>
    </dxf>
    <dxf>
      <numFmt numFmtId="169" formatCode="&quot;$&quot;#,##0.00"/>
      <protection locked="0" hidden="0"/>
    </dxf>
    <dxf>
      <numFmt numFmtId="164" formatCode="[$₹-4009]\ #,##0.00"/>
    </dxf>
    <dxf>
      <protection locked="0" hidden="0"/>
    </dxf>
    <dxf>
      <numFmt numFmtId="169" formatCode="&quot;$&quot;#,##0.00"/>
      <protection locked="0" hidden="0"/>
    </dxf>
    <dxf>
      <numFmt numFmtId="164" formatCode="[$₹-4009]\ #,##0.00"/>
    </dxf>
    <dxf>
      <protection locked="0" hidden="0"/>
    </dxf>
    <dxf>
      <numFmt numFmtId="169" formatCode="&quot;$&quot;#,##0.00"/>
      <protection locked="0" hidden="0"/>
    </dxf>
    <dxf>
      <numFmt numFmtId="164" formatCode="[$₹-4009]\ #,##0.00"/>
    </dxf>
    <dxf>
      <protection locked="0" hidden="0"/>
    </dxf>
    <dxf>
      <numFmt numFmtId="169" formatCode="&quot;$&quot;#,##0.00"/>
      <protection locked="1" hidden="1"/>
    </dxf>
    <dxf>
      <numFmt numFmtId="164" formatCode="[$₹-4009]\ #,##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9" formatCode="&quot;$&quot;#,##0.00"/>
      <protection locked="1" hidden="1"/>
    </dxf>
    <dxf>
      <numFmt numFmtId="164" formatCode="[$₹-4009]\ #,##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[$₹-4009]\ #,##0.00"/>
      <protection locked="1" hidden="1"/>
    </dxf>
    <dxf>
      <numFmt numFmtId="164" formatCode="[$₹-4009]\ #,##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numFmt numFmtId="168" formatCode="[$₹-4009]\ 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numFmt numFmtId="164" formatCode="[$₹-4009]\ #,##0.00"/>
      <alignment horizontal="left" vertical="center" textRotation="0" wrapText="0" indent="1" relativeIndent="255" justifyLastLine="0" shrinkToFit="0" readingOrder="0"/>
      <protection locked="0" hidden="0"/>
    </dxf>
    <dxf>
      <protection locked="0" hidden="0"/>
    </dxf>
    <dxf>
      <numFmt numFmtId="164" formatCode="[$₹-4009]\ #,##0.0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0" hidden="0"/>
    </dxf>
    <dxf>
      <numFmt numFmtId="168" formatCode="[$₹-4009]\ 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₹-4009]\ #,##0.00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  <protection locked="0" hidden="0"/>
    </dxf>
    <dxf>
      <numFmt numFmtId="164" formatCode="[$₹-4009]\ #,##0.00"/>
      <alignment horizontal="left" vertical="center" textRotation="0" wrapText="0" indent="1" relativeIndent="255" justifyLastLine="0" shrinkToFit="0" readingOrder="0"/>
      <protection locked="0" hidden="0"/>
    </dxf>
    <dxf>
      <numFmt numFmtId="164" formatCode="[$₹-4009]\ #,##0.00"/>
      <protection locked="0" hidden="0"/>
    </dxf>
    <dxf>
      <numFmt numFmtId="164" formatCode="[$₹-4009]\ #,##0.00"/>
      <protection locked="0" hidden="0"/>
    </dxf>
    <dxf>
      <numFmt numFmtId="164" formatCode="[$₹-4009]\ #,##0.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0" hidden="0"/>
    </dxf>
    <dxf>
      <numFmt numFmtId="168" formatCode="[$₹-4009]\ 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₹-4009]\ #,##0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numFmt numFmtId="168" formatCode="[$₹-4009]\ 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₹-4009]\ #,##0.00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  <protection locked="0" hidden="0"/>
    </dxf>
    <dxf>
      <numFmt numFmtId="164" formatCode="[$₹-4009]\ #,##0.00"/>
      <protection locked="0" hidden="0"/>
    </dxf>
    <dxf>
      <numFmt numFmtId="164" formatCode="[$₹-4009]\ #,##0.00"/>
      <protection locked="0" hidden="0"/>
    </dxf>
    <dxf>
      <numFmt numFmtId="164" formatCode="[$₹-4009]\ #,##0.00"/>
      <protection locked="0" hidden="0"/>
    </dxf>
    <dxf>
      <numFmt numFmtId="164" formatCode="[$₹-4009]\ #,##0.00"/>
      <protection locked="0" hidden="0"/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rgb="FFFA9F4E"/>
      </font>
      <fill>
        <patternFill patternType="none">
          <bgColor auto="1"/>
        </patternFill>
      </fill>
      <border>
        <top style="medium">
          <color rgb="FFFA9F4E"/>
        </top>
        <bottom/>
      </border>
    </dxf>
    <dxf>
      <font>
        <b/>
        <i val="0"/>
        <color rgb="FF808080"/>
      </font>
      <border>
        <top style="medium">
          <color rgb="FFFA9F4E"/>
        </top>
        <bottom style="medium">
          <color rgb="FFFA9F4E"/>
        </bottom>
      </border>
    </dxf>
    <dxf>
      <font>
        <b/>
        <i val="0"/>
        <color rgb="FFFFFFFF"/>
      </font>
      <fill>
        <patternFill>
          <bgColor rgb="FFFA9F4E"/>
        </patternFill>
      </fill>
      <border>
        <right style="thick">
          <color rgb="FFFFFFFF"/>
        </right>
        <top style="thick">
          <color rgb="FFFFFFFF"/>
        </top>
        <bottom style="thick">
          <color rgb="FFFFFFFF"/>
        </bottom>
      </border>
    </dxf>
    <dxf>
      <border>
        <left/>
        <right/>
        <top style="medium">
          <color rgb="FFFA9F4E"/>
        </top>
        <bottom/>
        <vertical style="thick">
          <color rgb="FFFFFFFF"/>
        </vertical>
        <horizontal/>
      </border>
    </dxf>
    <dxf>
      <font>
        <b/>
        <i val="0"/>
        <color rgb="FF808080"/>
      </font>
      <fill>
        <patternFill patternType="none">
          <fgColor rgb="FF000000"/>
          <bgColor auto="1"/>
        </patternFill>
      </fill>
      <border>
        <top style="medium">
          <color rgb="FFFA9F4E"/>
        </top>
        <bottom style="thin">
          <color rgb="FFFA9F4E"/>
        </bottom>
        <vertical style="thick">
          <color rgb="FFFFFFFF"/>
        </vertical>
      </border>
    </dxf>
    <dxf>
      <font>
        <b val="0"/>
        <i val="0"/>
        <color rgb="FFA5A5A5"/>
      </font>
      <border>
        <top style="thick">
          <color rgb="FFFFFFFF"/>
        </top>
        <bottom style="thick">
          <color rgb="FFFFFFFF"/>
        </bottom>
        <vertical style="thick">
          <color rgb="FFFFFFFF"/>
        </vertical>
        <horizontal style="thick">
          <color rgb="FFFFFFFF"/>
        </horizontal>
      </border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7" defaultTableStyle="TableStyleMedium9" defaultPivotStyle="PivotStyleLight16">
    <tableStyle name="Family Budget Cash Available" pivot="0" count="6">
      <tableStyleElement type="wholeTable" dxfId="179"/>
      <tableStyleElement type="headerRow" dxfId="178"/>
      <tableStyleElement type="totalRow" dxfId="177"/>
      <tableStyleElement type="firstColumn" dxfId="176"/>
      <tableStyleElement type="firstHeaderCell" dxfId="175"/>
      <tableStyleElement type="firstTotalCell" dxfId="174"/>
    </tableStyle>
    <tableStyle name="Family Budget Cash Available 2" pivot="0" count="6">
      <tableStyleElement type="wholeTable" dxfId="173"/>
      <tableStyleElement type="headerRow" dxfId="172"/>
      <tableStyleElement type="totalRow" dxfId="171"/>
      <tableStyleElement type="firstColumn" dxfId="170"/>
      <tableStyleElement type="firstHeaderCell" dxfId="169"/>
      <tableStyleElement type="firstTotalCell" dxfId="168"/>
    </tableStyle>
    <tableStyle name="Family Budget Cash Available 2 2" pivot="0" count="6">
      <tableStyleElement type="wholeTable" dxfId="167"/>
      <tableStyleElement type="headerRow" dxfId="166"/>
      <tableStyleElement type="totalRow" dxfId="165"/>
      <tableStyleElement type="firstColumn" dxfId="164"/>
      <tableStyleElement type="firstHeaderCell" dxfId="163"/>
      <tableStyleElement type="firstTotalCell" dxfId="162"/>
    </tableStyle>
    <tableStyle name="Family Budget Cash Available 3" pivot="0" count="6">
      <tableStyleElement type="wholeTable" dxfId="161"/>
      <tableStyleElement type="headerRow" dxfId="160"/>
      <tableStyleElement type="totalRow" dxfId="159"/>
      <tableStyleElement type="firstColumn" dxfId="158"/>
      <tableStyleElement type="firstHeaderCell" dxfId="157"/>
      <tableStyleElement type="firstTotalCell" dxfId="156"/>
    </tableStyle>
    <tableStyle name="Family Budget Cash Available 3 2" pivot="0" count="6">
      <tableStyleElement type="wholeTable" dxfId="155"/>
      <tableStyleElement type="headerRow" dxfId="154"/>
      <tableStyleElement type="totalRow" dxfId="153"/>
      <tableStyleElement type="firstColumn" dxfId="152"/>
      <tableStyleElement type="firstHeaderCell" dxfId="151"/>
      <tableStyleElement type="firstTotalCell" dxfId="150"/>
    </tableStyle>
    <tableStyle name="Family Budget Cash Available 4" pivot="0" count="6">
      <tableStyleElement type="wholeTable" dxfId="149"/>
      <tableStyleElement type="headerRow" dxfId="148"/>
      <tableStyleElement type="totalRow" dxfId="147"/>
      <tableStyleElement type="firstColumn" dxfId="146"/>
      <tableStyleElement type="firstHeaderCell" dxfId="145"/>
      <tableStyleElement type="firstTotalCell" dxfId="144"/>
    </tableStyle>
    <tableStyle name="Family Budget Cash Available 5" pivot="0" count="6">
      <tableStyleElement type="wholeTable" dxfId="143"/>
      <tableStyleElement type="headerRow" dxfId="142"/>
      <tableStyleElement type="totalRow" dxfId="141"/>
      <tableStyleElement type="firstColumn" dxfId="140"/>
      <tableStyleElement type="firstHeaderCell" dxfId="139"/>
      <tableStyleElement type="firstTotalCell" dxfId="138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layout>
        <c:manualLayout>
          <c:xMode val="edge"/>
          <c:yMode val="edge"/>
          <c:x val="0.40379814077025233"/>
          <c:y val="5.2020793773866359E-3"/>
        </c:manualLayout>
      </c:layout>
      <c:txPr>
        <a:bodyPr/>
        <a:lstStyle/>
        <a:p>
          <a:pPr>
            <a:defRPr u="dbl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5604479718919612"/>
          <c:y val="0.1437397741315444"/>
          <c:w val="0.81473873534732466"/>
          <c:h val="0.71397420974552095"/>
        </c:manualLayout>
      </c:layout>
      <c:lineChart>
        <c:grouping val="standard"/>
        <c:ser>
          <c:idx val="0"/>
          <c:order val="0"/>
          <c:tx>
            <c:strRef>
              <c:f>'Main Board'!$B$16</c:f>
              <c:strCache>
                <c:ptCount val="1"/>
                <c:pt idx="0">
                  <c:v>Insurance</c:v>
                </c:pt>
              </c:strCache>
            </c:strRef>
          </c:tx>
          <c:cat>
            <c:strRef>
              <c:f>'Main Board'!$C$14:$N$14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'Main Board'!$C$16:$N$16</c:f>
              <c:numCache>
                <c:formatCode>[$₹-4009]\ 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72087808"/>
        <c:axId val="75567104"/>
      </c:lineChart>
      <c:catAx>
        <c:axId val="72087808"/>
        <c:scaling>
          <c:orientation val="minMax"/>
        </c:scaling>
        <c:axPos val="b"/>
        <c:majorTickMark val="none"/>
        <c:tickLblPos val="nextTo"/>
        <c:crossAx val="75567104"/>
        <c:crosses val="autoZero"/>
        <c:auto val="1"/>
        <c:lblAlgn val="ctr"/>
        <c:lblOffset val="100"/>
      </c:catAx>
      <c:valAx>
        <c:axId val="75567104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7208780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 u="dbl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u="dbl">
                <a:solidFill>
                  <a:schemeClr val="accent2">
                    <a:lumMod val="75000"/>
                  </a:schemeClr>
                </a:solidFill>
              </a:rPr>
              <a:t>Expenses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1713137627709"/>
          <c:y val="0.13695610533890371"/>
          <c:w val="0.77670631878979879"/>
          <c:h val="0.65053865308256664"/>
        </c:manualLayout>
      </c:layout>
      <c:barChart>
        <c:barDir val="col"/>
        <c:grouping val="clustered"/>
        <c:ser>
          <c:idx val="0"/>
          <c:order val="0"/>
          <c:tx>
            <c:strRef>
              <c:f>'Oct''13'!$C$10</c:f>
              <c:strCache>
                <c:ptCount val="1"/>
                <c:pt idx="0">
                  <c:v>Oct'13</c:v>
                </c:pt>
              </c:strCache>
            </c:strRef>
          </c:tx>
          <c:cat>
            <c:strRef>
              <c:f>'Oct''13'!$B$11:$B$39</c:f>
              <c:strCache>
                <c:ptCount val="28"/>
                <c:pt idx="0">
                  <c:v>Housing Rent/Repairing</c:v>
                </c:pt>
                <c:pt idx="1">
                  <c:v>Insurance</c:v>
                </c:pt>
                <c:pt idx="2">
                  <c:v>Cable TV</c:v>
                </c:pt>
                <c:pt idx="3">
                  <c:v>Electricity</c:v>
                </c:pt>
                <c:pt idx="4">
                  <c:v>Gas</c:v>
                </c:pt>
                <c:pt idx="5">
                  <c:v>Tuition Fees</c:v>
                </c:pt>
                <c:pt idx="6">
                  <c:v>Water</c:v>
                </c:pt>
                <c:pt idx="7">
                  <c:v>House Cleaning Services</c:v>
                </c:pt>
                <c:pt idx="8">
                  <c:v>Loan</c:v>
                </c:pt>
                <c:pt idx="9">
                  <c:v>Fix Diposite/Bank</c:v>
                </c:pt>
                <c:pt idx="10">
                  <c:v>Internet</c:v>
                </c:pt>
                <c:pt idx="11">
                  <c:v>Mobile bills</c:v>
                </c:pt>
                <c:pt idx="12">
                  <c:v>Tiffen</c:v>
                </c:pt>
                <c:pt idx="14">
                  <c:v>Vacation</c:v>
                </c:pt>
                <c:pt idx="15">
                  <c:v>Groceries </c:v>
                </c:pt>
                <c:pt idx="16">
                  <c:v>Child care</c:v>
                </c:pt>
                <c:pt idx="17">
                  <c:v>Dry cleaning</c:v>
                </c:pt>
                <c:pt idx="18">
                  <c:v>Dining out</c:v>
                </c:pt>
                <c:pt idx="19">
                  <c:v>Housecleaning service</c:v>
                </c:pt>
                <c:pt idx="20">
                  <c:v>Food</c:v>
                </c:pt>
                <c:pt idx="21">
                  <c:v>Gift/Purchase</c:v>
                </c:pt>
                <c:pt idx="22">
                  <c:v>Fuel</c:v>
                </c:pt>
                <c:pt idx="23">
                  <c:v>Swati's Personal</c:v>
                </c:pt>
                <c:pt idx="24">
                  <c:v>Ankit's Personal</c:v>
                </c:pt>
                <c:pt idx="25">
                  <c:v>Co-Payment/Other Paid</c:v>
                </c:pt>
                <c:pt idx="26">
                  <c:v>Transportation</c:v>
                </c:pt>
                <c:pt idx="27">
                  <c:v>Others</c:v>
                </c:pt>
              </c:strCache>
            </c:strRef>
          </c:cat>
          <c:val>
            <c:numRef>
              <c:f>'Oct''13'!$C$11:$C$39</c:f>
              <c:numCache>
                <c:formatCode>[$₹-4009]\ #,##0</c:formatCode>
                <c:ptCount val="29"/>
                <c:pt idx="0">
                  <c:v>800</c:v>
                </c:pt>
                <c:pt idx="1">
                  <c:v>0</c:v>
                </c:pt>
                <c:pt idx="3">
                  <c:v>600</c:v>
                </c:pt>
                <c:pt idx="7">
                  <c:v>10</c:v>
                </c:pt>
                <c:pt idx="8">
                  <c:v>0</c:v>
                </c:pt>
                <c:pt idx="12">
                  <c:v>2250</c:v>
                </c:pt>
                <c:pt idx="15">
                  <c:v>190</c:v>
                </c:pt>
                <c:pt idx="16">
                  <c:v>0</c:v>
                </c:pt>
                <c:pt idx="17">
                  <c:v>0</c:v>
                </c:pt>
                <c:pt idx="18">
                  <c:v>290</c:v>
                </c:pt>
                <c:pt idx="19">
                  <c:v>0</c:v>
                </c:pt>
                <c:pt idx="20">
                  <c:v>533</c:v>
                </c:pt>
                <c:pt idx="21">
                  <c:v>1000</c:v>
                </c:pt>
                <c:pt idx="22">
                  <c:v>250</c:v>
                </c:pt>
                <c:pt idx="23">
                  <c:v>4449</c:v>
                </c:pt>
                <c:pt idx="24">
                  <c:v>875</c:v>
                </c:pt>
                <c:pt idx="25">
                  <c:v>0</c:v>
                </c:pt>
                <c:pt idx="26">
                  <c:v>688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86016768"/>
        <c:axId val="86018304"/>
      </c:barChart>
      <c:catAx>
        <c:axId val="86016768"/>
        <c:scaling>
          <c:orientation val="minMax"/>
        </c:scaling>
        <c:axPos val="b"/>
        <c:majorTickMark val="none"/>
        <c:tickLblPos val="nextTo"/>
        <c:crossAx val="86018304"/>
        <c:crosses val="autoZero"/>
        <c:auto val="1"/>
        <c:lblAlgn val="ctr"/>
        <c:lblOffset val="100"/>
      </c:catAx>
      <c:valAx>
        <c:axId val="86018304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8601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elete val="1"/>
          </c:dLbls>
          <c:cat>
            <c:strRef>
              <c:f>('Oct''13'!$B$8,'Oct''13'!$B$40:$B$41)</c:f>
              <c:strCache>
                <c:ptCount val="3"/>
                <c:pt idx="0">
                  <c:v>TOTAL INCOME</c:v>
                </c:pt>
                <c:pt idx="1">
                  <c:v>MONTHLY SAVING</c:v>
                </c:pt>
                <c:pt idx="2">
                  <c:v>TOTAL EXPENSES</c:v>
                </c:pt>
              </c:strCache>
            </c:strRef>
          </c:cat>
          <c:val>
            <c:numRef>
              <c:f>('Oct''13'!$C$8,'Oct''13'!$C$40:$C$41)</c:f>
              <c:numCache>
                <c:formatCode>[$₹-4009]\ #,##0</c:formatCode>
                <c:ptCount val="3"/>
                <c:pt idx="0">
                  <c:v>33800</c:v>
                </c:pt>
                <c:pt idx="1">
                  <c:v>21865</c:v>
                </c:pt>
                <c:pt idx="2">
                  <c:v>11935</c:v>
                </c:pt>
              </c:numCache>
            </c:numRef>
          </c:val>
        </c:ser>
        <c:shape val="cylinder"/>
        <c:axId val="86042880"/>
        <c:axId val="87162880"/>
        <c:axId val="0"/>
      </c:bar3DChart>
      <c:catAx>
        <c:axId val="86042880"/>
        <c:scaling>
          <c:orientation val="minMax"/>
        </c:scaling>
        <c:axPos val="l"/>
        <c:tickLblPos val="nextTo"/>
        <c:crossAx val="87162880"/>
        <c:crosses val="autoZero"/>
        <c:auto val="1"/>
        <c:lblAlgn val="ctr"/>
        <c:lblOffset val="100"/>
      </c:catAx>
      <c:valAx>
        <c:axId val="87162880"/>
        <c:scaling>
          <c:orientation val="minMax"/>
        </c:scaling>
        <c:axPos val="b"/>
        <c:majorGridlines/>
        <c:numFmt formatCode="[$₹-4009]\ #,##0" sourceLinked="1"/>
        <c:tickLblPos val="nextTo"/>
        <c:crossAx val="8604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 u="dbl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u="dbl">
                <a:solidFill>
                  <a:schemeClr val="accent2">
                    <a:lumMod val="75000"/>
                  </a:schemeClr>
                </a:solidFill>
              </a:rPr>
              <a:t>Expenses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1713137627709"/>
          <c:y val="0.13695610533890371"/>
          <c:w val="0.77670631878979879"/>
          <c:h val="0.65053865308256664"/>
        </c:manualLayout>
      </c:layout>
      <c:barChart>
        <c:barDir val="col"/>
        <c:grouping val="clustered"/>
        <c:ser>
          <c:idx val="0"/>
          <c:order val="0"/>
          <c:tx>
            <c:strRef>
              <c:f>'Nov''13'!$C$10</c:f>
              <c:strCache>
                <c:ptCount val="1"/>
                <c:pt idx="0">
                  <c:v>Nov'13</c:v>
                </c:pt>
              </c:strCache>
            </c:strRef>
          </c:tx>
          <c:cat>
            <c:strRef>
              <c:f>'Nov''13'!$B$11:$B$39</c:f>
              <c:strCache>
                <c:ptCount val="28"/>
                <c:pt idx="0">
                  <c:v>Housing Rent/Repairing</c:v>
                </c:pt>
                <c:pt idx="1">
                  <c:v>Insurance</c:v>
                </c:pt>
                <c:pt idx="2">
                  <c:v>Cable TV</c:v>
                </c:pt>
                <c:pt idx="3">
                  <c:v>Electricity</c:v>
                </c:pt>
                <c:pt idx="4">
                  <c:v>Gas</c:v>
                </c:pt>
                <c:pt idx="5">
                  <c:v>Tuition Fees</c:v>
                </c:pt>
                <c:pt idx="6">
                  <c:v>Water</c:v>
                </c:pt>
                <c:pt idx="7">
                  <c:v>House Cleaning Services</c:v>
                </c:pt>
                <c:pt idx="8">
                  <c:v>Loan</c:v>
                </c:pt>
                <c:pt idx="9">
                  <c:v>Fix Diposite/Bank</c:v>
                </c:pt>
                <c:pt idx="10">
                  <c:v>Internet</c:v>
                </c:pt>
                <c:pt idx="11">
                  <c:v>Mobile bills</c:v>
                </c:pt>
                <c:pt idx="14">
                  <c:v>Vacation</c:v>
                </c:pt>
                <c:pt idx="15">
                  <c:v>Groceries </c:v>
                </c:pt>
                <c:pt idx="16">
                  <c:v>Child care</c:v>
                </c:pt>
                <c:pt idx="17">
                  <c:v>Dry cleaning</c:v>
                </c:pt>
                <c:pt idx="18">
                  <c:v>Dining out</c:v>
                </c:pt>
                <c:pt idx="19">
                  <c:v>Housecleaning service</c:v>
                </c:pt>
                <c:pt idx="20">
                  <c:v>Food</c:v>
                </c:pt>
                <c:pt idx="21">
                  <c:v>Gift/Purchase</c:v>
                </c:pt>
                <c:pt idx="22">
                  <c:v>Fuel</c:v>
                </c:pt>
                <c:pt idx="23">
                  <c:v>Swati's Personal</c:v>
                </c:pt>
                <c:pt idx="24">
                  <c:v>Ankit's Personal</c:v>
                </c:pt>
                <c:pt idx="25">
                  <c:v>Co-Payment/Other Paid</c:v>
                </c:pt>
                <c:pt idx="26">
                  <c:v>Transportation</c:v>
                </c:pt>
                <c:pt idx="27">
                  <c:v>Others</c:v>
                </c:pt>
              </c:strCache>
            </c:strRef>
          </c:cat>
          <c:val>
            <c:numRef>
              <c:f>'Nov''13'!$C$11:$C$39</c:f>
              <c:numCache>
                <c:formatCode>[$₹-4009]\ #,##0</c:formatCode>
                <c:ptCount val="29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87441408"/>
        <c:axId val="87442944"/>
      </c:barChart>
      <c:catAx>
        <c:axId val="87441408"/>
        <c:scaling>
          <c:orientation val="minMax"/>
        </c:scaling>
        <c:axPos val="b"/>
        <c:majorTickMark val="none"/>
        <c:tickLblPos val="nextTo"/>
        <c:crossAx val="87442944"/>
        <c:crosses val="autoZero"/>
        <c:auto val="1"/>
        <c:lblAlgn val="ctr"/>
        <c:lblOffset val="100"/>
      </c:catAx>
      <c:valAx>
        <c:axId val="87442944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8744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elete val="1"/>
          </c:dLbls>
          <c:cat>
            <c:strRef>
              <c:f>('Nov''13'!$B$8,'Nov''13'!$B$40:$B$41)</c:f>
              <c:strCache>
                <c:ptCount val="3"/>
                <c:pt idx="0">
                  <c:v>TOTAL INCOME</c:v>
                </c:pt>
                <c:pt idx="1">
                  <c:v>MONTHLY SAVING</c:v>
                </c:pt>
                <c:pt idx="2">
                  <c:v>TOTAL EXPENSES</c:v>
                </c:pt>
              </c:strCache>
            </c:strRef>
          </c:cat>
          <c:val>
            <c:numRef>
              <c:f>('Nov''13'!$C$8,'Nov''13'!$C$40:$C$41)</c:f>
              <c:numCache>
                <c:formatCode>[$₹-4009]\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hape val="cylinder"/>
        <c:axId val="87467520"/>
        <c:axId val="87469056"/>
        <c:axId val="0"/>
      </c:bar3DChart>
      <c:catAx>
        <c:axId val="87467520"/>
        <c:scaling>
          <c:orientation val="minMax"/>
        </c:scaling>
        <c:axPos val="l"/>
        <c:tickLblPos val="nextTo"/>
        <c:crossAx val="87469056"/>
        <c:crosses val="autoZero"/>
        <c:auto val="1"/>
        <c:lblAlgn val="ctr"/>
        <c:lblOffset val="100"/>
      </c:catAx>
      <c:valAx>
        <c:axId val="87469056"/>
        <c:scaling>
          <c:orientation val="minMax"/>
        </c:scaling>
        <c:axPos val="b"/>
        <c:majorGridlines/>
        <c:numFmt formatCode="[$₹-4009]\ #,##0" sourceLinked="1"/>
        <c:tickLblPos val="nextTo"/>
        <c:crossAx val="8746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 u="dbl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u="dbl">
                <a:solidFill>
                  <a:schemeClr val="accent2">
                    <a:lumMod val="75000"/>
                  </a:schemeClr>
                </a:solidFill>
              </a:rPr>
              <a:t>Expenses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1713137627709"/>
          <c:y val="0.13695610533890371"/>
          <c:w val="0.77670631878979879"/>
          <c:h val="0.65053865308256664"/>
        </c:manualLayout>
      </c:layout>
      <c:barChart>
        <c:barDir val="col"/>
        <c:grouping val="clustered"/>
        <c:ser>
          <c:idx val="0"/>
          <c:order val="0"/>
          <c:tx>
            <c:strRef>
              <c:f>'Dec''13'!$C$10</c:f>
              <c:strCache>
                <c:ptCount val="1"/>
                <c:pt idx="0">
                  <c:v>Dec'13</c:v>
                </c:pt>
              </c:strCache>
            </c:strRef>
          </c:tx>
          <c:cat>
            <c:strRef>
              <c:f>'Dec''13'!$B$11:$B$39</c:f>
              <c:strCache>
                <c:ptCount val="28"/>
                <c:pt idx="0">
                  <c:v>Housing Rent/Repairing</c:v>
                </c:pt>
                <c:pt idx="1">
                  <c:v>Insurance</c:v>
                </c:pt>
                <c:pt idx="2">
                  <c:v>Cable TV</c:v>
                </c:pt>
                <c:pt idx="3">
                  <c:v>Electricity</c:v>
                </c:pt>
                <c:pt idx="4">
                  <c:v>Gas</c:v>
                </c:pt>
                <c:pt idx="5">
                  <c:v>Tuition Fees</c:v>
                </c:pt>
                <c:pt idx="6">
                  <c:v>Water</c:v>
                </c:pt>
                <c:pt idx="7">
                  <c:v>House Cleaning Services</c:v>
                </c:pt>
                <c:pt idx="8">
                  <c:v>Loan</c:v>
                </c:pt>
                <c:pt idx="9">
                  <c:v>Fix Diposite/Bank</c:v>
                </c:pt>
                <c:pt idx="10">
                  <c:v>Internet</c:v>
                </c:pt>
                <c:pt idx="11">
                  <c:v>Mobile bills</c:v>
                </c:pt>
                <c:pt idx="14">
                  <c:v>Vacation</c:v>
                </c:pt>
                <c:pt idx="15">
                  <c:v>Groceries </c:v>
                </c:pt>
                <c:pt idx="16">
                  <c:v>Child care</c:v>
                </c:pt>
                <c:pt idx="17">
                  <c:v>Dry cleaning</c:v>
                </c:pt>
                <c:pt idx="18">
                  <c:v>Dining out</c:v>
                </c:pt>
                <c:pt idx="19">
                  <c:v>Housecleaning service</c:v>
                </c:pt>
                <c:pt idx="20">
                  <c:v>Food</c:v>
                </c:pt>
                <c:pt idx="21">
                  <c:v>Gift/Purchase</c:v>
                </c:pt>
                <c:pt idx="22">
                  <c:v>Fuel</c:v>
                </c:pt>
                <c:pt idx="23">
                  <c:v>Swati's Personal</c:v>
                </c:pt>
                <c:pt idx="24">
                  <c:v>Ankit's Personal</c:v>
                </c:pt>
                <c:pt idx="25">
                  <c:v>Co-Payment/Other Paid</c:v>
                </c:pt>
                <c:pt idx="26">
                  <c:v>Transportation</c:v>
                </c:pt>
                <c:pt idx="27">
                  <c:v>Others</c:v>
                </c:pt>
              </c:strCache>
            </c:strRef>
          </c:cat>
          <c:val>
            <c:numRef>
              <c:f>'Dec''13'!$C$11:$C$39</c:f>
              <c:numCache>
                <c:formatCode>[$₹-4009]\ #,##0</c:formatCode>
                <c:ptCount val="29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87497728"/>
        <c:axId val="87982848"/>
      </c:barChart>
      <c:catAx>
        <c:axId val="87497728"/>
        <c:scaling>
          <c:orientation val="minMax"/>
        </c:scaling>
        <c:axPos val="b"/>
        <c:majorTickMark val="none"/>
        <c:tickLblPos val="nextTo"/>
        <c:crossAx val="87982848"/>
        <c:crosses val="autoZero"/>
        <c:auto val="1"/>
        <c:lblAlgn val="ctr"/>
        <c:lblOffset val="100"/>
      </c:catAx>
      <c:valAx>
        <c:axId val="87982848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8749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elete val="1"/>
          </c:dLbls>
          <c:cat>
            <c:strRef>
              <c:f>('Dec''13'!$B$8,'Dec''13'!$B$40:$B$41)</c:f>
              <c:strCache>
                <c:ptCount val="3"/>
                <c:pt idx="0">
                  <c:v>TOTAL INCOME</c:v>
                </c:pt>
                <c:pt idx="1">
                  <c:v>MONTHLY SAVING</c:v>
                </c:pt>
                <c:pt idx="2">
                  <c:v>TOTAL EXPENSES</c:v>
                </c:pt>
              </c:strCache>
            </c:strRef>
          </c:cat>
          <c:val>
            <c:numRef>
              <c:f>('Dec''13'!$C$8,'Dec''13'!$C$40:$C$41)</c:f>
              <c:numCache>
                <c:formatCode>[$₹-4009]\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hape val="cylinder"/>
        <c:axId val="87995136"/>
        <c:axId val="87996672"/>
        <c:axId val="0"/>
      </c:bar3DChart>
      <c:catAx>
        <c:axId val="87995136"/>
        <c:scaling>
          <c:orientation val="minMax"/>
        </c:scaling>
        <c:axPos val="l"/>
        <c:tickLblPos val="nextTo"/>
        <c:crossAx val="87996672"/>
        <c:crosses val="autoZero"/>
        <c:auto val="1"/>
        <c:lblAlgn val="ctr"/>
        <c:lblOffset val="100"/>
      </c:catAx>
      <c:valAx>
        <c:axId val="87996672"/>
        <c:scaling>
          <c:orientation val="minMax"/>
        </c:scaling>
        <c:axPos val="b"/>
        <c:majorGridlines/>
        <c:numFmt formatCode="[$₹-4009]\ #,##0" sourceLinked="1"/>
        <c:tickLblPos val="nextTo"/>
        <c:crossAx val="8799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 u="dbl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u="dbl">
                <a:solidFill>
                  <a:schemeClr val="accent2">
                    <a:lumMod val="75000"/>
                  </a:schemeClr>
                </a:solidFill>
              </a:rPr>
              <a:t>Expenses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1713137627709"/>
          <c:y val="0.13695610533890371"/>
          <c:w val="0.77670631878979879"/>
          <c:h val="0.65053865308256664"/>
        </c:manualLayout>
      </c:layout>
      <c:barChart>
        <c:barDir val="col"/>
        <c:grouping val="clustered"/>
        <c:ser>
          <c:idx val="0"/>
          <c:order val="0"/>
          <c:tx>
            <c:strRef>
              <c:f>'Jan''14'!$C$10</c:f>
              <c:strCache>
                <c:ptCount val="1"/>
                <c:pt idx="0">
                  <c:v>Jan'13</c:v>
                </c:pt>
              </c:strCache>
            </c:strRef>
          </c:tx>
          <c:cat>
            <c:strRef>
              <c:f>'Jan''14'!$B$11:$B$39</c:f>
              <c:strCache>
                <c:ptCount val="28"/>
                <c:pt idx="0">
                  <c:v>Housing Rent/Repairing</c:v>
                </c:pt>
                <c:pt idx="1">
                  <c:v>Insurance</c:v>
                </c:pt>
                <c:pt idx="2">
                  <c:v>Cable TV</c:v>
                </c:pt>
                <c:pt idx="3">
                  <c:v>Electricity</c:v>
                </c:pt>
                <c:pt idx="4">
                  <c:v>Gas</c:v>
                </c:pt>
                <c:pt idx="5">
                  <c:v>Tuition Fees</c:v>
                </c:pt>
                <c:pt idx="6">
                  <c:v>Water</c:v>
                </c:pt>
                <c:pt idx="7">
                  <c:v>House Cleaning Services</c:v>
                </c:pt>
                <c:pt idx="8">
                  <c:v>Loan</c:v>
                </c:pt>
                <c:pt idx="9">
                  <c:v>Fix Diposite/Bank</c:v>
                </c:pt>
                <c:pt idx="10">
                  <c:v>Internet</c:v>
                </c:pt>
                <c:pt idx="11">
                  <c:v>Mobile bills</c:v>
                </c:pt>
                <c:pt idx="14">
                  <c:v>Vacation</c:v>
                </c:pt>
                <c:pt idx="15">
                  <c:v>Groceries </c:v>
                </c:pt>
                <c:pt idx="16">
                  <c:v>Child care</c:v>
                </c:pt>
                <c:pt idx="17">
                  <c:v>Dry cleaning</c:v>
                </c:pt>
                <c:pt idx="18">
                  <c:v>Dining out</c:v>
                </c:pt>
                <c:pt idx="19">
                  <c:v>Housecleaning service</c:v>
                </c:pt>
                <c:pt idx="20">
                  <c:v>Food</c:v>
                </c:pt>
                <c:pt idx="21">
                  <c:v>Gift/Purchase</c:v>
                </c:pt>
                <c:pt idx="22">
                  <c:v>Fuel</c:v>
                </c:pt>
                <c:pt idx="23">
                  <c:v>Swati's Personal</c:v>
                </c:pt>
                <c:pt idx="24">
                  <c:v>Ankit's Personal</c:v>
                </c:pt>
                <c:pt idx="25">
                  <c:v>Co-Payment/Other Paid</c:v>
                </c:pt>
                <c:pt idx="26">
                  <c:v>Transportation</c:v>
                </c:pt>
                <c:pt idx="27">
                  <c:v>Others</c:v>
                </c:pt>
              </c:strCache>
            </c:strRef>
          </c:cat>
          <c:val>
            <c:numRef>
              <c:f>'Jan''14'!$C$11:$C$39</c:f>
              <c:numCache>
                <c:formatCode>[$₹-4009]\ #,##0</c:formatCode>
                <c:ptCount val="29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89409792"/>
        <c:axId val="89411584"/>
      </c:barChart>
      <c:catAx>
        <c:axId val="89409792"/>
        <c:scaling>
          <c:orientation val="minMax"/>
        </c:scaling>
        <c:axPos val="b"/>
        <c:majorTickMark val="none"/>
        <c:tickLblPos val="nextTo"/>
        <c:crossAx val="89411584"/>
        <c:crosses val="autoZero"/>
        <c:auto val="1"/>
        <c:lblAlgn val="ctr"/>
        <c:lblOffset val="100"/>
      </c:catAx>
      <c:valAx>
        <c:axId val="89411584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89409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elete val="1"/>
          </c:dLbls>
          <c:cat>
            <c:strRef>
              <c:f>('Jan''14'!$B$8,'Jan''14'!$B$40:$B$41)</c:f>
              <c:strCache>
                <c:ptCount val="3"/>
                <c:pt idx="0">
                  <c:v>TOTAL INCOME</c:v>
                </c:pt>
                <c:pt idx="1">
                  <c:v>MONTHLY SAVING</c:v>
                </c:pt>
                <c:pt idx="2">
                  <c:v>TOTAL EXPENSES</c:v>
                </c:pt>
              </c:strCache>
            </c:strRef>
          </c:cat>
          <c:val>
            <c:numRef>
              <c:f>('Jan''14'!$C$8,'Jan''14'!$C$40:$C$41)</c:f>
              <c:numCache>
                <c:formatCode>[$₹-4009]\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hape val="cylinder"/>
        <c:axId val="89432064"/>
        <c:axId val="89433600"/>
        <c:axId val="0"/>
      </c:bar3DChart>
      <c:catAx>
        <c:axId val="89432064"/>
        <c:scaling>
          <c:orientation val="minMax"/>
        </c:scaling>
        <c:axPos val="l"/>
        <c:tickLblPos val="nextTo"/>
        <c:crossAx val="89433600"/>
        <c:crosses val="autoZero"/>
        <c:auto val="1"/>
        <c:lblAlgn val="ctr"/>
        <c:lblOffset val="100"/>
      </c:catAx>
      <c:valAx>
        <c:axId val="89433600"/>
        <c:scaling>
          <c:orientation val="minMax"/>
        </c:scaling>
        <c:axPos val="b"/>
        <c:majorGridlines/>
        <c:numFmt formatCode="[$₹-4009]\ #,##0" sourceLinked="1"/>
        <c:tickLblPos val="nextTo"/>
        <c:crossAx val="8943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 u="dbl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u="dbl">
                <a:solidFill>
                  <a:schemeClr val="accent2">
                    <a:lumMod val="75000"/>
                  </a:schemeClr>
                </a:solidFill>
              </a:rPr>
              <a:t>Expenses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1713137627709"/>
          <c:y val="0.13695610533890371"/>
          <c:w val="0.77670631878979879"/>
          <c:h val="0.65053865308256664"/>
        </c:manualLayout>
      </c:layout>
      <c:barChart>
        <c:barDir val="col"/>
        <c:grouping val="clustered"/>
        <c:ser>
          <c:idx val="0"/>
          <c:order val="0"/>
          <c:tx>
            <c:strRef>
              <c:f>'Feb''14'!$C$10</c:f>
              <c:strCache>
                <c:ptCount val="1"/>
                <c:pt idx="0">
                  <c:v>Feb'14</c:v>
                </c:pt>
              </c:strCache>
            </c:strRef>
          </c:tx>
          <c:cat>
            <c:strRef>
              <c:f>'Feb''14'!$B$11:$B$39</c:f>
              <c:strCache>
                <c:ptCount val="28"/>
                <c:pt idx="0">
                  <c:v>Housing Rent/Repairing</c:v>
                </c:pt>
                <c:pt idx="1">
                  <c:v>Insurance</c:v>
                </c:pt>
                <c:pt idx="2">
                  <c:v>Cable TV</c:v>
                </c:pt>
                <c:pt idx="3">
                  <c:v>Electricity</c:v>
                </c:pt>
                <c:pt idx="4">
                  <c:v>Gas</c:v>
                </c:pt>
                <c:pt idx="5">
                  <c:v>Tuition Fees</c:v>
                </c:pt>
                <c:pt idx="6">
                  <c:v>Water</c:v>
                </c:pt>
                <c:pt idx="7">
                  <c:v>House Cleaning Services</c:v>
                </c:pt>
                <c:pt idx="8">
                  <c:v>Loan</c:v>
                </c:pt>
                <c:pt idx="9">
                  <c:v>Fix Diposite/Bank</c:v>
                </c:pt>
                <c:pt idx="10">
                  <c:v>Internet</c:v>
                </c:pt>
                <c:pt idx="11">
                  <c:v>Mobile bills</c:v>
                </c:pt>
                <c:pt idx="14">
                  <c:v>Vacation</c:v>
                </c:pt>
                <c:pt idx="15">
                  <c:v>Groceries </c:v>
                </c:pt>
                <c:pt idx="16">
                  <c:v>Child care</c:v>
                </c:pt>
                <c:pt idx="17">
                  <c:v>Dry cleaning</c:v>
                </c:pt>
                <c:pt idx="18">
                  <c:v>Dining out</c:v>
                </c:pt>
                <c:pt idx="19">
                  <c:v>Housecleaning service</c:v>
                </c:pt>
                <c:pt idx="20">
                  <c:v>Food</c:v>
                </c:pt>
                <c:pt idx="21">
                  <c:v>Gift/Purchase</c:v>
                </c:pt>
                <c:pt idx="22">
                  <c:v>Fuel</c:v>
                </c:pt>
                <c:pt idx="23">
                  <c:v>Swati's Personal</c:v>
                </c:pt>
                <c:pt idx="24">
                  <c:v>Ankit's Personal</c:v>
                </c:pt>
                <c:pt idx="25">
                  <c:v>Co-Payment/Other Paid</c:v>
                </c:pt>
                <c:pt idx="26">
                  <c:v>Transportation</c:v>
                </c:pt>
                <c:pt idx="27">
                  <c:v>Others</c:v>
                </c:pt>
              </c:strCache>
            </c:strRef>
          </c:cat>
          <c:val>
            <c:numRef>
              <c:f>'Feb''14'!$C$11:$C$39</c:f>
              <c:numCache>
                <c:formatCode>[$₹-4009]\ #,##0</c:formatCode>
                <c:ptCount val="29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89736704"/>
        <c:axId val="89738240"/>
      </c:barChart>
      <c:catAx>
        <c:axId val="89736704"/>
        <c:scaling>
          <c:orientation val="minMax"/>
        </c:scaling>
        <c:axPos val="b"/>
        <c:majorTickMark val="none"/>
        <c:tickLblPos val="nextTo"/>
        <c:crossAx val="89738240"/>
        <c:crosses val="autoZero"/>
        <c:auto val="1"/>
        <c:lblAlgn val="ctr"/>
        <c:lblOffset val="100"/>
      </c:catAx>
      <c:valAx>
        <c:axId val="89738240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8973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elete val="1"/>
          </c:dLbls>
          <c:cat>
            <c:strRef>
              <c:f>('Feb''14'!$B$8,'Feb''14'!$B$40:$B$41)</c:f>
              <c:strCache>
                <c:ptCount val="3"/>
                <c:pt idx="0">
                  <c:v>TOTAL INCOME</c:v>
                </c:pt>
                <c:pt idx="1">
                  <c:v>MONTHLY SAVING</c:v>
                </c:pt>
                <c:pt idx="2">
                  <c:v>TOTAL EXPENSES</c:v>
                </c:pt>
              </c:strCache>
            </c:strRef>
          </c:cat>
          <c:val>
            <c:numRef>
              <c:f>('Feb''14'!$C$8,'Feb''14'!$C$40:$C$41)</c:f>
              <c:numCache>
                <c:formatCode>[$₹-4009]\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hape val="cylinder"/>
        <c:axId val="89754624"/>
        <c:axId val="89780992"/>
        <c:axId val="0"/>
      </c:bar3DChart>
      <c:catAx>
        <c:axId val="89754624"/>
        <c:scaling>
          <c:orientation val="minMax"/>
        </c:scaling>
        <c:axPos val="l"/>
        <c:tickLblPos val="nextTo"/>
        <c:crossAx val="89780992"/>
        <c:crosses val="autoZero"/>
        <c:auto val="1"/>
        <c:lblAlgn val="ctr"/>
        <c:lblOffset val="100"/>
      </c:catAx>
      <c:valAx>
        <c:axId val="89780992"/>
        <c:scaling>
          <c:orientation val="minMax"/>
        </c:scaling>
        <c:axPos val="b"/>
        <c:majorGridlines/>
        <c:numFmt formatCode="[$₹-4009]\ #,##0" sourceLinked="1"/>
        <c:tickLblPos val="nextTo"/>
        <c:crossAx val="8975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 u="dbl"/>
              <a:t>Income Vs Expenses</a:t>
            </a:r>
          </a:p>
        </c:rich>
      </c:tx>
      <c:layout>
        <c:manualLayout>
          <c:xMode val="edge"/>
          <c:yMode val="edge"/>
          <c:x val="0.36034608378870692"/>
          <c:y val="0"/>
        </c:manualLayout>
      </c:layout>
    </c:title>
    <c:view3D>
      <c:rotX val="40"/>
      <c:rotY val="70"/>
      <c:depthPercent val="100"/>
      <c:rAngAx val="1"/>
    </c:view3D>
    <c:plotArea>
      <c:layout>
        <c:manualLayout>
          <c:layoutTarget val="inner"/>
          <c:xMode val="edge"/>
          <c:yMode val="edge"/>
          <c:x val="9.3832166006873524E-2"/>
          <c:y val="0.11683952127343308"/>
          <c:w val="0.88591000710546541"/>
          <c:h val="0.71429503350916135"/>
        </c:manualLayout>
      </c:layout>
      <c:bar3DChart>
        <c:barDir val="col"/>
        <c:grouping val="clustered"/>
        <c:ser>
          <c:idx val="0"/>
          <c:order val="0"/>
          <c:tx>
            <c:strRef>
              <c:f>'Main Board'!$B$75</c:f>
              <c:strCache>
                <c:ptCount val="1"/>
                <c:pt idx="0">
                  <c:v>TOTAL INCOME</c:v>
                </c:pt>
              </c:strCache>
            </c:strRef>
          </c:tx>
          <c:cat>
            <c:strRef>
              <c:f>'Main Board'!$C$74:$N$74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'Main Board'!$C$75:$N$75</c:f>
              <c:numCache>
                <c:formatCode>[$₹-4009]\ #,##0</c:formatCode>
                <c:ptCount val="12"/>
                <c:pt idx="0">
                  <c:v>0</c:v>
                </c:pt>
                <c:pt idx="1">
                  <c:v>33800</c:v>
                </c:pt>
                <c:pt idx="2">
                  <c:v>33800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'Main Board'!$B$76</c:f>
              <c:strCache>
                <c:ptCount val="1"/>
                <c:pt idx="0">
                  <c:v>TOTAL EXPENSES</c:v>
                </c:pt>
              </c:strCache>
            </c:strRef>
          </c:tx>
          <c:cat>
            <c:strRef>
              <c:f>'Main Board'!$C$74:$N$74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'Main Board'!$C$76:$N$76</c:f>
              <c:numCache>
                <c:formatCode>[$₹-4009]\ 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11935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75"/>
        <c:shape val="box"/>
        <c:axId val="75578752"/>
        <c:axId val="75609216"/>
        <c:axId val="0"/>
      </c:bar3DChart>
      <c:catAx>
        <c:axId val="75578752"/>
        <c:scaling>
          <c:orientation val="minMax"/>
        </c:scaling>
        <c:axPos val="b"/>
        <c:majorTickMark val="none"/>
        <c:tickLblPos val="nextTo"/>
        <c:crossAx val="75609216"/>
        <c:crosses val="autoZero"/>
        <c:auto val="1"/>
        <c:lblAlgn val="ctr"/>
        <c:lblOffset val="100"/>
      </c:catAx>
      <c:valAx>
        <c:axId val="75609216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755787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590348167805011"/>
          <c:y val="0.92197232627474968"/>
          <c:w val="0.33481468819111337"/>
          <c:h val="7.8027626329051095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 u="dbl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u="dbl">
                <a:solidFill>
                  <a:schemeClr val="accent2">
                    <a:lumMod val="75000"/>
                  </a:schemeClr>
                </a:solidFill>
              </a:rPr>
              <a:t>Expenses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1713137627709"/>
          <c:y val="0.13695610533890371"/>
          <c:w val="0.77670631878979879"/>
          <c:h val="0.65053865308256664"/>
        </c:manualLayout>
      </c:layout>
      <c:barChart>
        <c:barDir val="col"/>
        <c:grouping val="clustered"/>
        <c:ser>
          <c:idx val="0"/>
          <c:order val="0"/>
          <c:tx>
            <c:strRef>
              <c:f>'Mar''14'!$C$10</c:f>
              <c:strCache>
                <c:ptCount val="1"/>
                <c:pt idx="0">
                  <c:v>Mar'14</c:v>
                </c:pt>
              </c:strCache>
            </c:strRef>
          </c:tx>
          <c:cat>
            <c:strRef>
              <c:f>'Mar''14'!$B$11:$B$39</c:f>
              <c:strCache>
                <c:ptCount val="28"/>
                <c:pt idx="0">
                  <c:v>Housing Rent/Repairing</c:v>
                </c:pt>
                <c:pt idx="1">
                  <c:v>Insurance</c:v>
                </c:pt>
                <c:pt idx="2">
                  <c:v>Cable TV</c:v>
                </c:pt>
                <c:pt idx="3">
                  <c:v>Electricity</c:v>
                </c:pt>
                <c:pt idx="4">
                  <c:v>Gas</c:v>
                </c:pt>
                <c:pt idx="5">
                  <c:v>Tuition Fees</c:v>
                </c:pt>
                <c:pt idx="6">
                  <c:v>Water</c:v>
                </c:pt>
                <c:pt idx="7">
                  <c:v>House Cleaning Services</c:v>
                </c:pt>
                <c:pt idx="8">
                  <c:v>Loan</c:v>
                </c:pt>
                <c:pt idx="9">
                  <c:v>Fix Diposite/Bank</c:v>
                </c:pt>
                <c:pt idx="10">
                  <c:v>Internet</c:v>
                </c:pt>
                <c:pt idx="11">
                  <c:v>Mobile bills</c:v>
                </c:pt>
                <c:pt idx="14">
                  <c:v>Vacation</c:v>
                </c:pt>
                <c:pt idx="15">
                  <c:v>Groceries </c:v>
                </c:pt>
                <c:pt idx="16">
                  <c:v>Child care</c:v>
                </c:pt>
                <c:pt idx="17">
                  <c:v>Dry cleaning</c:v>
                </c:pt>
                <c:pt idx="18">
                  <c:v>Dining out</c:v>
                </c:pt>
                <c:pt idx="19">
                  <c:v>Housecleaning service</c:v>
                </c:pt>
                <c:pt idx="20">
                  <c:v>Food</c:v>
                </c:pt>
                <c:pt idx="21">
                  <c:v>Gift/Purchase</c:v>
                </c:pt>
                <c:pt idx="22">
                  <c:v>Fuel</c:v>
                </c:pt>
                <c:pt idx="23">
                  <c:v>Swati's Personal</c:v>
                </c:pt>
                <c:pt idx="24">
                  <c:v>Ankit's Personal</c:v>
                </c:pt>
                <c:pt idx="25">
                  <c:v>Co-Payment/Other Paid</c:v>
                </c:pt>
                <c:pt idx="26">
                  <c:v>Transportation</c:v>
                </c:pt>
                <c:pt idx="27">
                  <c:v>Others</c:v>
                </c:pt>
              </c:strCache>
            </c:strRef>
          </c:cat>
          <c:val>
            <c:numRef>
              <c:f>'Mar''14'!$C$11:$C$39</c:f>
              <c:numCache>
                <c:formatCode>[$₹-4009]\ #,##0</c:formatCode>
                <c:ptCount val="29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91304704"/>
        <c:axId val="91306240"/>
      </c:barChart>
      <c:catAx>
        <c:axId val="91304704"/>
        <c:scaling>
          <c:orientation val="minMax"/>
        </c:scaling>
        <c:axPos val="b"/>
        <c:majorTickMark val="none"/>
        <c:tickLblPos val="nextTo"/>
        <c:crossAx val="91306240"/>
        <c:crosses val="autoZero"/>
        <c:auto val="1"/>
        <c:lblAlgn val="ctr"/>
        <c:lblOffset val="100"/>
      </c:catAx>
      <c:valAx>
        <c:axId val="91306240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9130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cat>
            <c:strRef>
              <c:f>('Mar''14'!$B$8,'Mar''14'!$B$40:$B$41)</c:f>
              <c:strCache>
                <c:ptCount val="3"/>
                <c:pt idx="0">
                  <c:v>TOTAL INCOME</c:v>
                </c:pt>
                <c:pt idx="1">
                  <c:v>MONTHLY SAVING</c:v>
                </c:pt>
                <c:pt idx="2">
                  <c:v>TOTAL EXPENSES</c:v>
                </c:pt>
              </c:strCache>
            </c:strRef>
          </c:cat>
          <c:val>
            <c:numRef>
              <c:f>('Mar''14'!$C$8,'Mar''14'!$C$40:$C$41)</c:f>
              <c:numCache>
                <c:formatCode>[$₹-4009]\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hape val="cylinder"/>
        <c:axId val="91338624"/>
        <c:axId val="91340160"/>
        <c:axId val="0"/>
      </c:bar3DChart>
      <c:catAx>
        <c:axId val="91338624"/>
        <c:scaling>
          <c:orientation val="minMax"/>
        </c:scaling>
        <c:axPos val="l"/>
        <c:tickLblPos val="nextTo"/>
        <c:crossAx val="91340160"/>
        <c:crosses val="autoZero"/>
        <c:auto val="1"/>
        <c:lblAlgn val="ctr"/>
        <c:lblOffset val="100"/>
      </c:catAx>
      <c:valAx>
        <c:axId val="91340160"/>
        <c:scaling>
          <c:orientation val="minMax"/>
        </c:scaling>
        <c:axPos val="b"/>
        <c:majorGridlines/>
        <c:numFmt formatCode="[$₹-4009]\ #,##0" sourceLinked="1"/>
        <c:tickLblPos val="nextTo"/>
        <c:crossAx val="9133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 u="dbl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u="dbl">
                <a:solidFill>
                  <a:schemeClr val="accent2">
                    <a:lumMod val="75000"/>
                  </a:schemeClr>
                </a:solidFill>
              </a:rPr>
              <a:t>Expenses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1713137627709"/>
          <c:y val="0.13695610533890371"/>
          <c:w val="0.77670631878979879"/>
          <c:h val="0.65053865308256664"/>
        </c:manualLayout>
      </c:layout>
      <c:barChart>
        <c:barDir val="col"/>
        <c:grouping val="clustered"/>
        <c:ser>
          <c:idx val="0"/>
          <c:order val="0"/>
          <c:tx>
            <c:strRef>
              <c:f>'Apr''14'!$C$10</c:f>
              <c:strCache>
                <c:ptCount val="1"/>
                <c:pt idx="0">
                  <c:v>Apr'14</c:v>
                </c:pt>
              </c:strCache>
            </c:strRef>
          </c:tx>
          <c:cat>
            <c:strRef>
              <c:f>'Apr''14'!$B$11:$B$39</c:f>
              <c:strCache>
                <c:ptCount val="28"/>
                <c:pt idx="0">
                  <c:v>Housing Rent/Repairing</c:v>
                </c:pt>
                <c:pt idx="1">
                  <c:v>Insurance</c:v>
                </c:pt>
                <c:pt idx="2">
                  <c:v>Cable TV</c:v>
                </c:pt>
                <c:pt idx="3">
                  <c:v>Electricity</c:v>
                </c:pt>
                <c:pt idx="4">
                  <c:v>Gas</c:v>
                </c:pt>
                <c:pt idx="5">
                  <c:v>Tuition Fees</c:v>
                </c:pt>
                <c:pt idx="6">
                  <c:v>Water</c:v>
                </c:pt>
                <c:pt idx="7">
                  <c:v>House Cleaning Services</c:v>
                </c:pt>
                <c:pt idx="8">
                  <c:v>Loan</c:v>
                </c:pt>
                <c:pt idx="9">
                  <c:v>Fix Diposite/Bank</c:v>
                </c:pt>
                <c:pt idx="10">
                  <c:v>Internet</c:v>
                </c:pt>
                <c:pt idx="11">
                  <c:v>Mobile bills</c:v>
                </c:pt>
                <c:pt idx="14">
                  <c:v>Vacation</c:v>
                </c:pt>
                <c:pt idx="15">
                  <c:v>Groceries </c:v>
                </c:pt>
                <c:pt idx="16">
                  <c:v>Child care</c:v>
                </c:pt>
                <c:pt idx="17">
                  <c:v>Dry cleaning</c:v>
                </c:pt>
                <c:pt idx="18">
                  <c:v>Dining out</c:v>
                </c:pt>
                <c:pt idx="19">
                  <c:v>Housecleaning service</c:v>
                </c:pt>
                <c:pt idx="20">
                  <c:v>Food</c:v>
                </c:pt>
                <c:pt idx="21">
                  <c:v>Gift/Purchase</c:v>
                </c:pt>
                <c:pt idx="22">
                  <c:v>Fuel</c:v>
                </c:pt>
                <c:pt idx="23">
                  <c:v>Swati's Personal</c:v>
                </c:pt>
                <c:pt idx="24">
                  <c:v>Ankit's Personal</c:v>
                </c:pt>
                <c:pt idx="25">
                  <c:v>Co-Payment/Other Paid</c:v>
                </c:pt>
                <c:pt idx="26">
                  <c:v>Transportation</c:v>
                </c:pt>
                <c:pt idx="27">
                  <c:v>Others</c:v>
                </c:pt>
              </c:strCache>
            </c:strRef>
          </c:cat>
          <c:val>
            <c:numRef>
              <c:f>'Apr''14'!$C$11:$C$39</c:f>
              <c:numCache>
                <c:formatCode>[$₹-4009]\ #,##0</c:formatCode>
                <c:ptCount val="29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91467136"/>
        <c:axId val="91489408"/>
      </c:barChart>
      <c:catAx>
        <c:axId val="91467136"/>
        <c:scaling>
          <c:orientation val="minMax"/>
        </c:scaling>
        <c:axPos val="b"/>
        <c:majorTickMark val="none"/>
        <c:tickLblPos val="nextTo"/>
        <c:crossAx val="91489408"/>
        <c:crosses val="autoZero"/>
        <c:auto val="1"/>
        <c:lblAlgn val="ctr"/>
        <c:lblOffset val="100"/>
      </c:catAx>
      <c:valAx>
        <c:axId val="91489408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9146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cat>
            <c:strRef>
              <c:f>('Apr''14'!$B$8,'Apr''14'!$B$40:$B$41)</c:f>
              <c:strCache>
                <c:ptCount val="3"/>
                <c:pt idx="0">
                  <c:v>TOTAL INCOME</c:v>
                </c:pt>
                <c:pt idx="1">
                  <c:v>MONTHLY SAVING</c:v>
                </c:pt>
                <c:pt idx="2">
                  <c:v>TOTAL EXPENSES</c:v>
                </c:pt>
              </c:strCache>
            </c:strRef>
          </c:cat>
          <c:val>
            <c:numRef>
              <c:f>('Apr''14'!$C$8,'Apr''14'!$C$40:$C$41)</c:f>
              <c:numCache>
                <c:formatCode>[$₹-4009]\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hape val="cylinder"/>
        <c:axId val="91521792"/>
        <c:axId val="91523328"/>
        <c:axId val="0"/>
      </c:bar3DChart>
      <c:catAx>
        <c:axId val="91521792"/>
        <c:scaling>
          <c:orientation val="minMax"/>
        </c:scaling>
        <c:axPos val="l"/>
        <c:tickLblPos val="nextTo"/>
        <c:crossAx val="91523328"/>
        <c:crosses val="autoZero"/>
        <c:auto val="1"/>
        <c:lblAlgn val="ctr"/>
        <c:lblOffset val="100"/>
      </c:catAx>
      <c:valAx>
        <c:axId val="91523328"/>
        <c:scaling>
          <c:orientation val="minMax"/>
        </c:scaling>
        <c:axPos val="b"/>
        <c:majorGridlines/>
        <c:numFmt formatCode="[$₹-4009]\ #,##0" sourceLinked="1"/>
        <c:tickLblPos val="nextTo"/>
        <c:crossAx val="9152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 u="dbl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u="dbl">
                <a:solidFill>
                  <a:schemeClr val="accent2">
                    <a:lumMod val="75000"/>
                  </a:schemeClr>
                </a:solidFill>
              </a:rPr>
              <a:t>Expenses</a:t>
            </a:r>
          </a:p>
        </c:rich>
      </c:tx>
    </c:title>
    <c:plotArea>
      <c:layout>
        <c:manualLayout>
          <c:layoutTarget val="inner"/>
          <c:xMode val="edge"/>
          <c:yMode val="edge"/>
          <c:x val="0.10011713137627709"/>
          <c:y val="0.13695610533890371"/>
          <c:w val="0.77670631878979879"/>
          <c:h val="0.65053865308256664"/>
        </c:manualLayout>
      </c:layout>
      <c:barChart>
        <c:barDir val="col"/>
        <c:grouping val="clustered"/>
        <c:ser>
          <c:idx val="0"/>
          <c:order val="0"/>
          <c:tx>
            <c:strRef>
              <c:f>'Sep''13'!$C$10</c:f>
              <c:strCache>
                <c:ptCount val="1"/>
                <c:pt idx="0">
                  <c:v>Sep'13</c:v>
                </c:pt>
              </c:strCache>
            </c:strRef>
          </c:tx>
          <c:cat>
            <c:strRef>
              <c:f>'Sep''13'!$B$11:$B$39</c:f>
              <c:strCache>
                <c:ptCount val="28"/>
                <c:pt idx="0">
                  <c:v>Housing Rent/Repairing</c:v>
                </c:pt>
                <c:pt idx="1">
                  <c:v>Insurance</c:v>
                </c:pt>
                <c:pt idx="2">
                  <c:v>Cable TV</c:v>
                </c:pt>
                <c:pt idx="3">
                  <c:v>Electricity</c:v>
                </c:pt>
                <c:pt idx="4">
                  <c:v>Gas</c:v>
                </c:pt>
                <c:pt idx="5">
                  <c:v>Tuition Fees</c:v>
                </c:pt>
                <c:pt idx="6">
                  <c:v>Water</c:v>
                </c:pt>
                <c:pt idx="7">
                  <c:v>House Cleaning Services</c:v>
                </c:pt>
                <c:pt idx="8">
                  <c:v>Loan</c:v>
                </c:pt>
                <c:pt idx="9">
                  <c:v>Fix Diposite/Bank</c:v>
                </c:pt>
                <c:pt idx="10">
                  <c:v>Internet</c:v>
                </c:pt>
                <c:pt idx="11">
                  <c:v>Mobile bills</c:v>
                </c:pt>
                <c:pt idx="12">
                  <c:v>Tiffen</c:v>
                </c:pt>
                <c:pt idx="14">
                  <c:v>Vacation</c:v>
                </c:pt>
                <c:pt idx="15">
                  <c:v>Groceries </c:v>
                </c:pt>
                <c:pt idx="16">
                  <c:v>Child care</c:v>
                </c:pt>
                <c:pt idx="17">
                  <c:v>Dry cleaning</c:v>
                </c:pt>
                <c:pt idx="18">
                  <c:v>Dining out</c:v>
                </c:pt>
                <c:pt idx="19">
                  <c:v>Housecleaning service</c:v>
                </c:pt>
                <c:pt idx="20">
                  <c:v>Food</c:v>
                </c:pt>
                <c:pt idx="21">
                  <c:v>Gift/Purchase</c:v>
                </c:pt>
                <c:pt idx="22">
                  <c:v>Fuel</c:v>
                </c:pt>
                <c:pt idx="23">
                  <c:v>Swati's Personal</c:v>
                </c:pt>
                <c:pt idx="24">
                  <c:v>Ankit's Personal</c:v>
                </c:pt>
                <c:pt idx="25">
                  <c:v>Co-Payment/Other Paid</c:v>
                </c:pt>
                <c:pt idx="26">
                  <c:v>Transportation</c:v>
                </c:pt>
                <c:pt idx="27">
                  <c:v>Others</c:v>
                </c:pt>
              </c:strCache>
            </c:strRef>
          </c:cat>
          <c:val>
            <c:numRef>
              <c:f>'Sep''13'!$C$11:$C$39</c:f>
              <c:numCache>
                <c:formatCode>[$₹-4009]\ #,##0</c:formatCode>
                <c:ptCount val="29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96897280"/>
        <c:axId val="96923648"/>
      </c:barChart>
      <c:catAx>
        <c:axId val="96897280"/>
        <c:scaling>
          <c:orientation val="minMax"/>
        </c:scaling>
        <c:axPos val="b"/>
        <c:majorTickMark val="none"/>
        <c:tickLblPos val="nextTo"/>
        <c:crossAx val="96923648"/>
        <c:crosses val="autoZero"/>
        <c:auto val="1"/>
        <c:lblAlgn val="ctr"/>
        <c:lblOffset val="100"/>
      </c:catAx>
      <c:valAx>
        <c:axId val="96923648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96897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dLbls>
            <c:dLbl>
              <c:idx val="0"/>
              <c:showVal val="1"/>
            </c:dLbl>
            <c:dLbl>
              <c:idx val="1"/>
              <c:showVal val="1"/>
            </c:dLbl>
            <c:dLbl>
              <c:idx val="2"/>
              <c:showVal val="1"/>
            </c:dLbl>
            <c:delete val="1"/>
          </c:dLbls>
          <c:cat>
            <c:strRef>
              <c:f>('Sep''13'!$B$8,'Sep''13'!$B$40:$B$41)</c:f>
              <c:strCache>
                <c:ptCount val="3"/>
                <c:pt idx="0">
                  <c:v>TOTAL INCOME</c:v>
                </c:pt>
                <c:pt idx="1">
                  <c:v>MONTHLY SAVING</c:v>
                </c:pt>
                <c:pt idx="2">
                  <c:v>TOTAL EXPENSES</c:v>
                </c:pt>
              </c:strCache>
            </c:strRef>
          </c:cat>
          <c:val>
            <c:numRef>
              <c:f>('Sep''13'!$C$8,'Sep''13'!$C$40:$C$41)</c:f>
              <c:numCache>
                <c:formatCode>[$₹-4009]\ #,##0</c:formatCode>
                <c:ptCount val="3"/>
                <c:pt idx="0">
                  <c:v>33800</c:v>
                </c:pt>
                <c:pt idx="1">
                  <c:v>33800</c:v>
                </c:pt>
                <c:pt idx="2">
                  <c:v>0</c:v>
                </c:pt>
              </c:numCache>
            </c:numRef>
          </c:val>
        </c:ser>
        <c:shape val="cylinder"/>
        <c:axId val="96940032"/>
        <c:axId val="96941568"/>
        <c:axId val="0"/>
      </c:bar3DChart>
      <c:catAx>
        <c:axId val="96940032"/>
        <c:scaling>
          <c:orientation val="minMax"/>
        </c:scaling>
        <c:axPos val="l"/>
        <c:tickLblPos val="nextTo"/>
        <c:crossAx val="96941568"/>
        <c:crosses val="autoZero"/>
        <c:auto val="1"/>
        <c:lblAlgn val="ctr"/>
        <c:lblOffset val="100"/>
      </c:catAx>
      <c:valAx>
        <c:axId val="96941568"/>
        <c:scaling>
          <c:orientation val="minMax"/>
        </c:scaling>
        <c:axPos val="b"/>
        <c:majorGridlines/>
        <c:numFmt formatCode="[$₹-4009]\ #,##0" sourceLinked="1"/>
        <c:tickLblPos val="nextTo"/>
        <c:crossAx val="96940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 u="dbl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u="dbl">
                <a:solidFill>
                  <a:schemeClr val="accent2">
                    <a:lumMod val="75000"/>
                  </a:schemeClr>
                </a:solidFill>
              </a:rPr>
              <a:t>Expenses</a:t>
            </a:r>
          </a:p>
        </c:rich>
      </c:tx>
    </c:title>
    <c:plotArea>
      <c:layout>
        <c:manualLayout>
          <c:layoutTarget val="inner"/>
          <c:xMode val="edge"/>
          <c:yMode val="edge"/>
          <c:x val="0.10011713137627709"/>
          <c:y val="0.13695610533890371"/>
          <c:w val="0.77670631878979879"/>
          <c:h val="0.65053865308256664"/>
        </c:manualLayout>
      </c:layout>
      <c:barChart>
        <c:barDir val="col"/>
        <c:grouping val="clustered"/>
        <c:ser>
          <c:idx val="0"/>
          <c:order val="0"/>
          <c:tx>
            <c:strRef>
              <c:f>'Sep''13'!$C$10</c:f>
              <c:strCache>
                <c:ptCount val="1"/>
                <c:pt idx="0">
                  <c:v>Sep'13</c:v>
                </c:pt>
              </c:strCache>
            </c:strRef>
          </c:tx>
          <c:cat>
            <c:strRef>
              <c:f>'Sep''13'!$B$11:$B$39</c:f>
              <c:strCache>
                <c:ptCount val="28"/>
                <c:pt idx="0">
                  <c:v>Housing Rent/Repairing</c:v>
                </c:pt>
                <c:pt idx="1">
                  <c:v>Insurance</c:v>
                </c:pt>
                <c:pt idx="2">
                  <c:v>Cable TV</c:v>
                </c:pt>
                <c:pt idx="3">
                  <c:v>Electricity</c:v>
                </c:pt>
                <c:pt idx="4">
                  <c:v>Gas</c:v>
                </c:pt>
                <c:pt idx="5">
                  <c:v>Tuition Fees</c:v>
                </c:pt>
                <c:pt idx="6">
                  <c:v>Water</c:v>
                </c:pt>
                <c:pt idx="7">
                  <c:v>House Cleaning Services</c:v>
                </c:pt>
                <c:pt idx="8">
                  <c:v>Loan</c:v>
                </c:pt>
                <c:pt idx="9">
                  <c:v>Fix Diposite/Bank</c:v>
                </c:pt>
                <c:pt idx="10">
                  <c:v>Internet</c:v>
                </c:pt>
                <c:pt idx="11">
                  <c:v>Mobile bills</c:v>
                </c:pt>
                <c:pt idx="12">
                  <c:v>Tiffen</c:v>
                </c:pt>
                <c:pt idx="14">
                  <c:v>Vacation</c:v>
                </c:pt>
                <c:pt idx="15">
                  <c:v>Groceries </c:v>
                </c:pt>
                <c:pt idx="16">
                  <c:v>Child care</c:v>
                </c:pt>
                <c:pt idx="17">
                  <c:v>Dry cleaning</c:v>
                </c:pt>
                <c:pt idx="18">
                  <c:v>Dining out</c:v>
                </c:pt>
                <c:pt idx="19">
                  <c:v>Housecleaning service</c:v>
                </c:pt>
                <c:pt idx="20">
                  <c:v>Food</c:v>
                </c:pt>
                <c:pt idx="21">
                  <c:v>Gift/Purchase</c:v>
                </c:pt>
                <c:pt idx="22">
                  <c:v>Fuel</c:v>
                </c:pt>
                <c:pt idx="23">
                  <c:v>Swati's Personal</c:v>
                </c:pt>
                <c:pt idx="24">
                  <c:v>Ankit's Personal</c:v>
                </c:pt>
                <c:pt idx="25">
                  <c:v>Co-Payment/Other Paid</c:v>
                </c:pt>
                <c:pt idx="26">
                  <c:v>Transportation</c:v>
                </c:pt>
                <c:pt idx="27">
                  <c:v>Others</c:v>
                </c:pt>
              </c:strCache>
            </c:strRef>
          </c:cat>
          <c:val>
            <c:numRef>
              <c:f>'Sep''13'!$C$11:$C$39</c:f>
              <c:numCache>
                <c:formatCode>[$₹-4009]\ #,##0</c:formatCode>
                <c:ptCount val="29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96990720"/>
        <c:axId val="96992256"/>
      </c:barChart>
      <c:catAx>
        <c:axId val="96990720"/>
        <c:scaling>
          <c:orientation val="minMax"/>
        </c:scaling>
        <c:axPos val="b"/>
        <c:majorTickMark val="none"/>
        <c:tickLblPos val="nextTo"/>
        <c:crossAx val="96992256"/>
        <c:crosses val="autoZero"/>
        <c:auto val="1"/>
        <c:lblAlgn val="ctr"/>
        <c:lblOffset val="100"/>
      </c:catAx>
      <c:valAx>
        <c:axId val="96992256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96990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dLbls>
            <c:dLbl>
              <c:idx val="0"/>
              <c:showVal val="1"/>
            </c:dLbl>
            <c:dLbl>
              <c:idx val="1"/>
              <c:showVal val="1"/>
            </c:dLbl>
            <c:dLbl>
              <c:idx val="2"/>
              <c:showVal val="1"/>
            </c:dLbl>
            <c:delete val="1"/>
          </c:dLbls>
          <c:cat>
            <c:strRef>
              <c:f>('Sep''13'!$B$8,'Sep''13'!$B$40:$B$41)</c:f>
              <c:strCache>
                <c:ptCount val="3"/>
                <c:pt idx="0">
                  <c:v>TOTAL INCOME</c:v>
                </c:pt>
                <c:pt idx="1">
                  <c:v>MONTHLY SAVING</c:v>
                </c:pt>
                <c:pt idx="2">
                  <c:v>TOTAL EXPENSES</c:v>
                </c:pt>
              </c:strCache>
            </c:strRef>
          </c:cat>
          <c:val>
            <c:numRef>
              <c:f>('Sep''13'!$C$8,'Sep''13'!$C$40:$C$41)</c:f>
              <c:numCache>
                <c:formatCode>[$₹-4009]\ #,##0</c:formatCode>
                <c:ptCount val="3"/>
                <c:pt idx="0">
                  <c:v>33800</c:v>
                </c:pt>
                <c:pt idx="1">
                  <c:v>33800</c:v>
                </c:pt>
                <c:pt idx="2">
                  <c:v>0</c:v>
                </c:pt>
              </c:numCache>
            </c:numRef>
          </c:val>
        </c:ser>
        <c:shape val="cylinder"/>
        <c:axId val="97012736"/>
        <c:axId val="97014528"/>
        <c:axId val="0"/>
      </c:bar3DChart>
      <c:catAx>
        <c:axId val="97012736"/>
        <c:scaling>
          <c:orientation val="minMax"/>
        </c:scaling>
        <c:axPos val="l"/>
        <c:tickLblPos val="nextTo"/>
        <c:crossAx val="97014528"/>
        <c:crosses val="autoZero"/>
        <c:auto val="1"/>
        <c:lblAlgn val="ctr"/>
        <c:lblOffset val="100"/>
      </c:catAx>
      <c:valAx>
        <c:axId val="97014528"/>
        <c:scaling>
          <c:orientation val="minMax"/>
        </c:scaling>
        <c:axPos val="b"/>
        <c:majorGridlines/>
        <c:numFmt formatCode="[$₹-4009]\ #,##0" sourceLinked="1"/>
        <c:tickLblPos val="nextTo"/>
        <c:crossAx val="97012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layout>
        <c:manualLayout>
          <c:xMode val="edge"/>
          <c:yMode val="edge"/>
          <c:x val="0.16247818499127406"/>
          <c:y val="4.2464909277644671E-3"/>
        </c:manualLayout>
      </c:layout>
      <c:txPr>
        <a:bodyPr/>
        <a:lstStyle/>
        <a:p>
          <a:pPr>
            <a:defRPr u="dbl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4255074136675325"/>
          <c:y val="0.16503461758638194"/>
          <c:w val="0.81905484327548084"/>
          <c:h val="0.6404367972521956"/>
        </c:manualLayout>
      </c:layout>
      <c:lineChart>
        <c:grouping val="standard"/>
        <c:ser>
          <c:idx val="0"/>
          <c:order val="0"/>
          <c:tx>
            <c:strRef>
              <c:f>'Main Board'!$B$37</c:f>
              <c:strCache>
                <c:ptCount val="1"/>
                <c:pt idx="0">
                  <c:v>Fuel</c:v>
                </c:pt>
              </c:strCache>
            </c:strRef>
          </c:tx>
          <c:cat>
            <c:strRef>
              <c:f>'Main Board'!$C$14:$N$14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'Main Board'!$C$37:$N$37</c:f>
              <c:numCache>
                <c:formatCode>[$₹-4009]\ 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1082240"/>
        <c:axId val="81083776"/>
      </c:lineChart>
      <c:catAx>
        <c:axId val="81082240"/>
        <c:scaling>
          <c:orientation val="minMax"/>
        </c:scaling>
        <c:axPos val="b"/>
        <c:tickLblPos val="nextTo"/>
        <c:crossAx val="81083776"/>
        <c:crosses val="autoZero"/>
        <c:auto val="1"/>
        <c:lblAlgn val="ctr"/>
        <c:lblOffset val="100"/>
      </c:catAx>
      <c:valAx>
        <c:axId val="81083776"/>
        <c:scaling>
          <c:orientation val="minMax"/>
        </c:scaling>
        <c:axPos val="l"/>
        <c:majorGridlines/>
        <c:numFmt formatCode="[$₹-4009]\ #,##0" sourceLinked="1"/>
        <c:tickLblPos val="nextTo"/>
        <c:crossAx val="8108224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u="dbl"/>
            </a:pPr>
            <a:r>
              <a:rPr lang="en-US" u="dbl"/>
              <a:t>Personal Expenses</a:t>
            </a:r>
          </a:p>
        </c:rich>
      </c:tx>
      <c:layout>
        <c:manualLayout>
          <c:xMode val="edge"/>
          <c:yMode val="edge"/>
          <c:x val="0.30101377952755926"/>
          <c:y val="0"/>
        </c:manualLayout>
      </c:layout>
    </c:title>
    <c:plotArea>
      <c:layout>
        <c:manualLayout>
          <c:layoutTarget val="inner"/>
          <c:xMode val="edge"/>
          <c:yMode val="edge"/>
          <c:x val="0.10789107611548558"/>
          <c:y val="0.14200240984111873"/>
          <c:w val="0.85599781277340392"/>
          <c:h val="0.61755922019181564"/>
        </c:manualLayout>
      </c:layout>
      <c:lineChart>
        <c:grouping val="standard"/>
        <c:ser>
          <c:idx val="0"/>
          <c:order val="0"/>
          <c:tx>
            <c:strRef>
              <c:f>'Main Board'!$B$38</c:f>
              <c:strCache>
                <c:ptCount val="1"/>
                <c:pt idx="0">
                  <c:v>Swati's Personal</c:v>
                </c:pt>
              </c:strCache>
            </c:strRef>
          </c:tx>
          <c:cat>
            <c:strRef>
              <c:f>'Main Board'!$C$14:$N$14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'Main Board'!$C$38:$N$38</c:f>
              <c:numCache>
                <c:formatCode>[$₹-4009]\ 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4449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'Main Board'!$B$39</c:f>
              <c:strCache>
                <c:ptCount val="1"/>
                <c:pt idx="0">
                  <c:v>Ankit's Personal</c:v>
                </c:pt>
              </c:strCache>
            </c:strRef>
          </c:tx>
          <c:cat>
            <c:strRef>
              <c:f>'Main Board'!$C$14:$N$14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'Main Board'!$C$39:$N$39</c:f>
              <c:numCache>
                <c:formatCode>[$₹-4009]\ 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1107200"/>
        <c:axId val="81108992"/>
      </c:lineChart>
      <c:catAx>
        <c:axId val="81107200"/>
        <c:scaling>
          <c:orientation val="minMax"/>
        </c:scaling>
        <c:axPos val="b"/>
        <c:majorTickMark val="none"/>
        <c:tickLblPos val="nextTo"/>
        <c:crossAx val="81108992"/>
        <c:crosses val="autoZero"/>
        <c:auto val="1"/>
        <c:lblAlgn val="ctr"/>
        <c:lblOffset val="100"/>
      </c:catAx>
      <c:valAx>
        <c:axId val="81108992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81107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089982502187227E-2"/>
          <c:y val="0.88417668432015373"/>
          <c:w val="0.93653346456692887"/>
          <c:h val="7.5819343336799877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 u="dbl"/>
            </a:pPr>
            <a:r>
              <a:rPr lang="en-US" u="dbl"/>
              <a:t>Expenses</a:t>
            </a:r>
          </a:p>
        </c:rich>
      </c:tx>
      <c:layout>
        <c:manualLayout>
          <c:xMode val="edge"/>
          <c:yMode val="edge"/>
          <c:x val="0.69930543404296686"/>
          <c:y val="4.2424242424242427E-2"/>
        </c:manualLayout>
      </c:layout>
    </c:title>
    <c:view3D>
      <c:rotX val="40"/>
      <c:depthPercent val="100"/>
      <c:perspective val="10"/>
    </c:view3D>
    <c:plotArea>
      <c:layout>
        <c:manualLayout>
          <c:layoutTarget val="inner"/>
          <c:xMode val="edge"/>
          <c:yMode val="edge"/>
          <c:x val="1.38888888888889E-3"/>
          <c:y val="0.17379192184310294"/>
          <c:w val="0.99861111111111112"/>
          <c:h val="0.80044874599008453"/>
        </c:manualLayout>
      </c:layout>
      <c:pie3DChart>
        <c:varyColors val="1"/>
        <c:ser>
          <c:idx val="0"/>
          <c:order val="0"/>
          <c:tx>
            <c:strRef>
              <c:f>'Main Board'!$B$14</c:f>
              <c:strCache>
                <c:ptCount val="1"/>
                <c:pt idx="0">
                  <c:v>EXPENSES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('Main Board'!$B$18,'Main Board'!$B$19,'Main Board'!$B$21,'Main Board'!$B$22,'Main Board'!$B$30,'Main Board'!$B$32,'Main Board'!$B$35)</c:f>
              <c:strCache>
                <c:ptCount val="7"/>
                <c:pt idx="0">
                  <c:v>Electricity</c:v>
                </c:pt>
                <c:pt idx="1">
                  <c:v>Gas</c:v>
                </c:pt>
                <c:pt idx="2">
                  <c:v>Water</c:v>
                </c:pt>
                <c:pt idx="3">
                  <c:v>House Cleaning Services</c:v>
                </c:pt>
                <c:pt idx="4">
                  <c:v>Groceries </c:v>
                </c:pt>
                <c:pt idx="5">
                  <c:v>Dry cleaning</c:v>
                </c:pt>
                <c:pt idx="6">
                  <c:v>Food</c:v>
                </c:pt>
              </c:strCache>
            </c:strRef>
          </c:cat>
          <c:val>
            <c:numRef>
              <c:f>('Main Board'!$O$18,'Main Board'!$O$19,'Main Board'!$O$21,'Main Board'!$O$22,'Main Board'!$O$30,'Main Board'!$O$32,'Main Board'!$O$35)</c:f>
              <c:numCache>
                <c:formatCode>[$₹-4009]\ #,##0</c:formatCode>
                <c:ptCount val="7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190</c:v>
                </c:pt>
                <c:pt idx="5">
                  <c:v>0</c:v>
                </c:pt>
                <c:pt idx="6">
                  <c:v>533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 u="dbl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u="dbl">
                <a:solidFill>
                  <a:schemeClr val="accent2">
                    <a:lumMod val="75000"/>
                  </a:schemeClr>
                </a:solidFill>
              </a:rPr>
              <a:t>Expenses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1713137627709"/>
          <c:y val="0.13695610533890371"/>
          <c:w val="0.77670631878979823"/>
          <c:h val="0.65053865308256664"/>
        </c:manualLayout>
      </c:layout>
      <c:barChart>
        <c:barDir val="col"/>
        <c:grouping val="clustered"/>
        <c:ser>
          <c:idx val="0"/>
          <c:order val="0"/>
          <c:tx>
            <c:strRef>
              <c:f>'Aug''13'!$C$9</c:f>
              <c:strCache>
                <c:ptCount val="1"/>
                <c:pt idx="0">
                  <c:v>Aug'13</c:v>
                </c:pt>
              </c:strCache>
            </c:strRef>
          </c:tx>
          <c:cat>
            <c:strRef>
              <c:f>'Aug''13'!$B$10:$B$38</c:f>
              <c:strCache>
                <c:ptCount val="28"/>
                <c:pt idx="0">
                  <c:v>Housing Rent/Repairing</c:v>
                </c:pt>
                <c:pt idx="1">
                  <c:v>Insurance</c:v>
                </c:pt>
                <c:pt idx="2">
                  <c:v>Cable TV</c:v>
                </c:pt>
                <c:pt idx="3">
                  <c:v>Electricity</c:v>
                </c:pt>
                <c:pt idx="4">
                  <c:v>Gas</c:v>
                </c:pt>
                <c:pt idx="5">
                  <c:v>Tuition Fees</c:v>
                </c:pt>
                <c:pt idx="6">
                  <c:v>Water</c:v>
                </c:pt>
                <c:pt idx="7">
                  <c:v>House Cleaning Services</c:v>
                </c:pt>
                <c:pt idx="8">
                  <c:v>Loan</c:v>
                </c:pt>
                <c:pt idx="9">
                  <c:v>Fix Diposite/Bank</c:v>
                </c:pt>
                <c:pt idx="10">
                  <c:v>Internet</c:v>
                </c:pt>
                <c:pt idx="11">
                  <c:v>Mobile bills</c:v>
                </c:pt>
                <c:pt idx="12">
                  <c:v>Tiffen</c:v>
                </c:pt>
                <c:pt idx="14">
                  <c:v>Vacation</c:v>
                </c:pt>
                <c:pt idx="15">
                  <c:v>Groceries </c:v>
                </c:pt>
                <c:pt idx="16">
                  <c:v>Child care</c:v>
                </c:pt>
                <c:pt idx="17">
                  <c:v>Dry cleaning</c:v>
                </c:pt>
                <c:pt idx="18">
                  <c:v>Dining out</c:v>
                </c:pt>
                <c:pt idx="19">
                  <c:v>Housecleaning service</c:v>
                </c:pt>
                <c:pt idx="20">
                  <c:v>Food</c:v>
                </c:pt>
                <c:pt idx="21">
                  <c:v>Gift/Purchase</c:v>
                </c:pt>
                <c:pt idx="22">
                  <c:v>Fuel</c:v>
                </c:pt>
                <c:pt idx="23">
                  <c:v>Swati's Personal</c:v>
                </c:pt>
                <c:pt idx="24">
                  <c:v>Ankit's Personal</c:v>
                </c:pt>
                <c:pt idx="25">
                  <c:v>Co-Payment/Other Paid</c:v>
                </c:pt>
                <c:pt idx="26">
                  <c:v>Transportation</c:v>
                </c:pt>
                <c:pt idx="27">
                  <c:v>Others</c:v>
                </c:pt>
              </c:strCache>
            </c:strRef>
          </c:cat>
          <c:val>
            <c:numRef>
              <c:f>'Aug''13'!$C$10:$C$38</c:f>
              <c:numCache>
                <c:formatCode>[$₹-4009]\ #,##0</c:formatCode>
                <c:ptCount val="29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85027456"/>
        <c:axId val="85029248"/>
      </c:barChart>
      <c:catAx>
        <c:axId val="85027456"/>
        <c:scaling>
          <c:orientation val="minMax"/>
        </c:scaling>
        <c:axPos val="b"/>
        <c:majorTickMark val="none"/>
        <c:tickLblPos val="nextTo"/>
        <c:crossAx val="85029248"/>
        <c:crosses val="autoZero"/>
        <c:auto val="1"/>
        <c:lblAlgn val="ctr"/>
        <c:lblOffset val="100"/>
      </c:catAx>
      <c:valAx>
        <c:axId val="85029248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8502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elete val="1"/>
          </c:dLbls>
          <c:cat>
            <c:strRef>
              <c:f>('Aug''13'!$B$7,'Aug''13'!$B$39:$B$40)</c:f>
              <c:strCache>
                <c:ptCount val="3"/>
                <c:pt idx="0">
                  <c:v>TOTAL INCOME</c:v>
                </c:pt>
                <c:pt idx="1">
                  <c:v>MONTHLY SAVING</c:v>
                </c:pt>
                <c:pt idx="2">
                  <c:v>TOTAL EXPENSES</c:v>
                </c:pt>
              </c:strCache>
            </c:strRef>
          </c:cat>
          <c:val>
            <c:numRef>
              <c:f>('Aug''13'!$C$7,'Aug''13'!$C$39:$C$40)</c:f>
              <c:numCache>
                <c:formatCode>[$₹-4009]\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hape val="cylinder"/>
        <c:axId val="85118976"/>
        <c:axId val="85120512"/>
        <c:axId val="0"/>
      </c:bar3DChart>
      <c:catAx>
        <c:axId val="85118976"/>
        <c:scaling>
          <c:orientation val="minMax"/>
        </c:scaling>
        <c:axPos val="l"/>
        <c:tickLblPos val="nextTo"/>
        <c:crossAx val="85120512"/>
        <c:crosses val="autoZero"/>
        <c:auto val="1"/>
        <c:lblAlgn val="ctr"/>
        <c:lblOffset val="100"/>
      </c:catAx>
      <c:valAx>
        <c:axId val="85120512"/>
        <c:scaling>
          <c:orientation val="minMax"/>
        </c:scaling>
        <c:axPos val="b"/>
        <c:majorGridlines/>
        <c:numFmt formatCode="[$₹-4009]\ #,##0" sourceLinked="1"/>
        <c:tickLblPos val="nextTo"/>
        <c:crossAx val="8511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 u="dbl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u="dbl">
                <a:solidFill>
                  <a:schemeClr val="accent2">
                    <a:lumMod val="75000"/>
                  </a:schemeClr>
                </a:solidFill>
              </a:rPr>
              <a:t>Expenses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1713137627709"/>
          <c:y val="0.13695610533890371"/>
          <c:w val="0.77670631878979846"/>
          <c:h val="0.65053865308256664"/>
        </c:manualLayout>
      </c:layout>
      <c:barChart>
        <c:barDir val="col"/>
        <c:grouping val="clustered"/>
        <c:ser>
          <c:idx val="0"/>
          <c:order val="0"/>
          <c:tx>
            <c:strRef>
              <c:f>'Sep''13'!$C$10</c:f>
              <c:strCache>
                <c:ptCount val="1"/>
                <c:pt idx="0">
                  <c:v>Sep'13</c:v>
                </c:pt>
              </c:strCache>
            </c:strRef>
          </c:tx>
          <c:cat>
            <c:strRef>
              <c:f>'Sep''13'!$B$11:$B$39</c:f>
              <c:strCache>
                <c:ptCount val="28"/>
                <c:pt idx="0">
                  <c:v>Housing Rent/Repairing</c:v>
                </c:pt>
                <c:pt idx="1">
                  <c:v>Insurance</c:v>
                </c:pt>
                <c:pt idx="2">
                  <c:v>Cable TV</c:v>
                </c:pt>
                <c:pt idx="3">
                  <c:v>Electricity</c:v>
                </c:pt>
                <c:pt idx="4">
                  <c:v>Gas</c:v>
                </c:pt>
                <c:pt idx="5">
                  <c:v>Tuition Fees</c:v>
                </c:pt>
                <c:pt idx="6">
                  <c:v>Water</c:v>
                </c:pt>
                <c:pt idx="7">
                  <c:v>House Cleaning Services</c:v>
                </c:pt>
                <c:pt idx="8">
                  <c:v>Loan</c:v>
                </c:pt>
                <c:pt idx="9">
                  <c:v>Fix Diposite/Bank</c:v>
                </c:pt>
                <c:pt idx="10">
                  <c:v>Internet</c:v>
                </c:pt>
                <c:pt idx="11">
                  <c:v>Mobile bills</c:v>
                </c:pt>
                <c:pt idx="12">
                  <c:v>Tiffen</c:v>
                </c:pt>
                <c:pt idx="14">
                  <c:v>Vacation</c:v>
                </c:pt>
                <c:pt idx="15">
                  <c:v>Groceries </c:v>
                </c:pt>
                <c:pt idx="16">
                  <c:v>Child care</c:v>
                </c:pt>
                <c:pt idx="17">
                  <c:v>Dry cleaning</c:v>
                </c:pt>
                <c:pt idx="18">
                  <c:v>Dining out</c:v>
                </c:pt>
                <c:pt idx="19">
                  <c:v>Housecleaning service</c:v>
                </c:pt>
                <c:pt idx="20">
                  <c:v>Food</c:v>
                </c:pt>
                <c:pt idx="21">
                  <c:v>Gift/Purchase</c:v>
                </c:pt>
                <c:pt idx="22">
                  <c:v>Fuel</c:v>
                </c:pt>
                <c:pt idx="23">
                  <c:v>Swati's Personal</c:v>
                </c:pt>
                <c:pt idx="24">
                  <c:v>Ankit's Personal</c:v>
                </c:pt>
                <c:pt idx="25">
                  <c:v>Co-Payment/Other Paid</c:v>
                </c:pt>
                <c:pt idx="26">
                  <c:v>Transportation</c:v>
                </c:pt>
                <c:pt idx="27">
                  <c:v>Others</c:v>
                </c:pt>
              </c:strCache>
            </c:strRef>
          </c:cat>
          <c:val>
            <c:numRef>
              <c:f>'Sep''13'!$C$11:$C$39</c:f>
              <c:numCache>
                <c:formatCode>[$₹-4009]\ #,##0</c:formatCode>
                <c:ptCount val="29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85558784"/>
        <c:axId val="85560320"/>
      </c:barChart>
      <c:catAx>
        <c:axId val="85558784"/>
        <c:scaling>
          <c:orientation val="minMax"/>
        </c:scaling>
        <c:axPos val="b"/>
        <c:majorTickMark val="none"/>
        <c:tickLblPos val="nextTo"/>
        <c:crossAx val="85560320"/>
        <c:crosses val="autoZero"/>
        <c:auto val="1"/>
        <c:lblAlgn val="ctr"/>
        <c:lblOffset val="100"/>
      </c:catAx>
      <c:valAx>
        <c:axId val="85560320"/>
        <c:scaling>
          <c:orientation val="minMax"/>
        </c:scaling>
        <c:axPos val="l"/>
        <c:majorGridlines/>
        <c:numFmt formatCode="[$₹-4009]\ #,##0" sourceLinked="1"/>
        <c:majorTickMark val="none"/>
        <c:tickLblPos val="nextTo"/>
        <c:crossAx val="8555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elete val="1"/>
          </c:dLbls>
          <c:cat>
            <c:strRef>
              <c:f>('Sep''13'!$B$8,'Sep''13'!$B$40:$B$41)</c:f>
              <c:strCache>
                <c:ptCount val="3"/>
                <c:pt idx="0">
                  <c:v>TOTAL INCOME</c:v>
                </c:pt>
                <c:pt idx="1">
                  <c:v>MONTHLY SAVING</c:v>
                </c:pt>
                <c:pt idx="2">
                  <c:v>TOTAL EXPENSES</c:v>
                </c:pt>
              </c:strCache>
            </c:strRef>
          </c:cat>
          <c:val>
            <c:numRef>
              <c:f>('Sep''13'!$C$8,'Sep''13'!$C$40:$C$41)</c:f>
              <c:numCache>
                <c:formatCode>[$₹-4009]\ #,##0</c:formatCode>
                <c:ptCount val="3"/>
                <c:pt idx="0">
                  <c:v>33800</c:v>
                </c:pt>
                <c:pt idx="1">
                  <c:v>33800</c:v>
                </c:pt>
                <c:pt idx="2">
                  <c:v>0</c:v>
                </c:pt>
              </c:numCache>
            </c:numRef>
          </c:val>
        </c:ser>
        <c:shape val="cylinder"/>
        <c:axId val="85576704"/>
        <c:axId val="85922560"/>
        <c:axId val="0"/>
      </c:bar3DChart>
      <c:catAx>
        <c:axId val="85576704"/>
        <c:scaling>
          <c:orientation val="minMax"/>
        </c:scaling>
        <c:axPos val="l"/>
        <c:tickLblPos val="nextTo"/>
        <c:crossAx val="85922560"/>
        <c:crosses val="autoZero"/>
        <c:auto val="1"/>
        <c:lblAlgn val="ctr"/>
        <c:lblOffset val="100"/>
      </c:catAx>
      <c:valAx>
        <c:axId val="85922560"/>
        <c:scaling>
          <c:orientation val="minMax"/>
        </c:scaling>
        <c:axPos val="b"/>
        <c:majorGridlines/>
        <c:numFmt formatCode="[$₹-4009]\ #,##0" sourceLinked="1"/>
        <c:tickLblPos val="nextTo"/>
        <c:crossAx val="8557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66676</xdr:rowOff>
    </xdr:from>
    <xdr:to>
      <xdr:col>8</xdr:col>
      <xdr:colOff>304800</xdr:colOff>
      <xdr:row>25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47625</xdr:colOff>
      <xdr:row>14</xdr:row>
      <xdr:rowOff>87691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14</xdr:row>
      <xdr:rowOff>19050</xdr:rowOff>
    </xdr:from>
    <xdr:to>
      <xdr:col>14</xdr:col>
      <xdr:colOff>276225</xdr:colOff>
      <xdr:row>25</xdr:row>
      <xdr:rowOff>170765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523874</xdr:colOff>
      <xdr:row>1</xdr:row>
      <xdr:rowOff>180975</xdr:rowOff>
    </xdr:from>
    <xdr:to>
      <xdr:col>21</xdr:col>
      <xdr:colOff>200025</xdr:colOff>
      <xdr:row>15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276224</xdr:colOff>
      <xdr:row>14</xdr:row>
      <xdr:rowOff>180975</xdr:rowOff>
    </xdr:from>
    <xdr:to>
      <xdr:col>21</xdr:col>
      <xdr:colOff>123824</xdr:colOff>
      <xdr:row>25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11</xdr:row>
      <xdr:rowOff>200025</xdr:rowOff>
    </xdr:from>
    <xdr:to>
      <xdr:col>17</xdr:col>
      <xdr:colOff>533400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</xdr:row>
      <xdr:rowOff>152400</xdr:rowOff>
    </xdr:from>
    <xdr:to>
      <xdr:col>10</xdr:col>
      <xdr:colOff>552450</xdr:colOff>
      <xdr:row>12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57150</xdr:rowOff>
    </xdr:from>
    <xdr:to>
      <xdr:col>19</xdr:col>
      <xdr:colOff>228599</xdr:colOff>
      <xdr:row>2</xdr:row>
      <xdr:rowOff>160545</xdr:rowOff>
    </xdr:to>
    <xdr:sp macro="" textlink="">
      <xdr:nvSpPr>
        <xdr:cNvPr id="4" name="Header Artwork" descr="Line drawing of tree and house"/>
        <xdr:cNvSpPr>
          <a:spLocks noChangeAspect="1" noEditPoints="1"/>
        </xdr:cNvSpPr>
      </xdr:nvSpPr>
      <xdr:spPr bwMode="auto">
        <a:xfrm>
          <a:off x="0" y="57150"/>
          <a:ext cx="13630274" cy="674895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  <a:extLst/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11</xdr:row>
      <xdr:rowOff>209549</xdr:rowOff>
    </xdr:from>
    <xdr:to>
      <xdr:col>17</xdr:col>
      <xdr:colOff>581025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</xdr:row>
      <xdr:rowOff>171450</xdr:rowOff>
    </xdr:from>
    <xdr:to>
      <xdr:col>10</xdr:col>
      <xdr:colOff>600075</xdr:colOff>
      <xdr:row>12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19</xdr:col>
      <xdr:colOff>228599</xdr:colOff>
      <xdr:row>2</xdr:row>
      <xdr:rowOff>151020</xdr:rowOff>
    </xdr:to>
    <xdr:sp macro="" textlink="">
      <xdr:nvSpPr>
        <xdr:cNvPr id="4" name="Header Artwork" descr="Line drawing of tree and house"/>
        <xdr:cNvSpPr>
          <a:spLocks noChangeAspect="1" noEditPoints="1"/>
        </xdr:cNvSpPr>
      </xdr:nvSpPr>
      <xdr:spPr bwMode="auto">
        <a:xfrm>
          <a:off x="0" y="47625"/>
          <a:ext cx="13630274" cy="674895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  <a:extLst/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14</xdr:row>
      <xdr:rowOff>66674</xdr:rowOff>
    </xdr:from>
    <xdr:to>
      <xdr:col>20</xdr:col>
      <xdr:colOff>285750</xdr:colOff>
      <xdr:row>37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</xdr:row>
      <xdr:rowOff>38100</xdr:rowOff>
    </xdr:from>
    <xdr:to>
      <xdr:col>13</xdr:col>
      <xdr:colOff>323850</xdr:colOff>
      <xdr:row>13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14</xdr:row>
      <xdr:rowOff>66674</xdr:rowOff>
    </xdr:from>
    <xdr:to>
      <xdr:col>20</xdr:col>
      <xdr:colOff>285750</xdr:colOff>
      <xdr:row>37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</xdr:row>
      <xdr:rowOff>38100</xdr:rowOff>
    </xdr:from>
    <xdr:to>
      <xdr:col>13</xdr:col>
      <xdr:colOff>323850</xdr:colOff>
      <xdr:row>13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123825</xdr:rowOff>
    </xdr:from>
    <xdr:to>
      <xdr:col>15</xdr:col>
      <xdr:colOff>819149</xdr:colOff>
      <xdr:row>3</xdr:row>
      <xdr:rowOff>133350</xdr:rowOff>
    </xdr:to>
    <xdr:sp macro="" textlink="">
      <xdr:nvSpPr>
        <xdr:cNvPr id="2" name="Header Artwork" descr="Line drawing of tree and house"/>
        <xdr:cNvSpPr>
          <a:spLocks noChangeAspect="1" noEditPoints="1"/>
        </xdr:cNvSpPr>
      </xdr:nvSpPr>
      <xdr:spPr bwMode="auto">
        <a:xfrm>
          <a:off x="0" y="123825"/>
          <a:ext cx="13611224" cy="809625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  <a:extLst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11</xdr:row>
      <xdr:rowOff>19050</xdr:rowOff>
    </xdr:from>
    <xdr:to>
      <xdr:col>17</xdr:col>
      <xdr:colOff>485775</xdr:colOff>
      <xdr:row>39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19</xdr:col>
      <xdr:colOff>228599</xdr:colOff>
      <xdr:row>2</xdr:row>
      <xdr:rowOff>141495</xdr:rowOff>
    </xdr:to>
    <xdr:sp macro="" textlink="">
      <xdr:nvSpPr>
        <xdr:cNvPr id="8" name="Header Artwork" descr="Line drawing of tree and house"/>
        <xdr:cNvSpPr>
          <a:spLocks noChangeAspect="1" noEditPoints="1"/>
        </xdr:cNvSpPr>
      </xdr:nvSpPr>
      <xdr:spPr bwMode="auto">
        <a:xfrm>
          <a:off x="0" y="47625"/>
          <a:ext cx="13630274" cy="674895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  <a:extLst/>
      </xdr:spPr>
    </xdr:sp>
    <xdr:clientData/>
  </xdr:twoCellAnchor>
  <xdr:twoCellAnchor>
    <xdr:from>
      <xdr:col>3</xdr:col>
      <xdr:colOff>800100</xdr:colOff>
      <xdr:row>2</xdr:row>
      <xdr:rowOff>0</xdr:rowOff>
    </xdr:from>
    <xdr:to>
      <xdr:col>10</xdr:col>
      <xdr:colOff>504825</xdr:colOff>
      <xdr:row>11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11</xdr:row>
      <xdr:rowOff>104774</xdr:rowOff>
    </xdr:from>
    <xdr:to>
      <xdr:col>17</xdr:col>
      <xdr:colOff>438150</xdr:colOff>
      <xdr:row>39</xdr:row>
      <xdr:rowOff>200025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2</xdr:row>
      <xdr:rowOff>57150</xdr:rowOff>
    </xdr:from>
    <xdr:to>
      <xdr:col>10</xdr:col>
      <xdr:colOff>457200</xdr:colOff>
      <xdr:row>11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57150</xdr:rowOff>
    </xdr:from>
    <xdr:to>
      <xdr:col>19</xdr:col>
      <xdr:colOff>228599</xdr:colOff>
      <xdr:row>2</xdr:row>
      <xdr:rowOff>160545</xdr:rowOff>
    </xdr:to>
    <xdr:sp macro="" textlink="">
      <xdr:nvSpPr>
        <xdr:cNvPr id="6" name="Header Artwork" descr="Line drawing of tree and house"/>
        <xdr:cNvSpPr>
          <a:spLocks noChangeAspect="1" noEditPoints="1"/>
        </xdr:cNvSpPr>
      </xdr:nvSpPr>
      <xdr:spPr bwMode="auto">
        <a:xfrm>
          <a:off x="0" y="57150"/>
          <a:ext cx="13630274" cy="674895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  <a:extLst/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11</xdr:row>
      <xdr:rowOff>171449</xdr:rowOff>
    </xdr:from>
    <xdr:to>
      <xdr:col>17</xdr:col>
      <xdr:colOff>533400</xdr:colOff>
      <xdr:row>40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</xdr:row>
      <xdr:rowOff>104775</xdr:rowOff>
    </xdr:from>
    <xdr:to>
      <xdr:col>10</xdr:col>
      <xdr:colOff>552450</xdr:colOff>
      <xdr:row>11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19</xdr:col>
      <xdr:colOff>228599</xdr:colOff>
      <xdr:row>2</xdr:row>
      <xdr:rowOff>151020</xdr:rowOff>
    </xdr:to>
    <xdr:sp macro="" textlink="">
      <xdr:nvSpPr>
        <xdr:cNvPr id="4" name="Header Artwork" descr="Line drawing of tree and house"/>
        <xdr:cNvSpPr>
          <a:spLocks noChangeAspect="1" noEditPoints="1"/>
        </xdr:cNvSpPr>
      </xdr:nvSpPr>
      <xdr:spPr bwMode="auto">
        <a:xfrm>
          <a:off x="0" y="47625"/>
          <a:ext cx="13630274" cy="674895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  <a:extLst/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11</xdr:row>
      <xdr:rowOff>200024</xdr:rowOff>
    </xdr:from>
    <xdr:to>
      <xdr:col>17</xdr:col>
      <xdr:colOff>561975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2</xdr:row>
      <xdr:rowOff>133350</xdr:rowOff>
    </xdr:from>
    <xdr:to>
      <xdr:col>10</xdr:col>
      <xdr:colOff>581025</xdr:colOff>
      <xdr:row>11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19</xdr:col>
      <xdr:colOff>228599</xdr:colOff>
      <xdr:row>2</xdr:row>
      <xdr:rowOff>151020</xdr:rowOff>
    </xdr:to>
    <xdr:sp macro="" textlink="">
      <xdr:nvSpPr>
        <xdr:cNvPr id="4" name="Header Artwork" descr="Line drawing of tree and house"/>
        <xdr:cNvSpPr>
          <a:spLocks noChangeAspect="1" noEditPoints="1"/>
        </xdr:cNvSpPr>
      </xdr:nvSpPr>
      <xdr:spPr bwMode="auto">
        <a:xfrm>
          <a:off x="0" y="47625"/>
          <a:ext cx="13630274" cy="674895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  <a:extLst/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12</xdr:row>
      <xdr:rowOff>19049</xdr:rowOff>
    </xdr:from>
    <xdr:to>
      <xdr:col>17</xdr:col>
      <xdr:colOff>542925</xdr:colOff>
      <xdr:row>39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2</xdr:row>
      <xdr:rowOff>171450</xdr:rowOff>
    </xdr:from>
    <xdr:to>
      <xdr:col>10</xdr:col>
      <xdr:colOff>561975</xdr:colOff>
      <xdr:row>12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57150</xdr:rowOff>
    </xdr:from>
    <xdr:to>
      <xdr:col>19</xdr:col>
      <xdr:colOff>228599</xdr:colOff>
      <xdr:row>2</xdr:row>
      <xdr:rowOff>160545</xdr:rowOff>
    </xdr:to>
    <xdr:sp macro="" textlink="">
      <xdr:nvSpPr>
        <xdr:cNvPr id="4" name="Header Artwork" descr="Line drawing of tree and house"/>
        <xdr:cNvSpPr>
          <a:spLocks noChangeAspect="1" noEditPoints="1"/>
        </xdr:cNvSpPr>
      </xdr:nvSpPr>
      <xdr:spPr bwMode="auto">
        <a:xfrm>
          <a:off x="0" y="57150"/>
          <a:ext cx="13630274" cy="674895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  <a:extLst/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12</xdr:row>
      <xdr:rowOff>19049</xdr:rowOff>
    </xdr:from>
    <xdr:to>
      <xdr:col>17</xdr:col>
      <xdr:colOff>523875</xdr:colOff>
      <xdr:row>39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</xdr:row>
      <xdr:rowOff>171450</xdr:rowOff>
    </xdr:from>
    <xdr:to>
      <xdr:col>10</xdr:col>
      <xdr:colOff>542925</xdr:colOff>
      <xdr:row>12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66675</xdr:rowOff>
    </xdr:from>
    <xdr:to>
      <xdr:col>19</xdr:col>
      <xdr:colOff>228599</xdr:colOff>
      <xdr:row>2</xdr:row>
      <xdr:rowOff>170070</xdr:rowOff>
    </xdr:to>
    <xdr:sp macro="" textlink="">
      <xdr:nvSpPr>
        <xdr:cNvPr id="4" name="Header Artwork" descr="Line drawing of tree and house"/>
        <xdr:cNvSpPr>
          <a:spLocks noChangeAspect="1" noEditPoints="1"/>
        </xdr:cNvSpPr>
      </xdr:nvSpPr>
      <xdr:spPr bwMode="auto">
        <a:xfrm>
          <a:off x="0" y="66675"/>
          <a:ext cx="13630274" cy="674895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  <a:extLst/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809624</xdr:colOff>
      <xdr:row>11</xdr:row>
      <xdr:rowOff>171449</xdr:rowOff>
    </xdr:from>
    <xdr:to>
      <xdr:col>17</xdr:col>
      <xdr:colOff>495300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</xdr:row>
      <xdr:rowOff>114300</xdr:rowOff>
    </xdr:from>
    <xdr:to>
      <xdr:col>10</xdr:col>
      <xdr:colOff>514350</xdr:colOff>
      <xdr:row>11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66675</xdr:rowOff>
    </xdr:from>
    <xdr:to>
      <xdr:col>19</xdr:col>
      <xdr:colOff>228599</xdr:colOff>
      <xdr:row>2</xdr:row>
      <xdr:rowOff>170070</xdr:rowOff>
    </xdr:to>
    <xdr:sp macro="" textlink="">
      <xdr:nvSpPr>
        <xdr:cNvPr id="4" name="Header Artwork" descr="Line drawing of tree and house"/>
        <xdr:cNvSpPr>
          <a:spLocks noChangeAspect="1" noEditPoints="1"/>
        </xdr:cNvSpPr>
      </xdr:nvSpPr>
      <xdr:spPr bwMode="auto">
        <a:xfrm>
          <a:off x="0" y="66675"/>
          <a:ext cx="13630274" cy="674895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  <a:extLst/>
      </xdr:spPr>
    </xdr:sp>
    <xdr:clientData/>
  </xdr:twoCellAnchor>
</xdr:wsDr>
</file>

<file path=xl/tables/table1.xml><?xml version="1.0" encoding="utf-8"?>
<table xmlns="http://schemas.openxmlformats.org/spreadsheetml/2006/main" id="1" name="tblIncome" displayName="tblIncome" ref="B8:P12" totalsRowCount="1" headerRowDxfId="137" dataDxfId="136" totalsRowDxfId="135" headerRowCellStyle="Heading 1">
  <tableColumns count="15">
    <tableColumn id="1" name="INCOME TYPE" totalsRowLabel="TOTAL INCOME" dataDxfId="134" totalsRowDxfId="133"/>
    <tableColumn id="2" name="JUL" totalsRowFunction="sum" dataDxfId="132" totalsRowDxfId="131">
      <calculatedColumnFormula>'Aug''13'!C4</calculatedColumnFormula>
    </tableColumn>
    <tableColumn id="3" name="AUG" totalsRowFunction="sum" dataDxfId="130" totalsRowDxfId="129">
      <calculatedColumnFormula>'Sep''13'!C5</calculatedColumnFormula>
    </tableColumn>
    <tableColumn id="4" name="SEP" totalsRowFunction="sum" dataDxfId="128" totalsRowDxfId="127">
      <calculatedColumnFormula>'Oct''13'!C5</calculatedColumnFormula>
    </tableColumn>
    <tableColumn id="5" name="OCT" totalsRowFunction="sum" dataDxfId="126" totalsRowDxfId="125">
      <calculatedColumnFormula>'Nov''13'!C5</calculatedColumnFormula>
    </tableColumn>
    <tableColumn id="6" name="NOV" totalsRowFunction="sum" dataDxfId="124" totalsRowDxfId="123">
      <calculatedColumnFormula>'Dec''13'!C5</calculatedColumnFormula>
    </tableColumn>
    <tableColumn id="7" name="DEC" totalsRowFunction="sum" dataDxfId="122" totalsRowDxfId="121">
      <calculatedColumnFormula>'Jan''14'!C5</calculatedColumnFormula>
    </tableColumn>
    <tableColumn id="8" name="JAN" totalsRowFunction="sum" dataDxfId="120" totalsRowDxfId="119">
      <calculatedColumnFormula>'Feb''14'!C5</calculatedColumnFormula>
    </tableColumn>
    <tableColumn id="9" name="FEB" totalsRowFunction="sum" dataDxfId="118" totalsRowDxfId="117">
      <calculatedColumnFormula>'Mar''14'!C5</calculatedColumnFormula>
    </tableColumn>
    <tableColumn id="10" name="MAR" totalsRowFunction="sum" dataDxfId="116" totalsRowDxfId="115">
      <calculatedColumnFormula>'Apr''14'!C5</calculatedColumnFormula>
    </tableColumn>
    <tableColumn id="11" name="APR" totalsRowFunction="sum" dataDxfId="114" totalsRowDxfId="113">
      <calculatedColumnFormula>'May''14'!$C$5</calculatedColumnFormula>
    </tableColumn>
    <tableColumn id="12" name="MAY" totalsRowFunction="sum" dataDxfId="112" totalsRowDxfId="111"/>
    <tableColumn id="13" name="JUN" totalsRowFunction="sum" dataDxfId="110" totalsRowDxfId="109"/>
    <tableColumn id="14" name="YTD TOTAL" totalsRowFunction="sum" dataDxfId="108" totalsRowDxfId="107">
      <calculatedColumnFormula>SUM(tblIncome[[#This Row],[JUL]:[JUN]])</calculatedColumnFormula>
    </tableColumn>
    <tableColumn id="15" name="TREND" dataDxfId="106" totalsRowDxfId="105"/>
  </tableColumns>
  <tableStyleInfo name="Family Budget Cash Available 2 2" showFirstColumn="1" showLastColumn="0" showRowStripes="1" showColumnStripes="0"/>
</table>
</file>

<file path=xl/tables/table10.xml><?xml version="1.0" encoding="utf-8"?>
<table xmlns="http://schemas.openxmlformats.org/spreadsheetml/2006/main" id="14" name="tblLoans15" displayName="tblLoans15" ref="B65:C74" totalsRowCount="1">
  <autoFilter ref="B65:C73"/>
  <tableColumns count="2">
    <tableColumn id="1" name="LOANS" totalsRowLabel="Subtotal" totalsRowDxfId="8"/>
    <tableColumn id="2" name="Amount" totalsRowFunction="sum" dataDxfId="7" totalsRowDxfId="6"/>
  </tableColumns>
  <tableStyleInfo name="TableStyleMedium2" showFirstColumn="0" showLastColumn="1" showRowStripes="0" showColumnStripes="0"/>
</table>
</file>

<file path=xl/tables/table11.xml><?xml version="1.0" encoding="utf-8"?>
<table xmlns="http://schemas.openxmlformats.org/spreadsheetml/2006/main" id="15" name="tblLoans16" displayName="tblLoans16" ref="B65:C74" totalsRowCount="1">
  <autoFilter ref="B65:C73"/>
  <tableColumns count="2">
    <tableColumn id="1" name="LOANS" totalsRowLabel="Subtotal" totalsRowDxfId="5"/>
    <tableColumn id="2" name="Amount" totalsRowFunction="sum" dataDxfId="4" totalsRowDxfId="3"/>
  </tableColumns>
  <tableStyleInfo name="TableStyleMedium2" showFirstColumn="0" showLastColumn="1" showRowStripes="0" showColumnStripes="0"/>
</table>
</file>

<file path=xl/tables/table12.xml><?xml version="1.0" encoding="utf-8"?>
<table xmlns="http://schemas.openxmlformats.org/spreadsheetml/2006/main" id="16" name="tblLoans17" displayName="tblLoans17" ref="B65:C74" totalsRowCount="1">
  <autoFilter ref="B65:C73"/>
  <tableColumns count="2">
    <tableColumn id="1" name="LOANS" totalsRowLabel="Subtotal" totalsRowDxfId="2"/>
    <tableColumn id="2" name="Amount" totalsRowFunction="sum" dataDxfId="1" totalsRowDxfId="0"/>
  </tableColumns>
  <tableStyleInfo name="TableStyleMedium2" showFirstColumn="0" showLastColumn="1" showRowStripes="0" showColumnStripes="0"/>
</table>
</file>

<file path=xl/tables/table2.xml><?xml version="1.0" encoding="utf-8"?>
<table xmlns="http://schemas.openxmlformats.org/spreadsheetml/2006/main" id="2" name="tblExpenses" displayName="tblExpenses" ref="B14:P44" totalsRowCount="1" headerRowDxfId="104" dataDxfId="103" totalsRowDxfId="102" headerRowCellStyle="Heading 1">
  <tableColumns count="15">
    <tableColumn id="1" name="EXPENSES" totalsRowLabel="TOTAL EXPENSES" dataDxfId="101" totalsRowDxfId="100"/>
    <tableColumn id="2" name="AUG" totalsRowFunction="sum" dataDxfId="99" totalsRowDxfId="98">
      <calculatedColumnFormula>'Aug''13'!C10</calculatedColumnFormula>
    </tableColumn>
    <tableColumn id="3" name="SEP" totalsRowFunction="sum" dataDxfId="97" totalsRowDxfId="96">
      <calculatedColumnFormula>'Sep''13'!C11</calculatedColumnFormula>
    </tableColumn>
    <tableColumn id="4" name="OCT" totalsRowFunction="sum" dataDxfId="95" totalsRowDxfId="94">
      <calculatedColumnFormula>'Oct''13'!C11</calculatedColumnFormula>
    </tableColumn>
    <tableColumn id="5" name="NOV" totalsRowFunction="sum" dataDxfId="93" totalsRowDxfId="92">
      <calculatedColumnFormula>'Nov''13'!C11</calculatedColumnFormula>
    </tableColumn>
    <tableColumn id="6" name="DEC" totalsRowFunction="sum" dataDxfId="91" totalsRowDxfId="90">
      <calculatedColumnFormula>'Dec''13'!C11</calculatedColumnFormula>
    </tableColumn>
    <tableColumn id="7" name="JAN" totalsRowFunction="sum" dataDxfId="89" totalsRowDxfId="88">
      <calculatedColumnFormula>'Jan''14'!C11</calculatedColumnFormula>
    </tableColumn>
    <tableColumn id="8" name="FEB" totalsRowFunction="sum" dataDxfId="87" totalsRowDxfId="86">
      <calculatedColumnFormula>'Feb''14'!C11</calculatedColumnFormula>
    </tableColumn>
    <tableColumn id="9" name="MAR" totalsRowFunction="sum" dataDxfId="85" totalsRowDxfId="84">
      <calculatedColumnFormula>'Mar''14'!C11</calculatedColumnFormula>
    </tableColumn>
    <tableColumn id="10" name="APR" totalsRowFunction="sum" dataDxfId="83" totalsRowDxfId="82">
      <calculatedColumnFormula>'Apr''14'!C11</calculatedColumnFormula>
    </tableColumn>
    <tableColumn id="11" name="MAY" totalsRowFunction="sum" dataDxfId="81" totalsRowDxfId="80">
      <calculatedColumnFormula>'May''14'!$C$12</calculatedColumnFormula>
    </tableColumn>
    <tableColumn id="12" name="JUN" totalsRowFunction="sum" dataDxfId="79" totalsRowDxfId="78"/>
    <tableColumn id="13" name="JUL" totalsRowFunction="sum" dataDxfId="77" totalsRowDxfId="76"/>
    <tableColumn id="14" name="YTD TOTAL" totalsRowFunction="sum" dataDxfId="75" totalsRowDxfId="74">
      <calculatedColumnFormula>SUM(tblExpenses[[#This Row],[AUG]:[MAY]])</calculatedColumnFormula>
    </tableColumn>
    <tableColumn id="15" name="TREND" dataDxfId="73" totalsRowDxfId="72"/>
  </tableColumns>
  <tableStyleInfo name="Family Budget Cash Available 3 2" showFirstColumn="1" showLastColumn="0" showRowStripes="1" showColumnStripes="0"/>
</table>
</file>

<file path=xl/tables/table3.xml><?xml version="1.0" encoding="utf-8"?>
<table xmlns="http://schemas.openxmlformats.org/spreadsheetml/2006/main" id="3" name="tblCashAvailable" displayName="tblCashAvailable" ref="B5:P6" headerRowDxfId="71" dataDxfId="70" totalsRowDxfId="69" headerRowCellStyle="Heading 1">
  <tableColumns count="15">
    <tableColumn id="1" name="CASH AVAILABLE" totalsRowLabel="Total" dataDxfId="68" totalsRowDxfId="67"/>
    <tableColumn id="2" name="AUG" dataDxfId="66" totalsRowDxfId="65">
      <calculatedColumnFormula>'Aug''13'!C39</calculatedColumnFormula>
    </tableColumn>
    <tableColumn id="3" name="SEP" dataDxfId="64" totalsRowDxfId="63" dataCellStyle="20% - Accent1">
      <calculatedColumnFormula>'Sep''13'!C40</calculatedColumnFormula>
    </tableColumn>
    <tableColumn id="4" name="OCT" dataDxfId="62" totalsRowDxfId="61" dataCellStyle="20% - Accent1">
      <calculatedColumnFormula>'Oct''13'!C40</calculatedColumnFormula>
    </tableColumn>
    <tableColumn id="5" name="NOV" dataDxfId="60" totalsRowDxfId="59" dataCellStyle="20% - Accent1">
      <calculatedColumnFormula>'Nov''13'!C40</calculatedColumnFormula>
    </tableColumn>
    <tableColumn id="6" name="DEC" dataDxfId="58" totalsRowDxfId="57" dataCellStyle="20% - Accent1">
      <calculatedColumnFormula>'Dec''13'!C40</calculatedColumnFormula>
    </tableColumn>
    <tableColumn id="7" name="JAN" dataDxfId="56" totalsRowDxfId="55" dataCellStyle="20% - Accent1">
      <calculatedColumnFormula>'Jan''14'!C40</calculatedColumnFormula>
    </tableColumn>
    <tableColumn id="8" name="FEB" dataDxfId="54" totalsRowDxfId="53" dataCellStyle="20% - Accent1">
      <calculatedColumnFormula>'Feb''14'!C40</calculatedColumnFormula>
    </tableColumn>
    <tableColumn id="9" name="MAR" dataDxfId="52" totalsRowDxfId="51" dataCellStyle="20% - Accent1">
      <calculatedColumnFormula>'Mar''14'!C40</calculatedColumnFormula>
    </tableColumn>
    <tableColumn id="10" name="APR" dataDxfId="50" totalsRowDxfId="49" dataCellStyle="20% - Accent1">
      <calculatedColumnFormula>'Apr''14'!C40</calculatedColumnFormula>
    </tableColumn>
    <tableColumn id="11" name="MAY" dataDxfId="48" totalsRowDxfId="47" dataCellStyle="20% - Accent1">
      <calculatedColumnFormula>'May''14'!$C$41</calculatedColumnFormula>
    </tableColumn>
    <tableColumn id="12" name="JUN" dataDxfId="46" totalsRowDxfId="45" dataCellStyle="20% - Accent1"/>
    <tableColumn id="13" name="JUL" dataDxfId="44" totalsRowDxfId="43" dataCellStyle="20% - Accent1"/>
    <tableColumn id="14" name="YTD TOTAL" dataDxfId="42" totalsRowDxfId="41" dataCellStyle="20% - Accent1">
      <calculatedColumnFormula>SUM(tblCashAvailable[[AUG]:[JUL]])</calculatedColumnFormula>
    </tableColumn>
    <tableColumn id="15" name="TREND" totalsRowFunction="count" dataDxfId="40" totalsRowDxfId="39"/>
  </tableColumns>
  <tableStyleInfo name="Family Budget Cash Available 5" showFirstColumn="1" showLastColumn="0" showRowStripes="1" showColumnStripes="0"/>
</table>
</file>

<file path=xl/tables/table4.xml><?xml version="1.0" encoding="utf-8"?>
<table xmlns="http://schemas.openxmlformats.org/spreadsheetml/2006/main" id="4" name="tblLoans" displayName="tblLoans" ref="B64:C73" totalsRowCount="1" headerRowDxfId="38" dataDxfId="37" totalsRowDxfId="36">
  <autoFilter ref="B64:C72"/>
  <tableColumns count="2">
    <tableColumn id="1" name="LOANS" totalsRowLabel="Subtotal" dataDxfId="35" totalsRowDxfId="34"/>
    <tableColumn id="2" name="Amount" totalsRowFunction="sum" dataDxfId="33" totalsRowDxfId="32"/>
  </tableColumns>
  <tableStyleInfo name="TableStyleMedium2" showFirstColumn="0" showLastColumn="1" showRowStripes="0" showColumnStripes="0"/>
</table>
</file>

<file path=xl/tables/table5.xml><?xml version="1.0" encoding="utf-8"?>
<table xmlns="http://schemas.openxmlformats.org/spreadsheetml/2006/main" id="9" name="tblLoans10" displayName="tblLoans10" ref="B65:C74" totalsRowCount="1" headerRowDxfId="31" dataDxfId="30" totalsRowDxfId="29">
  <autoFilter ref="B65:C73"/>
  <tableColumns count="2">
    <tableColumn id="1" name="LOANS" totalsRowLabel="Subtotal" dataDxfId="28" totalsRowDxfId="27"/>
    <tableColumn id="2" name="Amount" totalsRowFunction="sum" dataDxfId="26" totalsRowDxfId="25"/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10" name="tblLoans11" displayName="tblLoans11" ref="B65:C74" totalsRowCount="1" headerRowDxfId="24" dataDxfId="23" totalsRowDxfId="22">
  <autoFilter ref="B65:C73"/>
  <tableColumns count="2">
    <tableColumn id="1" name="LOANS" totalsRowLabel="Subtotal" dataDxfId="21" totalsRowDxfId="20"/>
    <tableColumn id="2" name="Amount" totalsRowFunction="sum" dataDxfId="19" totalsRowDxfId="18"/>
  </tableColumns>
  <tableStyleInfo name="TableStyleMedium2" showFirstColumn="0" showLastColumn="1" showRowStripes="0" showColumnStripes="0"/>
</table>
</file>

<file path=xl/tables/table7.xml><?xml version="1.0" encoding="utf-8"?>
<table xmlns="http://schemas.openxmlformats.org/spreadsheetml/2006/main" id="11" name="tblLoans12" displayName="tblLoans12" ref="B65:C74" totalsRowCount="1">
  <autoFilter ref="B65:C73"/>
  <tableColumns count="2">
    <tableColumn id="1" name="LOANS" totalsRowLabel="Subtotal" totalsRowDxfId="17"/>
    <tableColumn id="2" name="Amount" totalsRowFunction="sum" dataDxfId="16" totalsRowDxfId="15"/>
  </tableColumns>
  <tableStyleInfo name="TableStyleMedium2" showFirstColumn="0" showLastColumn="1" showRowStripes="0" showColumnStripes="0"/>
</table>
</file>

<file path=xl/tables/table8.xml><?xml version="1.0" encoding="utf-8"?>
<table xmlns="http://schemas.openxmlformats.org/spreadsheetml/2006/main" id="12" name="tblLoans13" displayName="tblLoans13" ref="B65:C74" totalsRowCount="1">
  <autoFilter ref="B65:C73"/>
  <tableColumns count="2">
    <tableColumn id="1" name="LOANS" totalsRowLabel="Subtotal" totalsRowDxfId="14"/>
    <tableColumn id="2" name="Amount" totalsRowFunction="sum" dataDxfId="13" totalsRowDxfId="12"/>
  </tableColumns>
  <tableStyleInfo name="TableStyleMedium2" showFirstColumn="0" showLastColumn="1" showRowStripes="0" showColumnStripes="0"/>
</table>
</file>

<file path=xl/tables/table9.xml><?xml version="1.0" encoding="utf-8"?>
<table xmlns="http://schemas.openxmlformats.org/spreadsheetml/2006/main" id="13" name="tblLoans14" displayName="tblLoans14" ref="B65:C74" totalsRowCount="1">
  <autoFilter ref="B65:C73"/>
  <tableColumns count="2">
    <tableColumn id="1" name="LOANS" totalsRowLabel="Subtotal" totalsRowDxfId="11"/>
    <tableColumn id="2" name="Amount" totalsRowFunction="sum" dataDxfId="10" totalsRowDxfId="9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M1:V2"/>
  <sheetViews>
    <sheetView showZeros="0" topLeftCell="A4" workbookViewId="0">
      <selection activeCell="M41" sqref="M41"/>
    </sheetView>
  </sheetViews>
  <sheetFormatPr defaultRowHeight="15"/>
  <cols>
    <col min="1" max="1" width="4" style="62" customWidth="1"/>
    <col min="2" max="21" width="9.140625" style="62"/>
    <col min="22" max="22" width="1.85546875" style="62" customWidth="1"/>
    <col min="23" max="16384" width="9.140625" style="62"/>
  </cols>
  <sheetData>
    <row r="1" spans="13:22" ht="15" customHeight="1">
      <c r="M1" s="97" t="s">
        <v>105</v>
      </c>
      <c r="N1" s="97"/>
      <c r="O1" s="97"/>
      <c r="P1" s="97"/>
      <c r="Q1" s="97"/>
      <c r="R1" s="97"/>
      <c r="S1" s="97"/>
      <c r="T1" s="97"/>
      <c r="U1" s="97"/>
      <c r="V1" s="97"/>
    </row>
    <row r="2" spans="13:22" ht="15" customHeight="1">
      <c r="M2" s="97"/>
      <c r="N2" s="97"/>
      <c r="O2" s="97"/>
      <c r="P2" s="97"/>
      <c r="Q2" s="97"/>
      <c r="R2" s="97"/>
      <c r="S2" s="97"/>
      <c r="T2" s="97"/>
      <c r="U2" s="97"/>
      <c r="V2" s="97"/>
    </row>
  </sheetData>
  <sheetProtection password="8830" sheet="1" objects="1" scenarios="1"/>
  <mergeCells count="1">
    <mergeCell ref="M1:V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75"/>
  <sheetViews>
    <sheetView showZeros="0" topLeftCell="A31" workbookViewId="0">
      <selection activeCell="B1" sqref="B1:F1"/>
    </sheetView>
  </sheetViews>
  <sheetFormatPr defaultRowHeight="15"/>
  <cols>
    <col min="1" max="1" width="2.140625" style="1" customWidth="1"/>
    <col min="2" max="2" width="27.42578125" style="1" customWidth="1"/>
    <col min="3" max="3" width="16.140625" style="1" customWidth="1"/>
    <col min="4" max="6" width="12.140625" style="1" customWidth="1"/>
    <col min="7" max="16384" width="9.140625" style="1"/>
  </cols>
  <sheetData>
    <row r="1" spans="1:6" ht="27">
      <c r="A1" s="14"/>
      <c r="B1" s="99" t="s">
        <v>107</v>
      </c>
      <c r="C1" s="99"/>
      <c r="D1" s="99"/>
      <c r="E1" s="99"/>
      <c r="F1" s="99"/>
    </row>
    <row r="2" spans="1:6" ht="18">
      <c r="A2" s="14"/>
      <c r="B2" s="13"/>
      <c r="C2" s="112" t="s">
        <v>81</v>
      </c>
      <c r="D2" s="112"/>
      <c r="E2" s="112"/>
      <c r="F2" s="14"/>
    </row>
    <row r="3" spans="1:6" ht="15.75" thickBot="1">
      <c r="A3" s="14"/>
      <c r="B3" s="14"/>
      <c r="C3" s="14"/>
      <c r="D3" s="14"/>
      <c r="E3" s="14"/>
      <c r="F3" s="14"/>
    </row>
    <row r="4" spans="1:6" ht="15.75" thickBot="1">
      <c r="A4" s="14"/>
      <c r="B4" s="4" t="s">
        <v>1</v>
      </c>
      <c r="C4" s="43" t="s">
        <v>82</v>
      </c>
      <c r="D4" s="14"/>
      <c r="E4" s="14"/>
      <c r="F4" s="14"/>
    </row>
    <row r="5" spans="1:6" ht="15.75" thickBot="1">
      <c r="A5" s="14"/>
      <c r="B5" s="6" t="s">
        <v>2</v>
      </c>
      <c r="C5" s="21"/>
      <c r="D5" s="16"/>
      <c r="E5" s="14"/>
      <c r="F5" s="14"/>
    </row>
    <row r="6" spans="1:6" ht="16.5" thickTop="1" thickBot="1">
      <c r="A6" s="14"/>
      <c r="B6" s="6" t="s">
        <v>3</v>
      </c>
      <c r="C6" s="21"/>
      <c r="D6" s="16" t="s">
        <v>53</v>
      </c>
      <c r="E6" s="14"/>
      <c r="F6" s="14"/>
    </row>
    <row r="7" spans="1:6" ht="16.5" thickTop="1" thickBot="1">
      <c r="A7" s="14"/>
      <c r="B7" s="7" t="s">
        <v>4</v>
      </c>
      <c r="C7" s="22"/>
      <c r="D7" s="16" t="s">
        <v>53</v>
      </c>
      <c r="E7" s="14"/>
      <c r="F7" s="14"/>
    </row>
    <row r="8" spans="1:6">
      <c r="A8" s="14"/>
      <c r="B8" s="8" t="s">
        <v>5</v>
      </c>
      <c r="C8" s="47">
        <f>SUM(C5:C7)</f>
        <v>0</v>
      </c>
      <c r="D8" s="14"/>
      <c r="E8" s="14"/>
      <c r="F8" s="14"/>
    </row>
    <row r="9" spans="1:6" ht="15.75" thickBot="1">
      <c r="A9" s="14"/>
      <c r="C9" s="23"/>
      <c r="D9" s="14"/>
      <c r="E9" s="14"/>
      <c r="F9" s="14"/>
    </row>
    <row r="10" spans="1:6" ht="15.75" thickBot="1">
      <c r="A10" s="14"/>
      <c r="B10" s="9" t="s">
        <v>6</v>
      </c>
      <c r="C10" s="24" t="s">
        <v>83</v>
      </c>
      <c r="D10" s="14"/>
      <c r="E10" s="14"/>
      <c r="F10" s="14"/>
    </row>
    <row r="11" spans="1:6" ht="15.75" thickBot="1">
      <c r="A11" s="14"/>
      <c r="B11" s="10" t="s">
        <v>29</v>
      </c>
      <c r="C11" s="21"/>
      <c r="D11" s="33" t="s">
        <v>53</v>
      </c>
      <c r="E11" s="15"/>
      <c r="F11" s="14"/>
    </row>
    <row r="12" spans="1:6" ht="16.5" thickTop="1" thickBot="1">
      <c r="A12" s="14"/>
      <c r="B12" s="11" t="s">
        <v>7</v>
      </c>
      <c r="C12" s="21">
        <f>SUM(H66:I74)</f>
        <v>0</v>
      </c>
      <c r="D12" s="33" t="s">
        <v>53</v>
      </c>
      <c r="E12" s="15"/>
      <c r="F12" s="14"/>
    </row>
    <row r="13" spans="1:6" ht="16.5" thickTop="1" thickBot="1">
      <c r="A13" s="14"/>
      <c r="B13" s="10" t="s">
        <v>8</v>
      </c>
      <c r="C13" s="21"/>
      <c r="D13" s="33" t="s">
        <v>53</v>
      </c>
      <c r="E13" s="15"/>
      <c r="F13" s="14"/>
    </row>
    <row r="14" spans="1:6" ht="16.5" thickTop="1" thickBot="1">
      <c r="A14" s="14"/>
      <c r="B14" s="10" t="s">
        <v>9</v>
      </c>
      <c r="C14" s="21"/>
      <c r="D14" s="33" t="s">
        <v>53</v>
      </c>
      <c r="E14" s="15"/>
      <c r="F14" s="14"/>
    </row>
    <row r="15" spans="1:6" ht="16.5" thickTop="1" thickBot="1">
      <c r="A15" s="14"/>
      <c r="B15" s="10" t="s">
        <v>10</v>
      </c>
      <c r="C15" s="21"/>
      <c r="D15" s="33" t="s">
        <v>53</v>
      </c>
      <c r="E15" s="15"/>
      <c r="F15" s="14"/>
    </row>
    <row r="16" spans="1:6" ht="16.5" thickTop="1" thickBot="1">
      <c r="A16" s="14"/>
      <c r="B16" s="10" t="s">
        <v>30</v>
      </c>
      <c r="C16" s="21"/>
      <c r="D16" s="33" t="s">
        <v>53</v>
      </c>
      <c r="E16" s="15"/>
      <c r="F16" s="14"/>
    </row>
    <row r="17" spans="1:13" ht="16.5" thickTop="1" thickBot="1">
      <c r="A17" s="14"/>
      <c r="B17" s="10" t="s">
        <v>11</v>
      </c>
      <c r="C17" s="21"/>
      <c r="D17" s="33" t="s">
        <v>53</v>
      </c>
      <c r="E17" s="15"/>
      <c r="F17" s="14"/>
    </row>
    <row r="18" spans="1:13" ht="16.5" thickTop="1" thickBot="1">
      <c r="A18" s="14"/>
      <c r="B18" s="10" t="s">
        <v>31</v>
      </c>
      <c r="C18" s="21"/>
      <c r="D18" s="33" t="s">
        <v>53</v>
      </c>
      <c r="E18" s="15"/>
      <c r="F18" s="14"/>
    </row>
    <row r="19" spans="1:13" ht="16.5" thickTop="1" thickBot="1">
      <c r="A19" s="14"/>
      <c r="B19" s="11" t="s">
        <v>32</v>
      </c>
      <c r="C19" s="21">
        <f>SUM(tblLoans16[Amount])</f>
        <v>0</v>
      </c>
      <c r="D19" s="33" t="s">
        <v>53</v>
      </c>
      <c r="E19" s="15"/>
      <c r="F19" s="14"/>
    </row>
    <row r="20" spans="1:13" ht="16.5" thickTop="1" thickBot="1">
      <c r="A20" s="14"/>
      <c r="B20" s="10" t="s">
        <v>33</v>
      </c>
      <c r="C20" s="21"/>
      <c r="D20" s="33" t="s">
        <v>53</v>
      </c>
      <c r="E20" s="15"/>
      <c r="F20" s="14"/>
    </row>
    <row r="21" spans="1:13" ht="16.5" thickTop="1" thickBot="1">
      <c r="A21" s="14"/>
      <c r="B21" s="10" t="s">
        <v>12</v>
      </c>
      <c r="C21" s="21"/>
      <c r="D21" s="33" t="s">
        <v>53</v>
      </c>
      <c r="E21" s="15"/>
      <c r="F21" s="14"/>
    </row>
    <row r="22" spans="1:13" ht="16.5" thickTop="1" thickBot="1">
      <c r="A22" s="14"/>
      <c r="B22" s="10" t="s">
        <v>34</v>
      </c>
      <c r="C22" s="21"/>
      <c r="D22" s="33" t="s">
        <v>53</v>
      </c>
      <c r="E22" s="15"/>
      <c r="F22" s="14"/>
    </row>
    <row r="23" spans="1:13" ht="16.5" thickTop="1" thickBot="1">
      <c r="A23" s="14"/>
      <c r="B23" s="10"/>
      <c r="C23" s="21"/>
      <c r="D23" s="33" t="s">
        <v>53</v>
      </c>
      <c r="E23" s="15"/>
      <c r="F23" s="14"/>
    </row>
    <row r="24" spans="1:13" ht="16.5" thickTop="1" thickBot="1">
      <c r="A24" s="14"/>
      <c r="B24" s="10"/>
      <c r="C24" s="21"/>
      <c r="D24" s="33" t="s">
        <v>53</v>
      </c>
      <c r="E24" s="15"/>
      <c r="F24" s="14"/>
    </row>
    <row r="25" spans="1:13" ht="16.5" thickTop="1" thickBot="1">
      <c r="A25" s="14"/>
      <c r="B25" s="10" t="s">
        <v>35</v>
      </c>
      <c r="C25" s="21"/>
      <c r="D25" s="33" t="s">
        <v>53</v>
      </c>
      <c r="E25" s="15"/>
      <c r="F25" s="14"/>
    </row>
    <row r="26" spans="1:13" ht="16.5" thickTop="1" thickBot="1">
      <c r="A26" s="14"/>
      <c r="B26" s="11" t="s">
        <v>36</v>
      </c>
      <c r="C26" s="48">
        <f>SUM(C44:AG44)</f>
        <v>0</v>
      </c>
      <c r="D26" s="33" t="s">
        <v>53</v>
      </c>
      <c r="E26" s="15"/>
      <c r="F26" s="14"/>
    </row>
    <row r="27" spans="1:13" ht="16.5" thickTop="1" thickBot="1">
      <c r="A27" s="14"/>
      <c r="B27" s="11" t="s">
        <v>37</v>
      </c>
      <c r="C27" s="48">
        <f t="shared" ref="C27:C39" si="0">SUM(C45:AG45)</f>
        <v>0</v>
      </c>
      <c r="D27" s="33" t="s">
        <v>53</v>
      </c>
      <c r="E27" s="15"/>
      <c r="F27" s="14"/>
    </row>
    <row r="28" spans="1:13" ht="16.5" thickTop="1" thickBot="1">
      <c r="A28" s="14"/>
      <c r="B28" s="11" t="s">
        <v>38</v>
      </c>
      <c r="C28" s="48">
        <f t="shared" si="0"/>
        <v>0</v>
      </c>
      <c r="D28" s="33" t="s">
        <v>53</v>
      </c>
      <c r="E28" s="15"/>
      <c r="F28" s="14"/>
      <c r="M28" s="34"/>
    </row>
    <row r="29" spans="1:13" ht="16.5" thickTop="1" thickBot="1">
      <c r="A29" s="14"/>
      <c r="B29" s="11" t="s">
        <v>39</v>
      </c>
      <c r="C29" s="48">
        <f t="shared" si="0"/>
        <v>0</v>
      </c>
      <c r="D29" s="33" t="s">
        <v>53</v>
      </c>
      <c r="E29" s="15"/>
      <c r="F29" s="14"/>
    </row>
    <row r="30" spans="1:13" ht="16.5" thickTop="1" thickBot="1">
      <c r="A30" s="14"/>
      <c r="B30" s="11" t="s">
        <v>40</v>
      </c>
      <c r="C30" s="48">
        <f t="shared" si="0"/>
        <v>0</v>
      </c>
      <c r="D30" s="33" t="s">
        <v>53</v>
      </c>
      <c r="E30" s="15"/>
      <c r="F30" s="14"/>
    </row>
    <row r="31" spans="1:13" ht="16.5" thickTop="1" thickBot="1">
      <c r="A31" s="14"/>
      <c r="B31" s="11" t="s">
        <v>41</v>
      </c>
      <c r="C31" s="48">
        <f t="shared" si="0"/>
        <v>0</v>
      </c>
      <c r="D31" s="33" t="s">
        <v>53</v>
      </c>
      <c r="E31" s="15"/>
      <c r="F31" s="14"/>
    </row>
    <row r="32" spans="1:13" ht="16.5" thickTop="1" thickBot="1">
      <c r="A32" s="14"/>
      <c r="B32" s="11" t="s">
        <v>42</v>
      </c>
      <c r="C32" s="48">
        <f t="shared" si="0"/>
        <v>0</v>
      </c>
      <c r="D32" s="33" t="s">
        <v>53</v>
      </c>
      <c r="E32" s="15"/>
      <c r="F32" s="14"/>
    </row>
    <row r="33" spans="1:34" ht="16.5" thickTop="1" thickBot="1">
      <c r="A33" s="14"/>
      <c r="B33" s="11" t="s">
        <v>43</v>
      </c>
      <c r="C33" s="48">
        <f t="shared" si="0"/>
        <v>0</v>
      </c>
      <c r="D33" s="33" t="s">
        <v>53</v>
      </c>
      <c r="E33" s="15"/>
      <c r="F33" s="14"/>
    </row>
    <row r="34" spans="1:34" ht="16.5" thickTop="1" thickBot="1">
      <c r="A34" s="14"/>
      <c r="B34" s="11" t="s">
        <v>44</v>
      </c>
      <c r="C34" s="48">
        <f t="shared" si="0"/>
        <v>0</v>
      </c>
      <c r="D34" s="33" t="s">
        <v>53</v>
      </c>
      <c r="E34" s="15"/>
      <c r="F34" s="14"/>
    </row>
    <row r="35" spans="1:34" ht="16.5" thickTop="1" thickBot="1">
      <c r="A35" s="14"/>
      <c r="B35" s="11" t="s">
        <v>45</v>
      </c>
      <c r="C35" s="48">
        <f t="shared" si="0"/>
        <v>0</v>
      </c>
      <c r="D35" s="33" t="s">
        <v>53</v>
      </c>
      <c r="E35" s="15"/>
      <c r="F35" s="14"/>
    </row>
    <row r="36" spans="1:34" ht="16.5" thickTop="1" thickBot="1">
      <c r="A36" s="14"/>
      <c r="B36" s="11" t="s">
        <v>46</v>
      </c>
      <c r="C36" s="48">
        <f t="shared" si="0"/>
        <v>0</v>
      </c>
      <c r="D36" s="33" t="s">
        <v>53</v>
      </c>
      <c r="E36" s="15"/>
      <c r="F36" s="14"/>
    </row>
    <row r="37" spans="1:34" ht="16.5" thickTop="1" thickBot="1">
      <c r="A37" s="14"/>
      <c r="B37" s="11" t="s">
        <v>47</v>
      </c>
      <c r="C37" s="48">
        <f t="shared" si="0"/>
        <v>0</v>
      </c>
      <c r="D37" s="33" t="s">
        <v>53</v>
      </c>
      <c r="E37" s="15"/>
      <c r="F37" s="14"/>
    </row>
    <row r="38" spans="1:34" ht="16.5" thickTop="1" thickBot="1">
      <c r="A38" s="14"/>
      <c r="B38" s="11" t="s">
        <v>48</v>
      </c>
      <c r="C38" s="48">
        <f t="shared" si="0"/>
        <v>0</v>
      </c>
      <c r="D38" s="33" t="s">
        <v>53</v>
      </c>
      <c r="E38" s="15"/>
      <c r="F38" s="14"/>
    </row>
    <row r="39" spans="1:34" ht="16.5" thickTop="1" thickBot="1">
      <c r="A39" s="14"/>
      <c r="B39" s="10"/>
      <c r="C39" s="48">
        <f t="shared" si="0"/>
        <v>0</v>
      </c>
      <c r="D39" s="33" t="s">
        <v>53</v>
      </c>
      <c r="E39" s="15"/>
      <c r="F39" s="14"/>
    </row>
    <row r="40" spans="1:34" ht="16.5" thickTop="1" thickBot="1">
      <c r="A40" s="14"/>
      <c r="B40" s="10" t="s">
        <v>62</v>
      </c>
      <c r="C40" s="49">
        <f>SUM(C8-C41)</f>
        <v>0</v>
      </c>
      <c r="D40" s="16"/>
      <c r="E40" s="14"/>
      <c r="F40" s="14"/>
    </row>
    <row r="41" spans="1:34" ht="15.75" thickTop="1">
      <c r="A41" s="14"/>
      <c r="B41" s="12" t="s">
        <v>13</v>
      </c>
      <c r="C41" s="50">
        <f>SUM(C11:C39)</f>
        <v>0</v>
      </c>
      <c r="D41" s="14"/>
      <c r="E41" s="14"/>
      <c r="F41" s="14"/>
    </row>
    <row r="42" spans="1:34" ht="15.75" thickBo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5.75" thickBot="1">
      <c r="A43" s="14"/>
      <c r="B43" s="17" t="s">
        <v>55</v>
      </c>
      <c r="C43" s="17">
        <v>41699</v>
      </c>
      <c r="D43" s="17">
        <v>41700</v>
      </c>
      <c r="E43" s="17">
        <v>41701</v>
      </c>
      <c r="F43" s="17">
        <v>41702</v>
      </c>
      <c r="G43" s="17">
        <v>41703</v>
      </c>
      <c r="H43" s="17">
        <v>41704</v>
      </c>
      <c r="I43" s="17">
        <v>41705</v>
      </c>
      <c r="J43" s="17">
        <v>41706</v>
      </c>
      <c r="K43" s="17">
        <v>41707</v>
      </c>
      <c r="L43" s="17">
        <v>41708</v>
      </c>
      <c r="M43" s="17">
        <v>41709</v>
      </c>
      <c r="N43" s="17">
        <v>41710</v>
      </c>
      <c r="O43" s="17">
        <v>41711</v>
      </c>
      <c r="P43" s="17">
        <v>41712</v>
      </c>
      <c r="Q43" s="17">
        <v>41713</v>
      </c>
      <c r="R43" s="17">
        <v>41714</v>
      </c>
      <c r="S43" s="17">
        <v>41715</v>
      </c>
      <c r="T43" s="17">
        <v>41716</v>
      </c>
      <c r="U43" s="17">
        <v>41717</v>
      </c>
      <c r="V43" s="17">
        <v>41718</v>
      </c>
      <c r="W43" s="17">
        <v>41719</v>
      </c>
      <c r="X43" s="17">
        <v>41720</v>
      </c>
      <c r="Y43" s="17">
        <v>41721</v>
      </c>
      <c r="Z43" s="17">
        <v>41722</v>
      </c>
      <c r="AA43" s="17">
        <v>41723</v>
      </c>
      <c r="AB43" s="17">
        <v>41724</v>
      </c>
      <c r="AC43" s="17">
        <v>41725</v>
      </c>
      <c r="AD43" s="17">
        <v>41726</v>
      </c>
      <c r="AE43" s="17">
        <v>41727</v>
      </c>
      <c r="AF43" s="17">
        <v>41728</v>
      </c>
      <c r="AG43" s="17">
        <v>41729</v>
      </c>
      <c r="AH43" s="25" t="s">
        <v>56</v>
      </c>
    </row>
    <row r="44" spans="1:34" ht="16.5" thickTop="1" thickBot="1">
      <c r="A44" s="14"/>
      <c r="B44" s="11" t="s">
        <v>36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51">
        <f>SUM(C44:AG44)</f>
        <v>0</v>
      </c>
    </row>
    <row r="45" spans="1:34" ht="16.5" thickTop="1" thickBot="1">
      <c r="A45" s="14"/>
      <c r="B45" s="11" t="s">
        <v>37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/>
      <c r="AH45" s="51">
        <f t="shared" ref="AH45:AH57" si="1">SUM(C45:AG45)</f>
        <v>0</v>
      </c>
    </row>
    <row r="46" spans="1:34" ht="16.5" thickTop="1" thickBot="1">
      <c r="A46" s="14"/>
      <c r="B46" s="11" t="s">
        <v>38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8"/>
      <c r="AH46" s="51">
        <f t="shared" si="1"/>
        <v>0</v>
      </c>
    </row>
    <row r="47" spans="1:34" ht="16.5" thickTop="1" thickBot="1">
      <c r="A47" s="14"/>
      <c r="B47" s="11" t="s">
        <v>39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8"/>
      <c r="AH47" s="51">
        <f t="shared" si="1"/>
        <v>0</v>
      </c>
    </row>
    <row r="48" spans="1:34" ht="16.5" thickTop="1" thickBot="1">
      <c r="A48" s="14"/>
      <c r="B48" s="11" t="s">
        <v>40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51">
        <f t="shared" si="1"/>
        <v>0</v>
      </c>
    </row>
    <row r="49" spans="1:34" ht="16.5" thickTop="1" thickBot="1">
      <c r="A49" s="14"/>
      <c r="B49" s="11" t="s">
        <v>41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8"/>
      <c r="AH49" s="51">
        <f t="shared" si="1"/>
        <v>0</v>
      </c>
    </row>
    <row r="50" spans="1:34" ht="16.5" thickTop="1" thickBot="1">
      <c r="A50" s="14"/>
      <c r="B50" s="11" t="s">
        <v>42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51">
        <f t="shared" si="1"/>
        <v>0</v>
      </c>
    </row>
    <row r="51" spans="1:34" ht="16.5" thickTop="1" thickBot="1">
      <c r="A51" s="14"/>
      <c r="B51" s="11" t="s">
        <v>43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51">
        <f t="shared" si="1"/>
        <v>0</v>
      </c>
    </row>
    <row r="52" spans="1:34" ht="16.5" thickTop="1" thickBot="1">
      <c r="A52" s="14"/>
      <c r="B52" s="11" t="s">
        <v>44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8"/>
      <c r="AH52" s="51">
        <f t="shared" si="1"/>
        <v>0</v>
      </c>
    </row>
    <row r="53" spans="1:34" ht="16.5" thickTop="1" thickBot="1">
      <c r="A53" s="14"/>
      <c r="B53" s="11" t="s">
        <v>45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51">
        <f t="shared" si="1"/>
        <v>0</v>
      </c>
    </row>
    <row r="54" spans="1:34" ht="16.5" thickTop="1" thickBot="1">
      <c r="A54" s="14"/>
      <c r="B54" s="11" t="s">
        <v>46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8"/>
      <c r="AH54" s="51">
        <f t="shared" si="1"/>
        <v>0</v>
      </c>
    </row>
    <row r="55" spans="1:34" ht="16.5" thickTop="1" thickBot="1">
      <c r="A55" s="14"/>
      <c r="B55" s="11" t="s">
        <v>47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51">
        <f t="shared" si="1"/>
        <v>0</v>
      </c>
    </row>
    <row r="56" spans="1:34" ht="16.5" thickTop="1" thickBot="1">
      <c r="A56" s="14"/>
      <c r="B56" s="11" t="s">
        <v>48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8"/>
      <c r="AH56" s="51">
        <f t="shared" si="1"/>
        <v>0</v>
      </c>
    </row>
    <row r="57" spans="1:34" ht="16.5" thickTop="1" thickBot="1">
      <c r="A57" s="14"/>
      <c r="B57" s="1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51">
        <f t="shared" si="1"/>
        <v>0</v>
      </c>
    </row>
    <row r="58" spans="1:34" ht="15.75" thickTop="1">
      <c r="A58" s="14"/>
      <c r="B58" s="12" t="s">
        <v>57</v>
      </c>
      <c r="C58" s="52">
        <f>SUM(C44:C57)</f>
        <v>0</v>
      </c>
      <c r="D58" s="52">
        <f t="shared" ref="D58:AH58" si="2">SUM(D44:D57)</f>
        <v>0</v>
      </c>
      <c r="E58" s="52">
        <f t="shared" si="2"/>
        <v>0</v>
      </c>
      <c r="F58" s="52">
        <f t="shared" si="2"/>
        <v>0</v>
      </c>
      <c r="G58" s="52">
        <f t="shared" si="2"/>
        <v>0</v>
      </c>
      <c r="H58" s="52">
        <f t="shared" si="2"/>
        <v>0</v>
      </c>
      <c r="I58" s="52">
        <f t="shared" si="2"/>
        <v>0</v>
      </c>
      <c r="J58" s="52">
        <f t="shared" si="2"/>
        <v>0</v>
      </c>
      <c r="K58" s="52">
        <f t="shared" si="2"/>
        <v>0</v>
      </c>
      <c r="L58" s="52">
        <f t="shared" si="2"/>
        <v>0</v>
      </c>
      <c r="M58" s="52">
        <f t="shared" si="2"/>
        <v>0</v>
      </c>
      <c r="N58" s="52">
        <f t="shared" si="2"/>
        <v>0</v>
      </c>
      <c r="O58" s="52">
        <f t="shared" si="2"/>
        <v>0</v>
      </c>
      <c r="P58" s="52">
        <f t="shared" si="2"/>
        <v>0</v>
      </c>
      <c r="Q58" s="52">
        <f t="shared" si="2"/>
        <v>0</v>
      </c>
      <c r="R58" s="52">
        <f t="shared" si="2"/>
        <v>0</v>
      </c>
      <c r="S58" s="52">
        <f t="shared" si="2"/>
        <v>0</v>
      </c>
      <c r="T58" s="52">
        <f t="shared" si="2"/>
        <v>0</v>
      </c>
      <c r="U58" s="52">
        <f t="shared" si="2"/>
        <v>0</v>
      </c>
      <c r="V58" s="52">
        <f t="shared" si="2"/>
        <v>0</v>
      </c>
      <c r="W58" s="52">
        <f t="shared" si="2"/>
        <v>0</v>
      </c>
      <c r="X58" s="52">
        <f t="shared" si="2"/>
        <v>0</v>
      </c>
      <c r="Y58" s="52">
        <f t="shared" si="2"/>
        <v>0</v>
      </c>
      <c r="Z58" s="52">
        <f t="shared" si="2"/>
        <v>0</v>
      </c>
      <c r="AA58" s="52">
        <f t="shared" si="2"/>
        <v>0</v>
      </c>
      <c r="AB58" s="52">
        <f t="shared" si="2"/>
        <v>0</v>
      </c>
      <c r="AC58" s="52">
        <f t="shared" si="2"/>
        <v>0</v>
      </c>
      <c r="AD58" s="52">
        <f t="shared" si="2"/>
        <v>0</v>
      </c>
      <c r="AE58" s="52">
        <f t="shared" si="2"/>
        <v>0</v>
      </c>
      <c r="AF58" s="52">
        <f t="shared" si="2"/>
        <v>0</v>
      </c>
      <c r="AG58" s="52">
        <f t="shared" si="2"/>
        <v>0</v>
      </c>
      <c r="AH58" s="52">
        <f t="shared" si="2"/>
        <v>0</v>
      </c>
    </row>
    <row r="59" spans="1:34" ht="15.75" thickBot="1">
      <c r="A59" s="14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ht="15.75" thickBot="1">
      <c r="A60" s="14"/>
      <c r="B60" s="18" t="s">
        <v>58</v>
      </c>
      <c r="C60" s="25">
        <v>41699</v>
      </c>
      <c r="D60" s="25">
        <v>41700</v>
      </c>
      <c r="E60" s="25">
        <v>41701</v>
      </c>
      <c r="F60" s="25">
        <v>41702</v>
      </c>
      <c r="G60" s="25">
        <v>41703</v>
      </c>
      <c r="H60" s="25">
        <v>41704</v>
      </c>
      <c r="I60" s="25">
        <v>41705</v>
      </c>
      <c r="J60" s="25">
        <v>41706</v>
      </c>
      <c r="K60" s="25">
        <v>41707</v>
      </c>
      <c r="L60" s="25">
        <v>41708</v>
      </c>
      <c r="M60" s="25">
        <v>41709</v>
      </c>
      <c r="N60" s="25">
        <v>41710</v>
      </c>
      <c r="O60" s="25">
        <v>41711</v>
      </c>
      <c r="P60" s="25">
        <v>41712</v>
      </c>
      <c r="Q60" s="25">
        <v>41713</v>
      </c>
      <c r="R60" s="25">
        <v>41714</v>
      </c>
      <c r="S60" s="25">
        <v>41715</v>
      </c>
      <c r="T60" s="25">
        <v>41716</v>
      </c>
      <c r="U60" s="25">
        <v>41717</v>
      </c>
      <c r="V60" s="25">
        <v>41718</v>
      </c>
      <c r="W60" s="25">
        <v>41719</v>
      </c>
      <c r="X60" s="25">
        <v>41720</v>
      </c>
      <c r="Y60" s="25">
        <v>41721</v>
      </c>
      <c r="Z60" s="25">
        <v>41722</v>
      </c>
      <c r="AA60" s="25">
        <v>41723</v>
      </c>
      <c r="AB60" s="25">
        <v>41724</v>
      </c>
      <c r="AC60" s="25">
        <v>41725</v>
      </c>
      <c r="AD60" s="25">
        <v>41726</v>
      </c>
      <c r="AE60" s="25">
        <v>41727</v>
      </c>
      <c r="AF60" s="25">
        <v>41728</v>
      </c>
      <c r="AG60" s="25">
        <v>41729</v>
      </c>
      <c r="AH60" s="30" t="s">
        <v>56</v>
      </c>
    </row>
    <row r="61" spans="1:34" ht="15.75" thickBot="1">
      <c r="A61" s="14"/>
      <c r="B61" s="19" t="s">
        <v>59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53">
        <f>SUM(C61:AG61)</f>
        <v>0</v>
      </c>
    </row>
    <row r="62" spans="1:34" ht="15.75" thickBot="1">
      <c r="B62" s="19" t="s">
        <v>60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53">
        <f t="shared" ref="AH62:AH63" si="3">SUM(C62:AG62)</f>
        <v>0</v>
      </c>
    </row>
    <row r="63" spans="1:34" ht="15.75" thickBot="1">
      <c r="B63" s="19" t="s">
        <v>61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53">
        <f t="shared" si="3"/>
        <v>0</v>
      </c>
    </row>
    <row r="64" spans="1:34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2:9">
      <c r="B65" t="s">
        <v>87</v>
      </c>
      <c r="C65" s="35" t="s">
        <v>93</v>
      </c>
      <c r="E65" s="125" t="s">
        <v>104</v>
      </c>
      <c r="F65" s="126"/>
      <c r="G65" s="127"/>
      <c r="H65" s="128" t="s">
        <v>93</v>
      </c>
      <c r="I65" s="129"/>
    </row>
    <row r="66" spans="2:9">
      <c r="B66" t="s">
        <v>94</v>
      </c>
      <c r="C66" s="56"/>
      <c r="E66" s="116" t="s">
        <v>96</v>
      </c>
      <c r="F66" s="117"/>
      <c r="G66" s="118"/>
      <c r="H66" s="119"/>
      <c r="I66" s="120"/>
    </row>
    <row r="67" spans="2:9">
      <c r="B67" t="s">
        <v>95</v>
      </c>
      <c r="C67" s="56"/>
      <c r="E67" s="116" t="s">
        <v>97</v>
      </c>
      <c r="F67" s="117"/>
      <c r="G67" s="118"/>
      <c r="H67" s="119"/>
      <c r="I67" s="120"/>
    </row>
    <row r="68" spans="2:9">
      <c r="B68" s="1" t="s">
        <v>89</v>
      </c>
      <c r="C68" s="56"/>
      <c r="E68" s="116" t="s">
        <v>98</v>
      </c>
      <c r="F68" s="117"/>
      <c r="G68" s="118"/>
      <c r="H68" s="119"/>
      <c r="I68" s="120"/>
    </row>
    <row r="69" spans="2:9">
      <c r="B69" s="1" t="s">
        <v>88</v>
      </c>
      <c r="C69" s="56"/>
      <c r="E69" s="116" t="s">
        <v>99</v>
      </c>
      <c r="F69" s="117"/>
      <c r="G69" s="118"/>
      <c r="H69" s="119"/>
      <c r="I69" s="120"/>
    </row>
    <row r="70" spans="2:9">
      <c r="B70" s="1" t="s">
        <v>90</v>
      </c>
      <c r="C70" s="56"/>
      <c r="E70" s="116" t="s">
        <v>100</v>
      </c>
      <c r="F70" s="117"/>
      <c r="G70" s="118"/>
      <c r="H70" s="119"/>
      <c r="I70" s="120"/>
    </row>
    <row r="71" spans="2:9">
      <c r="B71" s="1" t="s">
        <v>90</v>
      </c>
      <c r="C71" s="56"/>
      <c r="E71" s="116" t="s">
        <v>101</v>
      </c>
      <c r="F71" s="117"/>
      <c r="G71" s="118"/>
      <c r="H71" s="119"/>
      <c r="I71" s="120"/>
    </row>
    <row r="72" spans="2:9">
      <c r="B72" s="1" t="s">
        <v>90</v>
      </c>
      <c r="C72" s="56"/>
      <c r="E72" s="116" t="s">
        <v>102</v>
      </c>
      <c r="F72" s="117"/>
      <c r="G72" s="118"/>
      <c r="H72" s="119"/>
      <c r="I72" s="120"/>
    </row>
    <row r="73" spans="2:9">
      <c r="B73" s="1" t="s">
        <v>91</v>
      </c>
      <c r="C73" s="56"/>
      <c r="E73" s="116" t="s">
        <v>103</v>
      </c>
      <c r="F73" s="117"/>
      <c r="G73" s="118"/>
      <c r="H73" s="119"/>
      <c r="I73" s="120"/>
    </row>
    <row r="74" spans="2:9" ht="15.75" thickBot="1">
      <c r="B74" s="1" t="s">
        <v>92</v>
      </c>
      <c r="C74" s="56">
        <f>SUBTOTAL(109,[Amount])</f>
        <v>0</v>
      </c>
      <c r="E74" s="116" t="s">
        <v>91</v>
      </c>
      <c r="F74" s="117"/>
      <c r="G74" s="118"/>
      <c r="H74" s="119"/>
      <c r="I74" s="120"/>
    </row>
    <row r="75" spans="2:9" ht="15.75" thickTop="1">
      <c r="E75" s="121" t="s">
        <v>92</v>
      </c>
      <c r="F75" s="122"/>
      <c r="G75" s="122"/>
      <c r="H75" s="123">
        <f>SUM(H66:I74)</f>
        <v>0</v>
      </c>
      <c r="I75" s="124"/>
    </row>
  </sheetData>
  <mergeCells count="24">
    <mergeCell ref="B1:F1"/>
    <mergeCell ref="C2:E2"/>
    <mergeCell ref="E65:G65"/>
    <mergeCell ref="H65:I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E72:G72"/>
    <mergeCell ref="H72:I72"/>
    <mergeCell ref="E73:G73"/>
    <mergeCell ref="H73:I73"/>
    <mergeCell ref="E74:G74"/>
    <mergeCell ref="H74:I74"/>
    <mergeCell ref="E75:G75"/>
    <mergeCell ref="H75:I75"/>
  </mergeCells>
  <conditionalFormatting sqref="C40">
    <cfRule type="iconSet" priority="1">
      <iconSet iconSet="3Arrows">
        <cfvo type="percent" val="0"/>
        <cfvo type="num" val="($C$8*20%)"/>
        <cfvo type="num" val="($C$8*30%)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H75"/>
  <sheetViews>
    <sheetView showZeros="0" workbookViewId="0">
      <selection activeCell="B1" sqref="B1:F1"/>
    </sheetView>
  </sheetViews>
  <sheetFormatPr defaultRowHeight="15"/>
  <cols>
    <col min="1" max="1" width="2.140625" style="1" customWidth="1"/>
    <col min="2" max="2" width="27.42578125" style="1" customWidth="1"/>
    <col min="3" max="3" width="16.140625" style="1" customWidth="1"/>
    <col min="4" max="6" width="12.140625" style="1" customWidth="1"/>
    <col min="7" max="16384" width="9.140625" style="1"/>
  </cols>
  <sheetData>
    <row r="1" spans="1:6" ht="27">
      <c r="A1" s="14"/>
      <c r="B1" s="99" t="s">
        <v>107</v>
      </c>
      <c r="C1" s="99"/>
      <c r="D1" s="99"/>
      <c r="E1" s="99"/>
      <c r="F1" s="99"/>
    </row>
    <row r="2" spans="1:6" ht="18">
      <c r="A2" s="14"/>
      <c r="B2" s="13"/>
      <c r="C2" s="112" t="s">
        <v>84</v>
      </c>
      <c r="D2" s="112"/>
      <c r="E2" s="112"/>
      <c r="F2" s="14"/>
    </row>
    <row r="3" spans="1:6" ht="15.75" thickBot="1">
      <c r="A3" s="14"/>
      <c r="B3" s="14"/>
      <c r="C3" s="14"/>
      <c r="D3" s="14"/>
      <c r="E3" s="14"/>
      <c r="F3" s="14"/>
    </row>
    <row r="4" spans="1:6" ht="15.75" thickBot="1">
      <c r="A4" s="14"/>
      <c r="B4" s="4" t="s">
        <v>1</v>
      </c>
      <c r="C4" s="43" t="s">
        <v>85</v>
      </c>
      <c r="D4" s="14"/>
      <c r="E4" s="14"/>
      <c r="F4" s="14"/>
    </row>
    <row r="5" spans="1:6" ht="15.75" thickBot="1">
      <c r="A5" s="14"/>
      <c r="B5" s="6" t="s">
        <v>2</v>
      </c>
      <c r="C5" s="21"/>
      <c r="D5" s="16"/>
      <c r="E5" s="14"/>
      <c r="F5" s="14"/>
    </row>
    <row r="6" spans="1:6" ht="16.5" thickTop="1" thickBot="1">
      <c r="A6" s="14"/>
      <c r="B6" s="6" t="s">
        <v>3</v>
      </c>
      <c r="C6" s="21"/>
      <c r="D6" s="16" t="s">
        <v>53</v>
      </c>
      <c r="E6" s="14"/>
      <c r="F6" s="14"/>
    </row>
    <row r="7" spans="1:6" ht="16.5" thickTop="1" thickBot="1">
      <c r="A7" s="14"/>
      <c r="B7" s="7" t="s">
        <v>4</v>
      </c>
      <c r="C7" s="22"/>
      <c r="D7" s="16" t="s">
        <v>53</v>
      </c>
      <c r="E7" s="14"/>
      <c r="F7" s="14"/>
    </row>
    <row r="8" spans="1:6">
      <c r="A8" s="14"/>
      <c r="B8" s="8" t="s">
        <v>5</v>
      </c>
      <c r="C8" s="47">
        <f>SUM(C5:C7)</f>
        <v>0</v>
      </c>
      <c r="D8" s="14"/>
      <c r="E8" s="14"/>
      <c r="F8" s="14"/>
    </row>
    <row r="9" spans="1:6" ht="15.75" thickBot="1">
      <c r="A9" s="14"/>
      <c r="C9" s="23"/>
      <c r="D9" s="14"/>
      <c r="E9" s="14"/>
      <c r="F9" s="14"/>
    </row>
    <row r="10" spans="1:6" ht="15.75" thickBot="1">
      <c r="A10" s="14"/>
      <c r="B10" s="9" t="s">
        <v>6</v>
      </c>
      <c r="C10" s="24" t="s">
        <v>86</v>
      </c>
      <c r="D10" s="14"/>
      <c r="E10" s="14"/>
      <c r="F10" s="14"/>
    </row>
    <row r="11" spans="1:6" ht="15.75" thickBot="1">
      <c r="A11" s="14"/>
      <c r="B11" s="10" t="s">
        <v>29</v>
      </c>
      <c r="C11" s="21"/>
      <c r="D11" s="33" t="s">
        <v>53</v>
      </c>
      <c r="E11" s="15"/>
      <c r="F11" s="14"/>
    </row>
    <row r="12" spans="1:6" ht="16.5" thickTop="1" thickBot="1">
      <c r="A12" s="14"/>
      <c r="B12" s="11" t="s">
        <v>7</v>
      </c>
      <c r="C12" s="21">
        <f>SUM(H66:I74)</f>
        <v>0</v>
      </c>
      <c r="D12" s="33" t="s">
        <v>53</v>
      </c>
      <c r="E12" s="15"/>
      <c r="F12" s="14"/>
    </row>
    <row r="13" spans="1:6" ht="16.5" thickTop="1" thickBot="1">
      <c r="A13" s="14"/>
      <c r="B13" s="10" t="s">
        <v>8</v>
      </c>
      <c r="C13" s="21"/>
      <c r="D13" s="33" t="s">
        <v>53</v>
      </c>
      <c r="E13" s="15"/>
      <c r="F13" s="14"/>
    </row>
    <row r="14" spans="1:6" ht="16.5" thickTop="1" thickBot="1">
      <c r="A14" s="14"/>
      <c r="B14" s="10" t="s">
        <v>9</v>
      </c>
      <c r="C14" s="21"/>
      <c r="D14" s="33" t="s">
        <v>53</v>
      </c>
      <c r="E14" s="15"/>
      <c r="F14" s="14"/>
    </row>
    <row r="15" spans="1:6" ht="16.5" thickTop="1" thickBot="1">
      <c r="A15" s="14"/>
      <c r="B15" s="10" t="s">
        <v>10</v>
      </c>
      <c r="C15" s="21"/>
      <c r="D15" s="33" t="s">
        <v>53</v>
      </c>
      <c r="E15" s="15"/>
      <c r="F15" s="14"/>
    </row>
    <row r="16" spans="1:6" ht="16.5" thickTop="1" thickBot="1">
      <c r="A16" s="14"/>
      <c r="B16" s="10" t="s">
        <v>30</v>
      </c>
      <c r="C16" s="21"/>
      <c r="D16" s="33" t="s">
        <v>53</v>
      </c>
      <c r="E16" s="15"/>
      <c r="F16" s="14"/>
    </row>
    <row r="17" spans="1:13" ht="16.5" thickTop="1" thickBot="1">
      <c r="A17" s="14"/>
      <c r="B17" s="10" t="s">
        <v>11</v>
      </c>
      <c r="C17" s="21"/>
      <c r="D17" s="33" t="s">
        <v>53</v>
      </c>
      <c r="E17" s="15"/>
      <c r="F17" s="14"/>
    </row>
    <row r="18" spans="1:13" ht="16.5" thickTop="1" thickBot="1">
      <c r="A18" s="14"/>
      <c r="B18" s="10" t="s">
        <v>31</v>
      </c>
      <c r="C18" s="21"/>
      <c r="D18" s="33" t="s">
        <v>53</v>
      </c>
      <c r="E18" s="15"/>
      <c r="F18" s="14"/>
    </row>
    <row r="19" spans="1:13" ht="16.5" thickTop="1" thickBot="1">
      <c r="A19" s="14"/>
      <c r="B19" s="11" t="s">
        <v>32</v>
      </c>
      <c r="C19" s="21">
        <f>SUM(tblLoans17[Amount])</f>
        <v>0</v>
      </c>
      <c r="D19" s="33" t="s">
        <v>53</v>
      </c>
      <c r="E19" s="15"/>
      <c r="F19" s="14"/>
    </row>
    <row r="20" spans="1:13" ht="16.5" thickTop="1" thickBot="1">
      <c r="A20" s="14"/>
      <c r="B20" s="10" t="s">
        <v>33</v>
      </c>
      <c r="C20" s="21"/>
      <c r="D20" s="33" t="s">
        <v>53</v>
      </c>
      <c r="E20" s="15"/>
      <c r="F20" s="14"/>
    </row>
    <row r="21" spans="1:13" ht="16.5" thickTop="1" thickBot="1">
      <c r="A21" s="14"/>
      <c r="B21" s="10" t="s">
        <v>12</v>
      </c>
      <c r="C21" s="21"/>
      <c r="D21" s="33" t="s">
        <v>53</v>
      </c>
      <c r="E21" s="15"/>
      <c r="F21" s="14"/>
    </row>
    <row r="22" spans="1:13" ht="16.5" thickTop="1" thickBot="1">
      <c r="A22" s="14"/>
      <c r="B22" s="10" t="s">
        <v>34</v>
      </c>
      <c r="C22" s="21"/>
      <c r="D22" s="33" t="s">
        <v>53</v>
      </c>
      <c r="E22" s="15"/>
      <c r="F22" s="14"/>
    </row>
    <row r="23" spans="1:13" ht="16.5" thickTop="1" thickBot="1">
      <c r="A23" s="14"/>
      <c r="B23" s="10"/>
      <c r="C23" s="21"/>
      <c r="D23" s="33" t="s">
        <v>53</v>
      </c>
      <c r="E23" s="15"/>
      <c r="F23" s="14"/>
    </row>
    <row r="24" spans="1:13" ht="16.5" thickTop="1" thickBot="1">
      <c r="A24" s="14"/>
      <c r="B24" s="10"/>
      <c r="C24" s="21"/>
      <c r="D24" s="33" t="s">
        <v>53</v>
      </c>
      <c r="E24" s="15"/>
      <c r="F24" s="14"/>
    </row>
    <row r="25" spans="1:13" ht="16.5" thickTop="1" thickBot="1">
      <c r="A25" s="14"/>
      <c r="B25" s="10" t="s">
        <v>35</v>
      </c>
      <c r="C25" s="21"/>
      <c r="D25" s="33" t="s">
        <v>53</v>
      </c>
      <c r="E25" s="15"/>
      <c r="F25" s="14"/>
    </row>
    <row r="26" spans="1:13" ht="16.5" thickTop="1" thickBot="1">
      <c r="A26" s="14"/>
      <c r="B26" s="11" t="s">
        <v>36</v>
      </c>
      <c r="C26" s="48">
        <f>SUM(C44:AG44)</f>
        <v>0</v>
      </c>
      <c r="D26" s="33" t="s">
        <v>53</v>
      </c>
      <c r="E26" s="15"/>
      <c r="F26" s="14"/>
    </row>
    <row r="27" spans="1:13" ht="16.5" thickTop="1" thickBot="1">
      <c r="A27" s="14"/>
      <c r="B27" s="11" t="s">
        <v>37</v>
      </c>
      <c r="C27" s="48">
        <f t="shared" ref="C27:C39" si="0">SUM(C45:AG45)</f>
        <v>0</v>
      </c>
      <c r="D27" s="33" t="s">
        <v>53</v>
      </c>
      <c r="E27" s="15"/>
      <c r="F27" s="14"/>
    </row>
    <row r="28" spans="1:13" ht="16.5" thickTop="1" thickBot="1">
      <c r="A28" s="14"/>
      <c r="B28" s="11" t="s">
        <v>38</v>
      </c>
      <c r="C28" s="48">
        <f t="shared" si="0"/>
        <v>0</v>
      </c>
      <c r="D28" s="33" t="s">
        <v>53</v>
      </c>
      <c r="E28" s="15"/>
      <c r="F28" s="14"/>
      <c r="M28" s="34"/>
    </row>
    <row r="29" spans="1:13" ht="16.5" thickTop="1" thickBot="1">
      <c r="A29" s="14"/>
      <c r="B29" s="11" t="s">
        <v>39</v>
      </c>
      <c r="C29" s="48">
        <f t="shared" si="0"/>
        <v>0</v>
      </c>
      <c r="D29" s="33" t="s">
        <v>53</v>
      </c>
      <c r="E29" s="15"/>
      <c r="F29" s="14"/>
    </row>
    <row r="30" spans="1:13" ht="16.5" thickTop="1" thickBot="1">
      <c r="A30" s="14"/>
      <c r="B30" s="11" t="s">
        <v>40</v>
      </c>
      <c r="C30" s="48">
        <f t="shared" si="0"/>
        <v>0</v>
      </c>
      <c r="D30" s="33" t="s">
        <v>53</v>
      </c>
      <c r="E30" s="15"/>
      <c r="F30" s="14"/>
    </row>
    <row r="31" spans="1:13" ht="16.5" thickTop="1" thickBot="1">
      <c r="A31" s="14"/>
      <c r="B31" s="11" t="s">
        <v>41</v>
      </c>
      <c r="C31" s="48">
        <f t="shared" si="0"/>
        <v>0</v>
      </c>
      <c r="D31" s="33" t="s">
        <v>53</v>
      </c>
      <c r="E31" s="15"/>
      <c r="F31" s="14"/>
    </row>
    <row r="32" spans="1:13" ht="16.5" thickTop="1" thickBot="1">
      <c r="A32" s="14"/>
      <c r="B32" s="11" t="s">
        <v>42</v>
      </c>
      <c r="C32" s="48">
        <f t="shared" si="0"/>
        <v>0</v>
      </c>
      <c r="D32" s="33" t="s">
        <v>53</v>
      </c>
      <c r="E32" s="15"/>
      <c r="F32" s="14"/>
    </row>
    <row r="33" spans="1:34" ht="16.5" thickTop="1" thickBot="1">
      <c r="A33" s="14"/>
      <c r="B33" s="11" t="s">
        <v>43</v>
      </c>
      <c r="C33" s="48">
        <f t="shared" si="0"/>
        <v>0</v>
      </c>
      <c r="D33" s="33" t="s">
        <v>53</v>
      </c>
      <c r="E33" s="15"/>
      <c r="F33" s="14"/>
    </row>
    <row r="34" spans="1:34" ht="16.5" thickTop="1" thickBot="1">
      <c r="A34" s="14"/>
      <c r="B34" s="11" t="s">
        <v>44</v>
      </c>
      <c r="C34" s="48">
        <f t="shared" si="0"/>
        <v>0</v>
      </c>
      <c r="D34" s="33" t="s">
        <v>53</v>
      </c>
      <c r="E34" s="15"/>
      <c r="F34" s="14"/>
    </row>
    <row r="35" spans="1:34" ht="16.5" thickTop="1" thickBot="1">
      <c r="A35" s="14"/>
      <c r="B35" s="11" t="s">
        <v>45</v>
      </c>
      <c r="C35" s="48">
        <f t="shared" si="0"/>
        <v>0</v>
      </c>
      <c r="D35" s="33" t="s">
        <v>53</v>
      </c>
      <c r="E35" s="15"/>
      <c r="F35" s="14"/>
    </row>
    <row r="36" spans="1:34" ht="16.5" thickTop="1" thickBot="1">
      <c r="A36" s="14"/>
      <c r="B36" s="11" t="s">
        <v>46</v>
      </c>
      <c r="C36" s="48">
        <f t="shared" si="0"/>
        <v>0</v>
      </c>
      <c r="D36" s="33" t="s">
        <v>53</v>
      </c>
      <c r="E36" s="15"/>
      <c r="F36" s="14"/>
    </row>
    <row r="37" spans="1:34" ht="16.5" thickTop="1" thickBot="1">
      <c r="A37" s="14"/>
      <c r="B37" s="11" t="s">
        <v>47</v>
      </c>
      <c r="C37" s="48">
        <f t="shared" si="0"/>
        <v>0</v>
      </c>
      <c r="D37" s="33" t="s">
        <v>53</v>
      </c>
      <c r="E37" s="15"/>
      <c r="F37" s="14"/>
    </row>
    <row r="38" spans="1:34" ht="16.5" thickTop="1" thickBot="1">
      <c r="A38" s="14"/>
      <c r="B38" s="11" t="s">
        <v>48</v>
      </c>
      <c r="C38" s="48">
        <f t="shared" si="0"/>
        <v>0</v>
      </c>
      <c r="D38" s="33" t="s">
        <v>53</v>
      </c>
      <c r="E38" s="15"/>
      <c r="F38" s="14"/>
    </row>
    <row r="39" spans="1:34" ht="16.5" thickTop="1" thickBot="1">
      <c r="A39" s="14"/>
      <c r="B39" s="10"/>
      <c r="C39" s="48">
        <f t="shared" si="0"/>
        <v>0</v>
      </c>
      <c r="D39" s="33" t="s">
        <v>53</v>
      </c>
      <c r="E39" s="15"/>
      <c r="F39" s="14"/>
    </row>
    <row r="40" spans="1:34" ht="16.5" thickTop="1" thickBot="1">
      <c r="A40" s="14"/>
      <c r="B40" s="10" t="s">
        <v>62</v>
      </c>
      <c r="C40" s="49">
        <f>SUM(C8-C41)</f>
        <v>0</v>
      </c>
      <c r="D40" s="16"/>
      <c r="E40" s="14"/>
      <c r="F40" s="14"/>
    </row>
    <row r="41" spans="1:34" ht="15.75" thickTop="1">
      <c r="A41" s="14"/>
      <c r="B41" s="12" t="s">
        <v>13</v>
      </c>
      <c r="C41" s="50">
        <f>SUM(C11:C39)</f>
        <v>0</v>
      </c>
      <c r="D41" s="14"/>
      <c r="E41" s="14"/>
      <c r="F41" s="14"/>
    </row>
    <row r="42" spans="1:34" ht="15.75" thickBo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5.75" thickBot="1">
      <c r="A43" s="14"/>
      <c r="B43" s="17" t="s">
        <v>55</v>
      </c>
      <c r="C43" s="17">
        <v>41365</v>
      </c>
      <c r="D43" s="17">
        <v>41366</v>
      </c>
      <c r="E43" s="17">
        <v>41367</v>
      </c>
      <c r="F43" s="17">
        <v>41368</v>
      </c>
      <c r="G43" s="17">
        <v>41369</v>
      </c>
      <c r="H43" s="17">
        <v>41370</v>
      </c>
      <c r="I43" s="17">
        <v>41371</v>
      </c>
      <c r="J43" s="17">
        <v>41372</v>
      </c>
      <c r="K43" s="17">
        <v>41373</v>
      </c>
      <c r="L43" s="17">
        <v>41374</v>
      </c>
      <c r="M43" s="17">
        <v>41375</v>
      </c>
      <c r="N43" s="17">
        <v>41376</v>
      </c>
      <c r="O43" s="17">
        <v>41377</v>
      </c>
      <c r="P43" s="17">
        <v>41378</v>
      </c>
      <c r="Q43" s="17">
        <v>41379</v>
      </c>
      <c r="R43" s="17">
        <v>41380</v>
      </c>
      <c r="S43" s="17">
        <v>41381</v>
      </c>
      <c r="T43" s="17">
        <v>41382</v>
      </c>
      <c r="U43" s="17">
        <v>41383</v>
      </c>
      <c r="V43" s="17">
        <v>41384</v>
      </c>
      <c r="W43" s="17">
        <v>41385</v>
      </c>
      <c r="X43" s="17">
        <v>41386</v>
      </c>
      <c r="Y43" s="17">
        <v>41387</v>
      </c>
      <c r="Z43" s="17">
        <v>41388</v>
      </c>
      <c r="AA43" s="17">
        <v>41389</v>
      </c>
      <c r="AB43" s="17">
        <v>41390</v>
      </c>
      <c r="AC43" s="17">
        <v>41391</v>
      </c>
      <c r="AD43" s="17">
        <v>41392</v>
      </c>
      <c r="AE43" s="17">
        <v>41393</v>
      </c>
      <c r="AF43" s="17">
        <v>41394</v>
      </c>
      <c r="AG43" s="17"/>
      <c r="AH43" s="25" t="s">
        <v>56</v>
      </c>
    </row>
    <row r="44" spans="1:34" ht="16.5" thickTop="1" thickBot="1">
      <c r="A44" s="14"/>
      <c r="B44" s="11" t="s">
        <v>36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51">
        <f>SUM(C44:AG44)</f>
        <v>0</v>
      </c>
    </row>
    <row r="45" spans="1:34" ht="16.5" thickTop="1" thickBot="1">
      <c r="A45" s="14"/>
      <c r="B45" s="11" t="s">
        <v>37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/>
      <c r="AH45" s="51">
        <f t="shared" ref="AH45:AH57" si="1">SUM(C45:AG45)</f>
        <v>0</v>
      </c>
    </row>
    <row r="46" spans="1:34" ht="16.5" thickTop="1" thickBot="1">
      <c r="A46" s="14"/>
      <c r="B46" s="11" t="s">
        <v>38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8"/>
      <c r="AH46" s="51">
        <f t="shared" si="1"/>
        <v>0</v>
      </c>
    </row>
    <row r="47" spans="1:34" ht="16.5" thickTop="1" thickBot="1">
      <c r="A47" s="14"/>
      <c r="B47" s="11" t="s">
        <v>39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8"/>
      <c r="AH47" s="51">
        <f t="shared" si="1"/>
        <v>0</v>
      </c>
    </row>
    <row r="48" spans="1:34" ht="16.5" thickTop="1" thickBot="1">
      <c r="A48" s="14"/>
      <c r="B48" s="11" t="s">
        <v>40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51">
        <f t="shared" si="1"/>
        <v>0</v>
      </c>
    </row>
    <row r="49" spans="1:34" ht="16.5" thickTop="1" thickBot="1">
      <c r="A49" s="14"/>
      <c r="B49" s="11" t="s">
        <v>41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8"/>
      <c r="AH49" s="51">
        <f t="shared" si="1"/>
        <v>0</v>
      </c>
    </row>
    <row r="50" spans="1:34" ht="16.5" thickTop="1" thickBot="1">
      <c r="A50" s="14"/>
      <c r="B50" s="11" t="s">
        <v>42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51">
        <f t="shared" si="1"/>
        <v>0</v>
      </c>
    </row>
    <row r="51" spans="1:34" ht="16.5" thickTop="1" thickBot="1">
      <c r="A51" s="14"/>
      <c r="B51" s="11" t="s">
        <v>43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51">
        <f t="shared" si="1"/>
        <v>0</v>
      </c>
    </row>
    <row r="52" spans="1:34" ht="16.5" thickTop="1" thickBot="1">
      <c r="A52" s="14"/>
      <c r="B52" s="11" t="s">
        <v>44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8"/>
      <c r="AH52" s="51">
        <f t="shared" si="1"/>
        <v>0</v>
      </c>
    </row>
    <row r="53" spans="1:34" ht="16.5" thickTop="1" thickBot="1">
      <c r="A53" s="14"/>
      <c r="B53" s="11" t="s">
        <v>45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51">
        <f t="shared" si="1"/>
        <v>0</v>
      </c>
    </row>
    <row r="54" spans="1:34" ht="16.5" thickTop="1" thickBot="1">
      <c r="A54" s="14"/>
      <c r="B54" s="11" t="s">
        <v>46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8"/>
      <c r="AH54" s="51">
        <f t="shared" si="1"/>
        <v>0</v>
      </c>
    </row>
    <row r="55" spans="1:34" ht="16.5" thickTop="1" thickBot="1">
      <c r="A55" s="14"/>
      <c r="B55" s="11" t="s">
        <v>47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51">
        <f t="shared" si="1"/>
        <v>0</v>
      </c>
    </row>
    <row r="56" spans="1:34" ht="16.5" thickTop="1" thickBot="1">
      <c r="A56" s="14"/>
      <c r="B56" s="11" t="s">
        <v>48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8"/>
      <c r="AH56" s="51">
        <f t="shared" si="1"/>
        <v>0</v>
      </c>
    </row>
    <row r="57" spans="1:34" ht="16.5" thickTop="1" thickBot="1">
      <c r="A57" s="14"/>
      <c r="B57" s="1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51">
        <f t="shared" si="1"/>
        <v>0</v>
      </c>
    </row>
    <row r="58" spans="1:34" ht="15.75" thickTop="1">
      <c r="A58" s="14"/>
      <c r="B58" s="12" t="s">
        <v>57</v>
      </c>
      <c r="C58" s="52">
        <f>SUM(C44:C57)</f>
        <v>0</v>
      </c>
      <c r="D58" s="52">
        <f t="shared" ref="D58:AH58" si="2">SUM(D44:D57)</f>
        <v>0</v>
      </c>
      <c r="E58" s="52">
        <f t="shared" si="2"/>
        <v>0</v>
      </c>
      <c r="F58" s="52">
        <f t="shared" si="2"/>
        <v>0</v>
      </c>
      <c r="G58" s="52">
        <f t="shared" si="2"/>
        <v>0</v>
      </c>
      <c r="H58" s="52">
        <f t="shared" si="2"/>
        <v>0</v>
      </c>
      <c r="I58" s="52">
        <f t="shared" si="2"/>
        <v>0</v>
      </c>
      <c r="J58" s="52">
        <f t="shared" si="2"/>
        <v>0</v>
      </c>
      <c r="K58" s="52">
        <f t="shared" si="2"/>
        <v>0</v>
      </c>
      <c r="L58" s="52">
        <f t="shared" si="2"/>
        <v>0</v>
      </c>
      <c r="M58" s="52">
        <f t="shared" si="2"/>
        <v>0</v>
      </c>
      <c r="N58" s="52">
        <f t="shared" si="2"/>
        <v>0</v>
      </c>
      <c r="O58" s="52">
        <f t="shared" si="2"/>
        <v>0</v>
      </c>
      <c r="P58" s="52">
        <f t="shared" si="2"/>
        <v>0</v>
      </c>
      <c r="Q58" s="52">
        <f t="shared" si="2"/>
        <v>0</v>
      </c>
      <c r="R58" s="52">
        <f t="shared" si="2"/>
        <v>0</v>
      </c>
      <c r="S58" s="52">
        <f t="shared" si="2"/>
        <v>0</v>
      </c>
      <c r="T58" s="52">
        <f t="shared" si="2"/>
        <v>0</v>
      </c>
      <c r="U58" s="52">
        <f t="shared" si="2"/>
        <v>0</v>
      </c>
      <c r="V58" s="52">
        <f t="shared" si="2"/>
        <v>0</v>
      </c>
      <c r="W58" s="52">
        <f t="shared" si="2"/>
        <v>0</v>
      </c>
      <c r="X58" s="52">
        <f t="shared" si="2"/>
        <v>0</v>
      </c>
      <c r="Y58" s="52">
        <f t="shared" si="2"/>
        <v>0</v>
      </c>
      <c r="Z58" s="52">
        <f t="shared" si="2"/>
        <v>0</v>
      </c>
      <c r="AA58" s="52">
        <f t="shared" si="2"/>
        <v>0</v>
      </c>
      <c r="AB58" s="52">
        <f t="shared" si="2"/>
        <v>0</v>
      </c>
      <c r="AC58" s="52">
        <f t="shared" si="2"/>
        <v>0</v>
      </c>
      <c r="AD58" s="52">
        <f t="shared" si="2"/>
        <v>0</v>
      </c>
      <c r="AE58" s="52">
        <f t="shared" si="2"/>
        <v>0</v>
      </c>
      <c r="AF58" s="52">
        <f t="shared" si="2"/>
        <v>0</v>
      </c>
      <c r="AG58" s="52">
        <f t="shared" si="2"/>
        <v>0</v>
      </c>
      <c r="AH58" s="52">
        <f t="shared" si="2"/>
        <v>0</v>
      </c>
    </row>
    <row r="59" spans="1:34" ht="15.75" thickBot="1">
      <c r="A59" s="14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ht="15.75" thickBot="1">
      <c r="A60" s="14"/>
      <c r="B60" s="18" t="s">
        <v>58</v>
      </c>
      <c r="C60" s="25">
        <v>41365</v>
      </c>
      <c r="D60" s="25">
        <v>41366</v>
      </c>
      <c r="E60" s="25">
        <v>41367</v>
      </c>
      <c r="F60" s="25">
        <v>41368</v>
      </c>
      <c r="G60" s="25">
        <v>41369</v>
      </c>
      <c r="H60" s="25">
        <v>41370</v>
      </c>
      <c r="I60" s="25">
        <v>41371</v>
      </c>
      <c r="J60" s="25">
        <v>41372</v>
      </c>
      <c r="K60" s="25">
        <v>41373</v>
      </c>
      <c r="L60" s="25">
        <v>41374</v>
      </c>
      <c r="M60" s="25">
        <v>41375</v>
      </c>
      <c r="N60" s="25">
        <v>41376</v>
      </c>
      <c r="O60" s="25">
        <v>41377</v>
      </c>
      <c r="P60" s="25">
        <v>41378</v>
      </c>
      <c r="Q60" s="25">
        <v>41379</v>
      </c>
      <c r="R60" s="25">
        <v>41380</v>
      </c>
      <c r="S60" s="25">
        <v>41381</v>
      </c>
      <c r="T60" s="25">
        <v>41382</v>
      </c>
      <c r="U60" s="25">
        <v>41383</v>
      </c>
      <c r="V60" s="25">
        <v>41384</v>
      </c>
      <c r="W60" s="25">
        <v>41385</v>
      </c>
      <c r="X60" s="25">
        <v>41386</v>
      </c>
      <c r="Y60" s="25">
        <v>41387</v>
      </c>
      <c r="Z60" s="25">
        <v>41388</v>
      </c>
      <c r="AA60" s="25">
        <v>41389</v>
      </c>
      <c r="AB60" s="25">
        <v>41390</v>
      </c>
      <c r="AC60" s="25">
        <v>41391</v>
      </c>
      <c r="AD60" s="25">
        <v>41392</v>
      </c>
      <c r="AE60" s="25">
        <v>41393</v>
      </c>
      <c r="AF60" s="25">
        <v>41394</v>
      </c>
      <c r="AG60" s="25"/>
      <c r="AH60" s="30" t="s">
        <v>56</v>
      </c>
    </row>
    <row r="61" spans="1:34" ht="15.75" thickBot="1">
      <c r="A61" s="14"/>
      <c r="B61" s="19" t="s">
        <v>59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53">
        <f>SUM(C61:AG61)</f>
        <v>0</v>
      </c>
    </row>
    <row r="62" spans="1:34" ht="15.75" thickBot="1">
      <c r="B62" s="19" t="s">
        <v>60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53">
        <f t="shared" ref="AH62:AH63" si="3">SUM(C62:AG62)</f>
        <v>0</v>
      </c>
    </row>
    <row r="63" spans="1:34" ht="15.75" thickBot="1">
      <c r="B63" s="19" t="s">
        <v>61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53">
        <f t="shared" si="3"/>
        <v>0</v>
      </c>
    </row>
    <row r="64" spans="1:34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2:9">
      <c r="B65" t="s">
        <v>87</v>
      </c>
      <c r="C65" s="35" t="s">
        <v>93</v>
      </c>
      <c r="E65" s="125" t="s">
        <v>104</v>
      </c>
      <c r="F65" s="126"/>
      <c r="G65" s="127"/>
      <c r="H65" s="128" t="s">
        <v>93</v>
      </c>
      <c r="I65" s="129"/>
    </row>
    <row r="66" spans="2:9">
      <c r="B66" t="s">
        <v>94</v>
      </c>
      <c r="C66" s="55"/>
      <c r="E66" s="116" t="s">
        <v>96</v>
      </c>
      <c r="F66" s="117"/>
      <c r="G66" s="118"/>
      <c r="H66" s="130"/>
      <c r="I66" s="131"/>
    </row>
    <row r="67" spans="2:9">
      <c r="B67" t="s">
        <v>95</v>
      </c>
      <c r="C67" s="55"/>
      <c r="E67" s="116" t="s">
        <v>97</v>
      </c>
      <c r="F67" s="117"/>
      <c r="G67" s="118"/>
      <c r="H67" s="130"/>
      <c r="I67" s="131"/>
    </row>
    <row r="68" spans="2:9">
      <c r="B68" s="1" t="s">
        <v>89</v>
      </c>
      <c r="C68" s="55"/>
      <c r="E68" s="116" t="s">
        <v>98</v>
      </c>
      <c r="F68" s="117"/>
      <c r="G68" s="118"/>
      <c r="H68" s="130"/>
      <c r="I68" s="131"/>
    </row>
    <row r="69" spans="2:9">
      <c r="B69" s="1" t="s">
        <v>88</v>
      </c>
      <c r="C69" s="55"/>
      <c r="E69" s="116" t="s">
        <v>99</v>
      </c>
      <c r="F69" s="117"/>
      <c r="G69" s="118"/>
      <c r="H69" s="130"/>
      <c r="I69" s="131"/>
    </row>
    <row r="70" spans="2:9">
      <c r="B70" s="1" t="s">
        <v>90</v>
      </c>
      <c r="C70" s="55"/>
      <c r="E70" s="116" t="s">
        <v>100</v>
      </c>
      <c r="F70" s="117"/>
      <c r="G70" s="118"/>
      <c r="H70" s="130"/>
      <c r="I70" s="131"/>
    </row>
    <row r="71" spans="2:9">
      <c r="B71" s="1" t="s">
        <v>90</v>
      </c>
      <c r="C71" s="55"/>
      <c r="E71" s="116" t="s">
        <v>101</v>
      </c>
      <c r="F71" s="117"/>
      <c r="G71" s="118"/>
      <c r="H71" s="130"/>
      <c r="I71" s="131"/>
    </row>
    <row r="72" spans="2:9">
      <c r="B72" s="1" t="s">
        <v>90</v>
      </c>
      <c r="C72" s="55"/>
      <c r="E72" s="116" t="s">
        <v>102</v>
      </c>
      <c r="F72" s="117"/>
      <c r="G72" s="118"/>
      <c r="H72" s="130"/>
      <c r="I72" s="131"/>
    </row>
    <row r="73" spans="2:9">
      <c r="B73" s="1" t="s">
        <v>91</v>
      </c>
      <c r="C73" s="55"/>
      <c r="E73" s="116" t="s">
        <v>103</v>
      </c>
      <c r="F73" s="117"/>
      <c r="G73" s="118"/>
      <c r="H73" s="130"/>
      <c r="I73" s="131"/>
    </row>
    <row r="74" spans="2:9" ht="15.75" thickBot="1">
      <c r="B74" s="1" t="s">
        <v>92</v>
      </c>
      <c r="C74" s="55">
        <f>SUBTOTAL(109,[Amount])</f>
        <v>0</v>
      </c>
      <c r="E74" s="116" t="s">
        <v>91</v>
      </c>
      <c r="F74" s="117"/>
      <c r="G74" s="118"/>
      <c r="H74" s="130"/>
      <c r="I74" s="131"/>
    </row>
    <row r="75" spans="2:9" ht="15.75" thickTop="1">
      <c r="E75" s="121" t="s">
        <v>92</v>
      </c>
      <c r="F75" s="122"/>
      <c r="G75" s="122"/>
      <c r="H75" s="132">
        <f>SUM(H66:I74)</f>
        <v>0</v>
      </c>
      <c r="I75" s="133"/>
    </row>
  </sheetData>
  <mergeCells count="24">
    <mergeCell ref="B1:F1"/>
    <mergeCell ref="C2:E2"/>
    <mergeCell ref="E65:G65"/>
    <mergeCell ref="H65:I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E72:G72"/>
    <mergeCell ref="H72:I72"/>
    <mergeCell ref="E73:G73"/>
    <mergeCell ref="H73:I73"/>
    <mergeCell ref="E74:G74"/>
    <mergeCell ref="H74:I74"/>
    <mergeCell ref="E75:G75"/>
    <mergeCell ref="H75:I75"/>
  </mergeCells>
  <conditionalFormatting sqref="C40">
    <cfRule type="iconSet" priority="1">
      <iconSet iconSet="3Arrows">
        <cfvo type="percent" val="0"/>
        <cfvo type="num" val="($C$8*20%)"/>
        <cfvo type="num" val="($C$8*30%)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AH67"/>
  <sheetViews>
    <sheetView showZeros="0" workbookViewId="0">
      <selection activeCell="C14" sqref="C14"/>
    </sheetView>
  </sheetViews>
  <sheetFormatPr defaultRowHeight="15"/>
  <cols>
    <col min="1" max="1" width="2.140625" style="1" customWidth="1"/>
    <col min="2" max="2" width="27.42578125" style="1" customWidth="1"/>
    <col min="3" max="3" width="16.140625" style="1" customWidth="1"/>
    <col min="4" max="6" width="12.140625" style="1" customWidth="1"/>
    <col min="7" max="16384" width="9.140625" style="1"/>
  </cols>
  <sheetData>
    <row r="1" spans="1:6" ht="27">
      <c r="A1" s="14"/>
      <c r="B1" s="99" t="s">
        <v>49</v>
      </c>
      <c r="C1" s="99"/>
      <c r="D1" s="99"/>
      <c r="E1" s="99"/>
      <c r="F1" s="99"/>
    </row>
    <row r="2" spans="1:6" ht="18">
      <c r="A2" s="14"/>
      <c r="B2" s="13"/>
      <c r="C2" s="134" t="s">
        <v>65</v>
      </c>
      <c r="D2" s="134"/>
      <c r="E2" s="134"/>
      <c r="F2" s="14"/>
    </row>
    <row r="3" spans="1:6" ht="15.75" thickBot="1">
      <c r="A3" s="14"/>
      <c r="B3" s="14"/>
      <c r="C3" s="14"/>
      <c r="D3" s="14"/>
      <c r="E3" s="14"/>
      <c r="F3" s="14"/>
    </row>
    <row r="4" spans="1:6" ht="15.75" thickBot="1">
      <c r="A4" s="14"/>
      <c r="B4" s="4" t="s">
        <v>1</v>
      </c>
      <c r="C4" s="43" t="s">
        <v>63</v>
      </c>
      <c r="D4" s="14"/>
      <c r="E4" s="14"/>
      <c r="F4" s="14"/>
    </row>
    <row r="5" spans="1:6" ht="15.75" thickBot="1">
      <c r="A5" s="14"/>
      <c r="B5" s="6" t="s">
        <v>2</v>
      </c>
      <c r="C5" s="21"/>
      <c r="D5" s="16"/>
      <c r="E5" s="14"/>
      <c r="F5" s="14"/>
    </row>
    <row r="6" spans="1:6" ht="16.5" thickTop="1" thickBot="1">
      <c r="A6" s="14"/>
      <c r="B6" s="6" t="s">
        <v>3</v>
      </c>
      <c r="C6" s="21"/>
      <c r="D6" s="16" t="s">
        <v>53</v>
      </c>
      <c r="E6" s="14"/>
      <c r="F6" s="14"/>
    </row>
    <row r="7" spans="1:6" ht="16.5" thickTop="1" thickBot="1">
      <c r="A7" s="14"/>
      <c r="B7" s="7" t="s">
        <v>4</v>
      </c>
      <c r="C7" s="22"/>
      <c r="D7" s="16" t="s">
        <v>53</v>
      </c>
      <c r="E7" s="14"/>
      <c r="F7" s="14"/>
    </row>
    <row r="8" spans="1:6">
      <c r="A8" s="14"/>
      <c r="B8" s="8" t="s">
        <v>5</v>
      </c>
      <c r="C8" s="36">
        <f>SUM(C5:C7)</f>
        <v>0</v>
      </c>
      <c r="D8" s="14"/>
      <c r="E8" s="14"/>
      <c r="F8" s="14"/>
    </row>
    <row r="9" spans="1:6">
      <c r="A9" s="14"/>
      <c r="C9" s="23"/>
      <c r="D9" s="14"/>
      <c r="E9" s="14"/>
      <c r="F9" s="14"/>
    </row>
    <row r="10" spans="1:6" ht="15.75" thickBot="1">
      <c r="A10" s="14"/>
      <c r="C10" s="23"/>
      <c r="D10" s="14"/>
      <c r="E10" s="14"/>
      <c r="F10" s="14"/>
    </row>
    <row r="11" spans="1:6" ht="15.75" thickBot="1">
      <c r="A11" s="14"/>
      <c r="B11" s="9" t="s">
        <v>6</v>
      </c>
      <c r="C11" s="24" t="s">
        <v>64</v>
      </c>
      <c r="D11" s="14"/>
      <c r="E11" s="14"/>
      <c r="F11" s="14"/>
    </row>
    <row r="12" spans="1:6" ht="15.75" thickBot="1">
      <c r="A12" s="14"/>
      <c r="B12" s="10" t="s">
        <v>29</v>
      </c>
      <c r="C12" s="21"/>
      <c r="D12" s="33" t="s">
        <v>53</v>
      </c>
      <c r="E12" s="15"/>
      <c r="F12" s="14"/>
    </row>
    <row r="13" spans="1:6" ht="16.5" thickTop="1" thickBot="1">
      <c r="A13" s="14"/>
      <c r="B13" s="10" t="s">
        <v>7</v>
      </c>
      <c r="C13" s="21"/>
      <c r="D13" s="33" t="s">
        <v>53</v>
      </c>
      <c r="E13" s="15"/>
      <c r="F13" s="14"/>
    </row>
    <row r="14" spans="1:6" ht="16.5" thickTop="1" thickBot="1">
      <c r="A14" s="14"/>
      <c r="B14" s="10" t="s">
        <v>8</v>
      </c>
      <c r="C14" s="21"/>
      <c r="D14" s="33" t="s">
        <v>53</v>
      </c>
      <c r="E14" s="15"/>
      <c r="F14" s="14"/>
    </row>
    <row r="15" spans="1:6" ht="16.5" thickTop="1" thickBot="1">
      <c r="A15" s="14"/>
      <c r="B15" s="10" t="s">
        <v>9</v>
      </c>
      <c r="C15" s="21"/>
      <c r="D15" s="33" t="s">
        <v>53</v>
      </c>
      <c r="E15" s="15"/>
      <c r="F15" s="14"/>
    </row>
    <row r="16" spans="1:6" ht="16.5" thickTop="1" thickBot="1">
      <c r="A16" s="14"/>
      <c r="B16" s="10" t="s">
        <v>10</v>
      </c>
      <c r="C16" s="21"/>
      <c r="D16" s="33" t="s">
        <v>53</v>
      </c>
      <c r="E16" s="15"/>
      <c r="F16" s="14"/>
    </row>
    <row r="17" spans="1:13" ht="16.5" thickTop="1" thickBot="1">
      <c r="A17" s="14"/>
      <c r="B17" s="10" t="s">
        <v>30</v>
      </c>
      <c r="C17" s="21"/>
      <c r="D17" s="33" t="s">
        <v>53</v>
      </c>
      <c r="E17" s="15"/>
      <c r="F17" s="14"/>
    </row>
    <row r="18" spans="1:13" ht="16.5" thickTop="1" thickBot="1">
      <c r="A18" s="14"/>
      <c r="B18" s="10" t="s">
        <v>11</v>
      </c>
      <c r="C18" s="21"/>
      <c r="D18" s="33" t="s">
        <v>53</v>
      </c>
      <c r="E18" s="15"/>
      <c r="F18" s="14"/>
    </row>
    <row r="19" spans="1:13" ht="16.5" thickTop="1" thickBot="1">
      <c r="A19" s="14"/>
      <c r="B19" s="10" t="s">
        <v>31</v>
      </c>
      <c r="C19" s="21"/>
      <c r="D19" s="33" t="s">
        <v>53</v>
      </c>
      <c r="E19" s="15"/>
      <c r="F19" s="14"/>
    </row>
    <row r="20" spans="1:13" ht="16.5" thickTop="1" thickBot="1">
      <c r="A20" s="14"/>
      <c r="B20" s="10" t="s">
        <v>32</v>
      </c>
      <c r="C20" s="21"/>
      <c r="D20" s="33" t="s">
        <v>53</v>
      </c>
      <c r="E20" s="15"/>
      <c r="F20" s="14"/>
    </row>
    <row r="21" spans="1:13" ht="16.5" thickTop="1" thickBot="1">
      <c r="A21" s="14"/>
      <c r="B21" s="10" t="s">
        <v>33</v>
      </c>
      <c r="C21" s="21"/>
      <c r="D21" s="33" t="s">
        <v>53</v>
      </c>
      <c r="E21" s="15"/>
      <c r="F21" s="14"/>
    </row>
    <row r="22" spans="1:13" ht="16.5" thickTop="1" thickBot="1">
      <c r="A22" s="14"/>
      <c r="B22" s="10" t="s">
        <v>12</v>
      </c>
      <c r="C22" s="21"/>
      <c r="D22" s="33" t="s">
        <v>53</v>
      </c>
      <c r="E22" s="15"/>
      <c r="F22" s="14"/>
    </row>
    <row r="23" spans="1:13" ht="16.5" thickTop="1" thickBot="1">
      <c r="A23" s="14"/>
      <c r="B23" s="10" t="s">
        <v>34</v>
      </c>
      <c r="C23" s="21"/>
      <c r="D23" s="33" t="s">
        <v>53</v>
      </c>
      <c r="E23" s="15"/>
      <c r="F23" s="14"/>
    </row>
    <row r="24" spans="1:13" ht="16.5" thickTop="1" thickBot="1">
      <c r="A24" s="14"/>
      <c r="B24" s="10"/>
      <c r="C24" s="21"/>
      <c r="D24" s="33" t="s">
        <v>53</v>
      </c>
      <c r="E24" s="15"/>
      <c r="F24" s="14"/>
    </row>
    <row r="25" spans="1:13" ht="16.5" thickTop="1" thickBot="1">
      <c r="A25" s="14"/>
      <c r="B25" s="10"/>
      <c r="C25" s="21"/>
      <c r="D25" s="33" t="s">
        <v>53</v>
      </c>
      <c r="E25" s="15"/>
      <c r="F25" s="14"/>
    </row>
    <row r="26" spans="1:13" ht="16.5" thickTop="1" thickBot="1">
      <c r="A26" s="14"/>
      <c r="B26" s="10" t="s">
        <v>35</v>
      </c>
      <c r="C26" s="21"/>
      <c r="D26" s="33" t="s">
        <v>53</v>
      </c>
      <c r="E26" s="15"/>
      <c r="F26" s="14"/>
    </row>
    <row r="27" spans="1:13" ht="16.5" thickTop="1" thickBot="1">
      <c r="A27" s="14"/>
      <c r="B27" s="11" t="s">
        <v>36</v>
      </c>
      <c r="C27" s="37">
        <f>SUM(C46:AG46)</f>
        <v>0</v>
      </c>
      <c r="D27" s="33" t="s">
        <v>53</v>
      </c>
      <c r="E27" s="15"/>
      <c r="F27" s="14"/>
    </row>
    <row r="28" spans="1:13" ht="16.5" thickTop="1" thickBot="1">
      <c r="A28" s="14"/>
      <c r="B28" s="11" t="s">
        <v>37</v>
      </c>
      <c r="C28" s="37">
        <f t="shared" ref="C28:C40" si="0">SUM(C47:AG47)</f>
        <v>0</v>
      </c>
      <c r="D28" s="33" t="s">
        <v>53</v>
      </c>
      <c r="E28" s="15"/>
      <c r="F28" s="14"/>
    </row>
    <row r="29" spans="1:13" ht="16.5" thickTop="1" thickBot="1">
      <c r="A29" s="14"/>
      <c r="B29" s="11" t="s">
        <v>38</v>
      </c>
      <c r="C29" s="37">
        <f t="shared" si="0"/>
        <v>0</v>
      </c>
      <c r="D29" s="33" t="s">
        <v>53</v>
      </c>
      <c r="E29" s="15"/>
      <c r="F29" s="14"/>
      <c r="M29" s="34"/>
    </row>
    <row r="30" spans="1:13" ht="16.5" thickTop="1" thickBot="1">
      <c r="A30" s="14"/>
      <c r="B30" s="11" t="s">
        <v>39</v>
      </c>
      <c r="C30" s="37">
        <f t="shared" si="0"/>
        <v>0</v>
      </c>
      <c r="D30" s="33" t="s">
        <v>53</v>
      </c>
      <c r="E30" s="15"/>
      <c r="F30" s="14"/>
    </row>
    <row r="31" spans="1:13" ht="16.5" thickTop="1" thickBot="1">
      <c r="A31" s="14"/>
      <c r="B31" s="11" t="s">
        <v>40</v>
      </c>
      <c r="C31" s="37">
        <f t="shared" si="0"/>
        <v>0</v>
      </c>
      <c r="D31" s="33" t="s">
        <v>53</v>
      </c>
      <c r="E31" s="15"/>
      <c r="F31" s="14"/>
    </row>
    <row r="32" spans="1:13" ht="16.5" thickTop="1" thickBot="1">
      <c r="A32" s="14"/>
      <c r="B32" s="11" t="s">
        <v>41</v>
      </c>
      <c r="C32" s="37">
        <f t="shared" si="0"/>
        <v>0</v>
      </c>
      <c r="D32" s="33" t="s">
        <v>53</v>
      </c>
      <c r="E32" s="15"/>
      <c r="F32" s="14"/>
    </row>
    <row r="33" spans="1:34" ht="16.5" thickTop="1" thickBot="1">
      <c r="A33" s="14"/>
      <c r="B33" s="11" t="s">
        <v>42</v>
      </c>
      <c r="C33" s="37">
        <f t="shared" si="0"/>
        <v>0</v>
      </c>
      <c r="D33" s="33" t="s">
        <v>53</v>
      </c>
      <c r="E33" s="15"/>
      <c r="F33" s="14"/>
    </row>
    <row r="34" spans="1:34" ht="16.5" thickTop="1" thickBot="1">
      <c r="A34" s="14"/>
      <c r="B34" s="11" t="s">
        <v>43</v>
      </c>
      <c r="C34" s="37">
        <f t="shared" si="0"/>
        <v>0</v>
      </c>
      <c r="D34" s="33" t="s">
        <v>53</v>
      </c>
      <c r="E34" s="15"/>
      <c r="F34" s="14"/>
    </row>
    <row r="35" spans="1:34" ht="16.5" thickTop="1" thickBot="1">
      <c r="A35" s="14"/>
      <c r="B35" s="11" t="s">
        <v>44</v>
      </c>
      <c r="C35" s="37">
        <f t="shared" si="0"/>
        <v>0</v>
      </c>
      <c r="D35" s="33" t="s">
        <v>53</v>
      </c>
      <c r="E35" s="15"/>
      <c r="F35" s="14"/>
    </row>
    <row r="36" spans="1:34" ht="16.5" thickTop="1" thickBot="1">
      <c r="A36" s="14"/>
      <c r="B36" s="11" t="s">
        <v>45</v>
      </c>
      <c r="C36" s="37">
        <f t="shared" si="0"/>
        <v>0</v>
      </c>
      <c r="D36" s="33" t="s">
        <v>53</v>
      </c>
      <c r="E36" s="15"/>
      <c r="F36" s="14"/>
    </row>
    <row r="37" spans="1:34" ht="16.5" thickTop="1" thickBot="1">
      <c r="A37" s="14"/>
      <c r="B37" s="11" t="s">
        <v>46</v>
      </c>
      <c r="C37" s="37">
        <f t="shared" si="0"/>
        <v>0</v>
      </c>
      <c r="D37" s="33" t="s">
        <v>53</v>
      </c>
      <c r="E37" s="15"/>
      <c r="F37" s="14"/>
    </row>
    <row r="38" spans="1:34" ht="16.5" thickTop="1" thickBot="1">
      <c r="A38" s="14"/>
      <c r="B38" s="11" t="s">
        <v>47</v>
      </c>
      <c r="C38" s="37">
        <f t="shared" si="0"/>
        <v>0</v>
      </c>
      <c r="D38" s="33" t="s">
        <v>53</v>
      </c>
      <c r="E38" s="15"/>
      <c r="F38" s="14"/>
    </row>
    <row r="39" spans="1:34" ht="16.5" thickTop="1" thickBot="1">
      <c r="A39" s="14"/>
      <c r="B39" s="11" t="s">
        <v>48</v>
      </c>
      <c r="C39" s="37">
        <f t="shared" si="0"/>
        <v>0</v>
      </c>
      <c r="D39" s="33" t="s">
        <v>53</v>
      </c>
      <c r="E39" s="15"/>
      <c r="F39" s="14"/>
    </row>
    <row r="40" spans="1:34" ht="16.5" thickTop="1" thickBot="1">
      <c r="A40" s="14"/>
      <c r="B40" s="10"/>
      <c r="C40" s="37">
        <f t="shared" si="0"/>
        <v>0</v>
      </c>
      <c r="D40" s="33" t="s">
        <v>53</v>
      </c>
      <c r="E40" s="15"/>
      <c r="F40" s="14"/>
    </row>
    <row r="41" spans="1:34" ht="16.5" thickTop="1" thickBot="1">
      <c r="A41" s="14"/>
      <c r="B41" s="10" t="s">
        <v>62</v>
      </c>
      <c r="C41" s="38">
        <f>SUM(C8-C42)</f>
        <v>0</v>
      </c>
      <c r="D41" s="16"/>
      <c r="E41" s="14"/>
      <c r="F41" s="14"/>
    </row>
    <row r="42" spans="1:34" ht="15.75" thickTop="1">
      <c r="A42" s="14"/>
      <c r="B42" s="12" t="s">
        <v>13</v>
      </c>
      <c r="C42" s="39">
        <f>SUM(C12:C40)</f>
        <v>0</v>
      </c>
      <c r="D42" s="14"/>
      <c r="E42" s="14"/>
      <c r="F42" s="14"/>
    </row>
    <row r="43" spans="1:3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15.75" thickBo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ht="15.75" thickBot="1">
      <c r="A45" s="14"/>
      <c r="B45" s="17" t="s">
        <v>55</v>
      </c>
      <c r="C45" s="17">
        <v>41518</v>
      </c>
      <c r="D45" s="17">
        <v>41519</v>
      </c>
      <c r="E45" s="17">
        <v>41520</v>
      </c>
      <c r="F45" s="17">
        <v>41521</v>
      </c>
      <c r="G45" s="17">
        <v>41522</v>
      </c>
      <c r="H45" s="17">
        <v>41523</v>
      </c>
      <c r="I45" s="17">
        <v>41524</v>
      </c>
      <c r="J45" s="17">
        <v>41525</v>
      </c>
      <c r="K45" s="17">
        <v>41526</v>
      </c>
      <c r="L45" s="17">
        <v>41527</v>
      </c>
      <c r="M45" s="17">
        <v>41528</v>
      </c>
      <c r="N45" s="17">
        <v>41529</v>
      </c>
      <c r="O45" s="17">
        <v>41530</v>
      </c>
      <c r="P45" s="17">
        <v>41531</v>
      </c>
      <c r="Q45" s="17">
        <v>41532</v>
      </c>
      <c r="R45" s="17">
        <v>41533</v>
      </c>
      <c r="S45" s="17">
        <v>41534</v>
      </c>
      <c r="T45" s="17">
        <v>41535</v>
      </c>
      <c r="U45" s="17">
        <v>41536</v>
      </c>
      <c r="V45" s="17">
        <v>41537</v>
      </c>
      <c r="W45" s="17">
        <v>41538</v>
      </c>
      <c r="X45" s="17">
        <v>41539</v>
      </c>
      <c r="Y45" s="17">
        <v>41540</v>
      </c>
      <c r="Z45" s="17">
        <v>41541</v>
      </c>
      <c r="AA45" s="17">
        <v>41542</v>
      </c>
      <c r="AB45" s="17">
        <v>41543</v>
      </c>
      <c r="AC45" s="17">
        <v>41544</v>
      </c>
      <c r="AD45" s="17">
        <v>41545</v>
      </c>
      <c r="AE45" s="17">
        <v>41546</v>
      </c>
      <c r="AF45" s="17">
        <v>41547</v>
      </c>
      <c r="AG45" s="17"/>
      <c r="AH45" s="25" t="s">
        <v>56</v>
      </c>
    </row>
    <row r="46" spans="1:34" ht="16.5" thickTop="1" thickBot="1">
      <c r="A46" s="14"/>
      <c r="B46" s="11" t="s">
        <v>36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40">
        <f>SUM(C46:AG46)</f>
        <v>0</v>
      </c>
    </row>
    <row r="47" spans="1:34" ht="16.5" thickTop="1" thickBot="1">
      <c r="A47" s="14"/>
      <c r="B47" s="11" t="s">
        <v>37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8"/>
      <c r="AH47" s="40">
        <f t="shared" ref="AH47:AH59" si="1">SUM(C47:AG47)</f>
        <v>0</v>
      </c>
    </row>
    <row r="48" spans="1:34" ht="16.5" thickTop="1" thickBot="1">
      <c r="A48" s="14"/>
      <c r="B48" s="11" t="s">
        <v>38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40">
        <f t="shared" si="1"/>
        <v>0</v>
      </c>
    </row>
    <row r="49" spans="1:34" ht="16.5" thickTop="1" thickBot="1">
      <c r="A49" s="14"/>
      <c r="B49" s="11" t="s">
        <v>39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8"/>
      <c r="AH49" s="40">
        <f t="shared" si="1"/>
        <v>0</v>
      </c>
    </row>
    <row r="50" spans="1:34" ht="16.5" thickTop="1" thickBot="1">
      <c r="A50" s="14"/>
      <c r="B50" s="11" t="s">
        <v>40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40">
        <f t="shared" si="1"/>
        <v>0</v>
      </c>
    </row>
    <row r="51" spans="1:34" ht="16.5" thickTop="1" thickBot="1">
      <c r="A51" s="14"/>
      <c r="B51" s="11" t="s">
        <v>41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40">
        <f t="shared" si="1"/>
        <v>0</v>
      </c>
    </row>
    <row r="52" spans="1:34" ht="16.5" thickTop="1" thickBot="1">
      <c r="A52" s="14"/>
      <c r="B52" s="11" t="s">
        <v>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8"/>
      <c r="AH52" s="40">
        <f t="shared" si="1"/>
        <v>0</v>
      </c>
    </row>
    <row r="53" spans="1:34" ht="16.5" thickTop="1" thickBot="1">
      <c r="A53" s="14"/>
      <c r="B53" s="11" t="s">
        <v>43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40">
        <f t="shared" si="1"/>
        <v>0</v>
      </c>
    </row>
    <row r="54" spans="1:34" ht="16.5" thickTop="1" thickBot="1">
      <c r="A54" s="14"/>
      <c r="B54" s="11" t="s">
        <v>44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8"/>
      <c r="AH54" s="40">
        <f t="shared" si="1"/>
        <v>0</v>
      </c>
    </row>
    <row r="55" spans="1:34" ht="16.5" thickTop="1" thickBot="1">
      <c r="A55" s="14"/>
      <c r="B55" s="11" t="s">
        <v>45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40">
        <f t="shared" si="1"/>
        <v>0</v>
      </c>
    </row>
    <row r="56" spans="1:34" ht="16.5" thickTop="1" thickBot="1">
      <c r="A56" s="14"/>
      <c r="B56" s="11" t="s">
        <v>46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8"/>
      <c r="AH56" s="40">
        <f t="shared" si="1"/>
        <v>0</v>
      </c>
    </row>
    <row r="57" spans="1:34" ht="16.5" thickTop="1" thickBot="1">
      <c r="A57" s="14"/>
      <c r="B57" s="11" t="s">
        <v>47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8"/>
      <c r="AH57" s="40">
        <f t="shared" si="1"/>
        <v>0</v>
      </c>
    </row>
    <row r="58" spans="1:34" ht="16.5" thickTop="1" thickBot="1">
      <c r="A58" s="14"/>
      <c r="B58" s="11" t="s">
        <v>48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8"/>
      <c r="AH58" s="40">
        <f t="shared" si="1"/>
        <v>0</v>
      </c>
    </row>
    <row r="59" spans="1:34" ht="16.5" thickTop="1" thickBot="1">
      <c r="A59" s="14"/>
      <c r="B59" s="11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40">
        <f t="shared" si="1"/>
        <v>0</v>
      </c>
    </row>
    <row r="60" spans="1:34" ht="15.75" thickTop="1">
      <c r="A60" s="14"/>
      <c r="B60" s="12" t="s">
        <v>57</v>
      </c>
      <c r="C60" s="41">
        <f>SUM(C46:C59)</f>
        <v>0</v>
      </c>
      <c r="D60" s="41">
        <f t="shared" ref="D60:AH60" si="2">SUM(D46:D59)</f>
        <v>0</v>
      </c>
      <c r="E60" s="41">
        <f t="shared" si="2"/>
        <v>0</v>
      </c>
      <c r="F60" s="41">
        <f t="shared" si="2"/>
        <v>0</v>
      </c>
      <c r="G60" s="41">
        <f t="shared" si="2"/>
        <v>0</v>
      </c>
      <c r="H60" s="41">
        <f t="shared" si="2"/>
        <v>0</v>
      </c>
      <c r="I60" s="41">
        <f t="shared" si="2"/>
        <v>0</v>
      </c>
      <c r="J60" s="41">
        <f t="shared" si="2"/>
        <v>0</v>
      </c>
      <c r="K60" s="41">
        <f t="shared" si="2"/>
        <v>0</v>
      </c>
      <c r="L60" s="41">
        <f t="shared" si="2"/>
        <v>0</v>
      </c>
      <c r="M60" s="41">
        <f t="shared" si="2"/>
        <v>0</v>
      </c>
      <c r="N60" s="41">
        <f t="shared" si="2"/>
        <v>0</v>
      </c>
      <c r="O60" s="41">
        <f t="shared" si="2"/>
        <v>0</v>
      </c>
      <c r="P60" s="41">
        <f t="shared" si="2"/>
        <v>0</v>
      </c>
      <c r="Q60" s="41">
        <f t="shared" si="2"/>
        <v>0</v>
      </c>
      <c r="R60" s="41">
        <f t="shared" si="2"/>
        <v>0</v>
      </c>
      <c r="S60" s="41">
        <f t="shared" si="2"/>
        <v>0</v>
      </c>
      <c r="T60" s="41">
        <f t="shared" si="2"/>
        <v>0</v>
      </c>
      <c r="U60" s="41">
        <f t="shared" si="2"/>
        <v>0</v>
      </c>
      <c r="V60" s="41">
        <f t="shared" si="2"/>
        <v>0</v>
      </c>
      <c r="W60" s="41">
        <f t="shared" si="2"/>
        <v>0</v>
      </c>
      <c r="X60" s="41">
        <f t="shared" si="2"/>
        <v>0</v>
      </c>
      <c r="Y60" s="41">
        <f t="shared" si="2"/>
        <v>0</v>
      </c>
      <c r="Z60" s="41">
        <f t="shared" si="2"/>
        <v>0</v>
      </c>
      <c r="AA60" s="41">
        <f t="shared" si="2"/>
        <v>0</v>
      </c>
      <c r="AB60" s="41">
        <f t="shared" si="2"/>
        <v>0</v>
      </c>
      <c r="AC60" s="41">
        <f t="shared" si="2"/>
        <v>0</v>
      </c>
      <c r="AD60" s="41">
        <f t="shared" si="2"/>
        <v>0</v>
      </c>
      <c r="AE60" s="41">
        <f t="shared" si="2"/>
        <v>0</v>
      </c>
      <c r="AF60" s="41">
        <f t="shared" si="2"/>
        <v>0</v>
      </c>
      <c r="AG60" s="41">
        <f t="shared" si="2"/>
        <v>0</v>
      </c>
      <c r="AH60" s="41">
        <f t="shared" si="2"/>
        <v>0</v>
      </c>
    </row>
    <row r="61" spans="1:3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1:34" ht="15.75" thickBot="1">
      <c r="A62" s="14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spans="1:34" ht="15.75" thickBot="1">
      <c r="A63" s="14"/>
      <c r="B63" s="18" t="s">
        <v>58</v>
      </c>
      <c r="C63" s="25">
        <v>41518</v>
      </c>
      <c r="D63" s="25">
        <v>41519</v>
      </c>
      <c r="E63" s="25">
        <v>41520</v>
      </c>
      <c r="F63" s="25">
        <v>41521</v>
      </c>
      <c r="G63" s="25">
        <v>41522</v>
      </c>
      <c r="H63" s="25">
        <v>41523</v>
      </c>
      <c r="I63" s="25">
        <v>41524</v>
      </c>
      <c r="J63" s="25">
        <v>41525</v>
      </c>
      <c r="K63" s="25">
        <v>41526</v>
      </c>
      <c r="L63" s="25">
        <v>41527</v>
      </c>
      <c r="M63" s="25">
        <v>41528</v>
      </c>
      <c r="N63" s="25">
        <v>41529</v>
      </c>
      <c r="O63" s="25">
        <v>41530</v>
      </c>
      <c r="P63" s="25">
        <v>41531</v>
      </c>
      <c r="Q63" s="25">
        <v>41532</v>
      </c>
      <c r="R63" s="25">
        <v>41533</v>
      </c>
      <c r="S63" s="25">
        <v>41534</v>
      </c>
      <c r="T63" s="25">
        <v>41535</v>
      </c>
      <c r="U63" s="25">
        <v>41536</v>
      </c>
      <c r="V63" s="25">
        <v>41537</v>
      </c>
      <c r="W63" s="25">
        <v>41538</v>
      </c>
      <c r="X63" s="25">
        <v>41539</v>
      </c>
      <c r="Y63" s="25">
        <v>41540</v>
      </c>
      <c r="Z63" s="25">
        <v>41541</v>
      </c>
      <c r="AA63" s="25">
        <v>41542</v>
      </c>
      <c r="AB63" s="25">
        <v>41543</v>
      </c>
      <c r="AC63" s="25">
        <v>41544</v>
      </c>
      <c r="AD63" s="25">
        <v>41545</v>
      </c>
      <c r="AE63" s="25">
        <v>41546</v>
      </c>
      <c r="AF63" s="25">
        <v>41547</v>
      </c>
      <c r="AG63" s="25"/>
      <c r="AH63" s="30" t="s">
        <v>56</v>
      </c>
    </row>
    <row r="64" spans="1:34" ht="15.75" thickBot="1">
      <c r="A64" s="14"/>
      <c r="B64" s="19" t="s">
        <v>59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42">
        <f>SUM(C64:AG64)</f>
        <v>0</v>
      </c>
    </row>
    <row r="65" spans="2:34" ht="15.75" thickBot="1">
      <c r="B65" s="19" t="s">
        <v>60</v>
      </c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42">
        <f t="shared" ref="AH65:AH66" si="3">SUM(C65:AG65)</f>
        <v>0</v>
      </c>
    </row>
    <row r="66" spans="2:34" ht="15.75" thickBot="1">
      <c r="B66" s="19" t="s">
        <v>61</v>
      </c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42">
        <f t="shared" si="3"/>
        <v>0</v>
      </c>
    </row>
    <row r="67" spans="2:34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</sheetData>
  <mergeCells count="2">
    <mergeCell ref="B1:F1"/>
    <mergeCell ref="C2:E2"/>
  </mergeCells>
  <conditionalFormatting sqref="C41">
    <cfRule type="iconSet" priority="1">
      <iconSet iconSet="3Arrows">
        <cfvo type="percent" val="0"/>
        <cfvo type="num" val="($C$8*20%)"/>
        <cfvo type="num" val="($C$8*30%)"/>
      </iconSet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67"/>
  <sheetViews>
    <sheetView topLeftCell="A25" workbookViewId="0">
      <selection activeCell="C41" sqref="C41"/>
    </sheetView>
  </sheetViews>
  <sheetFormatPr defaultRowHeight="15"/>
  <cols>
    <col min="1" max="1" width="2.140625" style="1" customWidth="1"/>
    <col min="2" max="2" width="27.42578125" style="1" customWidth="1"/>
    <col min="3" max="3" width="16.140625" style="1" customWidth="1"/>
    <col min="4" max="6" width="12.140625" style="1" customWidth="1"/>
    <col min="7" max="16384" width="9.140625" style="1"/>
  </cols>
  <sheetData>
    <row r="1" spans="1:6" ht="27">
      <c r="A1" s="14"/>
      <c r="B1" s="99" t="s">
        <v>49</v>
      </c>
      <c r="C1" s="99"/>
      <c r="D1" s="99"/>
      <c r="E1" s="99"/>
      <c r="F1" s="99"/>
    </row>
    <row r="2" spans="1:6" ht="18">
      <c r="A2" s="14"/>
      <c r="B2" s="13"/>
      <c r="C2" s="134" t="s">
        <v>65</v>
      </c>
      <c r="D2" s="134"/>
      <c r="E2" s="134"/>
      <c r="F2" s="14"/>
    </row>
    <row r="3" spans="1:6" ht="15.75" thickBot="1">
      <c r="A3" s="14"/>
      <c r="B3" s="14"/>
      <c r="C3" s="14"/>
      <c r="D3" s="14"/>
      <c r="E3" s="14"/>
      <c r="F3" s="14"/>
    </row>
    <row r="4" spans="1:6" ht="15.75" thickBot="1">
      <c r="A4" s="14"/>
      <c r="B4" s="4" t="s">
        <v>1</v>
      </c>
      <c r="C4" s="43" t="s">
        <v>63</v>
      </c>
      <c r="D4" s="14"/>
      <c r="E4" s="14"/>
      <c r="F4" s="14"/>
    </row>
    <row r="5" spans="1:6" ht="15.75" thickBot="1">
      <c r="A5" s="14"/>
      <c r="B5" s="6" t="s">
        <v>2</v>
      </c>
      <c r="C5" s="21"/>
      <c r="D5" s="16"/>
      <c r="E5" s="14"/>
      <c r="F5" s="14"/>
    </row>
    <row r="6" spans="1:6" ht="16.5" thickTop="1" thickBot="1">
      <c r="A6" s="14"/>
      <c r="B6" s="6" t="s">
        <v>3</v>
      </c>
      <c r="C6" s="21"/>
      <c r="D6" s="16" t="s">
        <v>53</v>
      </c>
      <c r="E6" s="14"/>
      <c r="F6" s="14"/>
    </row>
    <row r="7" spans="1:6" ht="16.5" thickTop="1" thickBot="1">
      <c r="A7" s="14"/>
      <c r="B7" s="7" t="s">
        <v>4</v>
      </c>
      <c r="C7" s="22"/>
      <c r="D7" s="16" t="s">
        <v>53</v>
      </c>
      <c r="E7" s="14"/>
      <c r="F7" s="14"/>
    </row>
    <row r="8" spans="1:6">
      <c r="A8" s="14"/>
      <c r="B8" s="8" t="s">
        <v>5</v>
      </c>
      <c r="C8" s="36">
        <f>SUM(C5:C7)</f>
        <v>0</v>
      </c>
      <c r="D8" s="14"/>
      <c r="E8" s="14"/>
      <c r="F8" s="14"/>
    </row>
    <row r="9" spans="1:6">
      <c r="A9" s="14"/>
      <c r="C9" s="23"/>
      <c r="D9" s="14"/>
      <c r="E9" s="14"/>
      <c r="F9" s="14"/>
    </row>
    <row r="10" spans="1:6" ht="15.75" thickBot="1">
      <c r="A10" s="14"/>
      <c r="C10" s="23"/>
      <c r="D10" s="14"/>
      <c r="E10" s="14"/>
      <c r="F10" s="14"/>
    </row>
    <row r="11" spans="1:6" ht="15.75" thickBot="1">
      <c r="A11" s="14"/>
      <c r="B11" s="9" t="s">
        <v>6</v>
      </c>
      <c r="C11" s="24" t="s">
        <v>64</v>
      </c>
      <c r="D11" s="14"/>
      <c r="E11" s="14"/>
      <c r="F11" s="14"/>
    </row>
    <row r="12" spans="1:6" ht="15.75" thickBot="1">
      <c r="A12" s="14"/>
      <c r="B12" s="10" t="s">
        <v>29</v>
      </c>
      <c r="C12" s="21"/>
      <c r="D12" s="33" t="s">
        <v>53</v>
      </c>
      <c r="E12" s="15"/>
      <c r="F12" s="14"/>
    </row>
    <row r="13" spans="1:6" ht="16.5" thickTop="1" thickBot="1">
      <c r="A13" s="14"/>
      <c r="B13" s="10" t="s">
        <v>7</v>
      </c>
      <c r="C13" s="21"/>
      <c r="D13" s="33" t="s">
        <v>53</v>
      </c>
      <c r="E13" s="15"/>
      <c r="F13" s="14"/>
    </row>
    <row r="14" spans="1:6" ht="16.5" thickTop="1" thickBot="1">
      <c r="A14" s="14"/>
      <c r="B14" s="10" t="s">
        <v>8</v>
      </c>
      <c r="C14" s="21">
        <v>50</v>
      </c>
      <c r="D14" s="33" t="s">
        <v>53</v>
      </c>
      <c r="E14" s="15"/>
      <c r="F14" s="14"/>
    </row>
    <row r="15" spans="1:6" ht="16.5" thickTop="1" thickBot="1">
      <c r="A15" s="14"/>
      <c r="B15" s="10" t="s">
        <v>9</v>
      </c>
      <c r="C15" s="21"/>
      <c r="D15" s="33" t="s">
        <v>53</v>
      </c>
      <c r="E15" s="15"/>
      <c r="F15" s="14"/>
    </row>
    <row r="16" spans="1:6" ht="16.5" thickTop="1" thickBot="1">
      <c r="A16" s="14"/>
      <c r="B16" s="10" t="s">
        <v>10</v>
      </c>
      <c r="C16" s="21"/>
      <c r="D16" s="33" t="s">
        <v>53</v>
      </c>
      <c r="E16" s="15"/>
      <c r="F16" s="14"/>
    </row>
    <row r="17" spans="1:13" ht="16.5" thickTop="1" thickBot="1">
      <c r="A17" s="14"/>
      <c r="B17" s="10" t="s">
        <v>30</v>
      </c>
      <c r="C17" s="21"/>
      <c r="D17" s="33" t="s">
        <v>53</v>
      </c>
      <c r="E17" s="15"/>
      <c r="F17" s="14"/>
    </row>
    <row r="18" spans="1:13" ht="16.5" thickTop="1" thickBot="1">
      <c r="A18" s="14"/>
      <c r="B18" s="10" t="s">
        <v>11</v>
      </c>
      <c r="C18" s="21"/>
      <c r="D18" s="33" t="s">
        <v>53</v>
      </c>
      <c r="E18" s="15"/>
      <c r="F18" s="14"/>
    </row>
    <row r="19" spans="1:13" ht="16.5" thickTop="1" thickBot="1">
      <c r="A19" s="14"/>
      <c r="B19" s="10" t="s">
        <v>31</v>
      </c>
      <c r="C19" s="21"/>
      <c r="D19" s="33" t="s">
        <v>53</v>
      </c>
      <c r="E19" s="15"/>
      <c r="F19" s="14"/>
    </row>
    <row r="20" spans="1:13" ht="16.5" thickTop="1" thickBot="1">
      <c r="A20" s="14"/>
      <c r="B20" s="10" t="s">
        <v>32</v>
      </c>
      <c r="C20" s="21"/>
      <c r="D20" s="33" t="s">
        <v>53</v>
      </c>
      <c r="E20" s="15"/>
      <c r="F20" s="14"/>
    </row>
    <row r="21" spans="1:13" ht="16.5" thickTop="1" thickBot="1">
      <c r="A21" s="14"/>
      <c r="B21" s="10" t="s">
        <v>33</v>
      </c>
      <c r="C21" s="21"/>
      <c r="D21" s="33" t="s">
        <v>53</v>
      </c>
      <c r="E21" s="15"/>
      <c r="F21" s="14"/>
    </row>
    <row r="22" spans="1:13" ht="16.5" thickTop="1" thickBot="1">
      <c r="A22" s="14"/>
      <c r="B22" s="10" t="s">
        <v>12</v>
      </c>
      <c r="C22" s="21"/>
      <c r="D22" s="33" t="s">
        <v>53</v>
      </c>
      <c r="E22" s="15"/>
      <c r="F22" s="14"/>
    </row>
    <row r="23" spans="1:13" ht="16.5" thickTop="1" thickBot="1">
      <c r="A23" s="14"/>
      <c r="B23" s="10" t="s">
        <v>34</v>
      </c>
      <c r="C23" s="21"/>
      <c r="D23" s="33" t="s">
        <v>53</v>
      </c>
      <c r="E23" s="15"/>
      <c r="F23" s="14"/>
    </row>
    <row r="24" spans="1:13" ht="16.5" thickTop="1" thickBot="1">
      <c r="A24" s="14"/>
      <c r="B24" s="10"/>
      <c r="C24" s="21"/>
      <c r="D24" s="33" t="s">
        <v>53</v>
      </c>
      <c r="E24" s="15"/>
      <c r="F24" s="14"/>
    </row>
    <row r="25" spans="1:13" ht="16.5" thickTop="1" thickBot="1">
      <c r="A25" s="14"/>
      <c r="B25" s="10"/>
      <c r="C25" s="21"/>
      <c r="D25" s="33" t="s">
        <v>53</v>
      </c>
      <c r="E25" s="15"/>
      <c r="F25" s="14"/>
    </row>
    <row r="26" spans="1:13" ht="16.5" thickTop="1" thickBot="1">
      <c r="A26" s="14"/>
      <c r="B26" s="10" t="s">
        <v>35</v>
      </c>
      <c r="C26" s="21"/>
      <c r="D26" s="33" t="s">
        <v>53</v>
      </c>
      <c r="E26" s="15"/>
      <c r="F26" s="14"/>
    </row>
    <row r="27" spans="1:13" ht="16.5" thickTop="1" thickBot="1">
      <c r="A27" s="14"/>
      <c r="B27" s="11" t="s">
        <v>36</v>
      </c>
      <c r="C27" s="37">
        <f>SUM(C46:AG46)</f>
        <v>0</v>
      </c>
      <c r="D27" s="33" t="s">
        <v>53</v>
      </c>
      <c r="E27" s="15"/>
      <c r="F27" s="14"/>
    </row>
    <row r="28" spans="1:13" ht="16.5" thickTop="1" thickBot="1">
      <c r="A28" s="14"/>
      <c r="B28" s="11" t="s">
        <v>37</v>
      </c>
      <c r="C28" s="37">
        <f t="shared" ref="C28:C40" si="0">SUM(C47:AG47)</f>
        <v>0</v>
      </c>
      <c r="D28" s="33" t="s">
        <v>53</v>
      </c>
      <c r="E28" s="15"/>
      <c r="F28" s="14"/>
    </row>
    <row r="29" spans="1:13" ht="16.5" thickTop="1" thickBot="1">
      <c r="A29" s="14"/>
      <c r="B29" s="11" t="s">
        <v>38</v>
      </c>
      <c r="C29" s="37">
        <f t="shared" si="0"/>
        <v>0</v>
      </c>
      <c r="D29" s="33" t="s">
        <v>53</v>
      </c>
      <c r="E29" s="15"/>
      <c r="F29" s="14"/>
      <c r="M29" s="34"/>
    </row>
    <row r="30" spans="1:13" ht="16.5" thickTop="1" thickBot="1">
      <c r="A30" s="14"/>
      <c r="B30" s="11" t="s">
        <v>39</v>
      </c>
      <c r="C30" s="37">
        <f t="shared" si="0"/>
        <v>0</v>
      </c>
      <c r="D30" s="33" t="s">
        <v>53</v>
      </c>
      <c r="E30" s="15"/>
      <c r="F30" s="14"/>
    </row>
    <row r="31" spans="1:13" ht="16.5" thickTop="1" thickBot="1">
      <c r="A31" s="14"/>
      <c r="B31" s="11" t="s">
        <v>40</v>
      </c>
      <c r="C31" s="37">
        <f t="shared" si="0"/>
        <v>0</v>
      </c>
      <c r="D31" s="33" t="s">
        <v>53</v>
      </c>
      <c r="E31" s="15"/>
      <c r="F31" s="14"/>
    </row>
    <row r="32" spans="1:13" ht="16.5" thickTop="1" thickBot="1">
      <c r="A32" s="14"/>
      <c r="B32" s="11" t="s">
        <v>41</v>
      </c>
      <c r="C32" s="37">
        <f t="shared" si="0"/>
        <v>0</v>
      </c>
      <c r="D32" s="33" t="s">
        <v>53</v>
      </c>
      <c r="E32" s="15"/>
      <c r="F32" s="14"/>
    </row>
    <row r="33" spans="1:34" ht="16.5" thickTop="1" thickBot="1">
      <c r="A33" s="14"/>
      <c r="B33" s="11" t="s">
        <v>42</v>
      </c>
      <c r="C33" s="37">
        <f t="shared" si="0"/>
        <v>0</v>
      </c>
      <c r="D33" s="33" t="s">
        <v>53</v>
      </c>
      <c r="E33" s="15"/>
      <c r="F33" s="14"/>
    </row>
    <row r="34" spans="1:34" ht="16.5" thickTop="1" thickBot="1">
      <c r="A34" s="14"/>
      <c r="B34" s="11" t="s">
        <v>43</v>
      </c>
      <c r="C34" s="37">
        <f t="shared" si="0"/>
        <v>0</v>
      </c>
      <c r="D34" s="33" t="s">
        <v>53</v>
      </c>
      <c r="E34" s="15"/>
      <c r="F34" s="14"/>
    </row>
    <row r="35" spans="1:34" ht="16.5" thickTop="1" thickBot="1">
      <c r="A35" s="14"/>
      <c r="B35" s="11" t="s">
        <v>44</v>
      </c>
      <c r="C35" s="37">
        <f t="shared" si="0"/>
        <v>0</v>
      </c>
      <c r="D35" s="33" t="s">
        <v>53</v>
      </c>
      <c r="E35" s="15"/>
      <c r="F35" s="14"/>
    </row>
    <row r="36" spans="1:34" ht="16.5" thickTop="1" thickBot="1">
      <c r="A36" s="14"/>
      <c r="B36" s="11" t="s">
        <v>45</v>
      </c>
      <c r="C36" s="37">
        <f t="shared" si="0"/>
        <v>0</v>
      </c>
      <c r="D36" s="33" t="s">
        <v>53</v>
      </c>
      <c r="E36" s="15"/>
      <c r="F36" s="14"/>
    </row>
    <row r="37" spans="1:34" ht="16.5" thickTop="1" thickBot="1">
      <c r="A37" s="14"/>
      <c r="B37" s="11" t="s">
        <v>46</v>
      </c>
      <c r="C37" s="37">
        <f t="shared" si="0"/>
        <v>0</v>
      </c>
      <c r="D37" s="33" t="s">
        <v>53</v>
      </c>
      <c r="E37" s="15"/>
      <c r="F37" s="14"/>
    </row>
    <row r="38" spans="1:34" ht="16.5" thickTop="1" thickBot="1">
      <c r="A38" s="14"/>
      <c r="B38" s="11" t="s">
        <v>47</v>
      </c>
      <c r="C38" s="37">
        <f t="shared" si="0"/>
        <v>0</v>
      </c>
      <c r="D38" s="33" t="s">
        <v>53</v>
      </c>
      <c r="E38" s="15"/>
      <c r="F38" s="14"/>
    </row>
    <row r="39" spans="1:34" ht="16.5" thickTop="1" thickBot="1">
      <c r="A39" s="14"/>
      <c r="B39" s="11" t="s">
        <v>48</v>
      </c>
      <c r="C39" s="37">
        <f t="shared" si="0"/>
        <v>0</v>
      </c>
      <c r="D39" s="33" t="s">
        <v>53</v>
      </c>
      <c r="E39" s="15"/>
      <c r="F39" s="14"/>
    </row>
    <row r="40" spans="1:34" ht="16.5" thickTop="1" thickBot="1">
      <c r="A40" s="14"/>
      <c r="B40" s="10"/>
      <c r="C40" s="37">
        <f t="shared" si="0"/>
        <v>0</v>
      </c>
      <c r="D40" s="33" t="s">
        <v>53</v>
      </c>
      <c r="E40" s="15"/>
      <c r="F40" s="14"/>
    </row>
    <row r="41" spans="1:34" ht="16.5" thickTop="1" thickBot="1">
      <c r="A41" s="14"/>
      <c r="B41" s="10" t="s">
        <v>62</v>
      </c>
      <c r="C41" s="38">
        <f>SUM(C8-C42)</f>
        <v>-50</v>
      </c>
      <c r="D41" s="16"/>
      <c r="E41" s="14"/>
      <c r="F41" s="14"/>
    </row>
    <row r="42" spans="1:34" ht="15.75" thickTop="1">
      <c r="A42" s="14"/>
      <c r="B42" s="12" t="s">
        <v>13</v>
      </c>
      <c r="C42" s="39">
        <f>SUM(C12:C40)</f>
        <v>50</v>
      </c>
      <c r="D42" s="14"/>
      <c r="E42" s="14"/>
      <c r="F42" s="14"/>
    </row>
    <row r="43" spans="1:3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15.75" thickBo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ht="15.75" thickBot="1">
      <c r="A45" s="14"/>
      <c r="B45" s="17" t="s">
        <v>55</v>
      </c>
      <c r="C45" s="17">
        <v>41518</v>
      </c>
      <c r="D45" s="17">
        <v>41519</v>
      </c>
      <c r="E45" s="17">
        <v>41520</v>
      </c>
      <c r="F45" s="17">
        <v>41521</v>
      </c>
      <c r="G45" s="17">
        <v>41522</v>
      </c>
      <c r="H45" s="17">
        <v>41523</v>
      </c>
      <c r="I45" s="17">
        <v>41524</v>
      </c>
      <c r="J45" s="17">
        <v>41525</v>
      </c>
      <c r="K45" s="17">
        <v>41526</v>
      </c>
      <c r="L45" s="17">
        <v>41527</v>
      </c>
      <c r="M45" s="17">
        <v>41528</v>
      </c>
      <c r="N45" s="17">
        <v>41529</v>
      </c>
      <c r="O45" s="17">
        <v>41530</v>
      </c>
      <c r="P45" s="17">
        <v>41531</v>
      </c>
      <c r="Q45" s="17">
        <v>41532</v>
      </c>
      <c r="R45" s="17">
        <v>41533</v>
      </c>
      <c r="S45" s="17">
        <v>41534</v>
      </c>
      <c r="T45" s="17">
        <v>41535</v>
      </c>
      <c r="U45" s="17">
        <v>41536</v>
      </c>
      <c r="V45" s="17">
        <v>41537</v>
      </c>
      <c r="W45" s="17">
        <v>41538</v>
      </c>
      <c r="X45" s="17">
        <v>41539</v>
      </c>
      <c r="Y45" s="17">
        <v>41540</v>
      </c>
      <c r="Z45" s="17">
        <v>41541</v>
      </c>
      <c r="AA45" s="17">
        <v>41542</v>
      </c>
      <c r="AB45" s="17">
        <v>41543</v>
      </c>
      <c r="AC45" s="17">
        <v>41544</v>
      </c>
      <c r="AD45" s="17">
        <v>41545</v>
      </c>
      <c r="AE45" s="17">
        <v>41546</v>
      </c>
      <c r="AF45" s="17">
        <v>41547</v>
      </c>
      <c r="AG45" s="17"/>
      <c r="AH45" s="25" t="s">
        <v>56</v>
      </c>
    </row>
    <row r="46" spans="1:34" ht="16.5" thickTop="1" thickBot="1">
      <c r="A46" s="14"/>
      <c r="B46" s="11" t="s">
        <v>36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40">
        <f>SUM(C46:AG46)</f>
        <v>0</v>
      </c>
    </row>
    <row r="47" spans="1:34" ht="16.5" thickTop="1" thickBot="1">
      <c r="A47" s="14"/>
      <c r="B47" s="11" t="s">
        <v>37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8"/>
      <c r="AH47" s="40">
        <f t="shared" ref="AH47:AH59" si="1">SUM(C47:AG47)</f>
        <v>0</v>
      </c>
    </row>
    <row r="48" spans="1:34" ht="16.5" thickTop="1" thickBot="1">
      <c r="A48" s="14"/>
      <c r="B48" s="11" t="s">
        <v>38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40">
        <f t="shared" si="1"/>
        <v>0</v>
      </c>
    </row>
    <row r="49" spans="1:34" ht="16.5" thickTop="1" thickBot="1">
      <c r="A49" s="14"/>
      <c r="B49" s="11" t="s">
        <v>39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8"/>
      <c r="AH49" s="40">
        <f t="shared" si="1"/>
        <v>0</v>
      </c>
    </row>
    <row r="50" spans="1:34" ht="16.5" thickTop="1" thickBot="1">
      <c r="A50" s="14"/>
      <c r="B50" s="11" t="s">
        <v>40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40">
        <f t="shared" si="1"/>
        <v>0</v>
      </c>
    </row>
    <row r="51" spans="1:34" ht="16.5" thickTop="1" thickBot="1">
      <c r="A51" s="14"/>
      <c r="B51" s="11" t="s">
        <v>41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40">
        <f t="shared" si="1"/>
        <v>0</v>
      </c>
    </row>
    <row r="52" spans="1:34" ht="16.5" thickTop="1" thickBot="1">
      <c r="A52" s="14"/>
      <c r="B52" s="11" t="s">
        <v>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8"/>
      <c r="AH52" s="40">
        <f t="shared" si="1"/>
        <v>0</v>
      </c>
    </row>
    <row r="53" spans="1:34" ht="16.5" thickTop="1" thickBot="1">
      <c r="A53" s="14"/>
      <c r="B53" s="11" t="s">
        <v>43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40">
        <f t="shared" si="1"/>
        <v>0</v>
      </c>
    </row>
    <row r="54" spans="1:34" ht="16.5" thickTop="1" thickBot="1">
      <c r="A54" s="14"/>
      <c r="B54" s="11" t="s">
        <v>44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8"/>
      <c r="AH54" s="40">
        <f t="shared" si="1"/>
        <v>0</v>
      </c>
    </row>
    <row r="55" spans="1:34" ht="16.5" thickTop="1" thickBot="1">
      <c r="A55" s="14"/>
      <c r="B55" s="11" t="s">
        <v>45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40">
        <f t="shared" si="1"/>
        <v>0</v>
      </c>
    </row>
    <row r="56" spans="1:34" ht="16.5" thickTop="1" thickBot="1">
      <c r="A56" s="14"/>
      <c r="B56" s="11" t="s">
        <v>46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8"/>
      <c r="AH56" s="40">
        <f t="shared" si="1"/>
        <v>0</v>
      </c>
    </row>
    <row r="57" spans="1:34" ht="16.5" thickTop="1" thickBot="1">
      <c r="A57" s="14"/>
      <c r="B57" s="11" t="s">
        <v>47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8"/>
      <c r="AH57" s="40">
        <f t="shared" si="1"/>
        <v>0</v>
      </c>
    </row>
    <row r="58" spans="1:34" ht="16.5" thickTop="1" thickBot="1">
      <c r="A58" s="14"/>
      <c r="B58" s="11" t="s">
        <v>48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8"/>
      <c r="AH58" s="40">
        <f t="shared" si="1"/>
        <v>0</v>
      </c>
    </row>
    <row r="59" spans="1:34" ht="16.5" thickTop="1" thickBot="1">
      <c r="A59" s="14"/>
      <c r="B59" s="11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40">
        <f t="shared" si="1"/>
        <v>0</v>
      </c>
    </row>
    <row r="60" spans="1:34" ht="15.75" thickTop="1">
      <c r="A60" s="14"/>
      <c r="B60" s="12" t="s">
        <v>57</v>
      </c>
      <c r="C60" s="41">
        <f>SUM(C46:C59)</f>
        <v>0</v>
      </c>
      <c r="D60" s="41">
        <f t="shared" ref="D60:AH60" si="2">SUM(D46:D59)</f>
        <v>0</v>
      </c>
      <c r="E60" s="41">
        <f t="shared" si="2"/>
        <v>0</v>
      </c>
      <c r="F60" s="41">
        <f t="shared" si="2"/>
        <v>0</v>
      </c>
      <c r="G60" s="41">
        <f t="shared" si="2"/>
        <v>0</v>
      </c>
      <c r="H60" s="41">
        <f t="shared" si="2"/>
        <v>0</v>
      </c>
      <c r="I60" s="41">
        <f t="shared" si="2"/>
        <v>0</v>
      </c>
      <c r="J60" s="41">
        <f t="shared" si="2"/>
        <v>0</v>
      </c>
      <c r="K60" s="41">
        <f t="shared" si="2"/>
        <v>0</v>
      </c>
      <c r="L60" s="41">
        <f t="shared" si="2"/>
        <v>0</v>
      </c>
      <c r="M60" s="41">
        <f t="shared" si="2"/>
        <v>0</v>
      </c>
      <c r="N60" s="41">
        <f t="shared" si="2"/>
        <v>0</v>
      </c>
      <c r="O60" s="41">
        <f t="shared" si="2"/>
        <v>0</v>
      </c>
      <c r="P60" s="41">
        <f t="shared" si="2"/>
        <v>0</v>
      </c>
      <c r="Q60" s="41">
        <f t="shared" si="2"/>
        <v>0</v>
      </c>
      <c r="R60" s="41">
        <f t="shared" si="2"/>
        <v>0</v>
      </c>
      <c r="S60" s="41">
        <f t="shared" si="2"/>
        <v>0</v>
      </c>
      <c r="T60" s="41">
        <f t="shared" si="2"/>
        <v>0</v>
      </c>
      <c r="U60" s="41">
        <f t="shared" si="2"/>
        <v>0</v>
      </c>
      <c r="V60" s="41">
        <f t="shared" si="2"/>
        <v>0</v>
      </c>
      <c r="W60" s="41">
        <f t="shared" si="2"/>
        <v>0</v>
      </c>
      <c r="X60" s="41">
        <f t="shared" si="2"/>
        <v>0</v>
      </c>
      <c r="Y60" s="41">
        <f t="shared" si="2"/>
        <v>0</v>
      </c>
      <c r="Z60" s="41">
        <f t="shared" si="2"/>
        <v>0</v>
      </c>
      <c r="AA60" s="41">
        <f t="shared" si="2"/>
        <v>0</v>
      </c>
      <c r="AB60" s="41">
        <f t="shared" si="2"/>
        <v>0</v>
      </c>
      <c r="AC60" s="41">
        <f t="shared" si="2"/>
        <v>0</v>
      </c>
      <c r="AD60" s="41">
        <f t="shared" si="2"/>
        <v>0</v>
      </c>
      <c r="AE60" s="41">
        <f t="shared" si="2"/>
        <v>0</v>
      </c>
      <c r="AF60" s="41">
        <f t="shared" si="2"/>
        <v>0</v>
      </c>
      <c r="AG60" s="41">
        <f t="shared" si="2"/>
        <v>0</v>
      </c>
      <c r="AH60" s="41">
        <f t="shared" si="2"/>
        <v>0</v>
      </c>
    </row>
    <row r="61" spans="1:3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1:34" ht="15.75" thickBot="1">
      <c r="A62" s="14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spans="1:34" ht="15.75" thickBot="1">
      <c r="A63" s="14"/>
      <c r="B63" s="18" t="s">
        <v>58</v>
      </c>
      <c r="C63" s="25">
        <v>41518</v>
      </c>
      <c r="D63" s="25">
        <v>41519</v>
      </c>
      <c r="E63" s="25">
        <v>41520</v>
      </c>
      <c r="F63" s="25">
        <v>41521</v>
      </c>
      <c r="G63" s="25">
        <v>41522</v>
      </c>
      <c r="H63" s="25">
        <v>41523</v>
      </c>
      <c r="I63" s="25">
        <v>41524</v>
      </c>
      <c r="J63" s="25">
        <v>41525</v>
      </c>
      <c r="K63" s="25">
        <v>41526</v>
      </c>
      <c r="L63" s="25">
        <v>41527</v>
      </c>
      <c r="M63" s="25">
        <v>41528</v>
      </c>
      <c r="N63" s="25">
        <v>41529</v>
      </c>
      <c r="O63" s="25">
        <v>41530</v>
      </c>
      <c r="P63" s="25">
        <v>41531</v>
      </c>
      <c r="Q63" s="25">
        <v>41532</v>
      </c>
      <c r="R63" s="25">
        <v>41533</v>
      </c>
      <c r="S63" s="25">
        <v>41534</v>
      </c>
      <c r="T63" s="25">
        <v>41535</v>
      </c>
      <c r="U63" s="25">
        <v>41536</v>
      </c>
      <c r="V63" s="25">
        <v>41537</v>
      </c>
      <c r="W63" s="25">
        <v>41538</v>
      </c>
      <c r="X63" s="25">
        <v>41539</v>
      </c>
      <c r="Y63" s="25">
        <v>41540</v>
      </c>
      <c r="Z63" s="25">
        <v>41541</v>
      </c>
      <c r="AA63" s="25">
        <v>41542</v>
      </c>
      <c r="AB63" s="25">
        <v>41543</v>
      </c>
      <c r="AC63" s="25">
        <v>41544</v>
      </c>
      <c r="AD63" s="25">
        <v>41545</v>
      </c>
      <c r="AE63" s="25">
        <v>41546</v>
      </c>
      <c r="AF63" s="25">
        <v>41547</v>
      </c>
      <c r="AG63" s="25"/>
      <c r="AH63" s="30" t="s">
        <v>56</v>
      </c>
    </row>
    <row r="64" spans="1:34" ht="15.75" thickBot="1">
      <c r="A64" s="14"/>
      <c r="B64" s="19" t="s">
        <v>59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42">
        <f>SUM(C64:AG64)</f>
        <v>0</v>
      </c>
    </row>
    <row r="65" spans="2:34" ht="15.75" thickBot="1">
      <c r="B65" s="19" t="s">
        <v>60</v>
      </c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42">
        <f t="shared" ref="AH65:AH66" si="3">SUM(C65:AG65)</f>
        <v>0</v>
      </c>
    </row>
    <row r="66" spans="2:34" ht="15.75" thickBot="1">
      <c r="B66" s="19" t="s">
        <v>61</v>
      </c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42">
        <f t="shared" si="3"/>
        <v>0</v>
      </c>
    </row>
    <row r="67" spans="2:34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</sheetData>
  <mergeCells count="2">
    <mergeCell ref="B1:F1"/>
    <mergeCell ref="C2:E2"/>
  </mergeCells>
  <conditionalFormatting sqref="C41">
    <cfRule type="iconSet" priority="1">
      <iconSet iconSet="3Arrows">
        <cfvo type="percent" val="0"/>
        <cfvo type="num" val="($C$8*20%)"/>
        <cfvo type="num" val="($C$8*30%)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6"/>
  <sheetViews>
    <sheetView showZeros="0" topLeftCell="A28" workbookViewId="0">
      <selection activeCell="I20" sqref="I20"/>
    </sheetView>
  </sheetViews>
  <sheetFormatPr defaultRowHeight="15"/>
  <cols>
    <col min="1" max="1" width="1.28515625" style="1" customWidth="1"/>
    <col min="2" max="2" width="25.28515625" style="1" bestFit="1" customWidth="1"/>
    <col min="3" max="16" width="12.7109375" style="55" customWidth="1"/>
    <col min="17" max="16384" width="9.140625" style="1"/>
  </cols>
  <sheetData>
    <row r="1" spans="1:17" ht="27">
      <c r="B1" s="99" t="s">
        <v>107</v>
      </c>
      <c r="C1" s="99"/>
      <c r="D1" s="99"/>
      <c r="E1" s="99"/>
      <c r="F1" s="99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7" ht="18">
      <c r="A2" s="63"/>
      <c r="B2" s="54"/>
      <c r="C2" s="100" t="s">
        <v>50</v>
      </c>
      <c r="D2" s="100"/>
      <c r="E2" s="100"/>
      <c r="F2" s="61"/>
      <c r="G2" s="64"/>
      <c r="H2" s="65"/>
      <c r="I2" s="65"/>
      <c r="J2" s="65"/>
      <c r="K2" s="64"/>
      <c r="L2" s="64"/>
      <c r="M2" s="65"/>
      <c r="N2" s="64"/>
      <c r="O2" s="64"/>
      <c r="P2" s="64"/>
      <c r="Q2" s="66"/>
    </row>
    <row r="3" spans="1:17" ht="18">
      <c r="A3" s="63"/>
      <c r="B3" s="54"/>
      <c r="C3" s="67"/>
      <c r="D3" s="65"/>
      <c r="E3" s="65"/>
      <c r="F3" s="65"/>
      <c r="G3" s="64"/>
      <c r="H3" s="65"/>
      <c r="I3" s="65"/>
      <c r="J3" s="65"/>
      <c r="K3" s="65"/>
      <c r="L3" s="65"/>
      <c r="M3" s="65"/>
      <c r="N3" s="64"/>
      <c r="O3" s="64"/>
      <c r="P3" s="64"/>
      <c r="Q3" s="66"/>
    </row>
    <row r="4" spans="1:17">
      <c r="A4" s="63"/>
      <c r="B4" s="68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>
      <c r="A5" s="69"/>
      <c r="B5" s="70" t="s">
        <v>0</v>
      </c>
      <c r="C5" s="71" t="s">
        <v>14</v>
      </c>
      <c r="D5" s="71" t="s">
        <v>15</v>
      </c>
      <c r="E5" s="71" t="s">
        <v>16</v>
      </c>
      <c r="F5" s="71" t="s">
        <v>17</v>
      </c>
      <c r="G5" s="71" t="s">
        <v>18</v>
      </c>
      <c r="H5" s="71" t="s">
        <v>19</v>
      </c>
      <c r="I5" s="71" t="s">
        <v>20</v>
      </c>
      <c r="J5" s="71" t="s">
        <v>21</v>
      </c>
      <c r="K5" s="71" t="s">
        <v>22</v>
      </c>
      <c r="L5" s="71" t="s">
        <v>23</v>
      </c>
      <c r="M5" s="71" t="s">
        <v>24</v>
      </c>
      <c r="N5" s="71" t="s">
        <v>25</v>
      </c>
      <c r="O5" s="71" t="s">
        <v>26</v>
      </c>
      <c r="P5" s="71" t="s">
        <v>27</v>
      </c>
      <c r="Q5" s="72"/>
    </row>
    <row r="6" spans="1:17">
      <c r="A6" s="73"/>
      <c r="B6" s="74" t="s">
        <v>28</v>
      </c>
      <c r="C6" s="90">
        <f>'Aug''13'!C39</f>
        <v>0</v>
      </c>
      <c r="D6" s="90">
        <f>'Sep''13'!C40</f>
        <v>33800</v>
      </c>
      <c r="E6" s="90">
        <f>'Oct''13'!C40</f>
        <v>21865</v>
      </c>
      <c r="F6" s="90">
        <f>'Nov''13'!C40</f>
        <v>0</v>
      </c>
      <c r="G6" s="90">
        <f>'Dec''13'!C40</f>
        <v>0</v>
      </c>
      <c r="H6" s="90">
        <f>'Jan''14'!C40</f>
        <v>0</v>
      </c>
      <c r="I6" s="90">
        <f>'Feb''14'!C40</f>
        <v>0</v>
      </c>
      <c r="J6" s="90">
        <f>'Mar''14'!C40</f>
        <v>0</v>
      </c>
      <c r="K6" s="90">
        <f>'Apr''14'!C40</f>
        <v>0</v>
      </c>
      <c r="L6" s="90">
        <f>'May''14'!$C$41</f>
        <v>0</v>
      </c>
      <c r="M6" s="75"/>
      <c r="N6" s="75"/>
      <c r="O6" s="90">
        <f>SUM(tblCashAvailable[[AUG]:[JUL]])</f>
        <v>55665</v>
      </c>
      <c r="P6" s="75"/>
      <c r="Q6" s="66"/>
    </row>
    <row r="7" spans="1:17">
      <c r="A7" s="63"/>
      <c r="B7" s="7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66"/>
    </row>
    <row r="8" spans="1:17">
      <c r="A8" s="63"/>
      <c r="B8" s="78" t="s">
        <v>1</v>
      </c>
      <c r="C8" s="71" t="s">
        <v>25</v>
      </c>
      <c r="D8" s="71" t="s">
        <v>14</v>
      </c>
      <c r="E8" s="71" t="s">
        <v>15</v>
      </c>
      <c r="F8" s="71" t="s">
        <v>16</v>
      </c>
      <c r="G8" s="71" t="s">
        <v>17</v>
      </c>
      <c r="H8" s="71" t="s">
        <v>18</v>
      </c>
      <c r="I8" s="71" t="s">
        <v>19</v>
      </c>
      <c r="J8" s="71" t="s">
        <v>20</v>
      </c>
      <c r="K8" s="71" t="s">
        <v>21</v>
      </c>
      <c r="L8" s="71" t="s">
        <v>22</v>
      </c>
      <c r="M8" s="71" t="s">
        <v>23</v>
      </c>
      <c r="N8" s="71" t="s">
        <v>24</v>
      </c>
      <c r="O8" s="79" t="s">
        <v>26</v>
      </c>
      <c r="P8" s="79" t="s">
        <v>27</v>
      </c>
      <c r="Q8" s="66"/>
    </row>
    <row r="9" spans="1:17">
      <c r="A9" s="80"/>
      <c r="B9" s="81" t="s">
        <v>2</v>
      </c>
      <c r="C9" s="91">
        <f>'Aug''13'!C4</f>
        <v>0</v>
      </c>
      <c r="D9" s="91">
        <f>'Sep''13'!C5</f>
        <v>33800</v>
      </c>
      <c r="E9" s="91">
        <f>'Oct''13'!C5</f>
        <v>33800</v>
      </c>
      <c r="F9" s="91">
        <f>'Nov''13'!C5</f>
        <v>0</v>
      </c>
      <c r="G9" s="91">
        <f>'Dec''13'!C5</f>
        <v>0</v>
      </c>
      <c r="H9" s="91">
        <f>'Jan''14'!C5</f>
        <v>0</v>
      </c>
      <c r="I9" s="91">
        <f>'Feb''14'!C5</f>
        <v>0</v>
      </c>
      <c r="J9" s="91">
        <f>'Mar''14'!C5</f>
        <v>0</v>
      </c>
      <c r="K9" s="91">
        <f>'Apr''14'!C5</f>
        <v>0</v>
      </c>
      <c r="L9" s="91">
        <f>'May''14'!$C$5</f>
        <v>0</v>
      </c>
      <c r="M9" s="82"/>
      <c r="N9" s="82"/>
      <c r="O9" s="91">
        <f>SUM(tblIncome[[#This Row],[JUL]:[JUN]])</f>
        <v>67600</v>
      </c>
      <c r="P9" s="83"/>
      <c r="Q9" s="84"/>
    </row>
    <row r="10" spans="1:17">
      <c r="A10" s="85"/>
      <c r="B10" s="81" t="s">
        <v>3</v>
      </c>
      <c r="C10" s="91">
        <f>'Aug''13'!C5</f>
        <v>0</v>
      </c>
      <c r="D10" s="91">
        <f>'Sep''13'!C6</f>
        <v>0</v>
      </c>
      <c r="E10" s="91">
        <f>'Oct''13'!C6</f>
        <v>0</v>
      </c>
      <c r="F10" s="91">
        <f>'Nov''13'!C6</f>
        <v>0</v>
      </c>
      <c r="G10" s="91">
        <f>'Dec''13'!C6</f>
        <v>0</v>
      </c>
      <c r="H10" s="91">
        <f>'Jan''14'!C6</f>
        <v>0</v>
      </c>
      <c r="I10" s="91">
        <f>'Feb''14'!C6</f>
        <v>0</v>
      </c>
      <c r="J10" s="91">
        <f>'Mar''14'!C6</f>
        <v>0</v>
      </c>
      <c r="K10" s="91">
        <f>'Apr''14'!C6</f>
        <v>0</v>
      </c>
      <c r="L10" s="91">
        <f>'May''14'!$C$5</f>
        <v>0</v>
      </c>
      <c r="M10" s="82"/>
      <c r="N10" s="82"/>
      <c r="O10" s="91">
        <f>SUM(tblIncome[[#This Row],[JUL]:[JUN]])</f>
        <v>0</v>
      </c>
      <c r="P10" s="83"/>
      <c r="Q10" s="85"/>
    </row>
    <row r="11" spans="1:17">
      <c r="A11" s="80"/>
      <c r="B11" s="81" t="s">
        <v>4</v>
      </c>
      <c r="C11" s="91">
        <f>'Aug''13'!C6</f>
        <v>0</v>
      </c>
      <c r="D11" s="91">
        <f>'Sep''13'!C7</f>
        <v>0</v>
      </c>
      <c r="E11" s="91">
        <f>'Oct''13'!C7</f>
        <v>0</v>
      </c>
      <c r="F11" s="91">
        <f>'Nov''13'!C7</f>
        <v>0</v>
      </c>
      <c r="G11" s="91">
        <f>'Dec''13'!C7</f>
        <v>0</v>
      </c>
      <c r="H11" s="91">
        <f>'Jan''14'!C7</f>
        <v>0</v>
      </c>
      <c r="I11" s="91">
        <f>'Feb''14'!C7</f>
        <v>0</v>
      </c>
      <c r="J11" s="91">
        <f>'Mar''14'!C7</f>
        <v>0</v>
      </c>
      <c r="K11" s="91">
        <f>'Apr''14'!C7</f>
        <v>0</v>
      </c>
      <c r="L11" s="91">
        <f>'May''14'!$C$5</f>
        <v>0</v>
      </c>
      <c r="M11" s="82"/>
      <c r="N11" s="82"/>
      <c r="O11" s="91">
        <f>SUM(tblIncome[[#This Row],[JUL]:[JUN]])</f>
        <v>0</v>
      </c>
      <c r="P11" s="83"/>
      <c r="Q11" s="84"/>
    </row>
    <row r="12" spans="1:17">
      <c r="A12" s="63"/>
      <c r="B12" s="86" t="s">
        <v>5</v>
      </c>
      <c r="C12" s="91">
        <f>SUBTOTAL(109,[JUL])</f>
        <v>0</v>
      </c>
      <c r="D12" s="91">
        <f>SUBTOTAL(109,[AUG])</f>
        <v>33800</v>
      </c>
      <c r="E12" s="91">
        <f>SUBTOTAL(109,[SEP])</f>
        <v>33800</v>
      </c>
      <c r="F12" s="91">
        <f>SUBTOTAL(109,[OCT])</f>
        <v>0</v>
      </c>
      <c r="G12" s="91">
        <f>SUBTOTAL(109,[NOV])</f>
        <v>0</v>
      </c>
      <c r="H12" s="91">
        <f>SUBTOTAL(109,[DEC])</f>
        <v>0</v>
      </c>
      <c r="I12" s="91">
        <f>SUBTOTAL(109,[JAN])</f>
        <v>0</v>
      </c>
      <c r="J12" s="91">
        <f>SUBTOTAL(109,[FEB])</f>
        <v>0</v>
      </c>
      <c r="K12" s="91">
        <f>SUBTOTAL(109,[MAR])</f>
        <v>0</v>
      </c>
      <c r="L12" s="91">
        <f>SUBTOTAL(109,[APR])</f>
        <v>0</v>
      </c>
      <c r="M12" s="91">
        <f>SUBTOTAL(109,[MAY])</f>
        <v>0</v>
      </c>
      <c r="N12" s="91">
        <f>SUBTOTAL(109,[JUN])</f>
        <v>0</v>
      </c>
      <c r="O12" s="91">
        <f>SUBTOTAL(109,[YTD TOTAL])</f>
        <v>67600</v>
      </c>
      <c r="P12" s="82"/>
      <c r="Q12" s="66"/>
    </row>
    <row r="13" spans="1:17">
      <c r="A13" s="63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66"/>
    </row>
    <row r="14" spans="1:17">
      <c r="A14" s="63"/>
      <c r="B14" s="78" t="s">
        <v>6</v>
      </c>
      <c r="C14" s="79" t="s">
        <v>14</v>
      </c>
      <c r="D14" s="79" t="s">
        <v>15</v>
      </c>
      <c r="E14" s="79" t="s">
        <v>16</v>
      </c>
      <c r="F14" s="79" t="s">
        <v>17</v>
      </c>
      <c r="G14" s="79" t="s">
        <v>18</v>
      </c>
      <c r="H14" s="79" t="s">
        <v>19</v>
      </c>
      <c r="I14" s="79" t="s">
        <v>20</v>
      </c>
      <c r="J14" s="79" t="s">
        <v>21</v>
      </c>
      <c r="K14" s="79" t="s">
        <v>22</v>
      </c>
      <c r="L14" s="79" t="s">
        <v>23</v>
      </c>
      <c r="M14" s="79" t="s">
        <v>24</v>
      </c>
      <c r="N14" s="79" t="s">
        <v>25</v>
      </c>
      <c r="O14" s="79" t="s">
        <v>26</v>
      </c>
      <c r="P14" s="79" t="s">
        <v>27</v>
      </c>
      <c r="Q14" s="66"/>
    </row>
    <row r="15" spans="1:17" ht="15.75" thickBot="1">
      <c r="A15" s="63"/>
      <c r="B15" s="2" t="s">
        <v>29</v>
      </c>
      <c r="C15" s="92">
        <f>'Aug''13'!C10</f>
        <v>0</v>
      </c>
      <c r="D15" s="91">
        <f>'Sep''13'!C11</f>
        <v>0</v>
      </c>
      <c r="E15" s="91">
        <f>'Oct''13'!C11</f>
        <v>800</v>
      </c>
      <c r="F15" s="91">
        <f>'Nov''13'!C11</f>
        <v>0</v>
      </c>
      <c r="G15" s="91">
        <f>'Dec''13'!C11</f>
        <v>0</v>
      </c>
      <c r="H15" s="91">
        <f>'Jan''14'!C11</f>
        <v>0</v>
      </c>
      <c r="I15" s="91">
        <f>'Feb''14'!C11</f>
        <v>0</v>
      </c>
      <c r="J15" s="91">
        <f>'Mar''14'!C11</f>
        <v>0</v>
      </c>
      <c r="K15" s="91">
        <f>'Apr''14'!C11</f>
        <v>0</v>
      </c>
      <c r="L15" s="91">
        <f>'May''14'!$C$12</f>
        <v>0</v>
      </c>
      <c r="M15" s="82"/>
      <c r="N15" s="82"/>
      <c r="O15" s="91">
        <f>SUM(tblExpenses[[#This Row],[AUG]:[MAY]])</f>
        <v>800</v>
      </c>
      <c r="P15" s="82"/>
      <c r="Q15" s="66"/>
    </row>
    <row r="16" spans="1:17" ht="16.5" thickTop="1" thickBot="1">
      <c r="A16" s="63"/>
      <c r="B16" s="2" t="s">
        <v>7</v>
      </c>
      <c r="C16" s="91">
        <f>'Aug''13'!C11</f>
        <v>0</v>
      </c>
      <c r="D16" s="91">
        <f>'Sep''13'!C12</f>
        <v>0</v>
      </c>
      <c r="E16" s="91">
        <f>'Oct''13'!C12</f>
        <v>0</v>
      </c>
      <c r="F16" s="91">
        <f>'Nov''13'!C12</f>
        <v>0</v>
      </c>
      <c r="G16" s="91">
        <f>'Dec''13'!C12</f>
        <v>0</v>
      </c>
      <c r="H16" s="91">
        <f>'Jan''14'!C12</f>
        <v>0</v>
      </c>
      <c r="I16" s="91">
        <f>'Feb''14'!C12</f>
        <v>0</v>
      </c>
      <c r="J16" s="91">
        <f>'Mar''14'!C12</f>
        <v>0</v>
      </c>
      <c r="K16" s="91">
        <f>'Apr''14'!C12</f>
        <v>0</v>
      </c>
      <c r="L16" s="91">
        <f>'May''14'!$C$12</f>
        <v>0</v>
      </c>
      <c r="M16" s="82"/>
      <c r="N16" s="82"/>
      <c r="O16" s="91">
        <f>SUM(tblExpenses[[#This Row],[AUG]:[MAY]])</f>
        <v>0</v>
      </c>
      <c r="P16" s="82"/>
      <c r="Q16" s="66"/>
    </row>
    <row r="17" spans="1:17" ht="16.5" thickTop="1" thickBot="1">
      <c r="A17" s="63"/>
      <c r="B17" s="2" t="s">
        <v>8</v>
      </c>
      <c r="C17" s="91">
        <f>'Aug''13'!C12</f>
        <v>0</v>
      </c>
      <c r="D17" s="91">
        <f>'Sep''13'!C13</f>
        <v>0</v>
      </c>
      <c r="E17" s="91">
        <f>'Oct''13'!C13</f>
        <v>0</v>
      </c>
      <c r="F17" s="91">
        <f>'Nov''13'!C13</f>
        <v>0</v>
      </c>
      <c r="G17" s="91">
        <f>'Dec''13'!C13</f>
        <v>0</v>
      </c>
      <c r="H17" s="91">
        <f>'Jan''14'!C13</f>
        <v>0</v>
      </c>
      <c r="I17" s="91">
        <f>'Feb''14'!C13</f>
        <v>0</v>
      </c>
      <c r="J17" s="91">
        <f>'Mar''14'!C13</f>
        <v>0</v>
      </c>
      <c r="K17" s="91">
        <f>'Apr''14'!C13</f>
        <v>0</v>
      </c>
      <c r="L17" s="91">
        <f>'May''14'!$C$12</f>
        <v>0</v>
      </c>
      <c r="M17" s="82"/>
      <c r="N17" s="82"/>
      <c r="O17" s="91">
        <f>SUM(tblExpenses[[#This Row],[AUG]:[MAY]])</f>
        <v>0</v>
      </c>
      <c r="P17" s="82"/>
      <c r="Q17" s="66"/>
    </row>
    <row r="18" spans="1:17" ht="16.5" thickTop="1" thickBot="1">
      <c r="A18" s="63"/>
      <c r="B18" s="2" t="s">
        <v>9</v>
      </c>
      <c r="C18" s="91">
        <f>'Aug''13'!C13</f>
        <v>0</v>
      </c>
      <c r="D18" s="91">
        <f>'Sep''13'!C14</f>
        <v>0</v>
      </c>
      <c r="E18" s="91">
        <f>'Oct''13'!C14</f>
        <v>600</v>
      </c>
      <c r="F18" s="91">
        <f>'Nov''13'!C14</f>
        <v>0</v>
      </c>
      <c r="G18" s="91">
        <f>'Dec''13'!C14</f>
        <v>0</v>
      </c>
      <c r="H18" s="91">
        <f>'Jan''14'!C14</f>
        <v>0</v>
      </c>
      <c r="I18" s="91">
        <f>'Feb''14'!C14</f>
        <v>0</v>
      </c>
      <c r="J18" s="91">
        <f>'Mar''14'!C14</f>
        <v>0</v>
      </c>
      <c r="K18" s="91">
        <f>'Apr''14'!C14</f>
        <v>0</v>
      </c>
      <c r="L18" s="91">
        <f>'May''14'!$C$12</f>
        <v>0</v>
      </c>
      <c r="M18" s="82"/>
      <c r="N18" s="82"/>
      <c r="O18" s="91">
        <f>SUM(tblExpenses[[#This Row],[AUG]:[MAY]])</f>
        <v>600</v>
      </c>
      <c r="P18" s="82"/>
      <c r="Q18" s="66"/>
    </row>
    <row r="19" spans="1:17" ht="16.5" thickTop="1" thickBot="1">
      <c r="A19" s="63"/>
      <c r="B19" s="2" t="s">
        <v>10</v>
      </c>
      <c r="C19" s="91">
        <f>'Aug''13'!C14</f>
        <v>0</v>
      </c>
      <c r="D19" s="91">
        <f>'Sep''13'!C15</f>
        <v>0</v>
      </c>
      <c r="E19" s="91">
        <f>'Oct''13'!C15</f>
        <v>0</v>
      </c>
      <c r="F19" s="91">
        <f>'Nov''13'!C15</f>
        <v>0</v>
      </c>
      <c r="G19" s="91">
        <f>'Dec''13'!C15</f>
        <v>0</v>
      </c>
      <c r="H19" s="91">
        <f>'Jan''14'!C15</f>
        <v>0</v>
      </c>
      <c r="I19" s="91">
        <f>'Feb''14'!C15</f>
        <v>0</v>
      </c>
      <c r="J19" s="91">
        <f>'Mar''14'!C15</f>
        <v>0</v>
      </c>
      <c r="K19" s="91">
        <f>'Apr''14'!C15</f>
        <v>0</v>
      </c>
      <c r="L19" s="91">
        <f>'May''14'!$C$12</f>
        <v>0</v>
      </c>
      <c r="M19" s="82"/>
      <c r="N19" s="82"/>
      <c r="O19" s="91">
        <f>SUM(tblExpenses[[#This Row],[AUG]:[MAY]])</f>
        <v>0</v>
      </c>
      <c r="P19" s="82"/>
      <c r="Q19" s="66"/>
    </row>
    <row r="20" spans="1:17" ht="16.5" thickTop="1" thickBot="1">
      <c r="A20" s="63"/>
      <c r="B20" s="2" t="s">
        <v>30</v>
      </c>
      <c r="C20" s="91">
        <f>'Aug''13'!C15</f>
        <v>0</v>
      </c>
      <c r="D20" s="91">
        <f>'Sep''13'!C16</f>
        <v>0</v>
      </c>
      <c r="E20" s="91">
        <f>'Oct''13'!C16</f>
        <v>0</v>
      </c>
      <c r="F20" s="91">
        <f>'Nov''13'!C16</f>
        <v>0</v>
      </c>
      <c r="G20" s="91">
        <f>'Dec''13'!C16</f>
        <v>0</v>
      </c>
      <c r="H20" s="91">
        <f>'Jan''14'!C16</f>
        <v>0</v>
      </c>
      <c r="I20" s="91">
        <f>'Feb''14'!C16</f>
        <v>0</v>
      </c>
      <c r="J20" s="91">
        <f>'Mar''14'!C16</f>
        <v>0</v>
      </c>
      <c r="K20" s="91">
        <f>'Apr''14'!C16</f>
        <v>0</v>
      </c>
      <c r="L20" s="91">
        <f>'May''14'!$C$12</f>
        <v>0</v>
      </c>
      <c r="M20" s="82"/>
      <c r="N20" s="82"/>
      <c r="O20" s="91">
        <f>SUM(tblExpenses[[#This Row],[AUG]:[MAY]])</f>
        <v>0</v>
      </c>
      <c r="P20" s="82"/>
      <c r="Q20" s="66"/>
    </row>
    <row r="21" spans="1:17" ht="16.5" thickTop="1" thickBot="1">
      <c r="A21" s="63"/>
      <c r="B21" s="2" t="s">
        <v>11</v>
      </c>
      <c r="C21" s="91">
        <f>'Aug''13'!C16</f>
        <v>0</v>
      </c>
      <c r="D21" s="91">
        <f>'Sep''13'!C17</f>
        <v>0</v>
      </c>
      <c r="E21" s="91">
        <f>'Oct''13'!C17</f>
        <v>0</v>
      </c>
      <c r="F21" s="91">
        <f>'Nov''13'!C17</f>
        <v>0</v>
      </c>
      <c r="G21" s="91">
        <f>'Dec''13'!C17</f>
        <v>0</v>
      </c>
      <c r="H21" s="91">
        <f>'Jan''14'!C17</f>
        <v>0</v>
      </c>
      <c r="I21" s="91">
        <f>'Feb''14'!C17</f>
        <v>0</v>
      </c>
      <c r="J21" s="91">
        <f>'Mar''14'!C17</f>
        <v>0</v>
      </c>
      <c r="K21" s="91">
        <f>'Apr''14'!C17</f>
        <v>0</v>
      </c>
      <c r="L21" s="91">
        <f>'May''14'!$C$12</f>
        <v>0</v>
      </c>
      <c r="M21" s="82"/>
      <c r="N21" s="82"/>
      <c r="O21" s="91">
        <f>SUM(tblExpenses[[#This Row],[AUG]:[MAY]])</f>
        <v>0</v>
      </c>
      <c r="P21" s="82"/>
      <c r="Q21" s="66"/>
    </row>
    <row r="22" spans="1:17" ht="16.5" thickTop="1" thickBot="1">
      <c r="A22" s="63"/>
      <c r="B22" s="2" t="s">
        <v>31</v>
      </c>
      <c r="C22" s="91">
        <f>'Aug''13'!C17</f>
        <v>0</v>
      </c>
      <c r="D22" s="91">
        <f>'Sep''13'!C18</f>
        <v>0</v>
      </c>
      <c r="E22" s="91">
        <f>'Oct''13'!C18</f>
        <v>10</v>
      </c>
      <c r="F22" s="91">
        <f>'Nov''13'!C18</f>
        <v>0</v>
      </c>
      <c r="G22" s="91">
        <f>'Dec''13'!C18</f>
        <v>0</v>
      </c>
      <c r="H22" s="91">
        <f>'Jan''14'!C18</f>
        <v>0</v>
      </c>
      <c r="I22" s="91">
        <f>'Feb''14'!C18</f>
        <v>0</v>
      </c>
      <c r="J22" s="91">
        <f>'Mar''14'!C18</f>
        <v>0</v>
      </c>
      <c r="K22" s="91">
        <f>'Apr''14'!C18</f>
        <v>0</v>
      </c>
      <c r="L22" s="91">
        <f>'May''14'!$C$12</f>
        <v>0</v>
      </c>
      <c r="M22" s="82"/>
      <c r="N22" s="82"/>
      <c r="O22" s="91">
        <f>SUM(tblExpenses[[#This Row],[AUG]:[MAY]])</f>
        <v>10</v>
      </c>
      <c r="P22" s="82"/>
      <c r="Q22" s="66"/>
    </row>
    <row r="23" spans="1:17" ht="16.5" thickTop="1" thickBot="1">
      <c r="A23" s="63"/>
      <c r="B23" s="2" t="s">
        <v>32</v>
      </c>
      <c r="C23" s="91">
        <f>'Aug''13'!C18</f>
        <v>0</v>
      </c>
      <c r="D23" s="91">
        <f>'Sep''13'!C19</f>
        <v>0</v>
      </c>
      <c r="E23" s="91">
        <f>'Oct''13'!C19</f>
        <v>0</v>
      </c>
      <c r="F23" s="91">
        <f>'Nov''13'!C19</f>
        <v>0</v>
      </c>
      <c r="G23" s="91">
        <f>'Dec''13'!C19</f>
        <v>0</v>
      </c>
      <c r="H23" s="91">
        <f>'Jan''14'!C19</f>
        <v>0</v>
      </c>
      <c r="I23" s="91">
        <f>'Feb''14'!C19</f>
        <v>0</v>
      </c>
      <c r="J23" s="91">
        <f>'Mar''14'!C19</f>
        <v>0</v>
      </c>
      <c r="K23" s="91">
        <f>'Apr''14'!C19</f>
        <v>0</v>
      </c>
      <c r="L23" s="91">
        <f>'May''14'!$C$12</f>
        <v>0</v>
      </c>
      <c r="M23" s="82"/>
      <c r="N23" s="82"/>
      <c r="O23" s="91">
        <f>SUM(tblExpenses[[#This Row],[AUG]:[MAY]])</f>
        <v>0</v>
      </c>
      <c r="P23" s="82"/>
      <c r="Q23" s="66"/>
    </row>
    <row r="24" spans="1:17" ht="16.5" thickTop="1" thickBot="1">
      <c r="A24" s="63"/>
      <c r="B24" s="2" t="s">
        <v>33</v>
      </c>
      <c r="C24" s="91">
        <f>'Aug''13'!C19</f>
        <v>0</v>
      </c>
      <c r="D24" s="91">
        <f>'Sep''13'!C20</f>
        <v>0</v>
      </c>
      <c r="E24" s="91">
        <f>'Oct''13'!C20</f>
        <v>0</v>
      </c>
      <c r="F24" s="91">
        <f>'Nov''13'!C20</f>
        <v>0</v>
      </c>
      <c r="G24" s="91">
        <f>'Dec''13'!C20</f>
        <v>0</v>
      </c>
      <c r="H24" s="91">
        <f>'Jan''14'!C20</f>
        <v>0</v>
      </c>
      <c r="I24" s="91">
        <f>'Feb''14'!C20</f>
        <v>0</v>
      </c>
      <c r="J24" s="91">
        <f>'Mar''14'!C20</f>
        <v>0</v>
      </c>
      <c r="K24" s="91">
        <f>'Apr''14'!C20</f>
        <v>0</v>
      </c>
      <c r="L24" s="91">
        <f>'May''14'!$C$12</f>
        <v>0</v>
      </c>
      <c r="M24" s="82"/>
      <c r="N24" s="82"/>
      <c r="O24" s="91">
        <f>SUM(tblExpenses[[#This Row],[AUG]:[MAY]])</f>
        <v>0</v>
      </c>
      <c r="P24" s="82"/>
      <c r="Q24" s="66"/>
    </row>
    <row r="25" spans="1:17" ht="16.5" thickTop="1" thickBot="1">
      <c r="A25" s="63"/>
      <c r="B25" s="2" t="s">
        <v>12</v>
      </c>
      <c r="C25" s="91">
        <f>'Aug''13'!C20</f>
        <v>0</v>
      </c>
      <c r="D25" s="91">
        <f>'Sep''13'!C21</f>
        <v>0</v>
      </c>
      <c r="E25" s="91">
        <f>'Oct''13'!C21</f>
        <v>0</v>
      </c>
      <c r="F25" s="91">
        <f>'Nov''13'!C21</f>
        <v>0</v>
      </c>
      <c r="G25" s="91">
        <f>'Dec''13'!C21</f>
        <v>0</v>
      </c>
      <c r="H25" s="91">
        <f>'Jan''14'!C21</f>
        <v>0</v>
      </c>
      <c r="I25" s="91">
        <f>'Feb''14'!C21</f>
        <v>0</v>
      </c>
      <c r="J25" s="91">
        <f>'Mar''14'!C21</f>
        <v>0</v>
      </c>
      <c r="K25" s="91">
        <f>'Apr''14'!C21</f>
        <v>0</v>
      </c>
      <c r="L25" s="91">
        <f>'May''14'!$C$12</f>
        <v>0</v>
      </c>
      <c r="M25" s="82"/>
      <c r="N25" s="82"/>
      <c r="O25" s="91">
        <f>SUM(tblExpenses[[#This Row],[AUG]:[MAY]])</f>
        <v>0</v>
      </c>
      <c r="P25" s="82"/>
      <c r="Q25" s="66"/>
    </row>
    <row r="26" spans="1:17" ht="16.5" thickTop="1" thickBot="1">
      <c r="A26" s="63"/>
      <c r="B26" s="2" t="s">
        <v>34</v>
      </c>
      <c r="C26" s="91">
        <f>'Aug''13'!C21</f>
        <v>0</v>
      </c>
      <c r="D26" s="91">
        <f>'Sep''13'!C22</f>
        <v>0</v>
      </c>
      <c r="E26" s="91">
        <f>'Oct''13'!C22</f>
        <v>0</v>
      </c>
      <c r="F26" s="91">
        <f>'Nov''13'!C22</f>
        <v>0</v>
      </c>
      <c r="G26" s="91">
        <f>'Dec''13'!C22</f>
        <v>0</v>
      </c>
      <c r="H26" s="91">
        <f>'Jan''14'!C22</f>
        <v>0</v>
      </c>
      <c r="I26" s="91">
        <f>'Feb''14'!C22</f>
        <v>0</v>
      </c>
      <c r="J26" s="91">
        <f>'Mar''14'!C22</f>
        <v>0</v>
      </c>
      <c r="K26" s="91">
        <f>'Apr''14'!C22</f>
        <v>0</v>
      </c>
      <c r="L26" s="91">
        <f>'May''14'!$C$12</f>
        <v>0</v>
      </c>
      <c r="M26" s="82"/>
      <c r="N26" s="82"/>
      <c r="O26" s="91">
        <f>SUM(tblExpenses[[#This Row],[AUG]:[MAY]])</f>
        <v>0</v>
      </c>
      <c r="P26" s="82"/>
      <c r="Q26" s="66"/>
    </row>
    <row r="27" spans="1:17" ht="16.5" thickTop="1" thickBot="1">
      <c r="A27" s="63"/>
      <c r="B27" s="2"/>
      <c r="C27" s="91">
        <f>'Aug''13'!C22</f>
        <v>0</v>
      </c>
      <c r="D27" s="91">
        <f>'Sep''13'!C23</f>
        <v>0</v>
      </c>
      <c r="E27" s="91">
        <f>'Oct''13'!C23</f>
        <v>2250</v>
      </c>
      <c r="F27" s="91">
        <f>'Nov''13'!C23</f>
        <v>0</v>
      </c>
      <c r="G27" s="91">
        <f>'Dec''13'!C23</f>
        <v>0</v>
      </c>
      <c r="H27" s="91">
        <f>'Jan''14'!C23</f>
        <v>0</v>
      </c>
      <c r="I27" s="91">
        <f>'Feb''14'!C23</f>
        <v>0</v>
      </c>
      <c r="J27" s="91">
        <f>'Mar''14'!C23</f>
        <v>0</v>
      </c>
      <c r="K27" s="91">
        <f>'Apr''14'!C23</f>
        <v>0</v>
      </c>
      <c r="L27" s="91">
        <f>'May''14'!$C$12</f>
        <v>0</v>
      </c>
      <c r="M27" s="82"/>
      <c r="N27" s="82"/>
      <c r="O27" s="91">
        <f>SUM(tblExpenses[[#This Row],[AUG]:[MAY]])</f>
        <v>2250</v>
      </c>
      <c r="P27" s="82"/>
      <c r="Q27" s="66"/>
    </row>
    <row r="28" spans="1:17" ht="16.5" thickTop="1" thickBot="1">
      <c r="A28" s="63"/>
      <c r="B28" s="2"/>
      <c r="C28" s="91">
        <f>'Aug''13'!C23</f>
        <v>0</v>
      </c>
      <c r="D28" s="91">
        <f>'Sep''13'!C24</f>
        <v>0</v>
      </c>
      <c r="E28" s="91">
        <f>'Oct''13'!C24</f>
        <v>0</v>
      </c>
      <c r="F28" s="91">
        <f>'Nov''13'!C24</f>
        <v>0</v>
      </c>
      <c r="G28" s="91">
        <f>'Dec''13'!C24</f>
        <v>0</v>
      </c>
      <c r="H28" s="91">
        <f>'Jan''14'!C24</f>
        <v>0</v>
      </c>
      <c r="I28" s="91">
        <f>'Feb''14'!C24</f>
        <v>0</v>
      </c>
      <c r="J28" s="91">
        <f>'Mar''14'!C24</f>
        <v>0</v>
      </c>
      <c r="K28" s="91">
        <f>'Apr''14'!C24</f>
        <v>0</v>
      </c>
      <c r="L28" s="91">
        <f>'May''14'!$C$12</f>
        <v>0</v>
      </c>
      <c r="M28" s="82"/>
      <c r="N28" s="82"/>
      <c r="O28" s="91">
        <f>SUM(tblExpenses[[#This Row],[AUG]:[MAY]])</f>
        <v>0</v>
      </c>
      <c r="P28" s="82"/>
      <c r="Q28" s="66"/>
    </row>
    <row r="29" spans="1:17" ht="16.5" thickTop="1" thickBot="1">
      <c r="A29" s="63"/>
      <c r="B29" s="2" t="s">
        <v>35</v>
      </c>
      <c r="C29" s="91">
        <f>'Aug''13'!C24</f>
        <v>0</v>
      </c>
      <c r="D29" s="91">
        <f>'Sep''13'!C25</f>
        <v>0</v>
      </c>
      <c r="E29" s="91">
        <f>'Oct''13'!C25</f>
        <v>0</v>
      </c>
      <c r="F29" s="91">
        <f>'Nov''13'!C25</f>
        <v>0</v>
      </c>
      <c r="G29" s="91">
        <f>'Dec''13'!C25</f>
        <v>0</v>
      </c>
      <c r="H29" s="91">
        <f>'Jan''14'!C25</f>
        <v>0</v>
      </c>
      <c r="I29" s="91">
        <f>'Feb''14'!C25</f>
        <v>0</v>
      </c>
      <c r="J29" s="91">
        <f>'Mar''14'!C25</f>
        <v>0</v>
      </c>
      <c r="K29" s="91">
        <f>'Apr''14'!C25</f>
        <v>0</v>
      </c>
      <c r="L29" s="91">
        <f>'May''14'!$C$12</f>
        <v>0</v>
      </c>
      <c r="M29" s="82"/>
      <c r="N29" s="82"/>
      <c r="O29" s="91">
        <f>SUM(tblExpenses[[#This Row],[AUG]:[MAY]])</f>
        <v>0</v>
      </c>
      <c r="P29" s="82"/>
      <c r="Q29" s="66"/>
    </row>
    <row r="30" spans="1:17" ht="16.5" thickTop="1" thickBot="1">
      <c r="A30" s="63"/>
      <c r="B30" s="3" t="s">
        <v>36</v>
      </c>
      <c r="C30" s="91">
        <f>'Aug''13'!C25</f>
        <v>0</v>
      </c>
      <c r="D30" s="91">
        <f>'Sep''13'!C26</f>
        <v>0</v>
      </c>
      <c r="E30" s="91">
        <f>'Oct''13'!C26</f>
        <v>190</v>
      </c>
      <c r="F30" s="91">
        <f>'Nov''13'!C26</f>
        <v>0</v>
      </c>
      <c r="G30" s="91">
        <f>'Dec''13'!C26</f>
        <v>0</v>
      </c>
      <c r="H30" s="91">
        <f>'Jan''14'!C26</f>
        <v>0</v>
      </c>
      <c r="I30" s="91">
        <f>'Feb''14'!C26</f>
        <v>0</v>
      </c>
      <c r="J30" s="91">
        <f>'Mar''14'!C26</f>
        <v>0</v>
      </c>
      <c r="K30" s="91">
        <f>'Apr''14'!C26</f>
        <v>0</v>
      </c>
      <c r="L30" s="91">
        <f>'May''14'!$C$12</f>
        <v>0</v>
      </c>
      <c r="M30" s="82"/>
      <c r="N30" s="82"/>
      <c r="O30" s="91">
        <f>SUM(tblExpenses[[#This Row],[AUG]:[MAY]])</f>
        <v>190</v>
      </c>
      <c r="P30" s="82"/>
      <c r="Q30" s="66"/>
    </row>
    <row r="31" spans="1:17" ht="16.5" thickTop="1" thickBot="1">
      <c r="A31" s="63"/>
      <c r="B31" s="3" t="s">
        <v>37</v>
      </c>
      <c r="C31" s="91">
        <f>'Aug''13'!C26</f>
        <v>0</v>
      </c>
      <c r="D31" s="91">
        <f>'Sep''13'!C27</f>
        <v>0</v>
      </c>
      <c r="E31" s="91">
        <f>'Oct''13'!C27</f>
        <v>0</v>
      </c>
      <c r="F31" s="91">
        <f>'Nov''13'!C27</f>
        <v>0</v>
      </c>
      <c r="G31" s="91">
        <f>'Dec''13'!C27</f>
        <v>0</v>
      </c>
      <c r="H31" s="91">
        <f>'Jan''14'!C27</f>
        <v>0</v>
      </c>
      <c r="I31" s="91">
        <f>'Feb''14'!C27</f>
        <v>0</v>
      </c>
      <c r="J31" s="91">
        <f>'Mar''14'!C27</f>
        <v>0</v>
      </c>
      <c r="K31" s="91">
        <f>'Apr''14'!C27</f>
        <v>0</v>
      </c>
      <c r="L31" s="91">
        <f>'May''14'!$C$12</f>
        <v>0</v>
      </c>
      <c r="M31" s="82"/>
      <c r="N31" s="82"/>
      <c r="O31" s="91">
        <f>SUM(tblExpenses[[#This Row],[AUG]:[MAY]])</f>
        <v>0</v>
      </c>
      <c r="P31" s="82"/>
      <c r="Q31" s="66"/>
    </row>
    <row r="32" spans="1:17" ht="16.5" thickTop="1" thickBot="1">
      <c r="A32" s="63"/>
      <c r="B32" s="3" t="s">
        <v>38</v>
      </c>
      <c r="C32" s="91">
        <f>'Aug''13'!C27</f>
        <v>0</v>
      </c>
      <c r="D32" s="91">
        <f>'Sep''13'!C28</f>
        <v>0</v>
      </c>
      <c r="E32" s="91">
        <f>'Oct''13'!C28</f>
        <v>0</v>
      </c>
      <c r="F32" s="91">
        <f>'Nov''13'!C28</f>
        <v>0</v>
      </c>
      <c r="G32" s="91">
        <f>'Dec''13'!C28</f>
        <v>0</v>
      </c>
      <c r="H32" s="91">
        <f>'Jan''14'!C28</f>
        <v>0</v>
      </c>
      <c r="I32" s="91">
        <f>'Feb''14'!C28</f>
        <v>0</v>
      </c>
      <c r="J32" s="91">
        <f>'Mar''14'!C28</f>
        <v>0</v>
      </c>
      <c r="K32" s="91">
        <f>'Apr''14'!C28</f>
        <v>0</v>
      </c>
      <c r="L32" s="91">
        <f>'May''14'!$C$12</f>
        <v>0</v>
      </c>
      <c r="M32" s="82"/>
      <c r="N32" s="82"/>
      <c r="O32" s="91">
        <f>SUM(tblExpenses[[#This Row],[AUG]:[MAY]])</f>
        <v>0</v>
      </c>
      <c r="P32" s="82"/>
      <c r="Q32" s="66"/>
    </row>
    <row r="33" spans="1:17" ht="16.5" thickTop="1" thickBot="1">
      <c r="A33" s="63"/>
      <c r="B33" s="3" t="s">
        <v>39</v>
      </c>
      <c r="C33" s="91">
        <f>'Aug''13'!C28</f>
        <v>0</v>
      </c>
      <c r="D33" s="91">
        <f>'Sep''13'!C29</f>
        <v>0</v>
      </c>
      <c r="E33" s="91">
        <f>'Oct''13'!C29</f>
        <v>290</v>
      </c>
      <c r="F33" s="91">
        <f>'Nov''13'!C29</f>
        <v>0</v>
      </c>
      <c r="G33" s="91">
        <f>'Dec''13'!C29</f>
        <v>0</v>
      </c>
      <c r="H33" s="91">
        <f>'Jan''14'!C29</f>
        <v>0</v>
      </c>
      <c r="I33" s="91">
        <f>'Feb''14'!C29</f>
        <v>0</v>
      </c>
      <c r="J33" s="91">
        <f>'Mar''14'!C29</f>
        <v>0</v>
      </c>
      <c r="K33" s="91">
        <f>'Apr''14'!C29</f>
        <v>0</v>
      </c>
      <c r="L33" s="91">
        <f>'May''14'!$C$12</f>
        <v>0</v>
      </c>
      <c r="M33" s="82"/>
      <c r="N33" s="82"/>
      <c r="O33" s="91">
        <f>SUM(tblExpenses[[#This Row],[AUG]:[MAY]])</f>
        <v>290</v>
      </c>
      <c r="P33" s="82"/>
      <c r="Q33" s="66"/>
    </row>
    <row r="34" spans="1:17" ht="16.5" thickTop="1" thickBot="1">
      <c r="A34" s="63"/>
      <c r="B34" s="3" t="s">
        <v>40</v>
      </c>
      <c r="C34" s="91">
        <f>'Aug''13'!C29</f>
        <v>0</v>
      </c>
      <c r="D34" s="91">
        <f>'Sep''13'!C30</f>
        <v>0</v>
      </c>
      <c r="E34" s="91">
        <f>'Oct''13'!C30</f>
        <v>0</v>
      </c>
      <c r="F34" s="91">
        <f>'Nov''13'!C30</f>
        <v>0</v>
      </c>
      <c r="G34" s="91">
        <f>'Dec''13'!C30</f>
        <v>0</v>
      </c>
      <c r="H34" s="91">
        <f>'Jan''14'!C30</f>
        <v>0</v>
      </c>
      <c r="I34" s="91">
        <f>'Feb''14'!C30</f>
        <v>0</v>
      </c>
      <c r="J34" s="91">
        <f>'Mar''14'!C30</f>
        <v>0</v>
      </c>
      <c r="K34" s="91">
        <f>'Apr''14'!C30</f>
        <v>0</v>
      </c>
      <c r="L34" s="91">
        <f>'May''14'!$C$12</f>
        <v>0</v>
      </c>
      <c r="M34" s="82"/>
      <c r="N34" s="82"/>
      <c r="O34" s="91">
        <f>SUM(tblExpenses[[#This Row],[AUG]:[MAY]])</f>
        <v>0</v>
      </c>
      <c r="P34" s="82"/>
      <c r="Q34" s="66"/>
    </row>
    <row r="35" spans="1:17" ht="16.5" thickTop="1" thickBot="1">
      <c r="A35" s="63"/>
      <c r="B35" s="3" t="s">
        <v>41</v>
      </c>
      <c r="C35" s="91">
        <f>'Aug''13'!C30</f>
        <v>0</v>
      </c>
      <c r="D35" s="91">
        <f>'Sep''13'!C31</f>
        <v>0</v>
      </c>
      <c r="E35" s="91">
        <f>'Oct''13'!C31</f>
        <v>533</v>
      </c>
      <c r="F35" s="91">
        <f>'Nov''13'!C31</f>
        <v>0</v>
      </c>
      <c r="G35" s="91">
        <f>'Dec''13'!C31</f>
        <v>0</v>
      </c>
      <c r="H35" s="91">
        <f>'Jan''14'!C31</f>
        <v>0</v>
      </c>
      <c r="I35" s="91">
        <f>'Feb''14'!C31</f>
        <v>0</v>
      </c>
      <c r="J35" s="91">
        <f>'Mar''14'!C31</f>
        <v>0</v>
      </c>
      <c r="K35" s="91">
        <f>'Apr''14'!C31</f>
        <v>0</v>
      </c>
      <c r="L35" s="91">
        <f>'May''14'!$C$12</f>
        <v>0</v>
      </c>
      <c r="M35" s="82"/>
      <c r="N35" s="82"/>
      <c r="O35" s="91">
        <f>SUM(tblExpenses[[#This Row],[AUG]:[MAY]])</f>
        <v>533</v>
      </c>
      <c r="P35" s="82"/>
      <c r="Q35" s="66"/>
    </row>
    <row r="36" spans="1:17" ht="16.5" thickTop="1" thickBot="1">
      <c r="A36" s="63"/>
      <c r="B36" s="3" t="s">
        <v>42</v>
      </c>
      <c r="C36" s="91">
        <f>'Aug''13'!C31</f>
        <v>0</v>
      </c>
      <c r="D36" s="91">
        <f>'Sep''13'!C32</f>
        <v>0</v>
      </c>
      <c r="E36" s="91">
        <f>'Oct''13'!C32</f>
        <v>1000</v>
      </c>
      <c r="F36" s="91">
        <f>'Nov''13'!C32</f>
        <v>0</v>
      </c>
      <c r="G36" s="91">
        <f>'Dec''13'!C32</f>
        <v>0</v>
      </c>
      <c r="H36" s="91">
        <f>'Jan''14'!C32</f>
        <v>0</v>
      </c>
      <c r="I36" s="91">
        <f>'Feb''14'!C32</f>
        <v>0</v>
      </c>
      <c r="J36" s="91">
        <f>'Mar''14'!C32</f>
        <v>0</v>
      </c>
      <c r="K36" s="91">
        <f>'Apr''14'!C32</f>
        <v>0</v>
      </c>
      <c r="L36" s="91">
        <f>'May''14'!$C$12</f>
        <v>0</v>
      </c>
      <c r="M36" s="82"/>
      <c r="N36" s="82"/>
      <c r="O36" s="91">
        <f>SUM(tblExpenses[[#This Row],[AUG]:[MAY]])</f>
        <v>1000</v>
      </c>
      <c r="P36" s="82"/>
      <c r="Q36" s="66"/>
    </row>
    <row r="37" spans="1:17" ht="16.5" thickTop="1" thickBot="1">
      <c r="A37" s="63"/>
      <c r="B37" s="3" t="s">
        <v>43</v>
      </c>
      <c r="C37" s="91">
        <f>'Aug''13'!C32</f>
        <v>0</v>
      </c>
      <c r="D37" s="91">
        <f>'Sep''13'!C33</f>
        <v>0</v>
      </c>
      <c r="E37" s="91">
        <f>'Oct''13'!C33</f>
        <v>250</v>
      </c>
      <c r="F37" s="91">
        <f>'Nov''13'!C33</f>
        <v>0</v>
      </c>
      <c r="G37" s="91">
        <f>'Dec''13'!C33</f>
        <v>0</v>
      </c>
      <c r="H37" s="91">
        <f>'Jan''14'!C33</f>
        <v>0</v>
      </c>
      <c r="I37" s="91">
        <f>'Feb''14'!C33</f>
        <v>0</v>
      </c>
      <c r="J37" s="91">
        <f>'Mar''14'!C33</f>
        <v>0</v>
      </c>
      <c r="K37" s="91">
        <f>'Apr''14'!C33</f>
        <v>0</v>
      </c>
      <c r="L37" s="91">
        <f>'May''14'!$C$12</f>
        <v>0</v>
      </c>
      <c r="M37" s="82"/>
      <c r="N37" s="82"/>
      <c r="O37" s="91">
        <f>SUM(tblExpenses[[#This Row],[AUG]:[MAY]])</f>
        <v>250</v>
      </c>
      <c r="P37" s="82"/>
      <c r="Q37" s="66"/>
    </row>
    <row r="38" spans="1:17" ht="16.5" thickTop="1" thickBot="1">
      <c r="A38" s="63"/>
      <c r="B38" s="3" t="s">
        <v>44</v>
      </c>
      <c r="C38" s="91">
        <f>'Aug''13'!C33</f>
        <v>0</v>
      </c>
      <c r="D38" s="91">
        <f>'Sep''13'!C34</f>
        <v>0</v>
      </c>
      <c r="E38" s="91">
        <f>'Oct''13'!C34</f>
        <v>4449</v>
      </c>
      <c r="F38" s="91">
        <f>'Nov''13'!C34</f>
        <v>0</v>
      </c>
      <c r="G38" s="91">
        <f>'Dec''13'!C34</f>
        <v>0</v>
      </c>
      <c r="H38" s="91">
        <f>'Jan''14'!C34</f>
        <v>0</v>
      </c>
      <c r="I38" s="91">
        <f>'Feb''14'!C34</f>
        <v>0</v>
      </c>
      <c r="J38" s="91">
        <f>'Mar''14'!C34</f>
        <v>0</v>
      </c>
      <c r="K38" s="91">
        <f>'Apr''14'!C34</f>
        <v>0</v>
      </c>
      <c r="L38" s="91">
        <f>'May''14'!$C$12</f>
        <v>0</v>
      </c>
      <c r="M38" s="82"/>
      <c r="N38" s="82"/>
      <c r="O38" s="91">
        <f>SUM(tblExpenses[[#This Row],[AUG]:[MAY]])</f>
        <v>4449</v>
      </c>
      <c r="P38" s="82"/>
      <c r="Q38" s="66"/>
    </row>
    <row r="39" spans="1:17" ht="16.5" thickTop="1" thickBot="1">
      <c r="A39" s="63"/>
      <c r="B39" s="3" t="s">
        <v>45</v>
      </c>
      <c r="C39" s="91">
        <f>'Aug''13'!C34</f>
        <v>0</v>
      </c>
      <c r="D39" s="91">
        <f>'Sep''13'!C35</f>
        <v>0</v>
      </c>
      <c r="E39" s="91">
        <f>'Oct''13'!C35</f>
        <v>875</v>
      </c>
      <c r="F39" s="91">
        <f>'Nov''13'!C35</f>
        <v>0</v>
      </c>
      <c r="G39" s="91">
        <f>'Dec''13'!C35</f>
        <v>0</v>
      </c>
      <c r="H39" s="91">
        <f>'Jan''14'!C35</f>
        <v>0</v>
      </c>
      <c r="I39" s="91">
        <f>'Feb''14'!C35</f>
        <v>0</v>
      </c>
      <c r="J39" s="91">
        <f>'Mar''14'!C35</f>
        <v>0</v>
      </c>
      <c r="K39" s="91">
        <f>'Apr''14'!C35</f>
        <v>0</v>
      </c>
      <c r="L39" s="91">
        <f>'May''14'!$C$12</f>
        <v>0</v>
      </c>
      <c r="M39" s="82"/>
      <c r="N39" s="82"/>
      <c r="O39" s="91">
        <f>SUM(tblExpenses[[#This Row],[AUG]:[MAY]])</f>
        <v>875</v>
      </c>
      <c r="P39" s="82"/>
      <c r="Q39" s="66"/>
    </row>
    <row r="40" spans="1:17" ht="16.5" thickTop="1" thickBot="1">
      <c r="A40" s="63"/>
      <c r="B40" s="3" t="s">
        <v>46</v>
      </c>
      <c r="C40" s="91">
        <f>'Aug''13'!C35</f>
        <v>0</v>
      </c>
      <c r="D40" s="91">
        <f>'Sep''13'!C36</f>
        <v>0</v>
      </c>
      <c r="E40" s="91">
        <f>'Oct''13'!C36</f>
        <v>0</v>
      </c>
      <c r="F40" s="91">
        <f>'Nov''13'!C36</f>
        <v>0</v>
      </c>
      <c r="G40" s="91">
        <f>'Dec''13'!C36</f>
        <v>0</v>
      </c>
      <c r="H40" s="91">
        <f>'Jan''14'!C36</f>
        <v>0</v>
      </c>
      <c r="I40" s="91">
        <f>'Feb''14'!C36</f>
        <v>0</v>
      </c>
      <c r="J40" s="91">
        <f>'Mar''14'!C36</f>
        <v>0</v>
      </c>
      <c r="K40" s="91">
        <f>'Apr''14'!C36</f>
        <v>0</v>
      </c>
      <c r="L40" s="91">
        <f>'May''14'!$C$12</f>
        <v>0</v>
      </c>
      <c r="M40" s="82"/>
      <c r="N40" s="82"/>
      <c r="O40" s="91">
        <f>SUM(tblExpenses[[#This Row],[AUG]:[MAY]])</f>
        <v>0</v>
      </c>
      <c r="P40" s="82"/>
      <c r="Q40" s="66"/>
    </row>
    <row r="41" spans="1:17" ht="16.5" thickTop="1" thickBot="1">
      <c r="A41" s="63"/>
      <c r="B41" s="3" t="s">
        <v>47</v>
      </c>
      <c r="C41" s="91">
        <f>'Aug''13'!C36</f>
        <v>0</v>
      </c>
      <c r="D41" s="91">
        <f>'Sep''13'!C37</f>
        <v>0</v>
      </c>
      <c r="E41" s="91">
        <f>'Oct''13'!C37</f>
        <v>688</v>
      </c>
      <c r="F41" s="91">
        <f>'Nov''13'!C37</f>
        <v>0</v>
      </c>
      <c r="G41" s="91">
        <f>'Dec''13'!C37</f>
        <v>0</v>
      </c>
      <c r="H41" s="91">
        <f>'Jan''14'!C37</f>
        <v>0</v>
      </c>
      <c r="I41" s="91">
        <f>'Feb''14'!C37</f>
        <v>0</v>
      </c>
      <c r="J41" s="91">
        <f>'Mar''14'!C37</f>
        <v>0</v>
      </c>
      <c r="K41" s="91">
        <f>'Apr''14'!C37</f>
        <v>0</v>
      </c>
      <c r="L41" s="91">
        <f>'May''14'!$C$12</f>
        <v>0</v>
      </c>
      <c r="M41" s="82"/>
      <c r="N41" s="82"/>
      <c r="O41" s="91">
        <f>SUM(tblExpenses[[#This Row],[AUG]:[MAY]])</f>
        <v>688</v>
      </c>
      <c r="P41" s="82"/>
      <c r="Q41" s="66"/>
    </row>
    <row r="42" spans="1:17" ht="16.5" thickTop="1" thickBot="1">
      <c r="A42" s="63"/>
      <c r="B42" s="3" t="s">
        <v>48</v>
      </c>
      <c r="C42" s="91">
        <f>'Aug''13'!C37</f>
        <v>0</v>
      </c>
      <c r="D42" s="91">
        <f>'Sep''13'!C38</f>
        <v>0</v>
      </c>
      <c r="E42" s="91">
        <f>'Oct''13'!C38</f>
        <v>0</v>
      </c>
      <c r="F42" s="91">
        <f>'Nov''13'!C38</f>
        <v>0</v>
      </c>
      <c r="G42" s="91">
        <f>'Dec''13'!C38</f>
        <v>0</v>
      </c>
      <c r="H42" s="91">
        <f>'Jan''14'!C38</f>
        <v>0</v>
      </c>
      <c r="I42" s="91">
        <f>'Feb''14'!C38</f>
        <v>0</v>
      </c>
      <c r="J42" s="91">
        <f>'Mar''14'!C38</f>
        <v>0</v>
      </c>
      <c r="K42" s="91">
        <f>'Apr''14'!C38</f>
        <v>0</v>
      </c>
      <c r="L42" s="91">
        <f>'May''14'!$C$12</f>
        <v>0</v>
      </c>
      <c r="M42" s="82"/>
      <c r="N42" s="82"/>
      <c r="O42" s="91">
        <f>SUM(tblExpenses[[#This Row],[AUG]:[MAY]])</f>
        <v>0</v>
      </c>
      <c r="P42" s="82"/>
      <c r="Q42" s="66"/>
    </row>
    <row r="43" spans="1:17" ht="15.75" thickTop="1">
      <c r="A43" s="63"/>
      <c r="B43" s="44"/>
      <c r="C43" s="91">
        <f>'Aug''13'!C38</f>
        <v>0</v>
      </c>
      <c r="D43" s="91">
        <f>'Sep''13'!C39</f>
        <v>0</v>
      </c>
      <c r="E43" s="91">
        <f>'Oct''13'!C39</f>
        <v>0</v>
      </c>
      <c r="F43" s="91">
        <f>'Nov''13'!C39</f>
        <v>0</v>
      </c>
      <c r="G43" s="91">
        <f>'Dec''13'!C39</f>
        <v>0</v>
      </c>
      <c r="H43" s="91">
        <f>'Jan''14'!C39</f>
        <v>0</v>
      </c>
      <c r="I43" s="91">
        <f>'Feb''14'!C39</f>
        <v>0</v>
      </c>
      <c r="J43" s="91">
        <f>'Mar''14'!C39</f>
        <v>0</v>
      </c>
      <c r="K43" s="91">
        <f>'Apr''14'!C39</f>
        <v>0</v>
      </c>
      <c r="L43" s="91">
        <f>'May''14'!$C$12</f>
        <v>0</v>
      </c>
      <c r="M43" s="82"/>
      <c r="N43" s="82"/>
      <c r="O43" s="91">
        <f>SUM(tblExpenses[[#This Row],[AUG]:[MAY]])</f>
        <v>0</v>
      </c>
      <c r="P43" s="82"/>
      <c r="Q43" s="66"/>
    </row>
    <row r="44" spans="1:17">
      <c r="A44" s="63"/>
      <c r="B44" s="87" t="s">
        <v>13</v>
      </c>
      <c r="C44" s="93">
        <f>SUBTOTAL(109,[AUG])</f>
        <v>0</v>
      </c>
      <c r="D44" s="93">
        <f>SUBTOTAL(109,[SEP])</f>
        <v>0</v>
      </c>
      <c r="E44" s="93">
        <f>SUBTOTAL(109,[OCT])</f>
        <v>11935</v>
      </c>
      <c r="F44" s="93">
        <f>SUBTOTAL(109,[NOV])</f>
        <v>0</v>
      </c>
      <c r="G44" s="93">
        <f>SUBTOTAL(109,[DEC])</f>
        <v>0</v>
      </c>
      <c r="H44" s="93">
        <f>SUBTOTAL(109,[JAN])</f>
        <v>0</v>
      </c>
      <c r="I44" s="93">
        <f>SUBTOTAL(109,[FEB])</f>
        <v>0</v>
      </c>
      <c r="J44" s="93">
        <f>SUBTOTAL(109,[MAR])</f>
        <v>0</v>
      </c>
      <c r="K44" s="93">
        <f>SUBTOTAL(109,[APR])</f>
        <v>0</v>
      </c>
      <c r="L44" s="93">
        <f>SUBTOTAL(109,[MAY])</f>
        <v>0</v>
      </c>
      <c r="M44" s="93">
        <f>SUBTOTAL(109,[JUN])</f>
        <v>0</v>
      </c>
      <c r="N44" s="93">
        <f>SUBTOTAL(109,[JUL])</f>
        <v>0</v>
      </c>
      <c r="O44" s="93">
        <f>SUBTOTAL(109,[YTD TOTAL])</f>
        <v>11935</v>
      </c>
      <c r="P44" s="88"/>
      <c r="Q44" s="66"/>
    </row>
    <row r="73" spans="2:15" ht="15.75" thickBot="1"/>
    <row r="74" spans="2:15" ht="15.75" thickBot="1">
      <c r="B74" s="4" t="s">
        <v>106</v>
      </c>
      <c r="C74" s="59" t="s">
        <v>14</v>
      </c>
      <c r="D74" s="60" t="s">
        <v>15</v>
      </c>
      <c r="E74" s="60" t="s">
        <v>16</v>
      </c>
      <c r="F74" s="60" t="s">
        <v>17</v>
      </c>
      <c r="G74" s="60" t="s">
        <v>18</v>
      </c>
      <c r="H74" s="60" t="s">
        <v>19</v>
      </c>
      <c r="I74" s="60" t="s">
        <v>20</v>
      </c>
      <c r="J74" s="60" t="s">
        <v>21</v>
      </c>
      <c r="K74" s="60" t="s">
        <v>22</v>
      </c>
      <c r="L74" s="60" t="s">
        <v>23</v>
      </c>
      <c r="M74" s="60" t="s">
        <v>24</v>
      </c>
      <c r="N74" s="60" t="s">
        <v>25</v>
      </c>
      <c r="O74" s="60" t="s">
        <v>26</v>
      </c>
    </row>
    <row r="75" spans="2:15" ht="15.75" thickBot="1">
      <c r="B75" s="57" t="s">
        <v>5</v>
      </c>
      <c r="C75" s="94">
        <f>tblIncome[[#Totals],[JUL]]</f>
        <v>0</v>
      </c>
      <c r="D75" s="94">
        <f>tblIncome[[#Totals],[AUG]]</f>
        <v>33800</v>
      </c>
      <c r="E75" s="94">
        <f>tblIncome[[#Totals],[SEP]]</f>
        <v>33800</v>
      </c>
      <c r="F75" s="94">
        <f>tblIncome[[#Totals],[OCT]]</f>
        <v>0</v>
      </c>
      <c r="G75" s="94">
        <f>tblIncome[[#Totals],[NOV]]</f>
        <v>0</v>
      </c>
      <c r="H75" s="94">
        <f>tblIncome[[#Totals],[DEC]]</f>
        <v>0</v>
      </c>
      <c r="I75" s="94">
        <f>tblIncome[[#Totals],[JAN]]</f>
        <v>0</v>
      </c>
      <c r="J75" s="94">
        <f>tblIncome[[#Totals],[FEB]]</f>
        <v>0</v>
      </c>
      <c r="K75" s="94">
        <f>tblIncome[[#Totals],[MAR]]</f>
        <v>0</v>
      </c>
      <c r="L75" s="94">
        <f>tblIncome[[#Totals],[APR]]</f>
        <v>0</v>
      </c>
      <c r="M75" s="94">
        <f>tblIncome[[#Totals],[MAY]]</f>
        <v>0</v>
      </c>
      <c r="N75" s="94">
        <f>tblIncome[[#Totals],[JUN]]</f>
        <v>0</v>
      </c>
      <c r="O75" s="89">
        <v>1000</v>
      </c>
    </row>
    <row r="76" spans="2:15">
      <c r="B76" s="58" t="s">
        <v>13</v>
      </c>
      <c r="C76" s="95">
        <f>tblExpenses[[#Totals],[AUG]]</f>
        <v>0</v>
      </c>
      <c r="D76" s="95">
        <f>tblExpenses[[#Totals],[SEP]]</f>
        <v>0</v>
      </c>
      <c r="E76" s="95">
        <f>tblExpenses[[#Totals],[OCT]]</f>
        <v>11935</v>
      </c>
      <c r="F76" s="95">
        <f>tblExpenses[[#Totals],[NOV]]</f>
        <v>0</v>
      </c>
      <c r="G76" s="95">
        <f>tblExpenses[[#Totals],[DEC]]</f>
        <v>0</v>
      </c>
      <c r="H76" s="95">
        <f>tblExpenses[[#Totals],[JAN]]</f>
        <v>0</v>
      </c>
      <c r="I76" s="95">
        <f>tblExpenses[[#Totals],[FEB]]</f>
        <v>0</v>
      </c>
      <c r="J76" s="95">
        <f>tblExpenses[[#Totals],[MAR]]</f>
        <v>0</v>
      </c>
      <c r="K76" s="95">
        <f>tblExpenses[[#Totals],[APR]]</f>
        <v>0</v>
      </c>
      <c r="L76" s="95">
        <f>tblExpenses[[#Totals],[MAY]]</f>
        <v>0</v>
      </c>
      <c r="M76" s="95">
        <f>tblExpenses[[#Totals],[JUN]]</f>
        <v>0</v>
      </c>
      <c r="N76" s="95">
        <f>tblExpenses[[#Totals],[JUL]]</f>
        <v>0</v>
      </c>
      <c r="O76" s="95">
        <f>tblExpenses[[#Totals],[YTD TOTAL]]</f>
        <v>11935</v>
      </c>
    </row>
  </sheetData>
  <sheetProtection password="8830" sheet="1" objects="1" scenarios="1"/>
  <mergeCells count="3">
    <mergeCell ref="B13:P13"/>
    <mergeCell ref="B1:F1"/>
    <mergeCell ref="C2:E2"/>
  </mergeCells>
  <conditionalFormatting sqref="C6">
    <cfRule type="iconSet" priority="2">
      <iconSet iconSet="3Arrows">
        <cfvo type="percent" val="0"/>
        <cfvo type="num" val="($C$12*20%)"/>
        <cfvo type="num" val="($C$12*30%)"/>
      </iconSet>
    </cfRule>
  </conditionalFormatting>
  <conditionalFormatting sqref="D6:O6">
    <cfRule type="iconSet" priority="1">
      <iconSet iconSet="3Arrows">
        <cfvo type="percent" val="0"/>
        <cfvo type="num" val="($C$12*20%)"/>
        <cfvo type="num" val="($C$12*30%)"/>
      </iconSe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H74"/>
  <sheetViews>
    <sheetView showZeros="0" workbookViewId="0">
      <selection activeCell="C4" sqref="C4"/>
    </sheetView>
  </sheetViews>
  <sheetFormatPr defaultRowHeight="15"/>
  <cols>
    <col min="1" max="1" width="2.140625" style="1" customWidth="1"/>
    <col min="2" max="2" width="27.42578125" style="1" customWidth="1"/>
    <col min="3" max="34" width="14.5703125" style="1" customWidth="1"/>
    <col min="35" max="16384" width="9.140625" style="1"/>
  </cols>
  <sheetData>
    <row r="1" spans="1:6" ht="27">
      <c r="A1" s="14"/>
      <c r="B1" s="99" t="s">
        <v>107</v>
      </c>
      <c r="C1" s="99"/>
      <c r="D1" s="99"/>
      <c r="E1" s="99"/>
      <c r="F1" s="99"/>
    </row>
    <row r="2" spans="1:6" ht="18.75" thickBot="1">
      <c r="A2" s="14"/>
      <c r="B2" s="54"/>
      <c r="C2" s="112" t="s">
        <v>51</v>
      </c>
      <c r="D2" s="112"/>
      <c r="E2" s="112"/>
      <c r="F2" s="14"/>
    </row>
    <row r="3" spans="1:6" ht="15.75" thickBot="1">
      <c r="A3" s="14"/>
      <c r="B3" s="4" t="s">
        <v>1</v>
      </c>
      <c r="C3" s="5" t="s">
        <v>52</v>
      </c>
      <c r="D3" s="14"/>
      <c r="E3" s="14"/>
      <c r="F3" s="14"/>
    </row>
    <row r="4" spans="1:6" ht="15.75" thickBot="1">
      <c r="A4" s="14"/>
      <c r="B4" s="6" t="s">
        <v>2</v>
      </c>
      <c r="C4" s="21"/>
      <c r="D4" s="16"/>
      <c r="E4" s="14"/>
      <c r="F4" s="14"/>
    </row>
    <row r="5" spans="1:6" ht="16.5" thickTop="1" thickBot="1">
      <c r="A5" s="14"/>
      <c r="B5" s="6" t="s">
        <v>3</v>
      </c>
      <c r="C5" s="21"/>
      <c r="D5" s="16" t="s">
        <v>53</v>
      </c>
      <c r="E5" s="14"/>
      <c r="F5" s="14"/>
    </row>
    <row r="6" spans="1:6" ht="16.5" thickTop="1" thickBot="1">
      <c r="A6" s="14"/>
      <c r="B6" s="7" t="s">
        <v>4</v>
      </c>
      <c r="C6" s="22"/>
      <c r="D6" s="16" t="s">
        <v>53</v>
      </c>
      <c r="E6" s="14"/>
      <c r="F6" s="14"/>
    </row>
    <row r="7" spans="1:6">
      <c r="A7" s="14"/>
      <c r="B7" s="8" t="s">
        <v>5</v>
      </c>
      <c r="C7" s="36">
        <f>SUM(C4:C6)</f>
        <v>0</v>
      </c>
      <c r="D7" s="14"/>
      <c r="E7" s="14"/>
      <c r="F7" s="14"/>
    </row>
    <row r="8" spans="1:6" ht="15.75" thickBot="1">
      <c r="A8" s="14"/>
      <c r="C8" s="23"/>
      <c r="D8" s="14"/>
      <c r="E8" s="14"/>
      <c r="F8" s="14"/>
    </row>
    <row r="9" spans="1:6" ht="15.75" thickBot="1">
      <c r="A9" s="14"/>
      <c r="B9" s="9" t="s">
        <v>6</v>
      </c>
      <c r="C9" s="24" t="s">
        <v>54</v>
      </c>
      <c r="D9" s="14"/>
      <c r="E9" s="14"/>
      <c r="F9" s="14"/>
    </row>
    <row r="10" spans="1:6" ht="15.75" thickBot="1">
      <c r="A10" s="14"/>
      <c r="B10" s="10" t="s">
        <v>29</v>
      </c>
      <c r="C10" s="21"/>
      <c r="D10" s="33" t="s">
        <v>53</v>
      </c>
      <c r="E10" s="15"/>
      <c r="F10" s="14"/>
    </row>
    <row r="11" spans="1:6" ht="16.5" thickTop="1" thickBot="1">
      <c r="A11" s="14"/>
      <c r="B11" s="11" t="s">
        <v>7</v>
      </c>
      <c r="C11" s="37">
        <f>SUM(H65:I73)</f>
        <v>0</v>
      </c>
      <c r="D11" s="33" t="s">
        <v>53</v>
      </c>
      <c r="E11" s="15"/>
      <c r="F11" s="14"/>
    </row>
    <row r="12" spans="1:6" ht="16.5" thickTop="1" thickBot="1">
      <c r="A12" s="14"/>
      <c r="B12" s="10" t="s">
        <v>8</v>
      </c>
      <c r="C12" s="21"/>
      <c r="D12" s="33" t="s">
        <v>53</v>
      </c>
      <c r="E12" s="15"/>
      <c r="F12" s="14"/>
    </row>
    <row r="13" spans="1:6" ht="16.5" thickTop="1" thickBot="1">
      <c r="A13" s="14"/>
      <c r="B13" s="10" t="s">
        <v>9</v>
      </c>
      <c r="C13" s="21"/>
      <c r="D13" s="33" t="s">
        <v>53</v>
      </c>
      <c r="E13" s="15"/>
      <c r="F13" s="14"/>
    </row>
    <row r="14" spans="1:6" ht="16.5" thickTop="1" thickBot="1">
      <c r="A14" s="14"/>
      <c r="B14" s="10" t="s">
        <v>10</v>
      </c>
      <c r="C14" s="21"/>
      <c r="D14" s="33" t="s">
        <v>53</v>
      </c>
      <c r="E14" s="15"/>
      <c r="F14" s="14"/>
    </row>
    <row r="15" spans="1:6" ht="16.5" thickTop="1" thickBot="1">
      <c r="A15" s="14"/>
      <c r="B15" s="10" t="s">
        <v>30</v>
      </c>
      <c r="C15" s="21"/>
      <c r="D15" s="33" t="s">
        <v>53</v>
      </c>
      <c r="E15" s="15"/>
      <c r="F15" s="14"/>
    </row>
    <row r="16" spans="1:6" ht="16.5" thickTop="1" thickBot="1">
      <c r="A16" s="14"/>
      <c r="B16" s="10" t="s">
        <v>11</v>
      </c>
      <c r="C16" s="21"/>
      <c r="D16" s="33" t="s">
        <v>53</v>
      </c>
      <c r="E16" s="15"/>
      <c r="F16" s="14"/>
    </row>
    <row r="17" spans="1:13" ht="16.5" thickTop="1" thickBot="1">
      <c r="A17" s="14"/>
      <c r="B17" s="10" t="s">
        <v>31</v>
      </c>
      <c r="C17" s="21"/>
      <c r="D17" s="33" t="s">
        <v>53</v>
      </c>
      <c r="E17" s="15"/>
      <c r="F17" s="14"/>
    </row>
    <row r="18" spans="1:13" ht="16.5" thickTop="1" thickBot="1">
      <c r="A18" s="14"/>
      <c r="B18" s="11" t="s">
        <v>32</v>
      </c>
      <c r="C18" s="37">
        <f>SUM(tblLoans[Amount])</f>
        <v>0</v>
      </c>
      <c r="D18" s="33" t="s">
        <v>53</v>
      </c>
      <c r="E18" s="15"/>
      <c r="F18" s="14"/>
    </row>
    <row r="19" spans="1:13" ht="16.5" thickTop="1" thickBot="1">
      <c r="A19" s="14"/>
      <c r="B19" s="10" t="s">
        <v>33</v>
      </c>
      <c r="C19" s="21"/>
      <c r="D19" s="33" t="s">
        <v>53</v>
      </c>
      <c r="E19" s="15"/>
      <c r="F19" s="14"/>
    </row>
    <row r="20" spans="1:13" ht="16.5" thickTop="1" thickBot="1">
      <c r="A20" s="14"/>
      <c r="B20" s="10" t="s">
        <v>12</v>
      </c>
      <c r="C20" s="21"/>
      <c r="D20" s="33" t="s">
        <v>53</v>
      </c>
      <c r="E20" s="15"/>
      <c r="F20" s="14"/>
    </row>
    <row r="21" spans="1:13" ht="16.5" thickTop="1" thickBot="1">
      <c r="A21" s="14"/>
      <c r="B21" s="10" t="s">
        <v>34</v>
      </c>
      <c r="C21" s="21"/>
      <c r="D21" s="33" t="s">
        <v>53</v>
      </c>
      <c r="E21" s="15"/>
      <c r="F21" s="14"/>
    </row>
    <row r="22" spans="1:13" ht="16.5" thickTop="1" thickBot="1">
      <c r="A22" s="14"/>
      <c r="B22" s="10" t="s">
        <v>108</v>
      </c>
      <c r="C22" s="21"/>
      <c r="D22" s="33" t="s">
        <v>53</v>
      </c>
      <c r="E22" s="15"/>
      <c r="F22" s="14"/>
    </row>
    <row r="23" spans="1:13" ht="16.5" thickTop="1" thickBot="1">
      <c r="A23" s="14"/>
      <c r="B23" s="10"/>
      <c r="C23" s="21"/>
      <c r="D23" s="33" t="s">
        <v>53</v>
      </c>
      <c r="E23" s="15"/>
      <c r="F23" s="14"/>
    </row>
    <row r="24" spans="1:13" ht="16.5" thickTop="1" thickBot="1">
      <c r="A24" s="14"/>
      <c r="B24" s="10" t="s">
        <v>35</v>
      </c>
      <c r="C24" s="21"/>
      <c r="D24" s="33" t="s">
        <v>53</v>
      </c>
      <c r="E24" s="15"/>
      <c r="F24" s="14"/>
    </row>
    <row r="25" spans="1:13" ht="16.5" thickTop="1" thickBot="1">
      <c r="A25" s="14"/>
      <c r="B25" s="11" t="s">
        <v>36</v>
      </c>
      <c r="C25" s="37">
        <f t="shared" ref="C25:C38" si="0">SUM(C43:AG43)</f>
        <v>0</v>
      </c>
      <c r="D25" s="33" t="s">
        <v>53</v>
      </c>
      <c r="E25" s="15"/>
      <c r="F25" s="14"/>
    </row>
    <row r="26" spans="1:13" ht="16.5" thickTop="1" thickBot="1">
      <c r="A26" s="14"/>
      <c r="B26" s="11" t="s">
        <v>37</v>
      </c>
      <c r="C26" s="37">
        <f t="shared" si="0"/>
        <v>0</v>
      </c>
      <c r="D26" s="33" t="s">
        <v>53</v>
      </c>
      <c r="E26" s="15"/>
      <c r="F26" s="14"/>
    </row>
    <row r="27" spans="1:13" ht="16.5" thickTop="1" thickBot="1">
      <c r="A27" s="14"/>
      <c r="B27" s="11" t="s">
        <v>38</v>
      </c>
      <c r="C27" s="37">
        <f t="shared" si="0"/>
        <v>0</v>
      </c>
      <c r="D27" s="33" t="s">
        <v>53</v>
      </c>
      <c r="E27" s="15"/>
      <c r="F27" s="14"/>
      <c r="M27" s="34"/>
    </row>
    <row r="28" spans="1:13" ht="16.5" thickTop="1" thickBot="1">
      <c r="A28" s="14"/>
      <c r="B28" s="11" t="s">
        <v>39</v>
      </c>
      <c r="C28" s="37">
        <f t="shared" si="0"/>
        <v>0</v>
      </c>
      <c r="D28" s="33" t="s">
        <v>53</v>
      </c>
      <c r="E28" s="15"/>
      <c r="F28" s="14"/>
    </row>
    <row r="29" spans="1:13" ht="16.5" thickTop="1" thickBot="1">
      <c r="A29" s="14"/>
      <c r="B29" s="11" t="s">
        <v>40</v>
      </c>
      <c r="C29" s="37">
        <f t="shared" si="0"/>
        <v>0</v>
      </c>
      <c r="D29" s="33" t="s">
        <v>53</v>
      </c>
      <c r="E29" s="15"/>
      <c r="F29" s="14"/>
    </row>
    <row r="30" spans="1:13" ht="16.5" thickTop="1" thickBot="1">
      <c r="A30" s="14"/>
      <c r="B30" s="11" t="s">
        <v>41</v>
      </c>
      <c r="C30" s="37">
        <f t="shared" si="0"/>
        <v>0</v>
      </c>
      <c r="D30" s="33" t="s">
        <v>53</v>
      </c>
      <c r="E30" s="15"/>
      <c r="F30" s="14"/>
    </row>
    <row r="31" spans="1:13" ht="16.5" thickTop="1" thickBot="1">
      <c r="A31" s="14"/>
      <c r="B31" s="11" t="s">
        <v>42</v>
      </c>
      <c r="C31" s="37">
        <f t="shared" si="0"/>
        <v>0</v>
      </c>
      <c r="D31" s="33" t="s">
        <v>53</v>
      </c>
      <c r="E31" s="15"/>
      <c r="F31" s="14"/>
    </row>
    <row r="32" spans="1:13" ht="16.5" thickTop="1" thickBot="1">
      <c r="A32" s="14"/>
      <c r="B32" s="11" t="s">
        <v>43</v>
      </c>
      <c r="C32" s="37">
        <f t="shared" si="0"/>
        <v>0</v>
      </c>
      <c r="D32" s="33" t="s">
        <v>53</v>
      </c>
      <c r="E32" s="15"/>
      <c r="F32" s="14"/>
    </row>
    <row r="33" spans="1:34" ht="16.5" thickTop="1" thickBot="1">
      <c r="A33" s="14"/>
      <c r="B33" s="11" t="s">
        <v>44</v>
      </c>
      <c r="C33" s="37">
        <f t="shared" si="0"/>
        <v>0</v>
      </c>
      <c r="D33" s="33" t="s">
        <v>53</v>
      </c>
      <c r="E33" s="15"/>
      <c r="F33" s="14"/>
    </row>
    <row r="34" spans="1:34" ht="16.5" thickTop="1" thickBot="1">
      <c r="A34" s="14"/>
      <c r="B34" s="11" t="s">
        <v>45</v>
      </c>
      <c r="C34" s="37">
        <f t="shared" si="0"/>
        <v>0</v>
      </c>
      <c r="D34" s="33" t="s">
        <v>53</v>
      </c>
      <c r="E34" s="15"/>
      <c r="F34" s="14"/>
    </row>
    <row r="35" spans="1:34" ht="16.5" thickTop="1" thickBot="1">
      <c r="A35" s="14"/>
      <c r="B35" s="11" t="s">
        <v>46</v>
      </c>
      <c r="C35" s="37">
        <f t="shared" si="0"/>
        <v>0</v>
      </c>
      <c r="D35" s="33" t="s">
        <v>53</v>
      </c>
      <c r="E35" s="15"/>
      <c r="F35" s="14"/>
    </row>
    <row r="36" spans="1:34" ht="16.5" thickTop="1" thickBot="1">
      <c r="A36" s="14"/>
      <c r="B36" s="11" t="s">
        <v>47</v>
      </c>
      <c r="C36" s="37">
        <f t="shared" si="0"/>
        <v>0</v>
      </c>
      <c r="D36" s="33" t="s">
        <v>53</v>
      </c>
      <c r="E36" s="15"/>
      <c r="F36" s="14"/>
    </row>
    <row r="37" spans="1:34" ht="16.5" thickTop="1" thickBot="1">
      <c r="A37" s="14"/>
      <c r="B37" s="11" t="s">
        <v>48</v>
      </c>
      <c r="C37" s="37">
        <f t="shared" si="0"/>
        <v>0</v>
      </c>
      <c r="D37" s="33" t="s">
        <v>53</v>
      </c>
      <c r="E37" s="15"/>
      <c r="F37" s="14"/>
    </row>
    <row r="38" spans="1:34" ht="16.5" thickTop="1" thickBot="1">
      <c r="A38" s="14"/>
      <c r="B38" s="10"/>
      <c r="C38" s="37">
        <f t="shared" si="0"/>
        <v>0</v>
      </c>
      <c r="D38" s="33" t="s">
        <v>53</v>
      </c>
      <c r="E38" s="15"/>
      <c r="F38" s="14"/>
    </row>
    <row r="39" spans="1:34" ht="16.5" thickTop="1" thickBot="1">
      <c r="A39" s="14"/>
      <c r="B39" s="10" t="s">
        <v>62</v>
      </c>
      <c r="C39" s="38">
        <f>SUM(C7-C40)</f>
        <v>0</v>
      </c>
      <c r="D39" s="16"/>
      <c r="E39" s="14"/>
      <c r="F39" s="14"/>
    </row>
    <row r="40" spans="1:34" ht="15.75" thickTop="1">
      <c r="A40" s="14"/>
      <c r="B40" s="12" t="s">
        <v>13</v>
      </c>
      <c r="C40" s="39">
        <f>SUM(C10:C38)</f>
        <v>0</v>
      </c>
      <c r="D40" s="14"/>
      <c r="E40" s="14"/>
      <c r="F40" s="14"/>
    </row>
    <row r="41" spans="1:34" ht="15.75" thickBo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15.75" thickBot="1">
      <c r="A42" s="14"/>
      <c r="B42" s="17" t="s">
        <v>55</v>
      </c>
      <c r="C42" s="17">
        <v>41487</v>
      </c>
      <c r="D42" s="17">
        <v>41488</v>
      </c>
      <c r="E42" s="17">
        <v>41489</v>
      </c>
      <c r="F42" s="17">
        <v>41490</v>
      </c>
      <c r="G42" s="17">
        <v>41491</v>
      </c>
      <c r="H42" s="17">
        <v>41492</v>
      </c>
      <c r="I42" s="17">
        <v>41493</v>
      </c>
      <c r="J42" s="17">
        <v>41494</v>
      </c>
      <c r="K42" s="17">
        <v>41495</v>
      </c>
      <c r="L42" s="17">
        <v>41496</v>
      </c>
      <c r="M42" s="17">
        <v>41497</v>
      </c>
      <c r="N42" s="17">
        <v>41498</v>
      </c>
      <c r="O42" s="17">
        <v>41499</v>
      </c>
      <c r="P42" s="17">
        <v>41500</v>
      </c>
      <c r="Q42" s="17">
        <v>41501</v>
      </c>
      <c r="R42" s="17">
        <v>41502</v>
      </c>
      <c r="S42" s="17">
        <v>41503</v>
      </c>
      <c r="T42" s="17">
        <v>41504</v>
      </c>
      <c r="U42" s="17">
        <v>41505</v>
      </c>
      <c r="V42" s="17">
        <v>41506</v>
      </c>
      <c r="W42" s="17">
        <v>41507</v>
      </c>
      <c r="X42" s="17">
        <v>41508</v>
      </c>
      <c r="Y42" s="17">
        <v>41509</v>
      </c>
      <c r="Z42" s="17">
        <v>41510</v>
      </c>
      <c r="AA42" s="17">
        <v>41511</v>
      </c>
      <c r="AB42" s="17">
        <v>41512</v>
      </c>
      <c r="AC42" s="17">
        <v>41513</v>
      </c>
      <c r="AD42" s="17">
        <v>41514</v>
      </c>
      <c r="AE42" s="17">
        <v>41515</v>
      </c>
      <c r="AF42" s="17">
        <v>41516</v>
      </c>
      <c r="AG42" s="17">
        <v>41517</v>
      </c>
      <c r="AH42" s="25" t="s">
        <v>56</v>
      </c>
    </row>
    <row r="43" spans="1:34" ht="16.5" thickTop="1" thickBot="1">
      <c r="A43" s="14"/>
      <c r="B43" s="11" t="s">
        <v>36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40">
        <f>SUM(C43:AG43)</f>
        <v>0</v>
      </c>
    </row>
    <row r="44" spans="1:34" ht="16.5" thickTop="1" thickBot="1">
      <c r="A44" s="14"/>
      <c r="B44" s="11" t="s">
        <v>37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40">
        <f t="shared" ref="AH44:AH56" si="1">SUM(C44:AG44)</f>
        <v>0</v>
      </c>
    </row>
    <row r="45" spans="1:34" ht="16.5" thickTop="1" thickBot="1">
      <c r="A45" s="14"/>
      <c r="B45" s="11" t="s">
        <v>38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/>
      <c r="AH45" s="40">
        <f t="shared" si="1"/>
        <v>0</v>
      </c>
    </row>
    <row r="46" spans="1:34" ht="16.5" thickTop="1" thickBot="1">
      <c r="A46" s="14"/>
      <c r="B46" s="11" t="s">
        <v>39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8"/>
      <c r="AH46" s="40">
        <f t="shared" si="1"/>
        <v>0</v>
      </c>
    </row>
    <row r="47" spans="1:34" ht="16.5" thickTop="1" thickBot="1">
      <c r="A47" s="14"/>
      <c r="B47" s="11" t="s">
        <v>40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8"/>
      <c r="AH47" s="40">
        <f t="shared" si="1"/>
        <v>0</v>
      </c>
    </row>
    <row r="48" spans="1:34" ht="16.5" thickTop="1" thickBot="1">
      <c r="A48" s="14"/>
      <c r="B48" s="11" t="s">
        <v>41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40">
        <f t="shared" si="1"/>
        <v>0</v>
      </c>
    </row>
    <row r="49" spans="1:34" ht="16.5" thickTop="1" thickBot="1">
      <c r="A49" s="14"/>
      <c r="B49" s="11" t="s">
        <v>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8"/>
      <c r="AH49" s="40">
        <f t="shared" si="1"/>
        <v>0</v>
      </c>
    </row>
    <row r="50" spans="1:34" ht="16.5" thickTop="1" thickBot="1">
      <c r="A50" s="14"/>
      <c r="B50" s="11" t="s">
        <v>43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40">
        <f t="shared" si="1"/>
        <v>0</v>
      </c>
    </row>
    <row r="51" spans="1:34" ht="16.5" thickTop="1" thickBot="1">
      <c r="A51" s="14"/>
      <c r="B51" s="11" t="s">
        <v>44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40">
        <f t="shared" si="1"/>
        <v>0</v>
      </c>
    </row>
    <row r="52" spans="1:34" ht="16.5" thickTop="1" thickBot="1">
      <c r="A52" s="14"/>
      <c r="B52" s="11" t="s">
        <v>45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8"/>
      <c r="AH52" s="40">
        <f t="shared" si="1"/>
        <v>0</v>
      </c>
    </row>
    <row r="53" spans="1:34" ht="16.5" thickTop="1" thickBot="1">
      <c r="A53" s="14"/>
      <c r="B53" s="11" t="s">
        <v>46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40">
        <f t="shared" si="1"/>
        <v>0</v>
      </c>
    </row>
    <row r="54" spans="1:34" ht="16.5" thickTop="1" thickBot="1">
      <c r="A54" s="14"/>
      <c r="B54" s="11" t="s">
        <v>47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8"/>
      <c r="AH54" s="40">
        <f t="shared" si="1"/>
        <v>0</v>
      </c>
    </row>
    <row r="55" spans="1:34" ht="16.5" thickTop="1" thickBot="1">
      <c r="A55" s="14"/>
      <c r="B55" s="11" t="s">
        <v>48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40">
        <f t="shared" si="1"/>
        <v>0</v>
      </c>
    </row>
    <row r="56" spans="1:34" ht="16.5" thickTop="1" thickBot="1">
      <c r="A56" s="14"/>
      <c r="B56" s="11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40">
        <f t="shared" si="1"/>
        <v>0</v>
      </c>
    </row>
    <row r="57" spans="1:34" ht="15.75" thickTop="1">
      <c r="A57" s="14"/>
      <c r="B57" s="12" t="s">
        <v>57</v>
      </c>
      <c r="C57" s="41">
        <f>SUM(C43:C56)</f>
        <v>0</v>
      </c>
      <c r="D57" s="41">
        <f t="shared" ref="D57:AH57" si="2">SUM(D43:D56)</f>
        <v>0</v>
      </c>
      <c r="E57" s="41">
        <f t="shared" si="2"/>
        <v>0</v>
      </c>
      <c r="F57" s="41">
        <f t="shared" si="2"/>
        <v>0</v>
      </c>
      <c r="G57" s="41">
        <f t="shared" si="2"/>
        <v>0</v>
      </c>
      <c r="H57" s="41">
        <f t="shared" si="2"/>
        <v>0</v>
      </c>
      <c r="I57" s="41">
        <f t="shared" si="2"/>
        <v>0</v>
      </c>
      <c r="J57" s="41">
        <f t="shared" si="2"/>
        <v>0</v>
      </c>
      <c r="K57" s="41">
        <f t="shared" si="2"/>
        <v>0</v>
      </c>
      <c r="L57" s="41">
        <f t="shared" si="2"/>
        <v>0</v>
      </c>
      <c r="M57" s="41">
        <f t="shared" si="2"/>
        <v>0</v>
      </c>
      <c r="N57" s="41">
        <f t="shared" si="2"/>
        <v>0</v>
      </c>
      <c r="O57" s="41">
        <f t="shared" si="2"/>
        <v>0</v>
      </c>
      <c r="P57" s="41">
        <f t="shared" si="2"/>
        <v>0</v>
      </c>
      <c r="Q57" s="41">
        <f t="shared" si="2"/>
        <v>0</v>
      </c>
      <c r="R57" s="41">
        <f t="shared" si="2"/>
        <v>0</v>
      </c>
      <c r="S57" s="41">
        <f t="shared" si="2"/>
        <v>0</v>
      </c>
      <c r="T57" s="41">
        <f t="shared" si="2"/>
        <v>0</v>
      </c>
      <c r="U57" s="41">
        <f t="shared" si="2"/>
        <v>0</v>
      </c>
      <c r="V57" s="41">
        <f t="shared" si="2"/>
        <v>0</v>
      </c>
      <c r="W57" s="41">
        <f t="shared" si="2"/>
        <v>0</v>
      </c>
      <c r="X57" s="41">
        <f t="shared" si="2"/>
        <v>0</v>
      </c>
      <c r="Y57" s="41">
        <f t="shared" si="2"/>
        <v>0</v>
      </c>
      <c r="Z57" s="41">
        <f t="shared" si="2"/>
        <v>0</v>
      </c>
      <c r="AA57" s="41">
        <f t="shared" si="2"/>
        <v>0</v>
      </c>
      <c r="AB57" s="41">
        <f t="shared" si="2"/>
        <v>0</v>
      </c>
      <c r="AC57" s="41">
        <f t="shared" si="2"/>
        <v>0</v>
      </c>
      <c r="AD57" s="41">
        <f t="shared" si="2"/>
        <v>0</v>
      </c>
      <c r="AE57" s="41">
        <f t="shared" si="2"/>
        <v>0</v>
      </c>
      <c r="AF57" s="41">
        <f t="shared" si="2"/>
        <v>0</v>
      </c>
      <c r="AG57" s="41">
        <f t="shared" si="2"/>
        <v>0</v>
      </c>
      <c r="AH57" s="41">
        <f t="shared" si="2"/>
        <v>0</v>
      </c>
    </row>
    <row r="58" spans="1:34" ht="15.75" thickBot="1">
      <c r="A58" s="14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15.75" thickBot="1">
      <c r="A59" s="14"/>
      <c r="B59" s="18" t="s">
        <v>58</v>
      </c>
      <c r="C59" s="25">
        <v>41487</v>
      </c>
      <c r="D59" s="17">
        <v>41488</v>
      </c>
      <c r="E59" s="17">
        <v>41489</v>
      </c>
      <c r="F59" s="17">
        <v>41490</v>
      </c>
      <c r="G59" s="17">
        <v>41491</v>
      </c>
      <c r="H59" s="17">
        <v>41492</v>
      </c>
      <c r="I59" s="17">
        <v>41493</v>
      </c>
      <c r="J59" s="17">
        <v>41494</v>
      </c>
      <c r="K59" s="17">
        <v>41495</v>
      </c>
      <c r="L59" s="17">
        <v>41496</v>
      </c>
      <c r="M59" s="17">
        <v>41497</v>
      </c>
      <c r="N59" s="17">
        <v>41498</v>
      </c>
      <c r="O59" s="17">
        <v>41499</v>
      </c>
      <c r="P59" s="17">
        <v>41500</v>
      </c>
      <c r="Q59" s="17">
        <v>41501</v>
      </c>
      <c r="R59" s="17">
        <v>41502</v>
      </c>
      <c r="S59" s="17">
        <v>41503</v>
      </c>
      <c r="T59" s="17">
        <v>41504</v>
      </c>
      <c r="U59" s="17">
        <v>41505</v>
      </c>
      <c r="V59" s="17">
        <v>41506</v>
      </c>
      <c r="W59" s="17">
        <v>41507</v>
      </c>
      <c r="X59" s="17">
        <v>41508</v>
      </c>
      <c r="Y59" s="17">
        <v>41509</v>
      </c>
      <c r="Z59" s="17">
        <v>41510</v>
      </c>
      <c r="AA59" s="17">
        <v>41511</v>
      </c>
      <c r="AB59" s="17">
        <v>41512</v>
      </c>
      <c r="AC59" s="17">
        <v>41513</v>
      </c>
      <c r="AD59" s="17">
        <v>41514</v>
      </c>
      <c r="AE59" s="17">
        <v>41515</v>
      </c>
      <c r="AF59" s="17">
        <v>41516</v>
      </c>
      <c r="AG59" s="17">
        <v>41517</v>
      </c>
      <c r="AH59" s="30" t="s">
        <v>56</v>
      </c>
    </row>
    <row r="60" spans="1:34" ht="15.75" thickBot="1">
      <c r="A60" s="14"/>
      <c r="B60" s="19" t="s">
        <v>59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42">
        <f>SUM(C60:AG60)</f>
        <v>0</v>
      </c>
    </row>
    <row r="61" spans="1:34" ht="15.75" thickBot="1">
      <c r="B61" s="19" t="s">
        <v>60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42">
        <f t="shared" ref="AH61:AH62" si="3">SUM(C61:AG61)</f>
        <v>0</v>
      </c>
    </row>
    <row r="62" spans="1:34" ht="15.75" thickBot="1">
      <c r="B62" s="19" t="s">
        <v>61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42">
        <f t="shared" si="3"/>
        <v>0</v>
      </c>
    </row>
    <row r="64" spans="1:34">
      <c r="B64" s="1" t="s">
        <v>87</v>
      </c>
      <c r="C64" s="35" t="s">
        <v>93</v>
      </c>
      <c r="E64" s="113" t="s">
        <v>104</v>
      </c>
      <c r="F64" s="114"/>
      <c r="G64" s="115"/>
      <c r="H64" s="106" t="s">
        <v>93</v>
      </c>
      <c r="I64" s="107"/>
    </row>
    <row r="65" spans="2:9">
      <c r="B65" s="1" t="s">
        <v>94</v>
      </c>
      <c r="C65" s="56"/>
      <c r="E65" s="101" t="s">
        <v>96</v>
      </c>
      <c r="F65" s="102"/>
      <c r="G65" s="103"/>
      <c r="H65" s="108"/>
      <c r="I65" s="109"/>
    </row>
    <row r="66" spans="2:9">
      <c r="B66" s="1" t="s">
        <v>95</v>
      </c>
      <c r="C66" s="56"/>
      <c r="E66" s="101" t="s">
        <v>97</v>
      </c>
      <c r="F66" s="102"/>
      <c r="G66" s="103"/>
      <c r="H66" s="108"/>
      <c r="I66" s="109"/>
    </row>
    <row r="67" spans="2:9">
      <c r="B67" s="1" t="s">
        <v>89</v>
      </c>
      <c r="C67" s="56"/>
      <c r="E67" s="101" t="s">
        <v>98</v>
      </c>
      <c r="F67" s="102"/>
      <c r="G67" s="103"/>
      <c r="H67" s="108"/>
      <c r="I67" s="109"/>
    </row>
    <row r="68" spans="2:9">
      <c r="B68" s="1" t="s">
        <v>88</v>
      </c>
      <c r="C68" s="56"/>
      <c r="E68" s="101" t="s">
        <v>99</v>
      </c>
      <c r="F68" s="102"/>
      <c r="G68" s="103"/>
      <c r="H68" s="108"/>
      <c r="I68" s="109"/>
    </row>
    <row r="69" spans="2:9">
      <c r="B69" s="1" t="s">
        <v>90</v>
      </c>
      <c r="C69" s="56"/>
      <c r="E69" s="101" t="s">
        <v>100</v>
      </c>
      <c r="F69" s="102"/>
      <c r="G69" s="103"/>
      <c r="H69" s="108"/>
      <c r="I69" s="109"/>
    </row>
    <row r="70" spans="2:9">
      <c r="B70" s="1" t="s">
        <v>90</v>
      </c>
      <c r="C70" s="56"/>
      <c r="E70" s="101" t="s">
        <v>101</v>
      </c>
      <c r="F70" s="102"/>
      <c r="G70" s="103"/>
      <c r="H70" s="108"/>
      <c r="I70" s="109"/>
    </row>
    <row r="71" spans="2:9">
      <c r="B71" s="1" t="s">
        <v>90</v>
      </c>
      <c r="C71" s="56"/>
      <c r="E71" s="101" t="s">
        <v>102</v>
      </c>
      <c r="F71" s="102"/>
      <c r="G71" s="103"/>
      <c r="H71" s="108"/>
      <c r="I71" s="109"/>
    </row>
    <row r="72" spans="2:9">
      <c r="B72" s="1" t="s">
        <v>91</v>
      </c>
      <c r="C72" s="56"/>
      <c r="E72" s="101" t="s">
        <v>103</v>
      </c>
      <c r="F72" s="102"/>
      <c r="G72" s="103"/>
      <c r="H72" s="108"/>
      <c r="I72" s="109"/>
    </row>
    <row r="73" spans="2:9" ht="15.75" thickBot="1">
      <c r="B73" s="1" t="s">
        <v>92</v>
      </c>
      <c r="C73" s="96">
        <f>SUBTOTAL(109,[Amount])</f>
        <v>0</v>
      </c>
      <c r="E73" s="101" t="s">
        <v>91</v>
      </c>
      <c r="F73" s="102"/>
      <c r="G73" s="103"/>
      <c r="H73" s="108"/>
      <c r="I73" s="109"/>
    </row>
    <row r="74" spans="2:9" ht="15.75" thickTop="1">
      <c r="E74" s="104" t="s">
        <v>92</v>
      </c>
      <c r="F74" s="105"/>
      <c r="G74" s="105"/>
      <c r="H74" s="110">
        <f>SUM(H65:I73)</f>
        <v>0</v>
      </c>
      <c r="I74" s="111"/>
    </row>
  </sheetData>
  <sheetProtection password="8FF0" sheet="1" objects="1" scenarios="1"/>
  <autoFilter ref="E64:I74">
    <filterColumn colId="0" showButton="0"/>
    <filterColumn colId="1" showButton="0"/>
    <filterColumn colId="3" showButton="0"/>
  </autoFilter>
  <mergeCells count="24">
    <mergeCell ref="E69:G69"/>
    <mergeCell ref="E70:G70"/>
    <mergeCell ref="E71:G71"/>
    <mergeCell ref="B1:F1"/>
    <mergeCell ref="C2:E2"/>
    <mergeCell ref="E64:G64"/>
    <mergeCell ref="E65:G65"/>
    <mergeCell ref="E66:G66"/>
    <mergeCell ref="E72:G72"/>
    <mergeCell ref="E73:G73"/>
    <mergeCell ref="E74:G74"/>
    <mergeCell ref="H64:I64"/>
    <mergeCell ref="H65:I65"/>
    <mergeCell ref="H66:I66"/>
    <mergeCell ref="H67:I67"/>
    <mergeCell ref="H68:I68"/>
    <mergeCell ref="H69:I69"/>
    <mergeCell ref="H70:I70"/>
    <mergeCell ref="H71:I71"/>
    <mergeCell ref="H72:I72"/>
    <mergeCell ref="H73:I73"/>
    <mergeCell ref="H74:I74"/>
    <mergeCell ref="E67:G67"/>
    <mergeCell ref="E68:G68"/>
  </mergeCells>
  <conditionalFormatting sqref="C39">
    <cfRule type="iconSet" priority="1">
      <iconSet iconSet="3Arrows">
        <cfvo type="percent" val="0"/>
        <cfvo type="num" val="($C$7*20%)"/>
        <cfvo type="num" val="($C$7*30%)"/>
      </iconSe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75"/>
  <sheetViews>
    <sheetView showZeros="0" tabSelected="1" workbookViewId="0">
      <selection activeCell="C6" sqref="C6"/>
    </sheetView>
  </sheetViews>
  <sheetFormatPr defaultRowHeight="15"/>
  <cols>
    <col min="1" max="1" width="2.140625" style="1" customWidth="1"/>
    <col min="2" max="2" width="27.42578125" style="1" customWidth="1"/>
    <col min="3" max="3" width="16.140625" style="1" customWidth="1"/>
    <col min="4" max="34" width="13.85546875" style="1" customWidth="1"/>
    <col min="35" max="16384" width="9.140625" style="1"/>
  </cols>
  <sheetData>
    <row r="1" spans="1:6" ht="27">
      <c r="A1" s="14"/>
      <c r="B1" s="99" t="s">
        <v>107</v>
      </c>
      <c r="C1" s="99"/>
      <c r="D1" s="99"/>
      <c r="E1" s="99"/>
      <c r="F1" s="99"/>
    </row>
    <row r="2" spans="1:6" ht="18">
      <c r="A2" s="14"/>
      <c r="B2" s="54"/>
      <c r="C2" s="112" t="s">
        <v>65</v>
      </c>
      <c r="D2" s="112"/>
      <c r="E2" s="112"/>
      <c r="F2" s="14"/>
    </row>
    <row r="3" spans="1:6" ht="15.75" thickBot="1">
      <c r="A3" s="14"/>
      <c r="B3" s="14"/>
      <c r="C3" s="14"/>
      <c r="D3" s="14"/>
      <c r="E3" s="14"/>
      <c r="F3" s="14"/>
    </row>
    <row r="4" spans="1:6" ht="15.75" thickBot="1">
      <c r="A4" s="14"/>
      <c r="B4" s="4" t="s">
        <v>1</v>
      </c>
      <c r="C4" s="43" t="s">
        <v>63</v>
      </c>
      <c r="D4" s="14"/>
      <c r="E4" s="14"/>
      <c r="F4" s="14"/>
    </row>
    <row r="5" spans="1:6" ht="15.75" thickBot="1">
      <c r="A5" s="14"/>
      <c r="B5" s="6" t="s">
        <v>2</v>
      </c>
      <c r="C5" s="21">
        <v>33800</v>
      </c>
      <c r="D5" s="16"/>
      <c r="E5" s="14"/>
      <c r="F5" s="14"/>
    </row>
    <row r="6" spans="1:6" ht="16.5" thickTop="1" thickBot="1">
      <c r="A6" s="14"/>
      <c r="B6" s="6" t="s">
        <v>3</v>
      </c>
      <c r="C6" s="21"/>
      <c r="D6" s="16" t="s">
        <v>53</v>
      </c>
      <c r="E6" s="14"/>
      <c r="F6" s="14"/>
    </row>
    <row r="7" spans="1:6" ht="16.5" thickTop="1" thickBot="1">
      <c r="A7" s="14"/>
      <c r="B7" s="7" t="s">
        <v>4</v>
      </c>
      <c r="C7" s="22"/>
      <c r="D7" s="16" t="s">
        <v>53</v>
      </c>
      <c r="E7" s="14"/>
      <c r="F7" s="14"/>
    </row>
    <row r="8" spans="1:6">
      <c r="A8" s="14"/>
      <c r="B8" s="8" t="s">
        <v>5</v>
      </c>
      <c r="C8" s="36">
        <f>SUM(C5:C7)</f>
        <v>33800</v>
      </c>
      <c r="D8" s="14"/>
      <c r="E8" s="14"/>
      <c r="F8" s="14"/>
    </row>
    <row r="9" spans="1:6" ht="15.75" thickBot="1">
      <c r="A9" s="14"/>
      <c r="C9" s="23"/>
      <c r="D9" s="14"/>
      <c r="E9" s="14"/>
      <c r="F9" s="14"/>
    </row>
    <row r="10" spans="1:6" ht="15.75" thickBot="1">
      <c r="A10" s="14"/>
      <c r="B10" s="9" t="s">
        <v>6</v>
      </c>
      <c r="C10" s="24" t="s">
        <v>64</v>
      </c>
      <c r="D10" s="14"/>
      <c r="E10" s="14"/>
      <c r="F10" s="14"/>
    </row>
    <row r="11" spans="1:6" ht="15.75" thickBot="1">
      <c r="A11" s="14"/>
      <c r="B11" s="10" t="s">
        <v>29</v>
      </c>
      <c r="C11" s="21"/>
      <c r="D11" s="33" t="s">
        <v>53</v>
      </c>
      <c r="E11" s="15"/>
      <c r="F11" s="14"/>
    </row>
    <row r="12" spans="1:6" ht="16.5" thickTop="1" thickBot="1">
      <c r="A12" s="14"/>
      <c r="B12" s="11" t="s">
        <v>7</v>
      </c>
      <c r="C12" s="37">
        <f>SUM(H66:I74)</f>
        <v>0</v>
      </c>
      <c r="D12" s="33" t="s">
        <v>53</v>
      </c>
      <c r="E12" s="15"/>
      <c r="F12" s="14"/>
    </row>
    <row r="13" spans="1:6" ht="16.5" thickTop="1" thickBot="1">
      <c r="A13" s="14"/>
      <c r="B13" s="10" t="s">
        <v>8</v>
      </c>
      <c r="C13" s="21"/>
      <c r="D13" s="33" t="s">
        <v>53</v>
      </c>
      <c r="E13" s="15"/>
      <c r="F13" s="14"/>
    </row>
    <row r="14" spans="1:6" ht="16.5" thickTop="1" thickBot="1">
      <c r="A14" s="14"/>
      <c r="B14" s="10" t="s">
        <v>9</v>
      </c>
      <c r="C14" s="21"/>
      <c r="D14" s="33" t="s">
        <v>53</v>
      </c>
      <c r="E14" s="15"/>
      <c r="F14" s="14"/>
    </row>
    <row r="15" spans="1:6" ht="16.5" thickTop="1" thickBot="1">
      <c r="A15" s="14"/>
      <c r="B15" s="10" t="s">
        <v>10</v>
      </c>
      <c r="C15" s="21"/>
      <c r="D15" s="33" t="s">
        <v>53</v>
      </c>
      <c r="E15" s="15"/>
      <c r="F15" s="14"/>
    </row>
    <row r="16" spans="1:6" ht="16.5" thickTop="1" thickBot="1">
      <c r="A16" s="14"/>
      <c r="B16" s="10" t="s">
        <v>30</v>
      </c>
      <c r="C16" s="21"/>
      <c r="D16" s="33" t="s">
        <v>53</v>
      </c>
      <c r="E16" s="15"/>
      <c r="F16" s="14"/>
    </row>
    <row r="17" spans="1:13" ht="16.5" thickTop="1" thickBot="1">
      <c r="A17" s="14"/>
      <c r="B17" s="10" t="s">
        <v>11</v>
      </c>
      <c r="C17" s="21"/>
      <c r="D17" s="33" t="s">
        <v>53</v>
      </c>
      <c r="E17" s="15"/>
      <c r="F17" s="14"/>
    </row>
    <row r="18" spans="1:13" ht="16.5" thickTop="1" thickBot="1">
      <c r="A18" s="14"/>
      <c r="B18" s="10" t="s">
        <v>31</v>
      </c>
      <c r="C18" s="21"/>
      <c r="D18" s="33" t="s">
        <v>53</v>
      </c>
      <c r="E18" s="15"/>
      <c r="F18" s="14"/>
    </row>
    <row r="19" spans="1:13" ht="16.5" thickTop="1" thickBot="1">
      <c r="A19" s="14"/>
      <c r="B19" s="11" t="s">
        <v>32</v>
      </c>
      <c r="C19" s="37">
        <f>SUM(tblLoans10[Amount])</f>
        <v>0</v>
      </c>
      <c r="D19" s="33" t="s">
        <v>53</v>
      </c>
      <c r="E19" s="15"/>
      <c r="F19" s="14"/>
    </row>
    <row r="20" spans="1:13" ht="16.5" thickTop="1" thickBot="1">
      <c r="A20" s="14"/>
      <c r="B20" s="10" t="s">
        <v>33</v>
      </c>
      <c r="C20" s="21"/>
      <c r="D20" s="33" t="s">
        <v>53</v>
      </c>
      <c r="E20" s="15"/>
      <c r="F20" s="14"/>
    </row>
    <row r="21" spans="1:13" ht="16.5" thickTop="1" thickBot="1">
      <c r="A21" s="14"/>
      <c r="B21" s="10" t="s">
        <v>12</v>
      </c>
      <c r="C21" s="21"/>
      <c r="D21" s="33" t="s">
        <v>53</v>
      </c>
      <c r="E21" s="15"/>
      <c r="F21" s="14"/>
    </row>
    <row r="22" spans="1:13" ht="16.5" thickTop="1" thickBot="1">
      <c r="A22" s="14"/>
      <c r="B22" s="10" t="s">
        <v>34</v>
      </c>
      <c r="C22" s="21"/>
      <c r="D22" s="33" t="s">
        <v>53</v>
      </c>
      <c r="E22" s="15"/>
      <c r="F22" s="14"/>
    </row>
    <row r="23" spans="1:13" ht="16.5" thickTop="1" thickBot="1">
      <c r="A23" s="14"/>
      <c r="B23" s="10" t="s">
        <v>108</v>
      </c>
      <c r="C23" s="21"/>
      <c r="D23" s="33" t="s">
        <v>53</v>
      </c>
      <c r="E23" s="15"/>
      <c r="F23" s="14"/>
    </row>
    <row r="24" spans="1:13" ht="16.5" thickTop="1" thickBot="1">
      <c r="A24" s="14"/>
      <c r="B24" s="10"/>
      <c r="C24" s="21"/>
      <c r="D24" s="33" t="s">
        <v>53</v>
      </c>
      <c r="E24" s="15"/>
      <c r="F24" s="14"/>
    </row>
    <row r="25" spans="1:13" ht="16.5" thickTop="1" thickBot="1">
      <c r="A25" s="14"/>
      <c r="B25" s="10" t="s">
        <v>35</v>
      </c>
      <c r="C25" s="21"/>
      <c r="D25" s="33" t="s">
        <v>53</v>
      </c>
      <c r="E25" s="15"/>
      <c r="F25" s="14"/>
    </row>
    <row r="26" spans="1:13" ht="16.5" thickTop="1" thickBot="1">
      <c r="A26" s="14"/>
      <c r="B26" s="11" t="s">
        <v>36</v>
      </c>
      <c r="C26" s="37">
        <f t="shared" ref="C26:C39" si="0">SUM(C44:AG44)</f>
        <v>0</v>
      </c>
      <c r="D26" s="33" t="s">
        <v>53</v>
      </c>
      <c r="E26" s="15"/>
      <c r="F26" s="14"/>
    </row>
    <row r="27" spans="1:13" ht="16.5" thickTop="1" thickBot="1">
      <c r="A27" s="14"/>
      <c r="B27" s="11" t="s">
        <v>37</v>
      </c>
      <c r="C27" s="37">
        <f t="shared" si="0"/>
        <v>0</v>
      </c>
      <c r="D27" s="33" t="s">
        <v>53</v>
      </c>
      <c r="E27" s="15"/>
      <c r="F27" s="14"/>
    </row>
    <row r="28" spans="1:13" ht="16.5" thickTop="1" thickBot="1">
      <c r="A28" s="14"/>
      <c r="B28" s="11" t="s">
        <v>38</v>
      </c>
      <c r="C28" s="37">
        <f t="shared" si="0"/>
        <v>0</v>
      </c>
      <c r="D28" s="33" t="s">
        <v>53</v>
      </c>
      <c r="E28" s="15"/>
      <c r="F28" s="14"/>
      <c r="M28" s="34"/>
    </row>
    <row r="29" spans="1:13" ht="16.5" thickTop="1" thickBot="1">
      <c r="A29" s="14"/>
      <c r="B29" s="11" t="s">
        <v>39</v>
      </c>
      <c r="C29" s="37">
        <f t="shared" si="0"/>
        <v>0</v>
      </c>
      <c r="D29" s="33" t="s">
        <v>53</v>
      </c>
      <c r="E29" s="15"/>
      <c r="F29" s="14"/>
    </row>
    <row r="30" spans="1:13" ht="16.5" thickTop="1" thickBot="1">
      <c r="A30" s="14"/>
      <c r="B30" s="11" t="s">
        <v>40</v>
      </c>
      <c r="C30" s="37">
        <f t="shared" si="0"/>
        <v>0</v>
      </c>
      <c r="D30" s="33" t="s">
        <v>53</v>
      </c>
      <c r="E30" s="15"/>
      <c r="F30" s="14"/>
    </row>
    <row r="31" spans="1:13" ht="16.5" thickTop="1" thickBot="1">
      <c r="A31" s="14"/>
      <c r="B31" s="11" t="s">
        <v>41</v>
      </c>
      <c r="C31" s="37">
        <f t="shared" si="0"/>
        <v>0</v>
      </c>
      <c r="D31" s="33" t="s">
        <v>53</v>
      </c>
      <c r="E31" s="15"/>
      <c r="F31" s="14"/>
    </row>
    <row r="32" spans="1:13" ht="16.5" thickTop="1" thickBot="1">
      <c r="A32" s="14"/>
      <c r="B32" s="11" t="s">
        <v>42</v>
      </c>
      <c r="C32" s="37">
        <f t="shared" si="0"/>
        <v>0</v>
      </c>
      <c r="D32" s="33" t="s">
        <v>53</v>
      </c>
      <c r="E32" s="15"/>
      <c r="F32" s="14"/>
    </row>
    <row r="33" spans="1:34" ht="16.5" thickTop="1" thickBot="1">
      <c r="A33" s="14"/>
      <c r="B33" s="11" t="s">
        <v>43</v>
      </c>
      <c r="C33" s="37">
        <f t="shared" si="0"/>
        <v>0</v>
      </c>
      <c r="D33" s="33" t="s">
        <v>53</v>
      </c>
      <c r="E33" s="15"/>
      <c r="F33" s="14"/>
    </row>
    <row r="34" spans="1:34" ht="16.5" thickTop="1" thickBot="1">
      <c r="A34" s="14"/>
      <c r="B34" s="11" t="s">
        <v>44</v>
      </c>
      <c r="C34" s="37">
        <f t="shared" si="0"/>
        <v>0</v>
      </c>
      <c r="D34" s="33" t="s">
        <v>53</v>
      </c>
      <c r="E34" s="15"/>
      <c r="F34" s="14"/>
    </row>
    <row r="35" spans="1:34" ht="16.5" thickTop="1" thickBot="1">
      <c r="A35" s="14"/>
      <c r="B35" s="11" t="s">
        <v>45</v>
      </c>
      <c r="C35" s="37">
        <f t="shared" si="0"/>
        <v>0</v>
      </c>
      <c r="D35" s="33" t="s">
        <v>53</v>
      </c>
      <c r="E35" s="15"/>
      <c r="F35" s="14"/>
    </row>
    <row r="36" spans="1:34" ht="16.5" thickTop="1" thickBot="1">
      <c r="A36" s="14"/>
      <c r="B36" s="11" t="s">
        <v>46</v>
      </c>
      <c r="C36" s="37">
        <f t="shared" si="0"/>
        <v>0</v>
      </c>
      <c r="D36" s="33" t="s">
        <v>53</v>
      </c>
      <c r="E36" s="15"/>
      <c r="F36" s="14"/>
    </row>
    <row r="37" spans="1:34" ht="16.5" thickTop="1" thickBot="1">
      <c r="A37" s="14"/>
      <c r="B37" s="11" t="s">
        <v>47</v>
      </c>
      <c r="C37" s="37">
        <f t="shared" si="0"/>
        <v>0</v>
      </c>
      <c r="D37" s="33" t="s">
        <v>53</v>
      </c>
      <c r="E37" s="15"/>
      <c r="F37" s="14"/>
    </row>
    <row r="38" spans="1:34" ht="16.5" thickTop="1" thickBot="1">
      <c r="A38" s="14"/>
      <c r="B38" s="11" t="s">
        <v>48</v>
      </c>
      <c r="C38" s="37">
        <f t="shared" si="0"/>
        <v>0</v>
      </c>
      <c r="D38" s="33" t="s">
        <v>53</v>
      </c>
      <c r="E38" s="15"/>
      <c r="F38" s="14"/>
    </row>
    <row r="39" spans="1:34" ht="16.5" thickTop="1" thickBot="1">
      <c r="A39" s="14"/>
      <c r="B39" s="10"/>
      <c r="C39" s="37">
        <f t="shared" si="0"/>
        <v>0</v>
      </c>
      <c r="D39" s="33" t="s">
        <v>53</v>
      </c>
      <c r="E39" s="15"/>
      <c r="F39" s="14"/>
    </row>
    <row r="40" spans="1:34" ht="16.5" thickTop="1" thickBot="1">
      <c r="A40" s="14"/>
      <c r="B40" s="10" t="s">
        <v>62</v>
      </c>
      <c r="C40" s="38">
        <f>SUM(C8-C41)</f>
        <v>33800</v>
      </c>
      <c r="D40" s="16"/>
      <c r="E40" s="14"/>
      <c r="F40" s="14"/>
    </row>
    <row r="41" spans="1:34" ht="15.75" thickTop="1">
      <c r="A41" s="14"/>
      <c r="B41" s="12" t="s">
        <v>13</v>
      </c>
      <c r="C41" s="39">
        <f>SUM(C11:C39)</f>
        <v>0</v>
      </c>
      <c r="D41" s="14"/>
      <c r="E41" s="14"/>
      <c r="F41" s="14"/>
    </row>
    <row r="42" spans="1:34" ht="15.75" thickBo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5.75" thickBot="1">
      <c r="A43" s="14"/>
      <c r="B43" s="17" t="s">
        <v>55</v>
      </c>
      <c r="C43" s="17">
        <v>41518</v>
      </c>
      <c r="D43" s="17">
        <v>41519</v>
      </c>
      <c r="E43" s="17">
        <v>41520</v>
      </c>
      <c r="F43" s="17">
        <v>41521</v>
      </c>
      <c r="G43" s="17">
        <v>41522</v>
      </c>
      <c r="H43" s="17">
        <v>41523</v>
      </c>
      <c r="I43" s="17">
        <v>41524</v>
      </c>
      <c r="J43" s="17">
        <v>41525</v>
      </c>
      <c r="K43" s="17">
        <v>41526</v>
      </c>
      <c r="L43" s="17">
        <v>41527</v>
      </c>
      <c r="M43" s="17">
        <v>41528</v>
      </c>
      <c r="N43" s="17">
        <v>41529</v>
      </c>
      <c r="O43" s="17">
        <v>41530</v>
      </c>
      <c r="P43" s="17">
        <v>41531</v>
      </c>
      <c r="Q43" s="17">
        <v>41532</v>
      </c>
      <c r="R43" s="17">
        <v>41533</v>
      </c>
      <c r="S43" s="17">
        <v>41534</v>
      </c>
      <c r="T43" s="17">
        <v>41535</v>
      </c>
      <c r="U43" s="17">
        <v>41536</v>
      </c>
      <c r="V43" s="17">
        <v>41537</v>
      </c>
      <c r="W43" s="17">
        <v>41538</v>
      </c>
      <c r="X43" s="17">
        <v>41539</v>
      </c>
      <c r="Y43" s="17">
        <v>41540</v>
      </c>
      <c r="Z43" s="17">
        <v>41541</v>
      </c>
      <c r="AA43" s="17">
        <v>41542</v>
      </c>
      <c r="AB43" s="17">
        <v>41543</v>
      </c>
      <c r="AC43" s="17">
        <v>41544</v>
      </c>
      <c r="AD43" s="17">
        <v>41545</v>
      </c>
      <c r="AE43" s="17">
        <v>41546</v>
      </c>
      <c r="AF43" s="17">
        <v>41547</v>
      </c>
      <c r="AG43" s="17"/>
      <c r="AH43" s="25" t="s">
        <v>56</v>
      </c>
    </row>
    <row r="44" spans="1:34" ht="16.5" thickTop="1" thickBot="1">
      <c r="A44" s="14"/>
      <c r="B44" s="11" t="s">
        <v>36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40">
        <f>SUM(C44:AG44)</f>
        <v>0</v>
      </c>
    </row>
    <row r="45" spans="1:34" ht="16.5" thickTop="1" thickBot="1">
      <c r="A45" s="14"/>
      <c r="B45" s="11" t="s">
        <v>37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/>
      <c r="AH45" s="40">
        <f t="shared" ref="AH45:AH57" si="1">SUM(C45:AG45)</f>
        <v>0</v>
      </c>
    </row>
    <row r="46" spans="1:34" ht="16.5" thickTop="1" thickBot="1">
      <c r="A46" s="14"/>
      <c r="B46" s="11" t="s">
        <v>38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8"/>
      <c r="AH46" s="40">
        <f t="shared" si="1"/>
        <v>0</v>
      </c>
    </row>
    <row r="47" spans="1:34" ht="16.5" thickTop="1" thickBot="1">
      <c r="A47" s="14"/>
      <c r="B47" s="11" t="s">
        <v>39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8"/>
      <c r="AH47" s="40">
        <f t="shared" si="1"/>
        <v>0</v>
      </c>
    </row>
    <row r="48" spans="1:34" ht="16.5" thickTop="1" thickBot="1">
      <c r="A48" s="14"/>
      <c r="B48" s="11" t="s">
        <v>40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40">
        <f t="shared" si="1"/>
        <v>0</v>
      </c>
    </row>
    <row r="49" spans="1:34" ht="16.5" thickTop="1" thickBot="1">
      <c r="A49" s="14"/>
      <c r="B49" s="11" t="s">
        <v>41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8"/>
      <c r="AH49" s="40">
        <f t="shared" si="1"/>
        <v>0</v>
      </c>
    </row>
    <row r="50" spans="1:34" ht="16.5" thickTop="1" thickBot="1">
      <c r="A50" s="14"/>
      <c r="B50" s="11" t="s">
        <v>42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40">
        <f t="shared" si="1"/>
        <v>0</v>
      </c>
    </row>
    <row r="51" spans="1:34" ht="16.5" thickTop="1" thickBot="1">
      <c r="A51" s="14"/>
      <c r="B51" s="11" t="s">
        <v>43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40">
        <f t="shared" si="1"/>
        <v>0</v>
      </c>
    </row>
    <row r="52" spans="1:34" ht="16.5" thickTop="1" thickBot="1">
      <c r="A52" s="14"/>
      <c r="B52" s="11" t="s">
        <v>44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8"/>
      <c r="AH52" s="40">
        <f t="shared" si="1"/>
        <v>0</v>
      </c>
    </row>
    <row r="53" spans="1:34" ht="16.5" thickTop="1" thickBot="1">
      <c r="A53" s="14"/>
      <c r="B53" s="11" t="s">
        <v>45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40">
        <f t="shared" si="1"/>
        <v>0</v>
      </c>
    </row>
    <row r="54" spans="1:34" ht="16.5" thickTop="1" thickBot="1">
      <c r="A54" s="14"/>
      <c r="B54" s="11" t="s">
        <v>46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8"/>
      <c r="AH54" s="40">
        <f t="shared" si="1"/>
        <v>0</v>
      </c>
    </row>
    <row r="55" spans="1:34" ht="16.5" thickTop="1" thickBot="1">
      <c r="A55" s="14"/>
      <c r="B55" s="11" t="s">
        <v>47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40">
        <f t="shared" si="1"/>
        <v>0</v>
      </c>
    </row>
    <row r="56" spans="1:34" ht="16.5" thickTop="1" thickBot="1">
      <c r="A56" s="14"/>
      <c r="B56" s="11" t="s">
        <v>48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8"/>
      <c r="AH56" s="40">
        <f t="shared" si="1"/>
        <v>0</v>
      </c>
    </row>
    <row r="57" spans="1:34" ht="16.5" thickTop="1" thickBot="1">
      <c r="A57" s="14"/>
      <c r="B57" s="1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40">
        <f t="shared" si="1"/>
        <v>0</v>
      </c>
    </row>
    <row r="58" spans="1:34" ht="15.75" thickTop="1">
      <c r="A58" s="14"/>
      <c r="B58" s="12" t="s">
        <v>57</v>
      </c>
      <c r="C58" s="41">
        <f>SUM(C44:C57)</f>
        <v>0</v>
      </c>
      <c r="D58" s="41">
        <f t="shared" ref="D58:AH58" si="2">SUM(D44:D57)</f>
        <v>0</v>
      </c>
      <c r="E58" s="41">
        <f t="shared" si="2"/>
        <v>0</v>
      </c>
      <c r="F58" s="41">
        <f t="shared" si="2"/>
        <v>0</v>
      </c>
      <c r="G58" s="41">
        <f t="shared" si="2"/>
        <v>0</v>
      </c>
      <c r="H58" s="41">
        <f t="shared" si="2"/>
        <v>0</v>
      </c>
      <c r="I58" s="41">
        <f t="shared" si="2"/>
        <v>0</v>
      </c>
      <c r="J58" s="41">
        <f t="shared" si="2"/>
        <v>0</v>
      </c>
      <c r="K58" s="41">
        <f t="shared" si="2"/>
        <v>0</v>
      </c>
      <c r="L58" s="41">
        <f t="shared" si="2"/>
        <v>0</v>
      </c>
      <c r="M58" s="41">
        <f t="shared" si="2"/>
        <v>0</v>
      </c>
      <c r="N58" s="41">
        <f t="shared" si="2"/>
        <v>0</v>
      </c>
      <c r="O58" s="41">
        <f t="shared" si="2"/>
        <v>0</v>
      </c>
      <c r="P58" s="41">
        <f t="shared" si="2"/>
        <v>0</v>
      </c>
      <c r="Q58" s="41">
        <f t="shared" si="2"/>
        <v>0</v>
      </c>
      <c r="R58" s="41">
        <f t="shared" si="2"/>
        <v>0</v>
      </c>
      <c r="S58" s="41">
        <f t="shared" si="2"/>
        <v>0</v>
      </c>
      <c r="T58" s="41">
        <f t="shared" si="2"/>
        <v>0</v>
      </c>
      <c r="U58" s="41">
        <f t="shared" si="2"/>
        <v>0</v>
      </c>
      <c r="V58" s="41">
        <f t="shared" si="2"/>
        <v>0</v>
      </c>
      <c r="W58" s="41">
        <f t="shared" si="2"/>
        <v>0</v>
      </c>
      <c r="X58" s="41">
        <f t="shared" si="2"/>
        <v>0</v>
      </c>
      <c r="Y58" s="41">
        <f t="shared" si="2"/>
        <v>0</v>
      </c>
      <c r="Z58" s="41">
        <f t="shared" si="2"/>
        <v>0</v>
      </c>
      <c r="AA58" s="41">
        <f t="shared" si="2"/>
        <v>0</v>
      </c>
      <c r="AB58" s="41">
        <f t="shared" si="2"/>
        <v>0</v>
      </c>
      <c r="AC58" s="41">
        <f t="shared" si="2"/>
        <v>0</v>
      </c>
      <c r="AD58" s="41">
        <f t="shared" si="2"/>
        <v>0</v>
      </c>
      <c r="AE58" s="41">
        <f t="shared" si="2"/>
        <v>0</v>
      </c>
      <c r="AF58" s="41">
        <f t="shared" si="2"/>
        <v>0</v>
      </c>
      <c r="AG58" s="41">
        <f t="shared" si="2"/>
        <v>0</v>
      </c>
      <c r="AH58" s="41">
        <f t="shared" si="2"/>
        <v>0</v>
      </c>
    </row>
    <row r="59" spans="1:34" ht="15.75" thickBot="1">
      <c r="A59" s="14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ht="15.75" thickBot="1">
      <c r="A60" s="14"/>
      <c r="B60" s="18" t="s">
        <v>58</v>
      </c>
      <c r="C60" s="25">
        <v>41518</v>
      </c>
      <c r="D60" s="25">
        <v>41519</v>
      </c>
      <c r="E60" s="25">
        <v>41520</v>
      </c>
      <c r="F60" s="25">
        <v>41521</v>
      </c>
      <c r="G60" s="25">
        <v>41522</v>
      </c>
      <c r="H60" s="25">
        <v>41523</v>
      </c>
      <c r="I60" s="25">
        <v>41524</v>
      </c>
      <c r="J60" s="25">
        <v>41525</v>
      </c>
      <c r="K60" s="25">
        <v>41526</v>
      </c>
      <c r="L60" s="25">
        <v>41527</v>
      </c>
      <c r="M60" s="25">
        <v>41528</v>
      </c>
      <c r="N60" s="25">
        <v>41529</v>
      </c>
      <c r="O60" s="25">
        <v>41530</v>
      </c>
      <c r="P60" s="25">
        <v>41531</v>
      </c>
      <c r="Q60" s="25">
        <v>41532</v>
      </c>
      <c r="R60" s="25">
        <v>41533</v>
      </c>
      <c r="S60" s="25">
        <v>41534</v>
      </c>
      <c r="T60" s="25">
        <v>41535</v>
      </c>
      <c r="U60" s="25">
        <v>41536</v>
      </c>
      <c r="V60" s="25">
        <v>41537</v>
      </c>
      <c r="W60" s="25">
        <v>41538</v>
      </c>
      <c r="X60" s="25">
        <v>41539</v>
      </c>
      <c r="Y60" s="25">
        <v>41540</v>
      </c>
      <c r="Z60" s="25">
        <v>41541</v>
      </c>
      <c r="AA60" s="25">
        <v>41542</v>
      </c>
      <c r="AB60" s="25">
        <v>41543</v>
      </c>
      <c r="AC60" s="25">
        <v>41544</v>
      </c>
      <c r="AD60" s="25">
        <v>41545</v>
      </c>
      <c r="AE60" s="25">
        <v>41546</v>
      </c>
      <c r="AF60" s="25">
        <v>41547</v>
      </c>
      <c r="AG60" s="25"/>
      <c r="AH60" s="30" t="s">
        <v>56</v>
      </c>
    </row>
    <row r="61" spans="1:34" ht="15.75" thickBot="1">
      <c r="A61" s="14"/>
      <c r="B61" s="19" t="s">
        <v>59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42">
        <f>SUM(C61:AG61)</f>
        <v>0</v>
      </c>
    </row>
    <row r="62" spans="1:34" ht="15.75" thickBot="1">
      <c r="B62" s="19" t="s">
        <v>60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42">
        <f t="shared" ref="AH62:AH63" si="3">SUM(C62:AG62)</f>
        <v>0</v>
      </c>
    </row>
    <row r="63" spans="1:34" ht="15.75" thickBot="1">
      <c r="B63" s="19" t="s">
        <v>61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42">
        <f t="shared" si="3"/>
        <v>0</v>
      </c>
    </row>
    <row r="65" spans="2:9">
      <c r="B65" s="1" t="s">
        <v>87</v>
      </c>
      <c r="C65" s="35" t="s">
        <v>93</v>
      </c>
      <c r="E65" s="113" t="s">
        <v>104</v>
      </c>
      <c r="F65" s="114"/>
      <c r="G65" s="115"/>
      <c r="H65" s="106" t="s">
        <v>93</v>
      </c>
      <c r="I65" s="107"/>
    </row>
    <row r="66" spans="2:9">
      <c r="B66" s="1" t="s">
        <v>94</v>
      </c>
      <c r="C66" s="56"/>
      <c r="E66" s="101" t="s">
        <v>96</v>
      </c>
      <c r="F66" s="102"/>
      <c r="G66" s="103"/>
      <c r="H66" s="108"/>
      <c r="I66" s="109"/>
    </row>
    <row r="67" spans="2:9">
      <c r="B67" s="1" t="s">
        <v>95</v>
      </c>
      <c r="C67" s="56"/>
      <c r="E67" s="101" t="s">
        <v>97</v>
      </c>
      <c r="F67" s="102"/>
      <c r="G67" s="103"/>
      <c r="H67" s="108"/>
      <c r="I67" s="109"/>
    </row>
    <row r="68" spans="2:9">
      <c r="B68" s="1" t="s">
        <v>89</v>
      </c>
      <c r="C68" s="56"/>
      <c r="E68" s="101" t="s">
        <v>98</v>
      </c>
      <c r="F68" s="102"/>
      <c r="G68" s="103"/>
      <c r="H68" s="108"/>
      <c r="I68" s="109"/>
    </row>
    <row r="69" spans="2:9">
      <c r="B69" s="1" t="s">
        <v>88</v>
      </c>
      <c r="C69" s="56"/>
      <c r="E69" s="101" t="s">
        <v>99</v>
      </c>
      <c r="F69" s="102"/>
      <c r="G69" s="103"/>
      <c r="H69" s="108"/>
      <c r="I69" s="109"/>
    </row>
    <row r="70" spans="2:9">
      <c r="B70" s="1" t="s">
        <v>90</v>
      </c>
      <c r="C70" s="56"/>
      <c r="E70" s="101" t="s">
        <v>100</v>
      </c>
      <c r="F70" s="102"/>
      <c r="G70" s="103"/>
      <c r="H70" s="108"/>
      <c r="I70" s="109"/>
    </row>
    <row r="71" spans="2:9">
      <c r="B71" s="1" t="s">
        <v>90</v>
      </c>
      <c r="C71" s="56"/>
      <c r="E71" s="101" t="s">
        <v>101</v>
      </c>
      <c r="F71" s="102"/>
      <c r="G71" s="103"/>
      <c r="H71" s="108"/>
      <c r="I71" s="109"/>
    </row>
    <row r="72" spans="2:9">
      <c r="B72" s="1" t="s">
        <v>90</v>
      </c>
      <c r="C72" s="56"/>
      <c r="E72" s="101" t="s">
        <v>102</v>
      </c>
      <c r="F72" s="102"/>
      <c r="G72" s="103"/>
      <c r="H72" s="108"/>
      <c r="I72" s="109"/>
    </row>
    <row r="73" spans="2:9">
      <c r="B73" s="1" t="s">
        <v>91</v>
      </c>
      <c r="C73" s="56"/>
      <c r="E73" s="101" t="s">
        <v>103</v>
      </c>
      <c r="F73" s="102"/>
      <c r="G73" s="103"/>
      <c r="H73" s="108"/>
      <c r="I73" s="109"/>
    </row>
    <row r="74" spans="2:9" ht="15.75" thickBot="1">
      <c r="B74" s="1" t="s">
        <v>92</v>
      </c>
      <c r="C74" s="96">
        <f>SUBTOTAL(109,[Amount])</f>
        <v>0</v>
      </c>
      <c r="E74" s="101" t="s">
        <v>91</v>
      </c>
      <c r="F74" s="102"/>
      <c r="G74" s="103"/>
      <c r="H74" s="108"/>
      <c r="I74" s="109"/>
    </row>
    <row r="75" spans="2:9" ht="15.75" thickTop="1">
      <c r="E75" s="104" t="s">
        <v>92</v>
      </c>
      <c r="F75" s="105"/>
      <c r="G75" s="105"/>
      <c r="H75" s="110">
        <f>SUM(H66:I74)</f>
        <v>0</v>
      </c>
      <c r="I75" s="111"/>
    </row>
  </sheetData>
  <sheetProtection password="8FF0" sheet="1" objects="1" scenarios="1"/>
  <mergeCells count="24">
    <mergeCell ref="B1:F1"/>
    <mergeCell ref="C2:E2"/>
    <mergeCell ref="E65:G65"/>
    <mergeCell ref="H65:I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E72:G72"/>
    <mergeCell ref="H72:I72"/>
    <mergeCell ref="E73:G73"/>
    <mergeCell ref="H73:I73"/>
    <mergeCell ref="E74:G74"/>
    <mergeCell ref="H74:I74"/>
    <mergeCell ref="E75:G75"/>
    <mergeCell ref="H75:I75"/>
  </mergeCells>
  <conditionalFormatting sqref="C40">
    <cfRule type="iconSet" priority="1">
      <iconSet iconSet="3Arrows">
        <cfvo type="percent" val="0"/>
        <cfvo type="num" val="($C$8*20%)"/>
        <cfvo type="num" val="($C$8*30%)"/>
      </iconSe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75"/>
  <sheetViews>
    <sheetView showZeros="0" topLeftCell="A4" workbookViewId="0">
      <selection activeCell="C19" sqref="C19"/>
    </sheetView>
  </sheetViews>
  <sheetFormatPr defaultRowHeight="15"/>
  <cols>
    <col min="1" max="1" width="2.140625" style="1" customWidth="1"/>
    <col min="2" max="2" width="27.42578125" style="1" customWidth="1"/>
    <col min="3" max="3" width="16.140625" style="1" customWidth="1"/>
    <col min="4" max="6" width="12.140625" style="1" customWidth="1"/>
    <col min="7" max="14" width="9.140625" style="1"/>
    <col min="15" max="16" width="10.7109375" style="1" bestFit="1" customWidth="1"/>
    <col min="17" max="17" width="9.140625" style="1"/>
    <col min="18" max="18" width="10.7109375" style="1" bestFit="1" customWidth="1"/>
    <col min="19" max="16384" width="9.140625" style="1"/>
  </cols>
  <sheetData>
    <row r="1" spans="1:6" ht="27">
      <c r="A1" s="14"/>
      <c r="B1" s="99" t="s">
        <v>107</v>
      </c>
      <c r="C1" s="99"/>
      <c r="D1" s="99"/>
      <c r="E1" s="99"/>
      <c r="F1" s="99"/>
    </row>
    <row r="2" spans="1:6" ht="18">
      <c r="A2" s="14"/>
      <c r="B2" s="54"/>
      <c r="C2" s="112" t="s">
        <v>66</v>
      </c>
      <c r="D2" s="112"/>
      <c r="E2" s="112"/>
      <c r="F2" s="14"/>
    </row>
    <row r="3" spans="1:6" ht="15.75" thickBot="1">
      <c r="A3" s="14"/>
      <c r="B3" s="14"/>
      <c r="C3" s="14"/>
      <c r="D3" s="14"/>
      <c r="E3" s="14"/>
      <c r="F3" s="14"/>
    </row>
    <row r="4" spans="1:6" ht="15.75" thickBot="1">
      <c r="A4" s="14"/>
      <c r="B4" s="4" t="s">
        <v>1</v>
      </c>
      <c r="C4" s="43" t="s">
        <v>68</v>
      </c>
      <c r="D4" s="14"/>
      <c r="E4" s="14"/>
      <c r="F4" s="14"/>
    </row>
    <row r="5" spans="1:6" ht="15.75" thickBot="1">
      <c r="A5" s="14"/>
      <c r="B5" s="6" t="s">
        <v>2</v>
      </c>
      <c r="C5" s="21">
        <v>33800</v>
      </c>
      <c r="D5" s="16"/>
      <c r="E5" s="14"/>
      <c r="F5" s="14"/>
    </row>
    <row r="6" spans="1:6" ht="16.5" thickTop="1" thickBot="1">
      <c r="A6" s="14"/>
      <c r="B6" s="6" t="s">
        <v>3</v>
      </c>
      <c r="C6" s="21">
        <v>0</v>
      </c>
      <c r="D6" s="16" t="s">
        <v>53</v>
      </c>
      <c r="E6" s="14"/>
      <c r="F6" s="14"/>
    </row>
    <row r="7" spans="1:6" ht="16.5" thickTop="1" thickBot="1">
      <c r="A7" s="14"/>
      <c r="B7" s="7" t="s">
        <v>4</v>
      </c>
      <c r="C7" s="22"/>
      <c r="D7" s="16" t="s">
        <v>53</v>
      </c>
      <c r="E7" s="14"/>
      <c r="F7" s="14"/>
    </row>
    <row r="8" spans="1:6">
      <c r="A8" s="14"/>
      <c r="B8" s="8" t="s">
        <v>5</v>
      </c>
      <c r="C8" s="36">
        <f>SUM(C5:C7)</f>
        <v>33800</v>
      </c>
      <c r="D8" s="14"/>
      <c r="E8" s="14"/>
      <c r="F8" s="14"/>
    </row>
    <row r="9" spans="1:6" ht="15.75" thickBot="1">
      <c r="A9" s="14"/>
      <c r="C9" s="23"/>
      <c r="D9" s="14"/>
      <c r="E9" s="14"/>
      <c r="F9" s="14"/>
    </row>
    <row r="10" spans="1:6" ht="15.75" thickBot="1">
      <c r="A10" s="14"/>
      <c r="B10" s="9" t="s">
        <v>6</v>
      </c>
      <c r="C10" s="24" t="s">
        <v>67</v>
      </c>
      <c r="D10" s="14"/>
      <c r="E10" s="14"/>
      <c r="F10" s="14"/>
    </row>
    <row r="11" spans="1:6" ht="15.75" thickBot="1">
      <c r="A11" s="14"/>
      <c r="B11" s="10" t="s">
        <v>29</v>
      </c>
      <c r="C11" s="21">
        <v>800</v>
      </c>
      <c r="D11" s="33" t="s">
        <v>53</v>
      </c>
      <c r="E11" s="15"/>
      <c r="F11" s="14"/>
    </row>
    <row r="12" spans="1:6" ht="16.5" thickTop="1" thickBot="1">
      <c r="A12" s="14"/>
      <c r="B12" s="11" t="s">
        <v>7</v>
      </c>
      <c r="C12" s="37">
        <f>SUM(H66:I74)</f>
        <v>0</v>
      </c>
      <c r="D12" s="33" t="s">
        <v>53</v>
      </c>
      <c r="E12" s="15"/>
      <c r="F12" s="14"/>
    </row>
    <row r="13" spans="1:6" ht="16.5" thickTop="1" thickBot="1">
      <c r="A13" s="14"/>
      <c r="B13" s="10" t="s">
        <v>8</v>
      </c>
      <c r="C13" s="21"/>
      <c r="D13" s="33" t="s">
        <v>53</v>
      </c>
      <c r="E13" s="15"/>
      <c r="F13" s="14"/>
    </row>
    <row r="14" spans="1:6" ht="16.5" thickTop="1" thickBot="1">
      <c r="A14" s="14"/>
      <c r="B14" s="10" t="s">
        <v>9</v>
      </c>
      <c r="C14" s="21">
        <v>600</v>
      </c>
      <c r="D14" s="33" t="s">
        <v>53</v>
      </c>
      <c r="E14" s="15"/>
      <c r="F14" s="14"/>
    </row>
    <row r="15" spans="1:6" ht="16.5" thickTop="1" thickBot="1">
      <c r="A15" s="14"/>
      <c r="B15" s="10" t="s">
        <v>10</v>
      </c>
      <c r="C15" s="21"/>
      <c r="D15" s="33" t="s">
        <v>53</v>
      </c>
      <c r="E15" s="15"/>
      <c r="F15" s="14"/>
    </row>
    <row r="16" spans="1:6" ht="16.5" thickTop="1" thickBot="1">
      <c r="A16" s="14"/>
      <c r="B16" s="10" t="s">
        <v>30</v>
      </c>
      <c r="C16" s="21"/>
      <c r="D16" s="33" t="s">
        <v>53</v>
      </c>
      <c r="E16" s="15"/>
      <c r="F16" s="14"/>
    </row>
    <row r="17" spans="1:13" ht="16.5" thickTop="1" thickBot="1">
      <c r="A17" s="14"/>
      <c r="B17" s="10" t="s">
        <v>11</v>
      </c>
      <c r="C17" s="21"/>
      <c r="D17" s="33" t="s">
        <v>53</v>
      </c>
      <c r="E17" s="15"/>
      <c r="F17" s="14"/>
    </row>
    <row r="18" spans="1:13" ht="16.5" thickTop="1" thickBot="1">
      <c r="A18" s="14"/>
      <c r="B18" s="10" t="s">
        <v>31</v>
      </c>
      <c r="C18" s="21">
        <v>10</v>
      </c>
      <c r="D18" s="33" t="s">
        <v>53</v>
      </c>
      <c r="E18" s="15"/>
      <c r="F18" s="14"/>
    </row>
    <row r="19" spans="1:13" ht="16.5" thickTop="1" thickBot="1">
      <c r="A19" s="14"/>
      <c r="B19" s="11" t="s">
        <v>32</v>
      </c>
      <c r="C19" s="37">
        <f>SUM(tblLoans11[Amount])</f>
        <v>0</v>
      </c>
      <c r="D19" s="33" t="s">
        <v>53</v>
      </c>
      <c r="E19" s="15"/>
      <c r="F19" s="14"/>
    </row>
    <row r="20" spans="1:13" ht="16.5" thickTop="1" thickBot="1">
      <c r="A20" s="14"/>
      <c r="B20" s="10" t="s">
        <v>33</v>
      </c>
      <c r="C20" s="21"/>
      <c r="D20" s="33" t="s">
        <v>53</v>
      </c>
      <c r="E20" s="15"/>
      <c r="F20" s="14"/>
    </row>
    <row r="21" spans="1:13" ht="16.5" thickTop="1" thickBot="1">
      <c r="A21" s="14"/>
      <c r="B21" s="10" t="s">
        <v>12</v>
      </c>
      <c r="C21" s="21"/>
      <c r="D21" s="33" t="s">
        <v>53</v>
      </c>
      <c r="E21" s="15"/>
      <c r="F21" s="14"/>
    </row>
    <row r="22" spans="1:13" ht="16.5" thickTop="1" thickBot="1">
      <c r="A22" s="14"/>
      <c r="B22" s="10" t="s">
        <v>34</v>
      </c>
      <c r="C22" s="21"/>
      <c r="D22" s="33" t="s">
        <v>53</v>
      </c>
      <c r="E22" s="15"/>
      <c r="F22" s="14"/>
    </row>
    <row r="23" spans="1:13" ht="16.5" thickTop="1" thickBot="1">
      <c r="A23" s="14"/>
      <c r="B23" s="10" t="s">
        <v>108</v>
      </c>
      <c r="C23" s="21">
        <v>2250</v>
      </c>
      <c r="D23" s="33" t="s">
        <v>53</v>
      </c>
      <c r="E23" s="15"/>
      <c r="F23" s="14"/>
    </row>
    <row r="24" spans="1:13" ht="16.5" thickTop="1" thickBot="1">
      <c r="A24" s="14"/>
      <c r="B24" s="10"/>
      <c r="C24" s="21"/>
      <c r="D24" s="33" t="s">
        <v>53</v>
      </c>
      <c r="E24" s="15"/>
      <c r="F24" s="14"/>
    </row>
    <row r="25" spans="1:13" ht="16.5" thickTop="1" thickBot="1">
      <c r="A25" s="14"/>
      <c r="B25" s="10" t="s">
        <v>35</v>
      </c>
      <c r="C25" s="21"/>
      <c r="D25" s="33" t="s">
        <v>53</v>
      </c>
      <c r="E25" s="15"/>
      <c r="F25" s="14"/>
    </row>
    <row r="26" spans="1:13" ht="16.5" thickTop="1" thickBot="1">
      <c r="A26" s="14"/>
      <c r="B26" s="11" t="s">
        <v>36</v>
      </c>
      <c r="C26" s="37">
        <f>SUM(C44:AG44)</f>
        <v>190</v>
      </c>
      <c r="D26" s="33" t="s">
        <v>53</v>
      </c>
      <c r="E26" s="15"/>
      <c r="F26" s="14"/>
    </row>
    <row r="27" spans="1:13" ht="16.5" thickTop="1" thickBot="1">
      <c r="A27" s="14"/>
      <c r="B27" s="11" t="s">
        <v>37</v>
      </c>
      <c r="C27" s="37">
        <f t="shared" ref="C27:C39" si="0">SUM(C45:AG45)</f>
        <v>0</v>
      </c>
      <c r="D27" s="33" t="s">
        <v>53</v>
      </c>
      <c r="E27" s="15"/>
      <c r="F27" s="14"/>
    </row>
    <row r="28" spans="1:13" ht="16.5" thickTop="1" thickBot="1">
      <c r="A28" s="14"/>
      <c r="B28" s="11" t="s">
        <v>38</v>
      </c>
      <c r="C28" s="37">
        <f t="shared" si="0"/>
        <v>0</v>
      </c>
      <c r="D28" s="33" t="s">
        <v>53</v>
      </c>
      <c r="E28" s="15"/>
      <c r="F28" s="14"/>
      <c r="M28" s="34"/>
    </row>
    <row r="29" spans="1:13" ht="16.5" thickTop="1" thickBot="1">
      <c r="A29" s="14"/>
      <c r="B29" s="11" t="s">
        <v>39</v>
      </c>
      <c r="C29" s="37">
        <f t="shared" si="0"/>
        <v>290</v>
      </c>
      <c r="D29" s="33" t="s">
        <v>53</v>
      </c>
      <c r="E29" s="15"/>
      <c r="F29" s="14"/>
    </row>
    <row r="30" spans="1:13" ht="16.5" thickTop="1" thickBot="1">
      <c r="A30" s="14"/>
      <c r="B30" s="11" t="s">
        <v>40</v>
      </c>
      <c r="C30" s="37">
        <f t="shared" si="0"/>
        <v>0</v>
      </c>
      <c r="D30" s="33"/>
      <c r="E30" s="15"/>
      <c r="F30" s="14"/>
    </row>
    <row r="31" spans="1:13" ht="16.5" thickTop="1" thickBot="1">
      <c r="A31" s="14"/>
      <c r="B31" s="11" t="s">
        <v>41</v>
      </c>
      <c r="C31" s="37">
        <f t="shared" si="0"/>
        <v>533</v>
      </c>
      <c r="D31" s="33" t="s">
        <v>53</v>
      </c>
      <c r="E31" s="15"/>
      <c r="F31" s="14"/>
    </row>
    <row r="32" spans="1:13" ht="16.5" thickTop="1" thickBot="1">
      <c r="A32" s="14"/>
      <c r="B32" s="11" t="s">
        <v>42</v>
      </c>
      <c r="C32" s="37">
        <f t="shared" si="0"/>
        <v>1000</v>
      </c>
      <c r="D32" s="33" t="s">
        <v>53</v>
      </c>
      <c r="E32" s="15"/>
      <c r="F32" s="14"/>
    </row>
    <row r="33" spans="1:34" ht="16.5" thickTop="1" thickBot="1">
      <c r="A33" s="14"/>
      <c r="B33" s="11" t="s">
        <v>43</v>
      </c>
      <c r="C33" s="37">
        <f t="shared" si="0"/>
        <v>250</v>
      </c>
      <c r="D33" s="33" t="s">
        <v>53</v>
      </c>
      <c r="E33" s="15"/>
      <c r="F33" s="14"/>
    </row>
    <row r="34" spans="1:34" ht="16.5" thickTop="1" thickBot="1">
      <c r="A34" s="14"/>
      <c r="B34" s="11" t="s">
        <v>44</v>
      </c>
      <c r="C34" s="37">
        <f t="shared" si="0"/>
        <v>4449</v>
      </c>
      <c r="D34" s="33" t="s">
        <v>53</v>
      </c>
      <c r="E34" s="15"/>
      <c r="F34" s="14"/>
    </row>
    <row r="35" spans="1:34" ht="16.5" thickTop="1" thickBot="1">
      <c r="A35" s="14"/>
      <c r="B35" s="11" t="s">
        <v>45</v>
      </c>
      <c r="C35" s="37">
        <f t="shared" si="0"/>
        <v>875</v>
      </c>
      <c r="D35" s="33" t="s">
        <v>53</v>
      </c>
      <c r="E35" s="15"/>
      <c r="F35" s="14"/>
    </row>
    <row r="36" spans="1:34" ht="16.5" thickTop="1" thickBot="1">
      <c r="A36" s="14"/>
      <c r="B36" s="11" t="s">
        <v>46</v>
      </c>
      <c r="C36" s="37">
        <f t="shared" si="0"/>
        <v>0</v>
      </c>
      <c r="D36" s="33" t="s">
        <v>53</v>
      </c>
      <c r="E36" s="15"/>
      <c r="F36" s="14"/>
    </row>
    <row r="37" spans="1:34" ht="16.5" thickTop="1" thickBot="1">
      <c r="A37" s="14"/>
      <c r="B37" s="11" t="s">
        <v>47</v>
      </c>
      <c r="C37" s="37">
        <f t="shared" si="0"/>
        <v>688</v>
      </c>
      <c r="D37" s="33" t="s">
        <v>53</v>
      </c>
      <c r="E37" s="15"/>
      <c r="F37" s="14"/>
    </row>
    <row r="38" spans="1:34" ht="16.5" thickTop="1" thickBot="1">
      <c r="A38" s="14"/>
      <c r="B38" s="11" t="s">
        <v>48</v>
      </c>
      <c r="C38" s="37">
        <f t="shared" si="0"/>
        <v>0</v>
      </c>
      <c r="D38" s="33" t="s">
        <v>53</v>
      </c>
      <c r="E38" s="15"/>
      <c r="F38" s="14"/>
    </row>
    <row r="39" spans="1:34" ht="16.5" thickTop="1" thickBot="1">
      <c r="A39" s="14"/>
      <c r="B39" s="10"/>
      <c r="C39" s="37">
        <f t="shared" si="0"/>
        <v>0</v>
      </c>
      <c r="D39" s="33" t="s">
        <v>53</v>
      </c>
      <c r="E39" s="15"/>
      <c r="F39" s="14"/>
    </row>
    <row r="40" spans="1:34" ht="16.5" thickTop="1" thickBot="1">
      <c r="A40" s="14"/>
      <c r="B40" s="10" t="s">
        <v>62</v>
      </c>
      <c r="C40" s="38">
        <f>SUM(C8-C41)</f>
        <v>21865</v>
      </c>
      <c r="D40" s="16"/>
      <c r="E40" s="14"/>
      <c r="F40" s="14"/>
    </row>
    <row r="41" spans="1:34" ht="15.75" thickTop="1">
      <c r="A41" s="14"/>
      <c r="B41" s="12" t="s">
        <v>13</v>
      </c>
      <c r="C41" s="39">
        <f>SUM(C11:C39)</f>
        <v>11935</v>
      </c>
      <c r="D41" s="14"/>
      <c r="E41" s="14"/>
      <c r="F41" s="14"/>
    </row>
    <row r="42" spans="1:34" ht="15.75" thickBo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5.75" thickBot="1">
      <c r="A43" s="14"/>
      <c r="B43" s="17" t="s">
        <v>55</v>
      </c>
      <c r="C43" s="45">
        <v>41548</v>
      </c>
      <c r="D43" s="45">
        <v>41549</v>
      </c>
      <c r="E43" s="45">
        <v>41550</v>
      </c>
      <c r="F43" s="45">
        <v>41551</v>
      </c>
      <c r="G43" s="45">
        <v>41552</v>
      </c>
      <c r="H43" s="45">
        <v>41553</v>
      </c>
      <c r="I43" s="45">
        <v>41554</v>
      </c>
      <c r="J43" s="45">
        <v>41555</v>
      </c>
      <c r="K43" s="45">
        <v>41556</v>
      </c>
      <c r="L43" s="45">
        <v>41557</v>
      </c>
      <c r="M43" s="45">
        <v>41558</v>
      </c>
      <c r="N43" s="45">
        <v>41559</v>
      </c>
      <c r="O43" s="45">
        <v>41560</v>
      </c>
      <c r="P43" s="45">
        <v>41561</v>
      </c>
      <c r="Q43" s="45">
        <v>41562</v>
      </c>
      <c r="R43" s="45">
        <v>41563</v>
      </c>
      <c r="S43" s="45">
        <v>41564</v>
      </c>
      <c r="T43" s="45">
        <v>41565</v>
      </c>
      <c r="U43" s="45">
        <v>41566</v>
      </c>
      <c r="V43" s="45">
        <v>41567</v>
      </c>
      <c r="W43" s="45">
        <v>41568</v>
      </c>
      <c r="X43" s="45">
        <v>41569</v>
      </c>
      <c r="Y43" s="45">
        <v>41570</v>
      </c>
      <c r="Z43" s="45">
        <v>41571</v>
      </c>
      <c r="AA43" s="45">
        <v>41572</v>
      </c>
      <c r="AB43" s="45">
        <v>41573</v>
      </c>
      <c r="AC43" s="45">
        <v>41574</v>
      </c>
      <c r="AD43" s="45">
        <v>41575</v>
      </c>
      <c r="AE43" s="45">
        <v>41576</v>
      </c>
      <c r="AF43" s="45">
        <v>41577</v>
      </c>
      <c r="AG43" s="45">
        <v>41578</v>
      </c>
      <c r="AH43" s="25" t="s">
        <v>56</v>
      </c>
    </row>
    <row r="44" spans="1:34" ht="16.5" thickTop="1" thickBot="1">
      <c r="A44" s="14"/>
      <c r="B44" s="11" t="s">
        <v>36</v>
      </c>
      <c r="C44" s="26"/>
      <c r="D44" s="26">
        <v>60</v>
      </c>
      <c r="E44" s="26"/>
      <c r="F44" s="26"/>
      <c r="G44" s="26"/>
      <c r="H44" s="26"/>
      <c r="I44" s="26"/>
      <c r="J44" s="26"/>
      <c r="K44" s="26"/>
      <c r="L44" s="26">
        <v>40</v>
      </c>
      <c r="M44" s="26"/>
      <c r="N44" s="26"/>
      <c r="O44" s="26"/>
      <c r="P44" s="26"/>
      <c r="Q44" s="26"/>
      <c r="R44" s="26">
        <v>90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40">
        <f>SUM(C44:AG44)</f>
        <v>190</v>
      </c>
    </row>
    <row r="45" spans="1:34" ht="16.5" thickTop="1" thickBot="1">
      <c r="A45" s="14"/>
      <c r="B45" s="11" t="s">
        <v>37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/>
      <c r="AH45" s="40">
        <f t="shared" ref="AH45:AH57" si="1">SUM(C45:AG45)</f>
        <v>0</v>
      </c>
    </row>
    <row r="46" spans="1:34" ht="16.5" thickTop="1" thickBot="1">
      <c r="A46" s="14"/>
      <c r="B46" s="11" t="s">
        <v>38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8"/>
      <c r="AH46" s="40">
        <f t="shared" si="1"/>
        <v>0</v>
      </c>
    </row>
    <row r="47" spans="1:34" ht="16.5" thickTop="1" thickBot="1">
      <c r="A47" s="14"/>
      <c r="B47" s="11" t="s">
        <v>39</v>
      </c>
      <c r="C47" s="27">
        <v>52</v>
      </c>
      <c r="D47" s="27">
        <v>18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>
        <v>150</v>
      </c>
      <c r="P47" s="27"/>
      <c r="Q47" s="27"/>
      <c r="R47" s="27">
        <v>70</v>
      </c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8"/>
      <c r="AH47" s="40">
        <f t="shared" si="1"/>
        <v>290</v>
      </c>
    </row>
    <row r="48" spans="1:34" ht="16.5" thickTop="1" thickBot="1">
      <c r="A48" s="14"/>
      <c r="B48" s="11" t="s">
        <v>40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40">
        <f t="shared" si="1"/>
        <v>0</v>
      </c>
    </row>
    <row r="49" spans="1:34" ht="16.5" thickTop="1" thickBot="1">
      <c r="A49" s="14"/>
      <c r="B49" s="11" t="s">
        <v>41</v>
      </c>
      <c r="C49" s="27"/>
      <c r="D49" s="27">
        <v>131</v>
      </c>
      <c r="E49" s="27">
        <v>20</v>
      </c>
      <c r="F49" s="27">
        <v>20</v>
      </c>
      <c r="G49" s="27"/>
      <c r="H49" s="27">
        <v>10</v>
      </c>
      <c r="I49" s="27"/>
      <c r="J49" s="27">
        <v>67</v>
      </c>
      <c r="K49" s="27">
        <v>55</v>
      </c>
      <c r="L49" s="27">
        <v>20</v>
      </c>
      <c r="M49" s="27">
        <v>60</v>
      </c>
      <c r="N49" s="27">
        <v>150</v>
      </c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8"/>
      <c r="AH49" s="40">
        <f t="shared" si="1"/>
        <v>533</v>
      </c>
    </row>
    <row r="50" spans="1:34" ht="16.5" thickTop="1" thickBot="1">
      <c r="A50" s="14"/>
      <c r="B50" s="11" t="s">
        <v>42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>
        <v>800</v>
      </c>
      <c r="Q50" s="27"/>
      <c r="R50" s="27">
        <v>200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40">
        <f t="shared" si="1"/>
        <v>1000</v>
      </c>
    </row>
    <row r="51" spans="1:34" ht="16.5" thickTop="1" thickBot="1">
      <c r="A51" s="14"/>
      <c r="B51" s="11" t="s">
        <v>43</v>
      </c>
      <c r="C51" s="27"/>
      <c r="D51" s="27">
        <v>100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>
        <v>150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40">
        <f t="shared" si="1"/>
        <v>250</v>
      </c>
    </row>
    <row r="52" spans="1:34" ht="16.5" thickTop="1" thickBot="1">
      <c r="A52" s="14"/>
      <c r="B52" s="11" t="s">
        <v>44</v>
      </c>
      <c r="C52" s="27">
        <v>40</v>
      </c>
      <c r="D52" s="27"/>
      <c r="E52" s="27">
        <v>5</v>
      </c>
      <c r="F52" s="27">
        <v>585</v>
      </c>
      <c r="G52" s="27">
        <v>55</v>
      </c>
      <c r="H52" s="27">
        <v>255</v>
      </c>
      <c r="I52" s="27">
        <v>335</v>
      </c>
      <c r="J52" s="27">
        <v>5</v>
      </c>
      <c r="K52" s="27">
        <v>40</v>
      </c>
      <c r="L52" s="27">
        <v>87</v>
      </c>
      <c r="M52" s="27">
        <v>95</v>
      </c>
      <c r="N52" s="27"/>
      <c r="O52" s="27"/>
      <c r="P52" s="27">
        <v>1450</v>
      </c>
      <c r="Q52" s="27">
        <v>50</v>
      </c>
      <c r="R52" s="27">
        <v>1400</v>
      </c>
      <c r="S52" s="27">
        <v>47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8"/>
      <c r="AH52" s="40">
        <f t="shared" si="1"/>
        <v>4449</v>
      </c>
    </row>
    <row r="53" spans="1:34" ht="16.5" thickTop="1" thickBot="1">
      <c r="A53" s="14"/>
      <c r="B53" s="11" t="s">
        <v>45</v>
      </c>
      <c r="C53" s="27">
        <v>30</v>
      </c>
      <c r="D53" s="27">
        <v>60</v>
      </c>
      <c r="E53" s="27">
        <v>30</v>
      </c>
      <c r="F53" s="27">
        <v>30</v>
      </c>
      <c r="G53" s="27">
        <v>30</v>
      </c>
      <c r="H53" s="27"/>
      <c r="I53" s="27">
        <v>30</v>
      </c>
      <c r="J53" s="27">
        <v>340</v>
      </c>
      <c r="K53" s="27">
        <v>40</v>
      </c>
      <c r="L53" s="27">
        <v>25</v>
      </c>
      <c r="M53" s="27">
        <v>50</v>
      </c>
      <c r="N53" s="27"/>
      <c r="O53" s="27"/>
      <c r="P53" s="27">
        <v>15</v>
      </c>
      <c r="Q53" s="27">
        <v>55</v>
      </c>
      <c r="R53" s="27">
        <v>55</v>
      </c>
      <c r="S53" s="27">
        <v>85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40">
        <f t="shared" si="1"/>
        <v>875</v>
      </c>
    </row>
    <row r="54" spans="1:34" ht="16.5" thickTop="1" thickBot="1">
      <c r="A54" s="14"/>
      <c r="B54" s="11" t="s">
        <v>46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8"/>
      <c r="AH54" s="40">
        <f t="shared" si="1"/>
        <v>0</v>
      </c>
    </row>
    <row r="55" spans="1:34" ht="16.5" thickTop="1" thickBot="1">
      <c r="A55" s="14"/>
      <c r="B55" s="11" t="s">
        <v>47</v>
      </c>
      <c r="C55" s="27"/>
      <c r="D55" s="27"/>
      <c r="E55" s="27"/>
      <c r="F55" s="27"/>
      <c r="G55" s="27"/>
      <c r="H55" s="27">
        <v>106</v>
      </c>
      <c r="I55" s="27">
        <v>52</v>
      </c>
      <c r="J55" s="27"/>
      <c r="K55" s="27"/>
      <c r="L55" s="27"/>
      <c r="M55" s="27">
        <v>270</v>
      </c>
      <c r="N55" s="27"/>
      <c r="O55" s="27"/>
      <c r="P55" s="27"/>
      <c r="Q55" s="27">
        <v>214</v>
      </c>
      <c r="R55" s="27"/>
      <c r="S55" s="27">
        <v>46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40">
        <f t="shared" si="1"/>
        <v>688</v>
      </c>
    </row>
    <row r="56" spans="1:34" ht="16.5" thickTop="1" thickBot="1">
      <c r="A56" s="14"/>
      <c r="B56" s="11" t="s">
        <v>48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8"/>
      <c r="AH56" s="40">
        <f t="shared" si="1"/>
        <v>0</v>
      </c>
    </row>
    <row r="57" spans="1:34" ht="16.5" thickTop="1" thickBot="1">
      <c r="A57" s="14"/>
      <c r="B57" s="1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40">
        <f t="shared" si="1"/>
        <v>0</v>
      </c>
    </row>
    <row r="58" spans="1:34" ht="15.75" thickTop="1">
      <c r="A58" s="14"/>
      <c r="B58" s="12" t="s">
        <v>57</v>
      </c>
      <c r="C58" s="41">
        <f>SUM(C44:C57)</f>
        <v>122</v>
      </c>
      <c r="D58" s="41">
        <f t="shared" ref="D58:AH58" si="2">SUM(D44:D57)</f>
        <v>369</v>
      </c>
      <c r="E58" s="41">
        <f t="shared" si="2"/>
        <v>55</v>
      </c>
      <c r="F58" s="41">
        <f t="shared" si="2"/>
        <v>635</v>
      </c>
      <c r="G58" s="41">
        <f t="shared" si="2"/>
        <v>85</v>
      </c>
      <c r="H58" s="41">
        <f t="shared" si="2"/>
        <v>371</v>
      </c>
      <c r="I58" s="41">
        <f t="shared" si="2"/>
        <v>417</v>
      </c>
      <c r="J58" s="41">
        <f t="shared" si="2"/>
        <v>412</v>
      </c>
      <c r="K58" s="41">
        <f t="shared" si="2"/>
        <v>135</v>
      </c>
      <c r="L58" s="41">
        <f t="shared" si="2"/>
        <v>172</v>
      </c>
      <c r="M58" s="41">
        <f t="shared" si="2"/>
        <v>475</v>
      </c>
      <c r="N58" s="41">
        <f t="shared" si="2"/>
        <v>150</v>
      </c>
      <c r="O58" s="41">
        <f t="shared" si="2"/>
        <v>150</v>
      </c>
      <c r="P58" s="41">
        <f t="shared" si="2"/>
        <v>2415</v>
      </c>
      <c r="Q58" s="41">
        <f t="shared" si="2"/>
        <v>319</v>
      </c>
      <c r="R58" s="41">
        <f t="shared" si="2"/>
        <v>1815</v>
      </c>
      <c r="S58" s="41">
        <f t="shared" si="2"/>
        <v>178</v>
      </c>
      <c r="T58" s="41">
        <f t="shared" si="2"/>
        <v>0</v>
      </c>
      <c r="U58" s="41">
        <f t="shared" si="2"/>
        <v>0</v>
      </c>
      <c r="V58" s="41">
        <f t="shared" si="2"/>
        <v>0</v>
      </c>
      <c r="W58" s="41">
        <f t="shared" si="2"/>
        <v>0</v>
      </c>
      <c r="X58" s="41">
        <f t="shared" si="2"/>
        <v>0</v>
      </c>
      <c r="Y58" s="41">
        <f t="shared" si="2"/>
        <v>0</v>
      </c>
      <c r="Z58" s="41">
        <f t="shared" si="2"/>
        <v>0</v>
      </c>
      <c r="AA58" s="41">
        <f t="shared" si="2"/>
        <v>0</v>
      </c>
      <c r="AB58" s="41">
        <f t="shared" si="2"/>
        <v>0</v>
      </c>
      <c r="AC58" s="41">
        <f t="shared" si="2"/>
        <v>0</v>
      </c>
      <c r="AD58" s="41">
        <f t="shared" si="2"/>
        <v>0</v>
      </c>
      <c r="AE58" s="41">
        <f t="shared" si="2"/>
        <v>0</v>
      </c>
      <c r="AF58" s="41">
        <f t="shared" si="2"/>
        <v>0</v>
      </c>
      <c r="AG58" s="41">
        <f t="shared" si="2"/>
        <v>0</v>
      </c>
      <c r="AH58" s="41">
        <f t="shared" si="2"/>
        <v>8275</v>
      </c>
    </row>
    <row r="59" spans="1:34" ht="15.75" thickBot="1">
      <c r="A59" s="14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ht="15.75" thickBot="1">
      <c r="A60" s="14"/>
      <c r="B60" s="18" t="s">
        <v>58</v>
      </c>
      <c r="C60" s="46">
        <v>41548</v>
      </c>
      <c r="D60" s="46">
        <v>41549</v>
      </c>
      <c r="E60" s="46">
        <v>41550</v>
      </c>
      <c r="F60" s="46">
        <v>41551</v>
      </c>
      <c r="G60" s="46">
        <v>41552</v>
      </c>
      <c r="H60" s="46">
        <v>41553</v>
      </c>
      <c r="I60" s="46">
        <v>41554</v>
      </c>
      <c r="J60" s="46">
        <v>41555</v>
      </c>
      <c r="K60" s="46">
        <v>41556</v>
      </c>
      <c r="L60" s="46">
        <v>41557</v>
      </c>
      <c r="M60" s="46">
        <v>41558</v>
      </c>
      <c r="N60" s="46">
        <v>41559</v>
      </c>
      <c r="O60" s="46">
        <v>41560</v>
      </c>
      <c r="P60" s="46">
        <v>41561</v>
      </c>
      <c r="Q60" s="46">
        <v>41562</v>
      </c>
      <c r="R60" s="46">
        <v>41563</v>
      </c>
      <c r="S60" s="46">
        <v>41564</v>
      </c>
      <c r="T60" s="46">
        <v>41565</v>
      </c>
      <c r="U60" s="46">
        <v>41566</v>
      </c>
      <c r="V60" s="46">
        <v>41567</v>
      </c>
      <c r="W60" s="46">
        <v>41568</v>
      </c>
      <c r="X60" s="46">
        <v>41569</v>
      </c>
      <c r="Y60" s="46">
        <v>41570</v>
      </c>
      <c r="Z60" s="46">
        <v>41571</v>
      </c>
      <c r="AA60" s="46">
        <v>41572</v>
      </c>
      <c r="AB60" s="46">
        <v>41573</v>
      </c>
      <c r="AC60" s="46">
        <v>41574</v>
      </c>
      <c r="AD60" s="46">
        <v>41575</v>
      </c>
      <c r="AE60" s="46">
        <v>41576</v>
      </c>
      <c r="AF60" s="46">
        <v>41577</v>
      </c>
      <c r="AG60" s="46">
        <v>41578</v>
      </c>
      <c r="AH60" s="30" t="s">
        <v>56</v>
      </c>
    </row>
    <row r="61" spans="1:34" ht="15.75" thickBot="1">
      <c r="A61" s="14"/>
      <c r="B61" s="19" t="s">
        <v>59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42">
        <f>SUM(C61:AG61)</f>
        <v>0</v>
      </c>
    </row>
    <row r="62" spans="1:34" ht="15.75" thickBot="1">
      <c r="B62" s="19" t="s">
        <v>60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42">
        <f t="shared" ref="AH62:AH63" si="3">SUM(C62:AG62)</f>
        <v>0</v>
      </c>
    </row>
    <row r="63" spans="1:34" ht="15.75" thickBot="1">
      <c r="B63" s="19" t="s">
        <v>61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42">
        <f t="shared" si="3"/>
        <v>0</v>
      </c>
    </row>
    <row r="64" spans="1:34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2:9">
      <c r="B65" s="1" t="s">
        <v>87</v>
      </c>
      <c r="C65" s="35" t="s">
        <v>93</v>
      </c>
      <c r="E65" s="113" t="s">
        <v>104</v>
      </c>
      <c r="F65" s="114"/>
      <c r="G65" s="115"/>
      <c r="H65" s="106" t="s">
        <v>93</v>
      </c>
      <c r="I65" s="107"/>
    </row>
    <row r="66" spans="2:9">
      <c r="B66" s="1" t="s">
        <v>94</v>
      </c>
      <c r="C66" s="56"/>
      <c r="E66" s="101" t="s">
        <v>96</v>
      </c>
      <c r="F66" s="102"/>
      <c r="G66" s="103"/>
      <c r="H66" s="108"/>
      <c r="I66" s="109"/>
    </row>
    <row r="67" spans="2:9">
      <c r="B67" s="1" t="s">
        <v>95</v>
      </c>
      <c r="C67" s="56"/>
      <c r="E67" s="101" t="s">
        <v>97</v>
      </c>
      <c r="F67" s="102"/>
      <c r="G67" s="103"/>
      <c r="H67" s="108"/>
      <c r="I67" s="109"/>
    </row>
    <row r="68" spans="2:9">
      <c r="B68" s="1" t="s">
        <v>89</v>
      </c>
      <c r="C68" s="56"/>
      <c r="E68" s="101" t="s">
        <v>98</v>
      </c>
      <c r="F68" s="102"/>
      <c r="G68" s="103"/>
      <c r="H68" s="108"/>
      <c r="I68" s="109"/>
    </row>
    <row r="69" spans="2:9">
      <c r="B69" s="1" t="s">
        <v>88</v>
      </c>
      <c r="C69" s="56"/>
      <c r="E69" s="101" t="s">
        <v>99</v>
      </c>
      <c r="F69" s="102"/>
      <c r="G69" s="103"/>
      <c r="H69" s="108"/>
      <c r="I69" s="109"/>
    </row>
    <row r="70" spans="2:9">
      <c r="B70" s="1" t="s">
        <v>90</v>
      </c>
      <c r="C70" s="56"/>
      <c r="E70" s="101" t="s">
        <v>100</v>
      </c>
      <c r="F70" s="102"/>
      <c r="G70" s="103"/>
      <c r="H70" s="108"/>
      <c r="I70" s="109"/>
    </row>
    <row r="71" spans="2:9">
      <c r="B71" s="1" t="s">
        <v>90</v>
      </c>
      <c r="C71" s="56"/>
      <c r="E71" s="101" t="s">
        <v>101</v>
      </c>
      <c r="F71" s="102"/>
      <c r="G71" s="103"/>
      <c r="H71" s="108"/>
      <c r="I71" s="109"/>
    </row>
    <row r="72" spans="2:9">
      <c r="B72" s="1" t="s">
        <v>90</v>
      </c>
      <c r="C72" s="56"/>
      <c r="E72" s="101" t="s">
        <v>102</v>
      </c>
      <c r="F72" s="102"/>
      <c r="G72" s="103"/>
      <c r="H72" s="108"/>
      <c r="I72" s="109"/>
    </row>
    <row r="73" spans="2:9">
      <c r="B73" s="1" t="s">
        <v>91</v>
      </c>
      <c r="C73" s="56"/>
      <c r="E73" s="101" t="s">
        <v>103</v>
      </c>
      <c r="F73" s="102"/>
      <c r="G73" s="103"/>
      <c r="H73" s="108"/>
      <c r="I73" s="109"/>
    </row>
    <row r="74" spans="2:9" ht="15.75" thickBot="1">
      <c r="B74" s="1" t="s">
        <v>92</v>
      </c>
      <c r="C74" s="96">
        <f>SUBTOTAL(109,[Amount])</f>
        <v>0</v>
      </c>
      <c r="E74" s="101" t="s">
        <v>91</v>
      </c>
      <c r="F74" s="102"/>
      <c r="G74" s="103"/>
      <c r="H74" s="108"/>
      <c r="I74" s="109"/>
    </row>
    <row r="75" spans="2:9" ht="15.75" thickTop="1">
      <c r="E75" s="104" t="s">
        <v>92</v>
      </c>
      <c r="F75" s="105"/>
      <c r="G75" s="105"/>
      <c r="H75" s="110">
        <f>SUM(H66:I74)</f>
        <v>0</v>
      </c>
      <c r="I75" s="111"/>
    </row>
  </sheetData>
  <sheetProtection password="8FF0" sheet="1" objects="1" scenarios="1"/>
  <mergeCells count="24">
    <mergeCell ref="B1:F1"/>
    <mergeCell ref="C2:E2"/>
    <mergeCell ref="E65:G65"/>
    <mergeCell ref="H65:I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E72:G72"/>
    <mergeCell ref="H72:I72"/>
    <mergeCell ref="E73:G73"/>
    <mergeCell ref="H73:I73"/>
    <mergeCell ref="E74:G74"/>
    <mergeCell ref="H74:I74"/>
    <mergeCell ref="E75:G75"/>
    <mergeCell ref="H75:I75"/>
  </mergeCells>
  <conditionalFormatting sqref="C40">
    <cfRule type="iconSet" priority="1">
      <iconSet iconSet="3Arrows">
        <cfvo type="percent" val="0"/>
        <cfvo type="num" val="($C$8*20%)"/>
        <cfvo type="num" val="($C$8*30%)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H75"/>
  <sheetViews>
    <sheetView showZeros="0" topLeftCell="A34" workbookViewId="0">
      <selection activeCell="D23" sqref="D23"/>
    </sheetView>
  </sheetViews>
  <sheetFormatPr defaultRowHeight="15"/>
  <cols>
    <col min="1" max="1" width="2.140625" style="1" customWidth="1"/>
    <col min="2" max="2" width="27.42578125" style="1" customWidth="1"/>
    <col min="3" max="3" width="16.140625" style="1" customWidth="1"/>
    <col min="4" max="6" width="12.140625" style="1" customWidth="1"/>
    <col min="7" max="16384" width="9.140625" style="1"/>
  </cols>
  <sheetData>
    <row r="1" spans="1:6" ht="27">
      <c r="A1" s="14"/>
      <c r="B1" s="99" t="s">
        <v>107</v>
      </c>
      <c r="C1" s="99"/>
      <c r="D1" s="99"/>
      <c r="E1" s="99"/>
      <c r="F1" s="99"/>
    </row>
    <row r="2" spans="1:6" ht="18">
      <c r="A2" s="14"/>
      <c r="B2" s="13"/>
      <c r="C2" s="112" t="s">
        <v>69</v>
      </c>
      <c r="D2" s="112"/>
      <c r="E2" s="112"/>
      <c r="F2" s="14"/>
    </row>
    <row r="3" spans="1:6" ht="15.75" thickBot="1">
      <c r="A3" s="14"/>
      <c r="B3" s="14"/>
      <c r="C3" s="14"/>
      <c r="D3" s="14"/>
      <c r="E3" s="14"/>
      <c r="F3" s="14"/>
    </row>
    <row r="4" spans="1:6" ht="15.75" thickBot="1">
      <c r="A4" s="14"/>
      <c r="B4" s="4" t="s">
        <v>1</v>
      </c>
      <c r="C4" s="43" t="s">
        <v>70</v>
      </c>
      <c r="D4" s="14"/>
      <c r="E4" s="14"/>
      <c r="F4" s="14"/>
    </row>
    <row r="5" spans="1:6" ht="15.75" thickBot="1">
      <c r="A5" s="14"/>
      <c r="B5" s="6" t="s">
        <v>2</v>
      </c>
      <c r="C5" s="21"/>
      <c r="D5" s="16"/>
      <c r="E5" s="14"/>
      <c r="F5" s="14"/>
    </row>
    <row r="6" spans="1:6" ht="16.5" thickTop="1" thickBot="1">
      <c r="A6" s="14"/>
      <c r="B6" s="6" t="s">
        <v>3</v>
      </c>
      <c r="C6" s="21"/>
      <c r="D6" s="16" t="s">
        <v>53</v>
      </c>
      <c r="E6" s="14"/>
      <c r="F6" s="14"/>
    </row>
    <row r="7" spans="1:6" ht="16.5" thickTop="1" thickBot="1">
      <c r="A7" s="14"/>
      <c r="B7" s="7" t="s">
        <v>4</v>
      </c>
      <c r="C7" s="22"/>
      <c r="D7" s="16" t="s">
        <v>53</v>
      </c>
      <c r="E7" s="14"/>
      <c r="F7" s="14"/>
    </row>
    <row r="8" spans="1:6">
      <c r="A8" s="14"/>
      <c r="B8" s="8" t="s">
        <v>5</v>
      </c>
      <c r="C8" s="36">
        <f>SUM(C5:C7)</f>
        <v>0</v>
      </c>
      <c r="D8" s="14"/>
      <c r="E8" s="14"/>
      <c r="F8" s="14"/>
    </row>
    <row r="9" spans="1:6" ht="15.75" thickBot="1">
      <c r="A9" s="14"/>
      <c r="C9" s="23"/>
      <c r="D9" s="14"/>
      <c r="E9" s="14"/>
      <c r="F9" s="14"/>
    </row>
    <row r="10" spans="1:6" ht="15.75" thickBot="1">
      <c r="A10" s="14"/>
      <c r="B10" s="9" t="s">
        <v>6</v>
      </c>
      <c r="C10" s="24" t="s">
        <v>71</v>
      </c>
      <c r="D10" s="14"/>
      <c r="E10" s="14"/>
      <c r="F10" s="14"/>
    </row>
    <row r="11" spans="1:6" ht="15.75" thickBot="1">
      <c r="A11" s="14"/>
      <c r="B11" s="10" t="s">
        <v>29</v>
      </c>
      <c r="C11" s="21"/>
      <c r="D11" s="33" t="s">
        <v>53</v>
      </c>
      <c r="E11" s="15"/>
      <c r="F11" s="14"/>
    </row>
    <row r="12" spans="1:6" ht="16.5" thickTop="1" thickBot="1">
      <c r="A12" s="14"/>
      <c r="B12" s="11" t="s">
        <v>7</v>
      </c>
      <c r="C12" s="21">
        <f>SUM(H66:I74)</f>
        <v>0</v>
      </c>
      <c r="D12" s="33" t="s">
        <v>53</v>
      </c>
      <c r="E12" s="15"/>
      <c r="F12" s="14"/>
    </row>
    <row r="13" spans="1:6" ht="16.5" thickTop="1" thickBot="1">
      <c r="A13" s="14"/>
      <c r="B13" s="10" t="s">
        <v>8</v>
      </c>
      <c r="C13" s="21"/>
      <c r="D13" s="33" t="s">
        <v>53</v>
      </c>
      <c r="E13" s="15"/>
      <c r="F13" s="14"/>
    </row>
    <row r="14" spans="1:6" ht="16.5" thickTop="1" thickBot="1">
      <c r="A14" s="14"/>
      <c r="B14" s="10" t="s">
        <v>9</v>
      </c>
      <c r="C14" s="21"/>
      <c r="D14" s="33" t="s">
        <v>53</v>
      </c>
      <c r="E14" s="15"/>
      <c r="F14" s="14"/>
    </row>
    <row r="15" spans="1:6" ht="16.5" thickTop="1" thickBot="1">
      <c r="A15" s="14"/>
      <c r="B15" s="10" t="s">
        <v>10</v>
      </c>
      <c r="C15" s="21"/>
      <c r="D15" s="33" t="s">
        <v>53</v>
      </c>
      <c r="E15" s="15"/>
      <c r="F15" s="14"/>
    </row>
    <row r="16" spans="1:6" ht="16.5" thickTop="1" thickBot="1">
      <c r="A16" s="14"/>
      <c r="B16" s="10" t="s">
        <v>30</v>
      </c>
      <c r="C16" s="21"/>
      <c r="D16" s="33" t="s">
        <v>53</v>
      </c>
      <c r="E16" s="15"/>
      <c r="F16" s="14"/>
    </row>
    <row r="17" spans="1:13" ht="16.5" thickTop="1" thickBot="1">
      <c r="A17" s="14"/>
      <c r="B17" s="10" t="s">
        <v>11</v>
      </c>
      <c r="C17" s="21"/>
      <c r="D17" s="33" t="s">
        <v>53</v>
      </c>
      <c r="E17" s="15"/>
      <c r="F17" s="14"/>
    </row>
    <row r="18" spans="1:13" ht="16.5" thickTop="1" thickBot="1">
      <c r="A18" s="14"/>
      <c r="B18" s="10" t="s">
        <v>31</v>
      </c>
      <c r="C18" s="21"/>
      <c r="D18" s="33" t="s">
        <v>53</v>
      </c>
      <c r="E18" s="15"/>
      <c r="F18" s="14"/>
    </row>
    <row r="19" spans="1:13" ht="16.5" thickTop="1" thickBot="1">
      <c r="A19" s="14"/>
      <c r="B19" s="11" t="s">
        <v>32</v>
      </c>
      <c r="C19" s="21">
        <f>SUM(tblLoans12[Amount])</f>
        <v>0</v>
      </c>
      <c r="D19" s="33" t="s">
        <v>53</v>
      </c>
      <c r="E19" s="15"/>
      <c r="F19" s="14"/>
    </row>
    <row r="20" spans="1:13" ht="16.5" thickTop="1" thickBot="1">
      <c r="A20" s="14"/>
      <c r="B20" s="10" t="s">
        <v>33</v>
      </c>
      <c r="C20" s="21"/>
      <c r="D20" s="33" t="s">
        <v>53</v>
      </c>
      <c r="E20" s="15"/>
      <c r="F20" s="14"/>
    </row>
    <row r="21" spans="1:13" ht="16.5" thickTop="1" thickBot="1">
      <c r="A21" s="14"/>
      <c r="B21" s="10" t="s">
        <v>12</v>
      </c>
      <c r="C21" s="21"/>
      <c r="D21" s="33" t="s">
        <v>53</v>
      </c>
      <c r="E21" s="15"/>
      <c r="F21" s="14"/>
    </row>
    <row r="22" spans="1:13" ht="16.5" thickTop="1" thickBot="1">
      <c r="A22" s="14"/>
      <c r="B22" s="10" t="s">
        <v>34</v>
      </c>
      <c r="C22" s="21"/>
      <c r="D22" s="33" t="s">
        <v>53</v>
      </c>
      <c r="E22" s="15"/>
      <c r="F22" s="14"/>
    </row>
    <row r="23" spans="1:13" ht="16.5" thickTop="1" thickBot="1">
      <c r="A23" s="14"/>
      <c r="B23" s="10"/>
      <c r="C23" s="21"/>
      <c r="D23" s="33" t="s">
        <v>53</v>
      </c>
      <c r="E23" s="15"/>
      <c r="F23" s="14"/>
    </row>
    <row r="24" spans="1:13" ht="16.5" thickTop="1" thickBot="1">
      <c r="A24" s="14"/>
      <c r="B24" s="10"/>
      <c r="C24" s="21"/>
      <c r="D24" s="33" t="s">
        <v>53</v>
      </c>
      <c r="E24" s="15"/>
      <c r="F24" s="14"/>
    </row>
    <row r="25" spans="1:13" ht="16.5" thickTop="1" thickBot="1">
      <c r="A25" s="14"/>
      <c r="B25" s="10" t="s">
        <v>35</v>
      </c>
      <c r="C25" s="21"/>
      <c r="D25" s="33" t="s">
        <v>53</v>
      </c>
      <c r="E25" s="15"/>
      <c r="F25" s="14"/>
    </row>
    <row r="26" spans="1:13" ht="16.5" thickTop="1" thickBot="1">
      <c r="A26" s="14"/>
      <c r="B26" s="11" t="s">
        <v>36</v>
      </c>
      <c r="C26" s="37">
        <f>SUM(C44:AG44)</f>
        <v>0</v>
      </c>
      <c r="D26" s="33" t="s">
        <v>53</v>
      </c>
      <c r="E26" s="15"/>
      <c r="F26" s="14"/>
    </row>
    <row r="27" spans="1:13" ht="16.5" thickTop="1" thickBot="1">
      <c r="A27" s="14"/>
      <c r="B27" s="11" t="s">
        <v>37</v>
      </c>
      <c r="C27" s="37">
        <f t="shared" ref="C27:C39" si="0">SUM(C45:AG45)</f>
        <v>0</v>
      </c>
      <c r="D27" s="33" t="s">
        <v>53</v>
      </c>
      <c r="E27" s="15"/>
      <c r="F27" s="14"/>
    </row>
    <row r="28" spans="1:13" ht="16.5" thickTop="1" thickBot="1">
      <c r="A28" s="14"/>
      <c r="B28" s="11" t="s">
        <v>38</v>
      </c>
      <c r="C28" s="37">
        <f t="shared" si="0"/>
        <v>0</v>
      </c>
      <c r="D28" s="33" t="s">
        <v>53</v>
      </c>
      <c r="E28" s="15"/>
      <c r="F28" s="14"/>
      <c r="M28" s="34"/>
    </row>
    <row r="29" spans="1:13" ht="16.5" thickTop="1" thickBot="1">
      <c r="A29" s="14"/>
      <c r="B29" s="11" t="s">
        <v>39</v>
      </c>
      <c r="C29" s="37">
        <f t="shared" si="0"/>
        <v>0</v>
      </c>
      <c r="D29" s="33" t="s">
        <v>53</v>
      </c>
      <c r="E29" s="15"/>
      <c r="F29" s="14"/>
    </row>
    <row r="30" spans="1:13" ht="16.5" thickTop="1" thickBot="1">
      <c r="A30" s="14"/>
      <c r="B30" s="11" t="s">
        <v>40</v>
      </c>
      <c r="C30" s="37">
        <f t="shared" si="0"/>
        <v>0</v>
      </c>
      <c r="D30" s="33" t="s">
        <v>53</v>
      </c>
      <c r="E30" s="15"/>
      <c r="F30" s="14"/>
    </row>
    <row r="31" spans="1:13" ht="16.5" thickTop="1" thickBot="1">
      <c r="A31" s="14"/>
      <c r="B31" s="11" t="s">
        <v>41</v>
      </c>
      <c r="C31" s="37">
        <f t="shared" si="0"/>
        <v>0</v>
      </c>
      <c r="D31" s="33" t="s">
        <v>53</v>
      </c>
      <c r="E31" s="15"/>
      <c r="F31" s="14"/>
    </row>
    <row r="32" spans="1:13" ht="16.5" thickTop="1" thickBot="1">
      <c r="A32" s="14"/>
      <c r="B32" s="11" t="s">
        <v>42</v>
      </c>
      <c r="C32" s="37">
        <f t="shared" si="0"/>
        <v>0</v>
      </c>
      <c r="D32" s="33" t="s">
        <v>53</v>
      </c>
      <c r="E32" s="15"/>
      <c r="F32" s="14"/>
    </row>
    <row r="33" spans="1:34" ht="16.5" thickTop="1" thickBot="1">
      <c r="A33" s="14"/>
      <c r="B33" s="11" t="s">
        <v>43</v>
      </c>
      <c r="C33" s="37">
        <f t="shared" si="0"/>
        <v>0</v>
      </c>
      <c r="D33" s="33" t="s">
        <v>53</v>
      </c>
      <c r="E33" s="15"/>
      <c r="F33" s="14"/>
    </row>
    <row r="34" spans="1:34" ht="16.5" thickTop="1" thickBot="1">
      <c r="A34" s="14"/>
      <c r="B34" s="11" t="s">
        <v>44</v>
      </c>
      <c r="C34" s="37">
        <f t="shared" si="0"/>
        <v>0</v>
      </c>
      <c r="D34" s="33" t="s">
        <v>53</v>
      </c>
      <c r="E34" s="15"/>
      <c r="F34" s="14"/>
    </row>
    <row r="35" spans="1:34" ht="16.5" thickTop="1" thickBot="1">
      <c r="A35" s="14"/>
      <c r="B35" s="11" t="s">
        <v>45</v>
      </c>
      <c r="C35" s="37">
        <f t="shared" si="0"/>
        <v>0</v>
      </c>
      <c r="D35" s="33" t="s">
        <v>53</v>
      </c>
      <c r="E35" s="15"/>
      <c r="F35" s="14"/>
    </row>
    <row r="36" spans="1:34" ht="16.5" thickTop="1" thickBot="1">
      <c r="A36" s="14"/>
      <c r="B36" s="11" t="s">
        <v>46</v>
      </c>
      <c r="C36" s="37">
        <f t="shared" si="0"/>
        <v>0</v>
      </c>
      <c r="D36" s="33" t="s">
        <v>53</v>
      </c>
      <c r="E36" s="15"/>
      <c r="F36" s="14"/>
    </row>
    <row r="37" spans="1:34" ht="16.5" thickTop="1" thickBot="1">
      <c r="A37" s="14"/>
      <c r="B37" s="11" t="s">
        <v>47</v>
      </c>
      <c r="C37" s="37">
        <f t="shared" si="0"/>
        <v>0</v>
      </c>
      <c r="D37" s="33" t="s">
        <v>53</v>
      </c>
      <c r="E37" s="15"/>
      <c r="F37" s="14"/>
    </row>
    <row r="38" spans="1:34" ht="16.5" thickTop="1" thickBot="1">
      <c r="A38" s="14"/>
      <c r="B38" s="11" t="s">
        <v>48</v>
      </c>
      <c r="C38" s="37">
        <f t="shared" si="0"/>
        <v>0</v>
      </c>
      <c r="D38" s="33" t="s">
        <v>53</v>
      </c>
      <c r="E38" s="15"/>
      <c r="F38" s="14"/>
    </row>
    <row r="39" spans="1:34" ht="16.5" thickTop="1" thickBot="1">
      <c r="A39" s="14"/>
      <c r="B39" s="10"/>
      <c r="C39" s="37">
        <f t="shared" si="0"/>
        <v>0</v>
      </c>
      <c r="D39" s="33" t="s">
        <v>53</v>
      </c>
      <c r="E39" s="15"/>
      <c r="F39" s="14"/>
    </row>
    <row r="40" spans="1:34" ht="16.5" thickTop="1" thickBot="1">
      <c r="A40" s="14"/>
      <c r="B40" s="10" t="s">
        <v>62</v>
      </c>
      <c r="C40" s="38">
        <f>SUM(C8-C41)</f>
        <v>0</v>
      </c>
      <c r="D40" s="16"/>
      <c r="E40" s="14"/>
      <c r="F40" s="14"/>
    </row>
    <row r="41" spans="1:34" ht="15.75" thickTop="1">
      <c r="A41" s="14"/>
      <c r="B41" s="12" t="s">
        <v>13</v>
      </c>
      <c r="C41" s="39">
        <f>SUM(C11:C39)</f>
        <v>0</v>
      </c>
      <c r="D41" s="14"/>
      <c r="E41" s="14"/>
      <c r="F41" s="14"/>
    </row>
    <row r="42" spans="1:34" ht="15.75" thickBo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5.75" thickBot="1">
      <c r="A43" s="14"/>
      <c r="B43" s="17" t="s">
        <v>55</v>
      </c>
      <c r="C43" s="17">
        <v>41579</v>
      </c>
      <c r="D43" s="17">
        <v>41580</v>
      </c>
      <c r="E43" s="17">
        <v>41581</v>
      </c>
      <c r="F43" s="17">
        <v>41582</v>
      </c>
      <c r="G43" s="17">
        <v>41583</v>
      </c>
      <c r="H43" s="17">
        <v>41584</v>
      </c>
      <c r="I43" s="17">
        <v>41585</v>
      </c>
      <c r="J43" s="17">
        <v>41586</v>
      </c>
      <c r="K43" s="17">
        <v>41587</v>
      </c>
      <c r="L43" s="17">
        <v>41588</v>
      </c>
      <c r="M43" s="17">
        <v>41589</v>
      </c>
      <c r="N43" s="17">
        <v>41590</v>
      </c>
      <c r="O43" s="17">
        <v>41591</v>
      </c>
      <c r="P43" s="17">
        <v>41592</v>
      </c>
      <c r="Q43" s="17">
        <v>41593</v>
      </c>
      <c r="R43" s="17">
        <v>41594</v>
      </c>
      <c r="S43" s="17">
        <v>41595</v>
      </c>
      <c r="T43" s="17">
        <v>41596</v>
      </c>
      <c r="U43" s="17">
        <v>41597</v>
      </c>
      <c r="V43" s="17">
        <v>41598</v>
      </c>
      <c r="W43" s="17">
        <v>41599</v>
      </c>
      <c r="X43" s="17">
        <v>41600</v>
      </c>
      <c r="Y43" s="17">
        <v>41601</v>
      </c>
      <c r="Z43" s="17">
        <v>41602</v>
      </c>
      <c r="AA43" s="17">
        <v>41603</v>
      </c>
      <c r="AB43" s="17">
        <v>41604</v>
      </c>
      <c r="AC43" s="17">
        <v>41605</v>
      </c>
      <c r="AD43" s="17">
        <v>41606</v>
      </c>
      <c r="AE43" s="17">
        <v>41607</v>
      </c>
      <c r="AF43" s="17">
        <v>41608</v>
      </c>
      <c r="AG43" s="17"/>
      <c r="AH43" s="25" t="s">
        <v>56</v>
      </c>
    </row>
    <row r="44" spans="1:34" ht="16.5" thickTop="1" thickBot="1">
      <c r="A44" s="14"/>
      <c r="B44" s="11" t="s">
        <v>36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40">
        <f>SUM(C44:AG44)</f>
        <v>0</v>
      </c>
    </row>
    <row r="45" spans="1:34" ht="16.5" thickTop="1" thickBot="1">
      <c r="A45" s="14"/>
      <c r="B45" s="11" t="s">
        <v>37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/>
      <c r="AH45" s="40">
        <f t="shared" ref="AH45:AH57" si="1">SUM(C45:AG45)</f>
        <v>0</v>
      </c>
    </row>
    <row r="46" spans="1:34" ht="16.5" thickTop="1" thickBot="1">
      <c r="A46" s="14"/>
      <c r="B46" s="11" t="s">
        <v>38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8"/>
      <c r="AH46" s="40">
        <f t="shared" si="1"/>
        <v>0</v>
      </c>
    </row>
    <row r="47" spans="1:34" ht="16.5" thickTop="1" thickBot="1">
      <c r="A47" s="14"/>
      <c r="B47" s="11" t="s">
        <v>39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8"/>
      <c r="AH47" s="40">
        <f t="shared" si="1"/>
        <v>0</v>
      </c>
    </row>
    <row r="48" spans="1:34" ht="16.5" thickTop="1" thickBot="1">
      <c r="A48" s="14"/>
      <c r="B48" s="11" t="s">
        <v>40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40">
        <f t="shared" si="1"/>
        <v>0</v>
      </c>
    </row>
    <row r="49" spans="1:34" ht="16.5" thickTop="1" thickBot="1">
      <c r="A49" s="14"/>
      <c r="B49" s="11" t="s">
        <v>41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8"/>
      <c r="AH49" s="40">
        <f t="shared" si="1"/>
        <v>0</v>
      </c>
    </row>
    <row r="50" spans="1:34" ht="16.5" thickTop="1" thickBot="1">
      <c r="A50" s="14"/>
      <c r="B50" s="11" t="s">
        <v>42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40">
        <f t="shared" si="1"/>
        <v>0</v>
      </c>
    </row>
    <row r="51" spans="1:34" ht="16.5" thickTop="1" thickBot="1">
      <c r="A51" s="14"/>
      <c r="B51" s="11" t="s">
        <v>43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40">
        <f t="shared" si="1"/>
        <v>0</v>
      </c>
    </row>
    <row r="52" spans="1:34" ht="16.5" thickTop="1" thickBot="1">
      <c r="A52" s="14"/>
      <c r="B52" s="11" t="s">
        <v>44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8"/>
      <c r="AH52" s="40">
        <f t="shared" si="1"/>
        <v>0</v>
      </c>
    </row>
    <row r="53" spans="1:34" ht="16.5" thickTop="1" thickBot="1">
      <c r="A53" s="14"/>
      <c r="B53" s="11" t="s">
        <v>45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40">
        <f t="shared" si="1"/>
        <v>0</v>
      </c>
    </row>
    <row r="54" spans="1:34" ht="16.5" thickTop="1" thickBot="1">
      <c r="A54" s="14"/>
      <c r="B54" s="11" t="s">
        <v>46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8"/>
      <c r="AH54" s="40">
        <f t="shared" si="1"/>
        <v>0</v>
      </c>
    </row>
    <row r="55" spans="1:34" ht="16.5" thickTop="1" thickBot="1">
      <c r="A55" s="14"/>
      <c r="B55" s="11" t="s">
        <v>47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40">
        <f t="shared" si="1"/>
        <v>0</v>
      </c>
    </row>
    <row r="56" spans="1:34" ht="16.5" thickTop="1" thickBot="1">
      <c r="A56" s="14"/>
      <c r="B56" s="11" t="s">
        <v>48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8"/>
      <c r="AH56" s="40">
        <f t="shared" si="1"/>
        <v>0</v>
      </c>
    </row>
    <row r="57" spans="1:34" ht="16.5" thickTop="1" thickBot="1">
      <c r="A57" s="14"/>
      <c r="B57" s="1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40">
        <f t="shared" si="1"/>
        <v>0</v>
      </c>
    </row>
    <row r="58" spans="1:34" ht="15.75" thickTop="1">
      <c r="A58" s="14"/>
      <c r="B58" s="12" t="s">
        <v>57</v>
      </c>
      <c r="C58" s="41">
        <f>SUM(C44:C57)</f>
        <v>0</v>
      </c>
      <c r="D58" s="41">
        <f t="shared" ref="D58:AH58" si="2">SUM(D44:D57)</f>
        <v>0</v>
      </c>
      <c r="E58" s="41">
        <f t="shared" si="2"/>
        <v>0</v>
      </c>
      <c r="F58" s="41">
        <f t="shared" si="2"/>
        <v>0</v>
      </c>
      <c r="G58" s="41">
        <f t="shared" si="2"/>
        <v>0</v>
      </c>
      <c r="H58" s="41">
        <f t="shared" si="2"/>
        <v>0</v>
      </c>
      <c r="I58" s="41">
        <f t="shared" si="2"/>
        <v>0</v>
      </c>
      <c r="J58" s="41">
        <f t="shared" si="2"/>
        <v>0</v>
      </c>
      <c r="K58" s="41">
        <f t="shared" si="2"/>
        <v>0</v>
      </c>
      <c r="L58" s="41">
        <f t="shared" si="2"/>
        <v>0</v>
      </c>
      <c r="M58" s="41">
        <f t="shared" si="2"/>
        <v>0</v>
      </c>
      <c r="N58" s="41">
        <f t="shared" si="2"/>
        <v>0</v>
      </c>
      <c r="O58" s="41">
        <f t="shared" si="2"/>
        <v>0</v>
      </c>
      <c r="P58" s="41">
        <f t="shared" si="2"/>
        <v>0</v>
      </c>
      <c r="Q58" s="41">
        <f t="shared" si="2"/>
        <v>0</v>
      </c>
      <c r="R58" s="41">
        <f t="shared" si="2"/>
        <v>0</v>
      </c>
      <c r="S58" s="41">
        <f t="shared" si="2"/>
        <v>0</v>
      </c>
      <c r="T58" s="41">
        <f t="shared" si="2"/>
        <v>0</v>
      </c>
      <c r="U58" s="41">
        <f t="shared" si="2"/>
        <v>0</v>
      </c>
      <c r="V58" s="41">
        <f t="shared" si="2"/>
        <v>0</v>
      </c>
      <c r="W58" s="41">
        <f t="shared" si="2"/>
        <v>0</v>
      </c>
      <c r="X58" s="41">
        <f t="shared" si="2"/>
        <v>0</v>
      </c>
      <c r="Y58" s="41">
        <f t="shared" si="2"/>
        <v>0</v>
      </c>
      <c r="Z58" s="41">
        <f t="shared" si="2"/>
        <v>0</v>
      </c>
      <c r="AA58" s="41">
        <f t="shared" si="2"/>
        <v>0</v>
      </c>
      <c r="AB58" s="41">
        <f t="shared" si="2"/>
        <v>0</v>
      </c>
      <c r="AC58" s="41">
        <f t="shared" si="2"/>
        <v>0</v>
      </c>
      <c r="AD58" s="41">
        <f t="shared" si="2"/>
        <v>0</v>
      </c>
      <c r="AE58" s="41">
        <f t="shared" si="2"/>
        <v>0</v>
      </c>
      <c r="AF58" s="41">
        <f t="shared" si="2"/>
        <v>0</v>
      </c>
      <c r="AG58" s="41">
        <f t="shared" si="2"/>
        <v>0</v>
      </c>
      <c r="AH58" s="41">
        <f t="shared" si="2"/>
        <v>0</v>
      </c>
    </row>
    <row r="59" spans="1:34" ht="15.75" thickBot="1">
      <c r="A59" s="14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ht="15.75" thickBot="1">
      <c r="A60" s="14"/>
      <c r="B60" s="18" t="s">
        <v>58</v>
      </c>
      <c r="C60" s="25">
        <v>41579</v>
      </c>
      <c r="D60" s="25">
        <v>41580</v>
      </c>
      <c r="E60" s="25">
        <v>41581</v>
      </c>
      <c r="F60" s="25">
        <v>41582</v>
      </c>
      <c r="G60" s="25">
        <v>41583</v>
      </c>
      <c r="H60" s="25">
        <v>41584</v>
      </c>
      <c r="I60" s="25">
        <v>41585</v>
      </c>
      <c r="J60" s="25">
        <v>41586</v>
      </c>
      <c r="K60" s="25">
        <v>41587</v>
      </c>
      <c r="L60" s="25">
        <v>41588</v>
      </c>
      <c r="M60" s="25">
        <v>41589</v>
      </c>
      <c r="N60" s="25">
        <v>41590</v>
      </c>
      <c r="O60" s="25">
        <v>41591</v>
      </c>
      <c r="P60" s="25">
        <v>41592</v>
      </c>
      <c r="Q60" s="25">
        <v>41593</v>
      </c>
      <c r="R60" s="25">
        <v>41594</v>
      </c>
      <c r="S60" s="25">
        <v>41595</v>
      </c>
      <c r="T60" s="25">
        <v>41596</v>
      </c>
      <c r="U60" s="25">
        <v>41597</v>
      </c>
      <c r="V60" s="25">
        <v>41598</v>
      </c>
      <c r="W60" s="25">
        <v>41599</v>
      </c>
      <c r="X60" s="25">
        <v>41600</v>
      </c>
      <c r="Y60" s="25">
        <v>41601</v>
      </c>
      <c r="Z60" s="25">
        <v>41602</v>
      </c>
      <c r="AA60" s="25">
        <v>41603</v>
      </c>
      <c r="AB60" s="25">
        <v>41604</v>
      </c>
      <c r="AC60" s="25">
        <v>41605</v>
      </c>
      <c r="AD60" s="25">
        <v>41606</v>
      </c>
      <c r="AE60" s="25">
        <v>41607</v>
      </c>
      <c r="AF60" s="25">
        <v>41608</v>
      </c>
      <c r="AG60" s="25"/>
      <c r="AH60" s="30" t="s">
        <v>56</v>
      </c>
    </row>
    <row r="61" spans="1:34" ht="15.75" thickBot="1">
      <c r="A61" s="14"/>
      <c r="B61" s="19" t="s">
        <v>59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42">
        <f>SUM(C61:AG61)</f>
        <v>0</v>
      </c>
    </row>
    <row r="62" spans="1:34" ht="15.75" thickBot="1">
      <c r="B62" s="19" t="s">
        <v>60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42">
        <f t="shared" ref="AH62:AH63" si="3">SUM(C62:AG62)</f>
        <v>0</v>
      </c>
    </row>
    <row r="63" spans="1:34" ht="15.75" thickBot="1">
      <c r="B63" s="19" t="s">
        <v>61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42">
        <f t="shared" si="3"/>
        <v>0</v>
      </c>
    </row>
    <row r="64" spans="1:34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2:9">
      <c r="B65" t="s">
        <v>87</v>
      </c>
      <c r="C65" s="35" t="s">
        <v>93</v>
      </c>
      <c r="E65" s="125" t="s">
        <v>104</v>
      </c>
      <c r="F65" s="126"/>
      <c r="G65" s="127"/>
      <c r="H65" s="128" t="s">
        <v>93</v>
      </c>
      <c r="I65" s="129"/>
    </row>
    <row r="66" spans="2:9">
      <c r="B66" t="s">
        <v>94</v>
      </c>
      <c r="C66" s="56"/>
      <c r="E66" s="116" t="s">
        <v>96</v>
      </c>
      <c r="F66" s="117"/>
      <c r="G66" s="118"/>
      <c r="H66" s="119"/>
      <c r="I66" s="120"/>
    </row>
    <row r="67" spans="2:9">
      <c r="B67" t="s">
        <v>95</v>
      </c>
      <c r="C67" s="56"/>
      <c r="E67" s="116" t="s">
        <v>97</v>
      </c>
      <c r="F67" s="117"/>
      <c r="G67" s="118"/>
      <c r="H67" s="119"/>
      <c r="I67" s="120"/>
    </row>
    <row r="68" spans="2:9">
      <c r="B68" s="1" t="s">
        <v>89</v>
      </c>
      <c r="C68" s="56"/>
      <c r="E68" s="116" t="s">
        <v>98</v>
      </c>
      <c r="F68" s="117"/>
      <c r="G68" s="118"/>
      <c r="H68" s="119"/>
      <c r="I68" s="120"/>
    </row>
    <row r="69" spans="2:9">
      <c r="B69" s="1" t="s">
        <v>88</v>
      </c>
      <c r="C69" s="56"/>
      <c r="E69" s="116" t="s">
        <v>99</v>
      </c>
      <c r="F69" s="117"/>
      <c r="G69" s="118"/>
      <c r="H69" s="119"/>
      <c r="I69" s="120"/>
    </row>
    <row r="70" spans="2:9">
      <c r="B70" s="1" t="s">
        <v>90</v>
      </c>
      <c r="C70" s="56"/>
      <c r="E70" s="116" t="s">
        <v>100</v>
      </c>
      <c r="F70" s="117"/>
      <c r="G70" s="118"/>
      <c r="H70" s="119"/>
      <c r="I70" s="120"/>
    </row>
    <row r="71" spans="2:9">
      <c r="B71" s="1" t="s">
        <v>90</v>
      </c>
      <c r="C71" s="56"/>
      <c r="E71" s="116" t="s">
        <v>101</v>
      </c>
      <c r="F71" s="117"/>
      <c r="G71" s="118"/>
      <c r="H71" s="119"/>
      <c r="I71" s="120"/>
    </row>
    <row r="72" spans="2:9">
      <c r="B72" s="1" t="s">
        <v>90</v>
      </c>
      <c r="C72" s="56"/>
      <c r="E72" s="116" t="s">
        <v>102</v>
      </c>
      <c r="F72" s="117"/>
      <c r="G72" s="118"/>
      <c r="H72" s="119"/>
      <c r="I72" s="120"/>
    </row>
    <row r="73" spans="2:9">
      <c r="B73" s="1" t="s">
        <v>91</v>
      </c>
      <c r="C73" s="56"/>
      <c r="E73" s="116" t="s">
        <v>103</v>
      </c>
      <c r="F73" s="117"/>
      <c r="G73" s="118"/>
      <c r="H73" s="119"/>
      <c r="I73" s="120"/>
    </row>
    <row r="74" spans="2:9" ht="15.75" thickBot="1">
      <c r="B74" s="1" t="s">
        <v>92</v>
      </c>
      <c r="C74" s="56">
        <f>SUBTOTAL(109,[Amount])</f>
        <v>0</v>
      </c>
      <c r="E74" s="116" t="s">
        <v>91</v>
      </c>
      <c r="F74" s="117"/>
      <c r="G74" s="118"/>
      <c r="H74" s="119"/>
      <c r="I74" s="120"/>
    </row>
    <row r="75" spans="2:9" ht="15.75" thickTop="1">
      <c r="E75" s="121" t="s">
        <v>92</v>
      </c>
      <c r="F75" s="122"/>
      <c r="G75" s="122"/>
      <c r="H75" s="123">
        <f>SUM(H66:I74)</f>
        <v>0</v>
      </c>
      <c r="I75" s="124"/>
    </row>
  </sheetData>
  <mergeCells count="24">
    <mergeCell ref="B1:F1"/>
    <mergeCell ref="C2:E2"/>
    <mergeCell ref="E65:G65"/>
    <mergeCell ref="H65:I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E72:G72"/>
    <mergeCell ref="H72:I72"/>
    <mergeCell ref="E73:G73"/>
    <mergeCell ref="H73:I73"/>
    <mergeCell ref="E74:G74"/>
    <mergeCell ref="H74:I74"/>
    <mergeCell ref="E75:G75"/>
    <mergeCell ref="H75:I75"/>
  </mergeCells>
  <conditionalFormatting sqref="C40">
    <cfRule type="iconSet" priority="1">
      <iconSet iconSet="3Arrows">
        <cfvo type="percent" val="0"/>
        <cfvo type="num" val="($C$8*20%)"/>
        <cfvo type="num" val="($C$8*30%)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H75"/>
  <sheetViews>
    <sheetView showZeros="0" topLeftCell="A34" workbookViewId="0">
      <selection activeCell="B1" sqref="B1:F1"/>
    </sheetView>
  </sheetViews>
  <sheetFormatPr defaultRowHeight="15"/>
  <cols>
    <col min="1" max="1" width="2.140625" style="1" customWidth="1"/>
    <col min="2" max="2" width="27.42578125" style="1" customWidth="1"/>
    <col min="3" max="3" width="16.140625" style="1" customWidth="1"/>
    <col min="4" max="6" width="12.140625" style="1" customWidth="1"/>
    <col min="7" max="16384" width="9.140625" style="1"/>
  </cols>
  <sheetData>
    <row r="1" spans="1:6" ht="27">
      <c r="A1" s="14"/>
      <c r="B1" s="99" t="s">
        <v>107</v>
      </c>
      <c r="C1" s="99"/>
      <c r="D1" s="99"/>
      <c r="E1" s="99"/>
      <c r="F1" s="99"/>
    </row>
    <row r="2" spans="1:6" ht="18">
      <c r="A2" s="14"/>
      <c r="B2" s="13"/>
      <c r="C2" s="112" t="s">
        <v>72</v>
      </c>
      <c r="D2" s="112"/>
      <c r="E2" s="112"/>
      <c r="F2" s="14"/>
    </row>
    <row r="3" spans="1:6" ht="15.75" thickBot="1">
      <c r="A3" s="14"/>
      <c r="B3" s="14"/>
      <c r="C3" s="14"/>
      <c r="D3" s="14"/>
      <c r="E3" s="14"/>
      <c r="F3" s="14"/>
    </row>
    <row r="4" spans="1:6" ht="15.75" thickBot="1">
      <c r="A4" s="14"/>
      <c r="B4" s="4" t="s">
        <v>1</v>
      </c>
      <c r="C4" s="43" t="s">
        <v>73</v>
      </c>
      <c r="D4" s="14"/>
      <c r="E4" s="14"/>
      <c r="F4" s="14"/>
    </row>
    <row r="5" spans="1:6" ht="15.75" thickBot="1">
      <c r="A5" s="14"/>
      <c r="B5" s="6" t="s">
        <v>2</v>
      </c>
      <c r="C5" s="21"/>
      <c r="D5" s="16"/>
      <c r="E5" s="14"/>
      <c r="F5" s="14"/>
    </row>
    <row r="6" spans="1:6" ht="16.5" thickTop="1" thickBot="1">
      <c r="A6" s="14"/>
      <c r="B6" s="6" t="s">
        <v>3</v>
      </c>
      <c r="C6" s="21"/>
      <c r="D6" s="16" t="s">
        <v>53</v>
      </c>
      <c r="E6" s="14"/>
      <c r="F6" s="14"/>
    </row>
    <row r="7" spans="1:6" ht="16.5" thickTop="1" thickBot="1">
      <c r="A7" s="14"/>
      <c r="B7" s="7" t="s">
        <v>4</v>
      </c>
      <c r="C7" s="22"/>
      <c r="D7" s="16" t="s">
        <v>53</v>
      </c>
      <c r="E7" s="14"/>
      <c r="F7" s="14"/>
    </row>
    <row r="8" spans="1:6">
      <c r="A8" s="14"/>
      <c r="B8" s="8" t="s">
        <v>5</v>
      </c>
      <c r="C8" s="36">
        <f>SUM(C5:C7)</f>
        <v>0</v>
      </c>
      <c r="D8" s="14"/>
      <c r="E8" s="14"/>
      <c r="F8" s="14"/>
    </row>
    <row r="9" spans="1:6" ht="15.75" thickBot="1">
      <c r="A9" s="14"/>
      <c r="C9" s="23"/>
      <c r="D9" s="14"/>
      <c r="E9" s="14"/>
      <c r="F9" s="14"/>
    </row>
    <row r="10" spans="1:6" ht="15.75" thickBot="1">
      <c r="A10" s="14"/>
      <c r="B10" s="9" t="s">
        <v>6</v>
      </c>
      <c r="C10" s="24" t="s">
        <v>74</v>
      </c>
      <c r="D10" s="14"/>
      <c r="E10" s="14"/>
      <c r="F10" s="14"/>
    </row>
    <row r="11" spans="1:6" ht="15.75" thickBot="1">
      <c r="A11" s="14"/>
      <c r="B11" s="10" t="s">
        <v>29</v>
      </c>
      <c r="C11" s="21"/>
      <c r="D11" s="33" t="s">
        <v>53</v>
      </c>
      <c r="E11" s="15"/>
      <c r="F11" s="14"/>
    </row>
    <row r="12" spans="1:6" ht="16.5" thickTop="1" thickBot="1">
      <c r="A12" s="14"/>
      <c r="B12" s="11" t="s">
        <v>7</v>
      </c>
      <c r="C12" s="21">
        <f>SUM(H66:I74)</f>
        <v>0</v>
      </c>
      <c r="D12" s="33" t="s">
        <v>53</v>
      </c>
      <c r="E12" s="15"/>
      <c r="F12" s="14"/>
    </row>
    <row r="13" spans="1:6" ht="16.5" thickTop="1" thickBot="1">
      <c r="A13" s="14"/>
      <c r="B13" s="10" t="s">
        <v>8</v>
      </c>
      <c r="C13" s="21"/>
      <c r="D13" s="33" t="s">
        <v>53</v>
      </c>
      <c r="E13" s="15"/>
      <c r="F13" s="14"/>
    </row>
    <row r="14" spans="1:6" ht="16.5" thickTop="1" thickBot="1">
      <c r="A14" s="14"/>
      <c r="B14" s="10" t="s">
        <v>9</v>
      </c>
      <c r="C14" s="21"/>
      <c r="D14" s="33" t="s">
        <v>53</v>
      </c>
      <c r="E14" s="15"/>
      <c r="F14" s="14"/>
    </row>
    <row r="15" spans="1:6" ht="16.5" thickTop="1" thickBot="1">
      <c r="A15" s="14"/>
      <c r="B15" s="10" t="s">
        <v>10</v>
      </c>
      <c r="C15" s="21"/>
      <c r="D15" s="33" t="s">
        <v>53</v>
      </c>
      <c r="E15" s="15"/>
      <c r="F15" s="14"/>
    </row>
    <row r="16" spans="1:6" ht="16.5" thickTop="1" thickBot="1">
      <c r="A16" s="14"/>
      <c r="B16" s="10" t="s">
        <v>30</v>
      </c>
      <c r="C16" s="21"/>
      <c r="D16" s="33" t="s">
        <v>53</v>
      </c>
      <c r="E16" s="15"/>
      <c r="F16" s="14"/>
    </row>
    <row r="17" spans="1:13" ht="16.5" thickTop="1" thickBot="1">
      <c r="A17" s="14"/>
      <c r="B17" s="10" t="s">
        <v>11</v>
      </c>
      <c r="C17" s="21"/>
      <c r="D17" s="33" t="s">
        <v>53</v>
      </c>
      <c r="E17" s="15"/>
      <c r="F17" s="14"/>
    </row>
    <row r="18" spans="1:13" ht="16.5" thickTop="1" thickBot="1">
      <c r="A18" s="14"/>
      <c r="B18" s="10" t="s">
        <v>31</v>
      </c>
      <c r="C18" s="21"/>
      <c r="D18" s="33" t="s">
        <v>53</v>
      </c>
      <c r="E18" s="15"/>
      <c r="F18" s="14"/>
    </row>
    <row r="19" spans="1:13" ht="16.5" thickTop="1" thickBot="1">
      <c r="A19" s="14"/>
      <c r="B19" s="11" t="s">
        <v>32</v>
      </c>
      <c r="C19" s="21">
        <f>SUM(tblLoans13[Amount])</f>
        <v>0</v>
      </c>
      <c r="D19" s="33"/>
      <c r="E19" s="15"/>
      <c r="F19" s="14"/>
    </row>
    <row r="20" spans="1:13" ht="16.5" thickTop="1" thickBot="1">
      <c r="A20" s="14"/>
      <c r="B20" s="10" t="s">
        <v>33</v>
      </c>
      <c r="C20" s="21"/>
      <c r="D20" s="33" t="s">
        <v>53</v>
      </c>
      <c r="E20" s="15"/>
      <c r="F20" s="14"/>
    </row>
    <row r="21" spans="1:13" ht="16.5" thickTop="1" thickBot="1">
      <c r="A21" s="14"/>
      <c r="B21" s="10" t="s">
        <v>12</v>
      </c>
      <c r="C21" s="21"/>
      <c r="D21" s="33" t="s">
        <v>53</v>
      </c>
      <c r="E21" s="15"/>
      <c r="F21" s="14"/>
    </row>
    <row r="22" spans="1:13" ht="16.5" thickTop="1" thickBot="1">
      <c r="A22" s="14"/>
      <c r="B22" s="10" t="s">
        <v>34</v>
      </c>
      <c r="C22" s="21"/>
      <c r="D22" s="33" t="s">
        <v>53</v>
      </c>
      <c r="E22" s="15"/>
      <c r="F22" s="14"/>
    </row>
    <row r="23" spans="1:13" ht="16.5" thickTop="1" thickBot="1">
      <c r="A23" s="14"/>
      <c r="B23" s="10"/>
      <c r="C23" s="21"/>
      <c r="D23" s="33" t="s">
        <v>53</v>
      </c>
      <c r="E23" s="15"/>
      <c r="F23" s="14"/>
    </row>
    <row r="24" spans="1:13" ht="16.5" thickTop="1" thickBot="1">
      <c r="A24" s="14"/>
      <c r="B24" s="10"/>
      <c r="C24" s="21"/>
      <c r="D24" s="33" t="s">
        <v>53</v>
      </c>
      <c r="E24" s="15"/>
      <c r="F24" s="14"/>
    </row>
    <row r="25" spans="1:13" ht="16.5" thickTop="1" thickBot="1">
      <c r="A25" s="14"/>
      <c r="B25" s="10" t="s">
        <v>35</v>
      </c>
      <c r="C25" s="21"/>
      <c r="D25" s="33" t="s">
        <v>53</v>
      </c>
      <c r="E25" s="15"/>
      <c r="F25" s="14"/>
    </row>
    <row r="26" spans="1:13" ht="16.5" thickTop="1" thickBot="1">
      <c r="A26" s="14"/>
      <c r="B26" s="11" t="s">
        <v>36</v>
      </c>
      <c r="C26" s="37">
        <f>SUM(C44:AG44)</f>
        <v>0</v>
      </c>
      <c r="D26" s="33" t="s">
        <v>53</v>
      </c>
      <c r="E26" s="15"/>
      <c r="F26" s="14"/>
    </row>
    <row r="27" spans="1:13" ht="16.5" thickTop="1" thickBot="1">
      <c r="A27" s="14"/>
      <c r="B27" s="11" t="s">
        <v>37</v>
      </c>
      <c r="C27" s="37">
        <f t="shared" ref="C27:C39" si="0">SUM(C45:AG45)</f>
        <v>0</v>
      </c>
      <c r="D27" s="33" t="s">
        <v>53</v>
      </c>
      <c r="E27" s="15"/>
      <c r="F27" s="14"/>
    </row>
    <row r="28" spans="1:13" ht="16.5" thickTop="1" thickBot="1">
      <c r="A28" s="14"/>
      <c r="B28" s="11" t="s">
        <v>38</v>
      </c>
      <c r="C28" s="37">
        <f t="shared" si="0"/>
        <v>0</v>
      </c>
      <c r="D28" s="33" t="s">
        <v>53</v>
      </c>
      <c r="E28" s="15"/>
      <c r="F28" s="14"/>
      <c r="M28" s="34"/>
    </row>
    <row r="29" spans="1:13" ht="16.5" thickTop="1" thickBot="1">
      <c r="A29" s="14"/>
      <c r="B29" s="11" t="s">
        <v>39</v>
      </c>
      <c r="C29" s="37">
        <f t="shared" si="0"/>
        <v>0</v>
      </c>
      <c r="D29" s="33" t="s">
        <v>53</v>
      </c>
      <c r="E29" s="15"/>
      <c r="F29" s="14"/>
    </row>
    <row r="30" spans="1:13" ht="16.5" thickTop="1" thickBot="1">
      <c r="A30" s="14"/>
      <c r="B30" s="11" t="s">
        <v>40</v>
      </c>
      <c r="C30" s="37">
        <f t="shared" si="0"/>
        <v>0</v>
      </c>
      <c r="D30" s="33" t="s">
        <v>53</v>
      </c>
      <c r="E30" s="15"/>
      <c r="F30" s="14"/>
    </row>
    <row r="31" spans="1:13" ht="16.5" thickTop="1" thickBot="1">
      <c r="A31" s="14"/>
      <c r="B31" s="11" t="s">
        <v>41</v>
      </c>
      <c r="C31" s="37">
        <f t="shared" si="0"/>
        <v>0</v>
      </c>
      <c r="D31" s="33" t="s">
        <v>53</v>
      </c>
      <c r="E31" s="15"/>
      <c r="F31" s="14"/>
    </row>
    <row r="32" spans="1:13" ht="16.5" thickTop="1" thickBot="1">
      <c r="A32" s="14"/>
      <c r="B32" s="11" t="s">
        <v>42</v>
      </c>
      <c r="C32" s="37">
        <f t="shared" si="0"/>
        <v>0</v>
      </c>
      <c r="D32" s="33" t="s">
        <v>53</v>
      </c>
      <c r="E32" s="15"/>
      <c r="F32" s="14"/>
    </row>
    <row r="33" spans="1:34" ht="16.5" thickTop="1" thickBot="1">
      <c r="A33" s="14"/>
      <c r="B33" s="11" t="s">
        <v>43</v>
      </c>
      <c r="C33" s="37">
        <f t="shared" si="0"/>
        <v>0</v>
      </c>
      <c r="D33" s="33" t="s">
        <v>53</v>
      </c>
      <c r="E33" s="15"/>
      <c r="F33" s="14"/>
    </row>
    <row r="34" spans="1:34" ht="16.5" thickTop="1" thickBot="1">
      <c r="A34" s="14"/>
      <c r="B34" s="11" t="s">
        <v>44</v>
      </c>
      <c r="C34" s="37">
        <f t="shared" si="0"/>
        <v>0</v>
      </c>
      <c r="D34" s="33" t="s">
        <v>53</v>
      </c>
      <c r="E34" s="15"/>
      <c r="F34" s="14"/>
    </row>
    <row r="35" spans="1:34" ht="16.5" thickTop="1" thickBot="1">
      <c r="A35" s="14"/>
      <c r="B35" s="11" t="s">
        <v>45</v>
      </c>
      <c r="C35" s="37">
        <f t="shared" si="0"/>
        <v>0</v>
      </c>
      <c r="D35" s="33" t="s">
        <v>53</v>
      </c>
      <c r="E35" s="15"/>
      <c r="F35" s="14"/>
    </row>
    <row r="36" spans="1:34" ht="16.5" thickTop="1" thickBot="1">
      <c r="A36" s="14"/>
      <c r="B36" s="11" t="s">
        <v>46</v>
      </c>
      <c r="C36" s="37">
        <f t="shared" si="0"/>
        <v>0</v>
      </c>
      <c r="D36" s="33" t="s">
        <v>53</v>
      </c>
      <c r="E36" s="15"/>
      <c r="F36" s="14"/>
    </row>
    <row r="37" spans="1:34" ht="16.5" thickTop="1" thickBot="1">
      <c r="A37" s="14"/>
      <c r="B37" s="11" t="s">
        <v>47</v>
      </c>
      <c r="C37" s="37">
        <f t="shared" si="0"/>
        <v>0</v>
      </c>
      <c r="D37" s="33" t="s">
        <v>53</v>
      </c>
      <c r="E37" s="15"/>
      <c r="F37" s="14"/>
    </row>
    <row r="38" spans="1:34" ht="16.5" thickTop="1" thickBot="1">
      <c r="A38" s="14"/>
      <c r="B38" s="11" t="s">
        <v>48</v>
      </c>
      <c r="C38" s="37">
        <f t="shared" si="0"/>
        <v>0</v>
      </c>
      <c r="D38" s="33" t="s">
        <v>53</v>
      </c>
      <c r="E38" s="15"/>
      <c r="F38" s="14"/>
    </row>
    <row r="39" spans="1:34" ht="16.5" thickTop="1" thickBot="1">
      <c r="A39" s="14"/>
      <c r="B39" s="10"/>
      <c r="C39" s="37">
        <f t="shared" si="0"/>
        <v>0</v>
      </c>
      <c r="D39" s="33" t="s">
        <v>53</v>
      </c>
      <c r="E39" s="15"/>
      <c r="F39" s="14"/>
    </row>
    <row r="40" spans="1:34" ht="16.5" thickTop="1" thickBot="1">
      <c r="A40" s="14"/>
      <c r="B40" s="10" t="s">
        <v>62</v>
      </c>
      <c r="C40" s="38">
        <f>SUM(C8-C41)</f>
        <v>0</v>
      </c>
      <c r="D40" s="16"/>
      <c r="E40" s="14"/>
      <c r="F40" s="14"/>
    </row>
    <row r="41" spans="1:34" ht="15.75" thickTop="1">
      <c r="A41" s="14"/>
      <c r="B41" s="12" t="s">
        <v>13</v>
      </c>
      <c r="C41" s="39">
        <f>SUM(C11:C39)</f>
        <v>0</v>
      </c>
      <c r="D41" s="14"/>
      <c r="E41" s="14"/>
      <c r="F41" s="14"/>
    </row>
    <row r="42" spans="1:34" ht="15.75" thickBo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5.75" thickBot="1">
      <c r="A43" s="14"/>
      <c r="B43" s="17" t="s">
        <v>55</v>
      </c>
      <c r="C43" s="17">
        <v>41609</v>
      </c>
      <c r="D43" s="17">
        <v>41610</v>
      </c>
      <c r="E43" s="17">
        <v>41611</v>
      </c>
      <c r="F43" s="17">
        <v>41612</v>
      </c>
      <c r="G43" s="17">
        <v>41613</v>
      </c>
      <c r="H43" s="17">
        <v>41614</v>
      </c>
      <c r="I43" s="17">
        <v>41615</v>
      </c>
      <c r="J43" s="17">
        <v>41616</v>
      </c>
      <c r="K43" s="17">
        <v>41617</v>
      </c>
      <c r="L43" s="17">
        <v>41618</v>
      </c>
      <c r="M43" s="17">
        <v>41619</v>
      </c>
      <c r="N43" s="17">
        <v>41620</v>
      </c>
      <c r="O43" s="17">
        <v>41621</v>
      </c>
      <c r="P43" s="17">
        <v>41622</v>
      </c>
      <c r="Q43" s="17">
        <v>41623</v>
      </c>
      <c r="R43" s="17">
        <v>41624</v>
      </c>
      <c r="S43" s="17">
        <v>41625</v>
      </c>
      <c r="T43" s="17">
        <v>41626</v>
      </c>
      <c r="U43" s="17">
        <v>41627</v>
      </c>
      <c r="V43" s="17">
        <v>41628</v>
      </c>
      <c r="W43" s="17">
        <v>41629</v>
      </c>
      <c r="X43" s="17">
        <v>41630</v>
      </c>
      <c r="Y43" s="17">
        <v>41631</v>
      </c>
      <c r="Z43" s="17">
        <v>41632</v>
      </c>
      <c r="AA43" s="17">
        <v>41633</v>
      </c>
      <c r="AB43" s="17">
        <v>41634</v>
      </c>
      <c r="AC43" s="17">
        <v>41635</v>
      </c>
      <c r="AD43" s="17">
        <v>41636</v>
      </c>
      <c r="AE43" s="17">
        <v>41637</v>
      </c>
      <c r="AF43" s="17">
        <v>41638</v>
      </c>
      <c r="AG43" s="17">
        <v>41639</v>
      </c>
      <c r="AH43" s="25" t="s">
        <v>56</v>
      </c>
    </row>
    <row r="44" spans="1:34" ht="16.5" thickTop="1" thickBot="1">
      <c r="A44" s="14"/>
      <c r="B44" s="11" t="s">
        <v>36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40">
        <f>SUM(C44:AG44)</f>
        <v>0</v>
      </c>
    </row>
    <row r="45" spans="1:34" ht="16.5" thickTop="1" thickBot="1">
      <c r="A45" s="14"/>
      <c r="B45" s="11" t="s">
        <v>37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/>
      <c r="AH45" s="40">
        <f t="shared" ref="AH45:AH57" si="1">SUM(C45:AG45)</f>
        <v>0</v>
      </c>
    </row>
    <row r="46" spans="1:34" ht="16.5" thickTop="1" thickBot="1">
      <c r="A46" s="14"/>
      <c r="B46" s="11" t="s">
        <v>38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8"/>
      <c r="AH46" s="40">
        <f t="shared" si="1"/>
        <v>0</v>
      </c>
    </row>
    <row r="47" spans="1:34" ht="16.5" thickTop="1" thickBot="1">
      <c r="A47" s="14"/>
      <c r="B47" s="11" t="s">
        <v>39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8"/>
      <c r="AH47" s="40">
        <f t="shared" si="1"/>
        <v>0</v>
      </c>
    </row>
    <row r="48" spans="1:34" ht="16.5" thickTop="1" thickBot="1">
      <c r="A48" s="14"/>
      <c r="B48" s="11" t="s">
        <v>40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40">
        <f t="shared" si="1"/>
        <v>0</v>
      </c>
    </row>
    <row r="49" spans="1:34" ht="16.5" thickTop="1" thickBot="1">
      <c r="A49" s="14"/>
      <c r="B49" s="11" t="s">
        <v>41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8"/>
      <c r="AH49" s="40">
        <f t="shared" si="1"/>
        <v>0</v>
      </c>
    </row>
    <row r="50" spans="1:34" ht="16.5" thickTop="1" thickBot="1">
      <c r="A50" s="14"/>
      <c r="B50" s="11" t="s">
        <v>42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40">
        <f t="shared" si="1"/>
        <v>0</v>
      </c>
    </row>
    <row r="51" spans="1:34" ht="16.5" thickTop="1" thickBot="1">
      <c r="A51" s="14"/>
      <c r="B51" s="11" t="s">
        <v>43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40">
        <f t="shared" si="1"/>
        <v>0</v>
      </c>
    </row>
    <row r="52" spans="1:34" ht="16.5" thickTop="1" thickBot="1">
      <c r="A52" s="14"/>
      <c r="B52" s="11" t="s">
        <v>44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8"/>
      <c r="AH52" s="40">
        <f t="shared" si="1"/>
        <v>0</v>
      </c>
    </row>
    <row r="53" spans="1:34" ht="16.5" thickTop="1" thickBot="1">
      <c r="A53" s="14"/>
      <c r="B53" s="11" t="s">
        <v>45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40">
        <f t="shared" si="1"/>
        <v>0</v>
      </c>
    </row>
    <row r="54" spans="1:34" ht="16.5" thickTop="1" thickBot="1">
      <c r="A54" s="14"/>
      <c r="B54" s="11" t="s">
        <v>46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8"/>
      <c r="AH54" s="40">
        <f t="shared" si="1"/>
        <v>0</v>
      </c>
    </row>
    <row r="55" spans="1:34" ht="16.5" thickTop="1" thickBot="1">
      <c r="A55" s="14"/>
      <c r="B55" s="11" t="s">
        <v>47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40">
        <f t="shared" si="1"/>
        <v>0</v>
      </c>
    </row>
    <row r="56" spans="1:34" ht="16.5" thickTop="1" thickBot="1">
      <c r="A56" s="14"/>
      <c r="B56" s="11" t="s">
        <v>48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8"/>
      <c r="AH56" s="40">
        <f t="shared" si="1"/>
        <v>0</v>
      </c>
    </row>
    <row r="57" spans="1:34" ht="16.5" thickTop="1" thickBot="1">
      <c r="A57" s="14"/>
      <c r="B57" s="1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40">
        <f t="shared" si="1"/>
        <v>0</v>
      </c>
    </row>
    <row r="58" spans="1:34" ht="15.75" thickTop="1">
      <c r="A58" s="14"/>
      <c r="B58" s="12" t="s">
        <v>57</v>
      </c>
      <c r="C58" s="41">
        <f>SUM(C44:C57)</f>
        <v>0</v>
      </c>
      <c r="D58" s="41">
        <f t="shared" ref="D58:AH58" si="2">SUM(D44:D57)</f>
        <v>0</v>
      </c>
      <c r="E58" s="41">
        <f t="shared" si="2"/>
        <v>0</v>
      </c>
      <c r="F58" s="41">
        <f t="shared" si="2"/>
        <v>0</v>
      </c>
      <c r="G58" s="41">
        <f t="shared" si="2"/>
        <v>0</v>
      </c>
      <c r="H58" s="41">
        <f t="shared" si="2"/>
        <v>0</v>
      </c>
      <c r="I58" s="41">
        <f t="shared" si="2"/>
        <v>0</v>
      </c>
      <c r="J58" s="41">
        <f t="shared" si="2"/>
        <v>0</v>
      </c>
      <c r="K58" s="41">
        <f t="shared" si="2"/>
        <v>0</v>
      </c>
      <c r="L58" s="41">
        <f t="shared" si="2"/>
        <v>0</v>
      </c>
      <c r="M58" s="41">
        <f t="shared" si="2"/>
        <v>0</v>
      </c>
      <c r="N58" s="41">
        <f t="shared" si="2"/>
        <v>0</v>
      </c>
      <c r="O58" s="41">
        <f t="shared" si="2"/>
        <v>0</v>
      </c>
      <c r="P58" s="41">
        <f t="shared" si="2"/>
        <v>0</v>
      </c>
      <c r="Q58" s="41">
        <f t="shared" si="2"/>
        <v>0</v>
      </c>
      <c r="R58" s="41">
        <f t="shared" si="2"/>
        <v>0</v>
      </c>
      <c r="S58" s="41">
        <f t="shared" si="2"/>
        <v>0</v>
      </c>
      <c r="T58" s="41">
        <f t="shared" si="2"/>
        <v>0</v>
      </c>
      <c r="U58" s="41">
        <f t="shared" si="2"/>
        <v>0</v>
      </c>
      <c r="V58" s="41">
        <f t="shared" si="2"/>
        <v>0</v>
      </c>
      <c r="W58" s="41">
        <f t="shared" si="2"/>
        <v>0</v>
      </c>
      <c r="X58" s="41">
        <f t="shared" si="2"/>
        <v>0</v>
      </c>
      <c r="Y58" s="41">
        <f t="shared" si="2"/>
        <v>0</v>
      </c>
      <c r="Z58" s="41">
        <f t="shared" si="2"/>
        <v>0</v>
      </c>
      <c r="AA58" s="41">
        <f t="shared" si="2"/>
        <v>0</v>
      </c>
      <c r="AB58" s="41">
        <f t="shared" si="2"/>
        <v>0</v>
      </c>
      <c r="AC58" s="41">
        <f t="shared" si="2"/>
        <v>0</v>
      </c>
      <c r="AD58" s="41">
        <f t="shared" si="2"/>
        <v>0</v>
      </c>
      <c r="AE58" s="41">
        <f t="shared" si="2"/>
        <v>0</v>
      </c>
      <c r="AF58" s="41">
        <f t="shared" si="2"/>
        <v>0</v>
      </c>
      <c r="AG58" s="41">
        <f t="shared" si="2"/>
        <v>0</v>
      </c>
      <c r="AH58" s="41">
        <f t="shared" si="2"/>
        <v>0</v>
      </c>
    </row>
    <row r="59" spans="1:34" ht="15.75" thickBot="1">
      <c r="A59" s="14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ht="15.75" thickBot="1">
      <c r="A60" s="14"/>
      <c r="B60" s="18" t="s">
        <v>58</v>
      </c>
      <c r="C60" s="25">
        <v>41609</v>
      </c>
      <c r="D60" s="25">
        <v>41610</v>
      </c>
      <c r="E60" s="25">
        <v>41611</v>
      </c>
      <c r="F60" s="25">
        <v>41612</v>
      </c>
      <c r="G60" s="25">
        <v>41613</v>
      </c>
      <c r="H60" s="25">
        <v>41614</v>
      </c>
      <c r="I60" s="25">
        <v>41615</v>
      </c>
      <c r="J60" s="25">
        <v>41616</v>
      </c>
      <c r="K60" s="25">
        <v>41617</v>
      </c>
      <c r="L60" s="25">
        <v>41618</v>
      </c>
      <c r="M60" s="25">
        <v>41619</v>
      </c>
      <c r="N60" s="25">
        <v>41620</v>
      </c>
      <c r="O60" s="25">
        <v>41621</v>
      </c>
      <c r="P60" s="25">
        <v>41622</v>
      </c>
      <c r="Q60" s="25">
        <v>41623</v>
      </c>
      <c r="R60" s="25">
        <v>41624</v>
      </c>
      <c r="S60" s="25">
        <v>41625</v>
      </c>
      <c r="T60" s="25">
        <v>41626</v>
      </c>
      <c r="U60" s="25">
        <v>41627</v>
      </c>
      <c r="V60" s="25">
        <v>41628</v>
      </c>
      <c r="W60" s="25">
        <v>41629</v>
      </c>
      <c r="X60" s="25">
        <v>41630</v>
      </c>
      <c r="Y60" s="25">
        <v>41631</v>
      </c>
      <c r="Z60" s="25">
        <v>41632</v>
      </c>
      <c r="AA60" s="25">
        <v>41633</v>
      </c>
      <c r="AB60" s="25">
        <v>41634</v>
      </c>
      <c r="AC60" s="25">
        <v>41635</v>
      </c>
      <c r="AD60" s="25">
        <v>41636</v>
      </c>
      <c r="AE60" s="25">
        <v>41637</v>
      </c>
      <c r="AF60" s="25">
        <v>41638</v>
      </c>
      <c r="AG60" s="25">
        <v>41639</v>
      </c>
      <c r="AH60" s="30" t="s">
        <v>56</v>
      </c>
    </row>
    <row r="61" spans="1:34" ht="15.75" thickBot="1">
      <c r="A61" s="14"/>
      <c r="B61" s="19" t="s">
        <v>59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42">
        <f>SUM(C61:AG61)</f>
        <v>0</v>
      </c>
    </row>
    <row r="62" spans="1:34" ht="15.75" thickBot="1">
      <c r="B62" s="19" t="s">
        <v>60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42">
        <f t="shared" ref="AH62:AH63" si="3">SUM(C62:AG62)</f>
        <v>0</v>
      </c>
    </row>
    <row r="63" spans="1:34" ht="15.75" thickBot="1">
      <c r="B63" s="19" t="s">
        <v>61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42">
        <f t="shared" si="3"/>
        <v>0</v>
      </c>
    </row>
    <row r="64" spans="1:34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2:9">
      <c r="B65" t="s">
        <v>87</v>
      </c>
      <c r="C65" s="35" t="s">
        <v>93</v>
      </c>
      <c r="E65" s="125" t="s">
        <v>104</v>
      </c>
      <c r="F65" s="126"/>
      <c r="G65" s="127"/>
      <c r="H65" s="128" t="s">
        <v>93</v>
      </c>
      <c r="I65" s="129"/>
    </row>
    <row r="66" spans="2:9">
      <c r="B66" t="s">
        <v>94</v>
      </c>
      <c r="C66" s="56"/>
      <c r="E66" s="116" t="s">
        <v>96</v>
      </c>
      <c r="F66" s="117"/>
      <c r="G66" s="118"/>
      <c r="H66" s="119"/>
      <c r="I66" s="120"/>
    </row>
    <row r="67" spans="2:9">
      <c r="B67" t="s">
        <v>95</v>
      </c>
      <c r="C67" s="56"/>
      <c r="E67" s="116" t="s">
        <v>97</v>
      </c>
      <c r="F67" s="117"/>
      <c r="G67" s="118"/>
      <c r="H67" s="119"/>
      <c r="I67" s="120"/>
    </row>
    <row r="68" spans="2:9">
      <c r="B68" s="1" t="s">
        <v>89</v>
      </c>
      <c r="C68" s="56"/>
      <c r="E68" s="116" t="s">
        <v>98</v>
      </c>
      <c r="F68" s="117"/>
      <c r="G68" s="118"/>
      <c r="H68" s="119"/>
      <c r="I68" s="120"/>
    </row>
    <row r="69" spans="2:9">
      <c r="B69" s="1" t="s">
        <v>88</v>
      </c>
      <c r="C69" s="56"/>
      <c r="E69" s="116" t="s">
        <v>99</v>
      </c>
      <c r="F69" s="117"/>
      <c r="G69" s="118"/>
      <c r="H69" s="119"/>
      <c r="I69" s="120"/>
    </row>
    <row r="70" spans="2:9">
      <c r="B70" s="1" t="s">
        <v>90</v>
      </c>
      <c r="C70" s="56"/>
      <c r="E70" s="116" t="s">
        <v>100</v>
      </c>
      <c r="F70" s="117"/>
      <c r="G70" s="118"/>
      <c r="H70" s="119"/>
      <c r="I70" s="120"/>
    </row>
    <row r="71" spans="2:9">
      <c r="B71" s="1" t="s">
        <v>90</v>
      </c>
      <c r="C71" s="56"/>
      <c r="E71" s="116" t="s">
        <v>101</v>
      </c>
      <c r="F71" s="117"/>
      <c r="G71" s="118"/>
      <c r="H71" s="119"/>
      <c r="I71" s="120"/>
    </row>
    <row r="72" spans="2:9">
      <c r="B72" s="1" t="s">
        <v>90</v>
      </c>
      <c r="C72" s="56"/>
      <c r="E72" s="116" t="s">
        <v>102</v>
      </c>
      <c r="F72" s="117"/>
      <c r="G72" s="118"/>
      <c r="H72" s="119"/>
      <c r="I72" s="120"/>
    </row>
    <row r="73" spans="2:9">
      <c r="B73" s="1" t="s">
        <v>91</v>
      </c>
      <c r="C73" s="56"/>
      <c r="E73" s="116" t="s">
        <v>103</v>
      </c>
      <c r="F73" s="117"/>
      <c r="G73" s="118"/>
      <c r="H73" s="119"/>
      <c r="I73" s="120"/>
    </row>
    <row r="74" spans="2:9" ht="15.75" thickBot="1">
      <c r="B74" s="1" t="s">
        <v>92</v>
      </c>
      <c r="C74" s="56">
        <f>SUBTOTAL(109,[Amount])</f>
        <v>0</v>
      </c>
      <c r="E74" s="116" t="s">
        <v>91</v>
      </c>
      <c r="F74" s="117"/>
      <c r="G74" s="118"/>
      <c r="H74" s="119"/>
      <c r="I74" s="120"/>
    </row>
    <row r="75" spans="2:9" ht="15.75" thickTop="1">
      <c r="E75" s="121" t="s">
        <v>92</v>
      </c>
      <c r="F75" s="122"/>
      <c r="G75" s="122"/>
      <c r="H75" s="123">
        <f>SUM(H66:I74)</f>
        <v>0</v>
      </c>
      <c r="I75" s="124"/>
    </row>
  </sheetData>
  <mergeCells count="24">
    <mergeCell ref="B1:F1"/>
    <mergeCell ref="C2:E2"/>
    <mergeCell ref="E65:G65"/>
    <mergeCell ref="H65:I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E72:G72"/>
    <mergeCell ref="H72:I72"/>
    <mergeCell ref="E73:G73"/>
    <mergeCell ref="H73:I73"/>
    <mergeCell ref="E74:G74"/>
    <mergeCell ref="H74:I74"/>
    <mergeCell ref="E75:G75"/>
    <mergeCell ref="H75:I75"/>
  </mergeCells>
  <conditionalFormatting sqref="C40">
    <cfRule type="iconSet" priority="1">
      <iconSet iconSet="3Arrows">
        <cfvo type="percent" val="0"/>
        <cfvo type="num" val="($C$8*20%)"/>
        <cfvo type="num" val="($C$8*30%)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AH75"/>
  <sheetViews>
    <sheetView showZeros="0" workbookViewId="0">
      <selection activeCell="B1" sqref="B1:F1"/>
    </sheetView>
  </sheetViews>
  <sheetFormatPr defaultRowHeight="15"/>
  <cols>
    <col min="1" max="1" width="2.140625" style="1" customWidth="1"/>
    <col min="2" max="2" width="27.42578125" style="1" customWidth="1"/>
    <col min="3" max="3" width="16.140625" style="1" customWidth="1"/>
    <col min="4" max="6" width="12.140625" style="1" customWidth="1"/>
    <col min="7" max="16384" width="9.140625" style="1"/>
  </cols>
  <sheetData>
    <row r="1" spans="1:6" ht="27">
      <c r="A1" s="14"/>
      <c r="B1" s="99" t="s">
        <v>107</v>
      </c>
      <c r="C1" s="99"/>
      <c r="D1" s="99"/>
      <c r="E1" s="99"/>
      <c r="F1" s="99"/>
    </row>
    <row r="2" spans="1:6" ht="18">
      <c r="A2" s="14"/>
      <c r="B2" s="13"/>
      <c r="C2" s="112" t="s">
        <v>78</v>
      </c>
      <c r="D2" s="112"/>
      <c r="E2" s="112"/>
      <c r="F2" s="14"/>
    </row>
    <row r="3" spans="1:6" ht="15.75" thickBot="1">
      <c r="A3" s="14"/>
      <c r="B3" s="14"/>
      <c r="C3" s="14"/>
      <c r="D3" s="14"/>
      <c r="E3" s="14"/>
      <c r="F3" s="14"/>
    </row>
    <row r="4" spans="1:6" ht="15.75" thickBot="1">
      <c r="A4" s="14"/>
      <c r="B4" s="4" t="s">
        <v>1</v>
      </c>
      <c r="C4" s="43" t="s">
        <v>75</v>
      </c>
      <c r="D4" s="14"/>
      <c r="E4" s="14"/>
      <c r="F4" s="14"/>
    </row>
    <row r="5" spans="1:6" ht="15.75" thickBot="1">
      <c r="A5" s="14"/>
      <c r="B5" s="6" t="s">
        <v>2</v>
      </c>
      <c r="C5" s="21"/>
      <c r="D5" s="16"/>
      <c r="E5" s="14"/>
      <c r="F5" s="14"/>
    </row>
    <row r="6" spans="1:6" ht="16.5" thickTop="1" thickBot="1">
      <c r="A6" s="14"/>
      <c r="B6" s="6" t="s">
        <v>3</v>
      </c>
      <c r="C6" s="21"/>
      <c r="D6" s="16" t="s">
        <v>53</v>
      </c>
      <c r="E6" s="14"/>
      <c r="F6" s="14"/>
    </row>
    <row r="7" spans="1:6" ht="16.5" thickTop="1" thickBot="1">
      <c r="A7" s="14"/>
      <c r="B7" s="7" t="s">
        <v>4</v>
      </c>
      <c r="C7" s="22"/>
      <c r="D7" s="16" t="s">
        <v>53</v>
      </c>
      <c r="E7" s="14"/>
      <c r="F7" s="14"/>
    </row>
    <row r="8" spans="1:6">
      <c r="A8" s="14"/>
      <c r="B8" s="8" t="s">
        <v>5</v>
      </c>
      <c r="C8" s="36">
        <f>SUM(C5:C7)</f>
        <v>0</v>
      </c>
      <c r="D8" s="14"/>
      <c r="E8" s="14"/>
      <c r="F8" s="14"/>
    </row>
    <row r="9" spans="1:6" ht="15.75" thickBot="1">
      <c r="A9" s="14"/>
      <c r="C9" s="23"/>
      <c r="D9" s="14"/>
      <c r="E9" s="14"/>
      <c r="F9" s="14"/>
    </row>
    <row r="10" spans="1:6" ht="15.75" thickBot="1">
      <c r="A10" s="14"/>
      <c r="B10" s="9" t="s">
        <v>6</v>
      </c>
      <c r="C10" s="24" t="s">
        <v>76</v>
      </c>
      <c r="D10" s="14"/>
      <c r="E10" s="14"/>
      <c r="F10" s="14"/>
    </row>
    <row r="11" spans="1:6" ht="15.75" thickBot="1">
      <c r="A11" s="14"/>
      <c r="B11" s="10" t="s">
        <v>29</v>
      </c>
      <c r="C11" s="21"/>
      <c r="D11" s="33" t="s">
        <v>53</v>
      </c>
      <c r="E11" s="15"/>
      <c r="F11" s="14"/>
    </row>
    <row r="12" spans="1:6" ht="16.5" thickTop="1" thickBot="1">
      <c r="A12" s="14"/>
      <c r="B12" s="11" t="s">
        <v>7</v>
      </c>
      <c r="C12" s="21">
        <f>SUM(H66:I74)</f>
        <v>0</v>
      </c>
      <c r="D12" s="33" t="s">
        <v>53</v>
      </c>
      <c r="E12" s="15"/>
      <c r="F12" s="14"/>
    </row>
    <row r="13" spans="1:6" ht="16.5" thickTop="1" thickBot="1">
      <c r="A13" s="14"/>
      <c r="B13" s="10" t="s">
        <v>8</v>
      </c>
      <c r="C13" s="21"/>
      <c r="D13" s="33" t="s">
        <v>53</v>
      </c>
      <c r="E13" s="15"/>
      <c r="F13" s="14"/>
    </row>
    <row r="14" spans="1:6" ht="16.5" thickTop="1" thickBot="1">
      <c r="A14" s="14"/>
      <c r="B14" s="10" t="s">
        <v>9</v>
      </c>
      <c r="C14" s="21"/>
      <c r="D14" s="33" t="s">
        <v>53</v>
      </c>
      <c r="E14" s="15"/>
      <c r="F14" s="14"/>
    </row>
    <row r="15" spans="1:6" ht="16.5" thickTop="1" thickBot="1">
      <c r="A15" s="14"/>
      <c r="B15" s="10" t="s">
        <v>10</v>
      </c>
      <c r="C15" s="21"/>
      <c r="D15" s="33" t="s">
        <v>53</v>
      </c>
      <c r="E15" s="15"/>
      <c r="F15" s="14"/>
    </row>
    <row r="16" spans="1:6" ht="16.5" thickTop="1" thickBot="1">
      <c r="A16" s="14"/>
      <c r="B16" s="10" t="s">
        <v>30</v>
      </c>
      <c r="C16" s="21"/>
      <c r="D16" s="33" t="s">
        <v>53</v>
      </c>
      <c r="E16" s="15"/>
      <c r="F16" s="14"/>
    </row>
    <row r="17" spans="1:13" ht="16.5" thickTop="1" thickBot="1">
      <c r="A17" s="14"/>
      <c r="B17" s="10" t="s">
        <v>11</v>
      </c>
      <c r="C17" s="21"/>
      <c r="D17" s="33" t="s">
        <v>53</v>
      </c>
      <c r="E17" s="15"/>
      <c r="F17" s="14"/>
    </row>
    <row r="18" spans="1:13" ht="16.5" thickTop="1" thickBot="1">
      <c r="A18" s="14"/>
      <c r="B18" s="10" t="s">
        <v>31</v>
      </c>
      <c r="C18" s="21"/>
      <c r="D18" s="33" t="s">
        <v>53</v>
      </c>
      <c r="E18" s="15"/>
      <c r="F18" s="14"/>
    </row>
    <row r="19" spans="1:13" ht="16.5" thickTop="1" thickBot="1">
      <c r="A19" s="14"/>
      <c r="B19" s="11" t="s">
        <v>32</v>
      </c>
      <c r="C19" s="21">
        <f>SUM(tblLoans14[Amount])</f>
        <v>0</v>
      </c>
      <c r="D19" s="33" t="s">
        <v>53</v>
      </c>
      <c r="E19" s="15"/>
      <c r="F19" s="14"/>
    </row>
    <row r="20" spans="1:13" ht="16.5" thickTop="1" thickBot="1">
      <c r="A20" s="14"/>
      <c r="B20" s="10" t="s">
        <v>33</v>
      </c>
      <c r="C20" s="21"/>
      <c r="D20" s="33" t="s">
        <v>53</v>
      </c>
      <c r="E20" s="15"/>
      <c r="F20" s="14"/>
    </row>
    <row r="21" spans="1:13" ht="16.5" thickTop="1" thickBot="1">
      <c r="A21" s="14"/>
      <c r="B21" s="10" t="s">
        <v>12</v>
      </c>
      <c r="C21" s="21"/>
      <c r="D21" s="33" t="s">
        <v>53</v>
      </c>
      <c r="E21" s="15"/>
      <c r="F21" s="14"/>
    </row>
    <row r="22" spans="1:13" ht="16.5" thickTop="1" thickBot="1">
      <c r="A22" s="14"/>
      <c r="B22" s="10" t="s">
        <v>34</v>
      </c>
      <c r="C22" s="21"/>
      <c r="D22" s="33" t="s">
        <v>53</v>
      </c>
      <c r="E22" s="15"/>
      <c r="F22" s="14"/>
    </row>
    <row r="23" spans="1:13" ht="16.5" thickTop="1" thickBot="1">
      <c r="A23" s="14"/>
      <c r="B23" s="10"/>
      <c r="C23" s="21"/>
      <c r="D23" s="33" t="s">
        <v>53</v>
      </c>
      <c r="E23" s="15"/>
      <c r="F23" s="14"/>
    </row>
    <row r="24" spans="1:13" ht="16.5" thickTop="1" thickBot="1">
      <c r="A24" s="14"/>
      <c r="B24" s="10"/>
      <c r="C24" s="21"/>
      <c r="D24" s="33" t="s">
        <v>53</v>
      </c>
      <c r="E24" s="15"/>
      <c r="F24" s="14"/>
    </row>
    <row r="25" spans="1:13" ht="16.5" thickTop="1" thickBot="1">
      <c r="A25" s="14"/>
      <c r="B25" s="10" t="s">
        <v>35</v>
      </c>
      <c r="C25" s="21"/>
      <c r="D25" s="33" t="s">
        <v>53</v>
      </c>
      <c r="E25" s="15"/>
      <c r="F25" s="14"/>
    </row>
    <row r="26" spans="1:13" ht="16.5" thickTop="1" thickBot="1">
      <c r="A26" s="14"/>
      <c r="B26" s="11" t="s">
        <v>36</v>
      </c>
      <c r="C26" s="37">
        <f>SUM(C44:AG44)</f>
        <v>0</v>
      </c>
      <c r="D26" s="33" t="s">
        <v>53</v>
      </c>
      <c r="E26" s="15"/>
      <c r="F26" s="14"/>
    </row>
    <row r="27" spans="1:13" ht="16.5" thickTop="1" thickBot="1">
      <c r="A27" s="14"/>
      <c r="B27" s="11" t="s">
        <v>37</v>
      </c>
      <c r="C27" s="37">
        <f t="shared" ref="C27:C39" si="0">SUM(C45:AG45)</f>
        <v>0</v>
      </c>
      <c r="D27" s="33" t="s">
        <v>53</v>
      </c>
      <c r="E27" s="15"/>
      <c r="F27" s="14"/>
    </row>
    <row r="28" spans="1:13" ht="16.5" thickTop="1" thickBot="1">
      <c r="A28" s="14"/>
      <c r="B28" s="11" t="s">
        <v>38</v>
      </c>
      <c r="C28" s="37">
        <f t="shared" si="0"/>
        <v>0</v>
      </c>
      <c r="D28" s="33" t="s">
        <v>53</v>
      </c>
      <c r="E28" s="15"/>
      <c r="F28" s="14"/>
      <c r="M28" s="34"/>
    </row>
    <row r="29" spans="1:13" ht="16.5" thickTop="1" thickBot="1">
      <c r="A29" s="14"/>
      <c r="B29" s="11" t="s">
        <v>39</v>
      </c>
      <c r="C29" s="37">
        <f t="shared" si="0"/>
        <v>0</v>
      </c>
      <c r="D29" s="33" t="s">
        <v>53</v>
      </c>
      <c r="E29" s="15"/>
      <c r="F29" s="14"/>
    </row>
    <row r="30" spans="1:13" ht="16.5" thickTop="1" thickBot="1">
      <c r="A30" s="14"/>
      <c r="B30" s="11" t="s">
        <v>40</v>
      </c>
      <c r="C30" s="37">
        <f t="shared" si="0"/>
        <v>0</v>
      </c>
      <c r="D30" s="33" t="s">
        <v>53</v>
      </c>
      <c r="E30" s="15"/>
      <c r="F30" s="14"/>
    </row>
    <row r="31" spans="1:13" ht="16.5" thickTop="1" thickBot="1">
      <c r="A31" s="14"/>
      <c r="B31" s="11" t="s">
        <v>41</v>
      </c>
      <c r="C31" s="37">
        <f t="shared" si="0"/>
        <v>0</v>
      </c>
      <c r="D31" s="33" t="s">
        <v>53</v>
      </c>
      <c r="E31" s="15"/>
      <c r="F31" s="14"/>
    </row>
    <row r="32" spans="1:13" ht="16.5" thickTop="1" thickBot="1">
      <c r="A32" s="14"/>
      <c r="B32" s="11" t="s">
        <v>42</v>
      </c>
      <c r="C32" s="37">
        <f t="shared" si="0"/>
        <v>0</v>
      </c>
      <c r="D32" s="33" t="s">
        <v>53</v>
      </c>
      <c r="E32" s="15"/>
      <c r="F32" s="14"/>
    </row>
    <row r="33" spans="1:34" ht="16.5" thickTop="1" thickBot="1">
      <c r="A33" s="14"/>
      <c r="B33" s="11" t="s">
        <v>43</v>
      </c>
      <c r="C33" s="37">
        <f t="shared" si="0"/>
        <v>0</v>
      </c>
      <c r="D33" s="33" t="s">
        <v>53</v>
      </c>
      <c r="E33" s="15"/>
      <c r="F33" s="14"/>
    </row>
    <row r="34" spans="1:34" ht="16.5" thickTop="1" thickBot="1">
      <c r="A34" s="14"/>
      <c r="B34" s="11" t="s">
        <v>44</v>
      </c>
      <c r="C34" s="37">
        <f t="shared" si="0"/>
        <v>0</v>
      </c>
      <c r="D34" s="33" t="s">
        <v>53</v>
      </c>
      <c r="E34" s="15"/>
      <c r="F34" s="14"/>
    </row>
    <row r="35" spans="1:34" ht="16.5" thickTop="1" thickBot="1">
      <c r="A35" s="14"/>
      <c r="B35" s="11" t="s">
        <v>45</v>
      </c>
      <c r="C35" s="37">
        <f t="shared" si="0"/>
        <v>0</v>
      </c>
      <c r="D35" s="33" t="s">
        <v>53</v>
      </c>
      <c r="E35" s="15"/>
      <c r="F35" s="14"/>
    </row>
    <row r="36" spans="1:34" ht="16.5" thickTop="1" thickBot="1">
      <c r="A36" s="14"/>
      <c r="B36" s="11" t="s">
        <v>46</v>
      </c>
      <c r="C36" s="37">
        <f t="shared" si="0"/>
        <v>0</v>
      </c>
      <c r="D36" s="33" t="s">
        <v>53</v>
      </c>
      <c r="E36" s="15"/>
      <c r="F36" s="14"/>
    </row>
    <row r="37" spans="1:34" ht="16.5" thickTop="1" thickBot="1">
      <c r="A37" s="14"/>
      <c r="B37" s="11" t="s">
        <v>47</v>
      </c>
      <c r="C37" s="37">
        <f t="shared" si="0"/>
        <v>0</v>
      </c>
      <c r="D37" s="33" t="s">
        <v>53</v>
      </c>
      <c r="E37" s="15"/>
      <c r="F37" s="14"/>
    </row>
    <row r="38" spans="1:34" ht="16.5" thickTop="1" thickBot="1">
      <c r="A38" s="14"/>
      <c r="B38" s="11" t="s">
        <v>48</v>
      </c>
      <c r="C38" s="37">
        <f t="shared" si="0"/>
        <v>0</v>
      </c>
      <c r="D38" s="33" t="s">
        <v>53</v>
      </c>
      <c r="E38" s="15"/>
      <c r="F38" s="14"/>
    </row>
    <row r="39" spans="1:34" ht="16.5" thickTop="1" thickBot="1">
      <c r="A39" s="14"/>
      <c r="B39" s="10"/>
      <c r="C39" s="37">
        <f t="shared" si="0"/>
        <v>0</v>
      </c>
      <c r="D39" s="33" t="s">
        <v>53</v>
      </c>
      <c r="E39" s="15"/>
      <c r="F39" s="14"/>
    </row>
    <row r="40" spans="1:34" ht="16.5" thickTop="1" thickBot="1">
      <c r="A40" s="14"/>
      <c r="B40" s="10" t="s">
        <v>62</v>
      </c>
      <c r="C40" s="38">
        <f>SUM(C8-C41)</f>
        <v>0</v>
      </c>
      <c r="D40" s="16"/>
      <c r="E40" s="14"/>
      <c r="F40" s="14"/>
    </row>
    <row r="41" spans="1:34" ht="15.75" thickTop="1">
      <c r="A41" s="14"/>
      <c r="B41" s="12" t="s">
        <v>13</v>
      </c>
      <c r="C41" s="39">
        <f>SUM(C11:C39)</f>
        <v>0</v>
      </c>
      <c r="D41" s="14"/>
      <c r="E41" s="14"/>
      <c r="F41" s="14"/>
    </row>
    <row r="42" spans="1:34" ht="15.75" thickBo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5.75" thickBot="1">
      <c r="A43" s="14"/>
      <c r="B43" s="17" t="s">
        <v>55</v>
      </c>
      <c r="C43" s="17">
        <v>41640</v>
      </c>
      <c r="D43" s="17">
        <v>41641</v>
      </c>
      <c r="E43" s="17">
        <v>41642</v>
      </c>
      <c r="F43" s="17">
        <v>41643</v>
      </c>
      <c r="G43" s="17">
        <v>41644</v>
      </c>
      <c r="H43" s="17">
        <v>41645</v>
      </c>
      <c r="I43" s="17">
        <v>41646</v>
      </c>
      <c r="J43" s="17">
        <v>41647</v>
      </c>
      <c r="K43" s="17">
        <v>41648</v>
      </c>
      <c r="L43" s="17">
        <v>41649</v>
      </c>
      <c r="M43" s="17">
        <v>41650</v>
      </c>
      <c r="N43" s="17">
        <v>41651</v>
      </c>
      <c r="O43" s="17">
        <v>41652</v>
      </c>
      <c r="P43" s="17">
        <v>41653</v>
      </c>
      <c r="Q43" s="17">
        <v>41654</v>
      </c>
      <c r="R43" s="17">
        <v>41655</v>
      </c>
      <c r="S43" s="17">
        <v>41656</v>
      </c>
      <c r="T43" s="17">
        <v>41657</v>
      </c>
      <c r="U43" s="17">
        <v>41658</v>
      </c>
      <c r="V43" s="17">
        <v>41659</v>
      </c>
      <c r="W43" s="17">
        <v>41660</v>
      </c>
      <c r="X43" s="17">
        <v>41661</v>
      </c>
      <c r="Y43" s="17">
        <v>41662</v>
      </c>
      <c r="Z43" s="17">
        <v>41663</v>
      </c>
      <c r="AA43" s="17">
        <v>41664</v>
      </c>
      <c r="AB43" s="17">
        <v>41665</v>
      </c>
      <c r="AC43" s="17">
        <v>41666</v>
      </c>
      <c r="AD43" s="17">
        <v>41667</v>
      </c>
      <c r="AE43" s="17">
        <v>41668</v>
      </c>
      <c r="AF43" s="17">
        <v>41669</v>
      </c>
      <c r="AG43" s="17">
        <v>41670</v>
      </c>
      <c r="AH43" s="25" t="s">
        <v>56</v>
      </c>
    </row>
    <row r="44" spans="1:34" ht="16.5" thickTop="1" thickBot="1">
      <c r="A44" s="14"/>
      <c r="B44" s="11" t="s">
        <v>36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40">
        <f>SUM(C44:AG44)</f>
        <v>0</v>
      </c>
    </row>
    <row r="45" spans="1:34" ht="16.5" thickTop="1" thickBot="1">
      <c r="A45" s="14"/>
      <c r="B45" s="11" t="s">
        <v>37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/>
      <c r="AH45" s="40">
        <f t="shared" ref="AH45:AH57" si="1">SUM(C45:AG45)</f>
        <v>0</v>
      </c>
    </row>
    <row r="46" spans="1:34" ht="16.5" thickTop="1" thickBot="1">
      <c r="A46" s="14"/>
      <c r="B46" s="11" t="s">
        <v>38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8"/>
      <c r="AH46" s="40">
        <f t="shared" si="1"/>
        <v>0</v>
      </c>
    </row>
    <row r="47" spans="1:34" ht="16.5" thickTop="1" thickBot="1">
      <c r="A47" s="14"/>
      <c r="B47" s="11" t="s">
        <v>39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8"/>
      <c r="AH47" s="40">
        <f t="shared" si="1"/>
        <v>0</v>
      </c>
    </row>
    <row r="48" spans="1:34" ht="16.5" thickTop="1" thickBot="1">
      <c r="A48" s="14"/>
      <c r="B48" s="11" t="s">
        <v>40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40">
        <f t="shared" si="1"/>
        <v>0</v>
      </c>
    </row>
    <row r="49" spans="1:34" ht="16.5" thickTop="1" thickBot="1">
      <c r="A49" s="14"/>
      <c r="B49" s="11" t="s">
        <v>41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8"/>
      <c r="AH49" s="40">
        <f t="shared" si="1"/>
        <v>0</v>
      </c>
    </row>
    <row r="50" spans="1:34" ht="16.5" thickTop="1" thickBot="1">
      <c r="A50" s="14"/>
      <c r="B50" s="11" t="s">
        <v>42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40">
        <f t="shared" si="1"/>
        <v>0</v>
      </c>
    </row>
    <row r="51" spans="1:34" ht="16.5" thickTop="1" thickBot="1">
      <c r="A51" s="14"/>
      <c r="B51" s="11" t="s">
        <v>43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40">
        <f t="shared" si="1"/>
        <v>0</v>
      </c>
    </row>
    <row r="52" spans="1:34" ht="16.5" thickTop="1" thickBot="1">
      <c r="A52" s="14"/>
      <c r="B52" s="11" t="s">
        <v>44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8"/>
      <c r="AH52" s="40">
        <f t="shared" si="1"/>
        <v>0</v>
      </c>
    </row>
    <row r="53" spans="1:34" ht="16.5" thickTop="1" thickBot="1">
      <c r="A53" s="14"/>
      <c r="B53" s="11" t="s">
        <v>45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40">
        <f t="shared" si="1"/>
        <v>0</v>
      </c>
    </row>
    <row r="54" spans="1:34" ht="16.5" thickTop="1" thickBot="1">
      <c r="A54" s="14"/>
      <c r="B54" s="11" t="s">
        <v>46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8"/>
      <c r="AH54" s="40">
        <f t="shared" si="1"/>
        <v>0</v>
      </c>
    </row>
    <row r="55" spans="1:34" ht="16.5" thickTop="1" thickBot="1">
      <c r="A55" s="14"/>
      <c r="B55" s="11" t="s">
        <v>47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40">
        <f t="shared" si="1"/>
        <v>0</v>
      </c>
    </row>
    <row r="56" spans="1:34" ht="16.5" thickTop="1" thickBot="1">
      <c r="A56" s="14"/>
      <c r="B56" s="11" t="s">
        <v>48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8"/>
      <c r="AH56" s="40">
        <f t="shared" si="1"/>
        <v>0</v>
      </c>
    </row>
    <row r="57" spans="1:34" ht="16.5" thickTop="1" thickBot="1">
      <c r="A57" s="14"/>
      <c r="B57" s="1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40">
        <f t="shared" si="1"/>
        <v>0</v>
      </c>
    </row>
    <row r="58" spans="1:34" ht="15.75" thickTop="1">
      <c r="A58" s="14"/>
      <c r="B58" s="12" t="s">
        <v>57</v>
      </c>
      <c r="C58" s="41">
        <f>SUM(C44:C57)</f>
        <v>0</v>
      </c>
      <c r="D58" s="41">
        <f t="shared" ref="D58:AH58" si="2">SUM(D44:D57)</f>
        <v>0</v>
      </c>
      <c r="E58" s="41">
        <f t="shared" si="2"/>
        <v>0</v>
      </c>
      <c r="F58" s="41">
        <f t="shared" si="2"/>
        <v>0</v>
      </c>
      <c r="G58" s="41">
        <f t="shared" si="2"/>
        <v>0</v>
      </c>
      <c r="H58" s="41">
        <f t="shared" si="2"/>
        <v>0</v>
      </c>
      <c r="I58" s="41">
        <f t="shared" si="2"/>
        <v>0</v>
      </c>
      <c r="J58" s="41">
        <f t="shared" si="2"/>
        <v>0</v>
      </c>
      <c r="K58" s="41">
        <f t="shared" si="2"/>
        <v>0</v>
      </c>
      <c r="L58" s="41">
        <f t="shared" si="2"/>
        <v>0</v>
      </c>
      <c r="M58" s="41">
        <f t="shared" si="2"/>
        <v>0</v>
      </c>
      <c r="N58" s="41">
        <f t="shared" si="2"/>
        <v>0</v>
      </c>
      <c r="O58" s="41">
        <f t="shared" si="2"/>
        <v>0</v>
      </c>
      <c r="P58" s="41">
        <f t="shared" si="2"/>
        <v>0</v>
      </c>
      <c r="Q58" s="41">
        <f t="shared" si="2"/>
        <v>0</v>
      </c>
      <c r="R58" s="41">
        <f t="shared" si="2"/>
        <v>0</v>
      </c>
      <c r="S58" s="41">
        <f t="shared" si="2"/>
        <v>0</v>
      </c>
      <c r="T58" s="41">
        <f t="shared" si="2"/>
        <v>0</v>
      </c>
      <c r="U58" s="41">
        <f t="shared" si="2"/>
        <v>0</v>
      </c>
      <c r="V58" s="41">
        <f t="shared" si="2"/>
        <v>0</v>
      </c>
      <c r="W58" s="41">
        <f t="shared" si="2"/>
        <v>0</v>
      </c>
      <c r="X58" s="41">
        <f t="shared" si="2"/>
        <v>0</v>
      </c>
      <c r="Y58" s="41">
        <f t="shared" si="2"/>
        <v>0</v>
      </c>
      <c r="Z58" s="41">
        <f t="shared" si="2"/>
        <v>0</v>
      </c>
      <c r="AA58" s="41">
        <f t="shared" si="2"/>
        <v>0</v>
      </c>
      <c r="AB58" s="41">
        <f t="shared" si="2"/>
        <v>0</v>
      </c>
      <c r="AC58" s="41">
        <f t="shared" si="2"/>
        <v>0</v>
      </c>
      <c r="AD58" s="41">
        <f t="shared" si="2"/>
        <v>0</v>
      </c>
      <c r="AE58" s="41">
        <f t="shared" si="2"/>
        <v>0</v>
      </c>
      <c r="AF58" s="41">
        <f t="shared" si="2"/>
        <v>0</v>
      </c>
      <c r="AG58" s="41">
        <f t="shared" si="2"/>
        <v>0</v>
      </c>
      <c r="AH58" s="41">
        <f t="shared" si="2"/>
        <v>0</v>
      </c>
    </row>
    <row r="59" spans="1:34" ht="15.75" thickBot="1">
      <c r="A59" s="14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ht="15.75" thickBot="1">
      <c r="A60" s="14"/>
      <c r="B60" s="18" t="s">
        <v>58</v>
      </c>
      <c r="C60" s="25">
        <v>41640</v>
      </c>
      <c r="D60" s="25">
        <v>41641</v>
      </c>
      <c r="E60" s="25">
        <v>41642</v>
      </c>
      <c r="F60" s="25">
        <v>41643</v>
      </c>
      <c r="G60" s="25">
        <v>41644</v>
      </c>
      <c r="H60" s="25">
        <v>41645</v>
      </c>
      <c r="I60" s="25">
        <v>41646</v>
      </c>
      <c r="J60" s="25">
        <v>41647</v>
      </c>
      <c r="K60" s="25">
        <v>41648</v>
      </c>
      <c r="L60" s="25">
        <v>41649</v>
      </c>
      <c r="M60" s="25">
        <v>41650</v>
      </c>
      <c r="N60" s="25">
        <v>41651</v>
      </c>
      <c r="O60" s="25">
        <v>41652</v>
      </c>
      <c r="P60" s="25">
        <v>41653</v>
      </c>
      <c r="Q60" s="25">
        <v>41654</v>
      </c>
      <c r="R60" s="25">
        <v>41655</v>
      </c>
      <c r="S60" s="25">
        <v>41656</v>
      </c>
      <c r="T60" s="25">
        <v>41657</v>
      </c>
      <c r="U60" s="25">
        <v>41658</v>
      </c>
      <c r="V60" s="25">
        <v>41659</v>
      </c>
      <c r="W60" s="25">
        <v>41660</v>
      </c>
      <c r="X60" s="25">
        <v>41661</v>
      </c>
      <c r="Y60" s="25">
        <v>41662</v>
      </c>
      <c r="Z60" s="25">
        <v>41663</v>
      </c>
      <c r="AA60" s="25">
        <v>41664</v>
      </c>
      <c r="AB60" s="25">
        <v>41665</v>
      </c>
      <c r="AC60" s="25">
        <v>41666</v>
      </c>
      <c r="AD60" s="25">
        <v>41667</v>
      </c>
      <c r="AE60" s="25">
        <v>41668</v>
      </c>
      <c r="AF60" s="25">
        <v>41669</v>
      </c>
      <c r="AG60" s="25">
        <v>41670</v>
      </c>
      <c r="AH60" s="30" t="s">
        <v>56</v>
      </c>
    </row>
    <row r="61" spans="1:34" ht="15.75" thickBot="1">
      <c r="A61" s="14"/>
      <c r="B61" s="19" t="s">
        <v>59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42">
        <f>SUM(C61:AG61)</f>
        <v>0</v>
      </c>
    </row>
    <row r="62" spans="1:34" ht="15.75" thickBot="1">
      <c r="B62" s="19" t="s">
        <v>60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42">
        <f t="shared" ref="AH62:AH63" si="3">SUM(C62:AG62)</f>
        <v>0</v>
      </c>
    </row>
    <row r="63" spans="1:34" ht="15.75" thickBot="1">
      <c r="B63" s="19" t="s">
        <v>61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42">
        <f t="shared" si="3"/>
        <v>0</v>
      </c>
    </row>
    <row r="64" spans="1:34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2:9">
      <c r="B65" t="s">
        <v>87</v>
      </c>
      <c r="C65" s="35" t="s">
        <v>93</v>
      </c>
      <c r="E65" s="125" t="s">
        <v>104</v>
      </c>
      <c r="F65" s="126"/>
      <c r="G65" s="127"/>
      <c r="H65" s="128" t="s">
        <v>93</v>
      </c>
      <c r="I65" s="129"/>
    </row>
    <row r="66" spans="2:9">
      <c r="B66" t="s">
        <v>94</v>
      </c>
      <c r="C66" s="56"/>
      <c r="E66" s="116" t="s">
        <v>96</v>
      </c>
      <c r="F66" s="117"/>
      <c r="G66" s="118"/>
      <c r="H66" s="119"/>
      <c r="I66" s="120"/>
    </row>
    <row r="67" spans="2:9">
      <c r="B67" t="s">
        <v>95</v>
      </c>
      <c r="C67" s="56"/>
      <c r="E67" s="116" t="s">
        <v>97</v>
      </c>
      <c r="F67" s="117"/>
      <c r="G67" s="118"/>
      <c r="H67" s="119"/>
      <c r="I67" s="120"/>
    </row>
    <row r="68" spans="2:9">
      <c r="B68" s="1" t="s">
        <v>89</v>
      </c>
      <c r="C68" s="56"/>
      <c r="E68" s="116" t="s">
        <v>98</v>
      </c>
      <c r="F68" s="117"/>
      <c r="G68" s="118"/>
      <c r="H68" s="119"/>
      <c r="I68" s="120"/>
    </row>
    <row r="69" spans="2:9">
      <c r="B69" s="1" t="s">
        <v>88</v>
      </c>
      <c r="C69" s="56"/>
      <c r="E69" s="116" t="s">
        <v>99</v>
      </c>
      <c r="F69" s="117"/>
      <c r="G69" s="118"/>
      <c r="H69" s="119"/>
      <c r="I69" s="120"/>
    </row>
    <row r="70" spans="2:9">
      <c r="B70" s="1" t="s">
        <v>90</v>
      </c>
      <c r="C70" s="56"/>
      <c r="E70" s="116" t="s">
        <v>100</v>
      </c>
      <c r="F70" s="117"/>
      <c r="G70" s="118"/>
      <c r="H70" s="119"/>
      <c r="I70" s="120"/>
    </row>
    <row r="71" spans="2:9">
      <c r="B71" s="1" t="s">
        <v>90</v>
      </c>
      <c r="C71" s="56"/>
      <c r="E71" s="116" t="s">
        <v>101</v>
      </c>
      <c r="F71" s="117"/>
      <c r="G71" s="118"/>
      <c r="H71" s="119"/>
      <c r="I71" s="120"/>
    </row>
    <row r="72" spans="2:9">
      <c r="B72" s="1" t="s">
        <v>90</v>
      </c>
      <c r="C72" s="56"/>
      <c r="E72" s="116" t="s">
        <v>102</v>
      </c>
      <c r="F72" s="117"/>
      <c r="G72" s="118"/>
      <c r="H72" s="119"/>
      <c r="I72" s="120"/>
    </row>
    <row r="73" spans="2:9">
      <c r="B73" s="1" t="s">
        <v>91</v>
      </c>
      <c r="C73" s="56"/>
      <c r="E73" s="116" t="s">
        <v>103</v>
      </c>
      <c r="F73" s="117"/>
      <c r="G73" s="118"/>
      <c r="H73" s="119"/>
      <c r="I73" s="120"/>
    </row>
    <row r="74" spans="2:9" ht="15.75" thickBot="1">
      <c r="B74" s="1" t="s">
        <v>92</v>
      </c>
      <c r="C74" s="56">
        <f>SUBTOTAL(109,[Amount])</f>
        <v>0</v>
      </c>
      <c r="E74" s="116" t="s">
        <v>91</v>
      </c>
      <c r="F74" s="117"/>
      <c r="G74" s="118"/>
      <c r="H74" s="119"/>
      <c r="I74" s="120"/>
    </row>
    <row r="75" spans="2:9" ht="15.75" thickTop="1">
      <c r="E75" s="121" t="s">
        <v>92</v>
      </c>
      <c r="F75" s="122"/>
      <c r="G75" s="122"/>
      <c r="H75" s="123">
        <f>SUM(H66:I74)</f>
        <v>0</v>
      </c>
      <c r="I75" s="124"/>
    </row>
  </sheetData>
  <mergeCells count="24">
    <mergeCell ref="B1:F1"/>
    <mergeCell ref="C2:E2"/>
    <mergeCell ref="E65:G65"/>
    <mergeCell ref="H65:I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E72:G72"/>
    <mergeCell ref="H72:I72"/>
    <mergeCell ref="E73:G73"/>
    <mergeCell ref="H73:I73"/>
    <mergeCell ref="E74:G74"/>
    <mergeCell ref="H74:I74"/>
    <mergeCell ref="E75:G75"/>
    <mergeCell ref="H75:I75"/>
  </mergeCells>
  <conditionalFormatting sqref="C40">
    <cfRule type="iconSet" priority="1">
      <iconSet iconSet="3Arrows">
        <cfvo type="percent" val="0"/>
        <cfvo type="num" val="($C$8*20%)"/>
        <cfvo type="num" val="($C$8*30%)"/>
      </iconSe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H75"/>
  <sheetViews>
    <sheetView showZeros="0" workbookViewId="0">
      <selection activeCell="B1" sqref="B1:F1"/>
    </sheetView>
  </sheetViews>
  <sheetFormatPr defaultRowHeight="15"/>
  <cols>
    <col min="1" max="1" width="2.140625" style="1" customWidth="1"/>
    <col min="2" max="2" width="27.42578125" style="1" customWidth="1"/>
    <col min="3" max="3" width="16.140625" style="1" customWidth="1"/>
    <col min="4" max="6" width="12.140625" style="1" customWidth="1"/>
    <col min="7" max="16384" width="9.140625" style="1"/>
  </cols>
  <sheetData>
    <row r="1" spans="1:6" ht="27">
      <c r="A1" s="14"/>
      <c r="B1" s="99" t="s">
        <v>107</v>
      </c>
      <c r="C1" s="99"/>
      <c r="D1" s="99"/>
      <c r="E1" s="99"/>
      <c r="F1" s="99"/>
    </row>
    <row r="2" spans="1:6" ht="18">
      <c r="A2" s="14"/>
      <c r="B2" s="13"/>
      <c r="C2" s="112" t="s">
        <v>77</v>
      </c>
      <c r="D2" s="112"/>
      <c r="E2" s="112"/>
      <c r="F2" s="14"/>
    </row>
    <row r="3" spans="1:6" ht="15.75" thickBot="1">
      <c r="A3" s="14"/>
      <c r="B3" s="14"/>
      <c r="C3" s="14"/>
      <c r="D3" s="14"/>
      <c r="E3" s="14"/>
      <c r="F3" s="14"/>
    </row>
    <row r="4" spans="1:6" ht="15.75" thickBot="1">
      <c r="A4" s="14"/>
      <c r="B4" s="4" t="s">
        <v>1</v>
      </c>
      <c r="C4" s="43" t="s">
        <v>80</v>
      </c>
      <c r="D4" s="14"/>
      <c r="E4" s="14"/>
      <c r="F4" s="14"/>
    </row>
    <row r="5" spans="1:6" ht="15.75" thickBot="1">
      <c r="A5" s="14"/>
      <c r="B5" s="6" t="s">
        <v>2</v>
      </c>
      <c r="C5" s="21"/>
      <c r="D5" s="16"/>
      <c r="E5" s="14"/>
      <c r="F5" s="14"/>
    </row>
    <row r="6" spans="1:6" ht="16.5" thickTop="1" thickBot="1">
      <c r="A6" s="14"/>
      <c r="B6" s="6" t="s">
        <v>3</v>
      </c>
      <c r="C6" s="21"/>
      <c r="D6" s="16" t="s">
        <v>53</v>
      </c>
      <c r="E6" s="14"/>
      <c r="F6" s="14"/>
    </row>
    <row r="7" spans="1:6" ht="16.5" thickTop="1" thickBot="1">
      <c r="A7" s="14"/>
      <c r="B7" s="7" t="s">
        <v>4</v>
      </c>
      <c r="C7" s="22"/>
      <c r="D7" s="16" t="s">
        <v>53</v>
      </c>
      <c r="E7" s="14"/>
      <c r="F7" s="14"/>
    </row>
    <row r="8" spans="1:6">
      <c r="A8" s="14"/>
      <c r="B8" s="8" t="s">
        <v>5</v>
      </c>
      <c r="C8" s="36">
        <f>SUM(C5:C7)</f>
        <v>0</v>
      </c>
      <c r="D8" s="14"/>
      <c r="E8" s="14"/>
      <c r="F8" s="14"/>
    </row>
    <row r="9" spans="1:6" ht="15.75" thickBot="1">
      <c r="A9" s="14"/>
      <c r="C9" s="23"/>
      <c r="D9" s="14"/>
      <c r="E9" s="14"/>
      <c r="F9" s="14"/>
    </row>
    <row r="10" spans="1:6" ht="15.75" thickBot="1">
      <c r="A10" s="14"/>
      <c r="B10" s="9" t="s">
        <v>6</v>
      </c>
      <c r="C10" s="24" t="s">
        <v>79</v>
      </c>
      <c r="D10" s="14"/>
      <c r="E10" s="14"/>
      <c r="F10" s="14"/>
    </row>
    <row r="11" spans="1:6" ht="15.75" thickBot="1">
      <c r="A11" s="14"/>
      <c r="B11" s="10" t="s">
        <v>29</v>
      </c>
      <c r="C11" s="21"/>
      <c r="D11" s="33" t="s">
        <v>53</v>
      </c>
      <c r="E11" s="15"/>
      <c r="F11" s="14"/>
    </row>
    <row r="12" spans="1:6" ht="16.5" thickTop="1" thickBot="1">
      <c r="A12" s="14"/>
      <c r="B12" s="11" t="s">
        <v>7</v>
      </c>
      <c r="C12" s="21">
        <f>SUM(H66:I74)</f>
        <v>0</v>
      </c>
      <c r="D12" s="33" t="s">
        <v>53</v>
      </c>
      <c r="E12" s="15"/>
      <c r="F12" s="14"/>
    </row>
    <row r="13" spans="1:6" ht="16.5" thickTop="1" thickBot="1">
      <c r="A13" s="14"/>
      <c r="B13" s="10" t="s">
        <v>8</v>
      </c>
      <c r="C13" s="21"/>
      <c r="D13" s="33" t="s">
        <v>53</v>
      </c>
      <c r="E13" s="15"/>
      <c r="F13" s="14"/>
    </row>
    <row r="14" spans="1:6" ht="16.5" thickTop="1" thickBot="1">
      <c r="A14" s="14"/>
      <c r="B14" s="10" t="s">
        <v>9</v>
      </c>
      <c r="C14" s="21"/>
      <c r="D14" s="33" t="s">
        <v>53</v>
      </c>
      <c r="E14" s="15"/>
      <c r="F14" s="14"/>
    </row>
    <row r="15" spans="1:6" ht="16.5" thickTop="1" thickBot="1">
      <c r="A15" s="14"/>
      <c r="B15" s="10" t="s">
        <v>10</v>
      </c>
      <c r="C15" s="21"/>
      <c r="D15" s="33" t="s">
        <v>53</v>
      </c>
      <c r="E15" s="15"/>
      <c r="F15" s="14"/>
    </row>
    <row r="16" spans="1:6" ht="16.5" thickTop="1" thickBot="1">
      <c r="A16" s="14"/>
      <c r="B16" s="10" t="s">
        <v>30</v>
      </c>
      <c r="C16" s="21"/>
      <c r="D16" s="33" t="s">
        <v>53</v>
      </c>
      <c r="E16" s="15"/>
      <c r="F16" s="14"/>
    </row>
    <row r="17" spans="1:13" ht="16.5" thickTop="1" thickBot="1">
      <c r="A17" s="14"/>
      <c r="B17" s="10" t="s">
        <v>11</v>
      </c>
      <c r="C17" s="21"/>
      <c r="D17" s="33" t="s">
        <v>53</v>
      </c>
      <c r="E17" s="15"/>
      <c r="F17" s="14"/>
    </row>
    <row r="18" spans="1:13" ht="16.5" thickTop="1" thickBot="1">
      <c r="A18" s="14"/>
      <c r="B18" s="10" t="s">
        <v>31</v>
      </c>
      <c r="C18" s="21"/>
      <c r="D18" s="33" t="s">
        <v>53</v>
      </c>
      <c r="E18" s="15"/>
      <c r="F18" s="14"/>
    </row>
    <row r="19" spans="1:13" ht="16.5" thickTop="1" thickBot="1">
      <c r="A19" s="14"/>
      <c r="B19" s="11" t="s">
        <v>32</v>
      </c>
      <c r="C19" s="21">
        <f>SUM(tblLoans15[Amount])</f>
        <v>0</v>
      </c>
      <c r="D19" s="33" t="s">
        <v>53</v>
      </c>
      <c r="E19" s="15"/>
      <c r="F19" s="14"/>
    </row>
    <row r="20" spans="1:13" ht="16.5" thickTop="1" thickBot="1">
      <c r="A20" s="14"/>
      <c r="B20" s="10" t="s">
        <v>33</v>
      </c>
      <c r="C20" s="21"/>
      <c r="D20" s="33" t="s">
        <v>53</v>
      </c>
      <c r="E20" s="15"/>
      <c r="F20" s="14"/>
    </row>
    <row r="21" spans="1:13" ht="16.5" thickTop="1" thickBot="1">
      <c r="A21" s="14"/>
      <c r="B21" s="10" t="s">
        <v>12</v>
      </c>
      <c r="C21" s="21"/>
      <c r="D21" s="33" t="s">
        <v>53</v>
      </c>
      <c r="E21" s="15"/>
      <c r="F21" s="14"/>
    </row>
    <row r="22" spans="1:13" ht="16.5" thickTop="1" thickBot="1">
      <c r="A22" s="14"/>
      <c r="B22" s="10" t="s">
        <v>34</v>
      </c>
      <c r="C22" s="21"/>
      <c r="D22" s="33" t="s">
        <v>53</v>
      </c>
      <c r="E22" s="15"/>
      <c r="F22" s="14"/>
    </row>
    <row r="23" spans="1:13" ht="16.5" thickTop="1" thickBot="1">
      <c r="A23" s="14"/>
      <c r="B23" s="10"/>
      <c r="C23" s="21"/>
      <c r="D23" s="33" t="s">
        <v>53</v>
      </c>
      <c r="E23" s="15"/>
      <c r="F23" s="14"/>
    </row>
    <row r="24" spans="1:13" ht="16.5" thickTop="1" thickBot="1">
      <c r="A24" s="14"/>
      <c r="B24" s="10"/>
      <c r="C24" s="21"/>
      <c r="D24" s="33" t="s">
        <v>53</v>
      </c>
      <c r="E24" s="15"/>
      <c r="F24" s="14"/>
    </row>
    <row r="25" spans="1:13" ht="16.5" thickTop="1" thickBot="1">
      <c r="A25" s="14"/>
      <c r="B25" s="10" t="s">
        <v>35</v>
      </c>
      <c r="C25" s="21"/>
      <c r="D25" s="33" t="s">
        <v>53</v>
      </c>
      <c r="E25" s="15"/>
      <c r="F25" s="14"/>
    </row>
    <row r="26" spans="1:13" ht="16.5" thickTop="1" thickBot="1">
      <c r="A26" s="14"/>
      <c r="B26" s="11" t="s">
        <v>36</v>
      </c>
      <c r="C26" s="37">
        <f>SUM(C44:AG44)</f>
        <v>0</v>
      </c>
      <c r="D26" s="33" t="s">
        <v>53</v>
      </c>
      <c r="E26" s="15"/>
      <c r="F26" s="14"/>
    </row>
    <row r="27" spans="1:13" ht="16.5" thickTop="1" thickBot="1">
      <c r="A27" s="14"/>
      <c r="B27" s="11" t="s">
        <v>37</v>
      </c>
      <c r="C27" s="37">
        <f t="shared" ref="C27:C39" si="0">SUM(C45:AG45)</f>
        <v>0</v>
      </c>
      <c r="D27" s="33" t="s">
        <v>53</v>
      </c>
      <c r="E27" s="15"/>
      <c r="F27" s="14"/>
    </row>
    <row r="28" spans="1:13" ht="16.5" thickTop="1" thickBot="1">
      <c r="A28" s="14"/>
      <c r="B28" s="11" t="s">
        <v>38</v>
      </c>
      <c r="C28" s="37">
        <f t="shared" si="0"/>
        <v>0</v>
      </c>
      <c r="D28" s="33" t="s">
        <v>53</v>
      </c>
      <c r="E28" s="15"/>
      <c r="F28" s="14"/>
      <c r="M28" s="34"/>
    </row>
    <row r="29" spans="1:13" ht="16.5" thickTop="1" thickBot="1">
      <c r="A29" s="14"/>
      <c r="B29" s="11" t="s">
        <v>39</v>
      </c>
      <c r="C29" s="37">
        <f t="shared" si="0"/>
        <v>0</v>
      </c>
      <c r="D29" s="33" t="s">
        <v>53</v>
      </c>
      <c r="E29" s="15"/>
      <c r="F29" s="14"/>
    </row>
    <row r="30" spans="1:13" ht="16.5" thickTop="1" thickBot="1">
      <c r="A30" s="14"/>
      <c r="B30" s="11" t="s">
        <v>40</v>
      </c>
      <c r="C30" s="37">
        <f t="shared" si="0"/>
        <v>0</v>
      </c>
      <c r="D30" s="33" t="s">
        <v>53</v>
      </c>
      <c r="E30" s="15"/>
      <c r="F30" s="14"/>
    </row>
    <row r="31" spans="1:13" ht="16.5" thickTop="1" thickBot="1">
      <c r="A31" s="14"/>
      <c r="B31" s="11" t="s">
        <v>41</v>
      </c>
      <c r="C31" s="37">
        <f t="shared" si="0"/>
        <v>0</v>
      </c>
      <c r="D31" s="33" t="s">
        <v>53</v>
      </c>
      <c r="E31" s="15"/>
      <c r="F31" s="14"/>
    </row>
    <row r="32" spans="1:13" ht="16.5" thickTop="1" thickBot="1">
      <c r="A32" s="14"/>
      <c r="B32" s="11" t="s">
        <v>42</v>
      </c>
      <c r="C32" s="37">
        <f t="shared" si="0"/>
        <v>0</v>
      </c>
      <c r="D32" s="33" t="s">
        <v>53</v>
      </c>
      <c r="E32" s="15"/>
      <c r="F32" s="14"/>
    </row>
    <row r="33" spans="1:34" ht="16.5" thickTop="1" thickBot="1">
      <c r="A33" s="14"/>
      <c r="B33" s="11" t="s">
        <v>43</v>
      </c>
      <c r="C33" s="37">
        <f t="shared" si="0"/>
        <v>0</v>
      </c>
      <c r="D33" s="33" t="s">
        <v>53</v>
      </c>
      <c r="E33" s="15"/>
      <c r="F33" s="14"/>
    </row>
    <row r="34" spans="1:34" ht="16.5" thickTop="1" thickBot="1">
      <c r="A34" s="14"/>
      <c r="B34" s="11" t="s">
        <v>44</v>
      </c>
      <c r="C34" s="37">
        <f t="shared" si="0"/>
        <v>0</v>
      </c>
      <c r="D34" s="33" t="s">
        <v>53</v>
      </c>
      <c r="E34" s="15"/>
      <c r="F34" s="14"/>
    </row>
    <row r="35" spans="1:34" ht="16.5" thickTop="1" thickBot="1">
      <c r="A35" s="14"/>
      <c r="B35" s="11" t="s">
        <v>45</v>
      </c>
      <c r="C35" s="37">
        <f t="shared" si="0"/>
        <v>0</v>
      </c>
      <c r="D35" s="33" t="s">
        <v>53</v>
      </c>
      <c r="E35" s="15"/>
      <c r="F35" s="14"/>
    </row>
    <row r="36" spans="1:34" ht="16.5" thickTop="1" thickBot="1">
      <c r="A36" s="14"/>
      <c r="B36" s="11" t="s">
        <v>46</v>
      </c>
      <c r="C36" s="37">
        <f t="shared" si="0"/>
        <v>0</v>
      </c>
      <c r="D36" s="33" t="s">
        <v>53</v>
      </c>
      <c r="E36" s="15"/>
      <c r="F36" s="14"/>
    </row>
    <row r="37" spans="1:34" ht="16.5" thickTop="1" thickBot="1">
      <c r="A37" s="14"/>
      <c r="B37" s="11" t="s">
        <v>47</v>
      </c>
      <c r="C37" s="37">
        <f t="shared" si="0"/>
        <v>0</v>
      </c>
      <c r="D37" s="33" t="s">
        <v>53</v>
      </c>
      <c r="E37" s="15"/>
      <c r="F37" s="14"/>
    </row>
    <row r="38" spans="1:34" ht="16.5" thickTop="1" thickBot="1">
      <c r="A38" s="14"/>
      <c r="B38" s="11" t="s">
        <v>48</v>
      </c>
      <c r="C38" s="37">
        <f t="shared" si="0"/>
        <v>0</v>
      </c>
      <c r="D38" s="33" t="s">
        <v>53</v>
      </c>
      <c r="E38" s="15"/>
      <c r="F38" s="14"/>
    </row>
    <row r="39" spans="1:34" ht="16.5" thickTop="1" thickBot="1">
      <c r="A39" s="14"/>
      <c r="B39" s="10"/>
      <c r="C39" s="37">
        <f t="shared" si="0"/>
        <v>0</v>
      </c>
      <c r="D39" s="33" t="s">
        <v>53</v>
      </c>
      <c r="E39" s="15"/>
      <c r="F39" s="14"/>
    </row>
    <row r="40" spans="1:34" ht="16.5" thickTop="1" thickBot="1">
      <c r="A40" s="14"/>
      <c r="B40" s="10" t="s">
        <v>62</v>
      </c>
      <c r="C40" s="38">
        <f>SUM(C8-C41)</f>
        <v>0</v>
      </c>
      <c r="D40" s="16"/>
      <c r="E40" s="14"/>
      <c r="F40" s="14"/>
    </row>
    <row r="41" spans="1:34" ht="15.75" thickTop="1">
      <c r="A41" s="14"/>
      <c r="B41" s="12" t="s">
        <v>13</v>
      </c>
      <c r="C41" s="39">
        <f>SUM(C11:C39)</f>
        <v>0</v>
      </c>
      <c r="D41" s="14"/>
      <c r="E41" s="14"/>
      <c r="F41" s="14"/>
    </row>
    <row r="42" spans="1:34" ht="15.75" thickBo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5.75" thickBot="1">
      <c r="A43" s="14"/>
      <c r="B43" s="17" t="s">
        <v>55</v>
      </c>
      <c r="C43" s="17">
        <v>41671</v>
      </c>
      <c r="D43" s="17">
        <v>41672</v>
      </c>
      <c r="E43" s="17">
        <v>41673</v>
      </c>
      <c r="F43" s="17">
        <v>41674</v>
      </c>
      <c r="G43" s="17">
        <v>41675</v>
      </c>
      <c r="H43" s="17">
        <v>41676</v>
      </c>
      <c r="I43" s="17">
        <v>41677</v>
      </c>
      <c r="J43" s="17">
        <v>41678</v>
      </c>
      <c r="K43" s="17">
        <v>41679</v>
      </c>
      <c r="L43" s="17">
        <v>41680</v>
      </c>
      <c r="M43" s="17">
        <v>41681</v>
      </c>
      <c r="N43" s="17">
        <v>41682</v>
      </c>
      <c r="O43" s="17">
        <v>41683</v>
      </c>
      <c r="P43" s="17">
        <v>41684</v>
      </c>
      <c r="Q43" s="17">
        <v>41685</v>
      </c>
      <c r="R43" s="17">
        <v>41686</v>
      </c>
      <c r="S43" s="17">
        <v>41687</v>
      </c>
      <c r="T43" s="17">
        <v>41688</v>
      </c>
      <c r="U43" s="17">
        <v>41689</v>
      </c>
      <c r="V43" s="17">
        <v>41690</v>
      </c>
      <c r="W43" s="17">
        <v>41691</v>
      </c>
      <c r="X43" s="17">
        <v>41692</v>
      </c>
      <c r="Y43" s="17">
        <v>41693</v>
      </c>
      <c r="Z43" s="17">
        <v>41694</v>
      </c>
      <c r="AA43" s="17">
        <v>41695</v>
      </c>
      <c r="AB43" s="17">
        <v>41696</v>
      </c>
      <c r="AC43" s="17">
        <v>41697</v>
      </c>
      <c r="AD43" s="17">
        <v>41698</v>
      </c>
      <c r="AE43" s="17">
        <v>41546</v>
      </c>
      <c r="AF43" s="17">
        <v>41547</v>
      </c>
      <c r="AG43" s="17"/>
      <c r="AH43" s="25" t="s">
        <v>56</v>
      </c>
    </row>
    <row r="44" spans="1:34" ht="16.5" thickTop="1" thickBot="1">
      <c r="A44" s="14"/>
      <c r="B44" s="11" t="s">
        <v>36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40">
        <f>SUM(C44:AG44)</f>
        <v>0</v>
      </c>
    </row>
    <row r="45" spans="1:34" ht="16.5" thickTop="1" thickBot="1">
      <c r="A45" s="14"/>
      <c r="B45" s="11" t="s">
        <v>37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/>
      <c r="AH45" s="40">
        <f t="shared" ref="AH45:AH57" si="1">SUM(C45:AG45)</f>
        <v>0</v>
      </c>
    </row>
    <row r="46" spans="1:34" ht="16.5" thickTop="1" thickBot="1">
      <c r="A46" s="14"/>
      <c r="B46" s="11" t="s">
        <v>38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8"/>
      <c r="AH46" s="40">
        <f t="shared" si="1"/>
        <v>0</v>
      </c>
    </row>
    <row r="47" spans="1:34" ht="16.5" thickTop="1" thickBot="1">
      <c r="A47" s="14"/>
      <c r="B47" s="11" t="s">
        <v>39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8"/>
      <c r="AH47" s="40">
        <f t="shared" si="1"/>
        <v>0</v>
      </c>
    </row>
    <row r="48" spans="1:34" ht="16.5" thickTop="1" thickBot="1">
      <c r="A48" s="14"/>
      <c r="B48" s="11" t="s">
        <v>40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40">
        <f t="shared" si="1"/>
        <v>0</v>
      </c>
    </row>
    <row r="49" spans="1:34" ht="16.5" thickTop="1" thickBot="1">
      <c r="A49" s="14"/>
      <c r="B49" s="11" t="s">
        <v>41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8"/>
      <c r="AH49" s="40">
        <f t="shared" si="1"/>
        <v>0</v>
      </c>
    </row>
    <row r="50" spans="1:34" ht="16.5" thickTop="1" thickBot="1">
      <c r="A50" s="14"/>
      <c r="B50" s="11" t="s">
        <v>42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40">
        <f t="shared" si="1"/>
        <v>0</v>
      </c>
    </row>
    <row r="51" spans="1:34" ht="16.5" thickTop="1" thickBot="1">
      <c r="A51" s="14"/>
      <c r="B51" s="11" t="s">
        <v>43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40">
        <f t="shared" si="1"/>
        <v>0</v>
      </c>
    </row>
    <row r="52" spans="1:34" ht="16.5" thickTop="1" thickBot="1">
      <c r="A52" s="14"/>
      <c r="B52" s="11" t="s">
        <v>44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8"/>
      <c r="AH52" s="40">
        <f t="shared" si="1"/>
        <v>0</v>
      </c>
    </row>
    <row r="53" spans="1:34" ht="16.5" thickTop="1" thickBot="1">
      <c r="A53" s="14"/>
      <c r="B53" s="11" t="s">
        <v>45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40">
        <f t="shared" si="1"/>
        <v>0</v>
      </c>
    </row>
    <row r="54" spans="1:34" ht="16.5" thickTop="1" thickBot="1">
      <c r="A54" s="14"/>
      <c r="B54" s="11" t="s">
        <v>46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8"/>
      <c r="AH54" s="40">
        <f t="shared" si="1"/>
        <v>0</v>
      </c>
    </row>
    <row r="55" spans="1:34" ht="16.5" thickTop="1" thickBot="1">
      <c r="A55" s="14"/>
      <c r="B55" s="11" t="s">
        <v>47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8"/>
      <c r="AH55" s="40">
        <f t="shared" si="1"/>
        <v>0</v>
      </c>
    </row>
    <row r="56" spans="1:34" ht="16.5" thickTop="1" thickBot="1">
      <c r="A56" s="14"/>
      <c r="B56" s="11" t="s">
        <v>48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8"/>
      <c r="AH56" s="40">
        <f t="shared" si="1"/>
        <v>0</v>
      </c>
    </row>
    <row r="57" spans="1:34" ht="16.5" thickTop="1" thickBot="1">
      <c r="A57" s="14"/>
      <c r="B57" s="1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40">
        <f t="shared" si="1"/>
        <v>0</v>
      </c>
    </row>
    <row r="58" spans="1:34" ht="15.75" thickTop="1">
      <c r="A58" s="14"/>
      <c r="B58" s="12" t="s">
        <v>57</v>
      </c>
      <c r="C58" s="41">
        <f>SUM(C44:C57)</f>
        <v>0</v>
      </c>
      <c r="D58" s="41">
        <f t="shared" ref="D58:AH58" si="2">SUM(D44:D57)</f>
        <v>0</v>
      </c>
      <c r="E58" s="41">
        <f t="shared" si="2"/>
        <v>0</v>
      </c>
      <c r="F58" s="41">
        <f t="shared" si="2"/>
        <v>0</v>
      </c>
      <c r="G58" s="41">
        <f t="shared" si="2"/>
        <v>0</v>
      </c>
      <c r="H58" s="41">
        <f t="shared" si="2"/>
        <v>0</v>
      </c>
      <c r="I58" s="41">
        <f t="shared" si="2"/>
        <v>0</v>
      </c>
      <c r="J58" s="41">
        <f t="shared" si="2"/>
        <v>0</v>
      </c>
      <c r="K58" s="41">
        <f t="shared" si="2"/>
        <v>0</v>
      </c>
      <c r="L58" s="41">
        <f t="shared" si="2"/>
        <v>0</v>
      </c>
      <c r="M58" s="41">
        <f t="shared" si="2"/>
        <v>0</v>
      </c>
      <c r="N58" s="41">
        <f t="shared" si="2"/>
        <v>0</v>
      </c>
      <c r="O58" s="41">
        <f t="shared" si="2"/>
        <v>0</v>
      </c>
      <c r="P58" s="41">
        <f t="shared" si="2"/>
        <v>0</v>
      </c>
      <c r="Q58" s="41">
        <f t="shared" si="2"/>
        <v>0</v>
      </c>
      <c r="R58" s="41">
        <f t="shared" si="2"/>
        <v>0</v>
      </c>
      <c r="S58" s="41">
        <f t="shared" si="2"/>
        <v>0</v>
      </c>
      <c r="T58" s="41">
        <f t="shared" si="2"/>
        <v>0</v>
      </c>
      <c r="U58" s="41">
        <f t="shared" si="2"/>
        <v>0</v>
      </c>
      <c r="V58" s="41">
        <f t="shared" si="2"/>
        <v>0</v>
      </c>
      <c r="W58" s="41">
        <f t="shared" si="2"/>
        <v>0</v>
      </c>
      <c r="X58" s="41">
        <f t="shared" si="2"/>
        <v>0</v>
      </c>
      <c r="Y58" s="41">
        <f t="shared" si="2"/>
        <v>0</v>
      </c>
      <c r="Z58" s="41">
        <f t="shared" si="2"/>
        <v>0</v>
      </c>
      <c r="AA58" s="41">
        <f t="shared" si="2"/>
        <v>0</v>
      </c>
      <c r="AB58" s="41">
        <f t="shared" si="2"/>
        <v>0</v>
      </c>
      <c r="AC58" s="41">
        <f t="shared" si="2"/>
        <v>0</v>
      </c>
      <c r="AD58" s="41">
        <f t="shared" si="2"/>
        <v>0</v>
      </c>
      <c r="AE58" s="41">
        <f t="shared" si="2"/>
        <v>0</v>
      </c>
      <c r="AF58" s="41">
        <f t="shared" si="2"/>
        <v>0</v>
      </c>
      <c r="AG58" s="41">
        <f t="shared" si="2"/>
        <v>0</v>
      </c>
      <c r="AH58" s="41">
        <f t="shared" si="2"/>
        <v>0</v>
      </c>
    </row>
    <row r="59" spans="1:34" ht="15.75" thickBot="1">
      <c r="A59" s="14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ht="15.75" thickBot="1">
      <c r="A60" s="14"/>
      <c r="B60" s="18" t="s">
        <v>58</v>
      </c>
      <c r="C60" s="25">
        <v>41671</v>
      </c>
      <c r="D60" s="25">
        <v>41672</v>
      </c>
      <c r="E60" s="25">
        <v>41673</v>
      </c>
      <c r="F60" s="25">
        <v>41674</v>
      </c>
      <c r="G60" s="25">
        <v>41675</v>
      </c>
      <c r="H60" s="25">
        <v>41676</v>
      </c>
      <c r="I60" s="25">
        <v>41677</v>
      </c>
      <c r="J60" s="25">
        <v>41678</v>
      </c>
      <c r="K60" s="25">
        <v>41679</v>
      </c>
      <c r="L60" s="25">
        <v>41680</v>
      </c>
      <c r="M60" s="25">
        <v>41681</v>
      </c>
      <c r="N60" s="25">
        <v>41682</v>
      </c>
      <c r="O60" s="25">
        <v>41683</v>
      </c>
      <c r="P60" s="25">
        <v>41684</v>
      </c>
      <c r="Q60" s="25">
        <v>41685</v>
      </c>
      <c r="R60" s="25">
        <v>41686</v>
      </c>
      <c r="S60" s="25">
        <v>41687</v>
      </c>
      <c r="T60" s="25">
        <v>41688</v>
      </c>
      <c r="U60" s="25">
        <v>41689</v>
      </c>
      <c r="V60" s="25">
        <v>41690</v>
      </c>
      <c r="W60" s="25">
        <v>41691</v>
      </c>
      <c r="X60" s="25">
        <v>41692</v>
      </c>
      <c r="Y60" s="25">
        <v>41693</v>
      </c>
      <c r="Z60" s="25">
        <v>41694</v>
      </c>
      <c r="AA60" s="25">
        <v>41695</v>
      </c>
      <c r="AB60" s="25">
        <v>41696</v>
      </c>
      <c r="AC60" s="25">
        <v>41697</v>
      </c>
      <c r="AD60" s="25">
        <v>41698</v>
      </c>
      <c r="AE60" s="25">
        <v>41546</v>
      </c>
      <c r="AF60" s="25">
        <v>41547</v>
      </c>
      <c r="AG60" s="25"/>
      <c r="AH60" s="30" t="s">
        <v>56</v>
      </c>
    </row>
    <row r="61" spans="1:34" ht="15.75" thickBot="1">
      <c r="A61" s="14"/>
      <c r="B61" s="19" t="s">
        <v>59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42">
        <f>SUM(C61:AG61)</f>
        <v>0</v>
      </c>
    </row>
    <row r="62" spans="1:34" ht="15.75" thickBot="1">
      <c r="B62" s="19" t="s">
        <v>60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42">
        <f t="shared" ref="AH62:AH63" si="3">SUM(C62:AG62)</f>
        <v>0</v>
      </c>
    </row>
    <row r="63" spans="1:34" ht="15.75" thickBot="1">
      <c r="B63" s="19" t="s">
        <v>61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42">
        <f t="shared" si="3"/>
        <v>0</v>
      </c>
    </row>
    <row r="64" spans="1:34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2:9">
      <c r="B65" t="s">
        <v>87</v>
      </c>
      <c r="C65" s="35" t="s">
        <v>93</v>
      </c>
      <c r="E65" s="125" t="s">
        <v>104</v>
      </c>
      <c r="F65" s="126"/>
      <c r="G65" s="127"/>
      <c r="H65" s="128" t="s">
        <v>93</v>
      </c>
      <c r="I65" s="129"/>
    </row>
    <row r="66" spans="2:9">
      <c r="B66" t="s">
        <v>94</v>
      </c>
      <c r="C66" s="56"/>
      <c r="E66" s="116" t="s">
        <v>96</v>
      </c>
      <c r="F66" s="117"/>
      <c r="G66" s="118"/>
      <c r="H66" s="119"/>
      <c r="I66" s="120"/>
    </row>
    <row r="67" spans="2:9">
      <c r="B67" t="s">
        <v>95</v>
      </c>
      <c r="C67" s="56"/>
      <c r="E67" s="116" t="s">
        <v>97</v>
      </c>
      <c r="F67" s="117"/>
      <c r="G67" s="118"/>
      <c r="H67" s="119"/>
      <c r="I67" s="120"/>
    </row>
    <row r="68" spans="2:9">
      <c r="B68" s="1" t="s">
        <v>89</v>
      </c>
      <c r="C68" s="56"/>
      <c r="E68" s="116" t="s">
        <v>98</v>
      </c>
      <c r="F68" s="117"/>
      <c r="G68" s="118"/>
      <c r="H68" s="119"/>
      <c r="I68" s="120"/>
    </row>
    <row r="69" spans="2:9">
      <c r="B69" s="1" t="s">
        <v>88</v>
      </c>
      <c r="C69" s="56"/>
      <c r="E69" s="116" t="s">
        <v>99</v>
      </c>
      <c r="F69" s="117"/>
      <c r="G69" s="118"/>
      <c r="H69" s="119"/>
      <c r="I69" s="120"/>
    </row>
    <row r="70" spans="2:9">
      <c r="B70" s="1" t="s">
        <v>90</v>
      </c>
      <c r="C70" s="56"/>
      <c r="E70" s="116" t="s">
        <v>100</v>
      </c>
      <c r="F70" s="117"/>
      <c r="G70" s="118"/>
      <c r="H70" s="119"/>
      <c r="I70" s="120"/>
    </row>
    <row r="71" spans="2:9">
      <c r="B71" s="1" t="s">
        <v>90</v>
      </c>
      <c r="C71" s="56"/>
      <c r="E71" s="116" t="s">
        <v>101</v>
      </c>
      <c r="F71" s="117"/>
      <c r="G71" s="118"/>
      <c r="H71" s="119"/>
      <c r="I71" s="120"/>
    </row>
    <row r="72" spans="2:9">
      <c r="B72" s="1" t="s">
        <v>90</v>
      </c>
      <c r="C72" s="56"/>
      <c r="E72" s="116" t="s">
        <v>102</v>
      </c>
      <c r="F72" s="117"/>
      <c r="G72" s="118"/>
      <c r="H72" s="119"/>
      <c r="I72" s="120"/>
    </row>
    <row r="73" spans="2:9">
      <c r="B73" s="1" t="s">
        <v>91</v>
      </c>
      <c r="C73" s="56"/>
      <c r="E73" s="116" t="s">
        <v>103</v>
      </c>
      <c r="F73" s="117"/>
      <c r="G73" s="118"/>
      <c r="H73" s="119"/>
      <c r="I73" s="120"/>
    </row>
    <row r="74" spans="2:9" ht="15.75" thickBot="1">
      <c r="B74" s="1" t="s">
        <v>92</v>
      </c>
      <c r="C74" s="56">
        <f>SUBTOTAL(109,[Amount])</f>
        <v>0</v>
      </c>
      <c r="E74" s="116" t="s">
        <v>91</v>
      </c>
      <c r="F74" s="117"/>
      <c r="G74" s="118"/>
      <c r="H74" s="119"/>
      <c r="I74" s="120"/>
    </row>
    <row r="75" spans="2:9" ht="15.75" thickTop="1">
      <c r="E75" s="121" t="s">
        <v>92</v>
      </c>
      <c r="F75" s="122"/>
      <c r="G75" s="122"/>
      <c r="H75" s="123">
        <f>SUM(H66:I74)</f>
        <v>0</v>
      </c>
      <c r="I75" s="124"/>
    </row>
  </sheetData>
  <mergeCells count="24">
    <mergeCell ref="B1:F1"/>
    <mergeCell ref="C2:E2"/>
    <mergeCell ref="E65:G65"/>
    <mergeCell ref="H65:I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E72:G72"/>
    <mergeCell ref="H72:I72"/>
    <mergeCell ref="E73:G73"/>
    <mergeCell ref="H73:I73"/>
    <mergeCell ref="E74:G74"/>
    <mergeCell ref="H74:I74"/>
    <mergeCell ref="E75:G75"/>
    <mergeCell ref="H75:I75"/>
  </mergeCells>
  <conditionalFormatting sqref="C40">
    <cfRule type="iconSet" priority="1">
      <iconSet iconSet="3Arrows">
        <cfvo type="percent" val="0"/>
        <cfvo type="num" val="($C$8*20%)"/>
        <cfvo type="num" val="($C$8*30%)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 Board</vt:lpstr>
      <vt:lpstr>Main Board</vt:lpstr>
      <vt:lpstr>Aug'13</vt:lpstr>
      <vt:lpstr>Sep'13</vt:lpstr>
      <vt:lpstr>Oct'13</vt:lpstr>
      <vt:lpstr>Nov'13</vt:lpstr>
      <vt:lpstr>Dec'13</vt:lpstr>
      <vt:lpstr>Jan'14</vt:lpstr>
      <vt:lpstr>Feb'14</vt:lpstr>
      <vt:lpstr>Mar'14</vt:lpstr>
      <vt:lpstr>Apr'14</vt:lpstr>
      <vt:lpstr>May'14</vt:lpstr>
      <vt:lpstr>For Formula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Business</cp:lastModifiedBy>
  <dcterms:created xsi:type="dcterms:W3CDTF">2013-09-24T05:27:15Z</dcterms:created>
  <dcterms:modified xsi:type="dcterms:W3CDTF">2013-10-18T10:42:39Z</dcterms:modified>
</cp:coreProperties>
</file>