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20" yWindow="-120" windowWidth="20610" windowHeight="11760" tabRatio="512"/>
  </bookViews>
  <sheets>
    <sheet name="DRK Dana Desa Sukanagara 2025" sheetId="8" r:id="rId1"/>
  </sheets>
  <definedNames>
    <definedName name="_xlnm.Print_Area" localSheetId="0">'DRK Dana Desa Sukanagara 2025'!$A$1:$MO$91</definedName>
  </definedNames>
  <calcPr calcId="145621"/>
</workbook>
</file>

<file path=xl/calcChain.xml><?xml version="1.0" encoding="utf-8"?>
<calcChain xmlns="http://schemas.openxmlformats.org/spreadsheetml/2006/main">
  <c r="T66" i="8" l="1"/>
  <c r="T52" i="8"/>
  <c r="V52" i="8" s="1"/>
  <c r="W53" i="8" s="1"/>
  <c r="T53" i="8"/>
  <c r="T49" i="8"/>
  <c r="T46" i="8"/>
  <c r="V54" i="8" l="1"/>
  <c r="V49" i="8"/>
  <c r="V48" i="8"/>
  <c r="U49" i="8"/>
  <c r="U48" i="8"/>
  <c r="T63" i="8" l="1"/>
  <c r="U15" i="8" l="1"/>
  <c r="U14" i="8"/>
  <c r="R34" i="8" l="1"/>
  <c r="P35" i="8" l="1"/>
  <c r="S65" i="8"/>
  <c r="S67" i="8"/>
  <c r="R25" i="8"/>
  <c r="R28" i="8"/>
  <c r="R17" i="8"/>
  <c r="R14" i="8"/>
  <c r="N57" i="8" l="1"/>
  <c r="R57" i="8" s="1"/>
  <c r="S57" i="8" s="1"/>
  <c r="N58" i="8"/>
  <c r="R58" i="8" s="1"/>
  <c r="S58" i="8" s="1"/>
  <c r="N59" i="8"/>
  <c r="R59" i="8" s="1"/>
  <c r="S59" i="8" s="1"/>
  <c r="N60" i="8"/>
  <c r="R60" i="8" s="1"/>
  <c r="S60" i="8" s="1"/>
  <c r="N61" i="8"/>
  <c r="R61" i="8" s="1"/>
  <c r="S61" i="8" s="1"/>
  <c r="N62" i="8"/>
  <c r="P62" i="8" s="1"/>
  <c r="S62" i="8" s="1"/>
  <c r="N63" i="8"/>
  <c r="P63" i="8" s="1"/>
  <c r="S63" i="8" s="1"/>
  <c r="N64" i="8"/>
  <c r="P64" i="8" s="1"/>
  <c r="S64" i="8" s="1"/>
  <c r="N56" i="8"/>
  <c r="N65" i="8"/>
  <c r="N66" i="8"/>
  <c r="P66" i="8" s="1"/>
  <c r="S66" i="8" s="1"/>
  <c r="N67" i="8"/>
  <c r="N68" i="8"/>
  <c r="R68" i="8" s="1"/>
  <c r="S68" i="8" s="1"/>
  <c r="T64" i="8" l="1"/>
  <c r="T65" i="8" s="1"/>
  <c r="R56" i="8"/>
  <c r="S56" i="8" s="1"/>
  <c r="N47" i="8"/>
  <c r="P47" i="8" s="1"/>
  <c r="N48" i="8"/>
  <c r="P48" i="8" s="1"/>
  <c r="N49" i="8"/>
  <c r="P49" i="8" s="1"/>
  <c r="N50" i="8"/>
  <c r="P50" i="8" s="1"/>
  <c r="N51" i="8"/>
  <c r="P51" i="8" s="1"/>
  <c r="N52" i="8"/>
  <c r="P52" i="8" s="1"/>
  <c r="N53" i="8"/>
  <c r="P53" i="8" s="1"/>
  <c r="N54" i="8"/>
  <c r="P54" i="8" s="1"/>
  <c r="S54" i="8" s="1"/>
  <c r="N46" i="8"/>
  <c r="T54" i="8" s="1"/>
  <c r="T69" i="8" l="1"/>
  <c r="P46" i="8"/>
  <c r="N69" i="8"/>
  <c r="R69" i="8"/>
  <c r="P69" i="8"/>
  <c r="N21" i="8"/>
  <c r="P21" i="8" s="1"/>
  <c r="N22" i="8" l="1"/>
  <c r="R22" i="8" s="1"/>
  <c r="N20" i="8"/>
  <c r="R20" i="8" l="1"/>
  <c r="P20" i="8"/>
  <c r="R18" i="8"/>
  <c r="N18" i="8" l="1"/>
  <c r="P18" i="8"/>
  <c r="N71" i="8" l="1"/>
  <c r="P26" i="8" l="1"/>
  <c r="U25" i="8"/>
  <c r="V25" i="8" s="1"/>
  <c r="P79" i="8" l="1"/>
  <c r="N79" i="8"/>
  <c r="R78" i="8"/>
  <c r="S78" i="8" s="1"/>
  <c r="S79" i="8" s="1"/>
  <c r="N75" i="8"/>
  <c r="R75" i="8" s="1"/>
  <c r="S75" i="8" s="1"/>
  <c r="N74" i="8"/>
  <c r="P74" i="8" s="1"/>
  <c r="P76" i="8" s="1"/>
  <c r="P71" i="8"/>
  <c r="S71" i="8" s="1"/>
  <c r="S53" i="8"/>
  <c r="S52" i="8"/>
  <c r="S51" i="8"/>
  <c r="S50" i="8"/>
  <c r="S49" i="8"/>
  <c r="S48" i="8"/>
  <c r="S46" i="8"/>
  <c r="N34" i="8"/>
  <c r="R32" i="8"/>
  <c r="N31" i="8"/>
  <c r="R31" i="8" s="1"/>
  <c r="P29" i="8"/>
  <c r="N29" i="8"/>
  <c r="S28" i="8"/>
  <c r="S29" i="8" s="1"/>
  <c r="R26" i="8"/>
  <c r="N26" i="8"/>
  <c r="S25" i="8"/>
  <c r="S20" i="8"/>
  <c r="O18" i="8"/>
  <c r="Q15" i="8"/>
  <c r="P15" i="8"/>
  <c r="O15" i="8"/>
  <c r="N15" i="8"/>
  <c r="V14" i="8"/>
  <c r="S14" i="8"/>
  <c r="S15" i="8" s="1"/>
  <c r="N35" i="8" l="1"/>
  <c r="R15" i="8"/>
  <c r="N72" i="8"/>
  <c r="N80" i="8" s="1"/>
  <c r="R79" i="8"/>
  <c r="N23" i="8"/>
  <c r="S47" i="8"/>
  <c r="R29" i="8"/>
  <c r="N76" i="8"/>
  <c r="S21" i="8"/>
  <c r="R23" i="8"/>
  <c r="P32" i="8"/>
  <c r="S31" i="8"/>
  <c r="S32" i="8" s="1"/>
  <c r="P23" i="8"/>
  <c r="P36" i="8" s="1"/>
  <c r="S74" i="8"/>
  <c r="S76" i="8" s="1"/>
  <c r="R76" i="8"/>
  <c r="S22" i="8"/>
  <c r="P72" i="8"/>
  <c r="P80" i="8" s="1"/>
  <c r="N32" i="8"/>
  <c r="S80" i="8" l="1"/>
  <c r="N36" i="8"/>
  <c r="U71" i="8"/>
  <c r="V71" i="8" s="1"/>
  <c r="R72" i="8"/>
  <c r="R80" i="8" s="1"/>
  <c r="N82" i="8"/>
  <c r="S17" i="8"/>
  <c r="S18" i="8" s="1"/>
  <c r="Q81" i="8"/>
  <c r="S72" i="8"/>
  <c r="R35" i="8"/>
  <c r="R36" i="8" s="1"/>
  <c r="S34" i="8"/>
  <c r="S35" i="8" s="1"/>
  <c r="S26" i="8"/>
  <c r="P82" i="8"/>
  <c r="S23" i="8"/>
  <c r="U69" i="8" l="1"/>
  <c r="S81" i="8"/>
  <c r="V38" i="8"/>
  <c r="U34" i="8"/>
  <c r="U31" i="8" s="1"/>
  <c r="R82" i="8"/>
  <c r="S82" i="8" s="1"/>
  <c r="P84" i="8" l="1"/>
  <c r="V34" i="8"/>
  <c r="X34" i="8" s="1"/>
  <c r="S36" i="8"/>
</calcChain>
</file>

<file path=xl/sharedStrings.xml><?xml version="1.0" encoding="utf-8"?>
<sst xmlns="http://schemas.openxmlformats.org/spreadsheetml/2006/main" count="232" uniqueCount="161">
  <si>
    <t>Ketua BPD</t>
  </si>
  <si>
    <t>Mengetahui/Menyetujui</t>
  </si>
  <si>
    <t>DAFTAR RINCIAN KEGIATAN  ( DRK )</t>
  </si>
  <si>
    <t xml:space="preserve">DANA DESA </t>
  </si>
  <si>
    <t xml:space="preserve">NO </t>
  </si>
  <si>
    <t xml:space="preserve">RENCANA KEGIATAN </t>
  </si>
  <si>
    <t xml:space="preserve">VOLUME </t>
  </si>
  <si>
    <t xml:space="preserve">RENCANA REALISASI </t>
  </si>
  <si>
    <t>&gt; Org/kali</t>
  </si>
  <si>
    <t>&gt; Unit</t>
  </si>
  <si>
    <t>&gt; Buah</t>
  </si>
  <si>
    <t>&gt; Dll</t>
  </si>
  <si>
    <t>A</t>
  </si>
  <si>
    <t>Kegiatan Bidang Pembangunan Desa, terdiri dari :</t>
  </si>
  <si>
    <t>B</t>
  </si>
  <si>
    <t>Tim Pembina Tingkat Kecamatan</t>
  </si>
  <si>
    <t>HOK</t>
  </si>
  <si>
    <t>HARI</t>
  </si>
  <si>
    <t>BAHAN</t>
  </si>
  <si>
    <t>ALAT</t>
  </si>
  <si>
    <t>UPAH</t>
  </si>
  <si>
    <t>BIAYA UMUM</t>
  </si>
  <si>
    <t>JMLH ORANG</t>
  </si>
  <si>
    <t>C</t>
  </si>
  <si>
    <t>Bulan</t>
  </si>
  <si>
    <t>D</t>
  </si>
  <si>
    <t>Ketua LPMD</t>
  </si>
  <si>
    <t xml:space="preserve">PENUNJANG SDGS </t>
  </si>
  <si>
    <t>JUMLAH BIAYA                                                   (Rp)</t>
  </si>
  <si>
    <t>Jumlah A</t>
  </si>
  <si>
    <t>Jumlah B</t>
  </si>
  <si>
    <t>Jumlah C</t>
  </si>
  <si>
    <t>VOL</t>
  </si>
  <si>
    <t>TOTAL BIAYA (Rp)</t>
  </si>
  <si>
    <t>Jumlah D</t>
  </si>
  <si>
    <t>JUMLAH                                                    BIAYA                                                           (Rp)</t>
  </si>
  <si>
    <t>HARGA SATUAN KEGIATAN (Rp)</t>
  </si>
  <si>
    <t>E</t>
  </si>
  <si>
    <t>Jumlah E</t>
  </si>
  <si>
    <t>F</t>
  </si>
  <si>
    <t>Jumlah F</t>
  </si>
  <si>
    <t>Tembusan :</t>
  </si>
  <si>
    <t>Yth, Tim Fasilitasi Dana Desa Tingkat Kabupaten Bandung.</t>
  </si>
  <si>
    <t>G</t>
  </si>
  <si>
    <t>Jumlah G</t>
  </si>
  <si>
    <t xml:space="preserve">I. </t>
  </si>
  <si>
    <t>TAHAP I 60%</t>
  </si>
  <si>
    <t>TAHAP II 40%</t>
  </si>
  <si>
    <t>II.</t>
  </si>
  <si>
    <t>JUMLAH TOTAL I</t>
  </si>
  <si>
    <t>JUMLAH TOTAL II</t>
  </si>
  <si>
    <t>Kegiatan Bidang Penanggulangan Bencana,, terdiri dari :</t>
  </si>
  <si>
    <t xml:space="preserve">JUMLAH TOTAL I &amp;II </t>
  </si>
  <si>
    <t>BANTUAN LANGSUNG TUNAI</t>
  </si>
  <si>
    <t>TAHUN ANGGARAN 2025</t>
  </si>
  <si>
    <t>CONTOH MANDIRI THP I 60%, THP II 40%</t>
  </si>
  <si>
    <t>CONTOH NON MANDIRI THP I 40%, THP II 60%</t>
  </si>
  <si>
    <t>THP I 60% THP II 40%</t>
  </si>
  <si>
    <t>BLT Desa</t>
  </si>
  <si>
    <t>PENGUATAN DESA YANG ADAFTIF TERHADAP PERUBAHAN IKLIM</t>
  </si>
  <si>
    <t>PENINGKATAN PROMOSI DAN PENYEDIAAN LAYANAN DASAR KESEHATAN SKALA DESA TERMASUK STUNTING</t>
  </si>
  <si>
    <t>DUKUNGAN PROGRAM KETAHANAN PANGAN</t>
  </si>
  <si>
    <t>PENGEMBANGAN POTENSI DAN KEUNGGULAN DESA</t>
  </si>
  <si>
    <t>PEMANFAATAN TEKNOLOGI DAN INFORMASI UNTUK PERCEPATAN IMPLEMENTASI DESA DIGITAL</t>
  </si>
  <si>
    <t>PEMBANGUNAN BERBASIS PKTD DAN PENGGUNAAN BAHAN BAKU LOKAL</t>
  </si>
  <si>
    <t>1. Desa tanpa kemiskinan</t>
  </si>
  <si>
    <t>Paket</t>
  </si>
  <si>
    <t>13. Desa tanggap perubahan iklim</t>
  </si>
  <si>
    <t>Padat Karya Tunai ( Pembersihan /Pemeliharaan Saluran Rumah Tangga /Drainase )</t>
  </si>
  <si>
    <t>3. Desa Sehat &amp; Sejahtera</t>
  </si>
  <si>
    <t>17. Kemitraan untuk Pembangunan Desa</t>
  </si>
  <si>
    <t>4. Pendidikan Desa berkualitas</t>
  </si>
  <si>
    <t>11. Kawasan permukiman Desa aman dan nyaman</t>
  </si>
  <si>
    <t>18. Kelembagaan Desa dinamis dan budaya desa adaptif</t>
  </si>
  <si>
    <t>1 paket</t>
  </si>
  <si>
    <t>8. Pertumbuhan Ekonomi Desa Merata</t>
  </si>
  <si>
    <t>M</t>
  </si>
  <si>
    <t>Unit</t>
  </si>
  <si>
    <t>1 Paket</t>
  </si>
  <si>
    <t>Pemutakhiran IDM Berbasis SDGs</t>
  </si>
  <si>
    <t>Lomba Administrasi Posyandu Tingkat Desa</t>
  </si>
  <si>
    <t>Gelar Seni Budaya Tradisional Desa</t>
  </si>
  <si>
    <t>Penanggulangan Kebencanaan</t>
  </si>
  <si>
    <t>Kegiatan</t>
  </si>
  <si>
    <t>1 kegiatan</t>
  </si>
  <si>
    <t xml:space="preserve">Kegiatan Bidang Pemberdayaan Masyarakat, terdiri dari :     </t>
  </si>
  <si>
    <t>Kegiatan Operasional Pemerintah Desa, terdiri dari :</t>
  </si>
  <si>
    <t>7 Bulan</t>
  </si>
  <si>
    <t>Pelatihan Pertanian</t>
  </si>
  <si>
    <t>12. Konsumsi &amp; Produksi Desa Sadar Lingkungan</t>
  </si>
  <si>
    <t xml:space="preserve">DESA SUKANAGARA KECAMATAN SOREANG KABUPATEN BANDUNG </t>
  </si>
  <si>
    <t>Pagu Dana Desa Tahun 2025 : Rp. 1.265.035.000,-</t>
  </si>
  <si>
    <t>Aplikasi Digitalisasi Desa</t>
  </si>
  <si>
    <t>TPT RW 01</t>
  </si>
  <si>
    <t>TPT RW 02</t>
  </si>
  <si>
    <t>TPT RW 03</t>
  </si>
  <si>
    <t>TPT RW 04</t>
  </si>
  <si>
    <t>TPT RW 05</t>
  </si>
  <si>
    <t>TPT RW 06</t>
  </si>
  <si>
    <t>TPT RW 09</t>
  </si>
  <si>
    <t>TPT RW 10</t>
  </si>
  <si>
    <t>TPT RW 07</t>
  </si>
  <si>
    <t>PMT</t>
  </si>
  <si>
    <t>KPM</t>
  </si>
  <si>
    <t>Pembangunan Posyandu</t>
  </si>
  <si>
    <t>Penyetaraan Modal Bumdes Untuk Ketahanan Pangan Untuk Pengadaan Domba dan Pertanian Jagung</t>
  </si>
  <si>
    <t>Bln</t>
  </si>
  <si>
    <t>Orang</t>
  </si>
  <si>
    <t>1 Unit</t>
  </si>
  <si>
    <t>a</t>
  </si>
  <si>
    <t>Rabat Beton Gang</t>
  </si>
  <si>
    <t>b</t>
  </si>
  <si>
    <t>Saluran Drainase</t>
  </si>
  <si>
    <t>c</t>
  </si>
  <si>
    <t>Hotmix Gang</t>
  </si>
  <si>
    <t>Rabat Beton Gang RW 001</t>
  </si>
  <si>
    <t>Rabat Beton Gang RW 002</t>
  </si>
  <si>
    <t>Rabat Beton Gang RW 003</t>
  </si>
  <si>
    <t>Rabat Beton Gang RW 004</t>
  </si>
  <si>
    <t>Rabat Beton Gang RW 005</t>
  </si>
  <si>
    <t>Rabat Beton Gang RW 006</t>
  </si>
  <si>
    <t>Rabat Beton Gang RW 007</t>
  </si>
  <si>
    <t>Rabat Beton Gang RW 008</t>
  </si>
  <si>
    <t>Rabat Beton Gang RW 010</t>
  </si>
  <si>
    <t>Saluran Drainase Kp. Pasir Salam RT 05 RW 04</t>
  </si>
  <si>
    <t>Hotmix Gang Kp. Cipeuteuy RT 01 RW 02</t>
  </si>
  <si>
    <t>Sukanagara, ….... Desember 2024</t>
  </si>
  <si>
    <t>Kepala Desa Sukanagara</t>
  </si>
  <si>
    <t>ENJANG SOEHERMAN</t>
  </si>
  <si>
    <t>TAUFIK RIZALUDIN</t>
  </si>
  <si>
    <t>A G U S</t>
  </si>
  <si>
    <t>40 M</t>
  </si>
  <si>
    <t>M3</t>
  </si>
  <si>
    <t>Pembangunan Tembok Penahan Tebing (TPT)</t>
  </si>
  <si>
    <t xml:space="preserve">d </t>
  </si>
  <si>
    <t>Pelatihan Pengelolaan Sampah</t>
  </si>
  <si>
    <t>5 Bulan</t>
  </si>
  <si>
    <t>6 Bln</t>
  </si>
  <si>
    <t>185 M</t>
  </si>
  <si>
    <t>244 M</t>
  </si>
  <si>
    <t>161 M</t>
  </si>
  <si>
    <t>216 M</t>
  </si>
  <si>
    <t>157 M</t>
  </si>
  <si>
    <t>246 M</t>
  </si>
  <si>
    <t>259 M</t>
  </si>
  <si>
    <t>242 M</t>
  </si>
  <si>
    <t>300 M</t>
  </si>
  <si>
    <t>100 M</t>
  </si>
  <si>
    <t>13,36 M3</t>
  </si>
  <si>
    <t>43,73 M3</t>
  </si>
  <si>
    <t>15,53 M3</t>
  </si>
  <si>
    <t>32, 85 M3</t>
  </si>
  <si>
    <t>68,16 M3</t>
  </si>
  <si>
    <t>20,04 M3</t>
  </si>
  <si>
    <t>26.1 M3</t>
  </si>
  <si>
    <t>47,4 M3</t>
  </si>
  <si>
    <t>20,47 M3</t>
  </si>
  <si>
    <t>Besaran Anggaran Dana Desa Yang di Tentukan Peruntukannya Adalah Sebesar Rp. 567.697.600,- Terdiri dari:</t>
  </si>
  <si>
    <t>Besaran Anggaran Dana Desa Yang Tidak di Tentukan Peruntukannya Adalah Sebesar Rp. 697.337.400,- Terdiri dari:</t>
  </si>
  <si>
    <t>………………………………………………………………………….</t>
  </si>
  <si>
    <t>1000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</si>
</sst>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* #,##0.00_);_(* \(#,##0.00\);_(* &quot;-&quot;_);_(@_)"/>
  </numFmts>
  <fonts count="1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2"/>
      <color theme="1"/>
      <name val="Tahoma"/>
      <family val="2"/>
    </font>
    <font>
      <b/>
      <sz val="12"/>
      <name val="Tahoma"/>
      <family val="2"/>
    </font>
    <font>
      <sz val="12"/>
      <name val="Tahoma"/>
      <family val="2"/>
    </font>
    <font>
      <u/>
      <sz val="12"/>
      <name val="Tahoma"/>
      <family val="2"/>
    </font>
    <font>
      <b/>
      <sz val="12"/>
      <color theme="1"/>
      <name val="Tahoma"/>
      <family val="2"/>
    </font>
    <font>
      <b/>
      <u/>
      <sz val="12"/>
      <name val="Tahoma"/>
      <family val="2"/>
    </font>
    <font>
      <sz val="11"/>
      <color theme="1"/>
      <name val="Trebuchet MS"/>
      <family val="2"/>
    </font>
    <font>
      <b/>
      <sz val="12"/>
      <color theme="0"/>
      <name val="Tahoma"/>
      <family val="2"/>
    </font>
    <font>
      <sz val="12"/>
      <color theme="0"/>
      <name val="Tahoma"/>
      <family val="2"/>
    </font>
    <font>
      <sz val="8"/>
      <name val="Calibri"/>
      <family val="2"/>
      <charset val="1"/>
      <scheme val="minor"/>
    </font>
    <font>
      <b/>
      <u/>
      <sz val="12"/>
      <color theme="1"/>
      <name val="Tahoma"/>
      <family val="2"/>
    </font>
    <font>
      <sz val="12"/>
      <color rgb="FFFF0000"/>
      <name val="Tahoma"/>
      <family val="2"/>
    </font>
    <font>
      <b/>
      <sz val="12"/>
      <color rgb="FFFF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6">
    <xf numFmtId="0" fontId="0" fillId="0" borderId="0" xfId="0"/>
    <xf numFmtId="0" fontId="3" fillId="0" borderId="0" xfId="0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41" fontId="5" fillId="0" borderId="0" xfId="2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4" fillId="0" borderId="4" xfId="2" applyNumberFormat="1" applyFont="1" applyFill="1" applyBorder="1" applyAlignment="1">
      <alignment horizontal="center" vertical="center" wrapText="1"/>
    </xf>
    <xf numFmtId="0" fontId="4" fillId="0" borderId="4" xfId="3" applyFont="1" applyBorder="1" applyAlignment="1">
      <alignment horizontal="center" vertical="center"/>
    </xf>
    <xf numFmtId="41" fontId="5" fillId="0" borderId="4" xfId="2" applyFont="1" applyFill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4" fillId="0" borderId="0" xfId="3" applyFont="1" applyAlignment="1">
      <alignment horizontal="center" vertical="center" wrapText="1"/>
    </xf>
    <xf numFmtId="41" fontId="4" fillId="0" borderId="0" xfId="2" applyFont="1" applyFill="1" applyBorder="1" applyAlignment="1">
      <alignment horizontal="center" vertical="center" wrapText="1"/>
    </xf>
    <xf numFmtId="0" fontId="5" fillId="0" borderId="4" xfId="3" applyFont="1" applyBorder="1" applyAlignment="1">
      <alignment horizontal="left" vertical="center"/>
    </xf>
    <xf numFmtId="164" fontId="3" fillId="0" borderId="0" xfId="1" applyNumberFormat="1" applyFont="1" applyFill="1" applyAlignment="1">
      <alignment vertical="center"/>
    </xf>
    <xf numFmtId="41" fontId="4" fillId="0" borderId="0" xfId="3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1" fontId="6" fillId="0" borderId="0" xfId="5" applyNumberFormat="1" applyFont="1" applyFill="1" applyBorder="1" applyAlignment="1">
      <alignment vertical="center"/>
    </xf>
    <xf numFmtId="0" fontId="5" fillId="0" borderId="0" xfId="3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3" applyFont="1" applyAlignment="1">
      <alignment horizontal="center" vertical="center" wrapText="1"/>
    </xf>
    <xf numFmtId="41" fontId="5" fillId="0" borderId="0" xfId="5" applyFont="1" applyFill="1" applyAlignment="1">
      <alignment horizontal="right" vertical="center"/>
    </xf>
    <xf numFmtId="41" fontId="5" fillId="0" borderId="0" xfId="2" applyFont="1" applyFill="1" applyBorder="1" applyAlignment="1">
      <alignment horizontal="center" vertical="center" wrapText="1"/>
    </xf>
    <xf numFmtId="0" fontId="5" fillId="0" borderId="0" xfId="3" applyFont="1" applyAlignment="1">
      <alignment horizontal="left" vertical="center"/>
    </xf>
    <xf numFmtId="41" fontId="5" fillId="0" borderId="4" xfId="2" quotePrefix="1" applyFont="1" applyBorder="1" applyAlignment="1">
      <alignment vertical="center" wrapText="1"/>
    </xf>
    <xf numFmtId="0" fontId="5" fillId="0" borderId="4" xfId="3" applyFont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41" fontId="5" fillId="0" borderId="0" xfId="2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5" fillId="0" borderId="0" xfId="3" applyFont="1" applyAlignment="1">
      <alignment vertical="center"/>
    </xf>
    <xf numFmtId="0" fontId="5" fillId="0" borderId="0" xfId="0" applyFont="1" applyAlignment="1">
      <alignment vertical="center"/>
    </xf>
    <xf numFmtId="41" fontId="5" fillId="0" borderId="4" xfId="3" applyNumberFormat="1" applyFont="1" applyBorder="1" applyAlignment="1">
      <alignment vertical="center"/>
    </xf>
    <xf numFmtId="41" fontId="5" fillId="0" borderId="0" xfId="3" applyNumberFormat="1" applyFont="1" applyAlignment="1">
      <alignment vertical="center" wrapText="1"/>
    </xf>
    <xf numFmtId="41" fontId="4" fillId="0" borderId="0" xfId="0" applyNumberFormat="1" applyFont="1" applyAlignment="1">
      <alignment horizontal="center" vertical="center"/>
    </xf>
    <xf numFmtId="41" fontId="5" fillId="0" borderId="4" xfId="2" applyFont="1" applyBorder="1" applyAlignment="1">
      <alignment vertical="center" wrapText="1"/>
    </xf>
    <xf numFmtId="41" fontId="4" fillId="0" borderId="0" xfId="0" applyNumberFormat="1" applyFont="1" applyAlignment="1">
      <alignment vertical="center"/>
    </xf>
    <xf numFmtId="1" fontId="6" fillId="0" borderId="0" xfId="5" applyNumberFormat="1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3" applyFont="1" applyAlignment="1">
      <alignment vertical="center" wrapText="1"/>
    </xf>
    <xf numFmtId="41" fontId="4" fillId="0" borderId="0" xfId="2" applyFont="1" applyFill="1" applyBorder="1" applyAlignment="1">
      <alignment vertical="center" wrapText="1"/>
    </xf>
    <xf numFmtId="0" fontId="5" fillId="0" borderId="4" xfId="3" applyFont="1" applyBorder="1" applyAlignment="1">
      <alignment horizontal="center" vertical="center"/>
    </xf>
    <xf numFmtId="41" fontId="4" fillId="0" borderId="4" xfId="2" applyFont="1" applyFill="1" applyBorder="1" applyAlignment="1">
      <alignment horizontal="center" vertical="center" wrapText="1"/>
    </xf>
    <xf numFmtId="41" fontId="3" fillId="0" borderId="0" xfId="2" applyFont="1" applyAlignment="1">
      <alignment vertical="center"/>
    </xf>
    <xf numFmtId="41" fontId="3" fillId="0" borderId="0" xfId="2" applyFont="1" applyFill="1" applyAlignment="1">
      <alignment vertical="center"/>
    </xf>
    <xf numFmtId="41" fontId="8" fillId="0" borderId="0" xfId="2" applyFont="1" applyAlignment="1">
      <alignment vertical="center"/>
    </xf>
    <xf numFmtId="41" fontId="4" fillId="0" borderId="0" xfId="2" applyFont="1" applyAlignment="1">
      <alignment vertical="center"/>
    </xf>
    <xf numFmtId="0" fontId="4" fillId="0" borderId="4" xfId="2" applyNumberFormat="1" applyFont="1" applyFill="1" applyBorder="1" applyAlignment="1">
      <alignment horizontal="center" vertical="center" wrapText="1"/>
    </xf>
    <xf numFmtId="41" fontId="5" fillId="0" borderId="4" xfId="2" applyFont="1" applyBorder="1" applyAlignment="1">
      <alignment horizontal="center" vertical="center" wrapText="1"/>
    </xf>
    <xf numFmtId="41" fontId="5" fillId="0" borderId="4" xfId="2" applyFont="1" applyBorder="1" applyAlignment="1">
      <alignment horizontal="center" vertical="center"/>
    </xf>
    <xf numFmtId="41" fontId="4" fillId="0" borderId="0" xfId="3" applyNumberFormat="1" applyFont="1" applyAlignment="1">
      <alignment horizontal="center" vertical="center"/>
    </xf>
    <xf numFmtId="41" fontId="3" fillId="0" borderId="0" xfId="0" applyNumberFormat="1" applyFont="1" applyAlignment="1">
      <alignment vertical="center"/>
    </xf>
    <xf numFmtId="0" fontId="5" fillId="0" borderId="4" xfId="3" applyFont="1" applyBorder="1" applyAlignment="1">
      <alignment horizontal="left" vertical="center" wrapText="1"/>
    </xf>
    <xf numFmtId="0" fontId="5" fillId="0" borderId="4" xfId="3" quotePrefix="1" applyFont="1" applyBorder="1" applyAlignment="1">
      <alignment horizontal="left" vertical="center" wrapText="1"/>
    </xf>
    <xf numFmtId="41" fontId="4" fillId="0" borderId="4" xfId="3" quotePrefix="1" applyNumberFormat="1" applyFont="1" applyBorder="1" applyAlignment="1">
      <alignment vertical="center" wrapText="1"/>
    </xf>
    <xf numFmtId="41" fontId="5" fillId="2" borderId="4" xfId="2" applyFont="1" applyFill="1" applyBorder="1" applyAlignment="1">
      <alignment horizontal="center" vertical="center" wrapText="1"/>
    </xf>
    <xf numFmtId="41" fontId="5" fillId="2" borderId="4" xfId="2" applyFont="1" applyFill="1" applyBorder="1" applyAlignment="1">
      <alignment vertical="center" wrapText="1"/>
    </xf>
    <xf numFmtId="9" fontId="5" fillId="0" borderId="0" xfId="3" applyNumberFormat="1" applyFont="1" applyAlignment="1">
      <alignment horizontal="center" vertical="center"/>
    </xf>
    <xf numFmtId="41" fontId="5" fillId="0" borderId="0" xfId="3" applyNumberFormat="1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4" fillId="0" borderId="8" xfId="3" applyFont="1" applyBorder="1" applyAlignment="1">
      <alignment vertical="center"/>
    </xf>
    <xf numFmtId="41" fontId="4" fillId="3" borderId="4" xfId="2" applyFont="1" applyFill="1" applyBorder="1" applyAlignment="1">
      <alignment vertical="center" wrapText="1"/>
    </xf>
    <xf numFmtId="41" fontId="4" fillId="2" borderId="4" xfId="2" applyFont="1" applyFill="1" applyBorder="1" applyAlignment="1">
      <alignment horizontal="center" vertical="center" wrapText="1"/>
    </xf>
    <xf numFmtId="41" fontId="4" fillId="0" borderId="4" xfId="3" applyNumberFormat="1" applyFont="1" applyBorder="1" applyAlignment="1">
      <alignment vertical="center"/>
    </xf>
    <xf numFmtId="41" fontId="4" fillId="3" borderId="4" xfId="3" quotePrefix="1" applyNumberFormat="1" applyFont="1" applyFill="1" applyBorder="1" applyAlignment="1">
      <alignment vertical="center" wrapText="1"/>
    </xf>
    <xf numFmtId="41" fontId="5" fillId="0" borderId="4" xfId="3" applyNumberFormat="1" applyFont="1" applyBorder="1" applyAlignment="1">
      <alignment horizontal="left" vertical="center"/>
    </xf>
    <xf numFmtId="41" fontId="7" fillId="3" borderId="4" xfId="2" applyFont="1" applyFill="1" applyBorder="1" applyAlignment="1">
      <alignment vertical="center"/>
    </xf>
    <xf numFmtId="0" fontId="4" fillId="0" borderId="4" xfId="3" applyFont="1" applyBorder="1" applyAlignment="1">
      <alignment vertical="center"/>
    </xf>
    <xf numFmtId="0" fontId="5" fillId="0" borderId="4" xfId="3" applyFont="1" applyBorder="1" applyAlignment="1">
      <alignment vertical="center"/>
    </xf>
    <xf numFmtId="0" fontId="5" fillId="0" borderId="5" xfId="3" applyFont="1" applyBorder="1" applyAlignment="1">
      <alignment horizontal="left" vertical="center" wrapText="1"/>
    </xf>
    <xf numFmtId="41" fontId="5" fillId="0" borderId="4" xfId="2" applyFont="1" applyBorder="1" applyAlignment="1">
      <alignment vertical="center"/>
    </xf>
    <xf numFmtId="41" fontId="4" fillId="0" borderId="4" xfId="2" quotePrefix="1" applyFont="1" applyBorder="1" applyAlignment="1">
      <alignment vertical="center" wrapText="1"/>
    </xf>
    <xf numFmtId="0" fontId="3" fillId="0" borderId="0" xfId="0" applyFont="1" applyAlignment="1">
      <alignment horizontal="right" vertical="center"/>
    </xf>
    <xf numFmtId="0" fontId="4" fillId="0" borderId="0" xfId="3" applyFont="1" applyAlignment="1">
      <alignment horizontal="right" vertical="center"/>
    </xf>
    <xf numFmtId="0" fontId="4" fillId="0" borderId="8" xfId="3" applyFont="1" applyBorder="1" applyAlignment="1">
      <alignment horizontal="right" vertical="center"/>
    </xf>
    <xf numFmtId="1" fontId="4" fillId="0" borderId="4" xfId="3" applyNumberFormat="1" applyFont="1" applyBorder="1" applyAlignment="1">
      <alignment horizontal="right" vertical="center" wrapText="1"/>
    </xf>
    <xf numFmtId="0" fontId="5" fillId="0" borderId="4" xfId="3" applyFont="1" applyBorder="1" applyAlignment="1">
      <alignment horizontal="right" vertical="center"/>
    </xf>
    <xf numFmtId="41" fontId="4" fillId="0" borderId="4" xfId="2" applyFont="1" applyFill="1" applyBorder="1" applyAlignment="1">
      <alignment horizontal="right" vertical="center" wrapText="1"/>
    </xf>
    <xf numFmtId="41" fontId="5" fillId="0" borderId="4" xfId="2" applyFont="1" applyBorder="1" applyAlignment="1">
      <alignment horizontal="right" vertical="center"/>
    </xf>
    <xf numFmtId="41" fontId="4" fillId="0" borderId="4" xfId="2" quotePrefix="1" applyFont="1" applyBorder="1" applyAlignment="1">
      <alignment horizontal="right" vertical="center" wrapText="1"/>
    </xf>
    <xf numFmtId="41" fontId="4" fillId="0" borderId="4" xfId="3" quotePrefix="1" applyNumberFormat="1" applyFont="1" applyBorder="1" applyAlignment="1">
      <alignment horizontal="right" vertical="center" wrapText="1"/>
    </xf>
    <xf numFmtId="41" fontId="4" fillId="3" borderId="4" xfId="3" quotePrefix="1" applyNumberFormat="1" applyFont="1" applyFill="1" applyBorder="1" applyAlignment="1">
      <alignment horizontal="right" vertical="center" wrapText="1"/>
    </xf>
    <xf numFmtId="41" fontId="4" fillId="3" borderId="4" xfId="2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64" fontId="3" fillId="0" borderId="0" xfId="1" applyNumberFormat="1" applyFont="1" applyFill="1" applyAlignment="1">
      <alignment horizontal="right" vertical="center"/>
    </xf>
    <xf numFmtId="0" fontId="8" fillId="0" borderId="0" xfId="0" applyFont="1" applyAlignment="1">
      <alignment horizontal="right" vertical="center"/>
    </xf>
    <xf numFmtId="41" fontId="5" fillId="0" borderId="4" xfId="2" applyFont="1" applyFill="1" applyBorder="1" applyAlignment="1">
      <alignment horizontal="right" vertical="center" wrapText="1"/>
    </xf>
    <xf numFmtId="2" fontId="5" fillId="0" borderId="4" xfId="3" applyNumberFormat="1" applyFont="1" applyBorder="1" applyAlignment="1">
      <alignment horizontal="right" vertical="center"/>
    </xf>
    <xf numFmtId="0" fontId="5" fillId="0" borderId="5" xfId="3" quotePrefix="1" applyFont="1" applyBorder="1" applyAlignment="1">
      <alignment horizontal="left" vertical="center" wrapText="1"/>
    </xf>
    <xf numFmtId="41" fontId="5" fillId="0" borderId="4" xfId="2" applyFont="1" applyBorder="1" applyAlignment="1">
      <alignment horizontal="left" vertical="center"/>
    </xf>
    <xf numFmtId="165" fontId="5" fillId="0" borderId="4" xfId="2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vertical="top" wrapText="1"/>
    </xf>
    <xf numFmtId="41" fontId="7" fillId="3" borderId="4" xfId="0" applyNumberFormat="1" applyFont="1" applyFill="1" applyBorder="1" applyAlignment="1">
      <alignment vertical="center"/>
    </xf>
    <xf numFmtId="0" fontId="7" fillId="3" borderId="4" xfId="0" applyFont="1" applyFill="1" applyBorder="1" applyAlignment="1">
      <alignment horizontal="right" vertical="center"/>
    </xf>
    <xf numFmtId="41" fontId="4" fillId="0" borderId="4" xfId="2" applyFont="1" applyBorder="1" applyAlignment="1">
      <alignment horizontal="center" vertical="center" wrapText="1"/>
    </xf>
    <xf numFmtId="41" fontId="4" fillId="2" borderId="4" xfId="2" applyFont="1" applyFill="1" applyBorder="1" applyAlignment="1">
      <alignment vertical="center" wrapText="1"/>
    </xf>
    <xf numFmtId="41" fontId="4" fillId="0" borderId="4" xfId="3" applyNumberFormat="1" applyFont="1" applyBorder="1" applyAlignment="1">
      <alignment horizontal="left" vertical="center"/>
    </xf>
    <xf numFmtId="41" fontId="7" fillId="0" borderId="0" xfId="2" applyFont="1" applyAlignment="1">
      <alignment horizontal="center" vertical="center"/>
    </xf>
    <xf numFmtId="0" fontId="4" fillId="0" borderId="0" xfId="3" applyFont="1" applyAlignment="1">
      <alignment horizontal="left" vertical="center"/>
    </xf>
    <xf numFmtId="1" fontId="4" fillId="0" borderId="4" xfId="3" applyNumberFormat="1" applyFont="1" applyBorder="1" applyAlignment="1">
      <alignment horizontal="center" vertical="center" wrapText="1"/>
    </xf>
    <xf numFmtId="1" fontId="4" fillId="0" borderId="4" xfId="3" applyNumberFormat="1" applyFont="1" applyBorder="1" applyAlignment="1">
      <alignment horizontal="center" vertical="center"/>
    </xf>
    <xf numFmtId="0" fontId="4" fillId="0" borderId="4" xfId="3" applyFont="1" applyBorder="1" applyAlignment="1">
      <alignment horizontal="center" vertical="top"/>
    </xf>
    <xf numFmtId="0" fontId="4" fillId="0" borderId="4" xfId="3" applyFont="1" applyBorder="1" applyAlignment="1">
      <alignment horizontal="left" vertical="center"/>
    </xf>
    <xf numFmtId="41" fontId="4" fillId="3" borderId="4" xfId="2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64" fontId="3" fillId="0" borderId="0" xfId="1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10" fillId="0" borderId="0" xfId="3" applyFont="1" applyAlignment="1">
      <alignment horizontal="right" vertical="center"/>
    </xf>
    <xf numFmtId="0" fontId="10" fillId="0" borderId="0" xfId="3" applyFont="1" applyAlignment="1">
      <alignment horizontal="center" vertical="center"/>
    </xf>
    <xf numFmtId="41" fontId="10" fillId="0" borderId="0" xfId="3" applyNumberFormat="1" applyFont="1" applyAlignment="1">
      <alignment horizontal="center" vertical="center"/>
    </xf>
    <xf numFmtId="41" fontId="10" fillId="2" borderId="0" xfId="0" applyNumberFormat="1" applyFont="1" applyFill="1" applyAlignment="1">
      <alignment vertical="center"/>
    </xf>
    <xf numFmtId="41" fontId="10" fillId="2" borderId="0" xfId="0" applyNumberFormat="1" applyFont="1" applyFill="1" applyAlignment="1">
      <alignment horizontal="right" vertical="center"/>
    </xf>
    <xf numFmtId="41" fontId="10" fillId="2" borderId="5" xfId="2" applyFont="1" applyFill="1" applyBorder="1" applyAlignment="1">
      <alignment horizontal="center" vertical="center" wrapText="1"/>
    </xf>
    <xf numFmtId="0" fontId="4" fillId="0" borderId="4" xfId="3" applyFont="1" applyBorder="1" applyAlignment="1">
      <alignment horizontal="center" vertical="center" wrapText="1"/>
    </xf>
    <xf numFmtId="0" fontId="5" fillId="0" borderId="5" xfId="3" applyFont="1" applyBorder="1" applyAlignment="1">
      <alignment horizontal="center" vertical="center" wrapText="1"/>
    </xf>
    <xf numFmtId="0" fontId="4" fillId="0" borderId="4" xfId="3" applyFont="1" applyBorder="1" applyAlignment="1">
      <alignment horizontal="left" vertical="center" wrapText="1"/>
    </xf>
    <xf numFmtId="0" fontId="5" fillId="0" borderId="5" xfId="3" quotePrefix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top" wrapText="1"/>
    </xf>
    <xf numFmtId="41" fontId="4" fillId="0" borderId="0" xfId="2" applyFont="1" applyAlignment="1">
      <alignment horizontal="center" vertical="center"/>
    </xf>
    <xf numFmtId="41" fontId="4" fillId="0" borderId="0" xfId="2" applyFont="1" applyFill="1" applyBorder="1" applyAlignment="1">
      <alignment vertical="center"/>
    </xf>
    <xf numFmtId="0" fontId="13" fillId="0" borderId="0" xfId="0" applyFont="1" applyAlignment="1">
      <alignment horizontal="center" vertical="center"/>
    </xf>
    <xf numFmtId="0" fontId="4" fillId="0" borderId="0" xfId="3" applyFont="1" applyAlignment="1">
      <alignment vertical="center"/>
    </xf>
    <xf numFmtId="0" fontId="11" fillId="0" borderId="0" xfId="3" applyFont="1" applyAlignment="1">
      <alignment horizontal="center" vertical="center"/>
    </xf>
    <xf numFmtId="0" fontId="11" fillId="0" borderId="0" xfId="0" applyFont="1" applyAlignment="1">
      <alignment vertical="center"/>
    </xf>
    <xf numFmtId="41" fontId="11" fillId="0" borderId="0" xfId="0" applyNumberFormat="1" applyFont="1" applyAlignment="1">
      <alignment vertical="center"/>
    </xf>
    <xf numFmtId="41" fontId="11" fillId="0" borderId="0" xfId="2" applyFont="1" applyAlignment="1">
      <alignment vertical="center"/>
    </xf>
    <xf numFmtId="0" fontId="10" fillId="0" borderId="0" xfId="0" applyFont="1" applyAlignment="1">
      <alignment vertical="center"/>
    </xf>
    <xf numFmtId="41" fontId="10" fillId="0" borderId="0" xfId="0" applyNumberFormat="1" applyFont="1" applyAlignment="1">
      <alignment vertical="center"/>
    </xf>
    <xf numFmtId="0" fontId="10" fillId="4" borderId="0" xfId="0" applyFont="1" applyFill="1" applyAlignment="1">
      <alignment vertical="center"/>
    </xf>
    <xf numFmtId="41" fontId="10" fillId="4" borderId="0" xfId="0" applyNumberFormat="1" applyFont="1" applyFill="1" applyAlignment="1">
      <alignment vertical="center"/>
    </xf>
    <xf numFmtId="1" fontId="5" fillId="0" borderId="4" xfId="3" applyNumberFormat="1" applyFont="1" applyBorder="1" applyAlignment="1">
      <alignment horizontal="center" vertical="center"/>
    </xf>
    <xf numFmtId="41" fontId="14" fillId="0" borderId="0" xfId="0" applyNumberFormat="1" applyFont="1" applyAlignment="1">
      <alignment vertical="center"/>
    </xf>
    <xf numFmtId="41" fontId="14" fillId="0" borderId="0" xfId="2" applyFont="1" applyAlignment="1">
      <alignment vertical="center"/>
    </xf>
    <xf numFmtId="41" fontId="15" fillId="0" borderId="0" xfId="0" applyNumberFormat="1" applyFont="1" applyAlignment="1">
      <alignment vertical="center"/>
    </xf>
    <xf numFmtId="0" fontId="4" fillId="0" borderId="5" xfId="3" applyFont="1" applyBorder="1" applyAlignment="1">
      <alignment horizontal="center" vertical="top"/>
    </xf>
    <xf numFmtId="0" fontId="4" fillId="0" borderId="6" xfId="3" applyFont="1" applyBorder="1" applyAlignment="1">
      <alignment horizontal="center" vertical="top"/>
    </xf>
    <xf numFmtId="0" fontId="4" fillId="0" borderId="7" xfId="3" applyFont="1" applyBorder="1" applyAlignment="1">
      <alignment horizontal="center" vertical="top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4" xfId="3" applyFont="1" applyBorder="1" applyAlignment="1">
      <alignment horizontal="left" vertical="center"/>
    </xf>
    <xf numFmtId="0" fontId="4" fillId="0" borderId="1" xfId="3" applyFont="1" applyBorder="1" applyAlignment="1">
      <alignment horizontal="center" vertical="top"/>
    </xf>
    <xf numFmtId="0" fontId="4" fillId="0" borderId="2" xfId="3" applyFont="1" applyBorder="1" applyAlignment="1">
      <alignment horizontal="center" vertical="top"/>
    </xf>
    <xf numFmtId="0" fontId="4" fillId="0" borderId="3" xfId="3" applyFont="1" applyBorder="1" applyAlignment="1">
      <alignment horizontal="center" vertical="top"/>
    </xf>
    <xf numFmtId="0" fontId="7" fillId="0" borderId="1" xfId="3" applyFont="1" applyBorder="1" applyAlignment="1">
      <alignment horizontal="left" vertical="center"/>
    </xf>
    <xf numFmtId="0" fontId="7" fillId="0" borderId="2" xfId="3" applyFont="1" applyBorder="1" applyAlignment="1">
      <alignment horizontal="left" vertical="center"/>
    </xf>
    <xf numFmtId="0" fontId="7" fillId="0" borderId="3" xfId="3" applyFont="1" applyBorder="1" applyAlignment="1">
      <alignment horizontal="left" vertical="center"/>
    </xf>
    <xf numFmtId="0" fontId="4" fillId="0" borderId="4" xfId="3" applyFont="1" applyBorder="1" applyAlignment="1">
      <alignment horizontal="center" vertical="center" wrapText="1"/>
    </xf>
    <xf numFmtId="0" fontId="4" fillId="0" borderId="4" xfId="3" applyFont="1" applyBorder="1" applyAlignment="1">
      <alignment horizontal="center" vertical="top"/>
    </xf>
    <xf numFmtId="0" fontId="13" fillId="0" borderId="0" xfId="0" applyFont="1" applyAlignment="1">
      <alignment horizontal="center"/>
    </xf>
    <xf numFmtId="0" fontId="4" fillId="3" borderId="1" xfId="3" quotePrefix="1" applyFont="1" applyFill="1" applyBorder="1" applyAlignment="1">
      <alignment horizontal="center" vertical="center" wrapText="1"/>
    </xf>
    <xf numFmtId="0" fontId="4" fillId="3" borderId="2" xfId="3" quotePrefix="1" applyFont="1" applyFill="1" applyBorder="1" applyAlignment="1">
      <alignment horizontal="center" vertical="center" wrapText="1"/>
    </xf>
    <xf numFmtId="0" fontId="4" fillId="3" borderId="3" xfId="3" quotePrefix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164" fontId="3" fillId="0" borderId="0" xfId="1" applyNumberFormat="1" applyFont="1" applyFill="1" applyAlignment="1">
      <alignment horizontal="center" vertical="center"/>
    </xf>
    <xf numFmtId="0" fontId="4" fillId="3" borderId="4" xfId="3" applyFont="1" applyFill="1" applyBorder="1" applyAlignment="1">
      <alignment horizontal="center" vertical="center"/>
    </xf>
    <xf numFmtId="41" fontId="4" fillId="3" borderId="4" xfId="2" applyFont="1" applyFill="1" applyBorder="1" applyAlignment="1">
      <alignment horizontal="center" vertical="center" wrapText="1"/>
    </xf>
    <xf numFmtId="41" fontId="4" fillId="3" borderId="5" xfId="2" applyFont="1" applyFill="1" applyBorder="1" applyAlignment="1">
      <alignment horizontal="center" vertical="center" wrapText="1"/>
    </xf>
    <xf numFmtId="41" fontId="4" fillId="3" borderId="6" xfId="2" applyFont="1" applyFill="1" applyBorder="1" applyAlignment="1">
      <alignment horizontal="center" vertical="center" wrapText="1"/>
    </xf>
    <xf numFmtId="41" fontId="4" fillId="3" borderId="7" xfId="2" applyFont="1" applyFill="1" applyBorder="1" applyAlignment="1">
      <alignment horizontal="center" vertical="center" wrapText="1"/>
    </xf>
    <xf numFmtId="1" fontId="4" fillId="0" borderId="4" xfId="3" applyNumberFormat="1" applyFont="1" applyBorder="1" applyAlignment="1">
      <alignment horizontal="center" vertical="center" wrapText="1"/>
    </xf>
    <xf numFmtId="1" fontId="4" fillId="0" borderId="4" xfId="3" applyNumberFormat="1" applyFont="1" applyBorder="1" applyAlignment="1">
      <alignment horizontal="center" vertical="center"/>
    </xf>
    <xf numFmtId="0" fontId="4" fillId="3" borderId="4" xfId="3" applyFont="1" applyFill="1" applyBorder="1" applyAlignment="1">
      <alignment horizontal="center" vertical="center" wrapText="1"/>
    </xf>
    <xf numFmtId="0" fontId="5" fillId="0" borderId="5" xfId="3" quotePrefix="1" applyFont="1" applyBorder="1" applyAlignment="1">
      <alignment horizontal="center" vertical="center" wrapText="1"/>
    </xf>
    <xf numFmtId="0" fontId="5" fillId="0" borderId="6" xfId="3" quotePrefix="1" applyFont="1" applyBorder="1" applyAlignment="1">
      <alignment horizontal="center" vertical="center" wrapText="1"/>
    </xf>
    <xf numFmtId="0" fontId="5" fillId="0" borderId="7" xfId="3" quotePrefix="1" applyFont="1" applyBorder="1" applyAlignment="1">
      <alignment horizontal="center" vertical="center" wrapText="1"/>
    </xf>
    <xf numFmtId="0" fontId="4" fillId="0" borderId="1" xfId="3" quotePrefix="1" applyFont="1" applyBorder="1" applyAlignment="1">
      <alignment horizontal="center" vertical="center" wrapText="1"/>
    </xf>
    <xf numFmtId="0" fontId="4" fillId="0" borderId="2" xfId="3" quotePrefix="1" applyFont="1" applyBorder="1" applyAlignment="1">
      <alignment horizontal="center" vertical="center" wrapText="1"/>
    </xf>
    <xf numFmtId="0" fontId="4" fillId="0" borderId="3" xfId="3" quotePrefix="1" applyFont="1" applyBorder="1" applyAlignment="1">
      <alignment horizontal="center" vertical="center" wrapText="1"/>
    </xf>
    <xf numFmtId="41" fontId="4" fillId="3" borderId="4" xfId="5" applyFont="1" applyFill="1" applyBorder="1" applyAlignment="1">
      <alignment horizontal="center" vertical="center" wrapText="1"/>
    </xf>
    <xf numFmtId="164" fontId="4" fillId="3" borderId="4" xfId="4" applyNumberFormat="1" applyFont="1" applyFill="1" applyBorder="1" applyAlignment="1">
      <alignment horizontal="center" vertical="center"/>
    </xf>
    <xf numFmtId="0" fontId="4" fillId="0" borderId="5" xfId="3" quotePrefix="1" applyFont="1" applyBorder="1" applyAlignment="1">
      <alignment horizontal="center" vertical="top" wrapText="1"/>
    </xf>
    <xf numFmtId="0" fontId="4" fillId="0" borderId="6" xfId="3" quotePrefix="1" applyFont="1" applyBorder="1" applyAlignment="1">
      <alignment horizontal="center" vertical="top" wrapText="1"/>
    </xf>
    <xf numFmtId="0" fontId="4" fillId="0" borderId="1" xfId="3" applyFont="1" applyBorder="1" applyAlignment="1">
      <alignment horizontal="left" vertical="center"/>
    </xf>
    <xf numFmtId="0" fontId="4" fillId="0" borderId="2" xfId="3" applyFont="1" applyBorder="1" applyAlignment="1">
      <alignment horizontal="left" vertical="center"/>
    </xf>
    <xf numFmtId="0" fontId="4" fillId="0" borderId="3" xfId="3" applyFont="1" applyBorder="1" applyAlignment="1">
      <alignment horizontal="left" vertical="center"/>
    </xf>
    <xf numFmtId="0" fontId="4" fillId="0" borderId="4" xfId="3" quotePrefix="1" applyFont="1" applyBorder="1" applyAlignment="1">
      <alignment horizontal="center" vertical="center" wrapText="1"/>
    </xf>
    <xf numFmtId="0" fontId="5" fillId="0" borderId="5" xfId="3" applyFont="1" applyBorder="1" applyAlignment="1">
      <alignment horizontal="center" vertical="center"/>
    </xf>
    <xf numFmtId="0" fontId="5" fillId="0" borderId="6" xfId="3" applyFont="1" applyBorder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4" fillId="0" borderId="0" xfId="3" applyFont="1" applyAlignment="1">
      <alignment horizontal="left" vertical="center"/>
    </xf>
    <xf numFmtId="0" fontId="4" fillId="3" borderId="5" xfId="3" applyFont="1" applyFill="1" applyBorder="1" applyAlignment="1">
      <alignment horizontal="center" vertical="center" wrapText="1"/>
    </xf>
    <xf numFmtId="0" fontId="4" fillId="3" borderId="6" xfId="3" applyFont="1" applyFill="1" applyBorder="1" applyAlignment="1">
      <alignment horizontal="center" vertical="center" wrapText="1"/>
    </xf>
    <xf numFmtId="0" fontId="4" fillId="3" borderId="7" xfId="3" applyFont="1" applyFill="1" applyBorder="1" applyAlignment="1">
      <alignment horizontal="center" vertical="center" wrapText="1"/>
    </xf>
    <xf numFmtId="10" fontId="14" fillId="0" borderId="0" xfId="0" applyNumberFormat="1" applyFont="1" applyAlignment="1">
      <alignment vertical="center"/>
    </xf>
    <xf numFmtId="43" fontId="14" fillId="0" borderId="0" xfId="1" applyFont="1" applyAlignment="1">
      <alignment vertical="center"/>
    </xf>
    <xf numFmtId="43" fontId="14" fillId="0" borderId="0" xfId="0" applyNumberFormat="1" applyFont="1" applyAlignment="1">
      <alignment vertical="center"/>
    </xf>
  </cellXfs>
  <cellStyles count="6">
    <cellStyle name="Comma" xfId="1" builtinId="3"/>
    <cellStyle name="Comma [0]" xfId="2" builtinId="6"/>
    <cellStyle name="Comma [0] 3" xfId="5"/>
    <cellStyle name="Comma 3" xfId="4"/>
    <cellStyle name="Normal" xfId="0" builtinId="0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O100"/>
  <sheetViews>
    <sheetView tabSelected="1" topLeftCell="M43" zoomScale="69" zoomScaleNormal="69" workbookViewId="0">
      <selection activeCell="V54" sqref="V54"/>
    </sheetView>
  </sheetViews>
  <sheetFormatPr defaultColWidth="9.140625" defaultRowHeight="15" x14ac:dyDescent="0.25"/>
  <cols>
    <col min="1" max="1" width="5.7109375" style="14" customWidth="1"/>
    <col min="2" max="2" width="3.42578125" style="14" customWidth="1"/>
    <col min="3" max="3" width="83.5703125" style="14" customWidth="1"/>
    <col min="4" max="4" width="8.85546875" style="14" bestFit="1" customWidth="1"/>
    <col min="5" max="5" width="10.85546875" style="1" customWidth="1"/>
    <col min="6" max="6" width="10.28515625" style="14" customWidth="1"/>
    <col min="7" max="7" width="8.85546875" style="14" customWidth="1"/>
    <col min="8" max="8" width="8.5703125" style="14" customWidth="1"/>
    <col min="9" max="9" width="37.28515625" style="14" customWidth="1"/>
    <col min="10" max="13" width="19.28515625" style="14" customWidth="1"/>
    <col min="14" max="14" width="22.5703125" style="41" customWidth="1"/>
    <col min="15" max="15" width="15.5703125" style="70" customWidth="1"/>
    <col min="16" max="16" width="23.28515625" style="14" customWidth="1"/>
    <col min="17" max="17" width="17.85546875" style="70" customWidth="1"/>
    <col min="18" max="18" width="25.140625" style="14" customWidth="1"/>
    <col min="19" max="19" width="26.5703125" style="14" customWidth="1"/>
    <col min="20" max="20" width="25.5703125" style="14" bestFit="1" customWidth="1"/>
    <col min="21" max="21" width="23.42578125" style="14" customWidth="1"/>
    <col min="22" max="22" width="22.5703125" style="14" customWidth="1"/>
    <col min="23" max="23" width="17.5703125" style="14" customWidth="1"/>
    <col min="24" max="24" width="20" style="14" bestFit="1" customWidth="1"/>
    <col min="25" max="353" width="9.140625" style="14"/>
    <col min="354" max="16384" width="9.140625" style="27"/>
  </cols>
  <sheetData>
    <row r="1" spans="1:30" s="17" customFormat="1" ht="14.1" customHeight="1" x14ac:dyDescent="0.25">
      <c r="A1" s="178" t="s">
        <v>2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</row>
    <row r="2" spans="1:30" s="17" customFormat="1" ht="14.1" customHeight="1" x14ac:dyDescent="0.25">
      <c r="A2" s="178" t="s">
        <v>3</v>
      </c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</row>
    <row r="3" spans="1:30" s="17" customFormat="1" ht="14.1" customHeight="1" x14ac:dyDescent="0.25">
      <c r="A3" s="178" t="s">
        <v>90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</row>
    <row r="4" spans="1:30" s="17" customFormat="1" ht="14.1" customHeight="1" x14ac:dyDescent="0.25">
      <c r="A4" s="178" t="s">
        <v>54</v>
      </c>
      <c r="B4" s="178"/>
      <c r="C4" s="178"/>
      <c r="D4" s="178"/>
      <c r="E4" s="178"/>
      <c r="F4" s="178"/>
      <c r="G4" s="178"/>
      <c r="H4" s="178"/>
      <c r="I4" s="178"/>
      <c r="J4" s="178"/>
      <c r="K4" s="178"/>
      <c r="L4" s="178"/>
      <c r="M4" s="178"/>
      <c r="N4" s="178"/>
      <c r="O4" s="178"/>
      <c r="P4" s="178"/>
      <c r="Q4" s="178"/>
      <c r="R4" s="178"/>
      <c r="S4" s="178"/>
    </row>
    <row r="5" spans="1:30" s="17" customFormat="1" ht="14.1" customHeight="1" x14ac:dyDescent="0.25">
      <c r="A5" s="106"/>
      <c r="B5" s="179" t="s">
        <v>91</v>
      </c>
      <c r="C5" s="179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71"/>
      <c r="P5" s="106"/>
      <c r="Q5" s="71"/>
      <c r="R5" s="106"/>
      <c r="S5" s="106"/>
    </row>
    <row r="6" spans="1:30" s="17" customFormat="1" ht="13.5" customHeight="1" x14ac:dyDescent="0.25">
      <c r="A6" s="106" t="s">
        <v>45</v>
      </c>
      <c r="B6" s="58" t="s">
        <v>157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72"/>
      <c r="P6" s="58"/>
      <c r="Q6" s="72"/>
      <c r="R6" s="58"/>
      <c r="S6" s="58"/>
      <c r="T6" s="44"/>
      <c r="U6" s="57"/>
      <c r="V6" s="34"/>
      <c r="W6" s="34"/>
    </row>
    <row r="7" spans="1:30" s="4" customFormat="1" ht="27.75" customHeight="1" x14ac:dyDescent="0.25">
      <c r="A7" s="154" t="s">
        <v>4</v>
      </c>
      <c r="B7" s="154" t="s">
        <v>5</v>
      </c>
      <c r="C7" s="154"/>
      <c r="D7" s="154" t="s">
        <v>6</v>
      </c>
      <c r="E7" s="154"/>
      <c r="F7" s="161" t="s">
        <v>22</v>
      </c>
      <c r="G7" s="154" t="s">
        <v>17</v>
      </c>
      <c r="H7" s="154" t="s">
        <v>16</v>
      </c>
      <c r="I7" s="154" t="s">
        <v>27</v>
      </c>
      <c r="J7" s="155" t="s">
        <v>36</v>
      </c>
      <c r="K7" s="155"/>
      <c r="L7" s="155"/>
      <c r="M7" s="155"/>
      <c r="N7" s="155" t="s">
        <v>35</v>
      </c>
      <c r="O7" s="169" t="s">
        <v>7</v>
      </c>
      <c r="P7" s="169"/>
      <c r="Q7" s="169"/>
      <c r="R7" s="169"/>
      <c r="S7" s="59"/>
      <c r="T7" s="2"/>
      <c r="U7" s="55"/>
      <c r="V7" s="56"/>
      <c r="W7" s="2"/>
      <c r="X7" s="2"/>
      <c r="Y7" s="2"/>
      <c r="Z7" s="2"/>
      <c r="AA7" s="2"/>
      <c r="AB7" s="2"/>
      <c r="AC7" s="2"/>
      <c r="AD7" s="2"/>
    </row>
    <row r="8" spans="1:30" s="4" customFormat="1" ht="15.75" customHeight="1" x14ac:dyDescent="0.25">
      <c r="A8" s="154"/>
      <c r="B8" s="154"/>
      <c r="C8" s="154"/>
      <c r="D8" s="154" t="s">
        <v>8</v>
      </c>
      <c r="E8" s="154"/>
      <c r="F8" s="161"/>
      <c r="G8" s="154"/>
      <c r="H8" s="154"/>
      <c r="I8" s="154"/>
      <c r="J8" s="155" t="s">
        <v>18</v>
      </c>
      <c r="K8" s="155" t="s">
        <v>19</v>
      </c>
      <c r="L8" s="155" t="s">
        <v>20</v>
      </c>
      <c r="M8" s="156" t="s">
        <v>21</v>
      </c>
      <c r="N8" s="155"/>
      <c r="O8" s="154" t="s">
        <v>46</v>
      </c>
      <c r="P8" s="154"/>
      <c r="Q8" s="154" t="s">
        <v>47</v>
      </c>
      <c r="R8" s="154"/>
      <c r="S8" s="180" t="s">
        <v>33</v>
      </c>
      <c r="T8" s="2"/>
      <c r="U8" s="55"/>
      <c r="V8" s="56"/>
      <c r="W8" s="2"/>
      <c r="X8" s="2"/>
      <c r="Y8" s="2"/>
      <c r="Z8" s="2"/>
      <c r="AA8" s="2"/>
      <c r="AB8" s="2"/>
      <c r="AC8" s="2"/>
      <c r="AD8" s="2"/>
    </row>
    <row r="9" spans="1:30" s="4" customFormat="1" ht="18" customHeight="1" x14ac:dyDescent="0.25">
      <c r="A9" s="154"/>
      <c r="B9" s="154"/>
      <c r="C9" s="154"/>
      <c r="D9" s="154" t="s">
        <v>9</v>
      </c>
      <c r="E9" s="154"/>
      <c r="F9" s="161"/>
      <c r="G9" s="154"/>
      <c r="H9" s="154"/>
      <c r="I9" s="154"/>
      <c r="J9" s="155"/>
      <c r="K9" s="155"/>
      <c r="L9" s="155"/>
      <c r="M9" s="157"/>
      <c r="N9" s="155"/>
      <c r="O9" s="168" t="s">
        <v>32</v>
      </c>
      <c r="P9" s="155" t="s">
        <v>28</v>
      </c>
      <c r="Q9" s="168" t="s">
        <v>32</v>
      </c>
      <c r="R9" s="155" t="s">
        <v>28</v>
      </c>
      <c r="S9" s="181"/>
      <c r="T9" s="2"/>
      <c r="U9" s="55"/>
      <c r="V9" s="56"/>
      <c r="W9" s="2"/>
      <c r="X9" s="2"/>
      <c r="Y9" s="2"/>
      <c r="Z9" s="2"/>
      <c r="AA9" s="2"/>
      <c r="AB9" s="2"/>
      <c r="AC9" s="2"/>
      <c r="AD9" s="2"/>
    </row>
    <row r="10" spans="1:30" s="4" customFormat="1" ht="18" customHeight="1" x14ac:dyDescent="0.25">
      <c r="A10" s="154"/>
      <c r="B10" s="154"/>
      <c r="C10" s="154"/>
      <c r="D10" s="154" t="s">
        <v>10</v>
      </c>
      <c r="E10" s="154"/>
      <c r="F10" s="161"/>
      <c r="G10" s="154"/>
      <c r="H10" s="154"/>
      <c r="I10" s="154"/>
      <c r="J10" s="155"/>
      <c r="K10" s="155"/>
      <c r="L10" s="155"/>
      <c r="M10" s="157"/>
      <c r="N10" s="155"/>
      <c r="O10" s="168"/>
      <c r="P10" s="155"/>
      <c r="Q10" s="168"/>
      <c r="R10" s="155"/>
      <c r="S10" s="181"/>
      <c r="T10" s="2"/>
      <c r="U10" s="2"/>
      <c r="V10" s="48"/>
      <c r="W10" s="56"/>
      <c r="X10" s="2"/>
      <c r="Y10" s="2"/>
      <c r="Z10" s="2"/>
      <c r="AA10" s="2"/>
      <c r="AB10" s="2"/>
      <c r="AC10" s="2"/>
      <c r="AD10" s="2"/>
    </row>
    <row r="11" spans="1:30" s="4" customFormat="1" ht="18" customHeight="1" x14ac:dyDescent="0.25">
      <c r="A11" s="154"/>
      <c r="B11" s="154"/>
      <c r="C11" s="154"/>
      <c r="D11" s="154" t="s">
        <v>11</v>
      </c>
      <c r="E11" s="154"/>
      <c r="F11" s="161"/>
      <c r="G11" s="154"/>
      <c r="H11" s="154"/>
      <c r="I11" s="154"/>
      <c r="J11" s="155"/>
      <c r="K11" s="155"/>
      <c r="L11" s="155"/>
      <c r="M11" s="158"/>
      <c r="N11" s="155"/>
      <c r="O11" s="168"/>
      <c r="P11" s="155"/>
      <c r="Q11" s="168"/>
      <c r="R11" s="155"/>
      <c r="S11" s="182"/>
      <c r="T11" s="2"/>
      <c r="U11" s="2"/>
      <c r="V11" s="48"/>
      <c r="W11" s="56"/>
      <c r="X11" s="2"/>
      <c r="Y11" s="2"/>
      <c r="Z11" s="2"/>
      <c r="AA11" s="2"/>
      <c r="AB11" s="2"/>
      <c r="AC11" s="2"/>
      <c r="AD11" s="2"/>
    </row>
    <row r="12" spans="1:30" s="4" customFormat="1" x14ac:dyDescent="0.25">
      <c r="A12" s="99">
        <v>1</v>
      </c>
      <c r="B12" s="159">
        <v>2</v>
      </c>
      <c r="C12" s="159"/>
      <c r="D12" s="160">
        <v>4</v>
      </c>
      <c r="E12" s="160"/>
      <c r="F12" s="99">
        <v>5</v>
      </c>
      <c r="G12" s="99">
        <v>6</v>
      </c>
      <c r="H12" s="99">
        <v>7</v>
      </c>
      <c r="I12" s="99"/>
      <c r="J12" s="5">
        <v>8</v>
      </c>
      <c r="K12" s="5">
        <v>9</v>
      </c>
      <c r="L12" s="5">
        <v>10</v>
      </c>
      <c r="M12" s="5">
        <v>11</v>
      </c>
      <c r="N12" s="45">
        <v>12</v>
      </c>
      <c r="O12" s="73">
        <v>13</v>
      </c>
      <c r="P12" s="5">
        <v>14</v>
      </c>
      <c r="Q12" s="73">
        <v>15</v>
      </c>
      <c r="R12" s="98">
        <v>16</v>
      </c>
      <c r="S12" s="6">
        <v>20</v>
      </c>
      <c r="T12" s="122"/>
      <c r="U12" s="122"/>
      <c r="V12" s="122"/>
      <c r="W12" s="122"/>
      <c r="X12" s="122"/>
      <c r="Y12" s="122"/>
      <c r="Z12" s="2"/>
      <c r="AA12" s="2"/>
      <c r="AB12" s="2"/>
      <c r="AC12" s="2"/>
      <c r="AD12" s="2"/>
    </row>
    <row r="13" spans="1:30" s="29" customFormat="1" x14ac:dyDescent="0.25">
      <c r="A13" s="147" t="s">
        <v>12</v>
      </c>
      <c r="B13" s="139" t="s">
        <v>53</v>
      </c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23"/>
      <c r="U13" s="123"/>
      <c r="V13" s="123"/>
      <c r="W13" s="123"/>
      <c r="X13" s="123"/>
      <c r="Y13" s="123"/>
    </row>
    <row r="14" spans="1:30" s="29" customFormat="1" ht="24" customHeight="1" x14ac:dyDescent="0.25">
      <c r="A14" s="147"/>
      <c r="B14" s="8">
        <v>1</v>
      </c>
      <c r="C14" s="50" t="s">
        <v>58</v>
      </c>
      <c r="D14" s="39">
        <v>12</v>
      </c>
      <c r="E14" s="39" t="s">
        <v>24</v>
      </c>
      <c r="F14" s="47">
        <v>39</v>
      </c>
      <c r="G14" s="47"/>
      <c r="H14" s="47"/>
      <c r="I14" s="67" t="s">
        <v>65</v>
      </c>
      <c r="J14" s="33"/>
      <c r="K14" s="33"/>
      <c r="L14" s="33"/>
      <c r="M14" s="33"/>
      <c r="N14" s="46">
        <v>140400000</v>
      </c>
      <c r="O14" s="74" t="s">
        <v>87</v>
      </c>
      <c r="P14" s="53">
        <v>81900000</v>
      </c>
      <c r="Q14" s="74" t="s">
        <v>136</v>
      </c>
      <c r="R14" s="53">
        <f>N14-P14</f>
        <v>58500000</v>
      </c>
      <c r="S14" s="30">
        <f>P14+R14</f>
        <v>140400000</v>
      </c>
      <c r="T14" s="124"/>
      <c r="U14" s="132">
        <f>N14/12</f>
        <v>11700000</v>
      </c>
      <c r="V14" s="124">
        <f>SUM(V13:V13)</f>
        <v>0</v>
      </c>
      <c r="W14" s="123"/>
      <c r="X14" s="123"/>
      <c r="Y14" s="123"/>
    </row>
    <row r="15" spans="1:30" s="17" customFormat="1" x14ac:dyDescent="0.25">
      <c r="A15" s="146" t="s">
        <v>29</v>
      </c>
      <c r="B15" s="146"/>
      <c r="C15" s="146"/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40">
        <f t="shared" ref="N15:S15" si="0">SUM(N14:N14)</f>
        <v>140400000</v>
      </c>
      <c r="O15" s="75">
        <f t="shared" si="0"/>
        <v>0</v>
      </c>
      <c r="P15" s="40">
        <f t="shared" si="0"/>
        <v>81900000</v>
      </c>
      <c r="Q15" s="75">
        <f t="shared" si="0"/>
        <v>0</v>
      </c>
      <c r="R15" s="40">
        <f t="shared" si="0"/>
        <v>58500000</v>
      </c>
      <c r="S15" s="40">
        <f t="shared" si="0"/>
        <v>140400000</v>
      </c>
      <c r="T15" s="126"/>
      <c r="U15" s="133">
        <f>U14*3</f>
        <v>35100000</v>
      </c>
      <c r="V15" s="126"/>
      <c r="W15" s="126"/>
      <c r="X15" s="126"/>
      <c r="Y15" s="126"/>
    </row>
    <row r="16" spans="1:30" s="17" customFormat="1" x14ac:dyDescent="0.25">
      <c r="A16" s="134" t="s">
        <v>14</v>
      </c>
      <c r="B16" s="139" t="s">
        <v>59</v>
      </c>
      <c r="C16" s="139"/>
      <c r="D16" s="139"/>
      <c r="E16" s="139"/>
      <c r="F16" s="139"/>
      <c r="G16" s="139"/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26"/>
      <c r="U16" s="126"/>
      <c r="V16" s="126"/>
      <c r="W16" s="126"/>
      <c r="X16" s="126"/>
      <c r="Y16" s="126"/>
    </row>
    <row r="17" spans="1:27" s="17" customFormat="1" ht="31.5" customHeight="1" x14ac:dyDescent="0.25">
      <c r="A17" s="135"/>
      <c r="B17" s="39">
        <v>1</v>
      </c>
      <c r="C17" s="11" t="s">
        <v>135</v>
      </c>
      <c r="D17" s="39">
        <v>1</v>
      </c>
      <c r="E17" s="39" t="s">
        <v>83</v>
      </c>
      <c r="F17" s="47">
        <v>0</v>
      </c>
      <c r="G17" s="47">
        <v>0</v>
      </c>
      <c r="H17" s="47">
        <v>0</v>
      </c>
      <c r="I17" s="114" t="s">
        <v>67</v>
      </c>
      <c r="J17" s="22"/>
      <c r="K17" s="22"/>
      <c r="L17" s="22"/>
      <c r="M17" s="22"/>
      <c r="N17" s="7">
        <v>10000000</v>
      </c>
      <c r="O17" s="74"/>
      <c r="P17" s="53"/>
      <c r="Q17" s="85" t="s">
        <v>84</v>
      </c>
      <c r="R17" s="7">
        <f>N17</f>
        <v>10000000</v>
      </c>
      <c r="S17" s="30">
        <f>P17+R17</f>
        <v>10000000</v>
      </c>
      <c r="T17" s="127"/>
      <c r="U17" s="127"/>
      <c r="V17" s="126"/>
      <c r="W17" s="126"/>
      <c r="X17" s="126"/>
      <c r="Y17" s="126"/>
    </row>
    <row r="18" spans="1:27" s="17" customFormat="1" x14ac:dyDescent="0.25">
      <c r="A18" s="175" t="s">
        <v>30</v>
      </c>
      <c r="B18" s="175"/>
      <c r="C18" s="175"/>
      <c r="D18" s="175"/>
      <c r="E18" s="175"/>
      <c r="F18" s="175"/>
      <c r="G18" s="175"/>
      <c r="H18" s="175"/>
      <c r="I18" s="175"/>
      <c r="J18" s="175"/>
      <c r="K18" s="175"/>
      <c r="L18" s="175"/>
      <c r="M18" s="175"/>
      <c r="N18" s="40">
        <f>SUM(N17:N17)</f>
        <v>10000000</v>
      </c>
      <c r="O18" s="75">
        <f>SUM(O17:O17)</f>
        <v>0</v>
      </c>
      <c r="P18" s="40">
        <f>SUM(P17:P17)</f>
        <v>0</v>
      </c>
      <c r="Q18" s="85">
        <v>0</v>
      </c>
      <c r="R18" s="40">
        <f>SUM(R17:R17)</f>
        <v>10000000</v>
      </c>
      <c r="S18" s="40">
        <f>SUM(S17:S17)</f>
        <v>10000000</v>
      </c>
      <c r="T18" s="126"/>
      <c r="U18" s="126"/>
      <c r="V18" s="126"/>
      <c r="W18" s="126"/>
      <c r="X18" s="126"/>
      <c r="Y18" s="126"/>
    </row>
    <row r="19" spans="1:27" s="17" customFormat="1" ht="19.5" customHeight="1" x14ac:dyDescent="0.25">
      <c r="A19" s="170" t="s">
        <v>23</v>
      </c>
      <c r="B19" s="172" t="s">
        <v>60</v>
      </c>
      <c r="C19" s="173"/>
      <c r="D19" s="173"/>
      <c r="E19" s="173"/>
      <c r="F19" s="173"/>
      <c r="G19" s="173"/>
      <c r="H19" s="173"/>
      <c r="I19" s="173"/>
      <c r="J19" s="173"/>
      <c r="K19" s="173"/>
      <c r="L19" s="173"/>
      <c r="M19" s="173"/>
      <c r="N19" s="173"/>
      <c r="O19" s="173"/>
      <c r="P19" s="173"/>
      <c r="Q19" s="173"/>
      <c r="R19" s="173"/>
      <c r="S19" s="174"/>
      <c r="T19" s="126"/>
      <c r="U19" s="127"/>
      <c r="V19" s="126"/>
      <c r="W19" s="126"/>
      <c r="X19" s="126"/>
      <c r="Y19" s="126"/>
    </row>
    <row r="20" spans="1:27" s="17" customFormat="1" ht="18" customHeight="1" x14ac:dyDescent="0.25">
      <c r="A20" s="171"/>
      <c r="B20" s="39">
        <v>1</v>
      </c>
      <c r="C20" s="23" t="s">
        <v>102</v>
      </c>
      <c r="D20" s="39">
        <v>12</v>
      </c>
      <c r="E20" s="66" t="s">
        <v>106</v>
      </c>
      <c r="F20" s="66"/>
      <c r="G20" s="66"/>
      <c r="H20" s="66"/>
      <c r="I20" s="176" t="s">
        <v>69</v>
      </c>
      <c r="J20" s="68">
        <v>12517300</v>
      </c>
      <c r="K20" s="68"/>
      <c r="L20" s="68"/>
      <c r="M20" s="68"/>
      <c r="N20" s="68">
        <f>J20</f>
        <v>12517300</v>
      </c>
      <c r="O20" s="76" t="s">
        <v>137</v>
      </c>
      <c r="P20" s="68">
        <f>N20/2</f>
        <v>6258650</v>
      </c>
      <c r="Q20" s="76" t="s">
        <v>137</v>
      </c>
      <c r="R20" s="68">
        <f>N20/2</f>
        <v>6258650</v>
      </c>
      <c r="S20" s="30">
        <f>P20+R20</f>
        <v>12517300</v>
      </c>
      <c r="T20" s="126"/>
      <c r="U20" s="127"/>
      <c r="V20" s="126"/>
      <c r="W20" s="126"/>
      <c r="X20" s="126"/>
      <c r="Y20" s="126"/>
    </row>
    <row r="21" spans="1:27" s="17" customFormat="1" ht="17.25" customHeight="1" x14ac:dyDescent="0.25">
      <c r="A21" s="171"/>
      <c r="B21" s="39">
        <v>2</v>
      </c>
      <c r="C21" s="23" t="s">
        <v>104</v>
      </c>
      <c r="D21" s="39">
        <v>1</v>
      </c>
      <c r="E21" s="66" t="s">
        <v>77</v>
      </c>
      <c r="F21" s="66"/>
      <c r="G21" s="66"/>
      <c r="H21" s="66"/>
      <c r="I21" s="177"/>
      <c r="J21" s="68">
        <v>64573300</v>
      </c>
      <c r="K21" s="68"/>
      <c r="L21" s="68">
        <v>39000000</v>
      </c>
      <c r="M21" s="68">
        <v>3200000</v>
      </c>
      <c r="N21" s="68">
        <f>SUM(J21:M21)</f>
        <v>106773300</v>
      </c>
      <c r="O21" s="76" t="s">
        <v>108</v>
      </c>
      <c r="P21" s="68">
        <f>N21</f>
        <v>106773300</v>
      </c>
      <c r="Q21" s="76"/>
      <c r="R21" s="68"/>
      <c r="S21" s="30">
        <f t="shared" ref="S21:S22" si="1">P21+R21</f>
        <v>106773300</v>
      </c>
      <c r="T21" s="126"/>
      <c r="U21" s="127"/>
      <c r="V21" s="126"/>
      <c r="W21" s="126"/>
      <c r="X21" s="126"/>
      <c r="Y21" s="126"/>
    </row>
    <row r="22" spans="1:27" s="17" customFormat="1" ht="17.25" customHeight="1" x14ac:dyDescent="0.25">
      <c r="A22" s="171"/>
      <c r="B22" s="39">
        <v>3</v>
      </c>
      <c r="C22" s="23" t="s">
        <v>103</v>
      </c>
      <c r="D22" s="39">
        <v>4</v>
      </c>
      <c r="E22" s="66" t="s">
        <v>107</v>
      </c>
      <c r="F22" s="66"/>
      <c r="G22" s="66"/>
      <c r="H22" s="66"/>
      <c r="I22" s="177"/>
      <c r="J22" s="68"/>
      <c r="K22" s="68"/>
      <c r="L22" s="68">
        <v>12000000</v>
      </c>
      <c r="M22" s="68"/>
      <c r="N22" s="68">
        <f>L22</f>
        <v>12000000</v>
      </c>
      <c r="O22" s="76" t="s">
        <v>137</v>
      </c>
      <c r="P22" s="68">
        <v>6000000</v>
      </c>
      <c r="Q22" s="76" t="s">
        <v>137</v>
      </c>
      <c r="R22" s="68">
        <f>N22-P22</f>
        <v>6000000</v>
      </c>
      <c r="S22" s="30">
        <f t="shared" si="1"/>
        <v>12000000</v>
      </c>
      <c r="T22" s="126"/>
      <c r="U22" s="127"/>
      <c r="V22" s="126"/>
      <c r="W22" s="126"/>
      <c r="X22" s="126"/>
      <c r="Y22" s="126"/>
    </row>
    <row r="23" spans="1:27" s="17" customFormat="1" ht="15" customHeight="1" x14ac:dyDescent="0.25">
      <c r="A23" s="165" t="s">
        <v>31</v>
      </c>
      <c r="B23" s="166"/>
      <c r="C23" s="166"/>
      <c r="D23" s="166"/>
      <c r="E23" s="166"/>
      <c r="F23" s="166"/>
      <c r="G23" s="166"/>
      <c r="H23" s="166"/>
      <c r="I23" s="166"/>
      <c r="J23" s="166"/>
      <c r="K23" s="166"/>
      <c r="L23" s="166"/>
      <c r="M23" s="167"/>
      <c r="N23" s="52">
        <f>SUM(N20:N22)</f>
        <v>131290600</v>
      </c>
      <c r="O23" s="77"/>
      <c r="P23" s="69">
        <f>SUM(P20:P22)</f>
        <v>119031950</v>
      </c>
      <c r="Q23" s="77"/>
      <c r="R23" s="69">
        <f>SUM(R20:R22)</f>
        <v>12258650</v>
      </c>
      <c r="S23" s="52">
        <f>SUM(S20:S22)</f>
        <v>131290600</v>
      </c>
      <c r="T23" s="126"/>
      <c r="U23" s="127"/>
      <c r="V23" s="126"/>
      <c r="W23" s="126"/>
      <c r="X23" s="126"/>
      <c r="Y23" s="126"/>
    </row>
    <row r="24" spans="1:27" s="17" customFormat="1" x14ac:dyDescent="0.25">
      <c r="A24" s="170" t="s">
        <v>25</v>
      </c>
      <c r="B24" s="172" t="s">
        <v>61</v>
      </c>
      <c r="C24" s="173"/>
      <c r="D24" s="173"/>
      <c r="E24" s="173"/>
      <c r="F24" s="173"/>
      <c r="G24" s="173"/>
      <c r="H24" s="173"/>
      <c r="I24" s="173"/>
      <c r="J24" s="173"/>
      <c r="K24" s="173"/>
      <c r="L24" s="173"/>
      <c r="M24" s="173"/>
      <c r="N24" s="173"/>
      <c r="O24" s="173"/>
      <c r="P24" s="173"/>
      <c r="Q24" s="173"/>
      <c r="R24" s="173"/>
      <c r="S24" s="174"/>
      <c r="T24" s="126"/>
      <c r="U24" s="127"/>
      <c r="V24" s="126"/>
      <c r="W24" s="126"/>
      <c r="X24" s="126"/>
      <c r="Y24" s="126"/>
    </row>
    <row r="25" spans="1:27" s="17" customFormat="1" ht="30" x14ac:dyDescent="0.25">
      <c r="A25" s="171"/>
      <c r="B25" s="39">
        <v>1</v>
      </c>
      <c r="C25" s="50" t="s">
        <v>105</v>
      </c>
      <c r="D25" s="130">
        <v>1</v>
      </c>
      <c r="E25" s="66" t="s">
        <v>83</v>
      </c>
      <c r="F25" s="66">
        <v>17</v>
      </c>
      <c r="G25" s="66">
        <v>11</v>
      </c>
      <c r="H25" s="66">
        <v>194</v>
      </c>
      <c r="I25" s="8" t="s">
        <v>75</v>
      </c>
      <c r="J25" s="68"/>
      <c r="K25" s="68"/>
      <c r="L25" s="68"/>
      <c r="M25" s="65"/>
      <c r="N25" s="30">
        <v>253007000</v>
      </c>
      <c r="O25" s="74"/>
      <c r="P25" s="68">
        <v>139686610</v>
      </c>
      <c r="Q25" s="74"/>
      <c r="R25" s="68">
        <f>N25-P25</f>
        <v>113320390</v>
      </c>
      <c r="S25" s="30">
        <f>P25+R25</f>
        <v>253007000</v>
      </c>
      <c r="T25" s="126"/>
      <c r="U25" s="127">
        <f>1265035000*20%</f>
        <v>253007000</v>
      </c>
      <c r="V25" s="127">
        <f>U25*60%</f>
        <v>151804200</v>
      </c>
      <c r="W25" s="126"/>
      <c r="X25" s="126"/>
      <c r="Y25" s="126"/>
    </row>
    <row r="26" spans="1:27" s="17" customFormat="1" ht="15" customHeight="1" x14ac:dyDescent="0.25">
      <c r="A26" s="165" t="s">
        <v>34</v>
      </c>
      <c r="B26" s="166"/>
      <c r="C26" s="166"/>
      <c r="D26" s="166"/>
      <c r="E26" s="166"/>
      <c r="F26" s="166"/>
      <c r="G26" s="166"/>
      <c r="H26" s="166"/>
      <c r="I26" s="166"/>
      <c r="J26" s="166"/>
      <c r="K26" s="166"/>
      <c r="L26" s="166"/>
      <c r="M26" s="167"/>
      <c r="N26" s="52">
        <f>SUM(N25:N25)</f>
        <v>253007000</v>
      </c>
      <c r="O26" s="78"/>
      <c r="P26" s="52">
        <f>SUM(P25:P25)</f>
        <v>139686610</v>
      </c>
      <c r="Q26" s="78"/>
      <c r="R26" s="52">
        <f>SUM(R25:R25)</f>
        <v>113320390</v>
      </c>
      <c r="S26" s="52">
        <f>SUM(S25:S25)</f>
        <v>253007000</v>
      </c>
      <c r="T26" s="126"/>
      <c r="U26" s="127"/>
      <c r="V26" s="126"/>
      <c r="W26" s="126"/>
      <c r="X26" s="126"/>
      <c r="Y26" s="126"/>
    </row>
    <row r="27" spans="1:27" s="17" customFormat="1" x14ac:dyDescent="0.25">
      <c r="A27" s="170" t="s">
        <v>37</v>
      </c>
      <c r="B27" s="172" t="s">
        <v>62</v>
      </c>
      <c r="C27" s="173"/>
      <c r="D27" s="173"/>
      <c r="E27" s="173"/>
      <c r="F27" s="173"/>
      <c r="G27" s="173"/>
      <c r="H27" s="173"/>
      <c r="I27" s="173"/>
      <c r="J27" s="173"/>
      <c r="K27" s="173"/>
      <c r="L27" s="173"/>
      <c r="M27" s="173"/>
      <c r="N27" s="173"/>
      <c r="O27" s="173"/>
      <c r="P27" s="173"/>
      <c r="Q27" s="173"/>
      <c r="R27" s="173"/>
      <c r="S27" s="174"/>
      <c r="T27" s="126"/>
      <c r="U27" s="127"/>
      <c r="V27" s="126"/>
      <c r="W27" s="126"/>
      <c r="X27" s="126"/>
      <c r="Y27" s="126"/>
    </row>
    <row r="28" spans="1:27" s="17" customFormat="1" ht="33" x14ac:dyDescent="0.25">
      <c r="A28" s="171"/>
      <c r="B28" s="39">
        <v>1</v>
      </c>
      <c r="C28" s="66" t="s">
        <v>88</v>
      </c>
      <c r="D28" s="39">
        <v>1</v>
      </c>
      <c r="E28" s="66" t="s">
        <v>83</v>
      </c>
      <c r="F28" s="65"/>
      <c r="G28" s="65"/>
      <c r="H28" s="65"/>
      <c r="I28" s="117" t="s">
        <v>89</v>
      </c>
      <c r="J28" s="65"/>
      <c r="K28" s="65"/>
      <c r="L28" s="65"/>
      <c r="M28" s="65"/>
      <c r="N28" s="68">
        <v>8000000</v>
      </c>
      <c r="O28" s="74"/>
      <c r="P28" s="30"/>
      <c r="Q28" s="74" t="s">
        <v>84</v>
      </c>
      <c r="R28" s="68">
        <f>N28</f>
        <v>8000000</v>
      </c>
      <c r="S28" s="30">
        <f>P28+R28</f>
        <v>8000000</v>
      </c>
      <c r="T28" s="126"/>
      <c r="U28" s="127"/>
      <c r="V28" s="126"/>
      <c r="W28" s="126"/>
      <c r="X28" s="126"/>
      <c r="Y28" s="126"/>
      <c r="Z28" s="126"/>
      <c r="AA28" s="126"/>
    </row>
    <row r="29" spans="1:27" s="17" customFormat="1" ht="15" customHeight="1" x14ac:dyDescent="0.25">
      <c r="A29" s="165" t="s">
        <v>38</v>
      </c>
      <c r="B29" s="166"/>
      <c r="C29" s="166"/>
      <c r="D29" s="166"/>
      <c r="E29" s="166"/>
      <c r="F29" s="166"/>
      <c r="G29" s="166"/>
      <c r="H29" s="166"/>
      <c r="I29" s="166"/>
      <c r="J29" s="166"/>
      <c r="K29" s="166"/>
      <c r="L29" s="166"/>
      <c r="M29" s="167"/>
      <c r="N29" s="52">
        <f>SUM(N28:N28)</f>
        <v>8000000</v>
      </c>
      <c r="O29" s="78"/>
      <c r="P29" s="52">
        <f>SUM(P28)</f>
        <v>0</v>
      </c>
      <c r="Q29" s="78"/>
      <c r="R29" s="52">
        <f>SUM(R28)</f>
        <v>8000000</v>
      </c>
      <c r="S29" s="52">
        <f>SUM(S28)</f>
        <v>8000000</v>
      </c>
      <c r="T29" s="126"/>
      <c r="U29" s="127"/>
      <c r="V29" s="126"/>
      <c r="W29" s="126"/>
      <c r="X29" s="126"/>
      <c r="Y29" s="126"/>
      <c r="Z29" s="126"/>
      <c r="AA29" s="126"/>
    </row>
    <row r="30" spans="1:27" s="17" customFormat="1" x14ac:dyDescent="0.25">
      <c r="A30" s="170" t="s">
        <v>39</v>
      </c>
      <c r="B30" s="172" t="s">
        <v>63</v>
      </c>
      <c r="C30" s="173"/>
      <c r="D30" s="173"/>
      <c r="E30" s="173"/>
      <c r="F30" s="173"/>
      <c r="G30" s="173"/>
      <c r="H30" s="173"/>
      <c r="I30" s="173"/>
      <c r="J30" s="173"/>
      <c r="K30" s="173"/>
      <c r="L30" s="173"/>
      <c r="M30" s="173"/>
      <c r="N30" s="173"/>
      <c r="O30" s="173"/>
      <c r="P30" s="173"/>
      <c r="Q30" s="173"/>
      <c r="R30" s="173"/>
      <c r="S30" s="174"/>
      <c r="T30" s="126"/>
      <c r="U30" s="127"/>
      <c r="V30" s="126"/>
      <c r="W30" s="126"/>
      <c r="X30" s="126"/>
      <c r="Y30" s="126"/>
      <c r="Z30" s="126"/>
      <c r="AA30" s="126"/>
    </row>
    <row r="31" spans="1:27" s="17" customFormat="1" ht="30" x14ac:dyDescent="0.25">
      <c r="A31" s="171"/>
      <c r="B31" s="39">
        <v>1</v>
      </c>
      <c r="C31" s="23" t="s">
        <v>92</v>
      </c>
      <c r="D31" s="130">
        <v>1</v>
      </c>
      <c r="E31" s="66" t="s">
        <v>66</v>
      </c>
      <c r="F31" s="65"/>
      <c r="G31" s="65"/>
      <c r="H31" s="65"/>
      <c r="I31" s="8" t="s">
        <v>72</v>
      </c>
      <c r="J31" s="65"/>
      <c r="K31" s="68">
        <v>15000000</v>
      </c>
      <c r="L31" s="65"/>
      <c r="M31" s="65"/>
      <c r="N31" s="30">
        <f>SUM(K31:M31)</f>
        <v>15000000</v>
      </c>
      <c r="O31" s="74"/>
      <c r="P31" s="30"/>
      <c r="Q31" s="74" t="s">
        <v>74</v>
      </c>
      <c r="R31" s="68">
        <f>N31</f>
        <v>15000000</v>
      </c>
      <c r="S31" s="30">
        <f>P31+R31</f>
        <v>15000000</v>
      </c>
      <c r="T31" s="126"/>
      <c r="U31" s="127">
        <f>U34-P36</f>
        <v>0</v>
      </c>
      <c r="V31" s="126"/>
      <c r="W31" s="126"/>
      <c r="X31" s="126"/>
      <c r="Y31" s="126"/>
      <c r="Z31" s="126"/>
      <c r="AA31" s="126"/>
    </row>
    <row r="32" spans="1:27" s="17" customFormat="1" ht="15" customHeight="1" x14ac:dyDescent="0.25">
      <c r="A32" s="165" t="s">
        <v>40</v>
      </c>
      <c r="B32" s="166"/>
      <c r="C32" s="166"/>
      <c r="D32" s="166"/>
      <c r="E32" s="166"/>
      <c r="F32" s="166"/>
      <c r="G32" s="166"/>
      <c r="H32" s="166"/>
      <c r="I32" s="166"/>
      <c r="J32" s="166"/>
      <c r="K32" s="166"/>
      <c r="L32" s="166"/>
      <c r="M32" s="167"/>
      <c r="N32" s="52">
        <f>SUM(N31:N31)</f>
        <v>15000000</v>
      </c>
      <c r="O32" s="78"/>
      <c r="P32" s="52">
        <f>SUM(P31:P31)</f>
        <v>0</v>
      </c>
      <c r="Q32" s="78"/>
      <c r="R32" s="52">
        <f>SUM(R31)</f>
        <v>15000000</v>
      </c>
      <c r="S32" s="52">
        <f>SUM(S31:S31)</f>
        <v>15000000</v>
      </c>
      <c r="T32" s="126"/>
      <c r="U32" s="127"/>
      <c r="V32" s="126"/>
      <c r="W32" s="126"/>
      <c r="X32" s="126"/>
      <c r="Y32" s="126"/>
      <c r="Z32" s="126"/>
      <c r="AA32" s="126"/>
    </row>
    <row r="33" spans="1:27" s="17" customFormat="1" x14ac:dyDescent="0.25">
      <c r="A33" s="170" t="s">
        <v>43</v>
      </c>
      <c r="B33" s="172" t="s">
        <v>64</v>
      </c>
      <c r="C33" s="173"/>
      <c r="D33" s="173"/>
      <c r="E33" s="173"/>
      <c r="F33" s="173"/>
      <c r="G33" s="173"/>
      <c r="H33" s="173"/>
      <c r="I33" s="173"/>
      <c r="J33" s="173"/>
      <c r="K33" s="173"/>
      <c r="L33" s="173"/>
      <c r="M33" s="173"/>
      <c r="N33" s="173"/>
      <c r="O33" s="173"/>
      <c r="P33" s="173"/>
      <c r="Q33" s="173"/>
      <c r="R33" s="173"/>
      <c r="S33" s="174"/>
      <c r="T33" s="126"/>
      <c r="U33" s="127"/>
      <c r="V33" s="126"/>
      <c r="W33" s="126"/>
      <c r="X33" s="126"/>
      <c r="Y33" s="126"/>
      <c r="Z33" s="126"/>
      <c r="AA33" s="126"/>
    </row>
    <row r="34" spans="1:27" s="17" customFormat="1" ht="30" x14ac:dyDescent="0.25">
      <c r="A34" s="171"/>
      <c r="B34" s="39">
        <v>1</v>
      </c>
      <c r="C34" s="23" t="s">
        <v>68</v>
      </c>
      <c r="D34" s="68">
        <v>1000</v>
      </c>
      <c r="E34" s="66" t="s">
        <v>76</v>
      </c>
      <c r="F34" s="66"/>
      <c r="G34" s="66"/>
      <c r="H34" s="66"/>
      <c r="I34" s="8" t="s">
        <v>73</v>
      </c>
      <c r="J34" s="68"/>
      <c r="K34" s="68"/>
      <c r="L34" s="68">
        <v>10000000</v>
      </c>
      <c r="M34" s="68"/>
      <c r="N34" s="68">
        <f>SUM(K34:M34)</f>
        <v>10000000</v>
      </c>
      <c r="O34" s="76"/>
      <c r="P34" s="68"/>
      <c r="Q34" s="76" t="s">
        <v>160</v>
      </c>
      <c r="R34" s="68">
        <f>N34</f>
        <v>10000000</v>
      </c>
      <c r="S34" s="30">
        <f t="shared" ref="S34" si="2">P34+R34</f>
        <v>10000000</v>
      </c>
      <c r="T34" s="126"/>
      <c r="U34" s="127">
        <f>N36*60%</f>
        <v>340618560</v>
      </c>
      <c r="V34" s="127">
        <f>N36-U34</f>
        <v>227079040</v>
      </c>
      <c r="W34" s="126"/>
      <c r="X34" s="127">
        <f>U34+V34+U37</f>
        <v>882654000</v>
      </c>
      <c r="Y34" s="126"/>
      <c r="Z34" s="126"/>
      <c r="AA34" s="126"/>
    </row>
    <row r="35" spans="1:27" s="17" customFormat="1" ht="15" customHeight="1" x14ac:dyDescent="0.25">
      <c r="A35" s="165" t="s">
        <v>44</v>
      </c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7"/>
      <c r="N35" s="52">
        <f>SUM(N34:N34)</f>
        <v>10000000</v>
      </c>
      <c r="O35" s="78"/>
      <c r="P35" s="52">
        <f>P34</f>
        <v>0</v>
      </c>
      <c r="Q35" s="78"/>
      <c r="R35" s="52">
        <f>SUM(R34)</f>
        <v>10000000</v>
      </c>
      <c r="S35" s="52">
        <f>SUM(S34)</f>
        <v>10000000</v>
      </c>
      <c r="T35" s="126"/>
      <c r="U35" s="127"/>
      <c r="V35" s="126"/>
      <c r="W35" s="126"/>
      <c r="X35" s="126"/>
      <c r="Y35" s="126"/>
      <c r="Z35" s="126"/>
      <c r="AA35" s="126"/>
    </row>
    <row r="36" spans="1:27" s="17" customFormat="1" ht="15" customHeight="1" x14ac:dyDescent="0.25">
      <c r="A36" s="149" t="s">
        <v>49</v>
      </c>
      <c r="B36" s="150"/>
      <c r="C36" s="150"/>
      <c r="D36" s="150"/>
      <c r="E36" s="150"/>
      <c r="F36" s="150"/>
      <c r="G36" s="150"/>
      <c r="H36" s="150"/>
      <c r="I36" s="150"/>
      <c r="J36" s="150"/>
      <c r="K36" s="150"/>
      <c r="L36" s="150"/>
      <c r="M36" s="151"/>
      <c r="N36" s="62">
        <f>N15+N18+N23+N26+N29+N32+N35</f>
        <v>567697600</v>
      </c>
      <c r="O36" s="79"/>
      <c r="P36" s="62">
        <f>P15+P18+P23+P26+P29+P32+P35</f>
        <v>340618560</v>
      </c>
      <c r="Q36" s="79"/>
      <c r="R36" s="62">
        <f>R15+R18+R23+R26+R29+R32+R35</f>
        <v>227079040</v>
      </c>
      <c r="S36" s="62">
        <f>P36+R36</f>
        <v>567697600</v>
      </c>
      <c r="T36" s="128" t="s">
        <v>57</v>
      </c>
      <c r="U36" s="129"/>
      <c r="V36" s="127"/>
      <c r="W36" s="127"/>
      <c r="X36" s="126"/>
      <c r="Y36" s="126"/>
      <c r="Z36" s="126"/>
      <c r="AA36" s="126"/>
    </row>
    <row r="37" spans="1:27" x14ac:dyDescent="0.25">
      <c r="A37" s="106" t="s">
        <v>48</v>
      </c>
      <c r="B37" s="58" t="s">
        <v>158</v>
      </c>
      <c r="C37" s="58"/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96"/>
      <c r="O37" s="107"/>
      <c r="P37" s="108"/>
      <c r="Q37" s="107"/>
      <c r="R37" s="109"/>
      <c r="S37" s="25"/>
      <c r="T37" s="123"/>
      <c r="U37" s="125">
        <v>314956400</v>
      </c>
      <c r="V37" s="127"/>
      <c r="W37" s="123"/>
      <c r="X37" s="123"/>
      <c r="Y37" s="123"/>
      <c r="Z37" s="123"/>
      <c r="AA37" s="123"/>
    </row>
    <row r="38" spans="1:27" x14ac:dyDescent="0.25">
      <c r="A38" s="154" t="s">
        <v>4</v>
      </c>
      <c r="B38" s="154" t="s">
        <v>5</v>
      </c>
      <c r="C38" s="154"/>
      <c r="D38" s="154" t="s">
        <v>6</v>
      </c>
      <c r="E38" s="154"/>
      <c r="F38" s="161" t="s">
        <v>22</v>
      </c>
      <c r="G38" s="154" t="s">
        <v>17</v>
      </c>
      <c r="H38" s="154" t="s">
        <v>16</v>
      </c>
      <c r="I38" s="154" t="s">
        <v>27</v>
      </c>
      <c r="J38" s="155" t="s">
        <v>36</v>
      </c>
      <c r="K38" s="155"/>
      <c r="L38" s="155"/>
      <c r="M38" s="155"/>
      <c r="N38" s="155" t="s">
        <v>35</v>
      </c>
      <c r="O38" s="169" t="s">
        <v>7</v>
      </c>
      <c r="P38" s="169"/>
      <c r="Q38" s="169"/>
      <c r="R38" s="169"/>
      <c r="S38" s="161" t="s">
        <v>33</v>
      </c>
      <c r="T38" s="124"/>
      <c r="U38" s="123"/>
      <c r="V38" s="124">
        <f>N36+U37</f>
        <v>882654000</v>
      </c>
      <c r="W38" s="123"/>
      <c r="X38" s="123"/>
      <c r="Y38" s="123"/>
      <c r="Z38" s="123"/>
      <c r="AA38" s="123"/>
    </row>
    <row r="39" spans="1:27" x14ac:dyDescent="0.25">
      <c r="A39" s="154"/>
      <c r="B39" s="154"/>
      <c r="C39" s="154"/>
      <c r="D39" s="154" t="s">
        <v>8</v>
      </c>
      <c r="E39" s="154"/>
      <c r="F39" s="161"/>
      <c r="G39" s="154"/>
      <c r="H39" s="154"/>
      <c r="I39" s="154"/>
      <c r="J39" s="155" t="s">
        <v>18</v>
      </c>
      <c r="K39" s="155" t="s">
        <v>19</v>
      </c>
      <c r="L39" s="155" t="s">
        <v>20</v>
      </c>
      <c r="M39" s="156" t="s">
        <v>21</v>
      </c>
      <c r="N39" s="155"/>
      <c r="O39" s="154" t="s">
        <v>46</v>
      </c>
      <c r="P39" s="154"/>
      <c r="Q39" s="154" t="s">
        <v>47</v>
      </c>
      <c r="R39" s="154"/>
      <c r="S39" s="161"/>
      <c r="T39" s="123"/>
      <c r="U39" s="123"/>
      <c r="V39" s="124"/>
      <c r="W39" s="123"/>
      <c r="X39" s="123"/>
      <c r="Y39" s="123"/>
      <c r="Z39" s="123"/>
      <c r="AA39" s="123"/>
    </row>
    <row r="40" spans="1:27" x14ac:dyDescent="0.25">
      <c r="A40" s="154"/>
      <c r="B40" s="154"/>
      <c r="C40" s="154"/>
      <c r="D40" s="154" t="s">
        <v>9</v>
      </c>
      <c r="E40" s="154"/>
      <c r="F40" s="161"/>
      <c r="G40" s="154"/>
      <c r="H40" s="154"/>
      <c r="I40" s="154"/>
      <c r="J40" s="155"/>
      <c r="K40" s="155"/>
      <c r="L40" s="155"/>
      <c r="M40" s="157"/>
      <c r="N40" s="155"/>
      <c r="O40" s="168" t="s">
        <v>32</v>
      </c>
      <c r="P40" s="155" t="s">
        <v>28</v>
      </c>
      <c r="Q40" s="168" t="s">
        <v>32</v>
      </c>
      <c r="R40" s="155" t="s">
        <v>28</v>
      </c>
      <c r="S40" s="161"/>
      <c r="T40" s="123"/>
      <c r="U40" s="123"/>
      <c r="V40" s="123"/>
      <c r="W40" s="123"/>
      <c r="X40" s="123"/>
      <c r="Y40" s="123"/>
      <c r="Z40" s="123"/>
      <c r="AA40" s="123"/>
    </row>
    <row r="41" spans="1:27" x14ac:dyDescent="0.25">
      <c r="A41" s="154"/>
      <c r="B41" s="154"/>
      <c r="C41" s="154"/>
      <c r="D41" s="154" t="s">
        <v>10</v>
      </c>
      <c r="E41" s="154"/>
      <c r="F41" s="161"/>
      <c r="G41" s="154"/>
      <c r="H41" s="154"/>
      <c r="I41" s="154"/>
      <c r="J41" s="155"/>
      <c r="K41" s="155"/>
      <c r="L41" s="155"/>
      <c r="M41" s="157"/>
      <c r="N41" s="155"/>
      <c r="O41" s="168"/>
      <c r="P41" s="155"/>
      <c r="Q41" s="168"/>
      <c r="R41" s="155"/>
      <c r="S41" s="161"/>
      <c r="T41" s="123"/>
      <c r="U41" s="123"/>
      <c r="V41" s="123"/>
      <c r="W41" s="123"/>
      <c r="X41" s="123"/>
      <c r="Y41" s="123"/>
      <c r="Z41" s="123"/>
      <c r="AA41" s="123"/>
    </row>
    <row r="42" spans="1:27" x14ac:dyDescent="0.25">
      <c r="A42" s="154"/>
      <c r="B42" s="154"/>
      <c r="C42" s="154"/>
      <c r="D42" s="154" t="s">
        <v>11</v>
      </c>
      <c r="E42" s="154"/>
      <c r="F42" s="161"/>
      <c r="G42" s="154"/>
      <c r="H42" s="154"/>
      <c r="I42" s="154"/>
      <c r="J42" s="155"/>
      <c r="K42" s="155"/>
      <c r="L42" s="155"/>
      <c r="M42" s="158"/>
      <c r="N42" s="155"/>
      <c r="O42" s="168"/>
      <c r="P42" s="155"/>
      <c r="Q42" s="168"/>
      <c r="R42" s="155"/>
      <c r="S42" s="161"/>
      <c r="T42" s="123"/>
      <c r="U42" s="123"/>
      <c r="V42" s="123"/>
      <c r="W42" s="123"/>
      <c r="X42" s="123"/>
      <c r="Y42" s="123"/>
      <c r="Z42" s="123"/>
      <c r="AA42" s="123"/>
    </row>
    <row r="43" spans="1:27" x14ac:dyDescent="0.25">
      <c r="A43" s="99">
        <v>1</v>
      </c>
      <c r="B43" s="159">
        <v>2</v>
      </c>
      <c r="C43" s="159"/>
      <c r="D43" s="160">
        <v>4</v>
      </c>
      <c r="E43" s="160"/>
      <c r="F43" s="99">
        <v>5</v>
      </c>
      <c r="G43" s="99">
        <v>6</v>
      </c>
      <c r="H43" s="99">
        <v>7</v>
      </c>
      <c r="I43" s="99"/>
      <c r="J43" s="5">
        <v>8</v>
      </c>
      <c r="K43" s="5">
        <v>9</v>
      </c>
      <c r="L43" s="5">
        <v>10</v>
      </c>
      <c r="M43" s="5">
        <v>11</v>
      </c>
      <c r="N43" s="45">
        <v>12</v>
      </c>
      <c r="O43" s="73">
        <v>13</v>
      </c>
      <c r="P43" s="5">
        <v>14</v>
      </c>
      <c r="Q43" s="73">
        <v>15</v>
      </c>
      <c r="R43" s="98">
        <v>16</v>
      </c>
      <c r="S43" s="6">
        <v>20</v>
      </c>
      <c r="T43" s="123"/>
      <c r="U43" s="123"/>
      <c r="V43" s="123"/>
      <c r="W43" s="123"/>
      <c r="X43" s="123"/>
      <c r="Y43" s="123"/>
      <c r="Z43" s="123"/>
      <c r="AA43" s="123"/>
    </row>
    <row r="44" spans="1:27" x14ac:dyDescent="0.25">
      <c r="A44" s="134" t="s">
        <v>12</v>
      </c>
      <c r="B44" s="139" t="s">
        <v>13</v>
      </c>
      <c r="C44" s="139"/>
      <c r="D44" s="139"/>
      <c r="E44" s="139"/>
      <c r="F44" s="139"/>
      <c r="G44" s="139"/>
      <c r="H44" s="139"/>
      <c r="I44" s="139"/>
      <c r="J44" s="139"/>
      <c r="K44" s="139"/>
      <c r="L44" s="139"/>
      <c r="M44" s="139"/>
      <c r="N44" s="139"/>
      <c r="O44" s="139"/>
      <c r="P44" s="139"/>
      <c r="Q44" s="139"/>
      <c r="R44" s="139"/>
      <c r="S44" s="139"/>
      <c r="T44" s="123"/>
      <c r="U44" s="123"/>
      <c r="V44" s="123"/>
      <c r="W44" s="123"/>
      <c r="X44" s="123"/>
      <c r="Y44" s="123"/>
      <c r="Z44" s="123"/>
      <c r="AA44" s="123"/>
    </row>
    <row r="45" spans="1:27" ht="21" customHeight="1" x14ac:dyDescent="0.25">
      <c r="A45" s="135"/>
      <c r="B45" s="101" t="s">
        <v>109</v>
      </c>
      <c r="C45" s="101" t="s">
        <v>110</v>
      </c>
      <c r="D45" s="101"/>
      <c r="E45" s="101"/>
      <c r="F45" s="101"/>
      <c r="G45" s="101"/>
      <c r="H45" s="101"/>
      <c r="I45" s="162" t="s">
        <v>72</v>
      </c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23"/>
      <c r="U45" s="123"/>
      <c r="V45" s="123"/>
      <c r="W45" s="123"/>
      <c r="X45" s="123"/>
      <c r="Y45" s="123"/>
      <c r="Z45" s="123"/>
      <c r="AA45" s="123"/>
    </row>
    <row r="46" spans="1:27" ht="20.25" customHeight="1" x14ac:dyDescent="0.25">
      <c r="A46" s="135"/>
      <c r="B46" s="39">
        <v>1</v>
      </c>
      <c r="C46" s="11" t="s">
        <v>115</v>
      </c>
      <c r="D46" s="130">
        <v>185</v>
      </c>
      <c r="E46" s="39" t="s">
        <v>76</v>
      </c>
      <c r="F46" s="74"/>
      <c r="G46" s="74"/>
      <c r="H46" s="74"/>
      <c r="I46" s="163"/>
      <c r="J46" s="88">
        <v>15564200</v>
      </c>
      <c r="K46" s="88">
        <v>2288000</v>
      </c>
      <c r="L46" s="88">
        <v>7235000</v>
      </c>
      <c r="M46" s="88">
        <v>1090000</v>
      </c>
      <c r="N46" s="63">
        <f>SUM(J46:M46)</f>
        <v>26177200</v>
      </c>
      <c r="O46" s="130" t="s">
        <v>138</v>
      </c>
      <c r="P46" s="88">
        <f t="shared" ref="P46:P54" si="3">N46</f>
        <v>26177200</v>
      </c>
      <c r="Q46" s="76"/>
      <c r="R46" s="88"/>
      <c r="S46" s="63">
        <f>P46+R46</f>
        <v>26177200</v>
      </c>
      <c r="T46" s="131">
        <f>S46*70%</f>
        <v>18324040</v>
      </c>
      <c r="U46" s="123"/>
      <c r="V46" s="123"/>
      <c r="W46" s="123"/>
      <c r="X46" s="123"/>
      <c r="Y46" s="123"/>
      <c r="Z46" s="123"/>
      <c r="AA46" s="123"/>
    </row>
    <row r="47" spans="1:27" ht="20.25" customHeight="1" x14ac:dyDescent="0.25">
      <c r="A47" s="135"/>
      <c r="B47" s="39">
        <v>2</v>
      </c>
      <c r="C47" s="50" t="s">
        <v>116</v>
      </c>
      <c r="D47" s="130">
        <v>244</v>
      </c>
      <c r="E47" s="39" t="s">
        <v>76</v>
      </c>
      <c r="F47" s="74"/>
      <c r="G47" s="74"/>
      <c r="H47" s="74"/>
      <c r="I47" s="163"/>
      <c r="J47" s="88">
        <v>19743100</v>
      </c>
      <c r="K47" s="88">
        <v>3297000</v>
      </c>
      <c r="L47" s="88">
        <v>9425000</v>
      </c>
      <c r="M47" s="88">
        <v>1050000</v>
      </c>
      <c r="N47" s="63">
        <f t="shared" ref="N47:N68" si="4">SUM(J47:M47)</f>
        <v>33515100</v>
      </c>
      <c r="O47" s="130" t="s">
        <v>139</v>
      </c>
      <c r="P47" s="88">
        <f t="shared" si="3"/>
        <v>33515100</v>
      </c>
      <c r="Q47" s="76"/>
      <c r="R47" s="88"/>
      <c r="S47" s="63">
        <f t="shared" ref="S47:S52" si="5">P47+R47</f>
        <v>33515100</v>
      </c>
      <c r="T47" s="123"/>
      <c r="U47" s="123"/>
      <c r="V47" s="123"/>
      <c r="W47" s="123"/>
      <c r="X47" s="123"/>
      <c r="Y47" s="123"/>
      <c r="Z47" s="123"/>
      <c r="AA47" s="123"/>
    </row>
    <row r="48" spans="1:27" ht="20.25" customHeight="1" x14ac:dyDescent="0.25">
      <c r="A48" s="135"/>
      <c r="B48" s="39">
        <v>3</v>
      </c>
      <c r="C48" s="50" t="s">
        <v>117</v>
      </c>
      <c r="D48" s="130">
        <v>161</v>
      </c>
      <c r="E48" s="39" t="s">
        <v>76</v>
      </c>
      <c r="F48" s="74"/>
      <c r="G48" s="74"/>
      <c r="H48" s="74"/>
      <c r="I48" s="163"/>
      <c r="J48" s="88">
        <v>13419200</v>
      </c>
      <c r="K48" s="88">
        <v>2198000</v>
      </c>
      <c r="L48" s="88">
        <v>6245000</v>
      </c>
      <c r="M48" s="88">
        <v>920000</v>
      </c>
      <c r="N48" s="63">
        <f t="shared" si="4"/>
        <v>22782200</v>
      </c>
      <c r="O48" s="130" t="s">
        <v>140</v>
      </c>
      <c r="P48" s="88">
        <f t="shared" si="3"/>
        <v>22782200</v>
      </c>
      <c r="Q48" s="76"/>
      <c r="R48" s="88"/>
      <c r="S48" s="63">
        <f t="shared" si="5"/>
        <v>22782200</v>
      </c>
      <c r="T48" s="123"/>
      <c r="U48" s="131">
        <f>P47+P48</f>
        <v>56297300</v>
      </c>
      <c r="V48" s="131">
        <f>U48*12.5%</f>
        <v>7037162.5</v>
      </c>
      <c r="W48" s="123"/>
      <c r="X48" s="123"/>
      <c r="Y48" s="123"/>
      <c r="Z48" s="123"/>
      <c r="AA48" s="123"/>
    </row>
    <row r="49" spans="1:27" ht="20.25" customHeight="1" x14ac:dyDescent="0.25">
      <c r="A49" s="135"/>
      <c r="B49" s="39">
        <v>4</v>
      </c>
      <c r="C49" s="50" t="s">
        <v>118</v>
      </c>
      <c r="D49" s="130">
        <v>216</v>
      </c>
      <c r="E49" s="39" t="s">
        <v>76</v>
      </c>
      <c r="F49" s="74"/>
      <c r="G49" s="74"/>
      <c r="H49" s="74"/>
      <c r="I49" s="163"/>
      <c r="J49" s="88">
        <v>16973200</v>
      </c>
      <c r="K49" s="88">
        <v>2288000</v>
      </c>
      <c r="L49" s="88">
        <v>8340000</v>
      </c>
      <c r="M49" s="88">
        <v>960000</v>
      </c>
      <c r="N49" s="63">
        <f t="shared" si="4"/>
        <v>28561200</v>
      </c>
      <c r="O49" s="130" t="s">
        <v>141</v>
      </c>
      <c r="P49" s="88">
        <f t="shared" si="3"/>
        <v>28561200</v>
      </c>
      <c r="Q49" s="76"/>
      <c r="R49" s="88"/>
      <c r="S49" s="63">
        <f t="shared" si="5"/>
        <v>28561200</v>
      </c>
      <c r="T49" s="131">
        <f>S49*70%</f>
        <v>19992840</v>
      </c>
      <c r="U49" s="131">
        <f>U48+U15</f>
        <v>91397300</v>
      </c>
      <c r="V49" s="131">
        <f>V48+2000000</f>
        <v>9037162.5</v>
      </c>
      <c r="W49" s="123"/>
      <c r="X49" s="123"/>
      <c r="Y49" s="123"/>
      <c r="Z49" s="123"/>
      <c r="AA49" s="123"/>
    </row>
    <row r="50" spans="1:27" ht="20.25" customHeight="1" x14ac:dyDescent="0.25">
      <c r="A50" s="135"/>
      <c r="B50" s="39">
        <v>5</v>
      </c>
      <c r="C50" s="50" t="s">
        <v>119</v>
      </c>
      <c r="D50" s="130">
        <v>157</v>
      </c>
      <c r="E50" s="39" t="s">
        <v>76</v>
      </c>
      <c r="F50" s="74"/>
      <c r="G50" s="74"/>
      <c r="H50" s="74"/>
      <c r="I50" s="163"/>
      <c r="J50" s="88">
        <v>13246100</v>
      </c>
      <c r="K50" s="88">
        <v>2198000</v>
      </c>
      <c r="L50" s="88">
        <v>5990000</v>
      </c>
      <c r="M50" s="88">
        <v>700000</v>
      </c>
      <c r="N50" s="63">
        <f t="shared" si="4"/>
        <v>22134100</v>
      </c>
      <c r="O50" s="130" t="s">
        <v>142</v>
      </c>
      <c r="P50" s="88">
        <f t="shared" si="3"/>
        <v>22134100</v>
      </c>
      <c r="Q50" s="76"/>
      <c r="R50" s="88"/>
      <c r="S50" s="63">
        <f t="shared" si="5"/>
        <v>22134100</v>
      </c>
      <c r="T50" s="123"/>
      <c r="U50" s="123"/>
      <c r="V50" s="123"/>
      <c r="W50" s="123"/>
      <c r="X50" s="123"/>
      <c r="Y50" s="123"/>
      <c r="Z50" s="123"/>
      <c r="AA50" s="123"/>
    </row>
    <row r="51" spans="1:27" ht="20.25" customHeight="1" x14ac:dyDescent="0.25">
      <c r="A51" s="135"/>
      <c r="B51" s="39">
        <v>6</v>
      </c>
      <c r="C51" s="50" t="s">
        <v>120</v>
      </c>
      <c r="D51" s="130">
        <v>246</v>
      </c>
      <c r="E51" s="39" t="s">
        <v>76</v>
      </c>
      <c r="F51" s="74"/>
      <c r="G51" s="74"/>
      <c r="H51" s="74"/>
      <c r="I51" s="163"/>
      <c r="J51" s="88">
        <v>19440300</v>
      </c>
      <c r="K51" s="88">
        <v>3477000</v>
      </c>
      <c r="L51" s="88">
        <v>9425000</v>
      </c>
      <c r="M51" s="88">
        <v>1110000</v>
      </c>
      <c r="N51" s="63">
        <f t="shared" si="4"/>
        <v>33452300</v>
      </c>
      <c r="O51" s="130" t="s">
        <v>143</v>
      </c>
      <c r="P51" s="88">
        <f t="shared" si="3"/>
        <v>33452300</v>
      </c>
      <c r="Q51" s="76"/>
      <c r="R51" s="88"/>
      <c r="S51" s="63">
        <f t="shared" si="5"/>
        <v>33452300</v>
      </c>
      <c r="T51" s="123"/>
      <c r="U51" s="123"/>
      <c r="V51" s="123"/>
      <c r="W51" s="123"/>
      <c r="X51" s="123"/>
      <c r="Y51" s="123"/>
      <c r="Z51" s="123"/>
      <c r="AA51" s="123"/>
    </row>
    <row r="52" spans="1:27" ht="20.25" customHeight="1" x14ac:dyDescent="0.25">
      <c r="A52" s="135"/>
      <c r="B52" s="39">
        <v>7</v>
      </c>
      <c r="C52" s="50" t="s">
        <v>121</v>
      </c>
      <c r="D52" s="130">
        <v>259</v>
      </c>
      <c r="E52" s="39" t="s">
        <v>76</v>
      </c>
      <c r="F52" s="74"/>
      <c r="G52" s="74"/>
      <c r="H52" s="74"/>
      <c r="I52" s="163"/>
      <c r="J52" s="88">
        <v>21033700</v>
      </c>
      <c r="K52" s="88">
        <v>4486000</v>
      </c>
      <c r="L52" s="88">
        <v>9790000</v>
      </c>
      <c r="M52" s="88">
        <v>1280000</v>
      </c>
      <c r="N52" s="63">
        <f t="shared" si="4"/>
        <v>36589700</v>
      </c>
      <c r="O52" s="130" t="s">
        <v>144</v>
      </c>
      <c r="P52" s="88">
        <f t="shared" si="3"/>
        <v>36589700</v>
      </c>
      <c r="Q52" s="76"/>
      <c r="R52" s="88"/>
      <c r="S52" s="63">
        <f t="shared" si="5"/>
        <v>36589700</v>
      </c>
      <c r="T52" s="131">
        <f>S46+S49+S53+S66</f>
        <v>112582700</v>
      </c>
      <c r="U52" s="183">
        <v>0.125</v>
      </c>
      <c r="V52" s="184">
        <f>T52*U52</f>
        <v>14072837.5</v>
      </c>
      <c r="W52" s="123"/>
      <c r="X52" s="123"/>
      <c r="Y52" s="123"/>
      <c r="Z52" s="123"/>
      <c r="AA52" s="123"/>
    </row>
    <row r="53" spans="1:27" ht="20.25" customHeight="1" x14ac:dyDescent="0.25">
      <c r="A53" s="135"/>
      <c r="B53" s="39">
        <v>8</v>
      </c>
      <c r="C53" s="50" t="s">
        <v>122</v>
      </c>
      <c r="D53" s="130">
        <v>242</v>
      </c>
      <c r="E53" s="39" t="s">
        <v>76</v>
      </c>
      <c r="F53" s="66"/>
      <c r="G53" s="66"/>
      <c r="H53" s="66"/>
      <c r="I53" s="163"/>
      <c r="J53" s="68">
        <v>22011300</v>
      </c>
      <c r="K53" s="68">
        <v>3297000</v>
      </c>
      <c r="L53" s="68">
        <v>10115000</v>
      </c>
      <c r="M53" s="68">
        <v>1200000</v>
      </c>
      <c r="N53" s="63">
        <f t="shared" si="4"/>
        <v>36623300</v>
      </c>
      <c r="O53" s="130" t="s">
        <v>145</v>
      </c>
      <c r="P53" s="68">
        <f t="shared" si="3"/>
        <v>36623300</v>
      </c>
      <c r="Q53" s="74"/>
      <c r="R53" s="30"/>
      <c r="S53" s="30">
        <f>SUM(P53:R53)</f>
        <v>36623300</v>
      </c>
      <c r="T53" s="131">
        <f>S53*70%</f>
        <v>25636310</v>
      </c>
      <c r="U53" s="123"/>
      <c r="V53" s="184">
        <v>3200000</v>
      </c>
      <c r="W53" s="185">
        <f>V52-V53</f>
        <v>10872837.5</v>
      </c>
      <c r="X53" s="123"/>
      <c r="Y53" s="123"/>
      <c r="Z53" s="123"/>
      <c r="AA53" s="123"/>
    </row>
    <row r="54" spans="1:27" ht="20.25" customHeight="1" x14ac:dyDescent="0.25">
      <c r="A54" s="135"/>
      <c r="B54" s="39">
        <v>9</v>
      </c>
      <c r="C54" s="50" t="s">
        <v>123</v>
      </c>
      <c r="D54" s="130">
        <v>300</v>
      </c>
      <c r="E54" s="39" t="s">
        <v>76</v>
      </c>
      <c r="F54" s="66"/>
      <c r="G54" s="66"/>
      <c r="H54" s="66"/>
      <c r="I54" s="163"/>
      <c r="J54" s="68">
        <v>23071500</v>
      </c>
      <c r="K54" s="68">
        <v>3297000</v>
      </c>
      <c r="L54" s="68">
        <v>11340000</v>
      </c>
      <c r="M54" s="68">
        <v>1295000</v>
      </c>
      <c r="N54" s="63">
        <f t="shared" si="4"/>
        <v>39003500</v>
      </c>
      <c r="O54" s="130" t="s">
        <v>146</v>
      </c>
      <c r="P54" s="68">
        <f t="shared" si="3"/>
        <v>39003500</v>
      </c>
      <c r="Q54" s="74"/>
      <c r="R54" s="30"/>
      <c r="S54" s="30">
        <f>SUM(P54:R54)</f>
        <v>39003500</v>
      </c>
      <c r="T54" s="131">
        <f>SUM(N46:N54)</f>
        <v>278838600</v>
      </c>
      <c r="U54" s="123"/>
      <c r="V54" s="185">
        <f>V53+V52</f>
        <v>17272837.5</v>
      </c>
      <c r="W54" s="123"/>
      <c r="X54" s="123"/>
      <c r="Y54" s="123"/>
      <c r="Z54" s="123"/>
      <c r="AA54" s="123"/>
    </row>
    <row r="55" spans="1:27" ht="20.25" customHeight="1" x14ac:dyDescent="0.25">
      <c r="A55" s="135"/>
      <c r="B55" s="65" t="s">
        <v>111</v>
      </c>
      <c r="C55" s="65" t="s">
        <v>133</v>
      </c>
      <c r="D55" s="65"/>
      <c r="E55" s="65"/>
      <c r="F55" s="65"/>
      <c r="G55" s="65"/>
      <c r="H55" s="65"/>
      <c r="I55" s="163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123"/>
      <c r="U55" s="123"/>
      <c r="V55" s="123"/>
      <c r="W55" s="123"/>
      <c r="X55" s="123"/>
      <c r="Y55" s="123"/>
      <c r="Z55" s="123"/>
      <c r="AA55" s="123"/>
    </row>
    <row r="56" spans="1:27" ht="20.25" customHeight="1" x14ac:dyDescent="0.25">
      <c r="A56" s="135"/>
      <c r="B56" s="39">
        <v>1</v>
      </c>
      <c r="C56" s="11" t="s">
        <v>93</v>
      </c>
      <c r="D56" s="39">
        <v>13.36</v>
      </c>
      <c r="E56" s="39" t="s">
        <v>132</v>
      </c>
      <c r="F56" s="66"/>
      <c r="G56" s="66"/>
      <c r="H56" s="66"/>
      <c r="I56" s="163"/>
      <c r="J56" s="22">
        <v>11345200</v>
      </c>
      <c r="K56" s="22">
        <v>962500</v>
      </c>
      <c r="L56" s="22">
        <v>4320000</v>
      </c>
      <c r="M56" s="22">
        <v>650000</v>
      </c>
      <c r="N56" s="63">
        <f t="shared" si="4"/>
        <v>17277700</v>
      </c>
      <c r="O56" s="74"/>
      <c r="P56" s="68"/>
      <c r="Q56" s="39" t="s">
        <v>148</v>
      </c>
      <c r="R56" s="30">
        <f t="shared" ref="R56:R61" si="6">N56</f>
        <v>17277700</v>
      </c>
      <c r="S56" s="30">
        <f>SUM(P56:R56)</f>
        <v>17277700</v>
      </c>
      <c r="T56" s="123"/>
      <c r="U56" s="123"/>
      <c r="V56" s="123"/>
      <c r="W56" s="123"/>
      <c r="X56" s="123"/>
      <c r="Y56" s="123"/>
      <c r="Z56" s="123"/>
      <c r="AA56" s="123"/>
    </row>
    <row r="57" spans="1:27" ht="20.25" customHeight="1" x14ac:dyDescent="0.25">
      <c r="A57" s="135"/>
      <c r="B57" s="39">
        <v>2</v>
      </c>
      <c r="C57" s="11" t="s">
        <v>94</v>
      </c>
      <c r="D57" s="39">
        <v>43.73</v>
      </c>
      <c r="E57" s="39" t="s">
        <v>132</v>
      </c>
      <c r="F57" s="66"/>
      <c r="G57" s="66"/>
      <c r="H57" s="66"/>
      <c r="I57" s="163"/>
      <c r="J57" s="22">
        <v>37646400</v>
      </c>
      <c r="K57" s="22">
        <v>3850000</v>
      </c>
      <c r="L57" s="22">
        <v>14900000</v>
      </c>
      <c r="M57" s="22">
        <v>1462000</v>
      </c>
      <c r="N57" s="63">
        <f t="shared" si="4"/>
        <v>57858400</v>
      </c>
      <c r="O57" s="74"/>
      <c r="P57" s="68"/>
      <c r="Q57" s="39" t="s">
        <v>149</v>
      </c>
      <c r="R57" s="30">
        <f t="shared" si="6"/>
        <v>57858400</v>
      </c>
      <c r="S57" s="30">
        <f t="shared" ref="S57:S68" si="7">SUM(P57:R57)</f>
        <v>57858400</v>
      </c>
      <c r="T57" s="123"/>
      <c r="U57" s="123"/>
      <c r="V57" s="123"/>
      <c r="W57" s="123"/>
      <c r="X57" s="123"/>
      <c r="Y57" s="123"/>
      <c r="Z57" s="123"/>
      <c r="AA57" s="123"/>
    </row>
    <row r="58" spans="1:27" ht="20.25" customHeight="1" x14ac:dyDescent="0.25">
      <c r="A58" s="135"/>
      <c r="B58" s="39">
        <v>3</v>
      </c>
      <c r="C58" s="11" t="s">
        <v>95</v>
      </c>
      <c r="D58" s="39">
        <v>15.53</v>
      </c>
      <c r="E58" s="39" t="s">
        <v>132</v>
      </c>
      <c r="F58" s="66"/>
      <c r="G58" s="66"/>
      <c r="H58" s="66"/>
      <c r="I58" s="163"/>
      <c r="J58" s="22">
        <v>12997600</v>
      </c>
      <c r="K58" s="22">
        <v>962500</v>
      </c>
      <c r="L58" s="22">
        <v>5220000</v>
      </c>
      <c r="M58" s="22">
        <v>767000</v>
      </c>
      <c r="N58" s="63">
        <f t="shared" si="4"/>
        <v>19947100</v>
      </c>
      <c r="O58" s="74"/>
      <c r="P58" s="68"/>
      <c r="Q58" s="39" t="s">
        <v>150</v>
      </c>
      <c r="R58" s="30">
        <f t="shared" si="6"/>
        <v>19947100</v>
      </c>
      <c r="S58" s="30">
        <f t="shared" si="7"/>
        <v>19947100</v>
      </c>
      <c r="T58" s="123"/>
      <c r="U58" s="123"/>
      <c r="V58" s="123"/>
      <c r="W58" s="123"/>
      <c r="X58" s="123"/>
      <c r="Y58" s="123"/>
      <c r="Z58" s="123"/>
      <c r="AA58" s="123"/>
    </row>
    <row r="59" spans="1:27" ht="20.25" customHeight="1" x14ac:dyDescent="0.25">
      <c r="A59" s="135"/>
      <c r="B59" s="39">
        <v>4</v>
      </c>
      <c r="C59" s="11" t="s">
        <v>96</v>
      </c>
      <c r="D59" s="39">
        <v>32.85</v>
      </c>
      <c r="E59" s="39" t="s">
        <v>132</v>
      </c>
      <c r="F59" s="66"/>
      <c r="G59" s="66"/>
      <c r="H59" s="66"/>
      <c r="I59" s="163"/>
      <c r="J59" s="22">
        <v>30100400</v>
      </c>
      <c r="K59" s="22">
        <v>2887500</v>
      </c>
      <c r="L59" s="22">
        <v>11250000</v>
      </c>
      <c r="M59" s="22">
        <v>1985000</v>
      </c>
      <c r="N59" s="63">
        <f t="shared" si="4"/>
        <v>46222900</v>
      </c>
      <c r="O59" s="74"/>
      <c r="P59" s="68"/>
      <c r="Q59" s="39" t="s">
        <v>151</v>
      </c>
      <c r="R59" s="30">
        <f t="shared" si="6"/>
        <v>46222900</v>
      </c>
      <c r="S59" s="30">
        <f t="shared" si="7"/>
        <v>46222900</v>
      </c>
      <c r="T59" s="123"/>
      <c r="U59" s="123"/>
      <c r="V59" s="123"/>
      <c r="W59" s="123"/>
      <c r="X59" s="123"/>
      <c r="Y59" s="123"/>
      <c r="Z59" s="123"/>
      <c r="AA59" s="123"/>
    </row>
    <row r="60" spans="1:27" ht="20.25" customHeight="1" x14ac:dyDescent="0.25">
      <c r="A60" s="135"/>
      <c r="B60" s="39">
        <v>5</v>
      </c>
      <c r="C60" s="11" t="s">
        <v>97</v>
      </c>
      <c r="D60" s="39">
        <v>68.16</v>
      </c>
      <c r="E60" s="39" t="s">
        <v>132</v>
      </c>
      <c r="F60" s="66"/>
      <c r="G60" s="66"/>
      <c r="H60" s="66"/>
      <c r="I60" s="163"/>
      <c r="J60" s="22">
        <v>58330400</v>
      </c>
      <c r="K60" s="22">
        <v>3112500</v>
      </c>
      <c r="L60" s="22">
        <v>22130000</v>
      </c>
      <c r="M60" s="22">
        <v>2740000</v>
      </c>
      <c r="N60" s="63">
        <f t="shared" si="4"/>
        <v>86312900</v>
      </c>
      <c r="O60" s="74"/>
      <c r="P60" s="68"/>
      <c r="Q60" s="39" t="s">
        <v>152</v>
      </c>
      <c r="R60" s="30">
        <f t="shared" si="6"/>
        <v>86312900</v>
      </c>
      <c r="S60" s="30">
        <f t="shared" si="7"/>
        <v>86312900</v>
      </c>
      <c r="T60" s="123"/>
      <c r="U60" s="123"/>
      <c r="V60" s="123"/>
      <c r="W60" s="123"/>
      <c r="X60" s="123"/>
      <c r="Y60" s="123"/>
      <c r="Z60" s="123"/>
      <c r="AA60" s="123"/>
    </row>
    <row r="61" spans="1:27" ht="20.25" customHeight="1" x14ac:dyDescent="0.25">
      <c r="A61" s="135"/>
      <c r="B61" s="39">
        <v>6</v>
      </c>
      <c r="C61" s="11" t="s">
        <v>98</v>
      </c>
      <c r="D61" s="39">
        <v>20.04</v>
      </c>
      <c r="E61" s="39" t="s">
        <v>132</v>
      </c>
      <c r="F61" s="66"/>
      <c r="G61" s="66"/>
      <c r="H61" s="66"/>
      <c r="I61" s="163"/>
      <c r="J61" s="22">
        <v>16544000</v>
      </c>
      <c r="K61" s="22">
        <v>1037500</v>
      </c>
      <c r="L61" s="22">
        <v>6445000</v>
      </c>
      <c r="M61" s="22">
        <v>700000</v>
      </c>
      <c r="N61" s="63">
        <f t="shared" si="4"/>
        <v>24726500</v>
      </c>
      <c r="O61" s="74"/>
      <c r="P61" s="68"/>
      <c r="Q61" s="39" t="s">
        <v>153</v>
      </c>
      <c r="R61" s="30">
        <f t="shared" si="6"/>
        <v>24726500</v>
      </c>
      <c r="S61" s="30">
        <f t="shared" si="7"/>
        <v>24726500</v>
      </c>
      <c r="T61" s="123"/>
      <c r="U61" s="123"/>
      <c r="V61" s="123"/>
      <c r="W61" s="123"/>
      <c r="X61" s="123"/>
      <c r="Y61" s="123"/>
      <c r="Z61" s="123"/>
      <c r="AA61" s="123"/>
    </row>
    <row r="62" spans="1:27" ht="20.25" customHeight="1" x14ac:dyDescent="0.25">
      <c r="A62" s="135"/>
      <c r="B62" s="39">
        <v>7</v>
      </c>
      <c r="C62" s="11" t="s">
        <v>101</v>
      </c>
      <c r="D62" s="39">
        <v>26.1</v>
      </c>
      <c r="E62" s="39" t="s">
        <v>132</v>
      </c>
      <c r="F62" s="66"/>
      <c r="G62" s="66"/>
      <c r="H62" s="66"/>
      <c r="I62" s="163"/>
      <c r="J62" s="22">
        <v>21581200</v>
      </c>
      <c r="K62" s="22">
        <v>1037500</v>
      </c>
      <c r="L62" s="22">
        <v>8525000</v>
      </c>
      <c r="M62" s="22">
        <v>1100000</v>
      </c>
      <c r="N62" s="63">
        <f t="shared" si="4"/>
        <v>32243700</v>
      </c>
      <c r="O62" s="39" t="s">
        <v>154</v>
      </c>
      <c r="P62" s="68">
        <f>N62-R62</f>
        <v>25247240</v>
      </c>
      <c r="Q62" s="74"/>
      <c r="R62" s="30">
        <v>6996460</v>
      </c>
      <c r="S62" s="30">
        <f t="shared" si="7"/>
        <v>32243700</v>
      </c>
      <c r="T62" s="123"/>
      <c r="U62" s="123"/>
      <c r="V62" s="123"/>
      <c r="W62" s="123"/>
      <c r="X62" s="123"/>
      <c r="Y62" s="123"/>
      <c r="Z62" s="123"/>
      <c r="AA62" s="123"/>
    </row>
    <row r="63" spans="1:27" ht="20.25" customHeight="1" x14ac:dyDescent="0.25">
      <c r="A63" s="135"/>
      <c r="B63" s="39">
        <v>8</v>
      </c>
      <c r="C63" s="11" t="s">
        <v>99</v>
      </c>
      <c r="D63" s="39">
        <v>47.4</v>
      </c>
      <c r="E63" s="39" t="s">
        <v>132</v>
      </c>
      <c r="F63" s="66"/>
      <c r="G63" s="66"/>
      <c r="H63" s="66"/>
      <c r="I63" s="163"/>
      <c r="J63" s="22">
        <v>43803600</v>
      </c>
      <c r="K63" s="22">
        <v>1037500</v>
      </c>
      <c r="L63" s="22">
        <v>17210000</v>
      </c>
      <c r="M63" s="22">
        <v>1195400</v>
      </c>
      <c r="N63" s="63">
        <f t="shared" si="4"/>
        <v>63246500</v>
      </c>
      <c r="O63" s="39" t="s">
        <v>155</v>
      </c>
      <c r="P63" s="68">
        <f>N63</f>
        <v>63246500</v>
      </c>
      <c r="Q63" s="74"/>
      <c r="R63" s="30"/>
      <c r="S63" s="30">
        <f t="shared" si="7"/>
        <v>63246500</v>
      </c>
      <c r="T63" s="131">
        <f>N63+N21</f>
        <v>170019800</v>
      </c>
      <c r="U63" s="123"/>
      <c r="V63" s="123"/>
      <c r="W63" s="123"/>
      <c r="X63" s="123"/>
      <c r="Y63" s="123"/>
      <c r="Z63" s="123"/>
      <c r="AA63" s="123"/>
    </row>
    <row r="64" spans="1:27" ht="20.25" customHeight="1" x14ac:dyDescent="0.25">
      <c r="A64" s="135"/>
      <c r="B64" s="39">
        <v>9</v>
      </c>
      <c r="C64" s="11" t="s">
        <v>100</v>
      </c>
      <c r="D64" s="39">
        <v>20.47</v>
      </c>
      <c r="E64" s="39" t="s">
        <v>132</v>
      </c>
      <c r="F64" s="66"/>
      <c r="G64" s="66"/>
      <c r="H64" s="66"/>
      <c r="I64" s="163"/>
      <c r="J64" s="22">
        <v>17201200</v>
      </c>
      <c r="K64" s="22">
        <v>1037500</v>
      </c>
      <c r="L64" s="22">
        <v>6100000</v>
      </c>
      <c r="M64" s="22">
        <v>510400</v>
      </c>
      <c r="N64" s="63">
        <f t="shared" si="4"/>
        <v>24849100</v>
      </c>
      <c r="O64" s="39" t="s">
        <v>156</v>
      </c>
      <c r="P64" s="68">
        <f>N64</f>
        <v>24849100</v>
      </c>
      <c r="Q64" s="74"/>
      <c r="R64" s="30"/>
      <c r="S64" s="30">
        <f t="shared" si="7"/>
        <v>24849100</v>
      </c>
      <c r="T64" s="131">
        <f>SUM(N56:N64)</f>
        <v>372684800</v>
      </c>
      <c r="U64" s="123"/>
      <c r="V64" s="123"/>
      <c r="W64" s="123"/>
      <c r="X64" s="123"/>
      <c r="Y64" s="123"/>
      <c r="Z64" s="123"/>
      <c r="AA64" s="123"/>
    </row>
    <row r="65" spans="1:27" ht="20.25" customHeight="1" x14ac:dyDescent="0.25">
      <c r="A65" s="135"/>
      <c r="B65" s="113" t="s">
        <v>113</v>
      </c>
      <c r="C65" s="115" t="s">
        <v>112</v>
      </c>
      <c r="D65" s="113"/>
      <c r="E65" s="113"/>
      <c r="F65" s="113"/>
      <c r="G65" s="113"/>
      <c r="H65" s="113"/>
      <c r="I65" s="163"/>
      <c r="J65" s="113"/>
      <c r="K65" s="113"/>
      <c r="L65" s="113"/>
      <c r="M65" s="113"/>
      <c r="N65" s="63">
        <f t="shared" si="4"/>
        <v>0</v>
      </c>
      <c r="O65" s="75"/>
      <c r="P65" s="40"/>
      <c r="Q65" s="75"/>
      <c r="R65" s="40"/>
      <c r="S65" s="30">
        <f t="shared" si="7"/>
        <v>0</v>
      </c>
      <c r="T65" s="131">
        <f>T64+P66</f>
        <v>393905800</v>
      </c>
      <c r="U65" s="123"/>
      <c r="V65" s="123"/>
      <c r="W65" s="123"/>
      <c r="X65" s="123"/>
      <c r="Y65" s="123"/>
      <c r="Z65" s="123"/>
      <c r="AA65" s="123"/>
    </row>
    <row r="66" spans="1:27" ht="20.25" customHeight="1" x14ac:dyDescent="0.25">
      <c r="A66" s="135"/>
      <c r="B66" s="8">
        <v>1</v>
      </c>
      <c r="C66" s="50" t="s">
        <v>124</v>
      </c>
      <c r="D66" s="8">
        <v>40</v>
      </c>
      <c r="E66" s="8" t="s">
        <v>76</v>
      </c>
      <c r="F66" s="113"/>
      <c r="G66" s="113"/>
      <c r="H66" s="113"/>
      <c r="I66" s="163"/>
      <c r="J66" s="46">
        <v>12787000</v>
      </c>
      <c r="K66" s="46">
        <v>1285000</v>
      </c>
      <c r="L66" s="46">
        <v>6499000</v>
      </c>
      <c r="M66" s="46">
        <v>650000</v>
      </c>
      <c r="N66" s="63">
        <f t="shared" si="4"/>
        <v>21221000</v>
      </c>
      <c r="O66" s="7" t="s">
        <v>131</v>
      </c>
      <c r="P66" s="7">
        <f>N66</f>
        <v>21221000</v>
      </c>
      <c r="Q66" s="75"/>
      <c r="R66" s="40"/>
      <c r="S66" s="30">
        <f t="shared" si="7"/>
        <v>21221000</v>
      </c>
      <c r="T66" s="131">
        <f>S66*70%</f>
        <v>14854699.999999998</v>
      </c>
      <c r="U66" s="123"/>
      <c r="V66" s="123"/>
      <c r="W66" s="123"/>
      <c r="X66" s="123"/>
      <c r="Y66" s="123"/>
      <c r="Z66" s="123"/>
      <c r="AA66" s="123"/>
    </row>
    <row r="67" spans="1:27" ht="20.25" customHeight="1" x14ac:dyDescent="0.25">
      <c r="A67" s="135"/>
      <c r="B67" s="113" t="s">
        <v>134</v>
      </c>
      <c r="C67" s="115" t="s">
        <v>114</v>
      </c>
      <c r="D67" s="8"/>
      <c r="E67" s="8"/>
      <c r="F67" s="113"/>
      <c r="G67" s="113"/>
      <c r="H67" s="113"/>
      <c r="I67" s="163"/>
      <c r="J67" s="113"/>
      <c r="K67" s="113"/>
      <c r="L67" s="113"/>
      <c r="M67" s="113"/>
      <c r="N67" s="63">
        <f t="shared" si="4"/>
        <v>0</v>
      </c>
      <c r="O67" s="75"/>
      <c r="P67" s="40"/>
      <c r="Q67" s="75"/>
      <c r="R67" s="40"/>
      <c r="S67" s="30">
        <f t="shared" si="7"/>
        <v>0</v>
      </c>
      <c r="T67" s="123"/>
      <c r="U67" s="123"/>
      <c r="V67" s="123"/>
      <c r="W67" s="123"/>
      <c r="X67" s="123"/>
      <c r="Y67" s="123"/>
      <c r="Z67" s="123"/>
      <c r="AA67" s="123"/>
    </row>
    <row r="68" spans="1:27" ht="20.25" customHeight="1" x14ac:dyDescent="0.25">
      <c r="A68" s="136"/>
      <c r="B68" s="8">
        <v>1</v>
      </c>
      <c r="C68" s="50" t="s">
        <v>125</v>
      </c>
      <c r="D68" s="8">
        <v>100</v>
      </c>
      <c r="E68" s="8" t="s">
        <v>76</v>
      </c>
      <c r="F68" s="113"/>
      <c r="G68" s="113"/>
      <c r="H68" s="113"/>
      <c r="I68" s="164"/>
      <c r="J68" s="46">
        <v>12596000</v>
      </c>
      <c r="K68" s="46">
        <v>5320000</v>
      </c>
      <c r="L68" s="46">
        <v>1097000</v>
      </c>
      <c r="M68" s="46">
        <v>580000</v>
      </c>
      <c r="N68" s="63">
        <f t="shared" si="4"/>
        <v>19593000</v>
      </c>
      <c r="O68" s="75"/>
      <c r="P68" s="40"/>
      <c r="Q68" s="85" t="s">
        <v>147</v>
      </c>
      <c r="R68" s="7">
        <f>N68</f>
        <v>19593000</v>
      </c>
      <c r="S68" s="30">
        <f t="shared" si="7"/>
        <v>19593000</v>
      </c>
      <c r="T68" s="123"/>
      <c r="U68" s="123"/>
      <c r="V68" s="123"/>
      <c r="W68" s="123"/>
      <c r="X68" s="123"/>
      <c r="Y68" s="123"/>
      <c r="Z68" s="123"/>
      <c r="AA68" s="123"/>
    </row>
    <row r="69" spans="1:27" ht="16.5" customHeight="1" x14ac:dyDescent="0.25">
      <c r="A69" s="146" t="s">
        <v>29</v>
      </c>
      <c r="B69" s="146"/>
      <c r="C69" s="146"/>
      <c r="D69" s="146"/>
      <c r="E69" s="146"/>
      <c r="F69" s="146"/>
      <c r="G69" s="146"/>
      <c r="H69" s="146"/>
      <c r="I69" s="146"/>
      <c r="J69" s="146"/>
      <c r="K69" s="146"/>
      <c r="L69" s="146"/>
      <c r="M69" s="146"/>
      <c r="N69" s="40">
        <f>SUM(N46:N68)</f>
        <v>692337400</v>
      </c>
      <c r="O69" s="75"/>
      <c r="P69" s="40">
        <f>SUM(P46:P68)</f>
        <v>413402440</v>
      </c>
      <c r="Q69" s="75"/>
      <c r="R69" s="40">
        <f>SUM(R46:R68)</f>
        <v>278934960</v>
      </c>
      <c r="S69" s="40"/>
      <c r="T69" s="131">
        <f>T54+T64+N66+N68</f>
        <v>692337400</v>
      </c>
      <c r="U69" s="124">
        <f>P80-U71</f>
        <v>0</v>
      </c>
      <c r="V69" s="123"/>
      <c r="W69" s="123"/>
      <c r="X69" s="123"/>
      <c r="Y69" s="123"/>
      <c r="Z69" s="123"/>
      <c r="AA69" s="123"/>
    </row>
    <row r="70" spans="1:27" x14ac:dyDescent="0.25">
      <c r="A70" s="100" t="s">
        <v>14</v>
      </c>
      <c r="B70" s="139" t="s">
        <v>85</v>
      </c>
      <c r="C70" s="139"/>
      <c r="D70" s="139"/>
      <c r="E70" s="139"/>
      <c r="F70" s="139"/>
      <c r="G70" s="139"/>
      <c r="H70" s="139"/>
      <c r="I70" s="139"/>
      <c r="J70" s="139"/>
      <c r="K70" s="139"/>
      <c r="L70" s="139"/>
      <c r="M70" s="139"/>
      <c r="N70" s="139"/>
      <c r="O70" s="139"/>
      <c r="P70" s="139"/>
      <c r="Q70" s="139"/>
      <c r="R70" s="139"/>
      <c r="S70" s="139"/>
      <c r="T70" s="123"/>
      <c r="U70" s="123"/>
      <c r="V70" s="123"/>
      <c r="W70" s="123"/>
      <c r="X70" s="123"/>
      <c r="Y70" s="123"/>
      <c r="Z70" s="123"/>
      <c r="AA70" s="123"/>
    </row>
    <row r="71" spans="1:27" ht="30" x14ac:dyDescent="0.25">
      <c r="A71" s="100"/>
      <c r="B71" s="39">
        <v>1</v>
      </c>
      <c r="C71" s="11" t="s">
        <v>79</v>
      </c>
      <c r="D71" s="86">
        <v>1</v>
      </c>
      <c r="E71" s="66" t="s">
        <v>66</v>
      </c>
      <c r="F71" s="101"/>
      <c r="G71" s="101"/>
      <c r="H71" s="101"/>
      <c r="I71" s="116" t="s">
        <v>70</v>
      </c>
      <c r="J71" s="101"/>
      <c r="K71" s="101"/>
      <c r="L71" s="88">
        <v>5000000</v>
      </c>
      <c r="M71" s="101"/>
      <c r="N71" s="63">
        <f>SUM(J71:M71)</f>
        <v>5000000</v>
      </c>
      <c r="O71" s="74" t="s">
        <v>78</v>
      </c>
      <c r="P71" s="63">
        <f>N71</f>
        <v>5000000</v>
      </c>
      <c r="Q71" s="74"/>
      <c r="R71" s="63">
        <v>0</v>
      </c>
      <c r="S71" s="63">
        <f>P71+R71</f>
        <v>5000000</v>
      </c>
      <c r="T71" s="123"/>
      <c r="U71" s="124">
        <f>N80*60%</f>
        <v>418402440</v>
      </c>
      <c r="V71" s="124">
        <f>N80-U71</f>
        <v>278934960</v>
      </c>
      <c r="W71" s="123"/>
      <c r="X71" s="123"/>
      <c r="Y71" s="123"/>
      <c r="Z71" s="123"/>
      <c r="AA71" s="123"/>
    </row>
    <row r="72" spans="1:27" x14ac:dyDescent="0.25">
      <c r="A72" s="140" t="s">
        <v>30</v>
      </c>
      <c r="B72" s="141"/>
      <c r="C72" s="141"/>
      <c r="D72" s="141"/>
      <c r="E72" s="141"/>
      <c r="F72" s="141"/>
      <c r="G72" s="141"/>
      <c r="H72" s="141"/>
      <c r="I72" s="141"/>
      <c r="J72" s="141"/>
      <c r="K72" s="141"/>
      <c r="L72" s="141"/>
      <c r="M72" s="142"/>
      <c r="N72" s="93">
        <f>SUM(N71:N71)</f>
        <v>5000000</v>
      </c>
      <c r="O72" s="74"/>
      <c r="P72" s="94">
        <f>SUM(P71:P71)</f>
        <v>5000000</v>
      </c>
      <c r="Q72" s="74"/>
      <c r="R72" s="60">
        <f>SUM(R71:R71)</f>
        <v>0</v>
      </c>
      <c r="S72" s="95">
        <f>SUM(S71:S71)</f>
        <v>5000000</v>
      </c>
      <c r="T72" s="123"/>
      <c r="U72" s="123"/>
      <c r="V72" s="123"/>
      <c r="W72" s="123"/>
      <c r="X72" s="123"/>
      <c r="Y72" s="123"/>
      <c r="Z72" s="123"/>
      <c r="AA72" s="123"/>
    </row>
    <row r="73" spans="1:27" hidden="1" x14ac:dyDescent="0.25">
      <c r="A73" s="100" t="s">
        <v>23</v>
      </c>
      <c r="B73" s="143" t="s">
        <v>86</v>
      </c>
      <c r="C73" s="144"/>
      <c r="D73" s="144"/>
      <c r="E73" s="144"/>
      <c r="F73" s="144"/>
      <c r="G73" s="144"/>
      <c r="H73" s="144"/>
      <c r="I73" s="144"/>
      <c r="J73" s="144"/>
      <c r="K73" s="144"/>
      <c r="L73" s="144"/>
      <c r="M73" s="144"/>
      <c r="N73" s="144"/>
      <c r="O73" s="144"/>
      <c r="P73" s="144"/>
      <c r="Q73" s="144"/>
      <c r="R73" s="144"/>
      <c r="S73" s="145"/>
      <c r="T73" s="123"/>
      <c r="U73" s="123"/>
      <c r="V73" s="123"/>
      <c r="W73" s="123"/>
      <c r="X73" s="123"/>
      <c r="Y73" s="123"/>
      <c r="Z73" s="123"/>
      <c r="AA73" s="123"/>
    </row>
    <row r="74" spans="1:27" ht="16.5" hidden="1" x14ac:dyDescent="0.25">
      <c r="A74" s="100"/>
      <c r="B74" s="39">
        <v>1</v>
      </c>
      <c r="C74" s="23" t="s">
        <v>80</v>
      </c>
      <c r="D74" s="89">
        <v>1</v>
      </c>
      <c r="E74" s="50" t="s">
        <v>66</v>
      </c>
      <c r="F74" s="33"/>
      <c r="G74" s="33"/>
      <c r="H74" s="33"/>
      <c r="I74" s="90" t="s">
        <v>71</v>
      </c>
      <c r="J74" s="7">
        <v>3500000</v>
      </c>
      <c r="K74" s="7"/>
      <c r="L74" s="33">
        <v>1500000</v>
      </c>
      <c r="M74" s="7"/>
      <c r="N74" s="46">
        <f>SUM(J74:M74)</f>
        <v>5000000</v>
      </c>
      <c r="O74" s="74" t="s">
        <v>74</v>
      </c>
      <c r="P74" s="54">
        <f>N74</f>
        <v>5000000</v>
      </c>
      <c r="Q74" s="74"/>
      <c r="R74" s="53">
        <v>0</v>
      </c>
      <c r="S74" s="63">
        <f t="shared" ref="S74:S75" si="8">P74+R74</f>
        <v>5000000</v>
      </c>
      <c r="T74" s="123"/>
      <c r="U74" s="123"/>
      <c r="V74" s="123"/>
      <c r="W74" s="123"/>
      <c r="X74" s="123"/>
      <c r="Y74" s="123"/>
      <c r="Z74" s="123"/>
      <c r="AA74" s="123"/>
    </row>
    <row r="75" spans="1:27" ht="33" hidden="1" x14ac:dyDescent="0.25">
      <c r="A75" s="100"/>
      <c r="B75" s="8">
        <v>2</v>
      </c>
      <c r="C75" s="23" t="s">
        <v>81</v>
      </c>
      <c r="D75" s="89">
        <v>1</v>
      </c>
      <c r="E75" s="50" t="s">
        <v>66</v>
      </c>
      <c r="F75" s="33"/>
      <c r="G75" s="33"/>
      <c r="H75" s="33"/>
      <c r="I75" s="90" t="s">
        <v>73</v>
      </c>
      <c r="J75" s="7">
        <v>16264960</v>
      </c>
      <c r="K75" s="7">
        <v>18750000</v>
      </c>
      <c r="L75" s="33">
        <v>7950000</v>
      </c>
      <c r="M75" s="7"/>
      <c r="N75" s="46">
        <f>SUM(J75:M75)</f>
        <v>42964960</v>
      </c>
      <c r="O75" s="74" t="s">
        <v>74</v>
      </c>
      <c r="P75" s="54">
        <v>6147680</v>
      </c>
      <c r="Q75" s="74" t="s">
        <v>78</v>
      </c>
      <c r="R75" s="53">
        <f>N75-P75</f>
        <v>36817280</v>
      </c>
      <c r="S75" s="63">
        <f t="shared" si="8"/>
        <v>42964960</v>
      </c>
      <c r="T75" s="123"/>
      <c r="U75" s="123"/>
      <c r="V75" s="123"/>
      <c r="W75" s="123"/>
      <c r="X75" s="123"/>
      <c r="Y75" s="123"/>
      <c r="Z75" s="123"/>
      <c r="AA75" s="123"/>
    </row>
    <row r="76" spans="1:27" hidden="1" x14ac:dyDescent="0.25">
      <c r="A76" s="146" t="s">
        <v>31</v>
      </c>
      <c r="B76" s="146"/>
      <c r="C76" s="146"/>
      <c r="D76" s="146"/>
      <c r="E76" s="146"/>
      <c r="F76" s="146"/>
      <c r="G76" s="146"/>
      <c r="H76" s="146"/>
      <c r="I76" s="146"/>
      <c r="J76" s="146"/>
      <c r="K76" s="146"/>
      <c r="L76" s="146"/>
      <c r="M76" s="146"/>
      <c r="N76" s="40">
        <f>SUM(N74:N75)</f>
        <v>47964960</v>
      </c>
      <c r="O76" s="75"/>
      <c r="P76" s="40">
        <f>SUM(P74:P75)</f>
        <v>11147680</v>
      </c>
      <c r="Q76" s="75"/>
      <c r="R76" s="40">
        <f>SUM(R74:R75)</f>
        <v>36817280</v>
      </c>
      <c r="S76" s="40">
        <f>SUM(S74:S75)</f>
        <v>47964960</v>
      </c>
      <c r="T76" s="123"/>
      <c r="U76" s="123"/>
      <c r="V76" s="123"/>
      <c r="W76" s="123"/>
      <c r="X76" s="123"/>
      <c r="Y76" s="123"/>
      <c r="Z76" s="123"/>
      <c r="AA76" s="123"/>
    </row>
    <row r="77" spans="1:27" ht="18" hidden="1" customHeight="1" x14ac:dyDescent="0.25">
      <c r="A77" s="147" t="s">
        <v>25</v>
      </c>
      <c r="B77" s="139" t="s">
        <v>51</v>
      </c>
      <c r="C77" s="139"/>
      <c r="D77" s="139"/>
      <c r="E77" s="139"/>
      <c r="F77" s="139"/>
      <c r="G77" s="139"/>
      <c r="H77" s="139"/>
      <c r="I77" s="139"/>
      <c r="J77" s="139"/>
      <c r="K77" s="139"/>
      <c r="L77" s="139"/>
      <c r="M77" s="139"/>
      <c r="N77" s="139"/>
      <c r="O77" s="139"/>
      <c r="P77" s="139"/>
      <c r="Q77" s="139"/>
      <c r="R77" s="139"/>
      <c r="S77" s="139"/>
      <c r="T77" s="123"/>
      <c r="U77" s="123"/>
      <c r="V77" s="123"/>
      <c r="W77" s="123"/>
      <c r="X77" s="123"/>
      <c r="Y77" s="123"/>
      <c r="Z77" s="123"/>
      <c r="AA77" s="123"/>
    </row>
    <row r="78" spans="1:27" ht="30" hidden="1" x14ac:dyDescent="0.25">
      <c r="A78" s="147"/>
      <c r="B78" s="39">
        <v>1</v>
      </c>
      <c r="C78" s="51" t="s">
        <v>82</v>
      </c>
      <c r="D78" s="39">
        <v>1</v>
      </c>
      <c r="E78" s="39" t="s">
        <v>83</v>
      </c>
      <c r="F78" s="22"/>
      <c r="G78" s="22"/>
      <c r="H78" s="22"/>
      <c r="I78" s="87" t="s">
        <v>72</v>
      </c>
      <c r="J78" s="22">
        <v>15000000</v>
      </c>
      <c r="K78" s="22"/>
      <c r="L78" s="22"/>
      <c r="M78" s="22"/>
      <c r="N78" s="7">
        <v>10343840</v>
      </c>
      <c r="O78" s="74"/>
      <c r="P78" s="53">
        <v>0</v>
      </c>
      <c r="Q78" s="74" t="s">
        <v>84</v>
      </c>
      <c r="R78" s="53">
        <f>N78-P78</f>
        <v>10343840</v>
      </c>
      <c r="S78" s="30">
        <f>P78+R78</f>
        <v>10343840</v>
      </c>
      <c r="T78" s="123"/>
      <c r="U78" s="123"/>
      <c r="V78" s="123"/>
      <c r="W78" s="123"/>
      <c r="X78" s="123"/>
      <c r="Y78" s="123"/>
      <c r="Z78" s="123"/>
      <c r="AA78" s="123"/>
    </row>
    <row r="79" spans="1:27" hidden="1" x14ac:dyDescent="0.25">
      <c r="A79" s="146" t="s">
        <v>31</v>
      </c>
      <c r="B79" s="146"/>
      <c r="C79" s="146"/>
      <c r="D79" s="146"/>
      <c r="E79" s="146"/>
      <c r="F79" s="146"/>
      <c r="G79" s="146"/>
      <c r="H79" s="146"/>
      <c r="I79" s="146"/>
      <c r="J79" s="146"/>
      <c r="K79" s="146"/>
      <c r="L79" s="146"/>
      <c r="M79" s="146"/>
      <c r="N79" s="40">
        <f>SUM(N78:N78)</f>
        <v>10343840</v>
      </c>
      <c r="O79" s="74"/>
      <c r="P79" s="60">
        <f>SUM(P78:P78)</f>
        <v>0</v>
      </c>
      <c r="Q79" s="74"/>
      <c r="R79" s="60">
        <f>SUM(R78)</f>
        <v>10343840</v>
      </c>
      <c r="S79" s="61">
        <f>SUM(S78:S78)</f>
        <v>10343840</v>
      </c>
      <c r="T79" s="123"/>
      <c r="U79" s="123"/>
      <c r="V79" s="123"/>
      <c r="W79" s="123"/>
      <c r="X79" s="123"/>
      <c r="Y79" s="123"/>
      <c r="Z79" s="123"/>
      <c r="AA79" s="123"/>
    </row>
    <row r="80" spans="1:27" ht="15" customHeight="1" x14ac:dyDescent="0.25">
      <c r="A80" s="149" t="s">
        <v>50</v>
      </c>
      <c r="B80" s="150"/>
      <c r="C80" s="150"/>
      <c r="D80" s="150"/>
      <c r="E80" s="150"/>
      <c r="F80" s="150"/>
      <c r="G80" s="150"/>
      <c r="H80" s="150"/>
      <c r="I80" s="150"/>
      <c r="J80" s="150"/>
      <c r="K80" s="150"/>
      <c r="L80" s="150"/>
      <c r="M80" s="151"/>
      <c r="N80" s="102">
        <f>N72+N69</f>
        <v>697337400</v>
      </c>
      <c r="O80" s="80"/>
      <c r="P80" s="102">
        <f>P72+P69</f>
        <v>418402440</v>
      </c>
      <c r="Q80" s="80"/>
      <c r="R80" s="102">
        <f>R72+R69</f>
        <v>278934960</v>
      </c>
      <c r="S80" s="102">
        <f>P80+R80</f>
        <v>697337400</v>
      </c>
      <c r="T80" s="128" t="s">
        <v>55</v>
      </c>
      <c r="U80" s="128"/>
      <c r="V80" s="129"/>
      <c r="W80" s="124"/>
      <c r="X80" s="123"/>
      <c r="Y80" s="123"/>
      <c r="Z80" s="123"/>
      <c r="AA80" s="123"/>
    </row>
    <row r="81" spans="1:27" x14ac:dyDescent="0.25">
      <c r="P81" s="110">
        <v>473716680</v>
      </c>
      <c r="Q81" s="111">
        <f>P80-P81</f>
        <v>-55314240</v>
      </c>
      <c r="R81" s="110">
        <v>315811120</v>
      </c>
      <c r="S81" s="112">
        <f>R80-R81</f>
        <v>-36876160</v>
      </c>
      <c r="T81" s="128" t="s">
        <v>56</v>
      </c>
      <c r="U81" s="128"/>
      <c r="V81" s="129"/>
      <c r="W81" s="123"/>
      <c r="X81" s="123"/>
      <c r="Y81" s="123"/>
      <c r="Z81" s="123"/>
      <c r="AA81" s="123"/>
    </row>
    <row r="82" spans="1:27" x14ac:dyDescent="0.25">
      <c r="A82" s="152" t="s">
        <v>52</v>
      </c>
      <c r="B82" s="152"/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N82" s="64">
        <f>N36+N80</f>
        <v>1265035000</v>
      </c>
      <c r="O82" s="81"/>
      <c r="P82" s="91">
        <f>P36+P80</f>
        <v>759021000</v>
      </c>
      <c r="Q82" s="92"/>
      <c r="R82" s="91">
        <f>R36+R80</f>
        <v>506014000</v>
      </c>
      <c r="S82" s="91">
        <f>P82+R82</f>
        <v>1265035000</v>
      </c>
      <c r="T82" s="124"/>
      <c r="U82" s="123"/>
      <c r="V82" s="127"/>
      <c r="W82" s="123"/>
      <c r="X82" s="123"/>
      <c r="Y82" s="123"/>
      <c r="Z82" s="123"/>
      <c r="AA82" s="123"/>
    </row>
    <row r="83" spans="1:27" x14ac:dyDescent="0.25">
      <c r="A83" s="153"/>
      <c r="B83" s="153"/>
      <c r="C83" s="153"/>
      <c r="D83" s="12"/>
      <c r="E83" s="104"/>
      <c r="F83" s="12"/>
      <c r="G83" s="97"/>
      <c r="H83" s="97"/>
      <c r="I83" s="97"/>
      <c r="J83" s="97"/>
      <c r="K83" s="97"/>
      <c r="L83" s="13"/>
      <c r="M83" s="103"/>
      <c r="N83" s="118"/>
      <c r="O83" s="103"/>
      <c r="P83" s="32"/>
      <c r="Q83" s="119"/>
      <c r="R83" s="26" t="s">
        <v>126</v>
      </c>
      <c r="S83" s="103"/>
      <c r="T83" s="123"/>
      <c r="U83" s="125">
        <v>4423720</v>
      </c>
      <c r="V83" s="127"/>
      <c r="W83" s="123"/>
      <c r="X83" s="123"/>
      <c r="Y83" s="123"/>
      <c r="Z83" s="123"/>
      <c r="AA83" s="123"/>
    </row>
    <row r="84" spans="1:27" x14ac:dyDescent="0.25">
      <c r="A84" s="153" t="s">
        <v>1</v>
      </c>
      <c r="B84" s="153"/>
      <c r="C84" s="153"/>
      <c r="D84" s="29"/>
      <c r="H84" s="153" t="s">
        <v>0</v>
      </c>
      <c r="I84" s="153"/>
      <c r="K84" s="27"/>
      <c r="N84" s="1" t="s">
        <v>26</v>
      </c>
      <c r="O84" s="49"/>
      <c r="P84" s="124">
        <f>P82+R82</f>
        <v>1265035000</v>
      </c>
      <c r="Q84" s="29"/>
      <c r="R84" s="1" t="s">
        <v>127</v>
      </c>
      <c r="S84" s="29"/>
      <c r="T84" s="123"/>
      <c r="U84" s="123"/>
      <c r="V84" s="126"/>
      <c r="W84" s="123"/>
      <c r="X84" s="123"/>
      <c r="Y84" s="123"/>
      <c r="Z84" s="123"/>
      <c r="AA84" s="123"/>
    </row>
    <row r="85" spans="1:27" x14ac:dyDescent="0.25">
      <c r="A85" s="153" t="s">
        <v>15</v>
      </c>
      <c r="B85" s="153"/>
      <c r="C85" s="153"/>
      <c r="D85" s="29"/>
      <c r="E85" s="104"/>
      <c r="F85" s="104"/>
      <c r="G85" s="18"/>
      <c r="H85" s="18"/>
      <c r="I85" s="18"/>
      <c r="J85" s="1"/>
      <c r="K85" s="27"/>
      <c r="L85" s="1"/>
      <c r="M85" s="1"/>
      <c r="N85" s="104"/>
      <c r="O85" s="1"/>
      <c r="Q85" s="1"/>
      <c r="R85" s="29"/>
      <c r="S85" s="29"/>
      <c r="V85" s="25"/>
    </row>
    <row r="86" spans="1:27" x14ac:dyDescent="0.25">
      <c r="A86" s="37"/>
      <c r="B86" s="37"/>
      <c r="C86" s="37"/>
      <c r="D86" s="29"/>
      <c r="E86" s="104"/>
      <c r="F86" s="104"/>
      <c r="G86" s="18"/>
      <c r="H86" s="18"/>
      <c r="I86" s="18"/>
      <c r="J86" s="1"/>
      <c r="K86" s="27"/>
      <c r="L86" s="1"/>
      <c r="M86" s="1"/>
      <c r="N86" s="104"/>
      <c r="O86" s="1"/>
      <c r="P86" s="1"/>
      <c r="Q86" s="1"/>
      <c r="R86" s="29"/>
      <c r="S86" s="29"/>
      <c r="V86" s="25"/>
    </row>
    <row r="87" spans="1:27" x14ac:dyDescent="0.25">
      <c r="A87" s="9"/>
      <c r="B87" s="9"/>
      <c r="C87" s="9"/>
      <c r="D87" s="29"/>
      <c r="E87" s="35"/>
      <c r="F87" s="15"/>
      <c r="G87" s="16"/>
      <c r="H87" s="18"/>
      <c r="I87" s="18"/>
      <c r="K87" s="27"/>
      <c r="N87" s="35"/>
      <c r="O87" s="29"/>
      <c r="P87" s="31"/>
      <c r="Q87" s="18"/>
      <c r="R87" s="1"/>
      <c r="S87" s="29"/>
    </row>
    <row r="88" spans="1:27" x14ac:dyDescent="0.25">
      <c r="A88" s="9"/>
      <c r="B88" s="9"/>
      <c r="C88" s="9"/>
      <c r="D88" s="29"/>
      <c r="E88" s="3"/>
      <c r="F88" s="3"/>
      <c r="G88" s="16"/>
      <c r="H88" s="16"/>
      <c r="I88" s="16"/>
      <c r="K88" s="27"/>
      <c r="N88" s="3"/>
      <c r="O88" s="29"/>
      <c r="P88" s="16"/>
      <c r="Q88" s="16"/>
      <c r="R88" s="1"/>
      <c r="S88" s="29"/>
    </row>
    <row r="89" spans="1:27" x14ac:dyDescent="0.25">
      <c r="A89" s="9"/>
      <c r="B89" s="9"/>
      <c r="C89" s="9"/>
      <c r="D89" s="29"/>
      <c r="E89" s="24"/>
      <c r="F89" s="25"/>
      <c r="G89" s="25"/>
      <c r="J89" s="25"/>
      <c r="L89" s="25"/>
      <c r="M89" s="25"/>
      <c r="N89" s="14"/>
      <c r="O89" s="29"/>
      <c r="P89" s="25"/>
      <c r="Q89" s="25"/>
      <c r="S89" s="29"/>
    </row>
    <row r="90" spans="1:27" x14ac:dyDescent="0.2">
      <c r="A90" s="148"/>
      <c r="B90" s="148"/>
      <c r="C90" s="148"/>
      <c r="D90" s="12"/>
      <c r="E90" s="104"/>
      <c r="F90" s="12"/>
      <c r="G90" s="12"/>
      <c r="H90" s="137" t="s">
        <v>128</v>
      </c>
      <c r="I90" s="137"/>
      <c r="M90" s="12"/>
      <c r="N90" s="120" t="s">
        <v>129</v>
      </c>
      <c r="O90" s="12"/>
      <c r="P90" s="12"/>
      <c r="Q90" s="12"/>
      <c r="R90" s="120" t="s">
        <v>130</v>
      </c>
      <c r="S90" s="29"/>
    </row>
    <row r="91" spans="1:27" x14ac:dyDescent="0.2">
      <c r="A91" s="138" t="s">
        <v>159</v>
      </c>
      <c r="B91" s="138"/>
      <c r="C91" s="138"/>
      <c r="D91" s="12"/>
      <c r="E91" s="104"/>
      <c r="F91" s="12"/>
      <c r="G91" s="12"/>
      <c r="H91" s="12"/>
      <c r="I91" s="12"/>
      <c r="M91" s="12"/>
      <c r="N91" s="42"/>
      <c r="O91" s="12"/>
      <c r="P91" s="12"/>
      <c r="Q91" s="12"/>
      <c r="R91" s="12"/>
      <c r="S91" s="17"/>
    </row>
    <row r="92" spans="1:27" x14ac:dyDescent="0.25">
      <c r="A92" s="106"/>
      <c r="B92" s="37"/>
      <c r="C92" s="16"/>
      <c r="D92" s="16"/>
      <c r="E92" s="104"/>
      <c r="F92" s="37"/>
      <c r="G92" s="37"/>
      <c r="H92" s="37"/>
      <c r="I92" s="37"/>
      <c r="M92" s="37"/>
      <c r="N92" s="38"/>
      <c r="O92" s="121"/>
      <c r="P92" s="38"/>
      <c r="Q92" s="121"/>
      <c r="R92" s="38"/>
      <c r="S92" s="17"/>
    </row>
    <row r="93" spans="1:27" x14ac:dyDescent="0.25">
      <c r="A93" s="17"/>
      <c r="B93" s="12"/>
      <c r="C93" s="12"/>
      <c r="D93" s="12"/>
      <c r="E93" s="104"/>
      <c r="F93" s="12"/>
      <c r="G93" s="12"/>
      <c r="H93" s="12"/>
      <c r="I93" s="12"/>
      <c r="J93" s="12"/>
      <c r="K93" s="104"/>
      <c r="L93" s="12"/>
      <c r="M93" s="12"/>
      <c r="N93" s="42"/>
      <c r="O93" s="83"/>
      <c r="P93" s="12"/>
      <c r="Q93" s="83"/>
      <c r="R93" s="12"/>
      <c r="S93" s="17"/>
    </row>
    <row r="94" spans="1:27" x14ac:dyDescent="0.25">
      <c r="A94" s="106"/>
      <c r="B94" s="37"/>
      <c r="C94" s="16"/>
      <c r="D94" s="16"/>
      <c r="E94" s="104"/>
      <c r="F94" s="37"/>
      <c r="G94" s="37"/>
      <c r="H94" s="37"/>
      <c r="I94" s="37"/>
      <c r="J94" s="37"/>
      <c r="K94" s="37"/>
      <c r="L94" s="37"/>
      <c r="M94" s="37"/>
      <c r="N94" s="38"/>
      <c r="O94" s="71"/>
      <c r="P94" s="38"/>
      <c r="Q94" s="71"/>
      <c r="R94" s="38"/>
      <c r="S94" s="17"/>
    </row>
    <row r="95" spans="1:27" x14ac:dyDescent="0.25">
      <c r="A95" s="106"/>
      <c r="B95" s="9"/>
      <c r="C95" s="18"/>
      <c r="D95" s="18"/>
      <c r="E95" s="104"/>
      <c r="F95" s="9"/>
      <c r="G95" s="9"/>
      <c r="H95" s="9"/>
      <c r="I95" s="9"/>
      <c r="J95" s="9"/>
      <c r="K95" s="9"/>
      <c r="L95" s="9"/>
      <c r="M95" s="9"/>
      <c r="N95" s="10"/>
      <c r="O95" s="71"/>
      <c r="P95" s="10"/>
      <c r="Q95" s="71"/>
      <c r="R95" s="10"/>
      <c r="S95" s="17"/>
    </row>
    <row r="96" spans="1:27" x14ac:dyDescent="0.25">
      <c r="A96" s="106"/>
      <c r="B96" s="9"/>
      <c r="C96" s="18"/>
      <c r="D96" s="18"/>
      <c r="E96" s="35"/>
      <c r="F96" s="9"/>
      <c r="G96" s="9"/>
      <c r="H96" s="9"/>
      <c r="I96" s="9"/>
      <c r="J96" s="9"/>
      <c r="K96" s="9"/>
      <c r="L96" s="9"/>
      <c r="M96" s="9"/>
      <c r="N96" s="10"/>
      <c r="O96" s="71"/>
      <c r="P96" s="10"/>
      <c r="Q96" s="71"/>
      <c r="R96" s="10"/>
      <c r="S96" s="17"/>
    </row>
    <row r="97" spans="1:19" x14ac:dyDescent="0.25">
      <c r="A97" s="106"/>
      <c r="B97" s="9"/>
      <c r="C97" s="16"/>
      <c r="D97" s="16"/>
      <c r="E97" s="3"/>
      <c r="F97" s="9"/>
      <c r="G97" s="9"/>
      <c r="H97" s="9"/>
      <c r="I97" s="9"/>
      <c r="J97" s="9"/>
      <c r="K97" s="9"/>
      <c r="L97" s="9"/>
      <c r="M97" s="9"/>
      <c r="N97" s="10"/>
      <c r="O97" s="71"/>
      <c r="P97" s="10"/>
      <c r="Q97" s="71"/>
      <c r="R97" s="10"/>
      <c r="S97" s="17"/>
    </row>
    <row r="98" spans="1:19" x14ac:dyDescent="0.25">
      <c r="A98" s="36"/>
      <c r="B98" s="36"/>
      <c r="C98" s="36"/>
      <c r="D98" s="36"/>
      <c r="E98" s="105"/>
      <c r="F98" s="36"/>
      <c r="G98" s="36"/>
      <c r="H98" s="36"/>
      <c r="I98" s="36"/>
      <c r="J98" s="137"/>
      <c r="K98" s="137"/>
      <c r="L98" s="137"/>
      <c r="M98" s="36"/>
      <c r="N98" s="43"/>
      <c r="O98" s="84"/>
      <c r="P98" s="36"/>
      <c r="Q98" s="84"/>
      <c r="R98" s="36"/>
      <c r="S98" s="17"/>
    </row>
    <row r="99" spans="1:19" x14ac:dyDescent="0.25">
      <c r="A99" s="17"/>
      <c r="B99" s="17"/>
      <c r="C99" s="17" t="s">
        <v>41</v>
      </c>
      <c r="D99" s="17"/>
      <c r="E99" s="103"/>
      <c r="F99" s="17"/>
      <c r="G99" s="17"/>
      <c r="H99" s="17"/>
      <c r="I99" s="17"/>
      <c r="J99" s="17"/>
      <c r="K99" s="4"/>
      <c r="L99" s="17"/>
      <c r="M99" s="17"/>
      <c r="N99" s="44"/>
      <c r="O99" s="82"/>
      <c r="P99" s="17"/>
      <c r="Q99" s="82"/>
      <c r="R99" s="17"/>
      <c r="S99" s="29"/>
    </row>
    <row r="100" spans="1:19" x14ac:dyDescent="0.25">
      <c r="A100" s="28"/>
      <c r="B100" s="2"/>
      <c r="C100" s="21" t="s">
        <v>42</v>
      </c>
      <c r="D100" s="2"/>
      <c r="E100" s="2"/>
      <c r="F100" s="2"/>
      <c r="G100" s="2"/>
      <c r="H100" s="2"/>
      <c r="I100" s="2"/>
      <c r="J100" s="3"/>
      <c r="K100" s="3"/>
      <c r="L100" s="3"/>
      <c r="M100" s="3"/>
      <c r="N100" s="42"/>
      <c r="O100" s="83"/>
      <c r="P100" s="20"/>
      <c r="Q100" s="19"/>
      <c r="R100" s="19"/>
      <c r="S100" s="29"/>
    </row>
  </sheetData>
  <mergeCells count="103">
    <mergeCell ref="A1:S1"/>
    <mergeCell ref="A2:S2"/>
    <mergeCell ref="A3:S3"/>
    <mergeCell ref="A4:S4"/>
    <mergeCell ref="B5:C5"/>
    <mergeCell ref="O7:R7"/>
    <mergeCell ref="D8:E8"/>
    <mergeCell ref="J8:J11"/>
    <mergeCell ref="K8:K11"/>
    <mergeCell ref="L8:L11"/>
    <mergeCell ref="M8:M11"/>
    <mergeCell ref="O8:P8"/>
    <mergeCell ref="Q8:R8"/>
    <mergeCell ref="S8:S11"/>
    <mergeCell ref="D9:E9"/>
    <mergeCell ref="O9:O11"/>
    <mergeCell ref="P9:P11"/>
    <mergeCell ref="Q9:Q11"/>
    <mergeCell ref="R9:R11"/>
    <mergeCell ref="D10:E10"/>
    <mergeCell ref="D11:E11"/>
    <mergeCell ref="H7:H11"/>
    <mergeCell ref="I7:I11"/>
    <mergeCell ref="J7:M7"/>
    <mergeCell ref="N7:N11"/>
    <mergeCell ref="B12:C12"/>
    <mergeCell ref="D12:E12"/>
    <mergeCell ref="A13:A14"/>
    <mergeCell ref="B13:S13"/>
    <mergeCell ref="A7:A11"/>
    <mergeCell ref="B7:C11"/>
    <mergeCell ref="D7:E7"/>
    <mergeCell ref="F7:F11"/>
    <mergeCell ref="G7:G11"/>
    <mergeCell ref="A15:M15"/>
    <mergeCell ref="A18:M18"/>
    <mergeCell ref="A19:A22"/>
    <mergeCell ref="B19:S19"/>
    <mergeCell ref="A23:M23"/>
    <mergeCell ref="A16:A17"/>
    <mergeCell ref="I20:I22"/>
    <mergeCell ref="B16:S16"/>
    <mergeCell ref="A24:A25"/>
    <mergeCell ref="B24:S24"/>
    <mergeCell ref="A26:M26"/>
    <mergeCell ref="A27:A28"/>
    <mergeCell ref="B27:S27"/>
    <mergeCell ref="A29:M29"/>
    <mergeCell ref="A30:A31"/>
    <mergeCell ref="B30:S30"/>
    <mergeCell ref="A32:M32"/>
    <mergeCell ref="A33:A34"/>
    <mergeCell ref="B33:S33"/>
    <mergeCell ref="A35:M35"/>
    <mergeCell ref="A36:M36"/>
    <mergeCell ref="O40:O42"/>
    <mergeCell ref="P40:P42"/>
    <mergeCell ref="D41:E41"/>
    <mergeCell ref="H38:H42"/>
    <mergeCell ref="I38:I42"/>
    <mergeCell ref="J38:M38"/>
    <mergeCell ref="N38:N42"/>
    <mergeCell ref="O38:R38"/>
    <mergeCell ref="Q39:R39"/>
    <mergeCell ref="Q40:Q42"/>
    <mergeCell ref="R40:R42"/>
    <mergeCell ref="D38:E38"/>
    <mergeCell ref="F38:F42"/>
    <mergeCell ref="G38:G42"/>
    <mergeCell ref="J98:L98"/>
    <mergeCell ref="A79:M79"/>
    <mergeCell ref="A80:M80"/>
    <mergeCell ref="A82:M82"/>
    <mergeCell ref="A83:C83"/>
    <mergeCell ref="A84:C84"/>
    <mergeCell ref="D39:E39"/>
    <mergeCell ref="J39:J42"/>
    <mergeCell ref="K39:K42"/>
    <mergeCell ref="L39:L42"/>
    <mergeCell ref="M39:M42"/>
    <mergeCell ref="A38:A42"/>
    <mergeCell ref="B38:C42"/>
    <mergeCell ref="D42:E42"/>
    <mergeCell ref="B43:C43"/>
    <mergeCell ref="D43:E43"/>
    <mergeCell ref="B44:S44"/>
    <mergeCell ref="S38:S42"/>
    <mergeCell ref="O39:P39"/>
    <mergeCell ref="D40:E40"/>
    <mergeCell ref="A69:M69"/>
    <mergeCell ref="I45:I68"/>
    <mergeCell ref="H84:I84"/>
    <mergeCell ref="A85:C85"/>
    <mergeCell ref="A44:A68"/>
    <mergeCell ref="H90:I90"/>
    <mergeCell ref="A91:C91"/>
    <mergeCell ref="B70:S70"/>
    <mergeCell ref="A72:M72"/>
    <mergeCell ref="B73:S73"/>
    <mergeCell ref="A76:M76"/>
    <mergeCell ref="A77:A78"/>
    <mergeCell ref="B77:S77"/>
    <mergeCell ref="A90:C90"/>
  </mergeCells>
  <phoneticPr fontId="12" type="noConversion"/>
  <pageMargins left="0.51181102362204722" right="0.11811023622047245" top="0.23622047244094491" bottom="7.874015748031496E-2" header="0.31496062992125984" footer="0.31496062992125984"/>
  <pageSetup paperSize="14" scale="40" fitToWidth="9" fitToHeight="4" orientation="landscape" horizontalDpi="200" verticalDpi="200" r:id="rId1"/>
  <colBreaks count="1" manualBreakCount="1">
    <brk id="1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DRK Dana Desa Sukanagara 2025</vt:lpstr>
      <vt:lpstr>'DRK Dana Desa Sukanagara 2025'!Print_Area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DEDI PUEM</dc:creator>
  <cp:lastModifiedBy>ASUS</cp:lastModifiedBy>
  <cp:lastPrinted>2025-04-30T07:07:57Z</cp:lastPrinted>
  <dcterms:created xsi:type="dcterms:W3CDTF">2019-01-08T06:52:45Z</dcterms:created>
  <dcterms:modified xsi:type="dcterms:W3CDTF">2025-06-30T06:51:23Z</dcterms:modified>
</cp:coreProperties>
</file>