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SUELDO EMPLEADOS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<sst xmlns="http://schemas.openxmlformats.org/spreadsheetml/2006/main" count="46" uniqueCount="44">
  <si>
    <t>Costes Materiales</t>
  </si>
  <si>
    <t>Paquetes de venta</t>
  </si>
  <si>
    <t>Estimación unidades vendidas</t>
  </si>
  <si>
    <t>Coste/paquetes (€)</t>
  </si>
  <si>
    <t>Precio Venta sin IVA (€)</t>
  </si>
  <si>
    <t>IVA (€)</t>
  </si>
  <si>
    <t>Precio Total (€)</t>
  </si>
  <si>
    <t>Ingresos</t>
  </si>
  <si>
    <t>Material</t>
  </si>
  <si>
    <t>Unidades</t>
  </si>
  <si>
    <t>Precio</t>
  </si>
  <si>
    <t>Coste Total</t>
  </si>
  <si>
    <t>2 relojes + pantalla</t>
  </si>
  <si>
    <t>Relojes</t>
  </si>
  <si>
    <t>2 relojes extra</t>
  </si>
  <si>
    <t>Pantallas</t>
  </si>
  <si>
    <t>4 relojes</t>
  </si>
  <si>
    <t>Embalajes</t>
  </si>
  <si>
    <t>Total:</t>
  </si>
  <si>
    <t>Coworking(anual)</t>
  </si>
  <si>
    <t>Total Gastos Materiales:</t>
  </si>
  <si>
    <t>Margen de beneficio</t>
  </si>
  <si>
    <t>IVA</t>
  </si>
  <si>
    <t>Cargar Programas</t>
  </si>
  <si>
    <t>Relojes a cargar:</t>
  </si>
  <si>
    <t>Tiempo por reloj (h)</t>
  </si>
  <si>
    <t>Gastos Totales (Personales y materiales)</t>
  </si>
  <si>
    <t>Nº de integrantes en el grupo</t>
  </si>
  <si>
    <t>Horas de trabajo</t>
  </si>
  <si>
    <t>Precio/hora</t>
  </si>
  <si>
    <t>Coste:</t>
  </si>
  <si>
    <t>BAII (Beneficio Antes de Intereses e Impuestos)</t>
  </si>
  <si>
    <t>Beneficio por integrante</t>
  </si>
  <si>
    <t>Embalar</t>
  </si>
  <si>
    <t xml:space="preserve"> I.S. (Inpuesto de sociedades)</t>
  </si>
  <si>
    <t>Beneficio neto</t>
  </si>
  <si>
    <t>Paquetes</t>
  </si>
  <si>
    <t>Tiempo por paquete (h)</t>
  </si>
  <si>
    <t>15 % sobre el beneficio en los 2 primeros años fiscales</t>
  </si>
  <si>
    <t>Coste</t>
  </si>
  <si>
    <t>Total costes Personales:</t>
  </si>
  <si>
    <t>Envíos (a cargo del cliente)</t>
  </si>
  <si>
    <t>Nacional</t>
  </si>
  <si>
    <t>Internacional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</si>
</sst>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/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4" fontId="2" numFmtId="0" xfId="0" applyAlignment="1" applyBorder="1" applyFill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/>
    </xf>
    <xf borderId="0" fillId="2" fontId="1" numFmtId="0" xfId="0" applyAlignment="1" applyFont="1">
      <alignment horizontal="center" readingOrder="0"/>
    </xf>
    <xf borderId="4" fillId="0" fontId="1" numFmtId="0" xfId="0" applyAlignment="1" applyBorder="1" applyFont="1">
      <alignment horizontal="center"/>
    </xf>
    <xf borderId="4" fillId="5" fontId="4" numFmtId="0" xfId="0" applyAlignment="1" applyBorder="1" applyFill="1" applyFont="1">
      <alignment horizontal="center" readingOrder="0"/>
    </xf>
    <xf borderId="4" fillId="5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4" numFmtId="0" xfId="0" applyAlignment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4" fillId="5" fontId="4" numFmtId="164" xfId="0" applyAlignment="1" applyBorder="1" applyFont="1" applyNumberFormat="1">
      <alignment horizontal="center"/>
    </xf>
    <xf borderId="0" fillId="2" fontId="1" numFmtId="0" xfId="0" applyAlignment="1" applyFont="1">
      <alignment horizontal="center"/>
    </xf>
    <xf borderId="1" fillId="6" fontId="4" numFmtId="0" xfId="0" applyAlignment="1" applyBorder="1" applyFill="1" applyFont="1">
      <alignment horizontal="center" readingOrder="0"/>
    </xf>
    <xf borderId="4" fillId="6" fontId="1" numFmtId="9" xfId="0" applyAlignment="1" applyBorder="1" applyFont="1" applyNumberFormat="1">
      <alignment horizontal="center" readingOrder="0"/>
    </xf>
    <xf borderId="4" fillId="6" fontId="1" numFmtId="10" xfId="0" applyAlignment="1" applyBorder="1" applyFont="1" applyNumberFormat="1">
      <alignment horizontal="center" readingOrder="0"/>
    </xf>
    <xf borderId="0" fillId="2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4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1" fillId="7" fontId="4" numFmtId="0" xfId="0" applyAlignment="1" applyBorder="1" applyFill="1" applyFont="1">
      <alignment horizontal="center" readingOrder="0"/>
    </xf>
    <xf borderId="0" fillId="2" fontId="1" numFmtId="0" xfId="0" applyFont="1"/>
    <xf borderId="5" fillId="3" fontId="4" numFmtId="0" xfId="0" applyAlignment="1" applyBorder="1" applyFont="1">
      <alignment horizontal="center" readingOrder="0"/>
    </xf>
    <xf borderId="5" fillId="0" fontId="3" numFmtId="0" xfId="0" applyBorder="1" applyFont="1"/>
    <xf borderId="1" fillId="4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8" fontId="1" numFmtId="10" xfId="0" applyAlignment="1" applyBorder="1" applyFill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4" fillId="5" fontId="4" numFmtId="0" xfId="0" applyAlignment="1" applyBorder="1" applyFont="1">
      <alignment readingOrder="0"/>
    </xf>
    <xf borderId="4" fillId="5" fontId="4" numFmtId="164" xfId="0" applyBorder="1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12934950" cy="57245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982575" cy="5695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23.0"/>
    <col customWidth="1" min="4" max="4" width="12.14"/>
    <col customWidth="1" min="7" max="7" width="18.57"/>
    <col customWidth="1" min="8" max="8" width="29.86"/>
    <col customWidth="1" min="9" max="9" width="21.29"/>
    <col customWidth="1" min="10" max="10" width="22.29"/>
    <col customWidth="1" min="11" max="11" width="13.43"/>
    <col customWidth="1" min="12" max="12" width="17.86"/>
    <col customWidth="1" min="13" max="13" width="16.14"/>
    <col customWidth="1" min="14" max="14" width="23.14"/>
  </cols>
  <sheetData>
    <row r="1">
      <c r="G1" s="1"/>
      <c r="H1" s="1"/>
      <c r="I1" s="1"/>
      <c r="J1" s="1"/>
      <c r="K1" s="1"/>
      <c r="L1" s="1"/>
      <c r="M1" s="1"/>
      <c r="N1" s="1"/>
    </row>
    <row r="2">
      <c r="A2" s="2"/>
      <c r="B2" s="3" t="s">
        <v>0</v>
      </c>
      <c r="C2" s="4"/>
      <c r="D2" s="4"/>
      <c r="E2" s="5"/>
      <c r="G2" s="6" t="s">
        <v>1</v>
      </c>
      <c r="H2" s="6" t="s">
        <v>2</v>
      </c>
      <c r="I2" s="6" t="s">
        <v>3</v>
      </c>
      <c r="J2" s="6" t="s">
        <v>4</v>
      </c>
      <c r="K2" s="6" t="s">
        <v>5</v>
      </c>
      <c r="L2" s="7" t="s">
        <v>6</v>
      </c>
      <c r="M2" s="6" t="s">
        <v>7</v>
      </c>
    </row>
    <row r="3">
      <c r="A3" s="2"/>
      <c r="B3" s="6" t="s">
        <v>8</v>
      </c>
      <c r="C3" s="6" t="s">
        <v>9</v>
      </c>
      <c r="D3" s="6" t="s">
        <v>10</v>
      </c>
      <c r="E3" s="6" t="s">
        <v>11</v>
      </c>
      <c r="G3" s="8" t="s">
        <v>12</v>
      </c>
      <c r="H3" s="8">
        <v>7500.0</v>
      </c>
      <c r="I3" s="9">
        <f>2*D4+D5+D6+((C26+E7)/H6)</f>
        <v>101.856</v>
      </c>
      <c r="J3" s="10">
        <f>I3*(1+I9)</f>
        <v>142.5984</v>
      </c>
      <c r="K3" s="10">
        <f>J3*I10</f>
        <v>29.945664</v>
      </c>
      <c r="L3" s="10">
        <f t="shared" ref="L3:L5" si="1">J3+K3</f>
        <v>172.544064</v>
      </c>
      <c r="M3" s="10">
        <f t="shared" ref="M3:M5" si="2">H3*L3</f>
        <v>1294080.48</v>
      </c>
    </row>
    <row r="4">
      <c r="A4" s="11"/>
      <c r="B4" s="8" t="s">
        <v>13</v>
      </c>
      <c r="C4" s="12">
        <f>2*H3+2*H4+4*H5</f>
        <v>22500</v>
      </c>
      <c r="D4" s="9">
        <v>19.0</v>
      </c>
      <c r="E4" s="10">
        <f t="shared" ref="E4:E5" si="3">C4*D4</f>
        <v>427500</v>
      </c>
      <c r="G4" s="8" t="s">
        <v>14</v>
      </c>
      <c r="H4" s="8">
        <v>1250.0</v>
      </c>
      <c r="I4" s="9">
        <f>2*D4+D6+((C26+E7)/H6)</f>
        <v>51.856</v>
      </c>
      <c r="J4" s="10">
        <f>I4*(1+I9)</f>
        <v>72.5984</v>
      </c>
      <c r="K4" s="10">
        <f>J4*I10</f>
        <v>15.245664</v>
      </c>
      <c r="L4" s="10">
        <f t="shared" si="1"/>
        <v>87.844064</v>
      </c>
      <c r="M4" s="10">
        <f t="shared" si="2"/>
        <v>109805.08</v>
      </c>
    </row>
    <row r="5">
      <c r="A5" s="11"/>
      <c r="B5" s="8" t="s">
        <v>15</v>
      </c>
      <c r="C5" s="12">
        <f>H3</f>
        <v>7500</v>
      </c>
      <c r="D5" s="9">
        <v>50.0</v>
      </c>
      <c r="E5" s="10">
        <f t="shared" si="3"/>
        <v>375000</v>
      </c>
      <c r="G5" s="8" t="s">
        <v>16</v>
      </c>
      <c r="H5" s="8">
        <v>1250.0</v>
      </c>
      <c r="I5" s="9">
        <f>4*D4+1+((C26+E7)/H6)</f>
        <v>89.856</v>
      </c>
      <c r="J5" s="10">
        <f>I5*(1+I9)</f>
        <v>125.7984</v>
      </c>
      <c r="K5" s="10">
        <f>J5*I10</f>
        <v>26.417664</v>
      </c>
      <c r="L5" s="10">
        <f t="shared" si="1"/>
        <v>152.216064</v>
      </c>
      <c r="M5" s="10">
        <f t="shared" si="2"/>
        <v>190270.08</v>
      </c>
    </row>
    <row r="6">
      <c r="A6" s="11"/>
      <c r="B6" s="8" t="s">
        <v>17</v>
      </c>
      <c r="C6" s="12">
        <f>H6</f>
        <v>10000</v>
      </c>
      <c r="D6" s="9">
        <v>1.0</v>
      </c>
      <c r="E6" s="10">
        <f>D6*C6</f>
        <v>10000</v>
      </c>
      <c r="G6" s="13" t="s">
        <v>18</v>
      </c>
      <c r="H6" s="14">
        <f>H3+H4+H5</f>
        <v>10000</v>
      </c>
      <c r="I6" s="1"/>
      <c r="J6" s="1"/>
      <c r="K6" s="1"/>
      <c r="L6" s="1"/>
      <c r="M6" s="10">
        <f>M3+M4+M5</f>
        <v>1594155.64</v>
      </c>
    </row>
    <row r="7">
      <c r="A7" s="11"/>
      <c r="B7" s="8" t="s">
        <v>19</v>
      </c>
      <c r="C7" s="12"/>
      <c r="D7" s="9"/>
      <c r="E7" s="9">
        <v>5000.0</v>
      </c>
      <c r="G7" s="15"/>
      <c r="H7" s="16"/>
      <c r="I7" s="1"/>
      <c r="J7" s="15"/>
      <c r="L7" s="17"/>
      <c r="M7" s="1"/>
    </row>
    <row r="8">
      <c r="A8" s="18"/>
      <c r="B8" s="19" t="s">
        <v>20</v>
      </c>
      <c r="C8" s="4"/>
      <c r="D8" s="5"/>
      <c r="E8" s="20">
        <f>SUM(E4:E7)</f>
        <v>817500</v>
      </c>
      <c r="G8" s="1"/>
      <c r="H8" s="1"/>
      <c r="I8" s="1"/>
      <c r="J8" s="1"/>
      <c r="L8" s="1"/>
      <c r="M8" s="1"/>
    </row>
    <row r="9">
      <c r="A9" s="21"/>
      <c r="B9" s="1"/>
      <c r="C9" s="1"/>
      <c r="D9" s="1"/>
      <c r="E9" s="1"/>
      <c r="G9" s="22" t="s">
        <v>21</v>
      </c>
      <c r="H9" s="5"/>
      <c r="I9" s="23">
        <v>0.4</v>
      </c>
      <c r="J9" s="1"/>
      <c r="K9" s="1"/>
      <c r="L9" s="1"/>
      <c r="M9" s="1"/>
      <c r="N9" s="1"/>
    </row>
    <row r="10">
      <c r="A10" s="21"/>
      <c r="B10" s="1"/>
      <c r="C10" s="1"/>
      <c r="D10" s="1"/>
      <c r="E10" s="1"/>
      <c r="G10" s="22" t="s">
        <v>22</v>
      </c>
      <c r="H10" s="5"/>
      <c r="I10" s="24">
        <v>0.21</v>
      </c>
      <c r="J10" s="1"/>
      <c r="K10" s="1"/>
      <c r="L10" s="1"/>
      <c r="M10" s="1"/>
      <c r="N10" s="1"/>
    </row>
    <row r="11">
      <c r="A11" s="2"/>
      <c r="B11" s="3" t="s">
        <v>23</v>
      </c>
      <c r="C11" s="5"/>
      <c r="G11" s="1"/>
      <c r="K11" s="1"/>
      <c r="L11" s="1"/>
      <c r="M11" s="1"/>
      <c r="N11" s="1"/>
    </row>
    <row r="12">
      <c r="A12" s="25"/>
      <c r="B12" s="26" t="s">
        <v>24</v>
      </c>
      <c r="C12" s="27">
        <f>C4</f>
        <v>22500</v>
      </c>
      <c r="G12" s="1"/>
      <c r="H12" s="1"/>
      <c r="I12" s="1"/>
      <c r="J12" s="1"/>
      <c r="K12" s="1"/>
      <c r="L12" s="1"/>
      <c r="M12" s="1"/>
      <c r="N12" s="1"/>
    </row>
    <row r="13">
      <c r="A13" s="25"/>
      <c r="B13" s="26" t="s">
        <v>25</v>
      </c>
      <c r="C13" s="28">
        <v>0.1</v>
      </c>
      <c r="G13" s="29" t="s">
        <v>26</v>
      </c>
      <c r="J13" s="30"/>
      <c r="K13" s="31" t="s">
        <v>27</v>
      </c>
      <c r="L13" s="4"/>
      <c r="M13" s="5"/>
      <c r="N13" s="1"/>
    </row>
    <row r="14">
      <c r="A14" s="25"/>
      <c r="B14" s="26" t="s">
        <v>28</v>
      </c>
      <c r="C14" s="27">
        <f>C12*C13</f>
        <v>2250</v>
      </c>
      <c r="G14" s="32">
        <f>E8+C26</f>
        <v>941060</v>
      </c>
      <c r="H14" s="4"/>
      <c r="I14" s="5"/>
      <c r="K14" s="33">
        <v>5.0</v>
      </c>
      <c r="L14" s="4"/>
      <c r="M14" s="5"/>
      <c r="N14" s="1"/>
    </row>
    <row r="15">
      <c r="A15" s="25"/>
      <c r="B15" s="26" t="s">
        <v>29</v>
      </c>
      <c r="C15" s="34">
        <v>19.36</v>
      </c>
      <c r="H15" s="1"/>
      <c r="I15" s="1"/>
      <c r="N15" s="1"/>
    </row>
    <row r="16">
      <c r="A16" s="25"/>
      <c r="B16" s="26" t="s">
        <v>30</v>
      </c>
      <c r="C16" s="35">
        <f>C14*C15</f>
        <v>43560</v>
      </c>
      <c r="G16" s="29" t="s">
        <v>31</v>
      </c>
      <c r="K16" s="36" t="s">
        <v>32</v>
      </c>
      <c r="L16" s="4"/>
      <c r="M16" s="5"/>
    </row>
    <row r="17">
      <c r="A17" s="37"/>
      <c r="G17" s="32">
        <f>M6-G14-(K3*H3)-(K4*H4)-(K5*H5)</f>
        <v>376424</v>
      </c>
      <c r="H17" s="4"/>
      <c r="I17" s="5"/>
      <c r="K17" s="32">
        <f>I20/K14</f>
        <v>75284.8</v>
      </c>
      <c r="L17" s="4"/>
      <c r="M17" s="5"/>
    </row>
    <row r="18">
      <c r="A18" s="37"/>
    </row>
    <row r="19">
      <c r="A19" s="2"/>
      <c r="B19" s="3" t="s">
        <v>33</v>
      </c>
      <c r="C19" s="5"/>
      <c r="G19" s="38" t="s">
        <v>34</v>
      </c>
      <c r="H19" s="39"/>
      <c r="I19" s="40" t="s">
        <v>35</v>
      </c>
    </row>
    <row r="20">
      <c r="A20" s="41"/>
      <c r="B20" s="26" t="s">
        <v>36</v>
      </c>
      <c r="C20" s="28">
        <v>10000.0</v>
      </c>
      <c r="G20" s="42">
        <v>0.15</v>
      </c>
      <c r="H20" s="5"/>
      <c r="I20" s="32">
        <f>G17*(1-H20)</f>
        <v>376424</v>
      </c>
    </row>
    <row r="21">
      <c r="A21" s="41"/>
      <c r="B21" s="26" t="s">
        <v>37</v>
      </c>
      <c r="C21" s="28">
        <v>0.5</v>
      </c>
      <c r="G21" s="43" t="s">
        <v>38</v>
      </c>
      <c r="I21" s="43"/>
    </row>
    <row r="22">
      <c r="A22" s="41"/>
      <c r="B22" s="26" t="s">
        <v>28</v>
      </c>
      <c r="C22" s="27">
        <f>C20*C21</f>
        <v>5000</v>
      </c>
    </row>
    <row r="23">
      <c r="A23" s="41"/>
      <c r="B23" s="26" t="s">
        <v>29</v>
      </c>
      <c r="C23" s="34">
        <v>16.0</v>
      </c>
    </row>
    <row r="24">
      <c r="A24" s="41"/>
      <c r="B24" s="26" t="s">
        <v>39</v>
      </c>
      <c r="C24" s="35">
        <f>C22*C23</f>
        <v>80000</v>
      </c>
    </row>
    <row r="26">
      <c r="B26" s="44" t="s">
        <v>40</v>
      </c>
      <c r="C26" s="45">
        <f>C16+C24</f>
        <v>123560</v>
      </c>
    </row>
    <row r="29">
      <c r="B29" s="3" t="s">
        <v>41</v>
      </c>
      <c r="C29" s="5"/>
    </row>
    <row r="30">
      <c r="B30" s="8" t="s">
        <v>42</v>
      </c>
      <c r="C30" s="9">
        <v>4.75</v>
      </c>
    </row>
    <row r="31">
      <c r="B31" s="8" t="s">
        <v>43</v>
      </c>
      <c r="C31" s="9">
        <v>10.0</v>
      </c>
    </row>
    <row r="32">
      <c r="B32" s="30"/>
    </row>
    <row r="36">
      <c r="E36" s="46"/>
    </row>
  </sheetData>
  <mergeCells count="20">
    <mergeCell ref="K13:M13"/>
    <mergeCell ref="K14:M14"/>
    <mergeCell ref="K16:M16"/>
    <mergeCell ref="K17:M17"/>
    <mergeCell ref="B2:E2"/>
    <mergeCell ref="B8:D8"/>
    <mergeCell ref="G9:H9"/>
    <mergeCell ref="G10:H10"/>
    <mergeCell ref="B11:C11"/>
    <mergeCell ref="G13:I13"/>
    <mergeCell ref="G14:I14"/>
    <mergeCell ref="B32:F32"/>
    <mergeCell ref="E36:F36"/>
    <mergeCell ref="G16:I16"/>
    <mergeCell ref="G17:I17"/>
    <mergeCell ref="B19:C19"/>
    <mergeCell ref="G19:H19"/>
    <mergeCell ref="G20:H20"/>
    <mergeCell ref="G21:H21"/>
    <mergeCell ref="B29:C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