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Workspaces\SlotSimulation\Document\"/>
    </mc:Choice>
  </mc:AlternateContent>
  <xr:revisionPtr revIDLastSave="0" documentId="8_{04A36E91-35B1-45A5-8EBE-F77E04CA05F0}" xr6:coauthVersionLast="47" xr6:coauthVersionMax="47" xr10:uidLastSave="{00000000-0000-0000-0000-000000000000}"/>
  <bookViews>
    <workbookView xWindow="25665" yWindow="0" windowWidth="26040" windowHeight="20985" activeTab="1" xr2:uid="{85F1ABA9-DE8E-4950-9650-66A930469619}"/>
  </bookViews>
  <sheets>
    <sheet name="info" sheetId="4" r:id="rId1"/>
    <sheet name="Pay Table" sheetId="3" r:id="rId2"/>
    <sheet name="Base Reel" sheetId="1" r:id="rId3"/>
    <sheet name="Free Game Reel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3" i="1" l="1"/>
  <c r="T112" i="1"/>
  <c r="W110" i="2"/>
  <c r="T111" i="1"/>
  <c r="W106" i="2"/>
  <c r="R68" i="2"/>
  <c r="R69" i="2"/>
  <c r="R70" i="2"/>
  <c r="R71" i="2"/>
  <c r="R72" i="2"/>
  <c r="R73" i="2"/>
  <c r="R74" i="2"/>
  <c r="R75" i="2"/>
  <c r="R76" i="2"/>
  <c r="R67" i="2"/>
  <c r="Q68" i="2"/>
  <c r="Q69" i="2"/>
  <c r="Q70" i="2"/>
  <c r="Q71" i="2"/>
  <c r="Q72" i="2"/>
  <c r="Q73" i="2"/>
  <c r="Q74" i="2"/>
  <c r="Q75" i="2"/>
  <c r="Q76" i="2"/>
  <c r="R57" i="2"/>
  <c r="U107" i="2"/>
  <c r="U108" i="2" s="1"/>
  <c r="J34" i="1"/>
  <c r="K34" i="1"/>
  <c r="L34" i="1"/>
  <c r="M34" i="1"/>
  <c r="N34" i="1"/>
  <c r="J35" i="1"/>
  <c r="K35" i="1"/>
  <c r="L35" i="1"/>
  <c r="M35" i="1"/>
  <c r="N35" i="1"/>
  <c r="J36" i="1"/>
  <c r="K36" i="1"/>
  <c r="L36" i="1"/>
  <c r="M36" i="1"/>
  <c r="N36" i="1"/>
  <c r="J37" i="1"/>
  <c r="K37" i="1"/>
  <c r="L37" i="1"/>
  <c r="M37" i="1"/>
  <c r="N37" i="1"/>
  <c r="J38" i="1"/>
  <c r="K38" i="1"/>
  <c r="L38" i="1"/>
  <c r="M38" i="1"/>
  <c r="N38" i="1"/>
  <c r="J39" i="1"/>
  <c r="K39" i="1"/>
  <c r="L39" i="1"/>
  <c r="M39" i="1"/>
  <c r="N39" i="1"/>
  <c r="J40" i="1"/>
  <c r="K40" i="1"/>
  <c r="L40" i="1"/>
  <c r="M40" i="1"/>
  <c r="N40" i="1"/>
  <c r="J41" i="1"/>
  <c r="K41" i="1"/>
  <c r="L41" i="1"/>
  <c r="M41" i="1"/>
  <c r="N41" i="1"/>
  <c r="J42" i="1"/>
  <c r="K42" i="1"/>
  <c r="L42" i="1"/>
  <c r="M42" i="1"/>
  <c r="N42" i="1"/>
  <c r="K33" i="1"/>
  <c r="L33" i="1"/>
  <c r="M33" i="1"/>
  <c r="N33" i="1"/>
  <c r="J33" i="1"/>
  <c r="K81" i="1"/>
  <c r="L81" i="1"/>
  <c r="M81" i="1"/>
  <c r="N81" i="1"/>
  <c r="J81" i="1"/>
  <c r="O89" i="1" s="1"/>
  <c r="P87" i="1"/>
  <c r="Q86" i="1"/>
  <c r="S86" i="1"/>
  <c r="K80" i="1"/>
  <c r="P93" i="1" s="1"/>
  <c r="L80" i="1"/>
  <c r="M80" i="1"/>
  <c r="R86" i="1" s="1"/>
  <c r="N80" i="1"/>
  <c r="S88" i="1" s="1"/>
  <c r="J80" i="1"/>
  <c r="O92" i="1" s="1"/>
  <c r="S80" i="2"/>
  <c r="R80" i="2"/>
  <c r="Q80" i="2"/>
  <c r="O85" i="1"/>
  <c r="P85" i="1"/>
  <c r="Q85" i="1"/>
  <c r="R85" i="1"/>
  <c r="O86" i="1"/>
  <c r="P86" i="1"/>
  <c r="O87" i="1"/>
  <c r="Q87" i="1"/>
  <c r="R87" i="1"/>
  <c r="O88" i="1"/>
  <c r="Q88" i="1"/>
  <c r="R88" i="1"/>
  <c r="Q89" i="1"/>
  <c r="R89" i="1"/>
  <c r="P90" i="1"/>
  <c r="Q90" i="1"/>
  <c r="R90" i="1"/>
  <c r="O91" i="1"/>
  <c r="Q91" i="1"/>
  <c r="R91" i="1"/>
  <c r="R92" i="1"/>
  <c r="S92" i="1"/>
  <c r="O93" i="1"/>
  <c r="Q93" i="1"/>
  <c r="R93" i="1"/>
  <c r="S93" i="1"/>
  <c r="Q84" i="1"/>
  <c r="R84" i="1"/>
  <c r="S84" i="1"/>
  <c r="O57" i="2"/>
  <c r="N15" i="2"/>
  <c r="N79" i="2" s="1"/>
  <c r="M15" i="2"/>
  <c r="M79" i="2" s="1"/>
  <c r="L15" i="2"/>
  <c r="L79" i="2" s="1"/>
  <c r="K15" i="2"/>
  <c r="K79" i="2" s="1"/>
  <c r="J15" i="2"/>
  <c r="J79" i="2" s="1"/>
  <c r="O87" i="2" s="1"/>
  <c r="N14" i="2"/>
  <c r="N30" i="2" s="1"/>
  <c r="R56" i="2" s="1"/>
  <c r="M14" i="2"/>
  <c r="M30" i="2" s="1"/>
  <c r="L14" i="2"/>
  <c r="L30" i="2" s="1"/>
  <c r="K14" i="2"/>
  <c r="K30" i="2" s="1"/>
  <c r="J14" i="2"/>
  <c r="J30" i="2" s="1"/>
  <c r="N13" i="2"/>
  <c r="N29" i="2" s="1"/>
  <c r="R55" i="2" s="1"/>
  <c r="M13" i="2"/>
  <c r="M29" i="2" s="1"/>
  <c r="L13" i="2"/>
  <c r="L29" i="2" s="1"/>
  <c r="K13" i="2"/>
  <c r="K29" i="2" s="1"/>
  <c r="J13" i="2"/>
  <c r="J29" i="2" s="1"/>
  <c r="N12" i="2"/>
  <c r="N28" i="2" s="1"/>
  <c r="R54" i="2" s="1"/>
  <c r="M12" i="2"/>
  <c r="M28" i="2" s="1"/>
  <c r="L12" i="2"/>
  <c r="L28" i="2" s="1"/>
  <c r="K12" i="2"/>
  <c r="K28" i="2" s="1"/>
  <c r="J12" i="2"/>
  <c r="J28" i="2" s="1"/>
  <c r="N11" i="2"/>
  <c r="N27" i="2" s="1"/>
  <c r="R53" i="2" s="1"/>
  <c r="M11" i="2"/>
  <c r="M27" i="2" s="1"/>
  <c r="L11" i="2"/>
  <c r="L27" i="2" s="1"/>
  <c r="K11" i="2"/>
  <c r="K27" i="2" s="1"/>
  <c r="J11" i="2"/>
  <c r="J27" i="2" s="1"/>
  <c r="N10" i="2"/>
  <c r="N26" i="2" s="1"/>
  <c r="R52" i="2" s="1"/>
  <c r="M10" i="2"/>
  <c r="M26" i="2" s="1"/>
  <c r="L10" i="2"/>
  <c r="L26" i="2" s="1"/>
  <c r="K10" i="2"/>
  <c r="K26" i="2" s="1"/>
  <c r="J10" i="2"/>
  <c r="J26" i="2" s="1"/>
  <c r="N9" i="2"/>
  <c r="N25" i="2" s="1"/>
  <c r="R51" i="2" s="1"/>
  <c r="M9" i="2"/>
  <c r="M25" i="2" s="1"/>
  <c r="L9" i="2"/>
  <c r="L25" i="2" s="1"/>
  <c r="K9" i="2"/>
  <c r="K25" i="2" s="1"/>
  <c r="J9" i="2"/>
  <c r="J25" i="2" s="1"/>
  <c r="N8" i="2"/>
  <c r="N24" i="2" s="1"/>
  <c r="R50" i="2" s="1"/>
  <c r="M8" i="2"/>
  <c r="M24" i="2" s="1"/>
  <c r="L8" i="2"/>
  <c r="L24" i="2" s="1"/>
  <c r="K8" i="2"/>
  <c r="K24" i="2" s="1"/>
  <c r="J8" i="2"/>
  <c r="J24" i="2" s="1"/>
  <c r="N7" i="2"/>
  <c r="N23" i="2" s="1"/>
  <c r="R49" i="2" s="1"/>
  <c r="M7" i="2"/>
  <c r="M23" i="2" s="1"/>
  <c r="L7" i="2"/>
  <c r="L23" i="2" s="1"/>
  <c r="K7" i="2"/>
  <c r="K23" i="2" s="1"/>
  <c r="J7" i="2"/>
  <c r="J23" i="2" s="1"/>
  <c r="N6" i="2"/>
  <c r="N22" i="2" s="1"/>
  <c r="R48" i="2" s="1"/>
  <c r="M6" i="2"/>
  <c r="M22" i="2" s="1"/>
  <c r="L6" i="2"/>
  <c r="L22" i="2" s="1"/>
  <c r="K6" i="2"/>
  <c r="K22" i="2" s="1"/>
  <c r="J6" i="2"/>
  <c r="J22" i="2" s="1"/>
  <c r="N5" i="2"/>
  <c r="N21" i="2" s="1"/>
  <c r="R47" i="2" s="1"/>
  <c r="M5" i="2"/>
  <c r="L5" i="2"/>
  <c r="K5" i="2"/>
  <c r="K21" i="2" s="1"/>
  <c r="O67" i="2" s="1"/>
  <c r="J5" i="2"/>
  <c r="N4" i="2"/>
  <c r="M4" i="2"/>
  <c r="L4" i="2"/>
  <c r="K4" i="2"/>
  <c r="J4" i="2"/>
  <c r="Q95" i="1"/>
  <c r="R95" i="1"/>
  <c r="S95" i="1"/>
  <c r="O97" i="1"/>
  <c r="Q97" i="1"/>
  <c r="R97" i="1"/>
  <c r="S97" i="1"/>
  <c r="O99" i="1"/>
  <c r="P99" i="1"/>
  <c r="Q99" i="1"/>
  <c r="P98" i="1"/>
  <c r="Q98" i="1"/>
  <c r="R98" i="1"/>
  <c r="S98" i="1"/>
  <c r="O96" i="1"/>
  <c r="Q96" i="1"/>
  <c r="R96" i="1"/>
  <c r="Q101" i="1"/>
  <c r="R101" i="1"/>
  <c r="S101" i="1"/>
  <c r="O101" i="1"/>
  <c r="R81" i="1"/>
  <c r="Q81" i="1"/>
  <c r="P81" i="1"/>
  <c r="V105" i="2" l="1"/>
  <c r="V104" i="2"/>
  <c r="V103" i="2"/>
  <c r="Q55" i="2"/>
  <c r="Q65" i="2"/>
  <c r="Q58" i="2"/>
  <c r="Q48" i="2"/>
  <c r="P63" i="2"/>
  <c r="P73" i="2"/>
  <c r="P53" i="2"/>
  <c r="O61" i="2"/>
  <c r="O71" i="2"/>
  <c r="O51" i="2"/>
  <c r="S51" i="2" s="1"/>
  <c r="U51" i="2" s="1"/>
  <c r="N69" i="2"/>
  <c r="N59" i="2"/>
  <c r="N49" i="2"/>
  <c r="Q51" i="2"/>
  <c r="Q61" i="2"/>
  <c r="P48" i="2"/>
  <c r="P68" i="2"/>
  <c r="P58" i="2"/>
  <c r="N61" i="2"/>
  <c r="N71" i="2"/>
  <c r="N51" i="2"/>
  <c r="N66" i="2"/>
  <c r="N76" i="2"/>
  <c r="N56" i="2"/>
  <c r="Q59" i="2"/>
  <c r="Q49" i="2"/>
  <c r="N72" i="2"/>
  <c r="N52" i="2"/>
  <c r="N62" i="2"/>
  <c r="O52" i="2"/>
  <c r="O72" i="2"/>
  <c r="O62" i="2"/>
  <c r="P66" i="2"/>
  <c r="P56" i="2"/>
  <c r="P76" i="2"/>
  <c r="P69" i="2"/>
  <c r="P59" i="2"/>
  <c r="P49" i="2"/>
  <c r="O64" i="2"/>
  <c r="O54" i="2"/>
  <c r="O74" i="2"/>
  <c r="P54" i="2"/>
  <c r="P74" i="2"/>
  <c r="P64" i="2"/>
  <c r="O73" i="2"/>
  <c r="O53" i="2"/>
  <c r="S53" i="2" s="1"/>
  <c r="U53" i="2" s="1"/>
  <c r="O63" i="2"/>
  <c r="O76" i="2"/>
  <c r="O66" i="2"/>
  <c r="O56" i="2"/>
  <c r="O69" i="2"/>
  <c r="O59" i="2"/>
  <c r="O49" i="2"/>
  <c r="N64" i="2"/>
  <c r="N54" i="2"/>
  <c r="N74" i="2"/>
  <c r="Q66" i="2"/>
  <c r="Q56" i="2"/>
  <c r="Q54" i="2"/>
  <c r="S54" i="2" s="1"/>
  <c r="U54" i="2" s="1"/>
  <c r="Q64" i="2"/>
  <c r="O70" i="2"/>
  <c r="O60" i="2"/>
  <c r="O50" i="2"/>
  <c r="Q52" i="2"/>
  <c r="Q62" i="2"/>
  <c r="N75" i="2"/>
  <c r="N55" i="2"/>
  <c r="N65" i="2"/>
  <c r="Q86" i="2"/>
  <c r="Q89" i="2"/>
  <c r="Q97" i="2"/>
  <c r="P84" i="2"/>
  <c r="P98" i="2"/>
  <c r="P94" i="2"/>
  <c r="P83" i="2"/>
  <c r="P100" i="2"/>
  <c r="P95" i="2"/>
  <c r="P89" i="2"/>
  <c r="P91" i="2"/>
  <c r="N58" i="2"/>
  <c r="N48" i="2"/>
  <c r="N68" i="2"/>
  <c r="P50" i="2"/>
  <c r="P60" i="2"/>
  <c r="P70" i="2"/>
  <c r="Q63" i="2"/>
  <c r="Q53" i="2"/>
  <c r="P71" i="2"/>
  <c r="P51" i="2"/>
  <c r="P61" i="2"/>
  <c r="N60" i="2"/>
  <c r="N70" i="2"/>
  <c r="N50" i="2"/>
  <c r="P52" i="2"/>
  <c r="P72" i="2"/>
  <c r="P62" i="2"/>
  <c r="O75" i="2"/>
  <c r="O55" i="2"/>
  <c r="O65" i="2"/>
  <c r="R84" i="2"/>
  <c r="R91" i="2"/>
  <c r="R88" i="2"/>
  <c r="R97" i="2"/>
  <c r="O58" i="2"/>
  <c r="O48" i="2"/>
  <c r="O68" i="2"/>
  <c r="Q50" i="2"/>
  <c r="Q60" i="2"/>
  <c r="N73" i="2"/>
  <c r="N53" i="2"/>
  <c r="N63" i="2"/>
  <c r="P55" i="2"/>
  <c r="P75" i="2"/>
  <c r="P65" i="2"/>
  <c r="S87" i="2"/>
  <c r="S91" i="2"/>
  <c r="S85" i="2"/>
  <c r="S88" i="2"/>
  <c r="S97" i="2"/>
  <c r="M21" i="2"/>
  <c r="O47" i="2"/>
  <c r="N16" i="2"/>
  <c r="J21" i="2"/>
  <c r="L21" i="2"/>
  <c r="S96" i="2"/>
  <c r="S90" i="2"/>
  <c r="S95" i="2"/>
  <c r="Q87" i="2"/>
  <c r="Q83" i="2"/>
  <c r="Q90" i="2"/>
  <c r="Q94" i="2"/>
  <c r="Q95" i="2"/>
  <c r="R86" i="2"/>
  <c r="S98" i="2"/>
  <c r="R98" i="2"/>
  <c r="S92" i="2"/>
  <c r="O83" i="2"/>
  <c r="S48" i="2"/>
  <c r="U48" i="2" s="1"/>
  <c r="S56" i="2"/>
  <c r="U56" i="2" s="1"/>
  <c r="O94" i="2"/>
  <c r="O95" i="2"/>
  <c r="O100" i="2"/>
  <c r="O84" i="2"/>
  <c r="O88" i="2"/>
  <c r="R94" i="2"/>
  <c r="Q100" i="2"/>
  <c r="O97" i="2"/>
  <c r="R92" i="2"/>
  <c r="P90" i="2"/>
  <c r="R96" i="2"/>
  <c r="R100" i="2"/>
  <c r="O86" i="2"/>
  <c r="Q92" i="2"/>
  <c r="P85" i="2"/>
  <c r="S100" i="2"/>
  <c r="P96" i="2"/>
  <c r="R89" i="2"/>
  <c r="Q98" i="2"/>
  <c r="O96" i="2"/>
  <c r="O85" i="2"/>
  <c r="O95" i="1"/>
  <c r="S85" i="1"/>
  <c r="T85" i="1" s="1"/>
  <c r="U85" i="1" s="1"/>
  <c r="S96" i="1"/>
  <c r="Q92" i="1"/>
  <c r="T92" i="1" s="1"/>
  <c r="U92" i="1" s="1"/>
  <c r="S87" i="1"/>
  <c r="T87" i="1" s="1"/>
  <c r="P97" i="1"/>
  <c r="T97" i="1" s="1"/>
  <c r="U97" i="1" s="1"/>
  <c r="P92" i="1"/>
  <c r="P91" i="1"/>
  <c r="P84" i="1"/>
  <c r="S90" i="1"/>
  <c r="P88" i="1"/>
  <c r="T88" i="1" s="1"/>
  <c r="U88" i="1" s="1"/>
  <c r="S89" i="1"/>
  <c r="O84" i="1"/>
  <c r="S99" i="1"/>
  <c r="S91" i="1"/>
  <c r="T91" i="1" s="1"/>
  <c r="U91" i="1" s="1"/>
  <c r="P89" i="1"/>
  <c r="R99" i="1"/>
  <c r="P95" i="1"/>
  <c r="P101" i="1"/>
  <c r="P96" i="1"/>
  <c r="T96" i="1" s="1"/>
  <c r="U96" i="1" s="1"/>
  <c r="O90" i="1"/>
  <c r="O98" i="1"/>
  <c r="T98" i="1" s="1"/>
  <c r="U98" i="1" s="1"/>
  <c r="K16" i="2"/>
  <c r="J16" i="2"/>
  <c r="L16" i="2"/>
  <c r="M16" i="2"/>
  <c r="T101" i="1"/>
  <c r="T93" i="1"/>
  <c r="U93" i="1" s="1"/>
  <c r="T86" i="1"/>
  <c r="U86" i="1" s="1"/>
  <c r="M38" i="2" l="1"/>
  <c r="M33" i="2"/>
  <c r="Q67" i="2" s="1"/>
  <c r="M36" i="2"/>
  <c r="S70" i="2" s="1"/>
  <c r="U70" i="2" s="1"/>
  <c r="V70" i="2" s="1"/>
  <c r="M80" i="2"/>
  <c r="M41" i="2"/>
  <c r="S75" i="2" s="1"/>
  <c r="U75" i="2" s="1"/>
  <c r="V75" i="2" s="1"/>
  <c r="M34" i="2"/>
  <c r="S68" i="2" s="1"/>
  <c r="U68" i="2" s="1"/>
  <c r="V68" i="2" s="1"/>
  <c r="M39" i="2"/>
  <c r="S73" i="2" s="1"/>
  <c r="U73" i="2" s="1"/>
  <c r="V73" i="2" s="1"/>
  <c r="M37" i="2"/>
  <c r="S71" i="2" s="1"/>
  <c r="U71" i="2" s="1"/>
  <c r="V71" i="2" s="1"/>
  <c r="M42" i="2"/>
  <c r="M35" i="2"/>
  <c r="M40" i="2"/>
  <c r="Q47" i="2"/>
  <c r="Q57" i="2"/>
  <c r="S50" i="2"/>
  <c r="U50" i="2" s="1"/>
  <c r="V50" i="2" s="1"/>
  <c r="K36" i="2"/>
  <c r="K80" i="2"/>
  <c r="K41" i="2"/>
  <c r="K34" i="2"/>
  <c r="K39" i="2"/>
  <c r="K37" i="2"/>
  <c r="K42" i="2"/>
  <c r="K35" i="2"/>
  <c r="K40" i="2"/>
  <c r="K38" i="2"/>
  <c r="K33" i="2"/>
  <c r="S55" i="2"/>
  <c r="U55" i="2" s="1"/>
  <c r="V55" i="2" s="1"/>
  <c r="J41" i="2"/>
  <c r="J34" i="2"/>
  <c r="J39" i="2"/>
  <c r="J33" i="2"/>
  <c r="J37" i="2"/>
  <c r="J80" i="2"/>
  <c r="J42" i="2"/>
  <c r="J35" i="2"/>
  <c r="J40" i="2"/>
  <c r="J38" i="2"/>
  <c r="J36" i="2"/>
  <c r="V56" i="2"/>
  <c r="S52" i="2"/>
  <c r="U52" i="2" s="1"/>
  <c r="V52" i="2" s="1"/>
  <c r="P57" i="2"/>
  <c r="P47" i="2"/>
  <c r="P67" i="2"/>
  <c r="N67" i="2"/>
  <c r="N47" i="2"/>
  <c r="N57" i="2"/>
  <c r="L36" i="2"/>
  <c r="L80" i="2"/>
  <c r="L41" i="2"/>
  <c r="L34" i="2"/>
  <c r="L39" i="2"/>
  <c r="L37" i="2"/>
  <c r="L42" i="2"/>
  <c r="L35" i="2"/>
  <c r="L40" i="2"/>
  <c r="L38" i="2"/>
  <c r="L33" i="2"/>
  <c r="V48" i="2"/>
  <c r="N38" i="2"/>
  <c r="N33" i="2"/>
  <c r="N36" i="2"/>
  <c r="N80" i="2"/>
  <c r="N41" i="2"/>
  <c r="N34" i="2"/>
  <c r="N39" i="2"/>
  <c r="N37" i="2"/>
  <c r="N42" i="2"/>
  <c r="R66" i="2" s="1"/>
  <c r="S66" i="2" s="1"/>
  <c r="U66" i="2" s="1"/>
  <c r="V66" i="2" s="1"/>
  <c r="N35" i="2"/>
  <c r="R59" i="2" s="1"/>
  <c r="S59" i="2" s="1"/>
  <c r="U59" i="2" s="1"/>
  <c r="V59" i="2" s="1"/>
  <c r="N40" i="2"/>
  <c r="R64" i="2" s="1"/>
  <c r="S64" i="2" s="1"/>
  <c r="U64" i="2" s="1"/>
  <c r="V64" i="2" s="1"/>
  <c r="M17" i="2"/>
  <c r="V53" i="2" s="1"/>
  <c r="S49" i="2"/>
  <c r="U49" i="2" s="1"/>
  <c r="V49" i="2" s="1"/>
  <c r="T100" i="2"/>
  <c r="S105" i="2"/>
  <c r="T89" i="1"/>
  <c r="U89" i="1" s="1"/>
  <c r="T95" i="1"/>
  <c r="U95" i="1" s="1"/>
  <c r="T84" i="1"/>
  <c r="U84" i="1" s="1"/>
  <c r="T99" i="1"/>
  <c r="U99" i="1" s="1"/>
  <c r="T90" i="1"/>
  <c r="U90" i="1" s="1"/>
  <c r="U101" i="1"/>
  <c r="U107" i="1" s="1"/>
  <c r="T107" i="1"/>
  <c r="U87" i="1"/>
  <c r="R62" i="2"/>
  <c r="S62" i="2" s="1"/>
  <c r="U62" i="2" s="1"/>
  <c r="V62" i="2" s="1"/>
  <c r="R60" i="2"/>
  <c r="S60" i="2" s="1"/>
  <c r="U60" i="2" s="1"/>
  <c r="R65" i="2"/>
  <c r="S65" i="2" s="1"/>
  <c r="U65" i="2" s="1"/>
  <c r="V65" i="2" s="1"/>
  <c r="R58" i="2"/>
  <c r="S58" i="2" s="1"/>
  <c r="U58" i="2" s="1"/>
  <c r="V58" i="2" s="1"/>
  <c r="R63" i="2"/>
  <c r="S63" i="2" s="1"/>
  <c r="U63" i="2" s="1"/>
  <c r="V63" i="2" s="1"/>
  <c r="R61" i="2"/>
  <c r="S61" i="2" s="1"/>
  <c r="U61" i="2" s="1"/>
  <c r="V61" i="2" s="1"/>
  <c r="S76" i="2"/>
  <c r="U76" i="2" s="1"/>
  <c r="V76" i="2" s="1"/>
  <c r="P87" i="2" l="1"/>
  <c r="P88" i="2"/>
  <c r="T88" i="2" s="1"/>
  <c r="U88" i="2" s="1"/>
  <c r="P92" i="2"/>
  <c r="P86" i="2"/>
  <c r="P97" i="2"/>
  <c r="T97" i="2" s="1"/>
  <c r="U97" i="2" s="1"/>
  <c r="R87" i="2"/>
  <c r="R83" i="2"/>
  <c r="T83" i="2" s="1"/>
  <c r="U83" i="2" s="1"/>
  <c r="R95" i="2"/>
  <c r="T95" i="2" s="1"/>
  <c r="U95" i="2" s="1"/>
  <c r="R90" i="2"/>
  <c r="R85" i="2"/>
  <c r="Q84" i="2"/>
  <c r="T84" i="2" s="1"/>
  <c r="U84" i="2" s="1"/>
  <c r="Q88" i="2"/>
  <c r="Q91" i="2"/>
  <c r="Q96" i="2"/>
  <c r="T96" i="2" s="1"/>
  <c r="U96" i="2" s="1"/>
  <c r="Q85" i="2"/>
  <c r="S72" i="2"/>
  <c r="U72" i="2" s="1"/>
  <c r="V72" i="2" s="1"/>
  <c r="V51" i="2"/>
  <c r="S57" i="2"/>
  <c r="U57" i="2" s="1"/>
  <c r="V57" i="2" s="1"/>
  <c r="S67" i="2"/>
  <c r="U67" i="2" s="1"/>
  <c r="V67" i="2" s="1"/>
  <c r="V54" i="2"/>
  <c r="O92" i="2"/>
  <c r="T92" i="2" s="1"/>
  <c r="U92" i="2" s="1"/>
  <c r="O98" i="2"/>
  <c r="T98" i="2" s="1"/>
  <c r="U98" i="2" s="1"/>
  <c r="O91" i="2"/>
  <c r="T91" i="2" s="1"/>
  <c r="U91" i="2" s="1"/>
  <c r="O90" i="2"/>
  <c r="O89" i="2"/>
  <c r="S74" i="2"/>
  <c r="U74" i="2" s="1"/>
  <c r="V74" i="2" s="1"/>
  <c r="S47" i="2"/>
  <c r="U47" i="2" s="1"/>
  <c r="V47" i="2" s="1"/>
  <c r="S69" i="2"/>
  <c r="U69" i="2" s="1"/>
  <c r="V69" i="2" s="1"/>
  <c r="V60" i="2"/>
  <c r="U100" i="2"/>
  <c r="S83" i="2"/>
  <c r="S84" i="2"/>
  <c r="S86" i="2"/>
  <c r="S94" i="2"/>
  <c r="T94" i="2" s="1"/>
  <c r="U94" i="2" s="1"/>
  <c r="S89" i="2"/>
  <c r="T106" i="1"/>
  <c r="U106" i="1"/>
  <c r="T105" i="1"/>
  <c r="U105" i="1"/>
  <c r="J5" i="1"/>
  <c r="K5" i="1"/>
  <c r="L5" i="1"/>
  <c r="M5" i="1"/>
  <c r="N5" i="1"/>
  <c r="J6" i="1"/>
  <c r="K6" i="1"/>
  <c r="L6" i="1"/>
  <c r="M6" i="1"/>
  <c r="N6" i="1"/>
  <c r="J7" i="1"/>
  <c r="K7" i="1"/>
  <c r="L7" i="1"/>
  <c r="M7" i="1"/>
  <c r="N7" i="1"/>
  <c r="J8" i="1"/>
  <c r="K8" i="1"/>
  <c r="L8" i="1"/>
  <c r="M8" i="1"/>
  <c r="N8" i="1"/>
  <c r="J9" i="1"/>
  <c r="K9" i="1"/>
  <c r="L9" i="1"/>
  <c r="M9" i="1"/>
  <c r="N9" i="1"/>
  <c r="J10" i="1"/>
  <c r="K10" i="1"/>
  <c r="L10" i="1"/>
  <c r="M10" i="1"/>
  <c r="N10" i="1"/>
  <c r="J11" i="1"/>
  <c r="K11" i="1"/>
  <c r="L11" i="1"/>
  <c r="M11" i="1"/>
  <c r="N11" i="1"/>
  <c r="J12" i="1"/>
  <c r="K12" i="1"/>
  <c r="L12" i="1"/>
  <c r="M12" i="1"/>
  <c r="N12" i="1"/>
  <c r="J13" i="1"/>
  <c r="K13" i="1"/>
  <c r="L13" i="1"/>
  <c r="M13" i="1"/>
  <c r="N13" i="1"/>
  <c r="J14" i="1"/>
  <c r="K14" i="1"/>
  <c r="L14" i="1"/>
  <c r="M14" i="1"/>
  <c r="N14" i="1"/>
  <c r="J15" i="1"/>
  <c r="K15" i="1"/>
  <c r="L15" i="1"/>
  <c r="M15" i="1"/>
  <c r="N15" i="1"/>
  <c r="N4" i="1"/>
  <c r="M4" i="1"/>
  <c r="L4" i="1"/>
  <c r="K4" i="1"/>
  <c r="J4" i="1"/>
  <c r="V77" i="2" l="1"/>
  <c r="T86" i="2"/>
  <c r="U86" i="2" s="1"/>
  <c r="T85" i="2"/>
  <c r="U85" i="2" s="1"/>
  <c r="T105" i="2" s="1"/>
  <c r="T87" i="2"/>
  <c r="U87" i="2" s="1"/>
  <c r="S104" i="2"/>
  <c r="T89" i="2"/>
  <c r="U89" i="2" s="1"/>
  <c r="T90" i="2"/>
  <c r="U90" i="2" s="1"/>
  <c r="U108" i="1"/>
  <c r="N28" i="1"/>
  <c r="R54" i="1" s="1"/>
  <c r="L26" i="1"/>
  <c r="P62" i="1" s="1"/>
  <c r="M30" i="1"/>
  <c r="L16" i="1"/>
  <c r="J30" i="1"/>
  <c r="M27" i="1"/>
  <c r="Q53" i="1" s="1"/>
  <c r="K25" i="1"/>
  <c r="N22" i="1"/>
  <c r="R48" i="1" s="1"/>
  <c r="N29" i="1"/>
  <c r="R55" i="1" s="1"/>
  <c r="L27" i="1"/>
  <c r="P73" i="1" s="1"/>
  <c r="J25" i="1"/>
  <c r="N51" i="1" s="1"/>
  <c r="M22" i="1"/>
  <c r="Q48" i="1" s="1"/>
  <c r="M29" i="1"/>
  <c r="Q55" i="1" s="1"/>
  <c r="K27" i="1"/>
  <c r="O73" i="1" s="1"/>
  <c r="N24" i="1"/>
  <c r="R50" i="1" s="1"/>
  <c r="L22" i="1"/>
  <c r="P58" i="1" s="1"/>
  <c r="L29" i="1"/>
  <c r="J27" i="1"/>
  <c r="N53" i="1" s="1"/>
  <c r="M24" i="1"/>
  <c r="K22" i="1"/>
  <c r="O68" i="1" s="1"/>
  <c r="K29" i="1"/>
  <c r="O55" i="1" s="1"/>
  <c r="N26" i="1"/>
  <c r="R52" i="1" s="1"/>
  <c r="L24" i="1"/>
  <c r="P70" i="1" s="1"/>
  <c r="J22" i="1"/>
  <c r="N58" i="1" s="1"/>
  <c r="J29" i="1"/>
  <c r="N65" i="1" s="1"/>
  <c r="M26" i="1"/>
  <c r="Q52" i="1" s="1"/>
  <c r="K24" i="1"/>
  <c r="O60" i="1" s="1"/>
  <c r="N21" i="1"/>
  <c r="R47" i="1" s="1"/>
  <c r="J24" i="1"/>
  <c r="M21" i="1"/>
  <c r="M28" i="1"/>
  <c r="K26" i="1"/>
  <c r="O72" i="1" s="1"/>
  <c r="N23" i="1"/>
  <c r="R49" i="1" s="1"/>
  <c r="L21" i="1"/>
  <c r="N30" i="1"/>
  <c r="R56" i="1" s="1"/>
  <c r="L28" i="1"/>
  <c r="P64" i="1" s="1"/>
  <c r="J26" i="1"/>
  <c r="N52" i="1" s="1"/>
  <c r="M23" i="1"/>
  <c r="Q49" i="1" s="1"/>
  <c r="K21" i="1"/>
  <c r="K28" i="1"/>
  <c r="N25" i="1"/>
  <c r="R51" i="1" s="1"/>
  <c r="L23" i="1"/>
  <c r="J21" i="1"/>
  <c r="L30" i="1"/>
  <c r="P76" i="1" s="1"/>
  <c r="J28" i="1"/>
  <c r="N54" i="1" s="1"/>
  <c r="M25" i="1"/>
  <c r="Q51" i="1" s="1"/>
  <c r="K23" i="1"/>
  <c r="O59" i="1" s="1"/>
  <c r="K30" i="1"/>
  <c r="O56" i="1" s="1"/>
  <c r="N27" i="1"/>
  <c r="R53" i="1" s="1"/>
  <c r="L25" i="1"/>
  <c r="J23" i="1"/>
  <c r="N56" i="1"/>
  <c r="N76" i="1"/>
  <c r="N66" i="1"/>
  <c r="O51" i="1"/>
  <c r="O61" i="1"/>
  <c r="O71" i="1"/>
  <c r="P48" i="1"/>
  <c r="P68" i="1"/>
  <c r="P65" i="1"/>
  <c r="P55" i="1"/>
  <c r="P75" i="1"/>
  <c r="N63" i="1"/>
  <c r="Q50" i="1"/>
  <c r="Q60" i="1"/>
  <c r="O48" i="1"/>
  <c r="O65" i="1"/>
  <c r="O75" i="1"/>
  <c r="N48" i="1"/>
  <c r="N55" i="1"/>
  <c r="N75" i="1"/>
  <c r="O70" i="1"/>
  <c r="P52" i="1"/>
  <c r="P72" i="1"/>
  <c r="N60" i="1"/>
  <c r="N70" i="1"/>
  <c r="N50" i="1"/>
  <c r="Q47" i="1"/>
  <c r="Q57" i="1"/>
  <c r="Q64" i="1"/>
  <c r="Q54" i="1"/>
  <c r="O62" i="1"/>
  <c r="P67" i="1"/>
  <c r="P57" i="1"/>
  <c r="N72" i="1"/>
  <c r="O57" i="1"/>
  <c r="O67" i="1"/>
  <c r="O47" i="1"/>
  <c r="Q56" i="1"/>
  <c r="Q66" i="1"/>
  <c r="O54" i="1"/>
  <c r="O64" i="1"/>
  <c r="O74" i="1"/>
  <c r="P49" i="1"/>
  <c r="N47" i="1"/>
  <c r="N67" i="1"/>
  <c r="N57" i="1"/>
  <c r="P56" i="1"/>
  <c r="P66" i="1"/>
  <c r="N64" i="1"/>
  <c r="N74" i="1"/>
  <c r="Q61" i="1"/>
  <c r="P71" i="1"/>
  <c r="N69" i="1"/>
  <c r="N59" i="1"/>
  <c r="N49" i="1"/>
  <c r="M16" i="1"/>
  <c r="J16" i="1"/>
  <c r="K16" i="1"/>
  <c r="N16" i="1"/>
  <c r="W105" i="2" l="1"/>
  <c r="W103" i="2"/>
  <c r="W104" i="2"/>
  <c r="T104" i="2"/>
  <c r="S103" i="2"/>
  <c r="T103" i="2"/>
  <c r="N68" i="1"/>
  <c r="N73" i="1"/>
  <c r="S56" i="1"/>
  <c r="U56" i="1" s="1"/>
  <c r="O66" i="1"/>
  <c r="P74" i="1"/>
  <c r="P50" i="1"/>
  <c r="Q58" i="1"/>
  <c r="O76" i="1"/>
  <c r="P59" i="1"/>
  <c r="P60" i="1"/>
  <c r="P54" i="1"/>
  <c r="S54" i="1" s="1"/>
  <c r="U54" i="1" s="1"/>
  <c r="P69" i="1"/>
  <c r="N71" i="1"/>
  <c r="N61" i="1"/>
  <c r="S61" i="1" s="1"/>
  <c r="U61" i="1" s="1"/>
  <c r="V61" i="1" s="1"/>
  <c r="Q63" i="1"/>
  <c r="O52" i="1"/>
  <c r="O58" i="1"/>
  <c r="N62" i="1"/>
  <c r="Q62" i="1"/>
  <c r="O63" i="1"/>
  <c r="P51" i="1"/>
  <c r="S51" i="1" s="1"/>
  <c r="U51" i="1" s="1"/>
  <c r="P47" i="1"/>
  <c r="S47" i="1" s="1"/>
  <c r="U47" i="1" s="1"/>
  <c r="Q65" i="1"/>
  <c r="P63" i="1"/>
  <c r="S55" i="1"/>
  <c r="U55" i="1" s="1"/>
  <c r="P53" i="1"/>
  <c r="P61" i="1"/>
  <c r="O53" i="1"/>
  <c r="S53" i="1" s="1"/>
  <c r="U53" i="1" s="1"/>
  <c r="O49" i="1"/>
  <c r="S49" i="1" s="1"/>
  <c r="U49" i="1" s="1"/>
  <c r="V49" i="1" s="1"/>
  <c r="Q59" i="1"/>
  <c r="O69" i="1"/>
  <c r="O50" i="1"/>
  <c r="S50" i="1" s="1"/>
  <c r="U50" i="1" s="1"/>
  <c r="R68" i="1"/>
  <c r="M17" i="1"/>
  <c r="V56" i="1" s="1"/>
  <c r="R67" i="1"/>
  <c r="S48" i="1"/>
  <c r="U48" i="1" s="1"/>
  <c r="Q67" i="1"/>
  <c r="Q72" i="1"/>
  <c r="S72" i="1" s="1"/>
  <c r="U72" i="1" s="1"/>
  <c r="Q70" i="1"/>
  <c r="S70" i="1" s="1"/>
  <c r="U70" i="1" s="1"/>
  <c r="V70" i="1" s="1"/>
  <c r="Q75" i="1"/>
  <c r="Q68" i="1"/>
  <c r="Q73" i="1"/>
  <c r="Q71" i="1"/>
  <c r="Q76" i="1"/>
  <c r="S76" i="1" s="1"/>
  <c r="U76" i="1" s="1"/>
  <c r="V76" i="1" s="1"/>
  <c r="Q69" i="1"/>
  <c r="Q74" i="1"/>
  <c r="S74" i="1" s="1"/>
  <c r="U74" i="1" s="1"/>
  <c r="V74" i="1" s="1"/>
  <c r="R71" i="1"/>
  <c r="R70" i="1"/>
  <c r="R69" i="1"/>
  <c r="R76" i="1"/>
  <c r="R74" i="1"/>
  <c r="R75" i="1"/>
  <c r="R73" i="1"/>
  <c r="R72" i="1"/>
  <c r="R64" i="1"/>
  <c r="S64" i="1" s="1"/>
  <c r="U64" i="1" s="1"/>
  <c r="R62" i="1"/>
  <c r="R60" i="1"/>
  <c r="R65" i="1"/>
  <c r="R58" i="1"/>
  <c r="S58" i="1" s="1"/>
  <c r="U58" i="1" s="1"/>
  <c r="V58" i="1" s="1"/>
  <c r="R63" i="1"/>
  <c r="R61" i="1"/>
  <c r="R66" i="1"/>
  <c r="S66" i="1" s="1"/>
  <c r="U66" i="1" s="1"/>
  <c r="V66" i="1" s="1"/>
  <c r="R59" i="1"/>
  <c r="R57" i="1"/>
  <c r="S57" i="1" s="1"/>
  <c r="U57" i="1" s="1"/>
  <c r="V57" i="1" s="1"/>
  <c r="S52" i="1"/>
  <c r="U52" i="1" s="1"/>
  <c r="S65" i="1" l="1"/>
  <c r="U65" i="1" s="1"/>
  <c r="V65" i="1" s="1"/>
  <c r="S67" i="1"/>
  <c r="U67" i="1" s="1"/>
  <c r="V67" i="1" s="1"/>
  <c r="S69" i="1"/>
  <c r="U69" i="1" s="1"/>
  <c r="V69" i="1" s="1"/>
  <c r="S60" i="1"/>
  <c r="U60" i="1" s="1"/>
  <c r="S59" i="1"/>
  <c r="U59" i="1" s="1"/>
  <c r="V59" i="1" s="1"/>
  <c r="S71" i="1"/>
  <c r="U71" i="1" s="1"/>
  <c r="V71" i="1" s="1"/>
  <c r="S62" i="1"/>
  <c r="U62" i="1" s="1"/>
  <c r="V62" i="1" s="1"/>
  <c r="S68" i="1"/>
  <c r="U68" i="1" s="1"/>
  <c r="V68" i="1" s="1"/>
  <c r="V55" i="1"/>
  <c r="S73" i="1"/>
  <c r="U73" i="1" s="1"/>
  <c r="V73" i="1" s="1"/>
  <c r="S63" i="1"/>
  <c r="U63" i="1" s="1"/>
  <c r="V63" i="1" s="1"/>
  <c r="S75" i="1"/>
  <c r="U75" i="1" s="1"/>
  <c r="V75" i="1" s="1"/>
  <c r="V48" i="1"/>
  <c r="V72" i="1"/>
  <c r="V47" i="1"/>
  <c r="V53" i="1"/>
  <c r="V64" i="1"/>
  <c r="V51" i="1"/>
  <c r="V60" i="1"/>
  <c r="V50" i="1"/>
  <c r="V54" i="1"/>
  <c r="V52" i="1"/>
  <c r="V77" i="1" l="1"/>
</calcChain>
</file>

<file path=xl/sharedStrings.xml><?xml version="1.0" encoding="utf-8"?>
<sst xmlns="http://schemas.openxmlformats.org/spreadsheetml/2006/main" count="1531" uniqueCount="71">
  <si>
    <t>Reel 1</t>
  </si>
  <si>
    <t>Reel 2</t>
  </si>
  <si>
    <t>Reel 3</t>
  </si>
  <si>
    <t>Reel 4</t>
  </si>
  <si>
    <t>Reel 5</t>
  </si>
  <si>
    <t>JJ</t>
  </si>
  <si>
    <t>FF</t>
  </si>
  <si>
    <t>HH</t>
  </si>
  <si>
    <t>EE</t>
  </si>
  <si>
    <t>DD</t>
  </si>
  <si>
    <t>BB</t>
  </si>
  <si>
    <t>GG</t>
  </si>
  <si>
    <t>AA</t>
  </si>
  <si>
    <t>II</t>
  </si>
  <si>
    <t>CC</t>
  </si>
  <si>
    <t>SS</t>
  </si>
  <si>
    <t>WW</t>
  </si>
  <si>
    <t>num</t>
    <phoneticPr fontId="3" type="noConversion"/>
  </si>
  <si>
    <t>Symbol</t>
  </si>
  <si>
    <t>5 of a Kind</t>
  </si>
  <si>
    <t>4 of a Kind</t>
  </si>
  <si>
    <t>3 of a Kind</t>
  </si>
  <si>
    <t>3x5 릴 셋</t>
  </si>
  <si>
    <t>30 lines</t>
  </si>
  <si>
    <t>다른 룰 없이 좌에서 우로 연속 심볼 등장 시 윈 발생</t>
  </si>
  <si>
    <t>한 라인에서 가장 높은 페이만 지급</t>
  </si>
  <si>
    <t>스캐터는 릴 셋 어디에서든 3개 이상 등장 시 Free Game Trigger</t>
  </si>
  <si>
    <t>3 = 10</t>
  </si>
  <si>
    <t>4 = 15</t>
  </si>
  <si>
    <t>5 = 20</t>
  </si>
  <si>
    <t>Free Game 중 Scatter win 발생 시 당첨 숫자대로 추가 스핀 지급</t>
  </si>
  <si>
    <t>심볼 분포</t>
    <phoneticPr fontId="3" type="noConversion"/>
  </si>
  <si>
    <t>cycle</t>
    <phoneticPr fontId="3" type="noConversion"/>
  </si>
  <si>
    <t>total</t>
    <phoneticPr fontId="3" type="noConversion"/>
  </si>
  <si>
    <t>symbol</t>
    <phoneticPr fontId="3" type="noConversion"/>
  </si>
  <si>
    <t>!symbol</t>
    <phoneticPr fontId="3" type="noConversion"/>
  </si>
  <si>
    <t>AA</t>
    <phoneticPr fontId="3" type="noConversion"/>
  </si>
  <si>
    <t>BB</t>
    <phoneticPr fontId="3" type="noConversion"/>
  </si>
  <si>
    <t>CC</t>
    <phoneticPr fontId="3" type="noConversion"/>
  </si>
  <si>
    <t>DD</t>
    <phoneticPr fontId="3" type="noConversion"/>
  </si>
  <si>
    <t>EE</t>
    <phoneticPr fontId="3" type="noConversion"/>
  </si>
  <si>
    <t>FF</t>
    <phoneticPr fontId="3" type="noConversion"/>
  </si>
  <si>
    <t>GG</t>
    <phoneticPr fontId="3" type="noConversion"/>
  </si>
  <si>
    <t>HH</t>
    <phoneticPr fontId="3" type="noConversion"/>
  </si>
  <si>
    <t>II</t>
    <phoneticPr fontId="3" type="noConversion"/>
  </si>
  <si>
    <t>JJ</t>
    <phoneticPr fontId="3" type="noConversion"/>
  </si>
  <si>
    <t>Win Combination</t>
    <phoneticPr fontId="3" type="noConversion"/>
  </si>
  <si>
    <t>Hits</t>
    <phoneticPr fontId="3" type="noConversion"/>
  </si>
  <si>
    <t>Pay</t>
    <phoneticPr fontId="3" type="noConversion"/>
  </si>
  <si>
    <t>Total Pay</t>
    <phoneticPr fontId="3" type="noConversion"/>
  </si>
  <si>
    <t>Contribution</t>
    <phoneticPr fontId="3" type="noConversion"/>
  </si>
  <si>
    <t>Scatter</t>
    <phoneticPr fontId="3" type="noConversion"/>
  </si>
  <si>
    <t>!Scatter</t>
    <phoneticPr fontId="3" type="noConversion"/>
  </si>
  <si>
    <t>-</t>
    <phoneticPr fontId="3" type="noConversion"/>
  </si>
  <si>
    <t>Reel 1</t>
    <phoneticPr fontId="3" type="noConversion"/>
  </si>
  <si>
    <t>Reel 2</t>
    <phoneticPr fontId="3" type="noConversion"/>
  </si>
  <si>
    <t>Reel 3</t>
    <phoneticPr fontId="3" type="noConversion"/>
  </si>
  <si>
    <t>Reel 4</t>
    <phoneticPr fontId="3" type="noConversion"/>
  </si>
  <si>
    <t>Reel 5</t>
    <phoneticPr fontId="3" type="noConversion"/>
  </si>
  <si>
    <t>count</t>
    <phoneticPr fontId="3" type="noConversion"/>
  </si>
  <si>
    <t>scatter</t>
    <phoneticPr fontId="3" type="noConversion"/>
  </si>
  <si>
    <t>hits</t>
    <phoneticPr fontId="3" type="noConversion"/>
  </si>
  <si>
    <t>contri.</t>
    <phoneticPr fontId="3" type="noConversion"/>
  </si>
  <si>
    <t>3개</t>
    <phoneticPr fontId="3" type="noConversion"/>
  </si>
  <si>
    <t>4개</t>
    <phoneticPr fontId="3" type="noConversion"/>
  </si>
  <si>
    <t>5개</t>
    <phoneticPr fontId="3" type="noConversion"/>
  </si>
  <si>
    <t>initial</t>
    <phoneticPr fontId="3" type="noConversion"/>
  </si>
  <si>
    <t>prob</t>
    <phoneticPr fontId="3" type="noConversion"/>
  </si>
  <si>
    <t>expected spins</t>
    <phoneticPr fontId="3" type="noConversion"/>
  </si>
  <si>
    <t>base game</t>
    <phoneticPr fontId="3" type="noConversion"/>
  </si>
  <si>
    <t>bonus game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</si>
</sst>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-* #,##0_-;\-* #,##0_-;_-* &quot;-&quot;_-;_-@_-"/>
    <numFmt numFmtId="43" formatCode="_-* #,##0.00_-;\-* #,##0.00_-;_-* &quot;-&quot;??_-;_-@_-"/>
    <numFmt numFmtId="176" formatCode="_-* #,##0.000000000_-;\-* #,##0.000000000_-;_-* &quot;-&quot;_-;_-@_-"/>
    <numFmt numFmtId="177" formatCode="_-* #,##0.00000_-;\-* #,##0.00000_-;_-* &quot;-&quot;??_-;_-@_-"/>
    <numFmt numFmtId="178" formatCode="_-* #,##0.000000000_-;\-* #,##0.000000000_-;_-* &quot;-&quot;??_-;_-@_-"/>
    <numFmt numFmtId="179" formatCode="0.0000000"/>
    <numFmt numFmtId="181" formatCode="_-* #,##0.000_-;\-* #,##0.000_-;_-* &quot;-&quot;??_-;_-@_-"/>
    <numFmt numFmtId="185" formatCode="_-* #,##0.0000000_-;\-* #,##0.000000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Segoe UI"/>
      <family val="2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176" fontId="0" fillId="0" borderId="0" xfId="1" applyNumberFormat="1" applyFont="1" applyAlignme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43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85" fontId="0" fillId="0" borderId="0" xfId="0" applyNumberFormat="1" applyAlignment="1">
      <alignment horizontal="center" vertical="center"/>
    </xf>
    <xf numFmtId="0" fontId="10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DCBFE-473A-4A2E-BF81-3AA8DD5043C4}">
  <dimension ref="B2:B10"/>
  <sheetViews>
    <sheetView workbookViewId="0">
      <selection activeCell="B12" sqref="B12"/>
    </sheetView>
  </sheetViews>
  <sheetFormatPr defaultRowHeight="16.5" x14ac:dyDescent="0.3"/>
  <sheetData>
    <row r="2" spans="2:2" x14ac:dyDescent="0.3">
      <c r="B2" t="s">
        <v>22</v>
      </c>
    </row>
    <row r="3" spans="2:2" x14ac:dyDescent="0.3">
      <c r="B3" t="s">
        <v>23</v>
      </c>
    </row>
    <row r="4" spans="2:2" x14ac:dyDescent="0.3">
      <c r="B4" t="s">
        <v>24</v>
      </c>
    </row>
    <row r="5" spans="2:2" x14ac:dyDescent="0.3">
      <c r="B5" s="14" t="s">
        <v>25</v>
      </c>
    </row>
    <row r="6" spans="2:2" x14ac:dyDescent="0.3">
      <c r="B6" t="s">
        <v>26</v>
      </c>
    </row>
    <row r="7" spans="2:2" x14ac:dyDescent="0.3">
      <c r="B7" t="s">
        <v>27</v>
      </c>
    </row>
    <row r="8" spans="2:2" x14ac:dyDescent="0.3">
      <c r="B8" t="s">
        <v>28</v>
      </c>
    </row>
    <row r="9" spans="2:2" x14ac:dyDescent="0.3">
      <c r="B9" t="s">
        <v>29</v>
      </c>
    </row>
    <row r="10" spans="2:2" x14ac:dyDescent="0.3">
      <c r="B10" t="s">
        <v>30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CFED-FDEB-460A-9D88-C9A979303FD6}">
  <dimension ref="B3:E33"/>
  <sheetViews>
    <sheetView tabSelected="1" workbookViewId="0">
      <selection activeCell="D10" sqref="D10"/>
    </sheetView>
  </sheetViews>
  <sheetFormatPr defaultRowHeight="16.5" x14ac:dyDescent="0.3"/>
  <cols>
    <col min="3" max="5" width="11.25" bestFit="1" customWidth="1"/>
  </cols>
  <sheetData>
    <row r="3" spans="2:5" x14ac:dyDescent="0.25">
      <c r="B3" s="33" t="s">
        <v>18</v>
      </c>
      <c r="C3" s="33" t="s">
        <v>19</v>
      </c>
      <c r="D3" s="33" t="s">
        <v>20</v>
      </c>
      <c r="E3" s="33" t="s">
        <v>21</v>
      </c>
    </row>
    <row r="4" spans="2:5" x14ac:dyDescent="0.3">
      <c r="B4" s="34" t="s">
        <v>16</v>
      </c>
      <c r="C4" s="35"/>
      <c r="D4" s="35"/>
      <c r="E4" s="35"/>
    </row>
    <row r="5" spans="2:5" x14ac:dyDescent="0.25">
      <c r="B5" s="34" t="s">
        <v>12</v>
      </c>
      <c r="C5" s="34">
        <v>300</v>
      </c>
      <c r="D5" s="34">
        <v>100</v>
      </c>
      <c r="E5" s="34">
        <v>20</v>
      </c>
    </row>
    <row r="6" spans="2:5" x14ac:dyDescent="0.25">
      <c r="B6" s="34" t="s">
        <v>10</v>
      </c>
      <c r="C6" s="34">
        <v>250</v>
      </c>
      <c r="D6" s="34">
        <v>80</v>
      </c>
      <c r="E6" s="34">
        <v>20</v>
      </c>
    </row>
    <row r="7" spans="2:5" x14ac:dyDescent="0.25">
      <c r="B7" s="34" t="s">
        <v>14</v>
      </c>
      <c r="C7" s="34">
        <v>100</v>
      </c>
      <c r="D7" s="34">
        <v>50</v>
      </c>
      <c r="E7" s="34">
        <v>20</v>
      </c>
    </row>
    <row r="8" spans="2:5" x14ac:dyDescent="0.25">
      <c r="B8" s="34" t="s">
        <v>9</v>
      </c>
      <c r="C8" s="34">
        <v>100</v>
      </c>
      <c r="D8" s="34">
        <v>50</v>
      </c>
      <c r="E8" s="34">
        <v>20</v>
      </c>
    </row>
    <row r="9" spans="2:5" x14ac:dyDescent="0.25">
      <c r="B9" s="34" t="s">
        <v>8</v>
      </c>
      <c r="C9" s="34">
        <v>80</v>
      </c>
      <c r="D9" s="34">
        <v>30</v>
      </c>
      <c r="E9" s="34">
        <v>15</v>
      </c>
    </row>
    <row r="10" spans="2:5" x14ac:dyDescent="0.25">
      <c r="B10" s="34" t="s">
        <v>6</v>
      </c>
      <c r="C10" s="34">
        <v>50</v>
      </c>
      <c r="D10" s="34">
        <v>15</v>
      </c>
      <c r="E10" s="34">
        <v>5</v>
      </c>
    </row>
    <row r="11" spans="2:5" x14ac:dyDescent="0.25">
      <c r="B11" s="34" t="s">
        <v>11</v>
      </c>
      <c r="C11" s="34">
        <v>25</v>
      </c>
      <c r="D11" s="34">
        <v>10</v>
      </c>
      <c r="E11" s="34">
        <v>5</v>
      </c>
    </row>
    <row r="12" spans="2:5" x14ac:dyDescent="0.25">
      <c r="B12" s="34" t="s">
        <v>7</v>
      </c>
      <c r="C12" s="34">
        <v>25</v>
      </c>
      <c r="D12" s="34">
        <v>10</v>
      </c>
      <c r="E12" s="34">
        <v>5</v>
      </c>
    </row>
    <row r="13" spans="2:5" x14ac:dyDescent="0.25">
      <c r="B13" s="34" t="s">
        <v>13</v>
      </c>
      <c r="C13" s="34">
        <v>25</v>
      </c>
      <c r="D13" s="34">
        <v>10</v>
      </c>
      <c r="E13" s="34">
        <v>5</v>
      </c>
    </row>
    <row r="14" spans="2:5" x14ac:dyDescent="0.25">
      <c r="B14" s="34" t="s">
        <v>5</v>
      </c>
      <c r="C14" s="34">
        <v>25</v>
      </c>
      <c r="D14" s="34">
        <v>10</v>
      </c>
      <c r="E14" s="34">
        <v>5</v>
      </c>
    </row>
    <row r="15" spans="2:5" x14ac:dyDescent="0.3">
      <c r="B15" s="36" t="s">
        <v>15</v>
      </c>
      <c r="C15" s="37">
        <v>20</v>
      </c>
      <c r="D15" s="37">
        <v>15</v>
      </c>
      <c r="E15" s="37">
        <v>10</v>
      </c>
    </row>
    <row r="17" spans="2:2" x14ac:dyDescent="0.2">
      <c r="B17" s="2"/>
    </row>
    <row r="33" spans="2:2" x14ac:dyDescent="0.2">
      <c r="B33" s="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BBB1-4271-466A-86C7-92B04A304A75}">
  <dimension ref="B3:V125"/>
  <sheetViews>
    <sheetView topLeftCell="D1" zoomScaleNormal="100" workbookViewId="0">
      <selection activeCell="Q107" sqref="Q107"/>
    </sheetView>
  </sheetViews>
  <sheetFormatPr defaultRowHeight="16.5" x14ac:dyDescent="0.3"/>
  <cols>
    <col min="2" max="7" width="9" style="1"/>
    <col min="9" max="9" width="9.625" bestFit="1" customWidth="1"/>
    <col min="10" max="10" width="7.625" bestFit="1" customWidth="1"/>
    <col min="11" max="13" width="6.75" bestFit="1" customWidth="1"/>
    <col min="14" max="14" width="7.25" bestFit="1" customWidth="1"/>
    <col min="15" max="17" width="6.75" bestFit="1" customWidth="1"/>
    <col min="18" max="18" width="7" bestFit="1" customWidth="1"/>
    <col min="19" max="19" width="13.75" bestFit="1" customWidth="1"/>
    <col min="20" max="20" width="10.5" bestFit="1" customWidth="1"/>
    <col min="21" max="21" width="13.625" bestFit="1" customWidth="1"/>
    <col min="22" max="22" width="13.75" bestFit="1" customWidth="1"/>
  </cols>
  <sheetData>
    <row r="3" spans="2:14" x14ac:dyDescent="0.3">
      <c r="B3" s="1" t="s">
        <v>17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I3" s="3" t="s">
        <v>31</v>
      </c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</row>
    <row r="4" spans="2:14" x14ac:dyDescent="0.2">
      <c r="B4" s="1">
        <v>1</v>
      </c>
      <c r="C4" s="1" t="s">
        <v>5</v>
      </c>
      <c r="D4" s="1" t="s">
        <v>6</v>
      </c>
      <c r="E4" s="1" t="s">
        <v>7</v>
      </c>
      <c r="F4" s="1" t="s">
        <v>5</v>
      </c>
      <c r="G4" s="1" t="s">
        <v>8</v>
      </c>
      <c r="I4" s="4" t="s">
        <v>16</v>
      </c>
      <c r="J4" s="8">
        <f>COUNTIF($C$4:$C$113, I4)</f>
        <v>0</v>
      </c>
      <c r="K4" s="8">
        <f>COUNTIF($D$4:$D$113, I4)</f>
        <v>5</v>
      </c>
      <c r="L4" s="8">
        <f>COUNTIF($E$4:$E$113, I4)</f>
        <v>4</v>
      </c>
      <c r="M4" s="8">
        <f>COUNTIF($F$4:$F$113, I4)</f>
        <v>2</v>
      </c>
      <c r="N4" s="8">
        <f>COUNTIF($G$4:$G$113, I4)</f>
        <v>0</v>
      </c>
    </row>
    <row r="5" spans="2:14" x14ac:dyDescent="0.2">
      <c r="B5" s="1">
        <v>2</v>
      </c>
      <c r="C5" s="1" t="s">
        <v>9</v>
      </c>
      <c r="D5" s="1" t="s">
        <v>8</v>
      </c>
      <c r="E5" s="1" t="s">
        <v>10</v>
      </c>
      <c r="F5" s="1" t="s">
        <v>7</v>
      </c>
      <c r="G5" s="1" t="s">
        <v>11</v>
      </c>
      <c r="I5" s="4" t="s">
        <v>12</v>
      </c>
      <c r="J5" s="8">
        <f t="shared" ref="J5:J15" si="0">COUNTIF($C$4:$C$113, I5)</f>
        <v>4</v>
      </c>
      <c r="K5" s="8">
        <f t="shared" ref="K5:K15" si="1">COUNTIF($D$4:$D$113, I5)</f>
        <v>5</v>
      </c>
      <c r="L5" s="8">
        <f t="shared" ref="L5:L15" si="2">COUNTIF($E$4:$E$113, I5)</f>
        <v>2</v>
      </c>
      <c r="M5" s="8">
        <f t="shared" ref="M5:M15" si="3">COUNTIF($F$4:$F$113, I5)</f>
        <v>5</v>
      </c>
      <c r="N5" s="8">
        <f t="shared" ref="N5:N15" si="4">COUNTIF($G$4:$G$113, I5)</f>
        <v>4</v>
      </c>
    </row>
    <row r="6" spans="2:14" x14ac:dyDescent="0.2">
      <c r="B6" s="1">
        <v>3</v>
      </c>
      <c r="C6" s="1" t="s">
        <v>9</v>
      </c>
      <c r="D6" s="1" t="s">
        <v>12</v>
      </c>
      <c r="E6" s="1" t="s">
        <v>6</v>
      </c>
      <c r="F6" s="1" t="s">
        <v>11</v>
      </c>
      <c r="G6" s="1" t="s">
        <v>5</v>
      </c>
      <c r="I6" s="4" t="s">
        <v>10</v>
      </c>
      <c r="J6" s="8">
        <f t="shared" si="0"/>
        <v>4</v>
      </c>
      <c r="K6" s="8">
        <f t="shared" si="1"/>
        <v>3</v>
      </c>
      <c r="L6" s="8">
        <f t="shared" si="2"/>
        <v>5</v>
      </c>
      <c r="M6" s="8">
        <f t="shared" si="3"/>
        <v>2</v>
      </c>
      <c r="N6" s="8">
        <f t="shared" si="4"/>
        <v>4</v>
      </c>
    </row>
    <row r="7" spans="2:14" x14ac:dyDescent="0.2">
      <c r="B7" s="1">
        <v>4</v>
      </c>
      <c r="C7" s="1" t="s">
        <v>13</v>
      </c>
      <c r="D7" s="1" t="s">
        <v>13</v>
      </c>
      <c r="E7" s="1" t="s">
        <v>14</v>
      </c>
      <c r="F7" s="1" t="s">
        <v>8</v>
      </c>
      <c r="G7" s="1" t="s">
        <v>6</v>
      </c>
      <c r="I7" s="4" t="s">
        <v>14</v>
      </c>
      <c r="J7" s="8">
        <f t="shared" si="0"/>
        <v>7</v>
      </c>
      <c r="K7" s="8">
        <f t="shared" si="1"/>
        <v>5</v>
      </c>
      <c r="L7" s="8">
        <f t="shared" si="2"/>
        <v>6</v>
      </c>
      <c r="M7" s="8">
        <f t="shared" si="3"/>
        <v>6</v>
      </c>
      <c r="N7" s="8">
        <f t="shared" si="4"/>
        <v>7</v>
      </c>
    </row>
    <row r="8" spans="2:14" x14ac:dyDescent="0.2">
      <c r="B8" s="1">
        <v>5</v>
      </c>
      <c r="C8" s="1" t="s">
        <v>5</v>
      </c>
      <c r="D8" s="1" t="s">
        <v>14</v>
      </c>
      <c r="E8" s="1" t="s">
        <v>8</v>
      </c>
      <c r="F8" s="1" t="s">
        <v>7</v>
      </c>
      <c r="G8" s="1" t="s">
        <v>10</v>
      </c>
      <c r="I8" s="4" t="s">
        <v>9</v>
      </c>
      <c r="J8" s="8">
        <f t="shared" si="0"/>
        <v>8</v>
      </c>
      <c r="K8" s="8">
        <f t="shared" si="1"/>
        <v>7</v>
      </c>
      <c r="L8" s="8">
        <f t="shared" si="2"/>
        <v>6</v>
      </c>
      <c r="M8" s="8">
        <f t="shared" si="3"/>
        <v>7</v>
      </c>
      <c r="N8" s="8">
        <f t="shared" si="4"/>
        <v>8</v>
      </c>
    </row>
    <row r="9" spans="2:14" x14ac:dyDescent="0.2">
      <c r="B9" s="1">
        <v>6</v>
      </c>
      <c r="C9" s="1" t="s">
        <v>15</v>
      </c>
      <c r="D9" s="1" t="s">
        <v>15</v>
      </c>
      <c r="E9" s="1" t="s">
        <v>15</v>
      </c>
      <c r="F9" s="1" t="s">
        <v>9</v>
      </c>
      <c r="G9" s="1" t="s">
        <v>7</v>
      </c>
      <c r="I9" s="4" t="s">
        <v>8</v>
      </c>
      <c r="J9" s="8">
        <f t="shared" si="0"/>
        <v>9</v>
      </c>
      <c r="K9" s="8">
        <f t="shared" si="1"/>
        <v>8</v>
      </c>
      <c r="L9" s="8">
        <f t="shared" si="2"/>
        <v>9</v>
      </c>
      <c r="M9" s="8">
        <f t="shared" si="3"/>
        <v>8</v>
      </c>
      <c r="N9" s="8">
        <f t="shared" si="4"/>
        <v>9</v>
      </c>
    </row>
    <row r="10" spans="2:14" x14ac:dyDescent="0.2">
      <c r="B10" s="1">
        <v>7</v>
      </c>
      <c r="C10" s="1" t="s">
        <v>10</v>
      </c>
      <c r="D10" s="1" t="s">
        <v>6</v>
      </c>
      <c r="E10" s="1" t="s">
        <v>5</v>
      </c>
      <c r="F10" s="1" t="s">
        <v>15</v>
      </c>
      <c r="G10" s="1" t="s">
        <v>13</v>
      </c>
      <c r="I10" s="4" t="s">
        <v>6</v>
      </c>
      <c r="J10" s="8">
        <f t="shared" si="0"/>
        <v>11</v>
      </c>
      <c r="K10" s="8">
        <f t="shared" si="1"/>
        <v>9</v>
      </c>
      <c r="L10" s="8">
        <f t="shared" si="2"/>
        <v>5</v>
      </c>
      <c r="M10" s="8">
        <f t="shared" si="3"/>
        <v>6</v>
      </c>
      <c r="N10" s="8">
        <f t="shared" si="4"/>
        <v>15</v>
      </c>
    </row>
    <row r="11" spans="2:14" x14ac:dyDescent="0.2">
      <c r="B11" s="1">
        <v>8</v>
      </c>
      <c r="C11" s="1" t="s">
        <v>14</v>
      </c>
      <c r="D11" s="1" t="s">
        <v>9</v>
      </c>
      <c r="E11" s="1" t="s">
        <v>12</v>
      </c>
      <c r="F11" s="1" t="s">
        <v>12</v>
      </c>
      <c r="G11" s="1" t="s">
        <v>15</v>
      </c>
      <c r="I11" s="4" t="s">
        <v>11</v>
      </c>
      <c r="J11" s="8">
        <f t="shared" si="0"/>
        <v>16</v>
      </c>
      <c r="K11" s="8">
        <f t="shared" si="1"/>
        <v>8</v>
      </c>
      <c r="L11" s="8">
        <f t="shared" si="2"/>
        <v>9</v>
      </c>
      <c r="M11" s="8">
        <f t="shared" si="3"/>
        <v>10</v>
      </c>
      <c r="N11" s="8">
        <f t="shared" si="4"/>
        <v>13</v>
      </c>
    </row>
    <row r="12" spans="2:14" x14ac:dyDescent="0.2">
      <c r="B12" s="1">
        <v>9</v>
      </c>
      <c r="C12" s="1" t="s">
        <v>5</v>
      </c>
      <c r="D12" s="1" t="s">
        <v>5</v>
      </c>
      <c r="E12" s="1" t="s">
        <v>7</v>
      </c>
      <c r="F12" s="1" t="s">
        <v>7</v>
      </c>
      <c r="G12" s="1" t="s">
        <v>14</v>
      </c>
      <c r="I12" s="4" t="s">
        <v>7</v>
      </c>
      <c r="J12" s="8">
        <f t="shared" si="0"/>
        <v>16</v>
      </c>
      <c r="K12" s="8">
        <f t="shared" si="1"/>
        <v>8</v>
      </c>
      <c r="L12" s="8">
        <f t="shared" si="2"/>
        <v>10</v>
      </c>
      <c r="M12" s="8">
        <f t="shared" si="3"/>
        <v>10</v>
      </c>
      <c r="N12" s="8">
        <f t="shared" si="4"/>
        <v>15</v>
      </c>
    </row>
    <row r="13" spans="2:14" x14ac:dyDescent="0.2">
      <c r="B13" s="1">
        <v>10</v>
      </c>
      <c r="C13" s="1" t="s">
        <v>6</v>
      </c>
      <c r="D13" s="1" t="s">
        <v>5</v>
      </c>
      <c r="E13" s="1" t="s">
        <v>8</v>
      </c>
      <c r="F13" s="1" t="s">
        <v>12</v>
      </c>
      <c r="G13" s="1" t="s">
        <v>5</v>
      </c>
      <c r="I13" s="4" t="s">
        <v>13</v>
      </c>
      <c r="J13" s="8">
        <f t="shared" si="0"/>
        <v>14</v>
      </c>
      <c r="K13" s="8">
        <f t="shared" si="1"/>
        <v>8</v>
      </c>
      <c r="L13" s="8">
        <f t="shared" si="2"/>
        <v>9</v>
      </c>
      <c r="M13" s="8">
        <f t="shared" si="3"/>
        <v>8</v>
      </c>
      <c r="N13" s="8">
        <f t="shared" si="4"/>
        <v>14</v>
      </c>
    </row>
    <row r="14" spans="2:14" x14ac:dyDescent="0.2">
      <c r="B14" s="1">
        <v>11</v>
      </c>
      <c r="C14" s="1" t="s">
        <v>7</v>
      </c>
      <c r="D14" s="1" t="s">
        <v>10</v>
      </c>
      <c r="E14" s="1" t="s">
        <v>13</v>
      </c>
      <c r="F14" s="1" t="s">
        <v>15</v>
      </c>
      <c r="G14" s="1" t="s">
        <v>6</v>
      </c>
      <c r="I14" s="4" t="s">
        <v>5</v>
      </c>
      <c r="J14" s="8">
        <f t="shared" si="0"/>
        <v>16</v>
      </c>
      <c r="K14" s="8">
        <f t="shared" si="1"/>
        <v>9</v>
      </c>
      <c r="L14" s="8">
        <f t="shared" si="2"/>
        <v>9</v>
      </c>
      <c r="M14" s="8">
        <f t="shared" si="3"/>
        <v>11</v>
      </c>
      <c r="N14" s="8">
        <f t="shared" si="4"/>
        <v>15</v>
      </c>
    </row>
    <row r="15" spans="2:14" x14ac:dyDescent="0.3">
      <c r="B15" s="1">
        <v>12</v>
      </c>
      <c r="C15" s="1" t="s">
        <v>13</v>
      </c>
      <c r="D15" s="1" t="s">
        <v>7</v>
      </c>
      <c r="E15" s="1" t="s">
        <v>7</v>
      </c>
      <c r="F15" s="1" t="s">
        <v>13</v>
      </c>
      <c r="G15" s="1" t="s">
        <v>5</v>
      </c>
      <c r="I15" s="5" t="s">
        <v>15</v>
      </c>
      <c r="J15" s="8">
        <f t="shared" si="0"/>
        <v>5</v>
      </c>
      <c r="K15" s="8">
        <f t="shared" si="1"/>
        <v>5</v>
      </c>
      <c r="L15" s="8">
        <f t="shared" si="2"/>
        <v>6</v>
      </c>
      <c r="M15" s="8">
        <f t="shared" si="3"/>
        <v>6</v>
      </c>
      <c r="N15" s="8">
        <f t="shared" si="4"/>
        <v>6</v>
      </c>
    </row>
    <row r="16" spans="2:14" x14ac:dyDescent="0.2">
      <c r="B16" s="1">
        <v>13</v>
      </c>
      <c r="C16" s="1" t="s">
        <v>13</v>
      </c>
      <c r="D16" s="1" t="s">
        <v>8</v>
      </c>
      <c r="E16" s="1" t="s">
        <v>8</v>
      </c>
      <c r="F16" s="1" t="s">
        <v>14</v>
      </c>
      <c r="G16" s="1" t="s">
        <v>13</v>
      </c>
      <c r="I16" s="6" t="s">
        <v>33</v>
      </c>
      <c r="J16" s="8">
        <f>SUM(J4:J15)</f>
        <v>110</v>
      </c>
      <c r="K16" s="8">
        <f t="shared" ref="K16:N16" si="5">SUM(K4:K15)</f>
        <v>80</v>
      </c>
      <c r="L16" s="8">
        <f t="shared" si="5"/>
        <v>80</v>
      </c>
      <c r="M16" s="8">
        <f t="shared" si="5"/>
        <v>81</v>
      </c>
      <c r="N16" s="8">
        <f t="shared" si="5"/>
        <v>110</v>
      </c>
    </row>
    <row r="17" spans="2:14" x14ac:dyDescent="0.3">
      <c r="B17" s="1">
        <v>14</v>
      </c>
      <c r="C17" s="1" t="s">
        <v>5</v>
      </c>
      <c r="D17" s="1" t="s">
        <v>9</v>
      </c>
      <c r="E17" s="1" t="s">
        <v>7</v>
      </c>
      <c r="F17" s="1" t="s">
        <v>9</v>
      </c>
      <c r="G17" s="1" t="s">
        <v>7</v>
      </c>
      <c r="I17" s="3"/>
      <c r="J17" s="3"/>
      <c r="K17" s="3"/>
      <c r="L17" s="7" t="s">
        <v>32</v>
      </c>
      <c r="M17" s="24">
        <f>PRODUCT(J16:N16)</f>
        <v>6272640000</v>
      </c>
      <c r="N17" s="25"/>
    </row>
    <row r="18" spans="2:14" x14ac:dyDescent="0.3">
      <c r="B18" s="1">
        <v>15</v>
      </c>
      <c r="C18" s="1" t="s">
        <v>6</v>
      </c>
      <c r="D18" s="1" t="s">
        <v>12</v>
      </c>
      <c r="E18" s="1" t="s">
        <v>13</v>
      </c>
      <c r="F18" s="1" t="s">
        <v>5</v>
      </c>
      <c r="G18" s="1" t="s">
        <v>15</v>
      </c>
    </row>
    <row r="19" spans="2:14" x14ac:dyDescent="0.3">
      <c r="B19" s="1">
        <v>16</v>
      </c>
      <c r="C19" s="1" t="s">
        <v>13</v>
      </c>
      <c r="D19" s="1" t="s">
        <v>7</v>
      </c>
      <c r="E19" s="1" t="s">
        <v>7</v>
      </c>
      <c r="F19" s="1" t="s">
        <v>10</v>
      </c>
      <c r="G19" s="1" t="s">
        <v>12</v>
      </c>
    </row>
    <row r="20" spans="2:14" x14ac:dyDescent="0.3">
      <c r="B20" s="1">
        <v>17</v>
      </c>
      <c r="C20" s="1" t="s">
        <v>12</v>
      </c>
      <c r="D20" s="1" t="s">
        <v>8</v>
      </c>
      <c r="E20" s="1" t="s">
        <v>15</v>
      </c>
      <c r="F20" s="1" t="s">
        <v>11</v>
      </c>
      <c r="G20" s="1" t="s">
        <v>8</v>
      </c>
      <c r="I20" s="1" t="s">
        <v>34</v>
      </c>
      <c r="J20" s="8" t="s">
        <v>0</v>
      </c>
      <c r="K20" s="8" t="s">
        <v>1</v>
      </c>
      <c r="L20" s="8" t="s">
        <v>2</v>
      </c>
      <c r="M20" s="8" t="s">
        <v>3</v>
      </c>
      <c r="N20" s="8" t="s">
        <v>4</v>
      </c>
    </row>
    <row r="21" spans="2:14" x14ac:dyDescent="0.2">
      <c r="B21" s="1">
        <v>18</v>
      </c>
      <c r="C21" s="1" t="s">
        <v>11</v>
      </c>
      <c r="D21" s="1" t="s">
        <v>11</v>
      </c>
      <c r="E21" s="1" t="s">
        <v>11</v>
      </c>
      <c r="F21" s="1" t="s">
        <v>15</v>
      </c>
      <c r="G21" s="1" t="s">
        <v>6</v>
      </c>
      <c r="I21" s="4" t="s">
        <v>12</v>
      </c>
      <c r="J21" s="8">
        <f t="shared" ref="J21:N30" si="6">J5+J$4</f>
        <v>4</v>
      </c>
      <c r="K21" s="8">
        <f t="shared" si="6"/>
        <v>10</v>
      </c>
      <c r="L21" s="8">
        <f t="shared" si="6"/>
        <v>6</v>
      </c>
      <c r="M21" s="8">
        <f t="shared" si="6"/>
        <v>7</v>
      </c>
      <c r="N21" s="8">
        <f t="shared" si="6"/>
        <v>4</v>
      </c>
    </row>
    <row r="22" spans="2:14" x14ac:dyDescent="0.2">
      <c r="B22" s="1">
        <v>19</v>
      </c>
      <c r="C22" s="1" t="s">
        <v>5</v>
      </c>
      <c r="D22" s="1" t="s">
        <v>7</v>
      </c>
      <c r="E22" s="1" t="s">
        <v>5</v>
      </c>
      <c r="F22" s="1" t="s">
        <v>8</v>
      </c>
      <c r="G22" s="1" t="s">
        <v>14</v>
      </c>
      <c r="I22" s="4" t="s">
        <v>10</v>
      </c>
      <c r="J22" s="8">
        <f t="shared" si="6"/>
        <v>4</v>
      </c>
      <c r="K22" s="8">
        <f t="shared" si="6"/>
        <v>8</v>
      </c>
      <c r="L22" s="8">
        <f t="shared" si="6"/>
        <v>9</v>
      </c>
      <c r="M22" s="8">
        <f t="shared" si="6"/>
        <v>4</v>
      </c>
      <c r="N22" s="8">
        <f t="shared" si="6"/>
        <v>4</v>
      </c>
    </row>
    <row r="23" spans="2:14" x14ac:dyDescent="0.2">
      <c r="B23" s="1">
        <v>20</v>
      </c>
      <c r="C23" s="1" t="s">
        <v>11</v>
      </c>
      <c r="D23" s="1" t="s">
        <v>12</v>
      </c>
      <c r="E23" s="1" t="s">
        <v>9</v>
      </c>
      <c r="F23" s="1" t="s">
        <v>7</v>
      </c>
      <c r="G23" s="1" t="s">
        <v>5</v>
      </c>
      <c r="I23" s="4" t="s">
        <v>14</v>
      </c>
      <c r="J23" s="8">
        <f t="shared" si="6"/>
        <v>7</v>
      </c>
      <c r="K23" s="8">
        <f t="shared" si="6"/>
        <v>10</v>
      </c>
      <c r="L23" s="8">
        <f t="shared" si="6"/>
        <v>10</v>
      </c>
      <c r="M23" s="8">
        <f t="shared" si="6"/>
        <v>8</v>
      </c>
      <c r="N23" s="8">
        <f t="shared" si="6"/>
        <v>7</v>
      </c>
    </row>
    <row r="24" spans="2:14" x14ac:dyDescent="0.2">
      <c r="B24" s="1">
        <v>21</v>
      </c>
      <c r="C24" s="1" t="s">
        <v>13</v>
      </c>
      <c r="D24" s="1" t="s">
        <v>8</v>
      </c>
      <c r="E24" s="1" t="s">
        <v>5</v>
      </c>
      <c r="F24" s="1" t="s">
        <v>5</v>
      </c>
      <c r="G24" s="1" t="s">
        <v>12</v>
      </c>
      <c r="I24" s="4" t="s">
        <v>9</v>
      </c>
      <c r="J24" s="8">
        <f t="shared" si="6"/>
        <v>8</v>
      </c>
      <c r="K24" s="8">
        <f t="shared" si="6"/>
        <v>12</v>
      </c>
      <c r="L24" s="8">
        <f t="shared" si="6"/>
        <v>10</v>
      </c>
      <c r="M24" s="8">
        <f t="shared" si="6"/>
        <v>9</v>
      </c>
      <c r="N24" s="8">
        <f t="shared" si="6"/>
        <v>8</v>
      </c>
    </row>
    <row r="25" spans="2:14" x14ac:dyDescent="0.2">
      <c r="B25" s="1">
        <v>22</v>
      </c>
      <c r="C25" s="1" t="s">
        <v>6</v>
      </c>
      <c r="D25" s="1" t="s">
        <v>7</v>
      </c>
      <c r="E25" s="1" t="s">
        <v>7</v>
      </c>
      <c r="F25" s="1" t="s">
        <v>10</v>
      </c>
      <c r="G25" s="1" t="s">
        <v>5</v>
      </c>
      <c r="I25" s="4" t="s">
        <v>8</v>
      </c>
      <c r="J25" s="8">
        <f t="shared" si="6"/>
        <v>9</v>
      </c>
      <c r="K25" s="8">
        <f t="shared" si="6"/>
        <v>13</v>
      </c>
      <c r="L25" s="8">
        <f t="shared" si="6"/>
        <v>13</v>
      </c>
      <c r="M25" s="8">
        <f t="shared" si="6"/>
        <v>10</v>
      </c>
      <c r="N25" s="8">
        <f t="shared" si="6"/>
        <v>9</v>
      </c>
    </row>
    <row r="26" spans="2:14" x14ac:dyDescent="0.2">
      <c r="B26" s="1">
        <v>23</v>
      </c>
      <c r="C26" s="1" t="s">
        <v>12</v>
      </c>
      <c r="D26" s="1" t="s">
        <v>5</v>
      </c>
      <c r="E26" s="1" t="s">
        <v>11</v>
      </c>
      <c r="F26" s="1" t="s">
        <v>16</v>
      </c>
      <c r="G26" s="1" t="s">
        <v>11</v>
      </c>
      <c r="I26" s="4" t="s">
        <v>6</v>
      </c>
      <c r="J26" s="8">
        <f t="shared" si="6"/>
        <v>11</v>
      </c>
      <c r="K26" s="8">
        <f t="shared" si="6"/>
        <v>14</v>
      </c>
      <c r="L26" s="8">
        <f t="shared" si="6"/>
        <v>9</v>
      </c>
      <c r="M26" s="8">
        <f t="shared" si="6"/>
        <v>8</v>
      </c>
      <c r="N26" s="8">
        <f t="shared" si="6"/>
        <v>15</v>
      </c>
    </row>
    <row r="27" spans="2:14" x14ac:dyDescent="0.2">
      <c r="B27" s="1">
        <v>24</v>
      </c>
      <c r="C27" s="1" t="s">
        <v>15</v>
      </c>
      <c r="D27" s="1" t="s">
        <v>10</v>
      </c>
      <c r="E27" s="1" t="s">
        <v>5</v>
      </c>
      <c r="F27" s="1" t="s">
        <v>14</v>
      </c>
      <c r="G27" s="1" t="s">
        <v>5</v>
      </c>
      <c r="I27" s="4" t="s">
        <v>11</v>
      </c>
      <c r="J27" s="8">
        <f t="shared" si="6"/>
        <v>16</v>
      </c>
      <c r="K27" s="8">
        <f t="shared" si="6"/>
        <v>13</v>
      </c>
      <c r="L27" s="8">
        <f t="shared" si="6"/>
        <v>13</v>
      </c>
      <c r="M27" s="8">
        <f t="shared" si="6"/>
        <v>12</v>
      </c>
      <c r="N27" s="8">
        <f t="shared" si="6"/>
        <v>13</v>
      </c>
    </row>
    <row r="28" spans="2:14" x14ac:dyDescent="0.2">
      <c r="B28" s="1">
        <v>25</v>
      </c>
      <c r="C28" s="1" t="s">
        <v>5</v>
      </c>
      <c r="D28" s="1" t="s">
        <v>15</v>
      </c>
      <c r="E28" s="1" t="s">
        <v>13</v>
      </c>
      <c r="F28" s="1" t="s">
        <v>9</v>
      </c>
      <c r="G28" s="1" t="s">
        <v>7</v>
      </c>
      <c r="I28" s="4" t="s">
        <v>7</v>
      </c>
      <c r="J28" s="8">
        <f t="shared" si="6"/>
        <v>16</v>
      </c>
      <c r="K28" s="8">
        <f t="shared" si="6"/>
        <v>13</v>
      </c>
      <c r="L28" s="8">
        <f t="shared" si="6"/>
        <v>14</v>
      </c>
      <c r="M28" s="8">
        <f t="shared" si="6"/>
        <v>12</v>
      </c>
      <c r="N28" s="8">
        <f t="shared" si="6"/>
        <v>15</v>
      </c>
    </row>
    <row r="29" spans="2:14" x14ac:dyDescent="0.2">
      <c r="B29" s="1">
        <v>26</v>
      </c>
      <c r="C29" s="1" t="s">
        <v>13</v>
      </c>
      <c r="D29" s="1" t="s">
        <v>5</v>
      </c>
      <c r="E29" s="1" t="s">
        <v>14</v>
      </c>
      <c r="F29" s="1" t="s">
        <v>5</v>
      </c>
      <c r="G29" s="1" t="s">
        <v>6</v>
      </c>
      <c r="I29" s="4" t="s">
        <v>13</v>
      </c>
      <c r="J29" s="8">
        <f t="shared" si="6"/>
        <v>14</v>
      </c>
      <c r="K29" s="8">
        <f t="shared" si="6"/>
        <v>13</v>
      </c>
      <c r="L29" s="8">
        <f t="shared" si="6"/>
        <v>13</v>
      </c>
      <c r="M29" s="8">
        <f t="shared" si="6"/>
        <v>10</v>
      </c>
      <c r="N29" s="8">
        <f t="shared" si="6"/>
        <v>14</v>
      </c>
    </row>
    <row r="30" spans="2:14" x14ac:dyDescent="0.2">
      <c r="B30" s="1">
        <v>27</v>
      </c>
      <c r="C30" s="1" t="s">
        <v>7</v>
      </c>
      <c r="D30" s="1" t="s">
        <v>5</v>
      </c>
      <c r="E30" s="1" t="s">
        <v>15</v>
      </c>
      <c r="F30" s="1" t="s">
        <v>8</v>
      </c>
      <c r="G30" s="1" t="s">
        <v>13</v>
      </c>
      <c r="I30" s="4" t="s">
        <v>5</v>
      </c>
      <c r="J30" s="8">
        <f t="shared" si="6"/>
        <v>16</v>
      </c>
      <c r="K30" s="8">
        <f t="shared" si="6"/>
        <v>14</v>
      </c>
      <c r="L30" s="8">
        <f t="shared" si="6"/>
        <v>13</v>
      </c>
      <c r="M30" s="8">
        <f t="shared" si="6"/>
        <v>13</v>
      </c>
      <c r="N30" s="8">
        <f t="shared" si="6"/>
        <v>15</v>
      </c>
    </row>
    <row r="31" spans="2:14" x14ac:dyDescent="0.3">
      <c r="B31" s="1">
        <v>28</v>
      </c>
      <c r="C31" s="1" t="s">
        <v>6</v>
      </c>
      <c r="D31" s="1" t="s">
        <v>16</v>
      </c>
      <c r="E31" s="1" t="s">
        <v>16</v>
      </c>
      <c r="F31" s="1" t="s">
        <v>7</v>
      </c>
      <c r="G31" s="1" t="s">
        <v>7</v>
      </c>
    </row>
    <row r="32" spans="2:14" x14ac:dyDescent="0.3">
      <c r="B32" s="1">
        <v>29</v>
      </c>
      <c r="C32" s="1" t="s">
        <v>5</v>
      </c>
      <c r="D32" s="1" t="s">
        <v>14</v>
      </c>
      <c r="E32" s="1" t="s">
        <v>5</v>
      </c>
      <c r="F32" s="1" t="s">
        <v>12</v>
      </c>
      <c r="G32" s="1" t="s">
        <v>15</v>
      </c>
      <c r="I32" s="1" t="s">
        <v>35</v>
      </c>
      <c r="J32" s="8" t="s">
        <v>0</v>
      </c>
      <c r="K32" s="8" t="s">
        <v>1</v>
      </c>
      <c r="L32" s="8" t="s">
        <v>2</v>
      </c>
      <c r="M32" s="8" t="s">
        <v>3</v>
      </c>
      <c r="N32" s="8" t="s">
        <v>4</v>
      </c>
    </row>
    <row r="33" spans="2:22" x14ac:dyDescent="0.2">
      <c r="B33" s="1">
        <v>30</v>
      </c>
      <c r="C33" s="1" t="s">
        <v>11</v>
      </c>
      <c r="D33" s="1" t="s">
        <v>11</v>
      </c>
      <c r="E33" s="1" t="s">
        <v>14</v>
      </c>
      <c r="F33" s="1" t="s">
        <v>12</v>
      </c>
      <c r="G33" s="1" t="s">
        <v>11</v>
      </c>
      <c r="I33" s="4" t="s">
        <v>12</v>
      </c>
      <c r="J33" s="8">
        <f>J$16-J21</f>
        <v>106</v>
      </c>
      <c r="K33" s="8">
        <f t="shared" ref="K33:N33" si="7">K$16-K21</f>
        <v>70</v>
      </c>
      <c r="L33" s="8">
        <f t="shared" si="7"/>
        <v>74</v>
      </c>
      <c r="M33" s="8">
        <f t="shared" si="7"/>
        <v>74</v>
      </c>
      <c r="N33" s="8">
        <f t="shared" si="7"/>
        <v>106</v>
      </c>
    </row>
    <row r="34" spans="2:22" x14ac:dyDescent="0.2">
      <c r="B34" s="1">
        <v>31</v>
      </c>
      <c r="C34" s="1" t="s">
        <v>7</v>
      </c>
      <c r="D34" s="1" t="s">
        <v>14</v>
      </c>
      <c r="E34" s="1" t="s">
        <v>6</v>
      </c>
      <c r="F34" s="1" t="s">
        <v>7</v>
      </c>
      <c r="G34" s="1" t="s">
        <v>13</v>
      </c>
      <c r="I34" s="4" t="s">
        <v>10</v>
      </c>
      <c r="J34" s="8">
        <f t="shared" ref="J34:N34" si="8">J$16-J22</f>
        <v>106</v>
      </c>
      <c r="K34" s="8">
        <f t="shared" si="8"/>
        <v>72</v>
      </c>
      <c r="L34" s="8">
        <f t="shared" si="8"/>
        <v>71</v>
      </c>
      <c r="M34" s="8">
        <f t="shared" si="8"/>
        <v>77</v>
      </c>
      <c r="N34" s="8">
        <f t="shared" si="8"/>
        <v>106</v>
      </c>
    </row>
    <row r="35" spans="2:22" x14ac:dyDescent="0.2">
      <c r="B35" s="1">
        <v>32</v>
      </c>
      <c r="C35" s="1" t="s">
        <v>5</v>
      </c>
      <c r="D35" s="1" t="s">
        <v>13</v>
      </c>
      <c r="E35" s="1" t="s">
        <v>5</v>
      </c>
      <c r="F35" s="1" t="s">
        <v>11</v>
      </c>
      <c r="G35" s="1" t="s">
        <v>12</v>
      </c>
      <c r="I35" s="4" t="s">
        <v>14</v>
      </c>
      <c r="J35" s="8">
        <f t="shared" ref="J35:N35" si="9">J$16-J23</f>
        <v>103</v>
      </c>
      <c r="K35" s="8">
        <f t="shared" si="9"/>
        <v>70</v>
      </c>
      <c r="L35" s="8">
        <f t="shared" si="9"/>
        <v>70</v>
      </c>
      <c r="M35" s="8">
        <f t="shared" si="9"/>
        <v>73</v>
      </c>
      <c r="N35" s="8">
        <f t="shared" si="9"/>
        <v>103</v>
      </c>
    </row>
    <row r="36" spans="2:22" x14ac:dyDescent="0.2">
      <c r="B36" s="1">
        <v>33</v>
      </c>
      <c r="C36" s="1" t="s">
        <v>12</v>
      </c>
      <c r="D36" s="1" t="s">
        <v>9</v>
      </c>
      <c r="E36" s="1" t="s">
        <v>13</v>
      </c>
      <c r="F36" s="1" t="s">
        <v>8</v>
      </c>
      <c r="G36" s="1" t="s">
        <v>6</v>
      </c>
      <c r="I36" s="4" t="s">
        <v>9</v>
      </c>
      <c r="J36" s="8">
        <f t="shared" ref="J36:N36" si="10">J$16-J24</f>
        <v>102</v>
      </c>
      <c r="K36" s="8">
        <f t="shared" si="10"/>
        <v>68</v>
      </c>
      <c r="L36" s="8">
        <f t="shared" si="10"/>
        <v>70</v>
      </c>
      <c r="M36" s="8">
        <f t="shared" si="10"/>
        <v>72</v>
      </c>
      <c r="N36" s="8">
        <f t="shared" si="10"/>
        <v>102</v>
      </c>
    </row>
    <row r="37" spans="2:22" x14ac:dyDescent="0.2">
      <c r="B37" s="1">
        <v>34</v>
      </c>
      <c r="C37" s="1" t="s">
        <v>11</v>
      </c>
      <c r="D37" s="1" t="s">
        <v>6</v>
      </c>
      <c r="E37" s="1" t="s">
        <v>10</v>
      </c>
      <c r="F37" s="1" t="s">
        <v>15</v>
      </c>
      <c r="G37" s="1" t="s">
        <v>7</v>
      </c>
      <c r="I37" s="4" t="s">
        <v>8</v>
      </c>
      <c r="J37" s="8">
        <f t="shared" ref="J37:N37" si="11">J$16-J25</f>
        <v>101</v>
      </c>
      <c r="K37" s="8">
        <f t="shared" si="11"/>
        <v>67</v>
      </c>
      <c r="L37" s="8">
        <f t="shared" si="11"/>
        <v>67</v>
      </c>
      <c r="M37" s="8">
        <f t="shared" si="11"/>
        <v>71</v>
      </c>
      <c r="N37" s="8">
        <f t="shared" si="11"/>
        <v>101</v>
      </c>
    </row>
    <row r="38" spans="2:22" x14ac:dyDescent="0.2">
      <c r="B38" s="1">
        <v>35</v>
      </c>
      <c r="C38" s="1" t="s">
        <v>7</v>
      </c>
      <c r="D38" s="1" t="s">
        <v>10</v>
      </c>
      <c r="E38" s="1" t="s">
        <v>11</v>
      </c>
      <c r="F38" s="1" t="s">
        <v>6</v>
      </c>
      <c r="G38" s="1" t="s">
        <v>11</v>
      </c>
      <c r="I38" s="4" t="s">
        <v>6</v>
      </c>
      <c r="J38" s="8">
        <f t="shared" ref="J38:N38" si="12">J$16-J26</f>
        <v>99</v>
      </c>
      <c r="K38" s="8">
        <f t="shared" si="12"/>
        <v>66</v>
      </c>
      <c r="L38" s="8">
        <f t="shared" si="12"/>
        <v>71</v>
      </c>
      <c r="M38" s="8">
        <f t="shared" si="12"/>
        <v>73</v>
      </c>
      <c r="N38" s="8">
        <f t="shared" si="12"/>
        <v>95</v>
      </c>
    </row>
    <row r="39" spans="2:22" x14ac:dyDescent="0.2">
      <c r="B39" s="1">
        <v>36</v>
      </c>
      <c r="C39" s="1" t="s">
        <v>5</v>
      </c>
      <c r="D39" s="1" t="s">
        <v>8</v>
      </c>
      <c r="E39" s="1" t="s">
        <v>8</v>
      </c>
      <c r="F39" s="1" t="s">
        <v>13</v>
      </c>
      <c r="G39" s="1" t="s">
        <v>5</v>
      </c>
      <c r="I39" s="4" t="s">
        <v>11</v>
      </c>
      <c r="J39" s="8">
        <f t="shared" ref="J39:N39" si="13">J$16-J27</f>
        <v>94</v>
      </c>
      <c r="K39" s="8">
        <f t="shared" si="13"/>
        <v>67</v>
      </c>
      <c r="L39" s="8">
        <f t="shared" si="13"/>
        <v>67</v>
      </c>
      <c r="M39" s="8">
        <f t="shared" si="13"/>
        <v>69</v>
      </c>
      <c r="N39" s="8">
        <f t="shared" si="13"/>
        <v>97</v>
      </c>
    </row>
    <row r="40" spans="2:22" x14ac:dyDescent="0.2">
      <c r="B40" s="1">
        <v>37</v>
      </c>
      <c r="C40" s="1" t="s">
        <v>11</v>
      </c>
      <c r="D40" s="1" t="s">
        <v>14</v>
      </c>
      <c r="E40" s="1" t="s">
        <v>5</v>
      </c>
      <c r="F40" s="1" t="s">
        <v>9</v>
      </c>
      <c r="G40" s="1" t="s">
        <v>13</v>
      </c>
      <c r="I40" s="4" t="s">
        <v>7</v>
      </c>
      <c r="J40" s="8">
        <f t="shared" ref="J40:N40" si="14">J$16-J28</f>
        <v>94</v>
      </c>
      <c r="K40" s="8">
        <f t="shared" si="14"/>
        <v>67</v>
      </c>
      <c r="L40" s="8">
        <f t="shared" si="14"/>
        <v>66</v>
      </c>
      <c r="M40" s="8">
        <f t="shared" si="14"/>
        <v>69</v>
      </c>
      <c r="N40" s="8">
        <f t="shared" si="14"/>
        <v>95</v>
      </c>
    </row>
    <row r="41" spans="2:22" x14ac:dyDescent="0.2">
      <c r="B41" s="1">
        <v>38</v>
      </c>
      <c r="C41" s="1" t="s">
        <v>9</v>
      </c>
      <c r="D41" s="1" t="s">
        <v>5</v>
      </c>
      <c r="E41" s="1" t="s">
        <v>9</v>
      </c>
      <c r="F41" s="1" t="s">
        <v>11</v>
      </c>
      <c r="G41" s="1" t="s">
        <v>8</v>
      </c>
      <c r="I41" s="4" t="s">
        <v>13</v>
      </c>
      <c r="J41" s="8">
        <f t="shared" ref="J41:N41" si="15">J$16-J29</f>
        <v>96</v>
      </c>
      <c r="K41" s="8">
        <f t="shared" si="15"/>
        <v>67</v>
      </c>
      <c r="L41" s="8">
        <f t="shared" si="15"/>
        <v>67</v>
      </c>
      <c r="M41" s="8">
        <f t="shared" si="15"/>
        <v>71</v>
      </c>
      <c r="N41" s="8">
        <f t="shared" si="15"/>
        <v>96</v>
      </c>
    </row>
    <row r="42" spans="2:22" x14ac:dyDescent="0.2">
      <c r="B42" s="1">
        <v>39</v>
      </c>
      <c r="C42" s="1" t="s">
        <v>13</v>
      </c>
      <c r="D42" s="1" t="s">
        <v>8</v>
      </c>
      <c r="E42" s="1" t="s">
        <v>11</v>
      </c>
      <c r="F42" s="1" t="s">
        <v>6</v>
      </c>
      <c r="G42" s="1" t="s">
        <v>13</v>
      </c>
      <c r="I42" s="4" t="s">
        <v>5</v>
      </c>
      <c r="J42" s="8">
        <f t="shared" ref="J42:N42" si="16">J$16-J30</f>
        <v>94</v>
      </c>
      <c r="K42" s="8">
        <f t="shared" si="16"/>
        <v>66</v>
      </c>
      <c r="L42" s="8">
        <f t="shared" si="16"/>
        <v>67</v>
      </c>
      <c r="M42" s="8">
        <f t="shared" si="16"/>
        <v>68</v>
      </c>
      <c r="N42" s="8">
        <f t="shared" si="16"/>
        <v>95</v>
      </c>
    </row>
    <row r="43" spans="2:22" x14ac:dyDescent="0.3">
      <c r="B43" s="1">
        <v>40</v>
      </c>
      <c r="C43" s="1" t="s">
        <v>7</v>
      </c>
      <c r="D43" s="1" t="s">
        <v>9</v>
      </c>
      <c r="E43" s="1" t="s">
        <v>8</v>
      </c>
      <c r="F43" s="1" t="s">
        <v>5</v>
      </c>
      <c r="G43" s="1" t="s">
        <v>11</v>
      </c>
    </row>
    <row r="44" spans="2:22" x14ac:dyDescent="0.3">
      <c r="B44" s="1">
        <v>41</v>
      </c>
      <c r="C44" s="1" t="s">
        <v>8</v>
      </c>
      <c r="D44" s="1" t="s">
        <v>13</v>
      </c>
      <c r="E44" s="1" t="s">
        <v>12</v>
      </c>
      <c r="F44" s="1" t="s">
        <v>7</v>
      </c>
      <c r="G44" s="1" t="s">
        <v>6</v>
      </c>
    </row>
    <row r="45" spans="2:22" x14ac:dyDescent="0.3">
      <c r="B45" s="1">
        <v>42</v>
      </c>
      <c r="C45" s="1" t="s">
        <v>6</v>
      </c>
      <c r="D45" s="1" t="s">
        <v>12</v>
      </c>
      <c r="E45" s="1" t="s">
        <v>15</v>
      </c>
      <c r="F45" s="1" t="s">
        <v>9</v>
      </c>
      <c r="G45" s="1" t="s">
        <v>8</v>
      </c>
    </row>
    <row r="46" spans="2:22" x14ac:dyDescent="0.3">
      <c r="B46" s="1">
        <v>43</v>
      </c>
      <c r="C46" s="1" t="s">
        <v>10</v>
      </c>
      <c r="D46" s="1" t="s">
        <v>15</v>
      </c>
      <c r="E46" s="1" t="s">
        <v>9</v>
      </c>
      <c r="F46" s="1" t="s">
        <v>13</v>
      </c>
      <c r="G46" s="1" t="s">
        <v>7</v>
      </c>
      <c r="I46" s="26" t="s">
        <v>46</v>
      </c>
      <c r="J46" s="26"/>
      <c r="K46" s="26"/>
      <c r="L46" s="26"/>
      <c r="M46" s="26"/>
      <c r="N46" s="9" t="s">
        <v>54</v>
      </c>
      <c r="O46" s="9" t="s">
        <v>55</v>
      </c>
      <c r="P46" s="9" t="s">
        <v>56</v>
      </c>
      <c r="Q46" s="9" t="s">
        <v>57</v>
      </c>
      <c r="R46" s="9" t="s">
        <v>58</v>
      </c>
      <c r="S46" s="1" t="s">
        <v>47</v>
      </c>
      <c r="T46" s="1" t="s">
        <v>48</v>
      </c>
      <c r="U46" s="1" t="s">
        <v>49</v>
      </c>
      <c r="V46" s="1" t="s">
        <v>50</v>
      </c>
    </row>
    <row r="47" spans="2:22" x14ac:dyDescent="0.3">
      <c r="B47" s="1">
        <v>44</v>
      </c>
      <c r="C47" s="1" t="s">
        <v>8</v>
      </c>
      <c r="D47" s="1" t="s">
        <v>5</v>
      </c>
      <c r="E47" s="1" t="s">
        <v>11</v>
      </c>
      <c r="F47" s="1" t="s">
        <v>9</v>
      </c>
      <c r="G47" s="1" t="s">
        <v>6</v>
      </c>
      <c r="I47" s="9" t="s">
        <v>36</v>
      </c>
      <c r="J47" s="9" t="s">
        <v>36</v>
      </c>
      <c r="K47" s="9" t="s">
        <v>36</v>
      </c>
      <c r="L47" s="9" t="s">
        <v>36</v>
      </c>
      <c r="M47" s="10" t="s">
        <v>36</v>
      </c>
      <c r="N47" s="1">
        <f t="shared" ref="N47:N76" si="17">VLOOKUP(I47,$I$21:$N$30, 2, 1)</f>
        <v>4</v>
      </c>
      <c r="O47" s="1">
        <f t="shared" ref="O47:O76" si="18">VLOOKUP(J47,$I$21:$N$30, 3, 1)</f>
        <v>10</v>
      </c>
      <c r="P47" s="1">
        <f t="shared" ref="P47:P76" si="19">VLOOKUP(K47,$I$21:$N$30, 4, 1)</f>
        <v>6</v>
      </c>
      <c r="Q47" s="1">
        <f t="shared" ref="Q47:Q66" si="20">VLOOKUP(L47,$I$21:$N$30, 5, 1)</f>
        <v>7</v>
      </c>
      <c r="R47" s="1">
        <f t="shared" ref="R47:R56" si="21">VLOOKUP(M47,$I$21:$N$30, 6, 1)</f>
        <v>4</v>
      </c>
      <c r="S47" s="12">
        <f>PRODUCT(N47:R47)</f>
        <v>6720</v>
      </c>
      <c r="T47" s="12">
        <v>300</v>
      </c>
      <c r="U47" s="13">
        <f>T47*S47</f>
        <v>2016000</v>
      </c>
      <c r="V47">
        <f t="shared" ref="V47:V76" si="22">U47/$M$17</f>
        <v>3.2139577594123047E-4</v>
      </c>
    </row>
    <row r="48" spans="2:22" x14ac:dyDescent="0.3">
      <c r="B48" s="1">
        <v>45</v>
      </c>
      <c r="C48" s="1" t="s">
        <v>7</v>
      </c>
      <c r="D48" s="1" t="s">
        <v>6</v>
      </c>
      <c r="E48" s="1" t="s">
        <v>9</v>
      </c>
      <c r="F48" s="1" t="s">
        <v>13</v>
      </c>
      <c r="G48" s="1" t="s">
        <v>5</v>
      </c>
      <c r="I48" s="9" t="s">
        <v>37</v>
      </c>
      <c r="J48" s="9" t="s">
        <v>37</v>
      </c>
      <c r="K48" s="9" t="s">
        <v>37</v>
      </c>
      <c r="L48" s="9" t="s">
        <v>37</v>
      </c>
      <c r="M48" s="10" t="s">
        <v>37</v>
      </c>
      <c r="N48" s="1">
        <f t="shared" si="17"/>
        <v>4</v>
      </c>
      <c r="O48" s="1">
        <f t="shared" si="18"/>
        <v>8</v>
      </c>
      <c r="P48" s="1">
        <f t="shared" si="19"/>
        <v>9</v>
      </c>
      <c r="Q48" s="1">
        <f t="shared" si="20"/>
        <v>4</v>
      </c>
      <c r="R48" s="1">
        <f t="shared" si="21"/>
        <v>4</v>
      </c>
      <c r="S48" s="12">
        <f t="shared" ref="S48:S76" si="23">PRODUCT(N48:R48)</f>
        <v>4608</v>
      </c>
      <c r="T48" s="12">
        <v>250</v>
      </c>
      <c r="U48" s="13">
        <f t="shared" ref="U48:U76" si="24">T48*S48</f>
        <v>1152000</v>
      </c>
      <c r="V48">
        <f t="shared" si="22"/>
        <v>1.8365472910927456E-4</v>
      </c>
    </row>
    <row r="49" spans="2:22" x14ac:dyDescent="0.3">
      <c r="B49" s="1">
        <v>46</v>
      </c>
      <c r="C49" s="1" t="s">
        <v>15</v>
      </c>
      <c r="D49" s="1" t="s">
        <v>11</v>
      </c>
      <c r="E49" s="1" t="s">
        <v>13</v>
      </c>
      <c r="F49" s="1" t="s">
        <v>8</v>
      </c>
      <c r="G49" s="1" t="s">
        <v>13</v>
      </c>
      <c r="I49" s="9" t="s">
        <v>38</v>
      </c>
      <c r="J49" s="9" t="s">
        <v>38</v>
      </c>
      <c r="K49" s="9" t="s">
        <v>38</v>
      </c>
      <c r="L49" s="9" t="s">
        <v>38</v>
      </c>
      <c r="M49" s="10" t="s">
        <v>38</v>
      </c>
      <c r="N49" s="1">
        <f t="shared" si="17"/>
        <v>7</v>
      </c>
      <c r="O49" s="1">
        <f t="shared" si="18"/>
        <v>10</v>
      </c>
      <c r="P49" s="1">
        <f t="shared" si="19"/>
        <v>10</v>
      </c>
      <c r="Q49" s="1">
        <f t="shared" si="20"/>
        <v>8</v>
      </c>
      <c r="R49" s="1">
        <f t="shared" si="21"/>
        <v>7</v>
      </c>
      <c r="S49" s="12">
        <f t="shared" si="23"/>
        <v>39200</v>
      </c>
      <c r="T49" s="12">
        <v>100</v>
      </c>
      <c r="U49" s="13">
        <f t="shared" si="24"/>
        <v>3920000</v>
      </c>
      <c r="V49">
        <f t="shared" si="22"/>
        <v>6.2493623099683709E-4</v>
      </c>
    </row>
    <row r="50" spans="2:22" x14ac:dyDescent="0.3">
      <c r="B50" s="1">
        <v>47</v>
      </c>
      <c r="C50" s="1" t="s">
        <v>13</v>
      </c>
      <c r="D50" s="1" t="s">
        <v>16</v>
      </c>
      <c r="E50" s="1" t="s">
        <v>7</v>
      </c>
      <c r="F50" s="1" t="s">
        <v>5</v>
      </c>
      <c r="G50" s="1" t="s">
        <v>6</v>
      </c>
      <c r="I50" s="9" t="s">
        <v>39</v>
      </c>
      <c r="J50" s="9" t="s">
        <v>39</v>
      </c>
      <c r="K50" s="9" t="s">
        <v>39</v>
      </c>
      <c r="L50" s="9" t="s">
        <v>39</v>
      </c>
      <c r="M50" s="10" t="s">
        <v>39</v>
      </c>
      <c r="N50" s="1">
        <f t="shared" si="17"/>
        <v>8</v>
      </c>
      <c r="O50" s="1">
        <f t="shared" si="18"/>
        <v>12</v>
      </c>
      <c r="P50" s="1">
        <f t="shared" si="19"/>
        <v>10</v>
      </c>
      <c r="Q50" s="1">
        <f t="shared" si="20"/>
        <v>9</v>
      </c>
      <c r="R50" s="1">
        <f t="shared" si="21"/>
        <v>8</v>
      </c>
      <c r="S50" s="12">
        <f t="shared" si="23"/>
        <v>69120</v>
      </c>
      <c r="T50" s="12">
        <v>100</v>
      </c>
      <c r="U50" s="13">
        <f t="shared" si="24"/>
        <v>6912000</v>
      </c>
      <c r="V50">
        <f t="shared" si="22"/>
        <v>1.1019283746556473E-3</v>
      </c>
    </row>
    <row r="51" spans="2:22" x14ac:dyDescent="0.3">
      <c r="B51" s="1">
        <v>48</v>
      </c>
      <c r="C51" s="1" t="s">
        <v>11</v>
      </c>
      <c r="D51" s="1" t="s">
        <v>6</v>
      </c>
      <c r="E51" s="1" t="s">
        <v>10</v>
      </c>
      <c r="F51" s="1" t="s">
        <v>16</v>
      </c>
      <c r="G51" s="1" t="s">
        <v>7</v>
      </c>
      <c r="I51" s="9" t="s">
        <v>40</v>
      </c>
      <c r="J51" s="9" t="s">
        <v>40</v>
      </c>
      <c r="K51" s="9" t="s">
        <v>40</v>
      </c>
      <c r="L51" s="9" t="s">
        <v>40</v>
      </c>
      <c r="M51" s="10" t="s">
        <v>40</v>
      </c>
      <c r="N51" s="1">
        <f t="shared" si="17"/>
        <v>9</v>
      </c>
      <c r="O51" s="1">
        <f t="shared" si="18"/>
        <v>13</v>
      </c>
      <c r="P51" s="1">
        <f t="shared" si="19"/>
        <v>13</v>
      </c>
      <c r="Q51" s="1">
        <f t="shared" si="20"/>
        <v>10</v>
      </c>
      <c r="R51" s="1">
        <f t="shared" si="21"/>
        <v>9</v>
      </c>
      <c r="S51" s="12">
        <f t="shared" si="23"/>
        <v>136890</v>
      </c>
      <c r="T51" s="12">
        <v>80</v>
      </c>
      <c r="U51" s="13">
        <f t="shared" si="24"/>
        <v>10951200</v>
      </c>
      <c r="V51">
        <f t="shared" si="22"/>
        <v>1.7458677685950412E-3</v>
      </c>
    </row>
    <row r="52" spans="2:22" x14ac:dyDescent="0.3">
      <c r="B52" s="1">
        <v>49</v>
      </c>
      <c r="C52" s="1" t="s">
        <v>8</v>
      </c>
      <c r="D52" s="1" t="s">
        <v>13</v>
      </c>
      <c r="E52" s="1" t="s">
        <v>11</v>
      </c>
      <c r="F52" s="1" t="s">
        <v>15</v>
      </c>
      <c r="G52" s="1" t="s">
        <v>9</v>
      </c>
      <c r="I52" s="9" t="s">
        <v>41</v>
      </c>
      <c r="J52" s="9" t="s">
        <v>41</v>
      </c>
      <c r="K52" s="9" t="s">
        <v>41</v>
      </c>
      <c r="L52" s="9" t="s">
        <v>41</v>
      </c>
      <c r="M52" s="10" t="s">
        <v>41</v>
      </c>
      <c r="N52" s="1">
        <f t="shared" si="17"/>
        <v>11</v>
      </c>
      <c r="O52" s="1">
        <f t="shared" si="18"/>
        <v>14</v>
      </c>
      <c r="P52" s="1">
        <f t="shared" si="19"/>
        <v>9</v>
      </c>
      <c r="Q52" s="1">
        <f t="shared" si="20"/>
        <v>8</v>
      </c>
      <c r="R52" s="1">
        <f t="shared" si="21"/>
        <v>15</v>
      </c>
      <c r="S52" s="12">
        <f t="shared" si="23"/>
        <v>166320</v>
      </c>
      <c r="T52" s="12">
        <v>50</v>
      </c>
      <c r="U52" s="13">
        <f t="shared" si="24"/>
        <v>8316000</v>
      </c>
      <c r="V52">
        <f t="shared" si="22"/>
        <v>1.3257575757575758E-3</v>
      </c>
    </row>
    <row r="53" spans="2:22" x14ac:dyDescent="0.3">
      <c r="B53" s="1">
        <v>50</v>
      </c>
      <c r="C53" s="1" t="s">
        <v>13</v>
      </c>
      <c r="D53" s="1" t="s">
        <v>9</v>
      </c>
      <c r="E53" s="1" t="s">
        <v>5</v>
      </c>
      <c r="F53" s="1" t="s">
        <v>8</v>
      </c>
      <c r="G53" s="1" t="s">
        <v>11</v>
      </c>
      <c r="I53" s="9" t="s">
        <v>42</v>
      </c>
      <c r="J53" s="9" t="s">
        <v>42</v>
      </c>
      <c r="K53" s="9" t="s">
        <v>42</v>
      </c>
      <c r="L53" s="9" t="s">
        <v>42</v>
      </c>
      <c r="M53" s="10" t="s">
        <v>42</v>
      </c>
      <c r="N53" s="1">
        <f t="shared" si="17"/>
        <v>16</v>
      </c>
      <c r="O53" s="1">
        <f t="shared" si="18"/>
        <v>13</v>
      </c>
      <c r="P53" s="1">
        <f t="shared" si="19"/>
        <v>13</v>
      </c>
      <c r="Q53" s="1">
        <f t="shared" si="20"/>
        <v>12</v>
      </c>
      <c r="R53" s="1">
        <f t="shared" si="21"/>
        <v>13</v>
      </c>
      <c r="S53" s="12">
        <f t="shared" si="23"/>
        <v>421824</v>
      </c>
      <c r="T53" s="12">
        <v>25</v>
      </c>
      <c r="U53" s="13">
        <f t="shared" si="24"/>
        <v>10545600</v>
      </c>
      <c r="V53">
        <f t="shared" si="22"/>
        <v>1.6812059993878176E-3</v>
      </c>
    </row>
    <row r="54" spans="2:22" x14ac:dyDescent="0.3">
      <c r="B54" s="1">
        <v>51</v>
      </c>
      <c r="C54" s="1" t="s">
        <v>11</v>
      </c>
      <c r="D54" s="1" t="s">
        <v>13</v>
      </c>
      <c r="E54" s="1" t="s">
        <v>16</v>
      </c>
      <c r="F54" s="1" t="s">
        <v>7</v>
      </c>
      <c r="G54" s="1" t="s">
        <v>7</v>
      </c>
      <c r="I54" s="9" t="s">
        <v>43</v>
      </c>
      <c r="J54" s="9" t="s">
        <v>43</v>
      </c>
      <c r="K54" s="9" t="s">
        <v>43</v>
      </c>
      <c r="L54" s="9" t="s">
        <v>43</v>
      </c>
      <c r="M54" s="10" t="s">
        <v>43</v>
      </c>
      <c r="N54" s="1">
        <f t="shared" si="17"/>
        <v>16</v>
      </c>
      <c r="O54" s="1">
        <f t="shared" si="18"/>
        <v>13</v>
      </c>
      <c r="P54" s="1">
        <f t="shared" si="19"/>
        <v>14</v>
      </c>
      <c r="Q54" s="1">
        <f t="shared" si="20"/>
        <v>12</v>
      </c>
      <c r="R54" s="1">
        <f t="shared" si="21"/>
        <v>15</v>
      </c>
      <c r="S54" s="12">
        <f t="shared" si="23"/>
        <v>524160</v>
      </c>
      <c r="T54" s="12">
        <v>25</v>
      </c>
      <c r="U54" s="13">
        <f t="shared" si="24"/>
        <v>13104000</v>
      </c>
      <c r="V54">
        <f t="shared" si="22"/>
        <v>2.0890725436179983E-3</v>
      </c>
    </row>
    <row r="55" spans="2:22" x14ac:dyDescent="0.3">
      <c r="B55" s="1">
        <v>52</v>
      </c>
      <c r="C55" s="1" t="s">
        <v>7</v>
      </c>
      <c r="D55" s="1" t="s">
        <v>11</v>
      </c>
      <c r="E55" s="1" t="s">
        <v>8</v>
      </c>
      <c r="F55" s="1" t="s">
        <v>5</v>
      </c>
      <c r="G55" s="1" t="s">
        <v>7</v>
      </c>
      <c r="I55" s="9" t="s">
        <v>44</v>
      </c>
      <c r="J55" s="9" t="s">
        <v>44</v>
      </c>
      <c r="K55" s="9" t="s">
        <v>44</v>
      </c>
      <c r="L55" s="9" t="s">
        <v>44</v>
      </c>
      <c r="M55" s="10" t="s">
        <v>44</v>
      </c>
      <c r="N55" s="1">
        <f t="shared" si="17"/>
        <v>14</v>
      </c>
      <c r="O55" s="1">
        <f t="shared" si="18"/>
        <v>13</v>
      </c>
      <c r="P55" s="1">
        <f t="shared" si="19"/>
        <v>13</v>
      </c>
      <c r="Q55" s="1">
        <f t="shared" si="20"/>
        <v>10</v>
      </c>
      <c r="R55" s="1">
        <f t="shared" si="21"/>
        <v>14</v>
      </c>
      <c r="S55" s="12">
        <f t="shared" si="23"/>
        <v>331240</v>
      </c>
      <c r="T55" s="12">
        <v>25</v>
      </c>
      <c r="U55" s="13">
        <f t="shared" si="24"/>
        <v>8281000</v>
      </c>
      <c r="V55">
        <f t="shared" si="22"/>
        <v>1.3201777879808183E-3</v>
      </c>
    </row>
    <row r="56" spans="2:22" x14ac:dyDescent="0.3">
      <c r="B56" s="1">
        <v>53</v>
      </c>
      <c r="C56" s="1" t="s">
        <v>10</v>
      </c>
      <c r="D56" s="1" t="s">
        <v>14</v>
      </c>
      <c r="E56" s="1" t="s">
        <v>15</v>
      </c>
      <c r="F56" s="1" t="s">
        <v>7</v>
      </c>
      <c r="G56" s="1" t="s">
        <v>14</v>
      </c>
      <c r="I56" s="9" t="s">
        <v>45</v>
      </c>
      <c r="J56" s="9" t="s">
        <v>45</v>
      </c>
      <c r="K56" s="9" t="s">
        <v>45</v>
      </c>
      <c r="L56" s="9" t="s">
        <v>45</v>
      </c>
      <c r="M56" s="10" t="s">
        <v>45</v>
      </c>
      <c r="N56" s="1">
        <f t="shared" si="17"/>
        <v>16</v>
      </c>
      <c r="O56" s="1">
        <f t="shared" si="18"/>
        <v>14</v>
      </c>
      <c r="P56" s="1">
        <f t="shared" si="19"/>
        <v>13</v>
      </c>
      <c r="Q56" s="1">
        <f t="shared" si="20"/>
        <v>13</v>
      </c>
      <c r="R56" s="1">
        <f t="shared" si="21"/>
        <v>15</v>
      </c>
      <c r="S56" s="12">
        <f t="shared" si="23"/>
        <v>567840</v>
      </c>
      <c r="T56" s="12">
        <v>25</v>
      </c>
      <c r="U56" s="13">
        <f t="shared" si="24"/>
        <v>14196000</v>
      </c>
      <c r="V56">
        <f t="shared" si="22"/>
        <v>2.2631619222528315E-3</v>
      </c>
    </row>
    <row r="57" spans="2:22" x14ac:dyDescent="0.3">
      <c r="B57" s="1">
        <v>54</v>
      </c>
      <c r="C57" s="1" t="s">
        <v>8</v>
      </c>
      <c r="D57" s="1" t="s">
        <v>11</v>
      </c>
      <c r="E57" s="1" t="s">
        <v>13</v>
      </c>
      <c r="F57" s="1" t="s">
        <v>6</v>
      </c>
      <c r="G57" s="1" t="s">
        <v>15</v>
      </c>
      <c r="I57" s="9" t="s">
        <v>36</v>
      </c>
      <c r="J57" s="9" t="s">
        <v>36</v>
      </c>
      <c r="K57" s="9" t="s">
        <v>36</v>
      </c>
      <c r="L57" s="9" t="s">
        <v>36</v>
      </c>
      <c r="M57" s="11"/>
      <c r="N57" s="1">
        <f t="shared" si="17"/>
        <v>4</v>
      </c>
      <c r="O57" s="1">
        <f t="shared" si="18"/>
        <v>10</v>
      </c>
      <c r="P57" s="1">
        <f t="shared" si="19"/>
        <v>6</v>
      </c>
      <c r="Q57" s="1">
        <f t="shared" si="20"/>
        <v>7</v>
      </c>
      <c r="R57" s="1">
        <f t="shared" ref="R57:R66" si="25">N33</f>
        <v>106</v>
      </c>
      <c r="S57" s="12">
        <f t="shared" si="23"/>
        <v>178080</v>
      </c>
      <c r="T57" s="12">
        <v>100</v>
      </c>
      <c r="U57" s="13">
        <f t="shared" si="24"/>
        <v>17808000</v>
      </c>
      <c r="V57">
        <f t="shared" si="22"/>
        <v>2.8389960208142027E-3</v>
      </c>
    </row>
    <row r="58" spans="2:22" x14ac:dyDescent="0.3">
      <c r="B58" s="1">
        <v>55</v>
      </c>
      <c r="C58" s="1" t="s">
        <v>7</v>
      </c>
      <c r="D58" s="1" t="s">
        <v>16</v>
      </c>
      <c r="E58" s="1" t="s">
        <v>7</v>
      </c>
      <c r="F58" s="1" t="s">
        <v>13</v>
      </c>
      <c r="G58" s="1" t="s">
        <v>14</v>
      </c>
      <c r="I58" s="9" t="s">
        <v>37</v>
      </c>
      <c r="J58" s="9" t="s">
        <v>37</v>
      </c>
      <c r="K58" s="9" t="s">
        <v>37</v>
      </c>
      <c r="L58" s="9" t="s">
        <v>37</v>
      </c>
      <c r="M58" s="11"/>
      <c r="N58" s="1">
        <f t="shared" si="17"/>
        <v>4</v>
      </c>
      <c r="O58" s="1">
        <f t="shared" si="18"/>
        <v>8</v>
      </c>
      <c r="P58" s="1">
        <f t="shared" si="19"/>
        <v>9</v>
      </c>
      <c r="Q58" s="1">
        <f t="shared" si="20"/>
        <v>4</v>
      </c>
      <c r="R58" s="1">
        <f t="shared" si="25"/>
        <v>106</v>
      </c>
      <c r="S58" s="12">
        <f t="shared" si="23"/>
        <v>122112</v>
      </c>
      <c r="T58" s="12">
        <v>80</v>
      </c>
      <c r="U58" s="13">
        <f t="shared" si="24"/>
        <v>9768960</v>
      </c>
      <c r="V58">
        <f t="shared" si="22"/>
        <v>1.5573921028466484E-3</v>
      </c>
    </row>
    <row r="59" spans="2:22" x14ac:dyDescent="0.3">
      <c r="B59" s="1">
        <v>56</v>
      </c>
      <c r="C59" s="1" t="s">
        <v>9</v>
      </c>
      <c r="D59" s="1" t="s">
        <v>6</v>
      </c>
      <c r="E59" s="1" t="s">
        <v>8</v>
      </c>
      <c r="F59" s="1" t="s">
        <v>14</v>
      </c>
      <c r="G59" s="1" t="s">
        <v>8</v>
      </c>
      <c r="I59" s="9" t="s">
        <v>38</v>
      </c>
      <c r="J59" s="9" t="s">
        <v>38</v>
      </c>
      <c r="K59" s="9" t="s">
        <v>38</v>
      </c>
      <c r="L59" s="9" t="s">
        <v>38</v>
      </c>
      <c r="M59" s="11"/>
      <c r="N59" s="1">
        <f t="shared" si="17"/>
        <v>7</v>
      </c>
      <c r="O59" s="1">
        <f t="shared" si="18"/>
        <v>10</v>
      </c>
      <c r="P59" s="1">
        <f t="shared" si="19"/>
        <v>10</v>
      </c>
      <c r="Q59" s="1">
        <f t="shared" si="20"/>
        <v>8</v>
      </c>
      <c r="R59" s="1">
        <f t="shared" si="25"/>
        <v>103</v>
      </c>
      <c r="S59" s="12">
        <f t="shared" si="23"/>
        <v>576800</v>
      </c>
      <c r="T59" s="12">
        <v>50</v>
      </c>
      <c r="U59" s="13">
        <f t="shared" si="24"/>
        <v>28840000</v>
      </c>
      <c r="V59">
        <f t="shared" si="22"/>
        <v>4.5977451280481583E-3</v>
      </c>
    </row>
    <row r="60" spans="2:22" x14ac:dyDescent="0.3">
      <c r="B60" s="1">
        <v>57</v>
      </c>
      <c r="C60" s="1" t="s">
        <v>6</v>
      </c>
      <c r="D60" s="1" t="s">
        <v>15</v>
      </c>
      <c r="E60" s="1" t="s">
        <v>10</v>
      </c>
      <c r="F60" s="1" t="s">
        <v>8</v>
      </c>
      <c r="G60" s="1" t="s">
        <v>5</v>
      </c>
      <c r="I60" s="9" t="s">
        <v>39</v>
      </c>
      <c r="J60" s="9" t="s">
        <v>39</v>
      </c>
      <c r="K60" s="9" t="s">
        <v>39</v>
      </c>
      <c r="L60" s="9" t="s">
        <v>39</v>
      </c>
      <c r="M60" s="11"/>
      <c r="N60" s="1">
        <f t="shared" si="17"/>
        <v>8</v>
      </c>
      <c r="O60" s="1">
        <f t="shared" si="18"/>
        <v>12</v>
      </c>
      <c r="P60" s="1">
        <f t="shared" si="19"/>
        <v>10</v>
      </c>
      <c r="Q60" s="1">
        <f t="shared" si="20"/>
        <v>9</v>
      </c>
      <c r="R60" s="1">
        <f t="shared" si="25"/>
        <v>102</v>
      </c>
      <c r="S60" s="12">
        <f t="shared" si="23"/>
        <v>881280</v>
      </c>
      <c r="T60" s="12">
        <v>50</v>
      </c>
      <c r="U60" s="13">
        <f t="shared" si="24"/>
        <v>44064000</v>
      </c>
      <c r="V60">
        <f t="shared" si="22"/>
        <v>7.0247933884297524E-3</v>
      </c>
    </row>
    <row r="61" spans="2:22" x14ac:dyDescent="0.3">
      <c r="B61" s="1">
        <v>58</v>
      </c>
      <c r="C61" s="1" t="s">
        <v>12</v>
      </c>
      <c r="D61" s="1" t="s">
        <v>9</v>
      </c>
      <c r="E61" s="1" t="s">
        <v>16</v>
      </c>
      <c r="F61" s="1" t="s">
        <v>11</v>
      </c>
      <c r="G61" s="1" t="s">
        <v>9</v>
      </c>
      <c r="I61" s="9" t="s">
        <v>40</v>
      </c>
      <c r="J61" s="9" t="s">
        <v>40</v>
      </c>
      <c r="K61" s="9" t="s">
        <v>40</v>
      </c>
      <c r="L61" s="9" t="s">
        <v>40</v>
      </c>
      <c r="M61" s="11"/>
      <c r="N61" s="1">
        <f t="shared" si="17"/>
        <v>9</v>
      </c>
      <c r="O61" s="1">
        <f t="shared" si="18"/>
        <v>13</v>
      </c>
      <c r="P61" s="1">
        <f t="shared" si="19"/>
        <v>13</v>
      </c>
      <c r="Q61" s="1">
        <f t="shared" si="20"/>
        <v>10</v>
      </c>
      <c r="R61" s="1">
        <f t="shared" si="25"/>
        <v>101</v>
      </c>
      <c r="S61" s="12">
        <f t="shared" si="23"/>
        <v>1536210</v>
      </c>
      <c r="T61" s="12">
        <v>30</v>
      </c>
      <c r="U61" s="13">
        <f t="shared" si="24"/>
        <v>46086300</v>
      </c>
      <c r="V61">
        <f t="shared" si="22"/>
        <v>7.3471935261707989E-3</v>
      </c>
    </row>
    <row r="62" spans="2:22" x14ac:dyDescent="0.3">
      <c r="B62" s="1">
        <v>59</v>
      </c>
      <c r="C62" s="1" t="s">
        <v>14</v>
      </c>
      <c r="D62" s="1" t="s">
        <v>11</v>
      </c>
      <c r="E62" s="1" t="s">
        <v>6</v>
      </c>
      <c r="F62" s="1" t="s">
        <v>14</v>
      </c>
      <c r="G62" s="1" t="s">
        <v>10</v>
      </c>
      <c r="I62" s="9" t="s">
        <v>41</v>
      </c>
      <c r="J62" s="9" t="s">
        <v>41</v>
      </c>
      <c r="K62" s="9" t="s">
        <v>41</v>
      </c>
      <c r="L62" s="9" t="s">
        <v>41</v>
      </c>
      <c r="M62" s="11"/>
      <c r="N62" s="1">
        <f t="shared" si="17"/>
        <v>11</v>
      </c>
      <c r="O62" s="1">
        <f t="shared" si="18"/>
        <v>14</v>
      </c>
      <c r="P62" s="1">
        <f t="shared" si="19"/>
        <v>9</v>
      </c>
      <c r="Q62" s="1">
        <f t="shared" si="20"/>
        <v>8</v>
      </c>
      <c r="R62" s="1">
        <f t="shared" si="25"/>
        <v>95</v>
      </c>
      <c r="S62" s="12">
        <f t="shared" si="23"/>
        <v>1053360</v>
      </c>
      <c r="T62" s="12">
        <v>15</v>
      </c>
      <c r="U62" s="13">
        <f t="shared" si="24"/>
        <v>15800400</v>
      </c>
      <c r="V62">
        <f t="shared" si="22"/>
        <v>2.5189393939393941E-3</v>
      </c>
    </row>
    <row r="63" spans="2:22" x14ac:dyDescent="0.3">
      <c r="B63" s="1">
        <v>60</v>
      </c>
      <c r="C63" s="1" t="s">
        <v>13</v>
      </c>
      <c r="D63" s="1" t="s">
        <v>13</v>
      </c>
      <c r="E63" s="1" t="s">
        <v>9</v>
      </c>
      <c r="F63" s="1" t="s">
        <v>5</v>
      </c>
      <c r="G63" s="1" t="s">
        <v>7</v>
      </c>
      <c r="I63" s="9" t="s">
        <v>42</v>
      </c>
      <c r="J63" s="9" t="s">
        <v>42</v>
      </c>
      <c r="K63" s="9" t="s">
        <v>42</v>
      </c>
      <c r="L63" s="9" t="s">
        <v>42</v>
      </c>
      <c r="M63" s="11"/>
      <c r="N63" s="1">
        <f t="shared" si="17"/>
        <v>16</v>
      </c>
      <c r="O63" s="1">
        <f t="shared" si="18"/>
        <v>13</v>
      </c>
      <c r="P63" s="1">
        <f t="shared" si="19"/>
        <v>13</v>
      </c>
      <c r="Q63" s="1">
        <f t="shared" si="20"/>
        <v>12</v>
      </c>
      <c r="R63" s="1">
        <f t="shared" si="25"/>
        <v>97</v>
      </c>
      <c r="S63" s="12">
        <f t="shared" si="23"/>
        <v>3147456</v>
      </c>
      <c r="T63" s="12">
        <v>10</v>
      </c>
      <c r="U63" s="13">
        <f t="shared" si="24"/>
        <v>31474560</v>
      </c>
      <c r="V63">
        <f t="shared" si="22"/>
        <v>5.017753290480563E-3</v>
      </c>
    </row>
    <row r="64" spans="2:22" x14ac:dyDescent="0.3">
      <c r="B64" s="1">
        <v>61</v>
      </c>
      <c r="C64" s="1" t="s">
        <v>6</v>
      </c>
      <c r="D64" s="1" t="s">
        <v>13</v>
      </c>
      <c r="E64" s="1" t="s">
        <v>11</v>
      </c>
      <c r="F64" s="1" t="s">
        <v>11</v>
      </c>
      <c r="G64" s="1" t="s">
        <v>6</v>
      </c>
      <c r="I64" s="9" t="s">
        <v>43</v>
      </c>
      <c r="J64" s="9" t="s">
        <v>43</v>
      </c>
      <c r="K64" s="9" t="s">
        <v>43</v>
      </c>
      <c r="L64" s="9" t="s">
        <v>43</v>
      </c>
      <c r="M64" s="11"/>
      <c r="N64" s="1">
        <f t="shared" si="17"/>
        <v>16</v>
      </c>
      <c r="O64" s="1">
        <f t="shared" si="18"/>
        <v>13</v>
      </c>
      <c r="P64" s="1">
        <f t="shared" si="19"/>
        <v>14</v>
      </c>
      <c r="Q64" s="1">
        <f t="shared" si="20"/>
        <v>12</v>
      </c>
      <c r="R64" s="1">
        <f t="shared" si="25"/>
        <v>95</v>
      </c>
      <c r="S64" s="12">
        <f t="shared" si="23"/>
        <v>3319680</v>
      </c>
      <c r="T64" s="12">
        <v>10</v>
      </c>
      <c r="U64" s="13">
        <f t="shared" si="24"/>
        <v>33196800</v>
      </c>
      <c r="V64">
        <f t="shared" si="22"/>
        <v>5.292317110498929E-3</v>
      </c>
    </row>
    <row r="65" spans="2:22" x14ac:dyDescent="0.3">
      <c r="B65" s="1">
        <v>62</v>
      </c>
      <c r="C65" s="1" t="s">
        <v>7</v>
      </c>
      <c r="D65" s="1" t="s">
        <v>16</v>
      </c>
      <c r="E65" s="1" t="s">
        <v>14</v>
      </c>
      <c r="F65" s="1" t="s">
        <v>12</v>
      </c>
      <c r="G65" s="1" t="s">
        <v>5</v>
      </c>
      <c r="I65" s="9" t="s">
        <v>44</v>
      </c>
      <c r="J65" s="9" t="s">
        <v>44</v>
      </c>
      <c r="K65" s="9" t="s">
        <v>44</v>
      </c>
      <c r="L65" s="9" t="s">
        <v>44</v>
      </c>
      <c r="M65" s="11"/>
      <c r="N65" s="1">
        <f t="shared" si="17"/>
        <v>14</v>
      </c>
      <c r="O65" s="1">
        <f t="shared" si="18"/>
        <v>13</v>
      </c>
      <c r="P65" s="1">
        <f t="shared" si="19"/>
        <v>13</v>
      </c>
      <c r="Q65" s="1">
        <f t="shared" si="20"/>
        <v>10</v>
      </c>
      <c r="R65" s="1">
        <f t="shared" si="25"/>
        <v>96</v>
      </c>
      <c r="S65" s="12">
        <f t="shared" si="23"/>
        <v>2271360</v>
      </c>
      <c r="T65" s="12">
        <v>10</v>
      </c>
      <c r="U65" s="13">
        <f t="shared" si="24"/>
        <v>22713600</v>
      </c>
      <c r="V65">
        <f t="shared" si="22"/>
        <v>3.6210590756045303E-3</v>
      </c>
    </row>
    <row r="66" spans="2:22" x14ac:dyDescent="0.3">
      <c r="B66" s="1">
        <v>63</v>
      </c>
      <c r="C66" s="1" t="s">
        <v>11</v>
      </c>
      <c r="D66" s="1" t="s">
        <v>9</v>
      </c>
      <c r="E66" s="1" t="s">
        <v>13</v>
      </c>
      <c r="F66" s="1" t="s">
        <v>11</v>
      </c>
      <c r="G66" s="1" t="s">
        <v>8</v>
      </c>
      <c r="I66" s="9" t="s">
        <v>45</v>
      </c>
      <c r="J66" s="9" t="s">
        <v>45</v>
      </c>
      <c r="K66" s="9" t="s">
        <v>45</v>
      </c>
      <c r="L66" s="9" t="s">
        <v>45</v>
      </c>
      <c r="M66" s="11"/>
      <c r="N66" s="1">
        <f t="shared" si="17"/>
        <v>16</v>
      </c>
      <c r="O66" s="1">
        <f t="shared" si="18"/>
        <v>14</v>
      </c>
      <c r="P66" s="1">
        <f t="shared" si="19"/>
        <v>13</v>
      </c>
      <c r="Q66" s="1">
        <f t="shared" si="20"/>
        <v>13</v>
      </c>
      <c r="R66" s="1">
        <f t="shared" si="25"/>
        <v>95</v>
      </c>
      <c r="S66" s="12">
        <f t="shared" si="23"/>
        <v>3596320</v>
      </c>
      <c r="T66" s="12">
        <v>10</v>
      </c>
      <c r="U66" s="13">
        <f t="shared" si="24"/>
        <v>35963200</v>
      </c>
      <c r="V66">
        <f t="shared" si="22"/>
        <v>5.7333435363738396E-3</v>
      </c>
    </row>
    <row r="67" spans="2:22" x14ac:dyDescent="0.3">
      <c r="B67" s="1">
        <v>64</v>
      </c>
      <c r="C67" s="1" t="s">
        <v>13</v>
      </c>
      <c r="D67" s="1" t="s">
        <v>13</v>
      </c>
      <c r="E67" s="1" t="s">
        <v>11</v>
      </c>
      <c r="F67" s="1" t="s">
        <v>14</v>
      </c>
      <c r="G67" s="1" t="s">
        <v>13</v>
      </c>
      <c r="I67" s="9" t="s">
        <v>36</v>
      </c>
      <c r="J67" s="9" t="s">
        <v>36</v>
      </c>
      <c r="K67" s="9" t="s">
        <v>36</v>
      </c>
      <c r="L67" s="1"/>
      <c r="M67" s="11"/>
      <c r="N67" s="1">
        <f t="shared" si="17"/>
        <v>4</v>
      </c>
      <c r="O67" s="1">
        <f t="shared" si="18"/>
        <v>10</v>
      </c>
      <c r="P67" s="1">
        <f t="shared" si="19"/>
        <v>6</v>
      </c>
      <c r="Q67" s="1">
        <f>M33</f>
        <v>74</v>
      </c>
      <c r="R67" s="1">
        <f>J16</f>
        <v>110</v>
      </c>
      <c r="S67" s="12">
        <f t="shared" si="23"/>
        <v>1953600</v>
      </c>
      <c r="T67" s="12">
        <v>20</v>
      </c>
      <c r="U67" s="13">
        <f t="shared" si="24"/>
        <v>39072000</v>
      </c>
      <c r="V67">
        <f t="shared" si="22"/>
        <v>6.2289562289562289E-3</v>
      </c>
    </row>
    <row r="68" spans="2:22" x14ac:dyDescent="0.3">
      <c r="B68" s="1">
        <v>65</v>
      </c>
      <c r="C68" s="1" t="s">
        <v>14</v>
      </c>
      <c r="D68" s="1" t="s">
        <v>6</v>
      </c>
      <c r="E68" s="1" t="s">
        <v>7</v>
      </c>
      <c r="F68" s="1" t="s">
        <v>13</v>
      </c>
      <c r="G68" s="1" t="s">
        <v>7</v>
      </c>
      <c r="I68" s="9" t="s">
        <v>37</v>
      </c>
      <c r="J68" s="9" t="s">
        <v>37</v>
      </c>
      <c r="K68" s="9" t="s">
        <v>37</v>
      </c>
      <c r="L68" s="1"/>
      <c r="M68" s="11"/>
      <c r="N68" s="1">
        <f t="shared" si="17"/>
        <v>4</v>
      </c>
      <c r="O68" s="1">
        <f t="shared" si="18"/>
        <v>8</v>
      </c>
      <c r="P68" s="1">
        <f t="shared" si="19"/>
        <v>9</v>
      </c>
      <c r="Q68" s="1">
        <f t="shared" ref="Q68:Q76" si="26">M34</f>
        <v>77</v>
      </c>
      <c r="R68" s="1">
        <f>K16</f>
        <v>80</v>
      </c>
      <c r="S68" s="12">
        <f t="shared" si="23"/>
        <v>1774080</v>
      </c>
      <c r="T68" s="12">
        <v>20</v>
      </c>
      <c r="U68" s="13">
        <f t="shared" si="24"/>
        <v>35481600</v>
      </c>
      <c r="V68">
        <f t="shared" si="22"/>
        <v>5.6565656565656566E-3</v>
      </c>
    </row>
    <row r="69" spans="2:22" x14ac:dyDescent="0.3">
      <c r="B69" s="1">
        <v>66</v>
      </c>
      <c r="C69" s="1" t="s">
        <v>7</v>
      </c>
      <c r="D69" s="1" t="s">
        <v>7</v>
      </c>
      <c r="E69" s="1" t="s">
        <v>5</v>
      </c>
      <c r="F69" s="1" t="s">
        <v>5</v>
      </c>
      <c r="G69" s="1" t="s">
        <v>6</v>
      </c>
      <c r="I69" s="9" t="s">
        <v>38</v>
      </c>
      <c r="J69" s="9" t="s">
        <v>38</v>
      </c>
      <c r="K69" s="9" t="s">
        <v>38</v>
      </c>
      <c r="L69" s="1"/>
      <c r="M69" s="11"/>
      <c r="N69" s="1">
        <f t="shared" si="17"/>
        <v>7</v>
      </c>
      <c r="O69" s="1">
        <f t="shared" si="18"/>
        <v>10</v>
      </c>
      <c r="P69" s="1">
        <f t="shared" si="19"/>
        <v>10</v>
      </c>
      <c r="Q69" s="1">
        <f t="shared" si="26"/>
        <v>73</v>
      </c>
      <c r="R69" s="1">
        <f>N16</f>
        <v>110</v>
      </c>
      <c r="S69" s="12">
        <f t="shared" si="23"/>
        <v>5621000</v>
      </c>
      <c r="T69" s="12">
        <v>20</v>
      </c>
      <c r="U69" s="13">
        <f t="shared" si="24"/>
        <v>112420000</v>
      </c>
      <c r="V69">
        <f t="shared" si="22"/>
        <v>1.7922278338945007E-2</v>
      </c>
    </row>
    <row r="70" spans="2:22" x14ac:dyDescent="0.3">
      <c r="B70" s="1">
        <v>67</v>
      </c>
      <c r="C70" s="1" t="s">
        <v>6</v>
      </c>
      <c r="D70" s="1" t="s">
        <v>7</v>
      </c>
      <c r="E70" s="1" t="s">
        <v>8</v>
      </c>
      <c r="F70" s="1" t="s">
        <v>6</v>
      </c>
      <c r="G70" s="1" t="s">
        <v>9</v>
      </c>
      <c r="I70" s="9" t="s">
        <v>39</v>
      </c>
      <c r="J70" s="9" t="s">
        <v>39</v>
      </c>
      <c r="K70" s="9" t="s">
        <v>39</v>
      </c>
      <c r="L70" s="1"/>
      <c r="M70" s="11"/>
      <c r="N70" s="1">
        <f t="shared" si="17"/>
        <v>8</v>
      </c>
      <c r="O70" s="1">
        <f t="shared" si="18"/>
        <v>12</v>
      </c>
      <c r="P70" s="1">
        <f t="shared" si="19"/>
        <v>10</v>
      </c>
      <c r="Q70" s="1">
        <f t="shared" si="26"/>
        <v>72</v>
      </c>
      <c r="R70" s="1">
        <f>N16</f>
        <v>110</v>
      </c>
      <c r="S70" s="12">
        <f t="shared" si="23"/>
        <v>7603200</v>
      </c>
      <c r="T70" s="12">
        <v>20</v>
      </c>
      <c r="U70" s="13">
        <f t="shared" si="24"/>
        <v>152064000</v>
      </c>
      <c r="V70">
        <f t="shared" si="22"/>
        <v>2.4242424242424242E-2</v>
      </c>
    </row>
    <row r="71" spans="2:22" x14ac:dyDescent="0.3">
      <c r="B71" s="1">
        <v>68</v>
      </c>
      <c r="C71" s="1" t="s">
        <v>13</v>
      </c>
      <c r="D71" s="1" t="s">
        <v>11</v>
      </c>
      <c r="E71" s="1" t="s">
        <v>14</v>
      </c>
      <c r="F71" s="1" t="s">
        <v>15</v>
      </c>
      <c r="G71" s="1" t="s">
        <v>14</v>
      </c>
      <c r="I71" s="9" t="s">
        <v>40</v>
      </c>
      <c r="J71" s="9" t="s">
        <v>40</v>
      </c>
      <c r="K71" s="9" t="s">
        <v>40</v>
      </c>
      <c r="L71" s="1"/>
      <c r="M71" s="11"/>
      <c r="N71" s="1">
        <f t="shared" si="17"/>
        <v>9</v>
      </c>
      <c r="O71" s="1">
        <f t="shared" si="18"/>
        <v>13</v>
      </c>
      <c r="P71" s="1">
        <f t="shared" si="19"/>
        <v>13</v>
      </c>
      <c r="Q71" s="1">
        <f t="shared" si="26"/>
        <v>71</v>
      </c>
      <c r="R71" s="1">
        <f>N16</f>
        <v>110</v>
      </c>
      <c r="S71" s="12">
        <f t="shared" si="23"/>
        <v>11879010</v>
      </c>
      <c r="T71" s="12">
        <v>15</v>
      </c>
      <c r="U71" s="13">
        <f t="shared" si="24"/>
        <v>178185150</v>
      </c>
      <c r="V71">
        <f t="shared" si="22"/>
        <v>2.8406723484848486E-2</v>
      </c>
    </row>
    <row r="72" spans="2:22" x14ac:dyDescent="0.3">
      <c r="B72" s="1">
        <v>69</v>
      </c>
      <c r="C72" s="1" t="s">
        <v>7</v>
      </c>
      <c r="D72" s="1" t="s">
        <v>7</v>
      </c>
      <c r="E72" s="1" t="s">
        <v>6</v>
      </c>
      <c r="F72" s="1" t="s">
        <v>5</v>
      </c>
      <c r="G72" s="1" t="s">
        <v>7</v>
      </c>
      <c r="I72" s="9" t="s">
        <v>41</v>
      </c>
      <c r="J72" s="9" t="s">
        <v>41</v>
      </c>
      <c r="K72" s="9" t="s">
        <v>41</v>
      </c>
      <c r="L72" s="1"/>
      <c r="M72" s="11"/>
      <c r="N72" s="1">
        <f t="shared" si="17"/>
        <v>11</v>
      </c>
      <c r="O72" s="1">
        <f t="shared" si="18"/>
        <v>14</v>
      </c>
      <c r="P72" s="1">
        <f t="shared" si="19"/>
        <v>9</v>
      </c>
      <c r="Q72" s="1">
        <f t="shared" si="26"/>
        <v>73</v>
      </c>
      <c r="R72" s="1">
        <f>N16</f>
        <v>110</v>
      </c>
      <c r="S72" s="12">
        <f t="shared" si="23"/>
        <v>11129580</v>
      </c>
      <c r="T72" s="12">
        <v>5</v>
      </c>
      <c r="U72" s="13">
        <f t="shared" si="24"/>
        <v>55647900</v>
      </c>
      <c r="V72">
        <f t="shared" si="22"/>
        <v>8.8715277777777785E-3</v>
      </c>
    </row>
    <row r="73" spans="2:22" x14ac:dyDescent="0.3">
      <c r="B73" s="1">
        <v>70</v>
      </c>
      <c r="C73" s="1" t="s">
        <v>8</v>
      </c>
      <c r="D73" s="1" t="s">
        <v>15</v>
      </c>
      <c r="E73" s="1" t="s">
        <v>14</v>
      </c>
      <c r="F73" s="1" t="s">
        <v>13</v>
      </c>
      <c r="G73" s="1" t="s">
        <v>13</v>
      </c>
      <c r="I73" s="9" t="s">
        <v>42</v>
      </c>
      <c r="J73" s="9" t="s">
        <v>42</v>
      </c>
      <c r="K73" s="9" t="s">
        <v>42</v>
      </c>
      <c r="L73" s="1"/>
      <c r="M73" s="11"/>
      <c r="N73" s="1">
        <f t="shared" si="17"/>
        <v>16</v>
      </c>
      <c r="O73" s="1">
        <f t="shared" si="18"/>
        <v>13</v>
      </c>
      <c r="P73" s="1">
        <f t="shared" si="19"/>
        <v>13</v>
      </c>
      <c r="Q73" s="1">
        <f t="shared" si="26"/>
        <v>69</v>
      </c>
      <c r="R73" s="1">
        <f>N16</f>
        <v>110</v>
      </c>
      <c r="S73" s="12">
        <f t="shared" si="23"/>
        <v>20523360</v>
      </c>
      <c r="T73" s="12">
        <v>5</v>
      </c>
      <c r="U73" s="13">
        <f t="shared" si="24"/>
        <v>102616800</v>
      </c>
      <c r="V73">
        <f t="shared" si="22"/>
        <v>1.6359427609427608E-2</v>
      </c>
    </row>
    <row r="74" spans="2:22" x14ac:dyDescent="0.3">
      <c r="B74" s="1">
        <v>71</v>
      </c>
      <c r="C74" s="1" t="s">
        <v>6</v>
      </c>
      <c r="D74" s="1" t="s">
        <v>8</v>
      </c>
      <c r="E74" s="1" t="s">
        <v>7</v>
      </c>
      <c r="F74" s="1" t="s">
        <v>13</v>
      </c>
      <c r="G74" s="1" t="s">
        <v>11</v>
      </c>
      <c r="I74" s="9" t="s">
        <v>43</v>
      </c>
      <c r="J74" s="9" t="s">
        <v>43</v>
      </c>
      <c r="K74" s="9" t="s">
        <v>43</v>
      </c>
      <c r="L74" s="1"/>
      <c r="M74" s="11"/>
      <c r="N74" s="1">
        <f t="shared" si="17"/>
        <v>16</v>
      </c>
      <c r="O74" s="1">
        <f t="shared" si="18"/>
        <v>13</v>
      </c>
      <c r="P74" s="1">
        <f t="shared" si="19"/>
        <v>14</v>
      </c>
      <c r="Q74" s="1">
        <f t="shared" si="26"/>
        <v>69</v>
      </c>
      <c r="R74" s="1">
        <f>N16</f>
        <v>110</v>
      </c>
      <c r="S74" s="12">
        <f t="shared" si="23"/>
        <v>22102080</v>
      </c>
      <c r="T74" s="12">
        <v>5</v>
      </c>
      <c r="U74" s="13">
        <f t="shared" si="24"/>
        <v>110510400</v>
      </c>
      <c r="V74">
        <f t="shared" si="22"/>
        <v>1.7617845117845119E-2</v>
      </c>
    </row>
    <row r="75" spans="2:22" x14ac:dyDescent="0.3">
      <c r="B75" s="1">
        <v>72</v>
      </c>
      <c r="C75" s="1" t="s">
        <v>5</v>
      </c>
      <c r="D75" s="1" t="s">
        <v>11</v>
      </c>
      <c r="E75" s="1" t="s">
        <v>10</v>
      </c>
      <c r="F75" s="1" t="s">
        <v>11</v>
      </c>
      <c r="G75" s="1" t="s">
        <v>6</v>
      </c>
      <c r="I75" s="9" t="s">
        <v>44</v>
      </c>
      <c r="J75" s="9" t="s">
        <v>44</v>
      </c>
      <c r="K75" s="9" t="s">
        <v>44</v>
      </c>
      <c r="L75" s="1"/>
      <c r="M75" s="11"/>
      <c r="N75" s="1">
        <f t="shared" si="17"/>
        <v>14</v>
      </c>
      <c r="O75" s="1">
        <f t="shared" si="18"/>
        <v>13</v>
      </c>
      <c r="P75" s="1">
        <f t="shared" si="19"/>
        <v>13</v>
      </c>
      <c r="Q75" s="1">
        <f t="shared" si="26"/>
        <v>71</v>
      </c>
      <c r="R75" s="1">
        <f>N16</f>
        <v>110</v>
      </c>
      <c r="S75" s="12">
        <f t="shared" si="23"/>
        <v>18478460</v>
      </c>
      <c r="T75" s="12">
        <v>5</v>
      </c>
      <c r="U75" s="13">
        <f t="shared" si="24"/>
        <v>92392300</v>
      </c>
      <c r="V75">
        <f t="shared" si="22"/>
        <v>1.4729412177328843E-2</v>
      </c>
    </row>
    <row r="76" spans="2:22" x14ac:dyDescent="0.3">
      <c r="B76" s="1">
        <v>73</v>
      </c>
      <c r="C76" s="1" t="s">
        <v>15</v>
      </c>
      <c r="D76" s="1" t="s">
        <v>6</v>
      </c>
      <c r="E76" s="1" t="s">
        <v>15</v>
      </c>
      <c r="F76" s="1" t="s">
        <v>8</v>
      </c>
      <c r="G76" s="1" t="s">
        <v>11</v>
      </c>
      <c r="I76" s="9" t="s">
        <v>45</v>
      </c>
      <c r="J76" s="9" t="s">
        <v>45</v>
      </c>
      <c r="K76" s="9" t="s">
        <v>45</v>
      </c>
      <c r="L76" s="1"/>
      <c r="M76" s="11"/>
      <c r="N76" s="1">
        <f t="shared" si="17"/>
        <v>16</v>
      </c>
      <c r="O76" s="1">
        <f t="shared" si="18"/>
        <v>14</v>
      </c>
      <c r="P76" s="1">
        <f t="shared" si="19"/>
        <v>13</v>
      </c>
      <c r="Q76" s="1">
        <f t="shared" si="26"/>
        <v>68</v>
      </c>
      <c r="R76" s="1">
        <f>N16</f>
        <v>110</v>
      </c>
      <c r="S76" s="12">
        <f t="shared" si="23"/>
        <v>21781760</v>
      </c>
      <c r="T76" s="12">
        <v>5</v>
      </c>
      <c r="U76" s="13">
        <f t="shared" si="24"/>
        <v>108908800</v>
      </c>
      <c r="V76">
        <f t="shared" si="22"/>
        <v>1.7362514029180695E-2</v>
      </c>
    </row>
    <row r="77" spans="2:22" x14ac:dyDescent="0.3">
      <c r="B77" s="1">
        <v>74</v>
      </c>
      <c r="C77" s="1" t="s">
        <v>11</v>
      </c>
      <c r="D77" s="1" t="s">
        <v>7</v>
      </c>
      <c r="E77" s="1" t="s">
        <v>13</v>
      </c>
      <c r="F77" s="1" t="s">
        <v>7</v>
      </c>
      <c r="G77" s="1" t="s">
        <v>8</v>
      </c>
      <c r="U77" s="1"/>
      <c r="V77">
        <f>SUM(V47:V76)</f>
        <v>0.21560436594480153</v>
      </c>
    </row>
    <row r="78" spans="2:22" x14ac:dyDescent="0.3">
      <c r="B78" s="1">
        <v>75</v>
      </c>
      <c r="C78" s="1" t="s">
        <v>9</v>
      </c>
      <c r="D78" s="1" t="s">
        <v>12</v>
      </c>
      <c r="E78" s="1" t="s">
        <v>8</v>
      </c>
      <c r="F78" s="1" t="s">
        <v>11</v>
      </c>
      <c r="G78" s="1" t="s">
        <v>7</v>
      </c>
    </row>
    <row r="79" spans="2:22" x14ac:dyDescent="0.3">
      <c r="B79" s="1">
        <v>76</v>
      </c>
      <c r="C79" s="1" t="s">
        <v>6</v>
      </c>
      <c r="D79" s="1" t="s">
        <v>5</v>
      </c>
      <c r="E79" s="1" t="s">
        <v>13</v>
      </c>
      <c r="F79" s="1" t="s">
        <v>5</v>
      </c>
      <c r="G79" s="1" t="s">
        <v>15</v>
      </c>
      <c r="J79" s="8" t="s">
        <v>0</v>
      </c>
      <c r="K79" s="8" t="s">
        <v>1</v>
      </c>
      <c r="L79" s="8" t="s">
        <v>2</v>
      </c>
      <c r="M79" s="8" t="s">
        <v>3</v>
      </c>
      <c r="N79" s="8" t="s">
        <v>4</v>
      </c>
    </row>
    <row r="80" spans="2:22" x14ac:dyDescent="0.3">
      <c r="B80" s="1">
        <v>77</v>
      </c>
      <c r="C80" s="1" t="s">
        <v>9</v>
      </c>
      <c r="D80" s="1" t="s">
        <v>16</v>
      </c>
      <c r="E80" s="1" t="s">
        <v>6</v>
      </c>
      <c r="F80" s="1" t="s">
        <v>6</v>
      </c>
      <c r="G80" s="1" t="s">
        <v>8</v>
      </c>
      <c r="I80" s="9" t="s">
        <v>51</v>
      </c>
      <c r="J80" s="1">
        <f>J15*3</f>
        <v>15</v>
      </c>
      <c r="K80" s="1">
        <f t="shared" ref="K80:N80" si="27">K15*3</f>
        <v>15</v>
      </c>
      <c r="L80" s="1">
        <f t="shared" si="27"/>
        <v>18</v>
      </c>
      <c r="M80" s="1">
        <f t="shared" si="27"/>
        <v>18</v>
      </c>
      <c r="N80" s="1">
        <f t="shared" si="27"/>
        <v>18</v>
      </c>
      <c r="P80" s="15" t="s">
        <v>63</v>
      </c>
      <c r="Q80" s="15" t="s">
        <v>64</v>
      </c>
      <c r="R80" s="15" t="s">
        <v>65</v>
      </c>
      <c r="T80" s="15"/>
    </row>
    <row r="81" spans="2:22" x14ac:dyDescent="0.3">
      <c r="B81" s="1">
        <v>78</v>
      </c>
      <c r="C81" s="1" t="s">
        <v>8</v>
      </c>
      <c r="D81" s="1" t="s">
        <v>6</v>
      </c>
      <c r="E81" s="1" t="s">
        <v>16</v>
      </c>
      <c r="F81" s="1" t="s">
        <v>14</v>
      </c>
      <c r="G81" s="1" t="s">
        <v>9</v>
      </c>
      <c r="I81" s="1" t="s">
        <v>52</v>
      </c>
      <c r="J81" s="1">
        <f>J16-J15</f>
        <v>105</v>
      </c>
      <c r="K81" s="1">
        <f t="shared" ref="K81:N81" si="28">K16-K15</f>
        <v>75</v>
      </c>
      <c r="L81" s="1">
        <f t="shared" si="28"/>
        <v>74</v>
      </c>
      <c r="M81" s="1">
        <f t="shared" si="28"/>
        <v>75</v>
      </c>
      <c r="N81" s="1">
        <f t="shared" si="28"/>
        <v>104</v>
      </c>
      <c r="P81" s="15">
        <f>COMBIN(5, 3)</f>
        <v>10</v>
      </c>
      <c r="Q81" s="15">
        <f>COMBIN(5, 4)</f>
        <v>5</v>
      </c>
      <c r="R81" s="15">
        <f>COMBIN(5, 5)</f>
        <v>1</v>
      </c>
      <c r="T81" s="15"/>
    </row>
    <row r="82" spans="2:22" x14ac:dyDescent="0.3">
      <c r="B82" s="1">
        <v>79</v>
      </c>
      <c r="C82" s="1" t="s">
        <v>11</v>
      </c>
      <c r="D82" s="1" t="s">
        <v>5</v>
      </c>
      <c r="E82" s="1" t="s">
        <v>11</v>
      </c>
      <c r="F82" s="1" t="s">
        <v>9</v>
      </c>
      <c r="G82" s="1" t="s">
        <v>6</v>
      </c>
    </row>
    <row r="83" spans="2:22" x14ac:dyDescent="0.3">
      <c r="B83" s="1">
        <v>80</v>
      </c>
      <c r="C83" s="1" t="s">
        <v>7</v>
      </c>
      <c r="D83" s="1" t="s">
        <v>8</v>
      </c>
      <c r="E83" s="1" t="s">
        <v>9</v>
      </c>
      <c r="F83" s="1" t="s">
        <v>11</v>
      </c>
      <c r="G83" s="1" t="s">
        <v>13</v>
      </c>
      <c r="I83" s="1" t="s">
        <v>59</v>
      </c>
      <c r="J83" s="27" t="s">
        <v>46</v>
      </c>
      <c r="K83" s="27"/>
      <c r="L83" s="27"/>
      <c r="M83" s="27"/>
      <c r="N83" s="28"/>
      <c r="O83" s="8" t="s">
        <v>0</v>
      </c>
      <c r="P83" s="8" t="s">
        <v>1</v>
      </c>
      <c r="Q83" s="8" t="s">
        <v>2</v>
      </c>
      <c r="R83" s="8" t="s">
        <v>3</v>
      </c>
      <c r="S83" s="8" t="s">
        <v>4</v>
      </c>
      <c r="T83" s="1" t="s">
        <v>47</v>
      </c>
      <c r="U83" s="1" t="s">
        <v>50</v>
      </c>
    </row>
    <row r="84" spans="2:22" x14ac:dyDescent="0.3">
      <c r="B84" s="1">
        <v>81</v>
      </c>
      <c r="C84" s="1" t="s">
        <v>14</v>
      </c>
      <c r="F84" s="1" t="s">
        <v>6</v>
      </c>
      <c r="G84" s="1" t="s">
        <v>11</v>
      </c>
      <c r="I84" s="1">
        <v>3</v>
      </c>
      <c r="J84" s="1" t="s">
        <v>51</v>
      </c>
      <c r="K84" s="1" t="s">
        <v>51</v>
      </c>
      <c r="L84" s="1" t="s">
        <v>51</v>
      </c>
      <c r="M84" s="1" t="s">
        <v>53</v>
      </c>
      <c r="N84" s="1" t="s">
        <v>53</v>
      </c>
      <c r="O84" s="1">
        <f>IF(J84 = "Scatter", J$80, J$81)</f>
        <v>15</v>
      </c>
      <c r="P84" s="1">
        <f t="shared" ref="P84:S84" si="29">IF(K84 = "Scatter", K$80, K$81)</f>
        <v>15</v>
      </c>
      <c r="Q84" s="1">
        <f t="shared" si="29"/>
        <v>18</v>
      </c>
      <c r="R84" s="1">
        <f t="shared" si="29"/>
        <v>75</v>
      </c>
      <c r="S84" s="1">
        <f t="shared" si="29"/>
        <v>104</v>
      </c>
      <c r="T84">
        <f t="shared" ref="T84:T93" si="30">PRODUCT(O84:S84)</f>
        <v>31590000</v>
      </c>
      <c r="U84" s="16">
        <f>T84/$M$17</f>
        <v>5.0361570247933881E-3</v>
      </c>
    </row>
    <row r="85" spans="2:22" x14ac:dyDescent="0.3">
      <c r="B85" s="1">
        <v>82</v>
      </c>
      <c r="C85" s="1" t="s">
        <v>11</v>
      </c>
      <c r="G85" s="1" t="s">
        <v>13</v>
      </c>
      <c r="I85" s="1">
        <v>3</v>
      </c>
      <c r="J85" s="1" t="s">
        <v>51</v>
      </c>
      <c r="K85" s="1" t="s">
        <v>51</v>
      </c>
      <c r="L85" s="1" t="s">
        <v>53</v>
      </c>
      <c r="M85" s="1" t="s">
        <v>51</v>
      </c>
      <c r="N85" s="1" t="s">
        <v>53</v>
      </c>
      <c r="O85" s="1">
        <f t="shared" ref="O85:O93" si="31">IF(J85 = "Scatter", J$80, J$81)</f>
        <v>15</v>
      </c>
      <c r="P85" s="1">
        <f t="shared" ref="P85:P93" si="32">IF(K85 = "Scatter", K$80, K$81)</f>
        <v>15</v>
      </c>
      <c r="Q85" s="1">
        <f t="shared" ref="Q85:Q93" si="33">IF(L85 = "Scatter", L$80, L$81)</f>
        <v>74</v>
      </c>
      <c r="R85" s="1">
        <f t="shared" ref="R85:R93" si="34">IF(M85 = "Scatter", M$80, M$81)</f>
        <v>18</v>
      </c>
      <c r="S85" s="1">
        <f t="shared" ref="S85:S93" si="35">IF(N85 = "Scatter", N$80, N$81)</f>
        <v>104</v>
      </c>
      <c r="T85">
        <f t="shared" si="30"/>
        <v>31168800</v>
      </c>
      <c r="U85" s="16">
        <f t="shared" ref="U85:U92" si="36">T85/$M$17</f>
        <v>4.9690082644628097E-3</v>
      </c>
    </row>
    <row r="86" spans="2:22" x14ac:dyDescent="0.3">
      <c r="B86" s="1">
        <v>83</v>
      </c>
      <c r="C86" s="1" t="s">
        <v>7</v>
      </c>
      <c r="G86" s="1" t="s">
        <v>9</v>
      </c>
      <c r="I86" s="1">
        <v>3</v>
      </c>
      <c r="J86" s="1" t="s">
        <v>51</v>
      </c>
      <c r="K86" s="1" t="s">
        <v>51</v>
      </c>
      <c r="L86" s="1" t="s">
        <v>53</v>
      </c>
      <c r="M86" s="1" t="s">
        <v>53</v>
      </c>
      <c r="N86" s="1" t="s">
        <v>51</v>
      </c>
      <c r="O86" s="1">
        <f t="shared" si="31"/>
        <v>15</v>
      </c>
      <c r="P86" s="1">
        <f t="shared" si="32"/>
        <v>15</v>
      </c>
      <c r="Q86" s="1">
        <f t="shared" si="33"/>
        <v>74</v>
      </c>
      <c r="R86" s="1">
        <f t="shared" si="34"/>
        <v>75</v>
      </c>
      <c r="S86" s="1">
        <f t="shared" si="35"/>
        <v>18</v>
      </c>
      <c r="T86">
        <f t="shared" si="30"/>
        <v>22477500</v>
      </c>
      <c r="U86" s="16">
        <f t="shared" si="36"/>
        <v>3.5834194214876035E-3</v>
      </c>
    </row>
    <row r="87" spans="2:22" x14ac:dyDescent="0.3">
      <c r="B87" s="1">
        <v>84</v>
      </c>
      <c r="C87" s="1" t="s">
        <v>5</v>
      </c>
      <c r="G87" s="1" t="s">
        <v>7</v>
      </c>
      <c r="I87" s="1">
        <v>3</v>
      </c>
      <c r="J87" s="1" t="s">
        <v>51</v>
      </c>
      <c r="K87" s="1" t="s">
        <v>53</v>
      </c>
      <c r="L87" s="1" t="s">
        <v>51</v>
      </c>
      <c r="M87" s="1" t="s">
        <v>51</v>
      </c>
      <c r="N87" s="1" t="s">
        <v>53</v>
      </c>
      <c r="O87" s="1">
        <f t="shared" si="31"/>
        <v>15</v>
      </c>
      <c r="P87" s="1">
        <f t="shared" si="32"/>
        <v>75</v>
      </c>
      <c r="Q87" s="1">
        <f t="shared" si="33"/>
        <v>18</v>
      </c>
      <c r="R87" s="1">
        <f t="shared" si="34"/>
        <v>18</v>
      </c>
      <c r="S87" s="1">
        <f t="shared" si="35"/>
        <v>104</v>
      </c>
      <c r="T87">
        <f t="shared" si="30"/>
        <v>37908000</v>
      </c>
      <c r="U87" s="16">
        <f t="shared" si="36"/>
        <v>6.0433884297520658E-3</v>
      </c>
    </row>
    <row r="88" spans="2:22" x14ac:dyDescent="0.3">
      <c r="B88" s="1">
        <v>85</v>
      </c>
      <c r="C88" s="1" t="s">
        <v>9</v>
      </c>
      <c r="G88" s="1" t="s">
        <v>13</v>
      </c>
      <c r="I88" s="1">
        <v>3</v>
      </c>
      <c r="J88" s="1" t="s">
        <v>51</v>
      </c>
      <c r="K88" s="1" t="s">
        <v>53</v>
      </c>
      <c r="L88" s="1" t="s">
        <v>51</v>
      </c>
      <c r="M88" s="1" t="s">
        <v>53</v>
      </c>
      <c r="N88" s="1" t="s">
        <v>51</v>
      </c>
      <c r="O88" s="1">
        <f t="shared" si="31"/>
        <v>15</v>
      </c>
      <c r="P88" s="1">
        <f t="shared" si="32"/>
        <v>75</v>
      </c>
      <c r="Q88" s="1">
        <f t="shared" si="33"/>
        <v>18</v>
      </c>
      <c r="R88" s="1">
        <f t="shared" si="34"/>
        <v>75</v>
      </c>
      <c r="S88" s="1">
        <f t="shared" si="35"/>
        <v>18</v>
      </c>
      <c r="T88">
        <f t="shared" si="30"/>
        <v>27337500</v>
      </c>
      <c r="U88" s="16">
        <f t="shared" si="36"/>
        <v>4.3582128099173556E-3</v>
      </c>
    </row>
    <row r="89" spans="2:22" x14ac:dyDescent="0.3">
      <c r="B89" s="1">
        <v>86</v>
      </c>
      <c r="C89" s="1" t="s">
        <v>11</v>
      </c>
      <c r="G89" s="1" t="s">
        <v>10</v>
      </c>
      <c r="I89" s="1">
        <v>3</v>
      </c>
      <c r="J89" s="1" t="s">
        <v>51</v>
      </c>
      <c r="K89" s="1" t="s">
        <v>53</v>
      </c>
      <c r="L89" s="1" t="s">
        <v>53</v>
      </c>
      <c r="M89" s="1" t="s">
        <v>51</v>
      </c>
      <c r="N89" s="1" t="s">
        <v>51</v>
      </c>
      <c r="O89" s="1">
        <f t="shared" si="31"/>
        <v>15</v>
      </c>
      <c r="P89" s="1">
        <f t="shared" si="32"/>
        <v>75</v>
      </c>
      <c r="Q89" s="1">
        <f t="shared" si="33"/>
        <v>74</v>
      </c>
      <c r="R89" s="1">
        <f t="shared" si="34"/>
        <v>18</v>
      </c>
      <c r="S89" s="1">
        <f t="shared" si="35"/>
        <v>18</v>
      </c>
      <c r="T89">
        <f t="shared" si="30"/>
        <v>26973000</v>
      </c>
      <c r="U89" s="16">
        <f t="shared" si="36"/>
        <v>4.3001033057851242E-3</v>
      </c>
    </row>
    <row r="90" spans="2:22" x14ac:dyDescent="0.3">
      <c r="B90" s="1">
        <v>87</v>
      </c>
      <c r="C90" s="1" t="s">
        <v>5</v>
      </c>
      <c r="G90" s="1" t="s">
        <v>5</v>
      </c>
      <c r="I90" s="1">
        <v>3</v>
      </c>
      <c r="J90" s="1" t="s">
        <v>53</v>
      </c>
      <c r="K90" s="1" t="s">
        <v>51</v>
      </c>
      <c r="L90" s="1" t="s">
        <v>51</v>
      </c>
      <c r="M90" s="1" t="s">
        <v>51</v>
      </c>
      <c r="N90" s="1" t="s">
        <v>53</v>
      </c>
      <c r="O90" s="1">
        <f t="shared" si="31"/>
        <v>105</v>
      </c>
      <c r="P90" s="1">
        <f t="shared" si="32"/>
        <v>15</v>
      </c>
      <c r="Q90" s="1">
        <f t="shared" si="33"/>
        <v>18</v>
      </c>
      <c r="R90" s="1">
        <f t="shared" si="34"/>
        <v>18</v>
      </c>
      <c r="S90" s="1">
        <f t="shared" si="35"/>
        <v>104</v>
      </c>
      <c r="T90">
        <f t="shared" si="30"/>
        <v>53071200</v>
      </c>
      <c r="U90" s="16">
        <f t="shared" si="36"/>
        <v>8.4607438016528931E-3</v>
      </c>
    </row>
    <row r="91" spans="2:22" x14ac:dyDescent="0.3">
      <c r="B91" s="1">
        <v>88</v>
      </c>
      <c r="C91" s="1" t="s">
        <v>7</v>
      </c>
      <c r="G91" s="1" t="s">
        <v>9</v>
      </c>
      <c r="I91" s="1">
        <v>3</v>
      </c>
      <c r="J91" s="1" t="s">
        <v>53</v>
      </c>
      <c r="K91" s="1" t="s">
        <v>51</v>
      </c>
      <c r="L91" s="1" t="s">
        <v>51</v>
      </c>
      <c r="M91" s="1" t="s">
        <v>53</v>
      </c>
      <c r="N91" s="1" t="s">
        <v>51</v>
      </c>
      <c r="O91" s="1">
        <f t="shared" si="31"/>
        <v>105</v>
      </c>
      <c r="P91" s="1">
        <f t="shared" si="32"/>
        <v>15</v>
      </c>
      <c r="Q91" s="1">
        <f t="shared" si="33"/>
        <v>18</v>
      </c>
      <c r="R91" s="1">
        <f t="shared" si="34"/>
        <v>75</v>
      </c>
      <c r="S91" s="1">
        <f t="shared" si="35"/>
        <v>18</v>
      </c>
      <c r="T91">
        <f t="shared" si="30"/>
        <v>38272500</v>
      </c>
      <c r="U91" s="16">
        <f t="shared" si="36"/>
        <v>6.1014979338842971E-3</v>
      </c>
    </row>
    <row r="92" spans="2:22" x14ac:dyDescent="0.3">
      <c r="B92" s="1">
        <v>89</v>
      </c>
      <c r="C92" s="1" t="s">
        <v>7</v>
      </c>
      <c r="G92" s="1" t="s">
        <v>11</v>
      </c>
      <c r="I92" s="1">
        <v>3</v>
      </c>
      <c r="J92" s="1" t="s">
        <v>53</v>
      </c>
      <c r="K92" s="1" t="s">
        <v>51</v>
      </c>
      <c r="L92" s="1" t="s">
        <v>53</v>
      </c>
      <c r="M92" s="1" t="s">
        <v>51</v>
      </c>
      <c r="N92" s="1" t="s">
        <v>51</v>
      </c>
      <c r="O92" s="1">
        <f t="shared" si="31"/>
        <v>105</v>
      </c>
      <c r="P92" s="1">
        <f t="shared" si="32"/>
        <v>15</v>
      </c>
      <c r="Q92" s="1">
        <f t="shared" si="33"/>
        <v>74</v>
      </c>
      <c r="R92" s="1">
        <f t="shared" si="34"/>
        <v>18</v>
      </c>
      <c r="S92" s="1">
        <f t="shared" si="35"/>
        <v>18</v>
      </c>
      <c r="T92">
        <f t="shared" si="30"/>
        <v>37762200</v>
      </c>
      <c r="U92" s="16">
        <f t="shared" si="36"/>
        <v>6.0201446280991732E-3</v>
      </c>
    </row>
    <row r="93" spans="2:22" x14ac:dyDescent="0.3">
      <c r="B93" s="1">
        <v>90</v>
      </c>
      <c r="C93" s="1" t="s">
        <v>6</v>
      </c>
      <c r="G93" s="1" t="s">
        <v>8</v>
      </c>
      <c r="I93" s="1">
        <v>3</v>
      </c>
      <c r="J93" s="1" t="s">
        <v>53</v>
      </c>
      <c r="K93" s="1" t="s">
        <v>53</v>
      </c>
      <c r="L93" s="1" t="s">
        <v>51</v>
      </c>
      <c r="M93" s="1" t="s">
        <v>51</v>
      </c>
      <c r="N93" s="1" t="s">
        <v>51</v>
      </c>
      <c r="O93" s="1">
        <f t="shared" si="31"/>
        <v>105</v>
      </c>
      <c r="P93" s="1">
        <f t="shared" si="32"/>
        <v>75</v>
      </c>
      <c r="Q93" s="1">
        <f t="shared" si="33"/>
        <v>18</v>
      </c>
      <c r="R93" s="1">
        <f t="shared" si="34"/>
        <v>18</v>
      </c>
      <c r="S93" s="1">
        <f t="shared" si="35"/>
        <v>18</v>
      </c>
      <c r="T93">
        <f t="shared" si="30"/>
        <v>45927000</v>
      </c>
      <c r="U93" s="16">
        <f>T93/$M$17</f>
        <v>7.3217975206611571E-3</v>
      </c>
    </row>
    <row r="94" spans="2:22" x14ac:dyDescent="0.3">
      <c r="B94" s="1">
        <v>91</v>
      </c>
      <c r="C94" s="1" t="s">
        <v>5</v>
      </c>
      <c r="G94" s="1" t="s">
        <v>5</v>
      </c>
      <c r="U94" s="16"/>
      <c r="V94" s="18"/>
    </row>
    <row r="95" spans="2:22" x14ac:dyDescent="0.3">
      <c r="B95" s="1">
        <v>92</v>
      </c>
      <c r="C95" s="1" t="s">
        <v>15</v>
      </c>
      <c r="G95" s="1" t="s">
        <v>11</v>
      </c>
      <c r="I95" s="1">
        <v>4</v>
      </c>
      <c r="J95" s="1" t="s">
        <v>51</v>
      </c>
      <c r="K95" s="1" t="s">
        <v>51</v>
      </c>
      <c r="L95" s="1" t="s">
        <v>51</v>
      </c>
      <c r="M95" s="1" t="s">
        <v>51</v>
      </c>
      <c r="N95" s="1" t="s">
        <v>53</v>
      </c>
      <c r="O95" s="1">
        <f t="shared" ref="O95:S99" si="37">IF(J95 = "Scatter", J$80, J$81)</f>
        <v>15</v>
      </c>
      <c r="P95" s="1">
        <f t="shared" si="37"/>
        <v>15</v>
      </c>
      <c r="Q95" s="1">
        <f t="shared" si="37"/>
        <v>18</v>
      </c>
      <c r="R95" s="1">
        <f t="shared" si="37"/>
        <v>18</v>
      </c>
      <c r="S95" s="1">
        <f t="shared" si="37"/>
        <v>104</v>
      </c>
      <c r="T95">
        <f>PRODUCT(O95:S95)</f>
        <v>7581600</v>
      </c>
      <c r="U95" s="16">
        <f>T95/$M$17</f>
        <v>1.2086776859504132E-3</v>
      </c>
    </row>
    <row r="96" spans="2:22" x14ac:dyDescent="0.3">
      <c r="B96" s="1">
        <v>93</v>
      </c>
      <c r="C96" s="1" t="s">
        <v>5</v>
      </c>
      <c r="G96" s="1" t="s">
        <v>14</v>
      </c>
      <c r="I96" s="1">
        <v>4</v>
      </c>
      <c r="J96" s="1" t="s">
        <v>51</v>
      </c>
      <c r="K96" s="1" t="s">
        <v>51</v>
      </c>
      <c r="L96" s="1" t="s">
        <v>51</v>
      </c>
      <c r="M96" s="1" t="s">
        <v>53</v>
      </c>
      <c r="N96" s="1" t="s">
        <v>51</v>
      </c>
      <c r="O96" s="1">
        <f t="shared" si="37"/>
        <v>15</v>
      </c>
      <c r="P96" s="1">
        <f t="shared" si="37"/>
        <v>15</v>
      </c>
      <c r="Q96" s="1">
        <f t="shared" si="37"/>
        <v>18</v>
      </c>
      <c r="R96" s="1">
        <f t="shared" si="37"/>
        <v>75</v>
      </c>
      <c r="S96" s="1">
        <f t="shared" si="37"/>
        <v>18</v>
      </c>
      <c r="T96">
        <f>PRODUCT(O96:S96)</f>
        <v>5467500</v>
      </c>
      <c r="U96" s="16">
        <f>T96/$M$17</f>
        <v>8.716425619834711E-4</v>
      </c>
    </row>
    <row r="97" spans="2:22" x14ac:dyDescent="0.3">
      <c r="B97" s="1">
        <v>94</v>
      </c>
      <c r="C97" s="1" t="s">
        <v>8</v>
      </c>
      <c r="G97" s="1" t="s">
        <v>6</v>
      </c>
      <c r="I97" s="1">
        <v>4</v>
      </c>
      <c r="J97" s="1" t="s">
        <v>51</v>
      </c>
      <c r="K97" s="1" t="s">
        <v>51</v>
      </c>
      <c r="L97" s="1" t="s">
        <v>53</v>
      </c>
      <c r="M97" s="1" t="s">
        <v>51</v>
      </c>
      <c r="N97" s="1" t="s">
        <v>51</v>
      </c>
      <c r="O97" s="1">
        <f t="shared" si="37"/>
        <v>15</v>
      </c>
      <c r="P97" s="1">
        <f t="shared" si="37"/>
        <v>15</v>
      </c>
      <c r="Q97" s="1">
        <f t="shared" si="37"/>
        <v>74</v>
      </c>
      <c r="R97" s="1">
        <f t="shared" si="37"/>
        <v>18</v>
      </c>
      <c r="S97" s="1">
        <f t="shared" si="37"/>
        <v>18</v>
      </c>
      <c r="T97">
        <f>PRODUCT(O97:S97)</f>
        <v>5394600</v>
      </c>
      <c r="U97" s="16">
        <f>T97/$M$17</f>
        <v>8.6002066115702482E-4</v>
      </c>
    </row>
    <row r="98" spans="2:22" x14ac:dyDescent="0.3">
      <c r="B98" s="1">
        <v>95</v>
      </c>
      <c r="C98" s="1" t="s">
        <v>9</v>
      </c>
      <c r="G98" s="1" t="s">
        <v>15</v>
      </c>
      <c r="I98" s="1">
        <v>4</v>
      </c>
      <c r="J98" s="1" t="s">
        <v>51</v>
      </c>
      <c r="K98" s="1" t="s">
        <v>53</v>
      </c>
      <c r="L98" s="1" t="s">
        <v>51</v>
      </c>
      <c r="M98" s="1" t="s">
        <v>51</v>
      </c>
      <c r="N98" s="1" t="s">
        <v>51</v>
      </c>
      <c r="O98" s="1">
        <f t="shared" si="37"/>
        <v>15</v>
      </c>
      <c r="P98" s="1">
        <f t="shared" si="37"/>
        <v>75</v>
      </c>
      <c r="Q98" s="1">
        <f t="shared" si="37"/>
        <v>18</v>
      </c>
      <c r="R98" s="1">
        <f t="shared" si="37"/>
        <v>18</v>
      </c>
      <c r="S98" s="1">
        <f t="shared" si="37"/>
        <v>18</v>
      </c>
      <c r="T98">
        <f>PRODUCT(O98:S98)</f>
        <v>6561000</v>
      </c>
      <c r="U98" s="16">
        <f>T98/$M$17</f>
        <v>1.0459710743801654E-3</v>
      </c>
    </row>
    <row r="99" spans="2:22" x14ac:dyDescent="0.3">
      <c r="B99" s="1">
        <v>96</v>
      </c>
      <c r="C99" s="1" t="s">
        <v>14</v>
      </c>
      <c r="G99" s="1" t="s">
        <v>13</v>
      </c>
      <c r="I99" s="1">
        <v>4</v>
      </c>
      <c r="J99" s="1" t="s">
        <v>53</v>
      </c>
      <c r="K99" s="1" t="s">
        <v>51</v>
      </c>
      <c r="L99" s="1" t="s">
        <v>51</v>
      </c>
      <c r="M99" s="1" t="s">
        <v>51</v>
      </c>
      <c r="N99" s="1" t="s">
        <v>51</v>
      </c>
      <c r="O99" s="1">
        <f t="shared" si="37"/>
        <v>105</v>
      </c>
      <c r="P99" s="1">
        <f t="shared" si="37"/>
        <v>15</v>
      </c>
      <c r="Q99" s="1">
        <f t="shared" si="37"/>
        <v>18</v>
      </c>
      <c r="R99" s="1">
        <f t="shared" si="37"/>
        <v>18</v>
      </c>
      <c r="S99" s="1">
        <f t="shared" si="37"/>
        <v>18</v>
      </c>
      <c r="T99">
        <f>PRODUCT(O99:S99)</f>
        <v>9185400</v>
      </c>
      <c r="U99" s="16">
        <f>T99/$M$17</f>
        <v>1.4643595041322313E-3</v>
      </c>
    </row>
    <row r="100" spans="2:22" x14ac:dyDescent="0.3">
      <c r="B100" s="1">
        <v>97</v>
      </c>
      <c r="C100" s="1" t="s">
        <v>11</v>
      </c>
      <c r="G100" s="1" t="s">
        <v>11</v>
      </c>
      <c r="V100" s="18"/>
    </row>
    <row r="101" spans="2:22" x14ac:dyDescent="0.3">
      <c r="B101" s="1">
        <v>98</v>
      </c>
      <c r="C101" s="1" t="s">
        <v>5</v>
      </c>
      <c r="G101" s="1" t="s">
        <v>14</v>
      </c>
      <c r="I101" s="1">
        <v>5</v>
      </c>
      <c r="J101" s="1" t="s">
        <v>51</v>
      </c>
      <c r="K101" s="1" t="s">
        <v>51</v>
      </c>
      <c r="L101" s="1" t="s">
        <v>51</v>
      </c>
      <c r="M101" s="1" t="s">
        <v>51</v>
      </c>
      <c r="N101" s="1" t="s">
        <v>51</v>
      </c>
      <c r="O101" s="1">
        <f>IF(J101 = "Scatter", J$80, J$81)</f>
        <v>15</v>
      </c>
      <c r="P101" s="1">
        <f>IF(K101 = "Scatter", K$80, K$81)</f>
        <v>15</v>
      </c>
      <c r="Q101" s="1">
        <f>IF(L101 = "Scatter", L$80, L$81)</f>
        <v>18</v>
      </c>
      <c r="R101" s="1">
        <f>IF(M101 = "Scatter", M$80, M$81)</f>
        <v>18</v>
      </c>
      <c r="S101" s="1">
        <f>IF(N101 = "Scatter", N$80, N$81)</f>
        <v>18</v>
      </c>
      <c r="T101">
        <f>PRODUCT(O101:S101)</f>
        <v>1312200</v>
      </c>
      <c r="U101" s="16">
        <f>T101/$M$17</f>
        <v>2.0919421487603307E-4</v>
      </c>
    </row>
    <row r="102" spans="2:22" x14ac:dyDescent="0.3">
      <c r="B102" s="1">
        <v>99</v>
      </c>
      <c r="C102" s="1" t="s">
        <v>14</v>
      </c>
      <c r="G102" s="1" t="s">
        <v>7</v>
      </c>
    </row>
    <row r="103" spans="2:22" x14ac:dyDescent="0.3">
      <c r="B103" s="1">
        <v>100</v>
      </c>
      <c r="C103" s="1" t="s">
        <v>8</v>
      </c>
      <c r="G103" s="1" t="s">
        <v>10</v>
      </c>
    </row>
    <row r="104" spans="2:22" x14ac:dyDescent="0.3">
      <c r="B104" s="1">
        <v>101</v>
      </c>
      <c r="C104" s="1" t="s">
        <v>11</v>
      </c>
      <c r="G104" s="1" t="s">
        <v>9</v>
      </c>
      <c r="S104" s="1" t="s">
        <v>60</v>
      </c>
      <c r="T104" s="1" t="s">
        <v>61</v>
      </c>
      <c r="U104" s="1" t="s">
        <v>62</v>
      </c>
    </row>
    <row r="105" spans="2:22" x14ac:dyDescent="0.3">
      <c r="B105" s="1">
        <v>102</v>
      </c>
      <c r="C105" s="1" t="s">
        <v>7</v>
      </c>
      <c r="G105" s="1" t="s">
        <v>11</v>
      </c>
      <c r="S105" s="1">
        <v>3</v>
      </c>
      <c r="T105" s="1">
        <f>SUM(T84:T93)</f>
        <v>352487700</v>
      </c>
      <c r="U105" s="19">
        <f>SUM(U84:U93)</f>
        <v>5.6194473140495874E-2</v>
      </c>
      <c r="V105" s="21"/>
    </row>
    <row r="106" spans="2:22" x14ac:dyDescent="0.3">
      <c r="B106" s="1">
        <v>103</v>
      </c>
      <c r="C106" s="1" t="s">
        <v>13</v>
      </c>
      <c r="G106" s="1" t="s">
        <v>6</v>
      </c>
      <c r="S106" s="1">
        <v>4</v>
      </c>
      <c r="T106" s="1">
        <f>SUM(T95:T99)</f>
        <v>34190100</v>
      </c>
      <c r="U106" s="19">
        <f>SUM(U95:U99)</f>
        <v>5.4506714876033056E-3</v>
      </c>
      <c r="V106" s="21"/>
    </row>
    <row r="107" spans="2:22" x14ac:dyDescent="0.3">
      <c r="B107" s="1">
        <v>104</v>
      </c>
      <c r="C107" s="1" t="s">
        <v>11</v>
      </c>
      <c r="G107" s="1" t="s">
        <v>5</v>
      </c>
      <c r="S107" s="1">
        <v>5</v>
      </c>
      <c r="T107" s="1">
        <f>T101</f>
        <v>1312200</v>
      </c>
      <c r="U107" s="19">
        <f>U101</f>
        <v>2.0919421487603307E-4</v>
      </c>
      <c r="V107" s="21"/>
    </row>
    <row r="108" spans="2:22" x14ac:dyDescent="0.3">
      <c r="B108" s="1">
        <v>105</v>
      </c>
      <c r="C108" s="1" t="s">
        <v>14</v>
      </c>
      <c r="G108" s="1" t="s">
        <v>13</v>
      </c>
      <c r="I108" s="1"/>
      <c r="J108" s="1"/>
      <c r="K108" s="1"/>
      <c r="M108" s="1"/>
      <c r="N108" s="1"/>
      <c r="O108" s="1"/>
      <c r="P108" s="1"/>
      <c r="Q108" s="1"/>
      <c r="R108" s="1"/>
      <c r="S108" s="1"/>
      <c r="T108" s="1"/>
      <c r="U108" s="18">
        <f>SUM(U105:U107)</f>
        <v>6.1854338842975219E-2</v>
      </c>
      <c r="V108" s="21"/>
    </row>
    <row r="109" spans="2:22" x14ac:dyDescent="0.3">
      <c r="B109" s="1">
        <v>106</v>
      </c>
      <c r="C109" s="1" t="s">
        <v>10</v>
      </c>
      <c r="G109" s="1" t="s">
        <v>5</v>
      </c>
      <c r="I109" s="1"/>
      <c r="J109" s="1"/>
      <c r="K109" s="1"/>
      <c r="L109" s="20"/>
      <c r="M109" s="1"/>
      <c r="N109" s="1"/>
      <c r="O109" s="1"/>
      <c r="T109" s="1"/>
    </row>
    <row r="110" spans="2:22" x14ac:dyDescent="0.3">
      <c r="B110" s="1">
        <v>107</v>
      </c>
      <c r="C110" s="1" t="s">
        <v>11</v>
      </c>
      <c r="G110" s="1" t="s">
        <v>12</v>
      </c>
    </row>
    <row r="111" spans="2:22" x14ac:dyDescent="0.3">
      <c r="B111" s="1">
        <v>108</v>
      </c>
      <c r="C111" s="1" t="s">
        <v>8</v>
      </c>
      <c r="G111" s="1" t="s">
        <v>9</v>
      </c>
      <c r="S111" t="s">
        <v>69</v>
      </c>
      <c r="T111" s="29">
        <f>V77+U108</f>
        <v>0.27745870478777673</v>
      </c>
    </row>
    <row r="112" spans="2:22" x14ac:dyDescent="0.3">
      <c r="B112" s="1">
        <v>109</v>
      </c>
      <c r="C112" s="1" t="s">
        <v>5</v>
      </c>
      <c r="G112" s="1" t="s">
        <v>5</v>
      </c>
      <c r="O112" s="14"/>
      <c r="S112" t="s">
        <v>70</v>
      </c>
      <c r="T112" s="29">
        <f>'Free Game Reel'!W110</f>
        <v>10.549870146988539</v>
      </c>
    </row>
    <row r="113" spans="2:20" x14ac:dyDescent="0.3">
      <c r="B113" s="1">
        <v>110</v>
      </c>
      <c r="C113" s="1" t="s">
        <v>13</v>
      </c>
      <c r="G113" s="1" t="s">
        <v>6</v>
      </c>
      <c r="T113" s="21">
        <f>SUM(T111:T112)</f>
        <v>10.827328851776315</v>
      </c>
    </row>
    <row r="119" spans="2:20" x14ac:dyDescent="0.3">
      <c r="S119" s="23"/>
    </row>
    <row r="120" spans="2:20" x14ac:dyDescent="0.3">
      <c r="S120" s="23"/>
    </row>
    <row r="121" spans="2:20" x14ac:dyDescent="0.3">
      <c r="S121" s="23"/>
    </row>
    <row r="124" spans="2:20" x14ac:dyDescent="0.3">
      <c r="I124" s="1"/>
      <c r="J124" s="1"/>
      <c r="K124" s="1"/>
      <c r="L124" s="1"/>
      <c r="M124" s="1"/>
      <c r="N124" s="1"/>
    </row>
    <row r="125" spans="2:20" x14ac:dyDescent="0.3">
      <c r="I125" s="1"/>
      <c r="J125" s="1"/>
      <c r="K125" s="1"/>
      <c r="L125" s="1"/>
      <c r="M125" s="1"/>
      <c r="N125" s="1"/>
    </row>
  </sheetData>
  <sortState xmlns:xlrd2="http://schemas.microsoft.com/office/spreadsheetml/2017/richdata2" ref="I84:T99">
    <sortCondition descending="1" ref="T84:T99"/>
  </sortState>
  <mergeCells count="3">
    <mergeCell ref="M17:N17"/>
    <mergeCell ref="I46:M46"/>
    <mergeCell ref="J83:N8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D043-2C85-4F58-96B2-FCD5733F0D95}">
  <dimension ref="B3:X153"/>
  <sheetViews>
    <sheetView topLeftCell="E68" zoomScaleNormal="100" workbookViewId="0">
      <selection activeCell="W110" sqref="W110"/>
    </sheetView>
  </sheetViews>
  <sheetFormatPr defaultRowHeight="16.5" x14ac:dyDescent="0.3"/>
  <cols>
    <col min="19" max="19" width="11.875" bestFit="1" customWidth="1"/>
    <col min="20" max="20" width="11.625" bestFit="1" customWidth="1"/>
    <col min="21" max="21" width="13.75" bestFit="1" customWidth="1"/>
    <col min="22" max="22" width="9.375" bestFit="1" customWidth="1"/>
    <col min="24" max="24" width="10.25" bestFit="1" customWidth="1"/>
  </cols>
  <sheetData>
    <row r="3" spans="2:14" x14ac:dyDescent="0.3">
      <c r="B3" t="s">
        <v>17</v>
      </c>
      <c r="C3" t="s">
        <v>0</v>
      </c>
      <c r="D3" t="s">
        <v>1</v>
      </c>
      <c r="E3" t="s">
        <v>2</v>
      </c>
      <c r="F3" t="s">
        <v>3</v>
      </c>
      <c r="G3" t="s">
        <v>4</v>
      </c>
      <c r="I3" s="3" t="s">
        <v>31</v>
      </c>
      <c r="J3" s="3" t="s">
        <v>0</v>
      </c>
      <c r="K3" s="3" t="s">
        <v>1</v>
      </c>
      <c r="L3" s="3" t="s">
        <v>2</v>
      </c>
      <c r="M3" s="3" t="s">
        <v>3</v>
      </c>
      <c r="N3" s="3" t="s">
        <v>4</v>
      </c>
    </row>
    <row r="4" spans="2:14" x14ac:dyDescent="0.2">
      <c r="B4" s="1">
        <v>1</v>
      </c>
      <c r="C4" t="s">
        <v>5</v>
      </c>
      <c r="D4" t="s">
        <v>6</v>
      </c>
      <c r="E4" t="s">
        <v>7</v>
      </c>
      <c r="F4" t="s">
        <v>5</v>
      </c>
      <c r="G4" t="s">
        <v>8</v>
      </c>
      <c r="I4" s="4" t="s">
        <v>16</v>
      </c>
      <c r="J4" s="8">
        <f>COUNTIF($C$3:$C$112, I4)</f>
        <v>0</v>
      </c>
      <c r="K4" s="8">
        <f>COUNTIF($D$3:$D$112, I4)</f>
        <v>5</v>
      </c>
      <c r="L4" s="8">
        <f>COUNTIF($E$3:$E$112, I4)</f>
        <v>4</v>
      </c>
      <c r="M4" s="8">
        <f>COUNTIF($F$3:$F$112, I4)</f>
        <v>2</v>
      </c>
      <c r="N4" s="8">
        <f>COUNTIF($G$3:$G$112, I4)</f>
        <v>0</v>
      </c>
    </row>
    <row r="5" spans="2:14" x14ac:dyDescent="0.2">
      <c r="B5" s="1">
        <v>2</v>
      </c>
      <c r="C5" t="s">
        <v>9</v>
      </c>
      <c r="D5" t="s">
        <v>8</v>
      </c>
      <c r="E5" t="s">
        <v>10</v>
      </c>
      <c r="F5" t="s">
        <v>7</v>
      </c>
      <c r="G5" t="s">
        <v>11</v>
      </c>
      <c r="I5" s="4" t="s">
        <v>12</v>
      </c>
      <c r="J5" s="8">
        <f t="shared" ref="J5:J15" si="0">COUNTIF($C$3:$C$112, I5)</f>
        <v>4</v>
      </c>
      <c r="K5" s="8">
        <f t="shared" ref="K5:K15" si="1">COUNTIF($D$3:$D$112, I5)</f>
        <v>5</v>
      </c>
      <c r="L5" s="8">
        <f t="shared" ref="L5:L15" si="2">COUNTIF($E$3:$E$112, I5)</f>
        <v>2</v>
      </c>
      <c r="M5" s="8">
        <f t="shared" ref="M5:M15" si="3">COUNTIF($F$3:$F$112, I5)</f>
        <v>5</v>
      </c>
      <c r="N5" s="8">
        <f t="shared" ref="N5:N15" si="4">COUNTIF($G$3:$G$112, I5)</f>
        <v>4</v>
      </c>
    </row>
    <row r="6" spans="2:14" x14ac:dyDescent="0.2">
      <c r="B6" s="1">
        <v>3</v>
      </c>
      <c r="C6" t="s">
        <v>9</v>
      </c>
      <c r="D6" t="s">
        <v>12</v>
      </c>
      <c r="E6" t="s">
        <v>6</v>
      </c>
      <c r="F6" t="s">
        <v>11</v>
      </c>
      <c r="G6" t="s">
        <v>5</v>
      </c>
      <c r="I6" s="4" t="s">
        <v>10</v>
      </c>
      <c r="J6" s="8">
        <f t="shared" si="0"/>
        <v>4</v>
      </c>
      <c r="K6" s="8">
        <f t="shared" si="1"/>
        <v>3</v>
      </c>
      <c r="L6" s="8">
        <f t="shared" si="2"/>
        <v>5</v>
      </c>
      <c r="M6" s="8">
        <f t="shared" si="3"/>
        <v>2</v>
      </c>
      <c r="N6" s="8">
        <f t="shared" si="4"/>
        <v>4</v>
      </c>
    </row>
    <row r="7" spans="2:14" x14ac:dyDescent="0.2">
      <c r="B7" s="1">
        <v>4</v>
      </c>
      <c r="C7" t="s">
        <v>13</v>
      </c>
      <c r="D7" t="s">
        <v>13</v>
      </c>
      <c r="E7" t="s">
        <v>14</v>
      </c>
      <c r="F7" t="s">
        <v>8</v>
      </c>
      <c r="G7" t="s">
        <v>6</v>
      </c>
      <c r="I7" s="4" t="s">
        <v>14</v>
      </c>
      <c r="J7" s="8">
        <f t="shared" si="0"/>
        <v>7</v>
      </c>
      <c r="K7" s="8">
        <f t="shared" si="1"/>
        <v>5</v>
      </c>
      <c r="L7" s="8">
        <f t="shared" si="2"/>
        <v>6</v>
      </c>
      <c r="M7" s="8">
        <f t="shared" si="3"/>
        <v>6</v>
      </c>
      <c r="N7" s="8">
        <f t="shared" si="4"/>
        <v>7</v>
      </c>
    </row>
    <row r="8" spans="2:14" x14ac:dyDescent="0.2">
      <c r="B8" s="1">
        <v>5</v>
      </c>
      <c r="C8" t="s">
        <v>5</v>
      </c>
      <c r="D8" t="s">
        <v>14</v>
      </c>
      <c r="E8" t="s">
        <v>8</v>
      </c>
      <c r="F8" t="s">
        <v>7</v>
      </c>
      <c r="G8" t="s">
        <v>10</v>
      </c>
      <c r="I8" s="4" t="s">
        <v>9</v>
      </c>
      <c r="J8" s="8">
        <f t="shared" si="0"/>
        <v>8</v>
      </c>
      <c r="K8" s="8">
        <f t="shared" si="1"/>
        <v>7</v>
      </c>
      <c r="L8" s="8">
        <f t="shared" si="2"/>
        <v>6</v>
      </c>
      <c r="M8" s="8">
        <f t="shared" si="3"/>
        <v>7</v>
      </c>
      <c r="N8" s="8">
        <f t="shared" si="4"/>
        <v>8</v>
      </c>
    </row>
    <row r="9" spans="2:14" x14ac:dyDescent="0.2">
      <c r="B9" s="1">
        <v>6</v>
      </c>
      <c r="C9" t="s">
        <v>15</v>
      </c>
      <c r="D9" t="s">
        <v>15</v>
      </c>
      <c r="E9" t="s">
        <v>5</v>
      </c>
      <c r="F9" t="s">
        <v>9</v>
      </c>
      <c r="G9" t="s">
        <v>7</v>
      </c>
      <c r="I9" s="4" t="s">
        <v>8</v>
      </c>
      <c r="J9" s="8">
        <f t="shared" si="0"/>
        <v>9</v>
      </c>
      <c r="K9" s="8">
        <f t="shared" si="1"/>
        <v>8</v>
      </c>
      <c r="L9" s="8">
        <f t="shared" si="2"/>
        <v>9</v>
      </c>
      <c r="M9" s="8">
        <f t="shared" si="3"/>
        <v>8</v>
      </c>
      <c r="N9" s="8">
        <f t="shared" si="4"/>
        <v>9</v>
      </c>
    </row>
    <row r="10" spans="2:14" x14ac:dyDescent="0.2">
      <c r="B10" s="1">
        <v>7</v>
      </c>
      <c r="C10" t="s">
        <v>10</v>
      </c>
      <c r="D10" t="s">
        <v>6</v>
      </c>
      <c r="E10" t="s">
        <v>5</v>
      </c>
      <c r="F10" t="s">
        <v>5</v>
      </c>
      <c r="G10" t="s">
        <v>13</v>
      </c>
      <c r="I10" s="4" t="s">
        <v>6</v>
      </c>
      <c r="J10" s="8">
        <f t="shared" si="0"/>
        <v>11</v>
      </c>
      <c r="K10" s="8">
        <f t="shared" si="1"/>
        <v>9</v>
      </c>
      <c r="L10" s="8">
        <f t="shared" si="2"/>
        <v>5</v>
      </c>
      <c r="M10" s="8">
        <f t="shared" si="3"/>
        <v>6</v>
      </c>
      <c r="N10" s="8">
        <f t="shared" si="4"/>
        <v>14</v>
      </c>
    </row>
    <row r="11" spans="2:14" x14ac:dyDescent="0.2">
      <c r="B11" s="1">
        <v>8</v>
      </c>
      <c r="C11" t="s">
        <v>14</v>
      </c>
      <c r="D11" t="s">
        <v>9</v>
      </c>
      <c r="E11" t="s">
        <v>12</v>
      </c>
      <c r="F11" t="s">
        <v>12</v>
      </c>
      <c r="G11" t="s">
        <v>5</v>
      </c>
      <c r="I11" s="4" t="s">
        <v>11</v>
      </c>
      <c r="J11" s="8">
        <f t="shared" si="0"/>
        <v>16</v>
      </c>
      <c r="K11" s="8">
        <f t="shared" si="1"/>
        <v>8</v>
      </c>
      <c r="L11" s="8">
        <f t="shared" si="2"/>
        <v>9</v>
      </c>
      <c r="M11" s="8">
        <f t="shared" si="3"/>
        <v>10</v>
      </c>
      <c r="N11" s="8">
        <f t="shared" si="4"/>
        <v>13</v>
      </c>
    </row>
    <row r="12" spans="2:14" x14ac:dyDescent="0.2">
      <c r="B12" s="1">
        <v>9</v>
      </c>
      <c r="C12" t="s">
        <v>5</v>
      </c>
      <c r="D12" t="s">
        <v>5</v>
      </c>
      <c r="E12" t="s">
        <v>7</v>
      </c>
      <c r="F12" t="s">
        <v>7</v>
      </c>
      <c r="G12" t="s">
        <v>14</v>
      </c>
      <c r="I12" s="4" t="s">
        <v>7</v>
      </c>
      <c r="J12" s="8">
        <f t="shared" si="0"/>
        <v>16</v>
      </c>
      <c r="K12" s="8">
        <f t="shared" si="1"/>
        <v>8</v>
      </c>
      <c r="L12" s="8">
        <f t="shared" si="2"/>
        <v>10</v>
      </c>
      <c r="M12" s="8">
        <f t="shared" si="3"/>
        <v>10</v>
      </c>
      <c r="N12" s="8">
        <f t="shared" si="4"/>
        <v>15</v>
      </c>
    </row>
    <row r="13" spans="2:14" x14ac:dyDescent="0.2">
      <c r="B13" s="1">
        <v>10</v>
      </c>
      <c r="C13" t="s">
        <v>6</v>
      </c>
      <c r="D13" t="s">
        <v>5</v>
      </c>
      <c r="E13" t="s">
        <v>8</v>
      </c>
      <c r="F13" t="s">
        <v>12</v>
      </c>
      <c r="G13" t="s">
        <v>5</v>
      </c>
      <c r="I13" s="4" t="s">
        <v>13</v>
      </c>
      <c r="J13" s="8">
        <f t="shared" si="0"/>
        <v>13</v>
      </c>
      <c r="K13" s="8">
        <f t="shared" si="1"/>
        <v>8</v>
      </c>
      <c r="L13" s="8">
        <f t="shared" si="2"/>
        <v>9</v>
      </c>
      <c r="M13" s="8">
        <f t="shared" si="3"/>
        <v>8</v>
      </c>
      <c r="N13" s="8">
        <f t="shared" si="4"/>
        <v>14</v>
      </c>
    </row>
    <row r="14" spans="2:14" x14ac:dyDescent="0.2">
      <c r="B14" s="1">
        <v>11</v>
      </c>
      <c r="C14" t="s">
        <v>7</v>
      </c>
      <c r="D14" t="s">
        <v>10</v>
      </c>
      <c r="E14" t="s">
        <v>13</v>
      </c>
      <c r="F14" t="s">
        <v>15</v>
      </c>
      <c r="G14" t="s">
        <v>6</v>
      </c>
      <c r="I14" s="4" t="s">
        <v>5</v>
      </c>
      <c r="J14" s="8">
        <f t="shared" si="0"/>
        <v>16</v>
      </c>
      <c r="K14" s="8">
        <f t="shared" si="1"/>
        <v>9</v>
      </c>
      <c r="L14" s="8">
        <f t="shared" si="2"/>
        <v>10</v>
      </c>
      <c r="M14" s="8">
        <f t="shared" si="3"/>
        <v>12</v>
      </c>
      <c r="N14" s="8">
        <f t="shared" si="4"/>
        <v>16</v>
      </c>
    </row>
    <row r="15" spans="2:14" x14ac:dyDescent="0.3">
      <c r="B15" s="1">
        <v>12</v>
      </c>
      <c r="C15" t="s">
        <v>13</v>
      </c>
      <c r="D15" t="s">
        <v>7</v>
      </c>
      <c r="E15" t="s">
        <v>7</v>
      </c>
      <c r="F15" t="s">
        <v>13</v>
      </c>
      <c r="G15" t="s">
        <v>5</v>
      </c>
      <c r="I15" s="5" t="s">
        <v>15</v>
      </c>
      <c r="J15" s="8">
        <f t="shared" si="0"/>
        <v>5</v>
      </c>
      <c r="K15" s="8">
        <f t="shared" si="1"/>
        <v>5</v>
      </c>
      <c r="L15" s="8">
        <f t="shared" si="2"/>
        <v>5</v>
      </c>
      <c r="M15" s="8">
        <f t="shared" si="3"/>
        <v>5</v>
      </c>
      <c r="N15" s="8">
        <f t="shared" si="4"/>
        <v>5</v>
      </c>
    </row>
    <row r="16" spans="2:14" x14ac:dyDescent="0.2">
      <c r="B16" s="1">
        <v>13</v>
      </c>
      <c r="C16" t="s">
        <v>13</v>
      </c>
      <c r="D16" t="s">
        <v>8</v>
      </c>
      <c r="E16" t="s">
        <v>8</v>
      </c>
      <c r="F16" t="s">
        <v>14</v>
      </c>
      <c r="G16" t="s">
        <v>13</v>
      </c>
      <c r="I16" s="6" t="s">
        <v>33</v>
      </c>
      <c r="J16" s="8">
        <f>SUM(J4:J15)</f>
        <v>109</v>
      </c>
      <c r="K16" s="8">
        <f t="shared" ref="K16:N16" si="5">SUM(K4:K15)</f>
        <v>80</v>
      </c>
      <c r="L16" s="8">
        <f t="shared" si="5"/>
        <v>80</v>
      </c>
      <c r="M16" s="8">
        <f t="shared" si="5"/>
        <v>81</v>
      </c>
      <c r="N16" s="8">
        <f t="shared" si="5"/>
        <v>109</v>
      </c>
    </row>
    <row r="17" spans="2:14" x14ac:dyDescent="0.3">
      <c r="B17" s="1">
        <v>14</v>
      </c>
      <c r="C17" t="s">
        <v>5</v>
      </c>
      <c r="D17" t="s">
        <v>9</v>
      </c>
      <c r="E17" t="s">
        <v>7</v>
      </c>
      <c r="F17" t="s">
        <v>9</v>
      </c>
      <c r="G17" t="s">
        <v>7</v>
      </c>
      <c r="I17" s="3"/>
      <c r="J17" s="3"/>
      <c r="K17" s="3"/>
      <c r="L17" s="7" t="s">
        <v>32</v>
      </c>
      <c r="M17" s="24">
        <f>PRODUCT(J16:N16)</f>
        <v>6159110400</v>
      </c>
      <c r="N17" s="25"/>
    </row>
    <row r="18" spans="2:14" x14ac:dyDescent="0.3">
      <c r="B18" s="1">
        <v>15</v>
      </c>
      <c r="C18" t="s">
        <v>6</v>
      </c>
      <c r="D18" t="s">
        <v>12</v>
      </c>
      <c r="E18" t="s">
        <v>13</v>
      </c>
      <c r="F18" t="s">
        <v>5</v>
      </c>
      <c r="G18" t="s">
        <v>15</v>
      </c>
    </row>
    <row r="19" spans="2:14" x14ac:dyDescent="0.3">
      <c r="B19" s="1">
        <v>16</v>
      </c>
      <c r="C19" t="s">
        <v>13</v>
      </c>
      <c r="D19" t="s">
        <v>7</v>
      </c>
      <c r="E19" t="s">
        <v>7</v>
      </c>
      <c r="F19" t="s">
        <v>10</v>
      </c>
      <c r="G19" t="s">
        <v>12</v>
      </c>
    </row>
    <row r="20" spans="2:14" x14ac:dyDescent="0.3">
      <c r="B20" s="1">
        <v>17</v>
      </c>
      <c r="C20" t="s">
        <v>12</v>
      </c>
      <c r="D20" t="s">
        <v>8</v>
      </c>
      <c r="E20" t="s">
        <v>15</v>
      </c>
      <c r="F20" t="s">
        <v>11</v>
      </c>
      <c r="G20" t="s">
        <v>8</v>
      </c>
      <c r="I20" s="1" t="s">
        <v>34</v>
      </c>
      <c r="J20" s="8" t="s">
        <v>0</v>
      </c>
      <c r="K20" s="8" t="s">
        <v>1</v>
      </c>
      <c r="L20" s="8" t="s">
        <v>2</v>
      </c>
      <c r="M20" s="8" t="s">
        <v>3</v>
      </c>
      <c r="N20" s="8" t="s">
        <v>4</v>
      </c>
    </row>
    <row r="21" spans="2:14" x14ac:dyDescent="0.2">
      <c r="B21" s="1">
        <v>18</v>
      </c>
      <c r="C21" t="s">
        <v>11</v>
      </c>
      <c r="D21" t="s">
        <v>11</v>
      </c>
      <c r="E21" t="s">
        <v>11</v>
      </c>
      <c r="F21" t="s">
        <v>15</v>
      </c>
      <c r="G21" t="s">
        <v>6</v>
      </c>
      <c r="I21" s="4" t="s">
        <v>12</v>
      </c>
      <c r="J21" s="8">
        <f>J5+J$4</f>
        <v>4</v>
      </c>
      <c r="K21" s="8">
        <f t="shared" ref="K21:N21" si="6">K5+K$4</f>
        <v>10</v>
      </c>
      <c r="L21" s="8">
        <f t="shared" si="6"/>
        <v>6</v>
      </c>
      <c r="M21" s="8">
        <f t="shared" si="6"/>
        <v>7</v>
      </c>
      <c r="N21" s="8">
        <f t="shared" si="6"/>
        <v>4</v>
      </c>
    </row>
    <row r="22" spans="2:14" x14ac:dyDescent="0.2">
      <c r="B22" s="1">
        <v>19</v>
      </c>
      <c r="C22" t="s">
        <v>5</v>
      </c>
      <c r="D22" t="s">
        <v>7</v>
      </c>
      <c r="E22" t="s">
        <v>5</v>
      </c>
      <c r="F22" t="s">
        <v>8</v>
      </c>
      <c r="G22" t="s">
        <v>14</v>
      </c>
      <c r="I22" s="4" t="s">
        <v>10</v>
      </c>
      <c r="J22" s="8">
        <f t="shared" ref="J22:N22" si="7">J6+J$4</f>
        <v>4</v>
      </c>
      <c r="K22" s="8">
        <f t="shared" si="7"/>
        <v>8</v>
      </c>
      <c r="L22" s="8">
        <f t="shared" si="7"/>
        <v>9</v>
      </c>
      <c r="M22" s="8">
        <f t="shared" si="7"/>
        <v>4</v>
      </c>
      <c r="N22" s="8">
        <f t="shared" si="7"/>
        <v>4</v>
      </c>
    </row>
    <row r="23" spans="2:14" x14ac:dyDescent="0.2">
      <c r="B23" s="1">
        <v>20</v>
      </c>
      <c r="C23" t="s">
        <v>11</v>
      </c>
      <c r="D23" t="s">
        <v>12</v>
      </c>
      <c r="E23" t="s">
        <v>9</v>
      </c>
      <c r="F23" t="s">
        <v>7</v>
      </c>
      <c r="G23" t="s">
        <v>5</v>
      </c>
      <c r="I23" s="4" t="s">
        <v>14</v>
      </c>
      <c r="J23" s="8">
        <f t="shared" ref="J23:N23" si="8">J7+J$4</f>
        <v>7</v>
      </c>
      <c r="K23" s="8">
        <f t="shared" si="8"/>
        <v>10</v>
      </c>
      <c r="L23" s="8">
        <f t="shared" si="8"/>
        <v>10</v>
      </c>
      <c r="M23" s="8">
        <f t="shared" si="8"/>
        <v>8</v>
      </c>
      <c r="N23" s="8">
        <f t="shared" si="8"/>
        <v>7</v>
      </c>
    </row>
    <row r="24" spans="2:14" x14ac:dyDescent="0.2">
      <c r="B24" s="1">
        <v>21</v>
      </c>
      <c r="C24" t="s">
        <v>13</v>
      </c>
      <c r="D24" t="s">
        <v>8</v>
      </c>
      <c r="E24" t="s">
        <v>5</v>
      </c>
      <c r="F24" t="s">
        <v>5</v>
      </c>
      <c r="G24" t="s">
        <v>12</v>
      </c>
      <c r="I24" s="4" t="s">
        <v>9</v>
      </c>
      <c r="J24" s="8">
        <f t="shared" ref="J24:N24" si="9">J8+J$4</f>
        <v>8</v>
      </c>
      <c r="K24" s="8">
        <f t="shared" si="9"/>
        <v>12</v>
      </c>
      <c r="L24" s="8">
        <f t="shared" si="9"/>
        <v>10</v>
      </c>
      <c r="M24" s="8">
        <f t="shared" si="9"/>
        <v>9</v>
      </c>
      <c r="N24" s="8">
        <f t="shared" si="9"/>
        <v>8</v>
      </c>
    </row>
    <row r="25" spans="2:14" x14ac:dyDescent="0.2">
      <c r="B25" s="1">
        <v>22</v>
      </c>
      <c r="C25" t="s">
        <v>6</v>
      </c>
      <c r="D25" t="s">
        <v>7</v>
      </c>
      <c r="E25" t="s">
        <v>7</v>
      </c>
      <c r="F25" t="s">
        <v>10</v>
      </c>
      <c r="G25" t="s">
        <v>5</v>
      </c>
      <c r="I25" s="4" t="s">
        <v>8</v>
      </c>
      <c r="J25" s="8">
        <f t="shared" ref="J25:N25" si="10">J9+J$4</f>
        <v>9</v>
      </c>
      <c r="K25" s="8">
        <f t="shared" si="10"/>
        <v>13</v>
      </c>
      <c r="L25" s="8">
        <f t="shared" si="10"/>
        <v>13</v>
      </c>
      <c r="M25" s="8">
        <f t="shared" si="10"/>
        <v>10</v>
      </c>
      <c r="N25" s="8">
        <f t="shared" si="10"/>
        <v>9</v>
      </c>
    </row>
    <row r="26" spans="2:14" x14ac:dyDescent="0.2">
      <c r="B26" s="1">
        <v>23</v>
      </c>
      <c r="C26" t="s">
        <v>12</v>
      </c>
      <c r="D26" t="s">
        <v>5</v>
      </c>
      <c r="E26" t="s">
        <v>11</v>
      </c>
      <c r="F26" t="s">
        <v>16</v>
      </c>
      <c r="G26" t="s">
        <v>11</v>
      </c>
      <c r="I26" s="4" t="s">
        <v>6</v>
      </c>
      <c r="J26" s="8">
        <f t="shared" ref="J26:N26" si="11">J10+J$4</f>
        <v>11</v>
      </c>
      <c r="K26" s="8">
        <f t="shared" si="11"/>
        <v>14</v>
      </c>
      <c r="L26" s="8">
        <f t="shared" si="11"/>
        <v>9</v>
      </c>
      <c r="M26" s="8">
        <f t="shared" si="11"/>
        <v>8</v>
      </c>
      <c r="N26" s="8">
        <f t="shared" si="11"/>
        <v>14</v>
      </c>
    </row>
    <row r="27" spans="2:14" x14ac:dyDescent="0.2">
      <c r="B27" s="1">
        <v>24</v>
      </c>
      <c r="C27" t="s">
        <v>15</v>
      </c>
      <c r="D27" t="s">
        <v>10</v>
      </c>
      <c r="E27" t="s">
        <v>5</v>
      </c>
      <c r="F27" t="s">
        <v>14</v>
      </c>
      <c r="G27" t="s">
        <v>5</v>
      </c>
      <c r="I27" s="4" t="s">
        <v>11</v>
      </c>
      <c r="J27" s="8">
        <f t="shared" ref="J27:N27" si="12">J11+J$4</f>
        <v>16</v>
      </c>
      <c r="K27" s="8">
        <f t="shared" si="12"/>
        <v>13</v>
      </c>
      <c r="L27" s="8">
        <f t="shared" si="12"/>
        <v>13</v>
      </c>
      <c r="M27" s="8">
        <f t="shared" si="12"/>
        <v>12</v>
      </c>
      <c r="N27" s="8">
        <f t="shared" si="12"/>
        <v>13</v>
      </c>
    </row>
    <row r="28" spans="2:14" x14ac:dyDescent="0.2">
      <c r="B28" s="1">
        <v>25</v>
      </c>
      <c r="C28" t="s">
        <v>5</v>
      </c>
      <c r="D28" t="s">
        <v>15</v>
      </c>
      <c r="E28" t="s">
        <v>13</v>
      </c>
      <c r="F28" t="s">
        <v>9</v>
      </c>
      <c r="G28" t="s">
        <v>7</v>
      </c>
      <c r="I28" s="4" t="s">
        <v>7</v>
      </c>
      <c r="J28" s="8">
        <f t="shared" ref="J28:N28" si="13">J12+J$4</f>
        <v>16</v>
      </c>
      <c r="K28" s="8">
        <f t="shared" si="13"/>
        <v>13</v>
      </c>
      <c r="L28" s="8">
        <f t="shared" si="13"/>
        <v>14</v>
      </c>
      <c r="M28" s="8">
        <f t="shared" si="13"/>
        <v>12</v>
      </c>
      <c r="N28" s="8">
        <f t="shared" si="13"/>
        <v>15</v>
      </c>
    </row>
    <row r="29" spans="2:14" x14ac:dyDescent="0.2">
      <c r="B29" s="1">
        <v>26</v>
      </c>
      <c r="C29" t="s">
        <v>13</v>
      </c>
      <c r="D29" t="s">
        <v>5</v>
      </c>
      <c r="E29" t="s">
        <v>14</v>
      </c>
      <c r="F29" t="s">
        <v>5</v>
      </c>
      <c r="G29" t="s">
        <v>6</v>
      </c>
      <c r="I29" s="4" t="s">
        <v>13</v>
      </c>
      <c r="J29" s="8">
        <f t="shared" ref="J29:N29" si="14">J13+J$4</f>
        <v>13</v>
      </c>
      <c r="K29" s="8">
        <f t="shared" si="14"/>
        <v>13</v>
      </c>
      <c r="L29" s="8">
        <f t="shared" si="14"/>
        <v>13</v>
      </c>
      <c r="M29" s="8">
        <f t="shared" si="14"/>
        <v>10</v>
      </c>
      <c r="N29" s="8">
        <f t="shared" si="14"/>
        <v>14</v>
      </c>
    </row>
    <row r="30" spans="2:14" x14ac:dyDescent="0.2">
      <c r="B30" s="1">
        <v>27</v>
      </c>
      <c r="C30" t="s">
        <v>7</v>
      </c>
      <c r="D30" t="s">
        <v>5</v>
      </c>
      <c r="E30" t="s">
        <v>15</v>
      </c>
      <c r="F30" t="s">
        <v>8</v>
      </c>
      <c r="G30" t="s">
        <v>13</v>
      </c>
      <c r="I30" s="4" t="s">
        <v>5</v>
      </c>
      <c r="J30" s="8">
        <f t="shared" ref="J30:N30" si="15">J14+J$4</f>
        <v>16</v>
      </c>
      <c r="K30" s="8">
        <f t="shared" si="15"/>
        <v>14</v>
      </c>
      <c r="L30" s="8">
        <f t="shared" si="15"/>
        <v>14</v>
      </c>
      <c r="M30" s="8">
        <f t="shared" si="15"/>
        <v>14</v>
      </c>
      <c r="N30" s="8">
        <f t="shared" si="15"/>
        <v>16</v>
      </c>
    </row>
    <row r="31" spans="2:14" x14ac:dyDescent="0.3">
      <c r="B31" s="1">
        <v>28</v>
      </c>
      <c r="C31" t="s">
        <v>6</v>
      </c>
      <c r="D31" t="s">
        <v>16</v>
      </c>
      <c r="E31" t="s">
        <v>16</v>
      </c>
      <c r="F31" t="s">
        <v>7</v>
      </c>
      <c r="G31" t="s">
        <v>7</v>
      </c>
    </row>
    <row r="32" spans="2:14" x14ac:dyDescent="0.3">
      <c r="B32" s="1">
        <v>29</v>
      </c>
      <c r="C32" t="s">
        <v>5</v>
      </c>
      <c r="D32" t="s">
        <v>14</v>
      </c>
      <c r="E32" t="s">
        <v>5</v>
      </c>
      <c r="F32" t="s">
        <v>12</v>
      </c>
      <c r="G32" t="s">
        <v>15</v>
      </c>
      <c r="I32" s="1" t="s">
        <v>35</v>
      </c>
      <c r="J32" s="8" t="s">
        <v>0</v>
      </c>
      <c r="K32" s="8" t="s">
        <v>1</v>
      </c>
      <c r="L32" s="8" t="s">
        <v>2</v>
      </c>
      <c r="M32" s="8" t="s">
        <v>3</v>
      </c>
      <c r="N32" s="8" t="s">
        <v>4</v>
      </c>
    </row>
    <row r="33" spans="2:22" x14ac:dyDescent="0.2">
      <c r="B33" s="1">
        <v>30</v>
      </c>
      <c r="C33" t="s">
        <v>11</v>
      </c>
      <c r="D33" t="s">
        <v>11</v>
      </c>
      <c r="E33" t="s">
        <v>14</v>
      </c>
      <c r="F33" t="s">
        <v>12</v>
      </c>
      <c r="G33" t="s">
        <v>11</v>
      </c>
      <c r="I33" s="4" t="s">
        <v>12</v>
      </c>
      <c r="J33" s="8">
        <f>J$16-J21</f>
        <v>105</v>
      </c>
      <c r="K33" s="8">
        <f t="shared" ref="K33:N33" si="16">K$16-K21</f>
        <v>70</v>
      </c>
      <c r="L33" s="8">
        <f t="shared" si="16"/>
        <v>74</v>
      </c>
      <c r="M33" s="8">
        <f t="shared" si="16"/>
        <v>74</v>
      </c>
      <c r="N33" s="8">
        <f t="shared" si="16"/>
        <v>105</v>
      </c>
    </row>
    <row r="34" spans="2:22" x14ac:dyDescent="0.2">
      <c r="B34" s="1">
        <v>31</v>
      </c>
      <c r="C34" t="s">
        <v>7</v>
      </c>
      <c r="D34" t="s">
        <v>14</v>
      </c>
      <c r="E34" t="s">
        <v>6</v>
      </c>
      <c r="F34" t="s">
        <v>7</v>
      </c>
      <c r="G34" t="s">
        <v>13</v>
      </c>
      <c r="I34" s="4" t="s">
        <v>10</v>
      </c>
      <c r="J34" s="8">
        <f t="shared" ref="J34:N34" si="17">J$16-J22</f>
        <v>105</v>
      </c>
      <c r="K34" s="8">
        <f t="shared" si="17"/>
        <v>72</v>
      </c>
      <c r="L34" s="8">
        <f t="shared" si="17"/>
        <v>71</v>
      </c>
      <c r="M34" s="8">
        <f t="shared" si="17"/>
        <v>77</v>
      </c>
      <c r="N34" s="8">
        <f t="shared" si="17"/>
        <v>105</v>
      </c>
    </row>
    <row r="35" spans="2:22" x14ac:dyDescent="0.2">
      <c r="B35" s="1">
        <v>32</v>
      </c>
      <c r="C35" t="s">
        <v>5</v>
      </c>
      <c r="D35" t="s">
        <v>13</v>
      </c>
      <c r="E35" t="s">
        <v>5</v>
      </c>
      <c r="F35" t="s">
        <v>11</v>
      </c>
      <c r="G35" t="s">
        <v>12</v>
      </c>
      <c r="I35" s="4" t="s">
        <v>14</v>
      </c>
      <c r="J35" s="8">
        <f t="shared" ref="J35:N35" si="18">J$16-J23</f>
        <v>102</v>
      </c>
      <c r="K35" s="8">
        <f t="shared" si="18"/>
        <v>70</v>
      </c>
      <c r="L35" s="8">
        <f t="shared" si="18"/>
        <v>70</v>
      </c>
      <c r="M35" s="8">
        <f t="shared" si="18"/>
        <v>73</v>
      </c>
      <c r="N35" s="8">
        <f t="shared" si="18"/>
        <v>102</v>
      </c>
    </row>
    <row r="36" spans="2:22" x14ac:dyDescent="0.2">
      <c r="B36" s="1">
        <v>33</v>
      </c>
      <c r="C36" t="s">
        <v>12</v>
      </c>
      <c r="D36" t="s">
        <v>9</v>
      </c>
      <c r="E36" t="s">
        <v>13</v>
      </c>
      <c r="F36" t="s">
        <v>8</v>
      </c>
      <c r="G36" t="s">
        <v>6</v>
      </c>
      <c r="I36" s="4" t="s">
        <v>9</v>
      </c>
      <c r="J36" s="8">
        <f t="shared" ref="J36:N36" si="19">J$16-J24</f>
        <v>101</v>
      </c>
      <c r="K36" s="8">
        <f t="shared" si="19"/>
        <v>68</v>
      </c>
      <c r="L36" s="8">
        <f t="shared" si="19"/>
        <v>70</v>
      </c>
      <c r="M36" s="8">
        <f t="shared" si="19"/>
        <v>72</v>
      </c>
      <c r="N36" s="8">
        <f t="shared" si="19"/>
        <v>101</v>
      </c>
    </row>
    <row r="37" spans="2:22" x14ac:dyDescent="0.2">
      <c r="B37" s="1">
        <v>34</v>
      </c>
      <c r="C37" t="s">
        <v>11</v>
      </c>
      <c r="D37" t="s">
        <v>6</v>
      </c>
      <c r="E37" t="s">
        <v>10</v>
      </c>
      <c r="F37" t="s">
        <v>15</v>
      </c>
      <c r="G37" t="s">
        <v>7</v>
      </c>
      <c r="I37" s="4" t="s">
        <v>8</v>
      </c>
      <c r="J37" s="8">
        <f t="shared" ref="J37:N37" si="20">J$16-J25</f>
        <v>100</v>
      </c>
      <c r="K37" s="8">
        <f t="shared" si="20"/>
        <v>67</v>
      </c>
      <c r="L37" s="8">
        <f t="shared" si="20"/>
        <v>67</v>
      </c>
      <c r="M37" s="8">
        <f t="shared" si="20"/>
        <v>71</v>
      </c>
      <c r="N37" s="8">
        <f t="shared" si="20"/>
        <v>100</v>
      </c>
    </row>
    <row r="38" spans="2:22" x14ac:dyDescent="0.2">
      <c r="B38" s="1">
        <v>35</v>
      </c>
      <c r="C38" t="s">
        <v>7</v>
      </c>
      <c r="D38" t="s">
        <v>10</v>
      </c>
      <c r="E38" t="s">
        <v>11</v>
      </c>
      <c r="F38" t="s">
        <v>6</v>
      </c>
      <c r="G38" t="s">
        <v>11</v>
      </c>
      <c r="I38" s="4" t="s">
        <v>6</v>
      </c>
      <c r="J38" s="8">
        <f t="shared" ref="J38:N38" si="21">J$16-J26</f>
        <v>98</v>
      </c>
      <c r="K38" s="8">
        <f t="shared" si="21"/>
        <v>66</v>
      </c>
      <c r="L38" s="8">
        <f t="shared" si="21"/>
        <v>71</v>
      </c>
      <c r="M38" s="8">
        <f t="shared" si="21"/>
        <v>73</v>
      </c>
      <c r="N38" s="8">
        <f t="shared" si="21"/>
        <v>95</v>
      </c>
    </row>
    <row r="39" spans="2:22" x14ac:dyDescent="0.2">
      <c r="B39" s="1">
        <v>36</v>
      </c>
      <c r="C39" t="s">
        <v>5</v>
      </c>
      <c r="D39" t="s">
        <v>8</v>
      </c>
      <c r="E39" t="s">
        <v>8</v>
      </c>
      <c r="F39" t="s">
        <v>13</v>
      </c>
      <c r="G39" t="s">
        <v>5</v>
      </c>
      <c r="I39" s="4" t="s">
        <v>11</v>
      </c>
      <c r="J39" s="8">
        <f t="shared" ref="J39:N39" si="22">J$16-J27</f>
        <v>93</v>
      </c>
      <c r="K39" s="8">
        <f t="shared" si="22"/>
        <v>67</v>
      </c>
      <c r="L39" s="8">
        <f t="shared" si="22"/>
        <v>67</v>
      </c>
      <c r="M39" s="8">
        <f t="shared" si="22"/>
        <v>69</v>
      </c>
      <c r="N39" s="8">
        <f t="shared" si="22"/>
        <v>96</v>
      </c>
    </row>
    <row r="40" spans="2:22" x14ac:dyDescent="0.2">
      <c r="B40" s="1">
        <v>37</v>
      </c>
      <c r="C40" t="s">
        <v>11</v>
      </c>
      <c r="D40" t="s">
        <v>14</v>
      </c>
      <c r="E40" t="s">
        <v>5</v>
      </c>
      <c r="F40" t="s">
        <v>9</v>
      </c>
      <c r="G40" t="s">
        <v>13</v>
      </c>
      <c r="I40" s="4" t="s">
        <v>7</v>
      </c>
      <c r="J40" s="8">
        <f t="shared" ref="J40:N40" si="23">J$16-J28</f>
        <v>93</v>
      </c>
      <c r="K40" s="8">
        <f t="shared" si="23"/>
        <v>67</v>
      </c>
      <c r="L40" s="8">
        <f t="shared" si="23"/>
        <v>66</v>
      </c>
      <c r="M40" s="8">
        <f t="shared" si="23"/>
        <v>69</v>
      </c>
      <c r="N40" s="8">
        <f t="shared" si="23"/>
        <v>94</v>
      </c>
    </row>
    <row r="41" spans="2:22" x14ac:dyDescent="0.2">
      <c r="B41" s="1">
        <v>38</v>
      </c>
      <c r="C41" t="s">
        <v>9</v>
      </c>
      <c r="D41" t="s">
        <v>5</v>
      </c>
      <c r="E41" t="s">
        <v>9</v>
      </c>
      <c r="F41" t="s">
        <v>11</v>
      </c>
      <c r="G41" t="s">
        <v>8</v>
      </c>
      <c r="I41" s="4" t="s">
        <v>13</v>
      </c>
      <c r="J41" s="8">
        <f t="shared" ref="J41:N41" si="24">J$16-J29</f>
        <v>96</v>
      </c>
      <c r="K41" s="8">
        <f t="shared" si="24"/>
        <v>67</v>
      </c>
      <c r="L41" s="8">
        <f t="shared" si="24"/>
        <v>67</v>
      </c>
      <c r="M41" s="8">
        <f t="shared" si="24"/>
        <v>71</v>
      </c>
      <c r="N41" s="8">
        <f t="shared" si="24"/>
        <v>95</v>
      </c>
    </row>
    <row r="42" spans="2:22" x14ac:dyDescent="0.2">
      <c r="B42" s="1">
        <v>39</v>
      </c>
      <c r="C42" t="s">
        <v>13</v>
      </c>
      <c r="D42" t="s">
        <v>8</v>
      </c>
      <c r="E42" t="s">
        <v>11</v>
      </c>
      <c r="F42" t="s">
        <v>6</v>
      </c>
      <c r="G42" t="s">
        <v>13</v>
      </c>
      <c r="I42" s="4" t="s">
        <v>5</v>
      </c>
      <c r="J42" s="8">
        <f t="shared" ref="J42:N42" si="25">J$16-J30</f>
        <v>93</v>
      </c>
      <c r="K42" s="8">
        <f t="shared" si="25"/>
        <v>66</v>
      </c>
      <c r="L42" s="8">
        <f t="shared" si="25"/>
        <v>66</v>
      </c>
      <c r="M42" s="8">
        <f t="shared" si="25"/>
        <v>67</v>
      </c>
      <c r="N42" s="8">
        <f t="shared" si="25"/>
        <v>93</v>
      </c>
    </row>
    <row r="43" spans="2:22" x14ac:dyDescent="0.3">
      <c r="B43" s="1">
        <v>40</v>
      </c>
      <c r="C43" t="s">
        <v>7</v>
      </c>
      <c r="D43" t="s">
        <v>9</v>
      </c>
      <c r="E43" t="s">
        <v>8</v>
      </c>
      <c r="F43" t="s">
        <v>5</v>
      </c>
      <c r="G43" t="s">
        <v>11</v>
      </c>
    </row>
    <row r="44" spans="2:22" x14ac:dyDescent="0.3">
      <c r="B44" s="1">
        <v>41</v>
      </c>
      <c r="C44" t="s">
        <v>8</v>
      </c>
      <c r="D44" t="s">
        <v>13</v>
      </c>
      <c r="E44" t="s">
        <v>12</v>
      </c>
      <c r="F44" t="s">
        <v>7</v>
      </c>
      <c r="G44" t="s">
        <v>6</v>
      </c>
    </row>
    <row r="45" spans="2:22" x14ac:dyDescent="0.3">
      <c r="B45" s="1">
        <v>42</v>
      </c>
      <c r="C45" t="s">
        <v>6</v>
      </c>
      <c r="D45" t="s">
        <v>12</v>
      </c>
      <c r="E45" t="s">
        <v>15</v>
      </c>
      <c r="F45" t="s">
        <v>9</v>
      </c>
      <c r="G45" t="s">
        <v>8</v>
      </c>
    </row>
    <row r="46" spans="2:22" x14ac:dyDescent="0.3">
      <c r="B46" s="1">
        <v>43</v>
      </c>
      <c r="C46" t="s">
        <v>10</v>
      </c>
      <c r="D46" t="s">
        <v>15</v>
      </c>
      <c r="E46" t="s">
        <v>9</v>
      </c>
      <c r="F46" t="s">
        <v>13</v>
      </c>
      <c r="G46" t="s">
        <v>7</v>
      </c>
      <c r="I46" s="26" t="s">
        <v>46</v>
      </c>
      <c r="J46" s="26"/>
      <c r="K46" s="26"/>
      <c r="L46" s="26"/>
      <c r="M46" s="26"/>
      <c r="N46" s="17" t="s">
        <v>54</v>
      </c>
      <c r="O46" s="17" t="s">
        <v>55</v>
      </c>
      <c r="P46" s="17" t="s">
        <v>56</v>
      </c>
      <c r="Q46" s="17" t="s">
        <v>57</v>
      </c>
      <c r="R46" s="17" t="s">
        <v>58</v>
      </c>
      <c r="S46" s="1" t="s">
        <v>47</v>
      </c>
      <c r="T46" s="1" t="s">
        <v>48</v>
      </c>
      <c r="U46" s="1" t="s">
        <v>49</v>
      </c>
      <c r="V46" s="1" t="s">
        <v>50</v>
      </c>
    </row>
    <row r="47" spans="2:22" x14ac:dyDescent="0.3">
      <c r="B47" s="1">
        <v>44</v>
      </c>
      <c r="C47" t="s">
        <v>8</v>
      </c>
      <c r="D47" t="s">
        <v>5</v>
      </c>
      <c r="E47" t="s">
        <v>11</v>
      </c>
      <c r="F47" t="s">
        <v>9</v>
      </c>
      <c r="G47" t="s">
        <v>6</v>
      </c>
      <c r="I47" s="9" t="s">
        <v>36</v>
      </c>
      <c r="J47" s="9" t="s">
        <v>36</v>
      </c>
      <c r="K47" s="9" t="s">
        <v>36</v>
      </c>
      <c r="L47" s="9" t="s">
        <v>36</v>
      </c>
      <c r="M47" s="10" t="s">
        <v>36</v>
      </c>
      <c r="N47" s="1">
        <f t="shared" ref="N47:N76" si="26">VLOOKUP(I47,$I$21:$N$30, 2, 1)</f>
        <v>4</v>
      </c>
      <c r="O47" s="1">
        <f t="shared" ref="O47:O76" si="27">VLOOKUP(J47,$I$21:$N$30, 3, 1)</f>
        <v>10</v>
      </c>
      <c r="P47" s="1">
        <f t="shared" ref="P47:P76" si="28">VLOOKUP(K47,$I$21:$N$30, 4, 1)</f>
        <v>6</v>
      </c>
      <c r="Q47" s="1">
        <f t="shared" ref="Q47:Q66" si="29">VLOOKUP(L47,$I$21:$N$30, 5, 1)</f>
        <v>7</v>
      </c>
      <c r="R47" s="1">
        <f t="shared" ref="R47:R56" si="30">VLOOKUP(M47,$I$21:$N$30, 6, 1)</f>
        <v>4</v>
      </c>
      <c r="S47" s="12">
        <f>PRODUCT(N47:R47)</f>
        <v>6720</v>
      </c>
      <c r="T47" s="12">
        <v>300</v>
      </c>
      <c r="U47" s="13">
        <f>T47*S47</f>
        <v>2016000</v>
      </c>
      <c r="V47">
        <f t="shared" ref="V47:V76" si="31">U47/$M$17</f>
        <v>3.2731999738144004E-4</v>
      </c>
    </row>
    <row r="48" spans="2:22" x14ac:dyDescent="0.3">
      <c r="B48" s="1">
        <v>45</v>
      </c>
      <c r="C48" t="s">
        <v>7</v>
      </c>
      <c r="D48" t="s">
        <v>6</v>
      </c>
      <c r="E48" t="s">
        <v>9</v>
      </c>
      <c r="F48" t="s">
        <v>13</v>
      </c>
      <c r="G48" t="s">
        <v>5</v>
      </c>
      <c r="I48" s="9" t="s">
        <v>37</v>
      </c>
      <c r="J48" s="9" t="s">
        <v>37</v>
      </c>
      <c r="K48" s="9" t="s">
        <v>37</v>
      </c>
      <c r="L48" s="9" t="s">
        <v>37</v>
      </c>
      <c r="M48" s="10" t="s">
        <v>37</v>
      </c>
      <c r="N48" s="1">
        <f t="shared" si="26"/>
        <v>4</v>
      </c>
      <c r="O48" s="1">
        <f t="shared" si="27"/>
        <v>8</v>
      </c>
      <c r="P48" s="1">
        <f t="shared" si="28"/>
        <v>9</v>
      </c>
      <c r="Q48" s="1">
        <f t="shared" si="29"/>
        <v>4</v>
      </c>
      <c r="R48" s="1">
        <f t="shared" si="30"/>
        <v>4</v>
      </c>
      <c r="S48" s="12">
        <f t="shared" ref="S48:S76" si="32">PRODUCT(N48:R48)</f>
        <v>4608</v>
      </c>
      <c r="T48" s="12">
        <v>250</v>
      </c>
      <c r="U48" s="13">
        <f t="shared" ref="U48:U76" si="33">T48*S48</f>
        <v>1152000</v>
      </c>
      <c r="V48">
        <f t="shared" si="31"/>
        <v>1.8703999850368E-4</v>
      </c>
    </row>
    <row r="49" spans="2:22" x14ac:dyDescent="0.3">
      <c r="B49" s="1">
        <v>46</v>
      </c>
      <c r="C49" t="s">
        <v>15</v>
      </c>
      <c r="D49" t="s">
        <v>11</v>
      </c>
      <c r="E49" t="s">
        <v>13</v>
      </c>
      <c r="F49" t="s">
        <v>8</v>
      </c>
      <c r="G49" t="s">
        <v>13</v>
      </c>
      <c r="I49" s="9" t="s">
        <v>38</v>
      </c>
      <c r="J49" s="9" t="s">
        <v>38</v>
      </c>
      <c r="K49" s="9" t="s">
        <v>38</v>
      </c>
      <c r="L49" s="9" t="s">
        <v>38</v>
      </c>
      <c r="M49" s="10" t="s">
        <v>38</v>
      </c>
      <c r="N49" s="1">
        <f t="shared" si="26"/>
        <v>7</v>
      </c>
      <c r="O49" s="1">
        <f t="shared" si="27"/>
        <v>10</v>
      </c>
      <c r="P49" s="1">
        <f t="shared" si="28"/>
        <v>10</v>
      </c>
      <c r="Q49" s="1">
        <f t="shared" si="29"/>
        <v>8</v>
      </c>
      <c r="R49" s="1">
        <f t="shared" si="30"/>
        <v>7</v>
      </c>
      <c r="S49" s="12">
        <f t="shared" si="32"/>
        <v>39200</v>
      </c>
      <c r="T49" s="12">
        <v>100</v>
      </c>
      <c r="U49" s="13">
        <f t="shared" si="33"/>
        <v>3920000</v>
      </c>
      <c r="V49">
        <f t="shared" si="31"/>
        <v>6.3645555046391118E-4</v>
      </c>
    </row>
    <row r="50" spans="2:22" x14ac:dyDescent="0.3">
      <c r="B50" s="1">
        <v>47</v>
      </c>
      <c r="C50" t="s">
        <v>13</v>
      </c>
      <c r="D50" t="s">
        <v>16</v>
      </c>
      <c r="E50" t="s">
        <v>7</v>
      </c>
      <c r="F50" t="s">
        <v>5</v>
      </c>
      <c r="G50" t="s">
        <v>6</v>
      </c>
      <c r="I50" s="9" t="s">
        <v>39</v>
      </c>
      <c r="J50" s="9" t="s">
        <v>39</v>
      </c>
      <c r="K50" s="9" t="s">
        <v>39</v>
      </c>
      <c r="L50" s="9" t="s">
        <v>39</v>
      </c>
      <c r="M50" s="10" t="s">
        <v>39</v>
      </c>
      <c r="N50" s="1">
        <f t="shared" si="26"/>
        <v>8</v>
      </c>
      <c r="O50" s="1">
        <f t="shared" si="27"/>
        <v>12</v>
      </c>
      <c r="P50" s="1">
        <f t="shared" si="28"/>
        <v>10</v>
      </c>
      <c r="Q50" s="1">
        <f t="shared" si="29"/>
        <v>9</v>
      </c>
      <c r="R50" s="1">
        <f t="shared" si="30"/>
        <v>8</v>
      </c>
      <c r="S50" s="12">
        <f t="shared" si="32"/>
        <v>69120</v>
      </c>
      <c r="T50" s="12">
        <v>100</v>
      </c>
      <c r="U50" s="13">
        <f t="shared" si="33"/>
        <v>6912000</v>
      </c>
      <c r="V50">
        <f t="shared" si="31"/>
        <v>1.1222399910220801E-3</v>
      </c>
    </row>
    <row r="51" spans="2:22" x14ac:dyDescent="0.3">
      <c r="B51" s="1">
        <v>48</v>
      </c>
      <c r="C51" t="s">
        <v>11</v>
      </c>
      <c r="D51" t="s">
        <v>6</v>
      </c>
      <c r="E51" t="s">
        <v>10</v>
      </c>
      <c r="F51" t="s">
        <v>16</v>
      </c>
      <c r="G51" t="s">
        <v>7</v>
      </c>
      <c r="I51" s="9" t="s">
        <v>40</v>
      </c>
      <c r="J51" s="9" t="s">
        <v>40</v>
      </c>
      <c r="K51" s="9" t="s">
        <v>40</v>
      </c>
      <c r="L51" s="9" t="s">
        <v>40</v>
      </c>
      <c r="M51" s="10" t="s">
        <v>40</v>
      </c>
      <c r="N51" s="1">
        <f t="shared" si="26"/>
        <v>9</v>
      </c>
      <c r="O51" s="1">
        <f t="shared" si="27"/>
        <v>13</v>
      </c>
      <c r="P51" s="1">
        <f t="shared" si="28"/>
        <v>13</v>
      </c>
      <c r="Q51" s="1">
        <f t="shared" si="29"/>
        <v>10</v>
      </c>
      <c r="R51" s="1">
        <f t="shared" si="30"/>
        <v>9</v>
      </c>
      <c r="S51" s="12">
        <f t="shared" si="32"/>
        <v>136890</v>
      </c>
      <c r="T51" s="12">
        <v>80</v>
      </c>
      <c r="U51" s="13">
        <f t="shared" si="33"/>
        <v>10951200</v>
      </c>
      <c r="V51">
        <f t="shared" si="31"/>
        <v>1.778048985775608E-3</v>
      </c>
    </row>
    <row r="52" spans="2:22" x14ac:dyDescent="0.3">
      <c r="B52" s="1">
        <v>49</v>
      </c>
      <c r="C52" t="s">
        <v>8</v>
      </c>
      <c r="D52" t="s">
        <v>13</v>
      </c>
      <c r="E52" t="s">
        <v>11</v>
      </c>
      <c r="F52" t="s">
        <v>15</v>
      </c>
      <c r="G52" t="s">
        <v>9</v>
      </c>
      <c r="I52" s="9" t="s">
        <v>41</v>
      </c>
      <c r="J52" s="9" t="s">
        <v>41</v>
      </c>
      <c r="K52" s="9" t="s">
        <v>41</v>
      </c>
      <c r="L52" s="9" t="s">
        <v>41</v>
      </c>
      <c r="M52" s="10" t="s">
        <v>41</v>
      </c>
      <c r="N52" s="1">
        <f t="shared" si="26"/>
        <v>11</v>
      </c>
      <c r="O52" s="1">
        <f t="shared" si="27"/>
        <v>14</v>
      </c>
      <c r="P52" s="1">
        <f t="shared" si="28"/>
        <v>9</v>
      </c>
      <c r="Q52" s="1">
        <f t="shared" si="29"/>
        <v>8</v>
      </c>
      <c r="R52" s="1">
        <f t="shared" si="30"/>
        <v>14</v>
      </c>
      <c r="S52" s="12">
        <f t="shared" si="32"/>
        <v>155232</v>
      </c>
      <c r="T52" s="12">
        <v>50</v>
      </c>
      <c r="U52" s="13">
        <f t="shared" si="33"/>
        <v>7761600</v>
      </c>
      <c r="V52">
        <f t="shared" si="31"/>
        <v>1.260181989918544E-3</v>
      </c>
    </row>
    <row r="53" spans="2:22" x14ac:dyDescent="0.3">
      <c r="B53" s="1">
        <v>50</v>
      </c>
      <c r="C53" t="s">
        <v>13</v>
      </c>
      <c r="D53" t="s">
        <v>9</v>
      </c>
      <c r="E53" t="s">
        <v>5</v>
      </c>
      <c r="F53" t="s">
        <v>8</v>
      </c>
      <c r="G53" t="s">
        <v>11</v>
      </c>
      <c r="I53" s="9" t="s">
        <v>42</v>
      </c>
      <c r="J53" s="9" t="s">
        <v>42</v>
      </c>
      <c r="K53" s="9" t="s">
        <v>42</v>
      </c>
      <c r="L53" s="9" t="s">
        <v>42</v>
      </c>
      <c r="M53" s="10" t="s">
        <v>42</v>
      </c>
      <c r="N53" s="1">
        <f t="shared" si="26"/>
        <v>16</v>
      </c>
      <c r="O53" s="1">
        <f t="shared" si="27"/>
        <v>13</v>
      </c>
      <c r="P53" s="1">
        <f t="shared" si="28"/>
        <v>13</v>
      </c>
      <c r="Q53" s="1">
        <f t="shared" si="29"/>
        <v>12</v>
      </c>
      <c r="R53" s="1">
        <f t="shared" si="30"/>
        <v>13</v>
      </c>
      <c r="S53" s="12">
        <f t="shared" si="32"/>
        <v>421824</v>
      </c>
      <c r="T53" s="12">
        <v>25</v>
      </c>
      <c r="U53" s="13">
        <f t="shared" si="33"/>
        <v>10545600</v>
      </c>
      <c r="V53">
        <f t="shared" si="31"/>
        <v>1.7121953196357709E-3</v>
      </c>
    </row>
    <row r="54" spans="2:22" x14ac:dyDescent="0.3">
      <c r="B54" s="1">
        <v>51</v>
      </c>
      <c r="C54" t="s">
        <v>11</v>
      </c>
      <c r="D54" t="s">
        <v>13</v>
      </c>
      <c r="E54" t="s">
        <v>16</v>
      </c>
      <c r="F54" t="s">
        <v>7</v>
      </c>
      <c r="G54" t="s">
        <v>7</v>
      </c>
      <c r="I54" s="9" t="s">
        <v>43</v>
      </c>
      <c r="J54" s="9" t="s">
        <v>43</v>
      </c>
      <c r="K54" s="9" t="s">
        <v>43</v>
      </c>
      <c r="L54" s="9" t="s">
        <v>43</v>
      </c>
      <c r="M54" s="10" t="s">
        <v>43</v>
      </c>
      <c r="N54" s="1">
        <f t="shared" si="26"/>
        <v>16</v>
      </c>
      <c r="O54" s="1">
        <f t="shared" si="27"/>
        <v>13</v>
      </c>
      <c r="P54" s="1">
        <f t="shared" si="28"/>
        <v>14</v>
      </c>
      <c r="Q54" s="1">
        <f t="shared" si="29"/>
        <v>12</v>
      </c>
      <c r="R54" s="1">
        <f t="shared" si="30"/>
        <v>15</v>
      </c>
      <c r="S54" s="12">
        <f t="shared" si="32"/>
        <v>524160</v>
      </c>
      <c r="T54" s="12">
        <v>25</v>
      </c>
      <c r="U54" s="13">
        <f t="shared" si="33"/>
        <v>13104000</v>
      </c>
      <c r="V54">
        <f t="shared" si="31"/>
        <v>2.1275799829793603E-3</v>
      </c>
    </row>
    <row r="55" spans="2:22" x14ac:dyDescent="0.3">
      <c r="B55" s="1">
        <v>52</v>
      </c>
      <c r="C55" t="s">
        <v>7</v>
      </c>
      <c r="D55" t="s">
        <v>11</v>
      </c>
      <c r="E55" t="s">
        <v>8</v>
      </c>
      <c r="F55" t="s">
        <v>5</v>
      </c>
      <c r="G55" t="s">
        <v>7</v>
      </c>
      <c r="I55" s="9" t="s">
        <v>44</v>
      </c>
      <c r="J55" s="9" t="s">
        <v>44</v>
      </c>
      <c r="K55" s="9" t="s">
        <v>44</v>
      </c>
      <c r="L55" s="9" t="s">
        <v>44</v>
      </c>
      <c r="M55" s="10" t="s">
        <v>44</v>
      </c>
      <c r="N55" s="1">
        <f t="shared" si="26"/>
        <v>13</v>
      </c>
      <c r="O55" s="1">
        <f t="shared" si="27"/>
        <v>13</v>
      </c>
      <c r="P55" s="1">
        <f t="shared" si="28"/>
        <v>13</v>
      </c>
      <c r="Q55" s="1">
        <f t="shared" si="29"/>
        <v>10</v>
      </c>
      <c r="R55" s="1">
        <f t="shared" si="30"/>
        <v>14</v>
      </c>
      <c r="S55" s="12">
        <f t="shared" si="32"/>
        <v>307580</v>
      </c>
      <c r="T55" s="12">
        <v>25</v>
      </c>
      <c r="U55" s="13">
        <f t="shared" si="33"/>
        <v>7689500</v>
      </c>
      <c r="V55">
        <f t="shared" si="31"/>
        <v>1.2484757539010828E-3</v>
      </c>
    </row>
    <row r="56" spans="2:22" x14ac:dyDescent="0.3">
      <c r="B56" s="1">
        <v>53</v>
      </c>
      <c r="C56" t="s">
        <v>10</v>
      </c>
      <c r="D56" t="s">
        <v>14</v>
      </c>
      <c r="E56" t="s">
        <v>15</v>
      </c>
      <c r="F56" t="s">
        <v>7</v>
      </c>
      <c r="G56" t="s">
        <v>14</v>
      </c>
      <c r="I56" s="9" t="s">
        <v>45</v>
      </c>
      <c r="J56" s="9" t="s">
        <v>45</v>
      </c>
      <c r="K56" s="9" t="s">
        <v>45</v>
      </c>
      <c r="L56" s="9" t="s">
        <v>45</v>
      </c>
      <c r="M56" s="10" t="s">
        <v>45</v>
      </c>
      <c r="N56" s="1">
        <f t="shared" si="26"/>
        <v>16</v>
      </c>
      <c r="O56" s="1">
        <f t="shared" si="27"/>
        <v>14</v>
      </c>
      <c r="P56" s="1">
        <f t="shared" si="28"/>
        <v>14</v>
      </c>
      <c r="Q56" s="1">
        <f t="shared" si="29"/>
        <v>14</v>
      </c>
      <c r="R56" s="1">
        <f t="shared" si="30"/>
        <v>16</v>
      </c>
      <c r="S56" s="12">
        <f t="shared" si="32"/>
        <v>702464</v>
      </c>
      <c r="T56" s="12">
        <v>25</v>
      </c>
      <c r="U56" s="13">
        <f t="shared" si="33"/>
        <v>17561600</v>
      </c>
      <c r="V56">
        <f t="shared" si="31"/>
        <v>2.851320866078322E-3</v>
      </c>
    </row>
    <row r="57" spans="2:22" x14ac:dyDescent="0.3">
      <c r="B57" s="1">
        <v>54</v>
      </c>
      <c r="C57" t="s">
        <v>8</v>
      </c>
      <c r="D57" t="s">
        <v>11</v>
      </c>
      <c r="E57" t="s">
        <v>13</v>
      </c>
      <c r="F57" t="s">
        <v>6</v>
      </c>
      <c r="G57" t="s">
        <v>15</v>
      </c>
      <c r="I57" s="9" t="s">
        <v>36</v>
      </c>
      <c r="J57" s="9" t="s">
        <v>36</v>
      </c>
      <c r="K57" s="9" t="s">
        <v>36</v>
      </c>
      <c r="L57" s="9" t="s">
        <v>36</v>
      </c>
      <c r="M57" s="11"/>
      <c r="N57" s="1">
        <f t="shared" si="26"/>
        <v>4</v>
      </c>
      <c r="O57" s="1">
        <f t="shared" si="27"/>
        <v>10</v>
      </c>
      <c r="P57" s="1">
        <f t="shared" si="28"/>
        <v>6</v>
      </c>
      <c r="Q57" s="1">
        <f t="shared" si="29"/>
        <v>7</v>
      </c>
      <c r="R57" s="1">
        <f>N33</f>
        <v>105</v>
      </c>
      <c r="S57" s="12">
        <f t="shared" si="32"/>
        <v>176400</v>
      </c>
      <c r="T57" s="12">
        <v>100</v>
      </c>
      <c r="U57" s="13">
        <f t="shared" si="33"/>
        <v>17640000</v>
      </c>
      <c r="V57">
        <f t="shared" si="31"/>
        <v>2.8640499770876001E-3</v>
      </c>
    </row>
    <row r="58" spans="2:22" x14ac:dyDescent="0.3">
      <c r="B58" s="1">
        <v>55</v>
      </c>
      <c r="C58" t="s">
        <v>7</v>
      </c>
      <c r="D58" t="s">
        <v>16</v>
      </c>
      <c r="E58" t="s">
        <v>7</v>
      </c>
      <c r="F58" t="s">
        <v>13</v>
      </c>
      <c r="G58" t="s">
        <v>14</v>
      </c>
      <c r="I58" s="9" t="s">
        <v>37</v>
      </c>
      <c r="J58" s="9" t="s">
        <v>37</v>
      </c>
      <c r="K58" s="9" t="s">
        <v>37</v>
      </c>
      <c r="L58" s="9" t="s">
        <v>37</v>
      </c>
      <c r="M58" s="11"/>
      <c r="N58" s="1">
        <f t="shared" si="26"/>
        <v>4</v>
      </c>
      <c r="O58" s="1">
        <f t="shared" si="27"/>
        <v>8</v>
      </c>
      <c r="P58" s="1">
        <f t="shared" si="28"/>
        <v>9</v>
      </c>
      <c r="Q58" s="1">
        <f t="shared" si="29"/>
        <v>4</v>
      </c>
      <c r="R58" s="1">
        <f t="shared" ref="R57:R66" si="34">N34</f>
        <v>105</v>
      </c>
      <c r="S58" s="12">
        <f t="shared" si="32"/>
        <v>120960</v>
      </c>
      <c r="T58" s="12">
        <v>80</v>
      </c>
      <c r="U58" s="13">
        <f t="shared" si="33"/>
        <v>9676800</v>
      </c>
      <c r="V58">
        <f t="shared" si="31"/>
        <v>1.5711359874309122E-3</v>
      </c>
    </row>
    <row r="59" spans="2:22" x14ac:dyDescent="0.3">
      <c r="B59" s="1">
        <v>56</v>
      </c>
      <c r="C59" t="s">
        <v>9</v>
      </c>
      <c r="D59" t="s">
        <v>6</v>
      </c>
      <c r="E59" t="s">
        <v>8</v>
      </c>
      <c r="F59" t="s">
        <v>14</v>
      </c>
      <c r="G59" t="s">
        <v>8</v>
      </c>
      <c r="I59" s="9" t="s">
        <v>38</v>
      </c>
      <c r="J59" s="9" t="s">
        <v>38</v>
      </c>
      <c r="K59" s="9" t="s">
        <v>38</v>
      </c>
      <c r="L59" s="9" t="s">
        <v>38</v>
      </c>
      <c r="M59" s="11"/>
      <c r="N59" s="1">
        <f t="shared" si="26"/>
        <v>7</v>
      </c>
      <c r="O59" s="1">
        <f t="shared" si="27"/>
        <v>10</v>
      </c>
      <c r="P59" s="1">
        <f t="shared" si="28"/>
        <v>10</v>
      </c>
      <c r="Q59" s="1">
        <f t="shared" si="29"/>
        <v>8</v>
      </c>
      <c r="R59" s="1">
        <f t="shared" si="34"/>
        <v>102</v>
      </c>
      <c r="S59" s="12">
        <f t="shared" si="32"/>
        <v>571200</v>
      </c>
      <c r="T59" s="12">
        <v>50</v>
      </c>
      <c r="U59" s="13">
        <f t="shared" si="33"/>
        <v>28560000</v>
      </c>
      <c r="V59">
        <f t="shared" si="31"/>
        <v>4.6370332962370666E-3</v>
      </c>
    </row>
    <row r="60" spans="2:22" x14ac:dyDescent="0.3">
      <c r="B60" s="1">
        <v>57</v>
      </c>
      <c r="C60" t="s">
        <v>6</v>
      </c>
      <c r="D60" t="s">
        <v>15</v>
      </c>
      <c r="E60" t="s">
        <v>10</v>
      </c>
      <c r="F60" t="s">
        <v>8</v>
      </c>
      <c r="G60" t="s">
        <v>5</v>
      </c>
      <c r="I60" s="9" t="s">
        <v>39</v>
      </c>
      <c r="J60" s="9" t="s">
        <v>39</v>
      </c>
      <c r="K60" s="9" t="s">
        <v>39</v>
      </c>
      <c r="L60" s="9" t="s">
        <v>39</v>
      </c>
      <c r="M60" s="11"/>
      <c r="N60" s="1">
        <f t="shared" si="26"/>
        <v>8</v>
      </c>
      <c r="O60" s="1">
        <f t="shared" si="27"/>
        <v>12</v>
      </c>
      <c r="P60" s="1">
        <f t="shared" si="28"/>
        <v>10</v>
      </c>
      <c r="Q60" s="1">
        <f t="shared" si="29"/>
        <v>9</v>
      </c>
      <c r="R60" s="1">
        <f t="shared" si="34"/>
        <v>101</v>
      </c>
      <c r="S60" s="12">
        <f t="shared" si="32"/>
        <v>872640</v>
      </c>
      <c r="T60" s="12">
        <v>50</v>
      </c>
      <c r="U60" s="13">
        <f t="shared" si="33"/>
        <v>43632000</v>
      </c>
      <c r="V60">
        <f t="shared" si="31"/>
        <v>7.0841399433268807E-3</v>
      </c>
    </row>
    <row r="61" spans="2:22" x14ac:dyDescent="0.3">
      <c r="B61" s="1">
        <v>58</v>
      </c>
      <c r="C61" t="s">
        <v>12</v>
      </c>
      <c r="D61" t="s">
        <v>9</v>
      </c>
      <c r="E61" t="s">
        <v>16</v>
      </c>
      <c r="F61" t="s">
        <v>11</v>
      </c>
      <c r="G61" t="s">
        <v>9</v>
      </c>
      <c r="I61" s="9" t="s">
        <v>40</v>
      </c>
      <c r="J61" s="9" t="s">
        <v>40</v>
      </c>
      <c r="K61" s="9" t="s">
        <v>40</v>
      </c>
      <c r="L61" s="9" t="s">
        <v>40</v>
      </c>
      <c r="M61" s="11"/>
      <c r="N61" s="1">
        <f t="shared" si="26"/>
        <v>9</v>
      </c>
      <c r="O61" s="1">
        <f t="shared" si="27"/>
        <v>13</v>
      </c>
      <c r="P61" s="1">
        <f t="shared" si="28"/>
        <v>13</v>
      </c>
      <c r="Q61" s="1">
        <f t="shared" si="29"/>
        <v>10</v>
      </c>
      <c r="R61" s="1">
        <f t="shared" si="34"/>
        <v>100</v>
      </c>
      <c r="S61" s="12">
        <f t="shared" si="32"/>
        <v>1521000</v>
      </c>
      <c r="T61" s="12">
        <v>30</v>
      </c>
      <c r="U61" s="13">
        <f t="shared" si="33"/>
        <v>45630000</v>
      </c>
      <c r="V61">
        <f t="shared" si="31"/>
        <v>7.4085374407317009E-3</v>
      </c>
    </row>
    <row r="62" spans="2:22" x14ac:dyDescent="0.3">
      <c r="B62" s="1">
        <v>59</v>
      </c>
      <c r="C62" t="s">
        <v>14</v>
      </c>
      <c r="D62" t="s">
        <v>11</v>
      </c>
      <c r="E62" t="s">
        <v>6</v>
      </c>
      <c r="F62" t="s">
        <v>14</v>
      </c>
      <c r="G62" t="s">
        <v>10</v>
      </c>
      <c r="I62" s="9" t="s">
        <v>41</v>
      </c>
      <c r="J62" s="9" t="s">
        <v>41</v>
      </c>
      <c r="K62" s="9" t="s">
        <v>41</v>
      </c>
      <c r="L62" s="9" t="s">
        <v>41</v>
      </c>
      <c r="M62" s="11"/>
      <c r="N62" s="1">
        <f t="shared" si="26"/>
        <v>11</v>
      </c>
      <c r="O62" s="1">
        <f t="shared" si="27"/>
        <v>14</v>
      </c>
      <c r="P62" s="1">
        <f t="shared" si="28"/>
        <v>9</v>
      </c>
      <c r="Q62" s="1">
        <f t="shared" si="29"/>
        <v>8</v>
      </c>
      <c r="R62" s="1">
        <f t="shared" si="34"/>
        <v>95</v>
      </c>
      <c r="S62" s="12">
        <f t="shared" si="32"/>
        <v>1053360</v>
      </c>
      <c r="T62" s="12">
        <v>15</v>
      </c>
      <c r="U62" s="13">
        <f t="shared" si="33"/>
        <v>15800400</v>
      </c>
      <c r="V62">
        <f t="shared" si="31"/>
        <v>2.5653704794770362E-3</v>
      </c>
    </row>
    <row r="63" spans="2:22" x14ac:dyDescent="0.3">
      <c r="B63" s="1">
        <v>60</v>
      </c>
      <c r="C63" t="s">
        <v>13</v>
      </c>
      <c r="D63" t="s">
        <v>13</v>
      </c>
      <c r="E63" t="s">
        <v>9</v>
      </c>
      <c r="F63" t="s">
        <v>5</v>
      </c>
      <c r="G63" t="s">
        <v>7</v>
      </c>
      <c r="I63" s="9" t="s">
        <v>42</v>
      </c>
      <c r="J63" s="9" t="s">
        <v>42</v>
      </c>
      <c r="K63" s="9" t="s">
        <v>42</v>
      </c>
      <c r="L63" s="9" t="s">
        <v>42</v>
      </c>
      <c r="M63" s="11"/>
      <c r="N63" s="1">
        <f t="shared" si="26"/>
        <v>16</v>
      </c>
      <c r="O63" s="1">
        <f t="shared" si="27"/>
        <v>13</v>
      </c>
      <c r="P63" s="1">
        <f t="shared" si="28"/>
        <v>13</v>
      </c>
      <c r="Q63" s="1">
        <f t="shared" si="29"/>
        <v>12</v>
      </c>
      <c r="R63" s="1">
        <f t="shared" si="34"/>
        <v>96</v>
      </c>
      <c r="S63" s="12">
        <f t="shared" si="32"/>
        <v>3115008</v>
      </c>
      <c r="T63" s="12">
        <v>10</v>
      </c>
      <c r="U63" s="13">
        <f t="shared" si="33"/>
        <v>31150080</v>
      </c>
      <c r="V63">
        <f t="shared" si="31"/>
        <v>5.0575615595395071E-3</v>
      </c>
    </row>
    <row r="64" spans="2:22" x14ac:dyDescent="0.3">
      <c r="B64" s="1">
        <v>61</v>
      </c>
      <c r="C64" t="s">
        <v>6</v>
      </c>
      <c r="D64" t="s">
        <v>13</v>
      </c>
      <c r="E64" t="s">
        <v>11</v>
      </c>
      <c r="F64" t="s">
        <v>11</v>
      </c>
      <c r="G64" t="s">
        <v>6</v>
      </c>
      <c r="I64" s="9" t="s">
        <v>43</v>
      </c>
      <c r="J64" s="9" t="s">
        <v>43</v>
      </c>
      <c r="K64" s="9" t="s">
        <v>43</v>
      </c>
      <c r="L64" s="9" t="s">
        <v>43</v>
      </c>
      <c r="M64" s="11"/>
      <c r="N64" s="1">
        <f t="shared" si="26"/>
        <v>16</v>
      </c>
      <c r="O64" s="1">
        <f t="shared" si="27"/>
        <v>13</v>
      </c>
      <c r="P64" s="1">
        <f t="shared" si="28"/>
        <v>14</v>
      </c>
      <c r="Q64" s="1">
        <f t="shared" si="29"/>
        <v>12</v>
      </c>
      <c r="R64" s="1">
        <f t="shared" si="34"/>
        <v>94</v>
      </c>
      <c r="S64" s="12">
        <f t="shared" si="32"/>
        <v>3284736</v>
      </c>
      <c r="T64" s="12">
        <v>10</v>
      </c>
      <c r="U64" s="13">
        <f t="shared" si="33"/>
        <v>32847360</v>
      </c>
      <c r="V64">
        <f t="shared" si="31"/>
        <v>5.3331338240015964E-3</v>
      </c>
    </row>
    <row r="65" spans="2:22" x14ac:dyDescent="0.3">
      <c r="B65" s="1">
        <v>62</v>
      </c>
      <c r="C65" t="s">
        <v>7</v>
      </c>
      <c r="D65" t="s">
        <v>16</v>
      </c>
      <c r="E65" t="s">
        <v>14</v>
      </c>
      <c r="F65" t="s">
        <v>12</v>
      </c>
      <c r="G65" t="s">
        <v>5</v>
      </c>
      <c r="I65" s="9" t="s">
        <v>44</v>
      </c>
      <c r="J65" s="9" t="s">
        <v>44</v>
      </c>
      <c r="K65" s="9" t="s">
        <v>44</v>
      </c>
      <c r="L65" s="9" t="s">
        <v>44</v>
      </c>
      <c r="M65" s="11"/>
      <c r="N65" s="1">
        <f t="shared" si="26"/>
        <v>13</v>
      </c>
      <c r="O65" s="1">
        <f t="shared" si="27"/>
        <v>13</v>
      </c>
      <c r="P65" s="1">
        <f t="shared" si="28"/>
        <v>13</v>
      </c>
      <c r="Q65" s="1">
        <f t="shared" si="29"/>
        <v>10</v>
      </c>
      <c r="R65" s="1">
        <f t="shared" si="34"/>
        <v>95</v>
      </c>
      <c r="S65" s="12">
        <f t="shared" si="32"/>
        <v>2087150</v>
      </c>
      <c r="T65" s="12">
        <v>10</v>
      </c>
      <c r="U65" s="13">
        <f t="shared" si="33"/>
        <v>20871500</v>
      </c>
      <c r="V65">
        <f t="shared" si="31"/>
        <v>3.3887199034457961E-3</v>
      </c>
    </row>
    <row r="66" spans="2:22" x14ac:dyDescent="0.3">
      <c r="B66" s="1">
        <v>63</v>
      </c>
      <c r="C66" t="s">
        <v>11</v>
      </c>
      <c r="D66" t="s">
        <v>9</v>
      </c>
      <c r="E66" t="s">
        <v>13</v>
      </c>
      <c r="F66" t="s">
        <v>11</v>
      </c>
      <c r="G66" t="s">
        <v>8</v>
      </c>
      <c r="I66" s="9" t="s">
        <v>45</v>
      </c>
      <c r="J66" s="9" t="s">
        <v>45</v>
      </c>
      <c r="K66" s="9" t="s">
        <v>45</v>
      </c>
      <c r="L66" s="9" t="s">
        <v>45</v>
      </c>
      <c r="M66" s="11"/>
      <c r="N66" s="1">
        <f t="shared" si="26"/>
        <v>16</v>
      </c>
      <c r="O66" s="1">
        <f t="shared" si="27"/>
        <v>14</v>
      </c>
      <c r="P66" s="1">
        <f t="shared" si="28"/>
        <v>14</v>
      </c>
      <c r="Q66" s="1">
        <f t="shared" si="29"/>
        <v>14</v>
      </c>
      <c r="R66" s="1">
        <f t="shared" si="34"/>
        <v>93</v>
      </c>
      <c r="S66" s="12">
        <f t="shared" si="32"/>
        <v>4083072</v>
      </c>
      <c r="T66" s="12">
        <v>10</v>
      </c>
      <c r="U66" s="13">
        <f t="shared" si="33"/>
        <v>40830720</v>
      </c>
      <c r="V66">
        <f t="shared" si="31"/>
        <v>6.6293210136320986E-3</v>
      </c>
    </row>
    <row r="67" spans="2:22" x14ac:dyDescent="0.3">
      <c r="B67" s="1">
        <v>64</v>
      </c>
      <c r="C67" t="s">
        <v>13</v>
      </c>
      <c r="D67" t="s">
        <v>13</v>
      </c>
      <c r="E67" t="s">
        <v>11</v>
      </c>
      <c r="F67" t="s">
        <v>14</v>
      </c>
      <c r="G67" t="s">
        <v>13</v>
      </c>
      <c r="I67" s="9" t="s">
        <v>36</v>
      </c>
      <c r="J67" s="9" t="s">
        <v>36</v>
      </c>
      <c r="K67" s="9" t="s">
        <v>36</v>
      </c>
      <c r="L67" s="1"/>
      <c r="M67" s="11"/>
      <c r="N67" s="1">
        <f t="shared" si="26"/>
        <v>4</v>
      </c>
      <c r="O67" s="1">
        <f t="shared" si="27"/>
        <v>10</v>
      </c>
      <c r="P67" s="1">
        <f t="shared" si="28"/>
        <v>6</v>
      </c>
      <c r="Q67" s="1">
        <f>M33</f>
        <v>74</v>
      </c>
      <c r="R67" s="1">
        <f>$N$16</f>
        <v>109</v>
      </c>
      <c r="S67" s="12">
        <f t="shared" si="32"/>
        <v>1935840</v>
      </c>
      <c r="T67" s="12">
        <v>20</v>
      </c>
      <c r="U67" s="13">
        <f t="shared" si="33"/>
        <v>38716800</v>
      </c>
      <c r="V67">
        <f t="shared" si="31"/>
        <v>6.2861026163778455E-3</v>
      </c>
    </row>
    <row r="68" spans="2:22" x14ac:dyDescent="0.3">
      <c r="B68" s="1">
        <v>65</v>
      </c>
      <c r="C68" t="s">
        <v>14</v>
      </c>
      <c r="D68" t="s">
        <v>6</v>
      </c>
      <c r="E68" t="s">
        <v>7</v>
      </c>
      <c r="F68" t="s">
        <v>13</v>
      </c>
      <c r="G68" t="s">
        <v>7</v>
      </c>
      <c r="I68" s="9" t="s">
        <v>37</v>
      </c>
      <c r="J68" s="9" t="s">
        <v>37</v>
      </c>
      <c r="K68" s="9" t="s">
        <v>37</v>
      </c>
      <c r="L68" s="1"/>
      <c r="M68" s="11"/>
      <c r="N68" s="1">
        <f t="shared" si="26"/>
        <v>4</v>
      </c>
      <c r="O68" s="1">
        <f t="shared" si="27"/>
        <v>8</v>
      </c>
      <c r="P68" s="1">
        <f t="shared" si="28"/>
        <v>9</v>
      </c>
      <c r="Q68" s="1">
        <f t="shared" ref="Q68:Q76" si="35">M34</f>
        <v>77</v>
      </c>
      <c r="R68" s="1">
        <f t="shared" ref="R68:R76" si="36">$N$16</f>
        <v>109</v>
      </c>
      <c r="S68" s="12">
        <f t="shared" si="32"/>
        <v>2417184</v>
      </c>
      <c r="T68" s="12">
        <v>20</v>
      </c>
      <c r="U68" s="13">
        <f t="shared" si="33"/>
        <v>48343680</v>
      </c>
      <c r="V68">
        <f t="shared" si="31"/>
        <v>7.8491335372069312E-3</v>
      </c>
    </row>
    <row r="69" spans="2:22" x14ac:dyDescent="0.3">
      <c r="B69" s="1">
        <v>66</v>
      </c>
      <c r="C69" t="s">
        <v>7</v>
      </c>
      <c r="D69" t="s">
        <v>7</v>
      </c>
      <c r="E69" t="s">
        <v>5</v>
      </c>
      <c r="F69" t="s">
        <v>5</v>
      </c>
      <c r="G69" t="s">
        <v>6</v>
      </c>
      <c r="I69" s="9" t="s">
        <v>38</v>
      </c>
      <c r="J69" s="9" t="s">
        <v>38</v>
      </c>
      <c r="K69" s="9" t="s">
        <v>38</v>
      </c>
      <c r="L69" s="1"/>
      <c r="M69" s="11"/>
      <c r="N69" s="1">
        <f t="shared" si="26"/>
        <v>7</v>
      </c>
      <c r="O69" s="1">
        <f t="shared" si="27"/>
        <v>10</v>
      </c>
      <c r="P69" s="1">
        <f t="shared" si="28"/>
        <v>10</v>
      </c>
      <c r="Q69" s="1">
        <f t="shared" si="35"/>
        <v>73</v>
      </c>
      <c r="R69" s="1">
        <f t="shared" si="36"/>
        <v>109</v>
      </c>
      <c r="S69" s="12">
        <f t="shared" si="32"/>
        <v>5569900</v>
      </c>
      <c r="T69" s="12">
        <v>20</v>
      </c>
      <c r="U69" s="13">
        <f t="shared" si="33"/>
        <v>111398000</v>
      </c>
      <c r="V69">
        <f t="shared" si="31"/>
        <v>1.8086702910861931E-2</v>
      </c>
    </row>
    <row r="70" spans="2:22" x14ac:dyDescent="0.3">
      <c r="B70" s="1">
        <v>67</v>
      </c>
      <c r="C70" t="s">
        <v>6</v>
      </c>
      <c r="D70" t="s">
        <v>7</v>
      </c>
      <c r="E70" t="s">
        <v>8</v>
      </c>
      <c r="F70" t="s">
        <v>6</v>
      </c>
      <c r="G70" t="s">
        <v>9</v>
      </c>
      <c r="I70" s="9" t="s">
        <v>39</v>
      </c>
      <c r="J70" s="9" t="s">
        <v>39</v>
      </c>
      <c r="K70" s="9" t="s">
        <v>39</v>
      </c>
      <c r="L70" s="1"/>
      <c r="M70" s="11"/>
      <c r="N70" s="1">
        <f t="shared" si="26"/>
        <v>8</v>
      </c>
      <c r="O70" s="1">
        <f t="shared" si="27"/>
        <v>12</v>
      </c>
      <c r="P70" s="1">
        <f t="shared" si="28"/>
        <v>10</v>
      </c>
      <c r="Q70" s="1">
        <f t="shared" si="35"/>
        <v>72</v>
      </c>
      <c r="R70" s="1">
        <f t="shared" si="36"/>
        <v>109</v>
      </c>
      <c r="S70" s="12">
        <f t="shared" si="32"/>
        <v>7534080</v>
      </c>
      <c r="T70" s="12">
        <v>20</v>
      </c>
      <c r="U70" s="13">
        <f t="shared" si="33"/>
        <v>150681600</v>
      </c>
      <c r="V70">
        <f t="shared" si="31"/>
        <v>2.4464831804281346E-2</v>
      </c>
    </row>
    <row r="71" spans="2:22" x14ac:dyDescent="0.3">
      <c r="B71" s="1">
        <v>68</v>
      </c>
      <c r="C71" t="s">
        <v>13</v>
      </c>
      <c r="D71" t="s">
        <v>11</v>
      </c>
      <c r="E71" t="s">
        <v>14</v>
      </c>
      <c r="F71" t="s">
        <v>15</v>
      </c>
      <c r="G71" t="s">
        <v>14</v>
      </c>
      <c r="I71" s="9" t="s">
        <v>40</v>
      </c>
      <c r="J71" s="9" t="s">
        <v>40</v>
      </c>
      <c r="K71" s="9" t="s">
        <v>40</v>
      </c>
      <c r="L71" s="1"/>
      <c r="M71" s="11"/>
      <c r="N71" s="1">
        <f t="shared" si="26"/>
        <v>9</v>
      </c>
      <c r="O71" s="1">
        <f t="shared" si="27"/>
        <v>13</v>
      </c>
      <c r="P71" s="1">
        <f t="shared" si="28"/>
        <v>13</v>
      </c>
      <c r="Q71" s="1">
        <f t="shared" si="35"/>
        <v>71</v>
      </c>
      <c r="R71" s="1">
        <f t="shared" si="36"/>
        <v>109</v>
      </c>
      <c r="S71" s="12">
        <f t="shared" si="32"/>
        <v>11771019</v>
      </c>
      <c r="T71" s="12">
        <v>15</v>
      </c>
      <c r="U71" s="13">
        <f t="shared" si="33"/>
        <v>176565285</v>
      </c>
      <c r="V71">
        <f t="shared" si="31"/>
        <v>2.8667335626911317E-2</v>
      </c>
    </row>
    <row r="72" spans="2:22" x14ac:dyDescent="0.3">
      <c r="B72" s="1">
        <v>69</v>
      </c>
      <c r="C72" t="s">
        <v>7</v>
      </c>
      <c r="D72" t="s">
        <v>7</v>
      </c>
      <c r="E72" t="s">
        <v>6</v>
      </c>
      <c r="F72" t="s">
        <v>5</v>
      </c>
      <c r="G72" t="s">
        <v>7</v>
      </c>
      <c r="I72" s="9" t="s">
        <v>41</v>
      </c>
      <c r="J72" s="9" t="s">
        <v>41</v>
      </c>
      <c r="K72" s="9" t="s">
        <v>41</v>
      </c>
      <c r="L72" s="1"/>
      <c r="M72" s="11"/>
      <c r="N72" s="1">
        <f t="shared" si="26"/>
        <v>11</v>
      </c>
      <c r="O72" s="1">
        <f t="shared" si="27"/>
        <v>14</v>
      </c>
      <c r="P72" s="1">
        <f t="shared" si="28"/>
        <v>9</v>
      </c>
      <c r="Q72" s="1">
        <f t="shared" si="35"/>
        <v>73</v>
      </c>
      <c r="R72" s="1">
        <f t="shared" si="36"/>
        <v>109</v>
      </c>
      <c r="S72" s="12">
        <f t="shared" si="32"/>
        <v>11028402</v>
      </c>
      <c r="T72" s="12">
        <v>5</v>
      </c>
      <c r="U72" s="13">
        <f t="shared" si="33"/>
        <v>55142010</v>
      </c>
      <c r="V72">
        <f t="shared" si="31"/>
        <v>8.9529179408766573E-3</v>
      </c>
    </row>
    <row r="73" spans="2:22" x14ac:dyDescent="0.3">
      <c r="B73" s="1">
        <v>70</v>
      </c>
      <c r="C73" t="s">
        <v>8</v>
      </c>
      <c r="D73" t="s">
        <v>15</v>
      </c>
      <c r="E73" t="s">
        <v>14</v>
      </c>
      <c r="F73" t="s">
        <v>13</v>
      </c>
      <c r="G73" t="s">
        <v>13</v>
      </c>
      <c r="I73" s="9" t="s">
        <v>42</v>
      </c>
      <c r="J73" s="9" t="s">
        <v>42</v>
      </c>
      <c r="K73" s="9" t="s">
        <v>42</v>
      </c>
      <c r="L73" s="1"/>
      <c r="M73" s="11"/>
      <c r="N73" s="1">
        <f t="shared" si="26"/>
        <v>16</v>
      </c>
      <c r="O73" s="1">
        <f t="shared" si="27"/>
        <v>13</v>
      </c>
      <c r="P73" s="1">
        <f t="shared" si="28"/>
        <v>13</v>
      </c>
      <c r="Q73" s="1">
        <f t="shared" si="35"/>
        <v>69</v>
      </c>
      <c r="R73" s="1">
        <f t="shared" si="36"/>
        <v>109</v>
      </c>
      <c r="S73" s="12">
        <f t="shared" si="32"/>
        <v>20336784</v>
      </c>
      <c r="T73" s="12">
        <v>5</v>
      </c>
      <c r="U73" s="13">
        <f t="shared" si="33"/>
        <v>101683920</v>
      </c>
      <c r="V73">
        <f t="shared" si="31"/>
        <v>1.6509514101257221E-2</v>
      </c>
    </row>
    <row r="74" spans="2:22" x14ac:dyDescent="0.3">
      <c r="B74" s="1">
        <v>71</v>
      </c>
      <c r="C74" t="s">
        <v>6</v>
      </c>
      <c r="D74" t="s">
        <v>8</v>
      </c>
      <c r="E74" t="s">
        <v>7</v>
      </c>
      <c r="F74" t="s">
        <v>13</v>
      </c>
      <c r="G74" t="s">
        <v>11</v>
      </c>
      <c r="I74" s="9" t="s">
        <v>43</v>
      </c>
      <c r="J74" s="9" t="s">
        <v>43</v>
      </c>
      <c r="K74" s="9" t="s">
        <v>43</v>
      </c>
      <c r="L74" s="1"/>
      <c r="M74" s="11"/>
      <c r="N74" s="1">
        <f t="shared" si="26"/>
        <v>16</v>
      </c>
      <c r="O74" s="1">
        <f t="shared" si="27"/>
        <v>13</v>
      </c>
      <c r="P74" s="1">
        <f t="shared" si="28"/>
        <v>14</v>
      </c>
      <c r="Q74" s="1">
        <f t="shared" si="35"/>
        <v>69</v>
      </c>
      <c r="R74" s="1">
        <f t="shared" si="36"/>
        <v>109</v>
      </c>
      <c r="S74" s="12">
        <f t="shared" si="32"/>
        <v>21901152</v>
      </c>
      <c r="T74" s="12">
        <v>5</v>
      </c>
      <c r="U74" s="13">
        <f t="shared" si="33"/>
        <v>109505760</v>
      </c>
      <c r="V74">
        <f t="shared" si="31"/>
        <v>1.7779476724430855E-2</v>
      </c>
    </row>
    <row r="75" spans="2:22" x14ac:dyDescent="0.3">
      <c r="B75" s="1">
        <v>72</v>
      </c>
      <c r="C75" t="s">
        <v>5</v>
      </c>
      <c r="D75" t="s">
        <v>11</v>
      </c>
      <c r="E75" t="s">
        <v>10</v>
      </c>
      <c r="F75" t="s">
        <v>11</v>
      </c>
      <c r="G75" t="s">
        <v>6</v>
      </c>
      <c r="I75" s="9" t="s">
        <v>44</v>
      </c>
      <c r="J75" s="9" t="s">
        <v>44</v>
      </c>
      <c r="K75" s="9" t="s">
        <v>44</v>
      </c>
      <c r="L75" s="1"/>
      <c r="M75" s="11"/>
      <c r="N75" s="1">
        <f t="shared" si="26"/>
        <v>13</v>
      </c>
      <c r="O75" s="1">
        <f t="shared" si="27"/>
        <v>13</v>
      </c>
      <c r="P75" s="1">
        <f t="shared" si="28"/>
        <v>13</v>
      </c>
      <c r="Q75" s="1">
        <f t="shared" si="35"/>
        <v>71</v>
      </c>
      <c r="R75" s="1">
        <f t="shared" si="36"/>
        <v>109</v>
      </c>
      <c r="S75" s="12">
        <f t="shared" si="32"/>
        <v>17002583</v>
      </c>
      <c r="T75" s="12">
        <v>5</v>
      </c>
      <c r="U75" s="13">
        <f t="shared" si="33"/>
        <v>85012915</v>
      </c>
      <c r="V75">
        <f t="shared" si="31"/>
        <v>1.3802791227772115E-2</v>
      </c>
    </row>
    <row r="76" spans="2:22" x14ac:dyDescent="0.3">
      <c r="B76" s="1">
        <v>73</v>
      </c>
      <c r="C76" t="s">
        <v>15</v>
      </c>
      <c r="D76" t="s">
        <v>6</v>
      </c>
      <c r="E76" t="s">
        <v>15</v>
      </c>
      <c r="F76" t="s">
        <v>8</v>
      </c>
      <c r="G76" t="s">
        <v>11</v>
      </c>
      <c r="I76" s="9" t="s">
        <v>45</v>
      </c>
      <c r="J76" s="9" t="s">
        <v>45</v>
      </c>
      <c r="K76" s="9" t="s">
        <v>45</v>
      </c>
      <c r="L76" s="1"/>
      <c r="M76" s="11"/>
      <c r="N76" s="1">
        <f t="shared" si="26"/>
        <v>16</v>
      </c>
      <c r="O76" s="1">
        <f t="shared" si="27"/>
        <v>14</v>
      </c>
      <c r="P76" s="1">
        <f t="shared" si="28"/>
        <v>14</v>
      </c>
      <c r="Q76" s="1">
        <f t="shared" si="35"/>
        <v>67</v>
      </c>
      <c r="R76" s="1">
        <f t="shared" si="36"/>
        <v>109</v>
      </c>
      <c r="S76" s="12">
        <f t="shared" si="32"/>
        <v>22902208</v>
      </c>
      <c r="T76" s="12">
        <v>5</v>
      </c>
      <c r="U76" s="13">
        <f t="shared" si="33"/>
        <v>114511040</v>
      </c>
      <c r="V76">
        <f t="shared" si="31"/>
        <v>1.8592139540151771E-2</v>
      </c>
    </row>
    <row r="77" spans="2:22" x14ac:dyDescent="0.3">
      <c r="B77" s="1">
        <v>74</v>
      </c>
      <c r="C77" t="s">
        <v>11</v>
      </c>
      <c r="D77" t="s">
        <v>7</v>
      </c>
      <c r="E77" t="s">
        <v>13</v>
      </c>
      <c r="F77" t="s">
        <v>7</v>
      </c>
      <c r="G77" t="s">
        <v>8</v>
      </c>
      <c r="V77">
        <f>SUM(V47:V76)</f>
        <v>0.22078080789069798</v>
      </c>
    </row>
    <row r="78" spans="2:22" x14ac:dyDescent="0.3">
      <c r="B78" s="1">
        <v>75</v>
      </c>
      <c r="C78" t="s">
        <v>9</v>
      </c>
      <c r="D78" t="s">
        <v>12</v>
      </c>
      <c r="E78" t="s">
        <v>8</v>
      </c>
      <c r="F78" t="s">
        <v>11</v>
      </c>
      <c r="G78" t="s">
        <v>7</v>
      </c>
      <c r="J78" s="8" t="s">
        <v>0</v>
      </c>
      <c r="K78" s="8" t="s">
        <v>1</v>
      </c>
      <c r="L78" s="8" t="s">
        <v>2</v>
      </c>
      <c r="M78" s="8" t="s">
        <v>3</v>
      </c>
      <c r="N78" s="8" t="s">
        <v>4</v>
      </c>
    </row>
    <row r="79" spans="2:22" x14ac:dyDescent="0.3">
      <c r="B79" s="1">
        <v>76</v>
      </c>
      <c r="C79" t="s">
        <v>6</v>
      </c>
      <c r="D79" t="s">
        <v>5</v>
      </c>
      <c r="E79" t="s">
        <v>13</v>
      </c>
      <c r="F79" t="s">
        <v>5</v>
      </c>
      <c r="G79" t="s">
        <v>15</v>
      </c>
      <c r="I79" s="9" t="s">
        <v>51</v>
      </c>
      <c r="J79" s="1">
        <f>J15*3</f>
        <v>15</v>
      </c>
      <c r="K79" s="1">
        <f t="shared" ref="K79:N79" si="37">K15*3</f>
        <v>15</v>
      </c>
      <c r="L79" s="1">
        <f t="shared" si="37"/>
        <v>15</v>
      </c>
      <c r="M79" s="1">
        <f t="shared" si="37"/>
        <v>15</v>
      </c>
      <c r="N79" s="1">
        <f t="shared" si="37"/>
        <v>15</v>
      </c>
      <c r="Q79" s="15" t="s">
        <v>63</v>
      </c>
      <c r="R79" s="15" t="s">
        <v>64</v>
      </c>
      <c r="S79" s="15" t="s">
        <v>65</v>
      </c>
      <c r="T79" s="15"/>
    </row>
    <row r="80" spans="2:22" x14ac:dyDescent="0.3">
      <c r="B80" s="1">
        <v>77</v>
      </c>
      <c r="C80" t="s">
        <v>9</v>
      </c>
      <c r="D80" t="s">
        <v>16</v>
      </c>
      <c r="E80" t="s">
        <v>6</v>
      </c>
      <c r="F80" t="s">
        <v>6</v>
      </c>
      <c r="G80" t="s">
        <v>8</v>
      </c>
      <c r="I80" s="1" t="s">
        <v>52</v>
      </c>
      <c r="J80" s="1">
        <f>J16-J15</f>
        <v>104</v>
      </c>
      <c r="K80" s="1">
        <f t="shared" ref="K80:N80" si="38">K16-K15</f>
        <v>75</v>
      </c>
      <c r="L80" s="1">
        <f t="shared" si="38"/>
        <v>75</v>
      </c>
      <c r="M80" s="1">
        <f t="shared" si="38"/>
        <v>76</v>
      </c>
      <c r="N80" s="1">
        <f t="shared" si="38"/>
        <v>104</v>
      </c>
      <c r="Q80" s="15">
        <f>COMBIN(5, 3)</f>
        <v>10</v>
      </c>
      <c r="R80" s="15">
        <f>COMBIN(5, 4)</f>
        <v>5</v>
      </c>
      <c r="S80" s="15">
        <f>COMBIN(5, 5)</f>
        <v>1</v>
      </c>
      <c r="T80" s="15">
        <v>16</v>
      </c>
    </row>
    <row r="81" spans="2:21" x14ac:dyDescent="0.3">
      <c r="B81" s="1">
        <v>78</v>
      </c>
      <c r="C81" t="s">
        <v>8</v>
      </c>
      <c r="D81" t="s">
        <v>6</v>
      </c>
      <c r="E81" t="s">
        <v>16</v>
      </c>
      <c r="F81" t="s">
        <v>14</v>
      </c>
      <c r="G81" t="s">
        <v>9</v>
      </c>
    </row>
    <row r="82" spans="2:21" x14ac:dyDescent="0.3">
      <c r="B82" s="1">
        <v>79</v>
      </c>
      <c r="C82" t="s">
        <v>11</v>
      </c>
      <c r="D82" t="s">
        <v>5</v>
      </c>
      <c r="E82" t="s">
        <v>11</v>
      </c>
      <c r="F82" t="s">
        <v>9</v>
      </c>
      <c r="G82" t="s">
        <v>6</v>
      </c>
      <c r="I82" s="1" t="s">
        <v>59</v>
      </c>
      <c r="J82" s="27" t="s">
        <v>46</v>
      </c>
      <c r="K82" s="27"/>
      <c r="L82" s="27"/>
      <c r="M82" s="27"/>
      <c r="N82" s="28"/>
      <c r="O82" s="8" t="s">
        <v>0</v>
      </c>
      <c r="P82" s="8" t="s">
        <v>1</v>
      </c>
      <c r="Q82" s="8" t="s">
        <v>2</v>
      </c>
      <c r="R82" s="8" t="s">
        <v>3</v>
      </c>
      <c r="S82" s="8" t="s">
        <v>4</v>
      </c>
      <c r="T82" s="1" t="s">
        <v>47</v>
      </c>
      <c r="U82" s="1" t="s">
        <v>50</v>
      </c>
    </row>
    <row r="83" spans="2:21" x14ac:dyDescent="0.3">
      <c r="B83" s="1">
        <v>80</v>
      </c>
      <c r="C83" t="s">
        <v>7</v>
      </c>
      <c r="D83" t="s">
        <v>8</v>
      </c>
      <c r="E83" t="s">
        <v>9</v>
      </c>
      <c r="F83" t="s">
        <v>11</v>
      </c>
      <c r="G83" t="s">
        <v>13</v>
      </c>
      <c r="I83" s="1">
        <v>3</v>
      </c>
      <c r="J83" s="1" t="s">
        <v>51</v>
      </c>
      <c r="K83" s="1" t="s">
        <v>51</v>
      </c>
      <c r="L83" s="1" t="s">
        <v>51</v>
      </c>
      <c r="M83" s="1" t="s">
        <v>53</v>
      </c>
      <c r="N83" s="1" t="s">
        <v>53</v>
      </c>
      <c r="O83" s="1">
        <f>IF(J83 = "Scatter", J$79, J$80)</f>
        <v>15</v>
      </c>
      <c r="P83" s="1">
        <f t="shared" ref="P83:S83" si="39">IF(K83 = "Scatter", K$79, K$80)</f>
        <v>15</v>
      </c>
      <c r="Q83" s="1">
        <f t="shared" si="39"/>
        <v>15</v>
      </c>
      <c r="R83" s="1">
        <f t="shared" si="39"/>
        <v>76</v>
      </c>
      <c r="S83" s="1">
        <f t="shared" si="39"/>
        <v>104</v>
      </c>
      <c r="T83">
        <f t="shared" ref="T83:T92" si="40">PRODUCT(O83:S83)</f>
        <v>26676000</v>
      </c>
      <c r="U83" s="16">
        <f>T83/$M$17</f>
        <v>4.3311449653508404E-3</v>
      </c>
    </row>
    <row r="84" spans="2:21" x14ac:dyDescent="0.3">
      <c r="B84" s="1">
        <v>81</v>
      </c>
      <c r="C84" t="s">
        <v>14</v>
      </c>
      <c r="F84" t="s">
        <v>6</v>
      </c>
      <c r="G84" t="s">
        <v>11</v>
      </c>
      <c r="I84" s="1">
        <v>3</v>
      </c>
      <c r="J84" s="1" t="s">
        <v>51</v>
      </c>
      <c r="K84" s="1" t="s">
        <v>51</v>
      </c>
      <c r="L84" s="1" t="s">
        <v>53</v>
      </c>
      <c r="M84" s="1" t="s">
        <v>51</v>
      </c>
      <c r="N84" s="1" t="s">
        <v>53</v>
      </c>
      <c r="O84" s="1">
        <f t="shared" ref="O84:O92" si="41">IF(J84 = "Scatter", J$79, J$80)</f>
        <v>15</v>
      </c>
      <c r="P84" s="1">
        <f t="shared" ref="P84:P92" si="42">IF(K84 = "Scatter", K$79, K$80)</f>
        <v>15</v>
      </c>
      <c r="Q84" s="1">
        <f t="shared" ref="Q84:Q92" si="43">IF(L84 = "Scatter", L$79, L$80)</f>
        <v>75</v>
      </c>
      <c r="R84" s="1">
        <f t="shared" ref="R84:R92" si="44">IF(M84 = "Scatter", M$79, M$80)</f>
        <v>15</v>
      </c>
      <c r="S84" s="1">
        <f t="shared" ref="S84:S92" si="45">IF(N84 = "Scatter", N$79, N$80)</f>
        <v>104</v>
      </c>
      <c r="T84">
        <f t="shared" si="40"/>
        <v>26325000</v>
      </c>
      <c r="U84" s="16">
        <f t="shared" ref="U84:U91" si="46">T84/$M$17</f>
        <v>4.2741562158067504E-3</v>
      </c>
    </row>
    <row r="85" spans="2:21" x14ac:dyDescent="0.3">
      <c r="B85" s="1">
        <v>82</v>
      </c>
      <c r="C85" t="s">
        <v>11</v>
      </c>
      <c r="G85" t="s">
        <v>13</v>
      </c>
      <c r="I85" s="1">
        <v>3</v>
      </c>
      <c r="J85" s="1" t="s">
        <v>51</v>
      </c>
      <c r="K85" s="1" t="s">
        <v>51</v>
      </c>
      <c r="L85" s="1" t="s">
        <v>53</v>
      </c>
      <c r="M85" s="1" t="s">
        <v>53</v>
      </c>
      <c r="N85" s="1" t="s">
        <v>51</v>
      </c>
      <c r="O85" s="1">
        <f t="shared" si="41"/>
        <v>15</v>
      </c>
      <c r="P85" s="1">
        <f t="shared" si="42"/>
        <v>15</v>
      </c>
      <c r="Q85" s="1">
        <f t="shared" si="43"/>
        <v>75</v>
      </c>
      <c r="R85" s="1">
        <f t="shared" si="44"/>
        <v>76</v>
      </c>
      <c r="S85" s="1">
        <f t="shared" si="45"/>
        <v>15</v>
      </c>
      <c r="T85">
        <f t="shared" si="40"/>
        <v>19237500</v>
      </c>
      <c r="U85" s="16">
        <f t="shared" si="46"/>
        <v>3.1234218500126253E-3</v>
      </c>
    </row>
    <row r="86" spans="2:21" x14ac:dyDescent="0.3">
      <c r="B86" s="1">
        <v>83</v>
      </c>
      <c r="C86" t="s">
        <v>7</v>
      </c>
      <c r="G86" t="s">
        <v>9</v>
      </c>
      <c r="I86" s="1">
        <v>3</v>
      </c>
      <c r="J86" s="1" t="s">
        <v>51</v>
      </c>
      <c r="K86" s="1" t="s">
        <v>53</v>
      </c>
      <c r="L86" s="1" t="s">
        <v>51</v>
      </c>
      <c r="M86" s="1" t="s">
        <v>51</v>
      </c>
      <c r="N86" s="1" t="s">
        <v>53</v>
      </c>
      <c r="O86" s="1">
        <f t="shared" si="41"/>
        <v>15</v>
      </c>
      <c r="P86" s="1">
        <f t="shared" si="42"/>
        <v>75</v>
      </c>
      <c r="Q86" s="1">
        <f t="shared" si="43"/>
        <v>15</v>
      </c>
      <c r="R86" s="1">
        <f t="shared" si="44"/>
        <v>15</v>
      </c>
      <c r="S86" s="1">
        <f t="shared" si="45"/>
        <v>104</v>
      </c>
      <c r="T86">
        <f t="shared" si="40"/>
        <v>26325000</v>
      </c>
      <c r="U86" s="16">
        <f t="shared" si="46"/>
        <v>4.2741562158067504E-3</v>
      </c>
    </row>
    <row r="87" spans="2:21" x14ac:dyDescent="0.3">
      <c r="B87" s="1">
        <v>84</v>
      </c>
      <c r="C87" t="s">
        <v>5</v>
      </c>
      <c r="G87" t="s">
        <v>7</v>
      </c>
      <c r="I87" s="1">
        <v>3</v>
      </c>
      <c r="J87" s="1" t="s">
        <v>51</v>
      </c>
      <c r="K87" s="1" t="s">
        <v>53</v>
      </c>
      <c r="L87" s="1" t="s">
        <v>51</v>
      </c>
      <c r="M87" s="1" t="s">
        <v>53</v>
      </c>
      <c r="N87" s="1" t="s">
        <v>51</v>
      </c>
      <c r="O87" s="1">
        <f t="shared" si="41"/>
        <v>15</v>
      </c>
      <c r="P87" s="1">
        <f t="shared" si="42"/>
        <v>75</v>
      </c>
      <c r="Q87" s="1">
        <f t="shared" si="43"/>
        <v>15</v>
      </c>
      <c r="R87" s="1">
        <f t="shared" si="44"/>
        <v>76</v>
      </c>
      <c r="S87" s="1">
        <f t="shared" si="45"/>
        <v>15</v>
      </c>
      <c r="T87">
        <f t="shared" si="40"/>
        <v>19237500</v>
      </c>
      <c r="U87" s="16">
        <f t="shared" si="46"/>
        <v>3.1234218500126253E-3</v>
      </c>
    </row>
    <row r="88" spans="2:21" x14ac:dyDescent="0.3">
      <c r="B88" s="1">
        <v>85</v>
      </c>
      <c r="C88" t="s">
        <v>9</v>
      </c>
      <c r="G88" t="s">
        <v>13</v>
      </c>
      <c r="I88" s="1">
        <v>3</v>
      </c>
      <c r="J88" s="1" t="s">
        <v>51</v>
      </c>
      <c r="K88" s="1" t="s">
        <v>53</v>
      </c>
      <c r="L88" s="1" t="s">
        <v>53</v>
      </c>
      <c r="M88" s="1" t="s">
        <v>51</v>
      </c>
      <c r="N88" s="1" t="s">
        <v>51</v>
      </c>
      <c r="O88" s="1">
        <f t="shared" si="41"/>
        <v>15</v>
      </c>
      <c r="P88" s="1">
        <f t="shared" si="42"/>
        <v>75</v>
      </c>
      <c r="Q88" s="1">
        <f t="shared" si="43"/>
        <v>75</v>
      </c>
      <c r="R88" s="1">
        <f t="shared" si="44"/>
        <v>15</v>
      </c>
      <c r="S88" s="1">
        <f t="shared" si="45"/>
        <v>15</v>
      </c>
      <c r="T88">
        <f t="shared" si="40"/>
        <v>18984375</v>
      </c>
      <c r="U88" s="16">
        <f t="shared" si="46"/>
        <v>3.0823241940914066E-3</v>
      </c>
    </row>
    <row r="89" spans="2:21" x14ac:dyDescent="0.3">
      <c r="B89" s="1">
        <v>86</v>
      </c>
      <c r="C89" t="s">
        <v>11</v>
      </c>
      <c r="G89" t="s">
        <v>10</v>
      </c>
      <c r="I89" s="1">
        <v>3</v>
      </c>
      <c r="J89" s="1" t="s">
        <v>53</v>
      </c>
      <c r="K89" s="1" t="s">
        <v>51</v>
      </c>
      <c r="L89" s="1" t="s">
        <v>51</v>
      </c>
      <c r="M89" s="1" t="s">
        <v>51</v>
      </c>
      <c r="N89" s="1" t="s">
        <v>53</v>
      </c>
      <c r="O89" s="1">
        <f t="shared" si="41"/>
        <v>104</v>
      </c>
      <c r="P89" s="1">
        <f t="shared" si="42"/>
        <v>15</v>
      </c>
      <c r="Q89" s="1">
        <f t="shared" si="43"/>
        <v>15</v>
      </c>
      <c r="R89" s="1">
        <f t="shared" si="44"/>
        <v>15</v>
      </c>
      <c r="S89" s="1">
        <f t="shared" si="45"/>
        <v>104</v>
      </c>
      <c r="T89">
        <f t="shared" si="40"/>
        <v>36504000</v>
      </c>
      <c r="U89" s="16">
        <f t="shared" si="46"/>
        <v>5.9268299525853602E-3</v>
      </c>
    </row>
    <row r="90" spans="2:21" x14ac:dyDescent="0.3">
      <c r="B90" s="1">
        <v>87</v>
      </c>
      <c r="C90" t="s">
        <v>5</v>
      </c>
      <c r="G90" t="s">
        <v>5</v>
      </c>
      <c r="I90" s="1">
        <v>3</v>
      </c>
      <c r="J90" s="1" t="s">
        <v>53</v>
      </c>
      <c r="K90" s="1" t="s">
        <v>51</v>
      </c>
      <c r="L90" s="1" t="s">
        <v>51</v>
      </c>
      <c r="M90" s="1" t="s">
        <v>53</v>
      </c>
      <c r="N90" s="1" t="s">
        <v>51</v>
      </c>
      <c r="O90" s="1">
        <f t="shared" si="41"/>
        <v>104</v>
      </c>
      <c r="P90" s="1">
        <f t="shared" si="42"/>
        <v>15</v>
      </c>
      <c r="Q90" s="1">
        <f t="shared" si="43"/>
        <v>15</v>
      </c>
      <c r="R90" s="1">
        <f t="shared" si="44"/>
        <v>76</v>
      </c>
      <c r="S90" s="1">
        <f t="shared" si="45"/>
        <v>15</v>
      </c>
      <c r="T90">
        <f t="shared" si="40"/>
        <v>26676000</v>
      </c>
      <c r="U90" s="16">
        <f t="shared" si="46"/>
        <v>4.3311449653508404E-3</v>
      </c>
    </row>
    <row r="91" spans="2:21" x14ac:dyDescent="0.3">
      <c r="B91" s="1">
        <v>88</v>
      </c>
      <c r="C91" t="s">
        <v>7</v>
      </c>
      <c r="G91" t="s">
        <v>9</v>
      </c>
      <c r="I91" s="1">
        <v>3</v>
      </c>
      <c r="J91" s="1" t="s">
        <v>53</v>
      </c>
      <c r="K91" s="1" t="s">
        <v>51</v>
      </c>
      <c r="L91" s="1" t="s">
        <v>53</v>
      </c>
      <c r="M91" s="1" t="s">
        <v>51</v>
      </c>
      <c r="N91" s="1" t="s">
        <v>51</v>
      </c>
      <c r="O91" s="1">
        <f t="shared" si="41"/>
        <v>104</v>
      </c>
      <c r="P91" s="1">
        <f t="shared" si="42"/>
        <v>15</v>
      </c>
      <c r="Q91" s="1">
        <f t="shared" si="43"/>
        <v>75</v>
      </c>
      <c r="R91" s="1">
        <f t="shared" si="44"/>
        <v>15</v>
      </c>
      <c r="S91" s="1">
        <f t="shared" si="45"/>
        <v>15</v>
      </c>
      <c r="T91">
        <f t="shared" si="40"/>
        <v>26325000</v>
      </c>
      <c r="U91" s="16">
        <f t="shared" si="46"/>
        <v>4.2741562158067504E-3</v>
      </c>
    </row>
    <row r="92" spans="2:21" x14ac:dyDescent="0.3">
      <c r="B92" s="1">
        <v>89</v>
      </c>
      <c r="C92" t="s">
        <v>7</v>
      </c>
      <c r="G92" t="s">
        <v>11</v>
      </c>
      <c r="I92" s="1">
        <v>3</v>
      </c>
      <c r="J92" s="1" t="s">
        <v>53</v>
      </c>
      <c r="K92" s="1" t="s">
        <v>53</v>
      </c>
      <c r="L92" s="1" t="s">
        <v>51</v>
      </c>
      <c r="M92" s="1" t="s">
        <v>51</v>
      </c>
      <c r="N92" s="1" t="s">
        <v>51</v>
      </c>
      <c r="O92" s="1">
        <f t="shared" si="41"/>
        <v>104</v>
      </c>
      <c r="P92" s="1">
        <f t="shared" si="42"/>
        <v>75</v>
      </c>
      <c r="Q92" s="1">
        <f t="shared" si="43"/>
        <v>15</v>
      </c>
      <c r="R92" s="1">
        <f t="shared" si="44"/>
        <v>15</v>
      </c>
      <c r="S92" s="1">
        <f t="shared" si="45"/>
        <v>15</v>
      </c>
      <c r="T92">
        <f t="shared" si="40"/>
        <v>26325000</v>
      </c>
      <c r="U92" s="16">
        <f>T92/$M$17</f>
        <v>4.2741562158067504E-3</v>
      </c>
    </row>
    <row r="93" spans="2:21" x14ac:dyDescent="0.3">
      <c r="B93" s="1">
        <v>90</v>
      </c>
      <c r="C93" t="s">
        <v>6</v>
      </c>
      <c r="G93" t="s">
        <v>8</v>
      </c>
      <c r="U93" s="16"/>
    </row>
    <row r="94" spans="2:21" x14ac:dyDescent="0.3">
      <c r="B94" s="1">
        <v>91</v>
      </c>
      <c r="C94" t="s">
        <v>5</v>
      </c>
      <c r="G94" t="s">
        <v>5</v>
      </c>
      <c r="I94" s="1">
        <v>4</v>
      </c>
      <c r="J94" s="1" t="s">
        <v>51</v>
      </c>
      <c r="K94" s="1" t="s">
        <v>51</v>
      </c>
      <c r="L94" s="1" t="s">
        <v>51</v>
      </c>
      <c r="M94" s="1" t="s">
        <v>51</v>
      </c>
      <c r="N94" s="1" t="s">
        <v>53</v>
      </c>
      <c r="O94" s="1">
        <f>IF(J94 = "Scatter", J$79, J$80)</f>
        <v>15</v>
      </c>
      <c r="P94" s="1">
        <f t="shared" ref="P94" si="47">IF(K94 = "Scatter", K$79, K$80)</f>
        <v>15</v>
      </c>
      <c r="Q94" s="1">
        <f t="shared" ref="Q94" si="48">IF(L94 = "Scatter", L$79, L$80)</f>
        <v>15</v>
      </c>
      <c r="R94" s="1">
        <f t="shared" ref="R94" si="49">IF(M94 = "Scatter", M$79, M$80)</f>
        <v>15</v>
      </c>
      <c r="S94" s="1">
        <f t="shared" ref="S94" si="50">IF(N94 = "Scatter", N$79, N$80)</f>
        <v>104</v>
      </c>
      <c r="T94">
        <f>PRODUCT(O94:S94)</f>
        <v>5265000</v>
      </c>
      <c r="U94" s="16">
        <f>T94/$M$17</f>
        <v>8.5483124316135001E-4</v>
      </c>
    </row>
    <row r="95" spans="2:21" x14ac:dyDescent="0.3">
      <c r="B95" s="1">
        <v>92</v>
      </c>
      <c r="C95" t="s">
        <v>15</v>
      </c>
      <c r="G95" t="s">
        <v>11</v>
      </c>
      <c r="I95" s="1">
        <v>4</v>
      </c>
      <c r="J95" s="1" t="s">
        <v>51</v>
      </c>
      <c r="K95" s="1" t="s">
        <v>51</v>
      </c>
      <c r="L95" s="1" t="s">
        <v>51</v>
      </c>
      <c r="M95" s="1" t="s">
        <v>53</v>
      </c>
      <c r="N95" s="1" t="s">
        <v>51</v>
      </c>
      <c r="O95" s="1">
        <f t="shared" ref="O95:O98" si="51">IF(J95 = "Scatter", J$79, J$80)</f>
        <v>15</v>
      </c>
      <c r="P95" s="1">
        <f t="shared" ref="P95:P98" si="52">IF(K95 = "Scatter", K$79, K$80)</f>
        <v>15</v>
      </c>
      <c r="Q95" s="1">
        <f t="shared" ref="Q95:Q98" si="53">IF(L95 = "Scatter", L$79, L$80)</f>
        <v>15</v>
      </c>
      <c r="R95" s="1">
        <f t="shared" ref="R95:R98" si="54">IF(M95 = "Scatter", M$79, M$80)</f>
        <v>76</v>
      </c>
      <c r="S95" s="1">
        <f t="shared" ref="S95:S98" si="55">IF(N95 = "Scatter", N$79, N$80)</f>
        <v>15</v>
      </c>
      <c r="T95">
        <f>PRODUCT(O95:S95)</f>
        <v>3847500</v>
      </c>
      <c r="U95" s="16">
        <f>T95/$M$17</f>
        <v>6.2468437000252506E-4</v>
      </c>
    </row>
    <row r="96" spans="2:21" x14ac:dyDescent="0.3">
      <c r="B96" s="1">
        <v>93</v>
      </c>
      <c r="C96" t="s">
        <v>5</v>
      </c>
      <c r="G96" t="s">
        <v>14</v>
      </c>
      <c r="I96" s="1">
        <v>4</v>
      </c>
      <c r="J96" s="1" t="s">
        <v>51</v>
      </c>
      <c r="K96" s="1" t="s">
        <v>51</v>
      </c>
      <c r="L96" s="1" t="s">
        <v>53</v>
      </c>
      <c r="M96" s="1" t="s">
        <v>51</v>
      </c>
      <c r="N96" s="1" t="s">
        <v>51</v>
      </c>
      <c r="O96" s="1">
        <f t="shared" si="51"/>
        <v>15</v>
      </c>
      <c r="P96" s="1">
        <f t="shared" si="52"/>
        <v>15</v>
      </c>
      <c r="Q96" s="1">
        <f t="shared" si="53"/>
        <v>75</v>
      </c>
      <c r="R96" s="1">
        <f t="shared" si="54"/>
        <v>15</v>
      </c>
      <c r="S96" s="1">
        <f t="shared" si="55"/>
        <v>15</v>
      </c>
      <c r="T96">
        <f>PRODUCT(O96:S96)</f>
        <v>3796875</v>
      </c>
      <c r="U96" s="16">
        <f>T96/$M$17</f>
        <v>6.1646483881828127E-4</v>
      </c>
    </row>
    <row r="97" spans="2:24" x14ac:dyDescent="0.3">
      <c r="B97" s="1">
        <v>94</v>
      </c>
      <c r="C97" t="s">
        <v>8</v>
      </c>
      <c r="G97" t="s">
        <v>6</v>
      </c>
      <c r="I97" s="1">
        <v>4</v>
      </c>
      <c r="J97" s="1" t="s">
        <v>51</v>
      </c>
      <c r="K97" s="1" t="s">
        <v>53</v>
      </c>
      <c r="L97" s="1" t="s">
        <v>51</v>
      </c>
      <c r="M97" s="1" t="s">
        <v>51</v>
      </c>
      <c r="N97" s="1" t="s">
        <v>51</v>
      </c>
      <c r="O97" s="1">
        <f t="shared" si="51"/>
        <v>15</v>
      </c>
      <c r="P97" s="1">
        <f t="shared" si="52"/>
        <v>75</v>
      </c>
      <c r="Q97" s="1">
        <f t="shared" si="53"/>
        <v>15</v>
      </c>
      <c r="R97" s="1">
        <f t="shared" si="54"/>
        <v>15</v>
      </c>
      <c r="S97" s="1">
        <f t="shared" si="55"/>
        <v>15</v>
      </c>
      <c r="T97">
        <f>PRODUCT(O97:S97)</f>
        <v>3796875</v>
      </c>
      <c r="U97" s="16">
        <f>T97/$M$17</f>
        <v>6.1646483881828127E-4</v>
      </c>
    </row>
    <row r="98" spans="2:24" x14ac:dyDescent="0.3">
      <c r="B98" s="1">
        <v>95</v>
      </c>
      <c r="C98" t="s">
        <v>9</v>
      </c>
      <c r="G98" t="s">
        <v>15</v>
      </c>
      <c r="I98" s="1">
        <v>4</v>
      </c>
      <c r="J98" s="1" t="s">
        <v>53</v>
      </c>
      <c r="K98" s="1" t="s">
        <v>51</v>
      </c>
      <c r="L98" s="1" t="s">
        <v>51</v>
      </c>
      <c r="M98" s="1" t="s">
        <v>51</v>
      </c>
      <c r="N98" s="1" t="s">
        <v>51</v>
      </c>
      <c r="O98" s="1">
        <f t="shared" si="51"/>
        <v>104</v>
      </c>
      <c r="P98" s="1">
        <f t="shared" si="52"/>
        <v>15</v>
      </c>
      <c r="Q98" s="1">
        <f t="shared" si="53"/>
        <v>15</v>
      </c>
      <c r="R98" s="1">
        <f t="shared" si="54"/>
        <v>15</v>
      </c>
      <c r="S98" s="1">
        <f t="shared" si="55"/>
        <v>15</v>
      </c>
      <c r="T98">
        <f>PRODUCT(O98:S98)</f>
        <v>5265000</v>
      </c>
      <c r="U98" s="16">
        <f>T98/$M$17</f>
        <v>8.5483124316135001E-4</v>
      </c>
    </row>
    <row r="99" spans="2:24" x14ac:dyDescent="0.3">
      <c r="B99" s="1">
        <v>96</v>
      </c>
      <c r="C99" t="s">
        <v>14</v>
      </c>
      <c r="G99" t="s">
        <v>13</v>
      </c>
    </row>
    <row r="100" spans="2:24" x14ac:dyDescent="0.3">
      <c r="B100" s="1">
        <v>97</v>
      </c>
      <c r="C100" t="s">
        <v>11</v>
      </c>
      <c r="G100" t="s">
        <v>11</v>
      </c>
      <c r="I100" s="1">
        <v>5</v>
      </c>
      <c r="J100" s="1" t="s">
        <v>51</v>
      </c>
      <c r="K100" s="1" t="s">
        <v>51</v>
      </c>
      <c r="L100" s="1" t="s">
        <v>51</v>
      </c>
      <c r="M100" s="1" t="s">
        <v>51</v>
      </c>
      <c r="N100" s="1" t="s">
        <v>51</v>
      </c>
      <c r="O100" s="1">
        <f>IF(J100 = "Scatter", J$79, J$80)</f>
        <v>15</v>
      </c>
      <c r="P100" s="1">
        <f t="shared" ref="P100" si="56">IF(K100 = "Scatter", K$79, K$80)</f>
        <v>15</v>
      </c>
      <c r="Q100" s="1">
        <f t="shared" ref="Q100" si="57">IF(L100 = "Scatter", L$79, L$80)</f>
        <v>15</v>
      </c>
      <c r="R100" s="1">
        <f t="shared" ref="R100" si="58">IF(M100 = "Scatter", M$79, M$80)</f>
        <v>15</v>
      </c>
      <c r="S100" s="1">
        <f t="shared" ref="S100" si="59">IF(N100 = "Scatter", N$79, N$80)</f>
        <v>15</v>
      </c>
      <c r="T100">
        <f>PRODUCT(O100:S100)</f>
        <v>759375</v>
      </c>
      <c r="U100" s="16">
        <f>T100/$M$17</f>
        <v>1.2329296776365627E-4</v>
      </c>
    </row>
    <row r="101" spans="2:24" x14ac:dyDescent="0.3">
      <c r="B101" s="1">
        <v>98</v>
      </c>
      <c r="C101" t="s">
        <v>5</v>
      </c>
      <c r="G101" t="s">
        <v>14</v>
      </c>
    </row>
    <row r="102" spans="2:24" x14ac:dyDescent="0.3">
      <c r="B102" s="1">
        <v>99</v>
      </c>
      <c r="C102" t="s">
        <v>14</v>
      </c>
      <c r="G102" t="s">
        <v>7</v>
      </c>
      <c r="I102" s="1"/>
      <c r="J102" s="1"/>
      <c r="K102" s="1"/>
      <c r="L102" s="1"/>
      <c r="M102" s="1"/>
      <c r="N102" s="1"/>
      <c r="O102" s="1"/>
      <c r="P102" s="1"/>
      <c r="Q102" s="1"/>
      <c r="R102" s="1" t="s">
        <v>60</v>
      </c>
      <c r="S102" s="1" t="s">
        <v>61</v>
      </c>
      <c r="T102" s="1" t="s">
        <v>67</v>
      </c>
      <c r="U102" s="1" t="s">
        <v>66</v>
      </c>
      <c r="V102" s="31" t="s">
        <v>68</v>
      </c>
    </row>
    <row r="103" spans="2:24" x14ac:dyDescent="0.3">
      <c r="B103" s="1">
        <v>100</v>
      </c>
      <c r="C103" t="s">
        <v>8</v>
      </c>
      <c r="G103" t="s">
        <v>10</v>
      </c>
      <c r="I103" s="1"/>
      <c r="J103" s="1"/>
      <c r="K103" s="1"/>
      <c r="L103" s="1"/>
      <c r="M103" s="1"/>
      <c r="N103" s="1"/>
      <c r="O103" s="1"/>
      <c r="P103" s="1"/>
      <c r="Q103" s="1"/>
      <c r="R103" s="1">
        <v>3</v>
      </c>
      <c r="S103" s="1">
        <f>SUM(T82:T91)</f>
        <v>226290375</v>
      </c>
      <c r="T103" s="32">
        <f>SUM(U82:U91)</f>
        <v>3.6740756424823946E-2</v>
      </c>
      <c r="U103" s="1">
        <v>10</v>
      </c>
      <c r="V103" s="29">
        <f>U103/$U$108</f>
        <v>10.396524989629299</v>
      </c>
      <c r="W103" s="30">
        <f>V103*$V$77</f>
        <v>2.2953531864661869</v>
      </c>
      <c r="X103" s="21"/>
    </row>
    <row r="104" spans="2:24" x14ac:dyDescent="0.3">
      <c r="B104" s="1">
        <v>101</v>
      </c>
      <c r="C104" t="s">
        <v>11</v>
      </c>
      <c r="G104" t="s">
        <v>9</v>
      </c>
      <c r="I104" s="1"/>
      <c r="J104" s="1"/>
      <c r="K104" s="1"/>
      <c r="L104" s="1"/>
      <c r="M104" s="1"/>
      <c r="N104" s="1"/>
      <c r="O104" s="1"/>
      <c r="P104" s="1"/>
      <c r="Q104" s="1"/>
      <c r="R104" s="1">
        <v>4</v>
      </c>
      <c r="S104" s="1">
        <f>SUM(T93:T97)</f>
        <v>16706250</v>
      </c>
      <c r="T104" s="32">
        <f>SUM(U83:U92)</f>
        <v>4.1014912640630695E-2</v>
      </c>
      <c r="U104" s="1">
        <v>15</v>
      </c>
      <c r="V104" s="29">
        <f>U104/$U$108</f>
        <v>15.594787484443948</v>
      </c>
      <c r="W104" s="30">
        <f t="shared" ref="W104:W105" si="60">V104*$V$77</f>
        <v>3.4430297796992808</v>
      </c>
    </row>
    <row r="105" spans="2:24" x14ac:dyDescent="0.3">
      <c r="B105" s="1">
        <v>102</v>
      </c>
      <c r="C105" t="s">
        <v>7</v>
      </c>
      <c r="G105" t="s">
        <v>11</v>
      </c>
      <c r="R105" s="1">
        <v>5</v>
      </c>
      <c r="S105" s="1">
        <f>T100</f>
        <v>759375</v>
      </c>
      <c r="T105" s="32">
        <f>SUM(U84:U93)</f>
        <v>3.6683767675279859E-2</v>
      </c>
      <c r="U105" s="1">
        <v>20</v>
      </c>
      <c r="V105" s="29">
        <f>U105/$U$108</f>
        <v>20.793049979258598</v>
      </c>
      <c r="W105" s="30">
        <f t="shared" si="60"/>
        <v>4.5907063729323738</v>
      </c>
    </row>
    <row r="106" spans="2:24" x14ac:dyDescent="0.3">
      <c r="B106" s="1">
        <v>103</v>
      </c>
      <c r="C106" t="s">
        <v>13</v>
      </c>
      <c r="G106" t="s">
        <v>6</v>
      </c>
      <c r="T106" s="18"/>
      <c r="U106" s="1"/>
      <c r="W106" s="30">
        <f>SUM(W103:W105)</f>
        <v>10.329089339097841</v>
      </c>
    </row>
    <row r="107" spans="2:24" x14ac:dyDescent="0.3">
      <c r="B107" s="1">
        <v>104</v>
      </c>
      <c r="C107" t="s">
        <v>11</v>
      </c>
      <c r="G107" t="s">
        <v>5</v>
      </c>
      <c r="T107" s="22"/>
      <c r="U107" s="21">
        <f>SUMPRODUCT(T103:T105,U103:U105)/SUM(U103:U105)</f>
        <v>3.8140146830295485E-2</v>
      </c>
    </row>
    <row r="108" spans="2:24" x14ac:dyDescent="0.3">
      <c r="B108" s="1">
        <v>105</v>
      </c>
      <c r="C108" t="s">
        <v>14</v>
      </c>
      <c r="G108" t="s">
        <v>13</v>
      </c>
      <c r="U108" s="21">
        <f>1-U107</f>
        <v>0.96185985316970446</v>
      </c>
    </row>
    <row r="109" spans="2:24" x14ac:dyDescent="0.3">
      <c r="B109" s="1">
        <v>106</v>
      </c>
      <c r="C109" t="s">
        <v>10</v>
      </c>
      <c r="G109" t="s">
        <v>5</v>
      </c>
    </row>
    <row r="110" spans="2:24" x14ac:dyDescent="0.3">
      <c r="B110" s="1">
        <v>107</v>
      </c>
      <c r="C110" t="s">
        <v>11</v>
      </c>
      <c r="G110" t="s">
        <v>12</v>
      </c>
      <c r="W110" s="29">
        <f>V77+W106</f>
        <v>10.549870146988539</v>
      </c>
    </row>
    <row r="111" spans="2:24" x14ac:dyDescent="0.3">
      <c r="B111" s="1">
        <v>108</v>
      </c>
      <c r="C111" t="s">
        <v>8</v>
      </c>
      <c r="G111" t="s">
        <v>9</v>
      </c>
    </row>
    <row r="112" spans="2:24" x14ac:dyDescent="0.3">
      <c r="B112" s="1">
        <v>109</v>
      </c>
      <c r="C112" t="s">
        <v>5</v>
      </c>
      <c r="G112" t="s">
        <v>5</v>
      </c>
    </row>
    <row r="113" spans="2:7" x14ac:dyDescent="0.3">
      <c r="B113" s="1">
        <v>110</v>
      </c>
      <c r="C113" t="s">
        <v>13</v>
      </c>
      <c r="G113" t="s">
        <v>6</v>
      </c>
    </row>
    <row r="114" spans="2:7" x14ac:dyDescent="0.3">
      <c r="B114" s="1"/>
    </row>
    <row r="115" spans="2:7" x14ac:dyDescent="0.3">
      <c r="B115" s="1"/>
    </row>
    <row r="116" spans="2:7" x14ac:dyDescent="0.3">
      <c r="B116" s="1"/>
    </row>
    <row r="117" spans="2:7" x14ac:dyDescent="0.3">
      <c r="B117" s="1"/>
    </row>
    <row r="118" spans="2:7" x14ac:dyDescent="0.3">
      <c r="B118" s="1"/>
    </row>
    <row r="119" spans="2:7" x14ac:dyDescent="0.3">
      <c r="B119" s="1"/>
    </row>
    <row r="120" spans="2:7" x14ac:dyDescent="0.3">
      <c r="B120" s="1"/>
    </row>
    <row r="121" spans="2:7" x14ac:dyDescent="0.3">
      <c r="B121" s="1"/>
    </row>
    <row r="122" spans="2:7" x14ac:dyDescent="0.3">
      <c r="B122" s="1"/>
    </row>
    <row r="123" spans="2:7" x14ac:dyDescent="0.3">
      <c r="B123" s="1"/>
    </row>
    <row r="124" spans="2:7" x14ac:dyDescent="0.3">
      <c r="B124" s="1"/>
    </row>
    <row r="125" spans="2:7" x14ac:dyDescent="0.3">
      <c r="B125" s="1"/>
    </row>
    <row r="126" spans="2:7" x14ac:dyDescent="0.3">
      <c r="B126" s="1"/>
    </row>
    <row r="127" spans="2:7" x14ac:dyDescent="0.3">
      <c r="B127" s="1"/>
    </row>
    <row r="128" spans="2:7" x14ac:dyDescent="0.3">
      <c r="B128" s="1"/>
    </row>
    <row r="129" spans="2:2" x14ac:dyDescent="0.3">
      <c r="B129" s="1"/>
    </row>
    <row r="130" spans="2:2" x14ac:dyDescent="0.3">
      <c r="B130" s="1"/>
    </row>
    <row r="131" spans="2:2" x14ac:dyDescent="0.3">
      <c r="B131" s="1"/>
    </row>
    <row r="132" spans="2:2" x14ac:dyDescent="0.3">
      <c r="B132" s="1"/>
    </row>
    <row r="133" spans="2:2" x14ac:dyDescent="0.3">
      <c r="B133" s="1"/>
    </row>
    <row r="134" spans="2:2" x14ac:dyDescent="0.3">
      <c r="B134" s="1"/>
    </row>
    <row r="135" spans="2:2" x14ac:dyDescent="0.3">
      <c r="B135" s="1"/>
    </row>
    <row r="136" spans="2:2" x14ac:dyDescent="0.3">
      <c r="B136" s="1"/>
    </row>
    <row r="137" spans="2:2" x14ac:dyDescent="0.3">
      <c r="B137" s="1"/>
    </row>
    <row r="138" spans="2:2" x14ac:dyDescent="0.3">
      <c r="B138" s="1"/>
    </row>
    <row r="139" spans="2:2" x14ac:dyDescent="0.3">
      <c r="B139" s="1"/>
    </row>
    <row r="140" spans="2:2" x14ac:dyDescent="0.3">
      <c r="B140" s="1"/>
    </row>
    <row r="141" spans="2:2" x14ac:dyDescent="0.3">
      <c r="B141" s="1"/>
    </row>
    <row r="142" spans="2:2" x14ac:dyDescent="0.3">
      <c r="B142" s="1"/>
    </row>
    <row r="143" spans="2:2" x14ac:dyDescent="0.3">
      <c r="B143" s="1"/>
    </row>
    <row r="144" spans="2:2" x14ac:dyDescent="0.3">
      <c r="B144" s="1"/>
    </row>
    <row r="145" spans="2:2" x14ac:dyDescent="0.3">
      <c r="B145" s="1"/>
    </row>
    <row r="146" spans="2:2" x14ac:dyDescent="0.3">
      <c r="B146" s="1"/>
    </row>
    <row r="147" spans="2:2" x14ac:dyDescent="0.3">
      <c r="B147" s="1"/>
    </row>
    <row r="148" spans="2:2" x14ac:dyDescent="0.3">
      <c r="B148" s="1"/>
    </row>
    <row r="149" spans="2:2" x14ac:dyDescent="0.3">
      <c r="B149" s="1"/>
    </row>
    <row r="150" spans="2:2" x14ac:dyDescent="0.3">
      <c r="B150" s="1"/>
    </row>
    <row r="151" spans="2:2" x14ac:dyDescent="0.3">
      <c r="B151" s="1"/>
    </row>
    <row r="152" spans="2:2" x14ac:dyDescent="0.3">
      <c r="B152" s="1"/>
    </row>
    <row r="153" spans="2:2" x14ac:dyDescent="0.3">
      <c r="B153" s="1"/>
    </row>
  </sheetData>
  <mergeCells count="3">
    <mergeCell ref="M17:N17"/>
    <mergeCell ref="I46:M46"/>
    <mergeCell ref="J82:N8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info</vt:lpstr>
      <vt:lpstr>Pay Table</vt:lpstr>
      <vt:lpstr>Base Reel</vt:lpstr>
      <vt:lpstr>Free Game Reel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Park</dc:creator>
  <cp:lastModifiedBy>InJae Shin</cp:lastModifiedBy>
  <dcterms:created xsi:type="dcterms:W3CDTF">2025-03-19T17:28:00Z</dcterms:created>
  <dcterms:modified xsi:type="dcterms:W3CDTF">2025-03-23T17:26:47Z</dcterms:modified>
</cp:coreProperties>
</file>