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ACA6648A-CF1C-4F31-9057-7B5EA301EA8A}" xr6:coauthVersionLast="47" xr6:coauthVersionMax="47" xr10:uidLastSave="{00000000-0000-0000-0000-000000000000}"/>
  <bookViews>
    <workbookView xWindow="15330" yWindow="0" windowWidth="36375" windowHeight="20985" activeTab="3" xr2:uid="{85F1ABA9-DE8E-4950-9650-66A930469619}"/>
  </bookViews>
  <sheets>
    <sheet name="info" sheetId="4" r:id="rId1"/>
    <sheet name="Pay Table" sheetId="3" r:id="rId2"/>
    <sheet name="Base Gam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7" i="2" l="1"/>
  <c r="AB77" i="2"/>
  <c r="R58" i="1"/>
  <c r="R59" i="1"/>
  <c r="R60" i="1"/>
  <c r="R61" i="1"/>
  <c r="R62" i="1"/>
  <c r="R63" i="1"/>
  <c r="R64" i="1"/>
  <c r="R65" i="1"/>
  <c r="R66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R68" i="1"/>
  <c r="R67" i="1"/>
  <c r="S80" i="2"/>
  <c r="R80" i="2"/>
  <c r="Q80" i="2"/>
  <c r="N15" i="2"/>
  <c r="N79" i="2" s="1"/>
  <c r="M15" i="2"/>
  <c r="M79" i="2" s="1"/>
  <c r="L15" i="2"/>
  <c r="L79" i="2" s="1"/>
  <c r="K15" i="2"/>
  <c r="K79" i="2" s="1"/>
  <c r="J15" i="2"/>
  <c r="J79" i="2" s="1"/>
  <c r="O87" i="2" s="1"/>
  <c r="N14" i="2"/>
  <c r="M14" i="2"/>
  <c r="L14" i="2"/>
  <c r="K14" i="2"/>
  <c r="K30" i="2" s="1"/>
  <c r="O66" i="2" s="1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J27" i="2" s="1"/>
  <c r="N63" i="2" s="1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K22" i="2" s="1"/>
  <c r="O48" i="2" s="1"/>
  <c r="J6" i="2"/>
  <c r="N5" i="2"/>
  <c r="M5" i="2"/>
  <c r="L5" i="2"/>
  <c r="K5" i="2"/>
  <c r="J5" i="2"/>
  <c r="N4" i="2"/>
  <c r="M4" i="2"/>
  <c r="L4" i="2"/>
  <c r="K4" i="2"/>
  <c r="J4" i="2"/>
  <c r="R81" i="1"/>
  <c r="Q81" i="1"/>
  <c r="P81" i="1"/>
  <c r="M27" i="2" l="1"/>
  <c r="Q63" i="2" s="1"/>
  <c r="M30" i="2"/>
  <c r="Q66" i="2" s="1"/>
  <c r="M28" i="2"/>
  <c r="Q64" i="2" s="1"/>
  <c r="L29" i="2"/>
  <c r="P65" i="2" s="1"/>
  <c r="L26" i="2"/>
  <c r="P52" i="2" s="1"/>
  <c r="L28" i="2"/>
  <c r="L24" i="2"/>
  <c r="L22" i="2"/>
  <c r="P68" i="2" s="1"/>
  <c r="L27" i="2"/>
  <c r="P73" i="2" s="1"/>
  <c r="P62" i="2"/>
  <c r="L25" i="2"/>
  <c r="P71" i="2" s="1"/>
  <c r="L30" i="2"/>
  <c r="P76" i="2" s="1"/>
  <c r="L23" i="2"/>
  <c r="M23" i="2"/>
  <c r="Q59" i="2" s="1"/>
  <c r="M26" i="2"/>
  <c r="Q52" i="2" s="1"/>
  <c r="M24" i="2"/>
  <c r="Q60" i="2" s="1"/>
  <c r="M29" i="2"/>
  <c r="Q65" i="2" s="1"/>
  <c r="M22" i="2"/>
  <c r="Q58" i="2" s="1"/>
  <c r="M25" i="2"/>
  <c r="Q51" i="2" s="1"/>
  <c r="Q48" i="2"/>
  <c r="Q61" i="2"/>
  <c r="Q56" i="2"/>
  <c r="Q50" i="2"/>
  <c r="N27" i="2"/>
  <c r="R53" i="2" s="1"/>
  <c r="N30" i="2"/>
  <c r="R56" i="2" s="1"/>
  <c r="N25" i="2"/>
  <c r="R51" i="2" s="1"/>
  <c r="N23" i="2"/>
  <c r="R49" i="2" s="1"/>
  <c r="N28" i="2"/>
  <c r="R54" i="2" s="1"/>
  <c r="N21" i="2"/>
  <c r="R47" i="2" s="1"/>
  <c r="N26" i="2"/>
  <c r="R52" i="2" s="1"/>
  <c r="N24" i="2"/>
  <c r="R50" i="2" s="1"/>
  <c r="N29" i="2"/>
  <c r="R55" i="2" s="1"/>
  <c r="N22" i="2"/>
  <c r="R48" i="2" s="1"/>
  <c r="K28" i="2"/>
  <c r="O54" i="2" s="1"/>
  <c r="K21" i="2"/>
  <c r="O67" i="2" s="1"/>
  <c r="K23" i="2"/>
  <c r="O49" i="2" s="1"/>
  <c r="K26" i="2"/>
  <c r="O52" i="2" s="1"/>
  <c r="K24" i="2"/>
  <c r="O60" i="2" s="1"/>
  <c r="K29" i="2"/>
  <c r="O65" i="2" s="1"/>
  <c r="K27" i="2"/>
  <c r="O63" i="2" s="1"/>
  <c r="K25" i="2"/>
  <c r="O61" i="2" s="1"/>
  <c r="O56" i="2"/>
  <c r="O53" i="2"/>
  <c r="O50" i="2"/>
  <c r="O58" i="2"/>
  <c r="O62" i="2"/>
  <c r="O59" i="2"/>
  <c r="O55" i="2"/>
  <c r="O57" i="2"/>
  <c r="J25" i="2"/>
  <c r="N51" i="2" s="1"/>
  <c r="J30" i="2"/>
  <c r="N66" i="2" s="1"/>
  <c r="J24" i="2"/>
  <c r="N60" i="2" s="1"/>
  <c r="J26" i="2"/>
  <c r="N72" i="2" s="1"/>
  <c r="N50" i="2"/>
  <c r="J29" i="2"/>
  <c r="J22" i="2"/>
  <c r="N68" i="2" s="1"/>
  <c r="J23" i="2"/>
  <c r="N69" i="2" s="1"/>
  <c r="N53" i="2"/>
  <c r="J28" i="2"/>
  <c r="O72" i="2"/>
  <c r="P74" i="2"/>
  <c r="O73" i="2"/>
  <c r="O76" i="2"/>
  <c r="O69" i="2"/>
  <c r="O70" i="2"/>
  <c r="N75" i="2"/>
  <c r="Q86" i="2"/>
  <c r="Q89" i="2"/>
  <c r="Q97" i="2"/>
  <c r="P84" i="2"/>
  <c r="P98" i="2"/>
  <c r="P94" i="2"/>
  <c r="P83" i="2"/>
  <c r="P100" i="2"/>
  <c r="P95" i="2"/>
  <c r="P89" i="2"/>
  <c r="P91" i="2"/>
  <c r="P70" i="2"/>
  <c r="P72" i="2"/>
  <c r="O75" i="2"/>
  <c r="R84" i="2"/>
  <c r="R91" i="2"/>
  <c r="R88" i="2"/>
  <c r="R97" i="2"/>
  <c r="O68" i="2"/>
  <c r="N73" i="2"/>
  <c r="S87" i="2"/>
  <c r="S91" i="2"/>
  <c r="S85" i="2"/>
  <c r="S88" i="2"/>
  <c r="S97" i="2"/>
  <c r="M21" i="2"/>
  <c r="Q57" i="2" s="1"/>
  <c r="O47" i="2"/>
  <c r="N16" i="2"/>
  <c r="J21" i="2"/>
  <c r="N57" i="2" s="1"/>
  <c r="L21" i="2"/>
  <c r="P57" i="2" s="1"/>
  <c r="S96" i="2"/>
  <c r="S90" i="2"/>
  <c r="S95" i="2"/>
  <c r="Q87" i="2"/>
  <c r="Q83" i="2"/>
  <c r="Q90" i="2"/>
  <c r="Q94" i="2"/>
  <c r="Q95" i="2"/>
  <c r="R86" i="2"/>
  <c r="S98" i="2"/>
  <c r="R98" i="2"/>
  <c r="S92" i="2"/>
  <c r="O83" i="2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S100" i="2"/>
  <c r="P96" i="2"/>
  <c r="R89" i="2"/>
  <c r="Q98" i="2"/>
  <c r="O96" i="2"/>
  <c r="O85" i="2"/>
  <c r="K16" i="2"/>
  <c r="J16" i="2"/>
  <c r="L16" i="2"/>
  <c r="M16" i="2"/>
  <c r="Q54" i="2" l="1"/>
  <c r="Q53" i="2"/>
  <c r="P75" i="2"/>
  <c r="P55" i="2"/>
  <c r="P48" i="2"/>
  <c r="P58" i="2"/>
  <c r="P64" i="2"/>
  <c r="P54" i="2"/>
  <c r="P66" i="2"/>
  <c r="P56" i="2"/>
  <c r="P63" i="2"/>
  <c r="P53" i="2"/>
  <c r="P59" i="2"/>
  <c r="P49" i="2"/>
  <c r="P51" i="2"/>
  <c r="P61" i="2"/>
  <c r="P69" i="2"/>
  <c r="P50" i="2"/>
  <c r="S50" i="2" s="1"/>
  <c r="U50" i="2" s="1"/>
  <c r="P60" i="2"/>
  <c r="Q49" i="2"/>
  <c r="Q62" i="2"/>
  <c r="Q55" i="2"/>
  <c r="R75" i="2"/>
  <c r="R76" i="2"/>
  <c r="R67" i="2"/>
  <c r="R68" i="2"/>
  <c r="R69" i="2"/>
  <c r="R70" i="2"/>
  <c r="R71" i="2"/>
  <c r="R72" i="2"/>
  <c r="R74" i="2"/>
  <c r="R73" i="2"/>
  <c r="O74" i="2"/>
  <c r="O71" i="2"/>
  <c r="O51" i="2"/>
  <c r="S51" i="2" s="1"/>
  <c r="U51" i="2" s="1"/>
  <c r="O64" i="2"/>
  <c r="N70" i="2"/>
  <c r="N56" i="2"/>
  <c r="N61" i="2"/>
  <c r="N76" i="2"/>
  <c r="N71" i="2"/>
  <c r="N54" i="2"/>
  <c r="N64" i="2"/>
  <c r="N59" i="2"/>
  <c r="N49" i="2"/>
  <c r="N74" i="2"/>
  <c r="N48" i="2"/>
  <c r="N58" i="2"/>
  <c r="N62" i="2"/>
  <c r="N52" i="2"/>
  <c r="S52" i="2" s="1"/>
  <c r="U52" i="2" s="1"/>
  <c r="N55" i="2"/>
  <c r="N65" i="2"/>
  <c r="M38" i="2"/>
  <c r="Q72" i="2" s="1"/>
  <c r="M33" i="2"/>
  <c r="Q67" i="2" s="1"/>
  <c r="M36" i="2"/>
  <c r="Q70" i="2" s="1"/>
  <c r="M80" i="2"/>
  <c r="M41" i="2"/>
  <c r="M34" i="2"/>
  <c r="M39" i="2"/>
  <c r="Q73" i="2" s="1"/>
  <c r="M37" i="2"/>
  <c r="Q71" i="2" s="1"/>
  <c r="M42" i="2"/>
  <c r="Q76" i="2" s="1"/>
  <c r="M35" i="2"/>
  <c r="Q69" i="2" s="1"/>
  <c r="M40" i="2"/>
  <c r="Q74" i="2" s="1"/>
  <c r="Q47" i="2"/>
  <c r="K36" i="2"/>
  <c r="K80" i="2"/>
  <c r="K41" i="2"/>
  <c r="K34" i="2"/>
  <c r="K39" i="2"/>
  <c r="K37" i="2"/>
  <c r="K42" i="2"/>
  <c r="K35" i="2"/>
  <c r="K40" i="2"/>
  <c r="K38" i="2"/>
  <c r="K33" i="2"/>
  <c r="J41" i="2"/>
  <c r="J34" i="2"/>
  <c r="J39" i="2"/>
  <c r="J33" i="2"/>
  <c r="J37" i="2"/>
  <c r="J80" i="2"/>
  <c r="J42" i="2"/>
  <c r="J35" i="2"/>
  <c r="J40" i="2"/>
  <c r="J38" i="2"/>
  <c r="J36" i="2"/>
  <c r="P47" i="2"/>
  <c r="P67" i="2"/>
  <c r="N67" i="2"/>
  <c r="N47" i="2"/>
  <c r="L36" i="2"/>
  <c r="L80" i="2"/>
  <c r="L41" i="2"/>
  <c r="L34" i="2"/>
  <c r="L39" i="2"/>
  <c r="L37" i="2"/>
  <c r="L42" i="2"/>
  <c r="L35" i="2"/>
  <c r="L40" i="2"/>
  <c r="L38" i="2"/>
  <c r="L33" i="2"/>
  <c r="N38" i="2"/>
  <c r="R62" i="2" s="1"/>
  <c r="N33" i="2"/>
  <c r="R57" i="2" s="1"/>
  <c r="N36" i="2"/>
  <c r="R60" i="2" s="1"/>
  <c r="N80" i="2"/>
  <c r="N41" i="2"/>
  <c r="R65" i="2" s="1"/>
  <c r="N34" i="2"/>
  <c r="R58" i="2" s="1"/>
  <c r="N39" i="2"/>
  <c r="R63" i="2" s="1"/>
  <c r="N37" i="2"/>
  <c r="R61" i="2" s="1"/>
  <c r="N42" i="2"/>
  <c r="N35" i="2"/>
  <c r="R59" i="2" s="1"/>
  <c r="N40" i="2"/>
  <c r="R64" i="2" s="1"/>
  <c r="M17" i="2"/>
  <c r="T100" i="2"/>
  <c r="S105" i="2" s="1"/>
  <c r="S53" i="2" l="1"/>
  <c r="U53" i="2" s="1"/>
  <c r="S60" i="2"/>
  <c r="U60" i="2" s="1"/>
  <c r="S76" i="2"/>
  <c r="U76" i="2" s="1"/>
  <c r="V76" i="2" s="1"/>
  <c r="S54" i="2"/>
  <c r="U54" i="2" s="1"/>
  <c r="S48" i="2"/>
  <c r="U48" i="2" s="1"/>
  <c r="V48" i="2" s="1"/>
  <c r="S49" i="2"/>
  <c r="U49" i="2" s="1"/>
  <c r="V49" i="2" s="1"/>
  <c r="S56" i="2"/>
  <c r="U56" i="2" s="1"/>
  <c r="V56" i="2" s="1"/>
  <c r="S63" i="2"/>
  <c r="U63" i="2" s="1"/>
  <c r="V63" i="2" s="1"/>
  <c r="S55" i="2"/>
  <c r="U55" i="2" s="1"/>
  <c r="V53" i="2"/>
  <c r="S61" i="2"/>
  <c r="U61" i="2" s="1"/>
  <c r="V61" i="2" s="1"/>
  <c r="Q68" i="2"/>
  <c r="S68" i="2" s="1"/>
  <c r="U68" i="2" s="1"/>
  <c r="V68" i="2" s="1"/>
  <c r="Q75" i="2"/>
  <c r="S75" i="2" s="1"/>
  <c r="U75" i="2" s="1"/>
  <c r="V75" i="2" s="1"/>
  <c r="S73" i="2"/>
  <c r="U73" i="2" s="1"/>
  <c r="V73" i="2" s="1"/>
  <c r="S65" i="2"/>
  <c r="U65" i="2" s="1"/>
  <c r="V65" i="2" s="1"/>
  <c r="R66" i="2"/>
  <c r="S66" i="2" s="1"/>
  <c r="U66" i="2" s="1"/>
  <c r="V66" i="2" s="1"/>
  <c r="S62" i="2"/>
  <c r="U62" i="2" s="1"/>
  <c r="V62" i="2" s="1"/>
  <c r="S58" i="2"/>
  <c r="U58" i="2" s="1"/>
  <c r="V58" i="2" s="1"/>
  <c r="S71" i="2"/>
  <c r="U71" i="2" s="1"/>
  <c r="V71" i="2" s="1"/>
  <c r="S70" i="2"/>
  <c r="U70" i="2" s="1"/>
  <c r="V70" i="2" s="1"/>
  <c r="V55" i="2"/>
  <c r="V52" i="2"/>
  <c r="S64" i="2"/>
  <c r="U64" i="2" s="1"/>
  <c r="V64" i="2" s="1"/>
  <c r="S59" i="2"/>
  <c r="U59" i="2" s="1"/>
  <c r="V59" i="2" s="1"/>
  <c r="V50" i="2"/>
  <c r="P87" i="2"/>
  <c r="P88" i="2"/>
  <c r="P92" i="2"/>
  <c r="P86" i="2"/>
  <c r="P97" i="2"/>
  <c r="T97" i="2" s="1"/>
  <c r="U97" i="2" s="1"/>
  <c r="R87" i="2"/>
  <c r="R83" i="2"/>
  <c r="R95" i="2"/>
  <c r="T95" i="2" s="1"/>
  <c r="U95" i="2" s="1"/>
  <c r="R90" i="2"/>
  <c r="R85" i="2"/>
  <c r="Q84" i="2"/>
  <c r="Q88" i="2"/>
  <c r="Q91" i="2"/>
  <c r="Q96" i="2"/>
  <c r="T96" i="2" s="1"/>
  <c r="U96" i="2" s="1"/>
  <c r="Q85" i="2"/>
  <c r="S72" i="2"/>
  <c r="U72" i="2" s="1"/>
  <c r="V72" i="2" s="1"/>
  <c r="V51" i="2"/>
  <c r="S57" i="2"/>
  <c r="U57" i="2" s="1"/>
  <c r="V57" i="2" s="1"/>
  <c r="S67" i="2"/>
  <c r="U67" i="2" s="1"/>
  <c r="V67" i="2" s="1"/>
  <c r="V54" i="2"/>
  <c r="O92" i="2"/>
  <c r="O98" i="2"/>
  <c r="T98" i="2" s="1"/>
  <c r="U98" i="2" s="1"/>
  <c r="O91" i="2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J80" i="1" s="1"/>
  <c r="K15" i="1"/>
  <c r="K80" i="1" s="1"/>
  <c r="L15" i="1"/>
  <c r="L80" i="1" s="1"/>
  <c r="M15" i="1"/>
  <c r="M80" i="1" s="1"/>
  <c r="N15" i="1"/>
  <c r="N80" i="1" s="1"/>
  <c r="N4" i="1"/>
  <c r="M4" i="1"/>
  <c r="L4" i="1"/>
  <c r="K4" i="1"/>
  <c r="J4" i="1"/>
  <c r="T88" i="2" l="1"/>
  <c r="U88" i="2" s="1"/>
  <c r="T91" i="2"/>
  <c r="U91" i="2" s="1"/>
  <c r="T83" i="2"/>
  <c r="U83" i="2" s="1"/>
  <c r="T84" i="2"/>
  <c r="U84" i="2" s="1"/>
  <c r="T92" i="2"/>
  <c r="U92" i="2" s="1"/>
  <c r="Q93" i="1"/>
  <c r="Q98" i="1"/>
  <c r="Q84" i="1"/>
  <c r="Q90" i="1"/>
  <c r="Q99" i="1"/>
  <c r="Q91" i="1"/>
  <c r="Q95" i="1"/>
  <c r="Q96" i="1"/>
  <c r="Q87" i="1"/>
  <c r="Q88" i="1"/>
  <c r="Q101" i="1"/>
  <c r="S88" i="1"/>
  <c r="S93" i="1"/>
  <c r="S101" i="1"/>
  <c r="S86" i="1"/>
  <c r="S98" i="1"/>
  <c r="S92" i="1"/>
  <c r="S97" i="1"/>
  <c r="S99" i="1"/>
  <c r="S89" i="1"/>
  <c r="S91" i="1"/>
  <c r="S96" i="1"/>
  <c r="R89" i="1"/>
  <c r="R101" i="1"/>
  <c r="R85" i="1"/>
  <c r="R90" i="1"/>
  <c r="R98" i="1"/>
  <c r="R87" i="1"/>
  <c r="R97" i="1"/>
  <c r="R95" i="1"/>
  <c r="R92" i="1"/>
  <c r="R93" i="1"/>
  <c r="R99" i="1"/>
  <c r="P85" i="1"/>
  <c r="P86" i="1"/>
  <c r="P90" i="1"/>
  <c r="P99" i="1"/>
  <c r="P95" i="1"/>
  <c r="P91" i="1"/>
  <c r="P96" i="1"/>
  <c r="P84" i="1"/>
  <c r="P92" i="1"/>
  <c r="P97" i="1"/>
  <c r="P101" i="1"/>
  <c r="O85" i="1"/>
  <c r="O101" i="1"/>
  <c r="O86" i="1"/>
  <c r="O87" i="1"/>
  <c r="O96" i="1"/>
  <c r="O88" i="1"/>
  <c r="O97" i="1"/>
  <c r="O98" i="1"/>
  <c r="O84" i="1"/>
  <c r="O95" i="1"/>
  <c r="V77" i="2"/>
  <c r="T86" i="2"/>
  <c r="U86" i="2" s="1"/>
  <c r="T85" i="2"/>
  <c r="U85" i="2" s="1"/>
  <c r="T87" i="2"/>
  <c r="U87" i="2" s="1"/>
  <c r="S104" i="2"/>
  <c r="T89" i="2"/>
  <c r="U89" i="2" s="1"/>
  <c r="T90" i="2"/>
  <c r="U90" i="2" s="1"/>
  <c r="L16" i="1"/>
  <c r="P73" i="1"/>
  <c r="O73" i="1"/>
  <c r="O68" i="1"/>
  <c r="P70" i="1"/>
  <c r="N21" i="1"/>
  <c r="R47" i="1" s="1"/>
  <c r="M21" i="1"/>
  <c r="O72" i="1"/>
  <c r="L21" i="1"/>
  <c r="P67" i="1" s="1"/>
  <c r="K21" i="1"/>
  <c r="J21" i="1"/>
  <c r="P76" i="1"/>
  <c r="N69" i="1"/>
  <c r="N76" i="1"/>
  <c r="O71" i="1"/>
  <c r="P72" i="1"/>
  <c r="N70" i="1"/>
  <c r="Q47" i="1"/>
  <c r="N72" i="1"/>
  <c r="N47" i="1"/>
  <c r="N67" i="1"/>
  <c r="P71" i="1"/>
  <c r="M16" i="1"/>
  <c r="J16" i="1"/>
  <c r="K16" i="1"/>
  <c r="N16" i="1"/>
  <c r="T105" i="2" l="1"/>
  <c r="O47" i="1"/>
  <c r="S48" i="1"/>
  <c r="U48" i="1" s="1"/>
  <c r="P75" i="1"/>
  <c r="P68" i="1"/>
  <c r="N74" i="1"/>
  <c r="O67" i="1"/>
  <c r="T101" i="1"/>
  <c r="U101" i="1" s="1"/>
  <c r="U107" i="1" s="1"/>
  <c r="O74" i="1"/>
  <c r="L33" i="1"/>
  <c r="L81" i="1"/>
  <c r="N33" i="1"/>
  <c r="R57" i="1" s="1"/>
  <c r="N81" i="1"/>
  <c r="K33" i="1"/>
  <c r="K81" i="1"/>
  <c r="J33" i="1"/>
  <c r="J81" i="1"/>
  <c r="O70" i="1"/>
  <c r="Q76" i="1"/>
  <c r="Q72" i="1"/>
  <c r="M33" i="1"/>
  <c r="Q67" i="1" s="1"/>
  <c r="Q74" i="1"/>
  <c r="Q75" i="1"/>
  <c r="M81" i="1"/>
  <c r="Q71" i="1"/>
  <c r="Q70" i="1"/>
  <c r="N75" i="1"/>
  <c r="O75" i="1"/>
  <c r="T104" i="2"/>
  <c r="S103" i="2"/>
  <c r="T103" i="2"/>
  <c r="N68" i="1"/>
  <c r="N73" i="1"/>
  <c r="S56" i="1"/>
  <c r="U56" i="1" s="1"/>
  <c r="P74" i="1"/>
  <c r="O76" i="1"/>
  <c r="P69" i="1"/>
  <c r="N71" i="1"/>
  <c r="S52" i="1"/>
  <c r="U52" i="1" s="1"/>
  <c r="S51" i="1"/>
  <c r="U51" i="1" s="1"/>
  <c r="P47" i="1"/>
  <c r="S47" i="1" s="1"/>
  <c r="U47" i="1" s="1"/>
  <c r="S55" i="1"/>
  <c r="U55" i="1" s="1"/>
  <c r="S49" i="1"/>
  <c r="U49" i="1" s="1"/>
  <c r="O69" i="1"/>
  <c r="M17" i="1"/>
  <c r="Q68" i="1"/>
  <c r="Q73" i="1"/>
  <c r="Q69" i="1"/>
  <c r="R71" i="1"/>
  <c r="R70" i="1"/>
  <c r="R69" i="1"/>
  <c r="R76" i="1"/>
  <c r="R74" i="1"/>
  <c r="R75" i="1"/>
  <c r="R73" i="1"/>
  <c r="R72" i="1"/>
  <c r="U107" i="2" l="1"/>
  <c r="U108" i="2" s="1"/>
  <c r="V105" i="2" s="1"/>
  <c r="W105" i="2" s="1"/>
  <c r="S70" i="1"/>
  <c r="U70" i="1" s="1"/>
  <c r="V70" i="1" s="1"/>
  <c r="S64" i="1"/>
  <c r="U64" i="1" s="1"/>
  <c r="V64" i="1" s="1"/>
  <c r="S53" i="1"/>
  <c r="U53" i="1" s="1"/>
  <c r="T107" i="1"/>
  <c r="V49" i="1"/>
  <c r="S54" i="1"/>
  <c r="U54" i="1" s="1"/>
  <c r="V54" i="1" s="1"/>
  <c r="S57" i="1"/>
  <c r="U57" i="1" s="1"/>
  <c r="V57" i="1" s="1"/>
  <c r="S50" i="1"/>
  <c r="U50" i="1" s="1"/>
  <c r="S74" i="1"/>
  <c r="U74" i="1" s="1"/>
  <c r="V74" i="1" s="1"/>
  <c r="R84" i="1"/>
  <c r="R96" i="1"/>
  <c r="T96" i="1" s="1"/>
  <c r="U96" i="1" s="1"/>
  <c r="R91" i="1"/>
  <c r="R88" i="1"/>
  <c r="R86" i="1"/>
  <c r="S84" i="1"/>
  <c r="S95" i="1"/>
  <c r="T95" i="1" s="1"/>
  <c r="S90" i="1"/>
  <c r="S85" i="1"/>
  <c r="S87" i="1"/>
  <c r="S76" i="1"/>
  <c r="U76" i="1" s="1"/>
  <c r="V76" i="1" s="1"/>
  <c r="Q86" i="1"/>
  <c r="Q85" i="1"/>
  <c r="Q89" i="1"/>
  <c r="Q97" i="1"/>
  <c r="T97" i="1" s="1"/>
  <c r="U97" i="1" s="1"/>
  <c r="Q92" i="1"/>
  <c r="S66" i="1"/>
  <c r="U66" i="1" s="1"/>
  <c r="V66" i="1" s="1"/>
  <c r="S61" i="1"/>
  <c r="U61" i="1" s="1"/>
  <c r="V61" i="1" s="1"/>
  <c r="S72" i="1"/>
  <c r="U72" i="1" s="1"/>
  <c r="V72" i="1" s="1"/>
  <c r="O89" i="1"/>
  <c r="O99" i="1"/>
  <c r="T99" i="1" s="1"/>
  <c r="U99" i="1" s="1"/>
  <c r="O91" i="1"/>
  <c r="O93" i="1"/>
  <c r="O90" i="1"/>
  <c r="O92" i="1"/>
  <c r="S58" i="1"/>
  <c r="U58" i="1" s="1"/>
  <c r="V58" i="1" s="1"/>
  <c r="V56" i="1"/>
  <c r="P87" i="1"/>
  <c r="P98" i="1"/>
  <c r="T98" i="1" s="1"/>
  <c r="U98" i="1" s="1"/>
  <c r="P88" i="1"/>
  <c r="T88" i="1" s="1"/>
  <c r="U88" i="1" s="1"/>
  <c r="P89" i="1"/>
  <c r="P93" i="1"/>
  <c r="S65" i="1"/>
  <c r="U65" i="1" s="1"/>
  <c r="V65" i="1" s="1"/>
  <c r="S67" i="1"/>
  <c r="U67" i="1" s="1"/>
  <c r="V67" i="1" s="1"/>
  <c r="S69" i="1"/>
  <c r="U69" i="1" s="1"/>
  <c r="V69" i="1" s="1"/>
  <c r="S60" i="1"/>
  <c r="U60" i="1" s="1"/>
  <c r="V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47" i="1"/>
  <c r="V53" i="1"/>
  <c r="V51" i="1"/>
  <c r="V50" i="1"/>
  <c r="V52" i="1"/>
  <c r="V103" i="2" l="1"/>
  <c r="W103" i="2" s="1"/>
  <c r="V104" i="2"/>
  <c r="W104" i="2" s="1"/>
  <c r="T84" i="1"/>
  <c r="T90" i="1"/>
  <c r="U90" i="1" s="1"/>
  <c r="T86" i="1"/>
  <c r="U86" i="1" s="1"/>
  <c r="T93" i="1"/>
  <c r="U93" i="1" s="1"/>
  <c r="T91" i="1"/>
  <c r="U91" i="1" s="1"/>
  <c r="T87" i="1"/>
  <c r="U87" i="1" s="1"/>
  <c r="T85" i="1"/>
  <c r="U85" i="1" s="1"/>
  <c r="T89" i="1"/>
  <c r="U89" i="1" s="1"/>
  <c r="U95" i="1"/>
  <c r="U106" i="1" s="1"/>
  <c r="T106" i="1"/>
  <c r="U84" i="1"/>
  <c r="T92" i="1"/>
  <c r="U92" i="1" s="1"/>
  <c r="U77" i="1"/>
  <c r="V77" i="1"/>
  <c r="W106" i="2" l="1"/>
  <c r="W110" i="2" s="1"/>
  <c r="T112" i="1" s="1"/>
  <c r="T105" i="1"/>
  <c r="U105" i="1"/>
  <c r="U108" i="1" s="1"/>
  <c r="T111" i="1" s="1"/>
  <c r="T113" i="1" l="1"/>
</calcChain>
</file>

<file path=xl/sharedStrings.xml><?xml version="1.0" encoding="utf-8"?>
<sst xmlns="http://schemas.openxmlformats.org/spreadsheetml/2006/main" count="1561" uniqueCount="71">
  <si>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</si>
  <si>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</si>
  <si>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</si>
  <si>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</si>
  <si>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</si>
  <si>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</si>
  <si>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</si>
  <si>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</si>
  <si>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</si>
  <si>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</si>
  <si>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</si>
  <si>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</si>
  <si>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</si>
  <si>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</si>
  <si>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</si>
  <si>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</si>
  <si>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</si>
  <si>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</si>
  <si>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</si>
  <si>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</si>
  <si>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</si>
  <si>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</si>
  <si>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</si>
  <si>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</si>
  <si>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</si>
  <si>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</si>
  <si>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</si>
  <si>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</si>
  <si>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</si>
  <si>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</si>
  <si>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</si>
  <si>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</si>
  <si>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</si>
  <si>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</si>
  <si>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</si>
  <si>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</si>
  <si>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</si>
  <si>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</si>
  <si>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</si>
  <si>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</si>
  <si>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</si>
  <si>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</si>
  <si>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</si>
  <si>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</si>
  <si>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</si>
  <si>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</si>
  <si>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</si>
  <si>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</si>
  <si>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</si>
  <si>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</si>
  <si>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</si>
  <si>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</si>
  <si>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</si>
  <si>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</si>
  <si>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</si>
  <si>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</si>
  <si>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</si>
  <si>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</si>
  <si>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</si>
  <si>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</si>
  <si>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</si>
  <si>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</si>
  <si>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</si>
  <si>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</si>
  <si>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</si>
  <si>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</si>
  <si>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</si>
  <si>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</si>
  <si>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</si>
  <si>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base game</t>
    <phoneticPr fontId="3" type="noConversion"/>
  </si>
  <si>
    <t>bonus game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</si>
</sst>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0" formatCode="_-* #,##0.000_-;\-* #,##0.000_-;_-* &quot;-&quot;??_-;_-@_-"/>
    <numFmt numFmtId="181" formatCode="_-* #,##0.0000000_-;\-* #,##0.0000000_-;_-* &quot;-&quot;_-;_-@_-"/>
    <numFmt numFmtId="184" formatCode="_-* #,##0.0000_-;\-* #,##0.0000_-;_-* &quot;-&quot;??_-;_-@_-"/>
    <numFmt numFmtId="186" formatCode="0.00000000"/>
  </numFmts>
  <fonts count="13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0" applyNumberFormat="1">
      <alignment vertical="center"/>
    </xf>
    <xf numFmtId="3" fontId="0" fillId="0" borderId="0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1" fontId="7" fillId="0" borderId="0" xfId="1" applyFont="1" applyBorder="1" applyAlignment="1">
      <alignment horizontal="center" vertical="center" wrapText="1"/>
    </xf>
    <xf numFmtId="41" fontId="0" fillId="0" borderId="0" xfId="1" applyFont="1" applyBorder="1" applyAlignment="1">
      <alignment horizontal="center" vertical="center"/>
    </xf>
    <xf numFmtId="186" fontId="7" fillId="0" borderId="0" xfId="0" applyNumberFormat="1" applyFont="1" applyBorder="1" applyAlignment="1">
      <alignment horizontal="center" vertical="center" wrapText="1"/>
    </xf>
    <xf numFmtId="41" fontId="11" fillId="0" borderId="0" xfId="1" applyFont="1" applyBorder="1" applyAlignment="1">
      <alignment horizontal="center" vertical="center"/>
    </xf>
    <xf numFmtId="41" fontId="7" fillId="0" borderId="0" xfId="1" applyFont="1" applyBorder="1" applyAlignment="1">
      <alignment horizontal="center" wrapText="1"/>
    </xf>
    <xf numFmtId="186" fontId="7" fillId="0" borderId="0" xfId="0" applyNumberFormat="1" applyFont="1" applyBorder="1" applyAlignment="1">
      <alignment horizontal="center" wrapText="1"/>
    </xf>
    <xf numFmtId="41" fontId="7" fillId="0" borderId="0" xfId="1" applyFont="1" applyBorder="1" applyAlignment="1">
      <alignment horizontal="center" vertical="center"/>
    </xf>
    <xf numFmtId="186" fontId="7" fillId="0" borderId="0" xfId="0" applyNumberFormat="1" applyFont="1" applyBorder="1" applyAlignment="1">
      <alignment horizontal="center" vertical="center"/>
    </xf>
    <xf numFmtId="186" fontId="0" fillId="0" borderId="0" xfId="0" applyNumberFormat="1">
      <alignment vertical="center"/>
    </xf>
    <xf numFmtId="0" fontId="12" fillId="2" borderId="1" xfId="2" applyBorder="1" applyAlignment="1">
      <alignment horizontal="center" vertical="center" wrapText="1"/>
    </xf>
  </cellXfs>
  <cellStyles count="3">
    <cellStyle name="나쁨" xfId="2" builtinId="27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workbookViewId="0">
      <selection activeCell="B5" sqref="B5:E15"/>
    </sheetView>
  </sheetViews>
  <sheetFormatPr defaultRowHeight="16.5" x14ac:dyDescent="0.3"/>
  <cols>
    <col min="3" max="5" width="11.25" bestFit="1" customWidth="1"/>
  </cols>
  <sheetData>
    <row r="3" spans="2:5" x14ac:dyDescent="0.25">
      <c r="B3" s="28" t="s">
        <v>18</v>
      </c>
      <c r="C3" s="28" t="s">
        <v>19</v>
      </c>
      <c r="D3" s="28" t="s">
        <v>20</v>
      </c>
      <c r="E3" s="28" t="s">
        <v>21</v>
      </c>
    </row>
    <row r="4" spans="2:5" x14ac:dyDescent="0.3">
      <c r="B4" s="29" t="s">
        <v>16</v>
      </c>
      <c r="C4" s="30"/>
      <c r="D4" s="30"/>
      <c r="E4" s="30"/>
    </row>
    <row r="5" spans="2:5" x14ac:dyDescent="0.25">
      <c r="B5" s="29" t="s">
        <v>12</v>
      </c>
      <c r="C5" s="29">
        <v>300</v>
      </c>
      <c r="D5" s="29">
        <v>100</v>
      </c>
      <c r="E5" s="29">
        <v>20</v>
      </c>
    </row>
    <row r="6" spans="2:5" x14ac:dyDescent="0.25">
      <c r="B6" s="29" t="s">
        <v>10</v>
      </c>
      <c r="C6" s="29">
        <v>250</v>
      </c>
      <c r="D6" s="29">
        <v>80</v>
      </c>
      <c r="E6" s="29">
        <v>20</v>
      </c>
    </row>
    <row r="7" spans="2:5" x14ac:dyDescent="0.25">
      <c r="B7" s="29" t="s">
        <v>14</v>
      </c>
      <c r="C7" s="29">
        <v>100</v>
      </c>
      <c r="D7" s="29">
        <v>50</v>
      </c>
      <c r="E7" s="29">
        <v>20</v>
      </c>
    </row>
    <row r="8" spans="2:5" x14ac:dyDescent="0.25">
      <c r="B8" s="29" t="s">
        <v>9</v>
      </c>
      <c r="C8" s="29">
        <v>100</v>
      </c>
      <c r="D8" s="29">
        <v>50</v>
      </c>
      <c r="E8" s="29">
        <v>20</v>
      </c>
    </row>
    <row r="9" spans="2:5" x14ac:dyDescent="0.25">
      <c r="B9" s="29" t="s">
        <v>8</v>
      </c>
      <c r="C9" s="29">
        <v>80</v>
      </c>
      <c r="D9" s="29">
        <v>30</v>
      </c>
      <c r="E9" s="29">
        <v>15</v>
      </c>
    </row>
    <row r="10" spans="2:5" x14ac:dyDescent="0.25">
      <c r="B10" s="29" t="s">
        <v>6</v>
      </c>
      <c r="C10" s="29">
        <v>50</v>
      </c>
      <c r="D10" s="29">
        <v>15</v>
      </c>
      <c r="E10" s="29">
        <v>5</v>
      </c>
    </row>
    <row r="11" spans="2:5" x14ac:dyDescent="0.25">
      <c r="B11" s="29" t="s">
        <v>11</v>
      </c>
      <c r="C11" s="29">
        <v>25</v>
      </c>
      <c r="D11" s="29">
        <v>10</v>
      </c>
      <c r="E11" s="29">
        <v>5</v>
      </c>
    </row>
    <row r="12" spans="2:5" x14ac:dyDescent="0.25">
      <c r="B12" s="29" t="s">
        <v>7</v>
      </c>
      <c r="C12" s="29">
        <v>25</v>
      </c>
      <c r="D12" s="29">
        <v>10</v>
      </c>
      <c r="E12" s="29">
        <v>5</v>
      </c>
    </row>
    <row r="13" spans="2:5" x14ac:dyDescent="0.25">
      <c r="B13" s="29" t="s">
        <v>13</v>
      </c>
      <c r="C13" s="29">
        <v>25</v>
      </c>
      <c r="D13" s="29">
        <v>10</v>
      </c>
      <c r="E13" s="29">
        <v>5</v>
      </c>
    </row>
    <row r="14" spans="2:5" x14ac:dyDescent="0.25">
      <c r="B14" s="29" t="s">
        <v>5</v>
      </c>
      <c r="C14" s="29">
        <v>25</v>
      </c>
      <c r="D14" s="29">
        <v>10</v>
      </c>
      <c r="E14" s="29">
        <v>5</v>
      </c>
    </row>
    <row r="15" spans="2:5" x14ac:dyDescent="0.3">
      <c r="B15" s="31" t="s">
        <v>15</v>
      </c>
      <c r="C15" s="32">
        <v>20</v>
      </c>
      <c r="D15" s="32">
        <v>15</v>
      </c>
      <c r="E15" s="32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AC125"/>
  <sheetViews>
    <sheetView topLeftCell="A22" zoomScale="70" zoomScaleNormal="70" workbookViewId="0">
      <selection activeCell="Y47" sqref="Y47:AB77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4.625" bestFit="1" customWidth="1"/>
    <col min="22" max="22" width="13.75" bestFit="1" customWidth="1"/>
    <col min="25" max="25" width="5.125" customWidth="1"/>
    <col min="26" max="26" width="12.875" bestFit="1" customWidth="1"/>
    <col min="27" max="27" width="21.125" bestFit="1" customWidth="1"/>
    <col min="28" max="28" width="14" bestFit="1" customWidth="1"/>
  </cols>
  <sheetData>
    <row r="3" spans="2:14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14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14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</row>
    <row r="15" spans="2:14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</row>
    <row r="16" spans="2:14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35">
        <f>PRODUCT(J16:N16)</f>
        <v>6272640000</v>
      </c>
      <c r="N17" s="36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30" si="6">J5+J$4</f>
        <v>4</v>
      </c>
      <c r="K21" s="8">
        <f t="shared" si="6"/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9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ref="J25:N25" si="10">J9+J$4</f>
        <v>9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ref="J29:N29" si="14">J13+J$4</f>
        <v>14</v>
      </c>
      <c r="K29" s="8">
        <f t="shared" si="14"/>
        <v>13</v>
      </c>
      <c r="L29" s="8">
        <f t="shared" si="14"/>
        <v>13</v>
      </c>
      <c r="M29" s="8">
        <f t="shared" si="14"/>
        <v>10</v>
      </c>
      <c r="N29" s="8">
        <f t="shared" si="14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ref="J30:N30" si="15">J14+J$4</f>
        <v>16</v>
      </c>
      <c r="K30" s="8">
        <f t="shared" si="15"/>
        <v>14</v>
      </c>
      <c r="L30" s="8">
        <f t="shared" si="15"/>
        <v>13</v>
      </c>
      <c r="M30" s="8">
        <f t="shared" si="15"/>
        <v>13</v>
      </c>
      <c r="N30" s="8">
        <f t="shared" si="15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9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106</v>
      </c>
    </row>
    <row r="34" spans="2:29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17">J$16-J22</f>
        <v>106</v>
      </c>
      <c r="K34" s="8">
        <f t="shared" si="17"/>
        <v>72</v>
      </c>
      <c r="L34" s="8">
        <f t="shared" si="17"/>
        <v>71</v>
      </c>
      <c r="M34" s="8">
        <f t="shared" si="17"/>
        <v>77</v>
      </c>
      <c r="N34" s="8">
        <f t="shared" si="17"/>
        <v>106</v>
      </c>
    </row>
    <row r="35" spans="2:29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18">J$16-J23</f>
        <v>103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103</v>
      </c>
    </row>
    <row r="36" spans="2:29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19">J$16-J24</f>
        <v>102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102</v>
      </c>
    </row>
    <row r="37" spans="2:29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20">J$16-J25</f>
        <v>101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101</v>
      </c>
    </row>
    <row r="38" spans="2:29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21">J$16-J26</f>
        <v>99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9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22">J$16-J27</f>
        <v>94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97</v>
      </c>
    </row>
    <row r="40" spans="2:29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23">J$16-J28</f>
        <v>94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95</v>
      </c>
    </row>
    <row r="41" spans="2:29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24">J$16-J29</f>
        <v>96</v>
      </c>
      <c r="K41" s="8">
        <f t="shared" si="24"/>
        <v>67</v>
      </c>
      <c r="L41" s="8">
        <f t="shared" si="24"/>
        <v>67</v>
      </c>
      <c r="M41" s="8">
        <f t="shared" si="24"/>
        <v>71</v>
      </c>
      <c r="N41" s="8">
        <f t="shared" si="24"/>
        <v>96</v>
      </c>
    </row>
    <row r="42" spans="2:29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25">J$16-J30</f>
        <v>94</v>
      </c>
      <c r="K42" s="8">
        <f t="shared" si="25"/>
        <v>66</v>
      </c>
      <c r="L42" s="8">
        <f t="shared" si="25"/>
        <v>67</v>
      </c>
      <c r="M42" s="8">
        <f t="shared" si="25"/>
        <v>68</v>
      </c>
      <c r="N42" s="8">
        <f t="shared" si="25"/>
        <v>95</v>
      </c>
    </row>
    <row r="43" spans="2:29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29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29" x14ac:dyDescent="0.25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  <c r="Y45" s="41"/>
      <c r="Z45" s="42"/>
      <c r="AA45" s="42"/>
      <c r="AB45" s="42"/>
      <c r="AC45" s="42"/>
    </row>
    <row r="46" spans="2:29" x14ac:dyDescent="0.25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37" t="s">
        <v>46</v>
      </c>
      <c r="J46" s="37"/>
      <c r="K46" s="37"/>
      <c r="L46" s="37"/>
      <c r="M46" s="37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  <c r="Y46" s="41"/>
      <c r="Z46" s="42"/>
      <c r="AA46" s="42"/>
      <c r="AB46" s="42"/>
      <c r="AC46" s="42"/>
    </row>
    <row r="47" spans="2:29" x14ac:dyDescent="0.25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3.2139577594123047E-4</v>
      </c>
      <c r="X47" s="1"/>
      <c r="AC47" s="42"/>
    </row>
    <row r="48" spans="2:29" x14ac:dyDescent="0.25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ref="N48:N57" si="32">VLOOKUP(I48,$I$21:$N$30, 2, 1)</f>
        <v>4</v>
      </c>
      <c r="O48" s="1">
        <f t="shared" ref="O48:O57" si="33">VLOOKUP(J48,$I$21:$N$30, 3, 1)</f>
        <v>8</v>
      </c>
      <c r="P48" s="1">
        <f t="shared" ref="P48:P57" si="34">VLOOKUP(K48,$I$21:$N$30, 4, 1)</f>
        <v>9</v>
      </c>
      <c r="Q48" s="1">
        <f t="shared" ref="Q48:Q57" si="35">VLOOKUP(L48,$I$21:$N$30, 5, 1)</f>
        <v>4</v>
      </c>
      <c r="R48" s="1">
        <f t="shared" ref="R48:R56" si="36">VLOOKUP(M48,$I$21:$N$30, 6, 1)</f>
        <v>4</v>
      </c>
      <c r="S48" s="12">
        <f t="shared" ref="S48:S76" si="37">PRODUCT(N48:R48)</f>
        <v>4608</v>
      </c>
      <c r="T48" s="12">
        <v>250</v>
      </c>
      <c r="U48" s="13">
        <f t="shared" ref="U48:U76" si="38">T48*S48</f>
        <v>1152000</v>
      </c>
      <c r="V48">
        <f t="shared" si="31"/>
        <v>1.8365472910927456E-4</v>
      </c>
      <c r="X48" s="1"/>
      <c r="AC48" s="42"/>
    </row>
    <row r="49" spans="2:29" x14ac:dyDescent="0.25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32"/>
        <v>7</v>
      </c>
      <c r="O49" s="1">
        <f t="shared" si="33"/>
        <v>10</v>
      </c>
      <c r="P49" s="1">
        <f t="shared" si="34"/>
        <v>10</v>
      </c>
      <c r="Q49" s="1">
        <f t="shared" si="35"/>
        <v>8</v>
      </c>
      <c r="R49" s="1">
        <f t="shared" si="36"/>
        <v>7</v>
      </c>
      <c r="S49" s="12">
        <f t="shared" si="37"/>
        <v>39200</v>
      </c>
      <c r="T49" s="12">
        <v>100</v>
      </c>
      <c r="U49" s="13">
        <f t="shared" si="38"/>
        <v>3920000</v>
      </c>
      <c r="V49">
        <f t="shared" si="31"/>
        <v>6.2493623099683709E-4</v>
      </c>
      <c r="X49" s="1"/>
      <c r="AC49" s="42"/>
    </row>
    <row r="50" spans="2:29" x14ac:dyDescent="0.25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32"/>
        <v>8</v>
      </c>
      <c r="O50" s="1">
        <f t="shared" si="33"/>
        <v>12</v>
      </c>
      <c r="P50" s="1">
        <f t="shared" si="34"/>
        <v>10</v>
      </c>
      <c r="Q50" s="1">
        <f t="shared" si="35"/>
        <v>9</v>
      </c>
      <c r="R50" s="1">
        <f t="shared" si="36"/>
        <v>8</v>
      </c>
      <c r="S50" s="12">
        <f t="shared" si="37"/>
        <v>69120</v>
      </c>
      <c r="T50" s="12">
        <v>100</v>
      </c>
      <c r="U50" s="13">
        <f t="shared" si="38"/>
        <v>6912000</v>
      </c>
      <c r="V50">
        <f t="shared" si="31"/>
        <v>1.1019283746556473E-3</v>
      </c>
      <c r="X50" s="1"/>
      <c r="AC50" s="42"/>
    </row>
    <row r="51" spans="2:29" x14ac:dyDescent="0.25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32"/>
        <v>9</v>
      </c>
      <c r="O51" s="1">
        <f t="shared" si="33"/>
        <v>13</v>
      </c>
      <c r="P51" s="1">
        <f t="shared" si="34"/>
        <v>13</v>
      </c>
      <c r="Q51" s="1">
        <f t="shared" si="35"/>
        <v>10</v>
      </c>
      <c r="R51" s="1">
        <f t="shared" si="36"/>
        <v>9</v>
      </c>
      <c r="S51" s="12">
        <f t="shared" si="37"/>
        <v>136890</v>
      </c>
      <c r="T51" s="12">
        <v>80</v>
      </c>
      <c r="U51" s="13">
        <f t="shared" si="38"/>
        <v>10951200</v>
      </c>
      <c r="V51">
        <f t="shared" si="31"/>
        <v>1.7458677685950412E-3</v>
      </c>
      <c r="X51" s="1"/>
      <c r="AC51" s="42"/>
    </row>
    <row r="52" spans="2:29" x14ac:dyDescent="0.25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32"/>
        <v>11</v>
      </c>
      <c r="O52" s="1">
        <f t="shared" si="33"/>
        <v>14</v>
      </c>
      <c r="P52" s="1">
        <f t="shared" si="34"/>
        <v>9</v>
      </c>
      <c r="Q52" s="1">
        <f t="shared" si="35"/>
        <v>8</v>
      </c>
      <c r="R52" s="1">
        <f t="shared" si="36"/>
        <v>15</v>
      </c>
      <c r="S52" s="12">
        <f t="shared" si="37"/>
        <v>166320</v>
      </c>
      <c r="T52" s="12">
        <v>50</v>
      </c>
      <c r="U52" s="13">
        <f t="shared" si="38"/>
        <v>8316000</v>
      </c>
      <c r="V52">
        <f t="shared" si="31"/>
        <v>1.3257575757575758E-3</v>
      </c>
      <c r="X52" s="1"/>
      <c r="AC52" s="42"/>
    </row>
    <row r="53" spans="2:29" x14ac:dyDescent="0.25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32"/>
        <v>16</v>
      </c>
      <c r="O53" s="1">
        <f t="shared" si="33"/>
        <v>13</v>
      </c>
      <c r="P53" s="1">
        <f t="shared" si="34"/>
        <v>13</v>
      </c>
      <c r="Q53" s="1">
        <f t="shared" si="35"/>
        <v>12</v>
      </c>
      <c r="R53" s="1">
        <f t="shared" si="36"/>
        <v>13</v>
      </c>
      <c r="S53" s="12">
        <f t="shared" si="37"/>
        <v>421824</v>
      </c>
      <c r="T53" s="12">
        <v>25</v>
      </c>
      <c r="U53" s="13">
        <f t="shared" si="38"/>
        <v>10545600</v>
      </c>
      <c r="V53">
        <f t="shared" si="31"/>
        <v>1.6812059993878176E-3</v>
      </c>
      <c r="X53" s="1"/>
      <c r="AC53" s="42"/>
    </row>
    <row r="54" spans="2:29" x14ac:dyDescent="0.25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32"/>
        <v>16</v>
      </c>
      <c r="O54" s="1">
        <f t="shared" si="33"/>
        <v>13</v>
      </c>
      <c r="P54" s="1">
        <f t="shared" si="34"/>
        <v>14</v>
      </c>
      <c r="Q54" s="1">
        <f t="shared" si="35"/>
        <v>12</v>
      </c>
      <c r="R54" s="1">
        <f t="shared" si="36"/>
        <v>15</v>
      </c>
      <c r="S54" s="12">
        <f t="shared" si="37"/>
        <v>524160</v>
      </c>
      <c r="T54" s="12">
        <v>25</v>
      </c>
      <c r="U54" s="13">
        <f t="shared" si="38"/>
        <v>13104000</v>
      </c>
      <c r="V54">
        <f t="shared" si="31"/>
        <v>2.0890725436179983E-3</v>
      </c>
      <c r="X54" s="1"/>
      <c r="AC54" s="42"/>
    </row>
    <row r="55" spans="2:29" x14ac:dyDescent="0.3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32"/>
        <v>14</v>
      </c>
      <c r="O55" s="1">
        <f t="shared" si="33"/>
        <v>13</v>
      </c>
      <c r="P55" s="1">
        <f t="shared" si="34"/>
        <v>13</v>
      </c>
      <c r="Q55" s="1">
        <f t="shared" si="35"/>
        <v>10</v>
      </c>
      <c r="R55" s="1">
        <f t="shared" si="36"/>
        <v>14</v>
      </c>
      <c r="S55" s="12">
        <f t="shared" si="37"/>
        <v>331240</v>
      </c>
      <c r="T55" s="12">
        <v>25</v>
      </c>
      <c r="U55" s="13">
        <f t="shared" si="38"/>
        <v>8281000</v>
      </c>
      <c r="V55">
        <f t="shared" si="31"/>
        <v>1.3201777879808183E-3</v>
      </c>
      <c r="X55" s="1"/>
      <c r="AC55" s="43"/>
    </row>
    <row r="56" spans="2:29" x14ac:dyDescent="0.3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32"/>
        <v>16</v>
      </c>
      <c r="O56" s="1">
        <f t="shared" si="33"/>
        <v>14</v>
      </c>
      <c r="P56" s="1">
        <f t="shared" si="34"/>
        <v>13</v>
      </c>
      <c r="Q56" s="1">
        <f t="shared" si="35"/>
        <v>13</v>
      </c>
      <c r="R56" s="1">
        <f t="shared" si="36"/>
        <v>15</v>
      </c>
      <c r="S56" s="12">
        <f t="shared" si="37"/>
        <v>567840</v>
      </c>
      <c r="T56" s="12">
        <v>25</v>
      </c>
      <c r="U56" s="13">
        <f t="shared" si="38"/>
        <v>14196000</v>
      </c>
      <c r="V56">
        <f t="shared" si="31"/>
        <v>2.2631619222528315E-3</v>
      </c>
      <c r="X56" s="1"/>
      <c r="AC56" s="45"/>
    </row>
    <row r="57" spans="2:29" x14ac:dyDescent="0.3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32"/>
        <v>4</v>
      </c>
      <c r="O57" s="1">
        <f t="shared" si="33"/>
        <v>10</v>
      </c>
      <c r="P57" s="1">
        <f t="shared" si="34"/>
        <v>6</v>
      </c>
      <c r="Q57" s="1">
        <f t="shared" si="35"/>
        <v>7</v>
      </c>
      <c r="R57" s="1">
        <f t="shared" ref="R57:R66" si="39">N33</f>
        <v>106</v>
      </c>
      <c r="S57" s="12">
        <f t="shared" si="37"/>
        <v>178080</v>
      </c>
      <c r="T57" s="12">
        <v>100</v>
      </c>
      <c r="U57" s="13">
        <f t="shared" si="38"/>
        <v>17808000</v>
      </c>
      <c r="V57">
        <f t="shared" si="31"/>
        <v>2.8389960208142027E-3</v>
      </c>
      <c r="X57" s="1"/>
      <c r="AC57" s="45"/>
    </row>
    <row r="58" spans="2:29" x14ac:dyDescent="0.3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ref="N58:N66" si="40">VLOOKUP(I58,$I$21:$N$30, 2, 1)</f>
        <v>4</v>
      </c>
      <c r="O58" s="1">
        <f t="shared" ref="O58:O66" si="41">VLOOKUP(J58,$I$21:$N$30, 3, 1)</f>
        <v>8</v>
      </c>
      <c r="P58" s="1">
        <f t="shared" ref="P58:P66" si="42">VLOOKUP(K58,$I$21:$N$30, 4, 1)</f>
        <v>9</v>
      </c>
      <c r="Q58" s="1">
        <f t="shared" ref="Q58:Q66" si="43">VLOOKUP(L58,$I$21:$N$30, 5, 1)</f>
        <v>4</v>
      </c>
      <c r="R58" s="1">
        <f t="shared" si="39"/>
        <v>106</v>
      </c>
      <c r="S58" s="12">
        <f t="shared" si="37"/>
        <v>122112</v>
      </c>
      <c r="T58" s="12">
        <v>80</v>
      </c>
      <c r="U58" s="13">
        <f t="shared" si="38"/>
        <v>9768960</v>
      </c>
      <c r="V58">
        <f t="shared" si="31"/>
        <v>1.5573921028466484E-3</v>
      </c>
      <c r="X58" s="1"/>
      <c r="AC58" s="45"/>
    </row>
    <row r="59" spans="2:29" x14ac:dyDescent="0.3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40"/>
        <v>7</v>
      </c>
      <c r="O59" s="1">
        <f t="shared" si="41"/>
        <v>10</v>
      </c>
      <c r="P59" s="1">
        <f t="shared" si="42"/>
        <v>10</v>
      </c>
      <c r="Q59" s="1">
        <f t="shared" si="43"/>
        <v>8</v>
      </c>
      <c r="R59" s="1">
        <f t="shared" si="39"/>
        <v>103</v>
      </c>
      <c r="S59" s="12">
        <f t="shared" si="37"/>
        <v>576800</v>
      </c>
      <c r="T59" s="12">
        <v>50</v>
      </c>
      <c r="U59" s="13">
        <f t="shared" si="38"/>
        <v>28840000</v>
      </c>
      <c r="V59">
        <f t="shared" si="31"/>
        <v>4.5977451280481583E-3</v>
      </c>
      <c r="X59" s="1"/>
      <c r="AC59" s="45"/>
    </row>
    <row r="60" spans="2:29" x14ac:dyDescent="0.3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40"/>
        <v>8</v>
      </c>
      <c r="O60" s="1">
        <f t="shared" si="41"/>
        <v>12</v>
      </c>
      <c r="P60" s="1">
        <f t="shared" si="42"/>
        <v>10</v>
      </c>
      <c r="Q60" s="1">
        <f t="shared" si="43"/>
        <v>9</v>
      </c>
      <c r="R60" s="1">
        <f t="shared" si="39"/>
        <v>102</v>
      </c>
      <c r="S60" s="12">
        <f t="shared" si="37"/>
        <v>881280</v>
      </c>
      <c r="T60" s="12">
        <v>50</v>
      </c>
      <c r="U60" s="13">
        <f t="shared" si="38"/>
        <v>44064000</v>
      </c>
      <c r="V60">
        <f t="shared" si="31"/>
        <v>7.0247933884297524E-3</v>
      </c>
      <c r="X60" s="1"/>
      <c r="AC60" s="45"/>
    </row>
    <row r="61" spans="2:29" x14ac:dyDescent="0.3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40"/>
        <v>9</v>
      </c>
      <c r="O61" s="1">
        <f t="shared" si="41"/>
        <v>13</v>
      </c>
      <c r="P61" s="1">
        <f t="shared" si="42"/>
        <v>13</v>
      </c>
      <c r="Q61" s="1">
        <f t="shared" si="43"/>
        <v>10</v>
      </c>
      <c r="R61" s="1">
        <f t="shared" si="39"/>
        <v>101</v>
      </c>
      <c r="S61" s="12">
        <f t="shared" si="37"/>
        <v>1536210</v>
      </c>
      <c r="T61" s="12">
        <v>30</v>
      </c>
      <c r="U61" s="13">
        <f t="shared" si="38"/>
        <v>46086300</v>
      </c>
      <c r="V61">
        <f t="shared" si="31"/>
        <v>7.3471935261707989E-3</v>
      </c>
      <c r="X61" s="1"/>
      <c r="AC61" s="45"/>
    </row>
    <row r="62" spans="2:29" x14ac:dyDescent="0.3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40"/>
        <v>11</v>
      </c>
      <c r="O62" s="1">
        <f t="shared" si="41"/>
        <v>14</v>
      </c>
      <c r="P62" s="1">
        <f t="shared" si="42"/>
        <v>9</v>
      </c>
      <c r="Q62" s="1">
        <f t="shared" si="43"/>
        <v>8</v>
      </c>
      <c r="R62" s="1">
        <f t="shared" si="39"/>
        <v>95</v>
      </c>
      <c r="S62" s="12">
        <f t="shared" si="37"/>
        <v>1053360</v>
      </c>
      <c r="T62" s="12">
        <v>15</v>
      </c>
      <c r="U62" s="13">
        <f t="shared" si="38"/>
        <v>15800400</v>
      </c>
      <c r="V62">
        <f t="shared" si="31"/>
        <v>2.5189393939393941E-3</v>
      </c>
      <c r="X62" s="1"/>
      <c r="AC62" s="45"/>
    </row>
    <row r="63" spans="2:29" x14ac:dyDescent="0.3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40"/>
        <v>16</v>
      </c>
      <c r="O63" s="1">
        <f t="shared" si="41"/>
        <v>13</v>
      </c>
      <c r="P63" s="1">
        <f t="shared" si="42"/>
        <v>13</v>
      </c>
      <c r="Q63" s="1">
        <f t="shared" si="43"/>
        <v>12</v>
      </c>
      <c r="R63" s="1">
        <f t="shared" si="39"/>
        <v>97</v>
      </c>
      <c r="S63" s="12">
        <f t="shared" si="37"/>
        <v>3147456</v>
      </c>
      <c r="T63" s="12">
        <v>10</v>
      </c>
      <c r="U63" s="13">
        <f t="shared" si="38"/>
        <v>31474560</v>
      </c>
      <c r="V63">
        <f t="shared" si="31"/>
        <v>5.017753290480563E-3</v>
      </c>
      <c r="X63" s="1"/>
      <c r="AC63" s="45"/>
    </row>
    <row r="64" spans="2:29" x14ac:dyDescent="0.3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40"/>
        <v>16</v>
      </c>
      <c r="O64" s="1">
        <f t="shared" si="41"/>
        <v>13</v>
      </c>
      <c r="P64" s="1">
        <f t="shared" si="42"/>
        <v>14</v>
      </c>
      <c r="Q64" s="1">
        <f t="shared" si="43"/>
        <v>12</v>
      </c>
      <c r="R64" s="1">
        <f t="shared" si="39"/>
        <v>95</v>
      </c>
      <c r="S64" s="12">
        <f t="shared" si="37"/>
        <v>3319680</v>
      </c>
      <c r="T64" s="12">
        <v>10</v>
      </c>
      <c r="U64" s="13">
        <f t="shared" si="38"/>
        <v>33196800</v>
      </c>
      <c r="V64">
        <f t="shared" si="31"/>
        <v>5.292317110498929E-3</v>
      </c>
      <c r="X64" s="1"/>
      <c r="AC64" s="45"/>
    </row>
    <row r="65" spans="2:29" x14ac:dyDescent="0.3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40"/>
        <v>14</v>
      </c>
      <c r="O65" s="1">
        <f t="shared" si="41"/>
        <v>13</v>
      </c>
      <c r="P65" s="1">
        <f t="shared" si="42"/>
        <v>13</v>
      </c>
      <c r="Q65" s="1">
        <f t="shared" si="43"/>
        <v>10</v>
      </c>
      <c r="R65" s="1">
        <f t="shared" si="39"/>
        <v>96</v>
      </c>
      <c r="S65" s="12">
        <f t="shared" si="37"/>
        <v>2271360</v>
      </c>
      <c r="T65" s="12">
        <v>10</v>
      </c>
      <c r="U65" s="13">
        <f t="shared" si="38"/>
        <v>22713600</v>
      </c>
      <c r="V65">
        <f t="shared" si="31"/>
        <v>3.6210590756045303E-3</v>
      </c>
      <c r="X65" s="1"/>
      <c r="AC65" s="45"/>
    </row>
    <row r="66" spans="2:29" x14ac:dyDescent="0.3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40"/>
        <v>16</v>
      </c>
      <c r="O66" s="1">
        <f t="shared" si="41"/>
        <v>14</v>
      </c>
      <c r="P66" s="1">
        <f t="shared" si="42"/>
        <v>13</v>
      </c>
      <c r="Q66" s="1">
        <f t="shared" si="43"/>
        <v>13</v>
      </c>
      <c r="R66" s="1">
        <f t="shared" si="39"/>
        <v>95</v>
      </c>
      <c r="S66" s="12">
        <f t="shared" si="37"/>
        <v>3596320</v>
      </c>
      <c r="T66" s="12">
        <v>10</v>
      </c>
      <c r="U66" s="13">
        <f t="shared" si="38"/>
        <v>35963200</v>
      </c>
      <c r="V66">
        <f t="shared" si="31"/>
        <v>5.7333435363738396E-3</v>
      </c>
      <c r="X66" s="1"/>
      <c r="AC66" s="45"/>
    </row>
    <row r="67" spans="2:29" x14ac:dyDescent="0.3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N16</f>
        <v>110</v>
      </c>
      <c r="S67" s="12">
        <f t="shared" si="37"/>
        <v>1953600</v>
      </c>
      <c r="T67" s="12">
        <v>20</v>
      </c>
      <c r="U67" s="13">
        <f t="shared" si="38"/>
        <v>39072000</v>
      </c>
      <c r="V67">
        <f t="shared" si="31"/>
        <v>6.2289562289562289E-3</v>
      </c>
      <c r="X67" s="1"/>
      <c r="AC67" s="45"/>
    </row>
    <row r="68" spans="2:29" x14ac:dyDescent="0.3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9</v>
      </c>
      <c r="Q68" s="1">
        <f t="shared" ref="Q68:Q76" si="44">M34</f>
        <v>77</v>
      </c>
      <c r="R68" s="1">
        <f>N16</f>
        <v>110</v>
      </c>
      <c r="S68" s="12">
        <f t="shared" si="37"/>
        <v>2439360</v>
      </c>
      <c r="T68" s="12">
        <v>20</v>
      </c>
      <c r="U68" s="13">
        <f t="shared" si="38"/>
        <v>48787200</v>
      </c>
      <c r="V68">
        <f t="shared" si="31"/>
        <v>7.7777777777777776E-3</v>
      </c>
      <c r="X68" s="1"/>
      <c r="AC68" s="45"/>
    </row>
    <row r="69" spans="2:29" x14ac:dyDescent="0.3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44"/>
        <v>73</v>
      </c>
      <c r="R69" s="1">
        <f>N16</f>
        <v>110</v>
      </c>
      <c r="S69" s="12">
        <f t="shared" si="37"/>
        <v>5621000</v>
      </c>
      <c r="T69" s="12">
        <v>20</v>
      </c>
      <c r="U69" s="13">
        <f t="shared" si="38"/>
        <v>112420000</v>
      </c>
      <c r="V69">
        <f t="shared" si="31"/>
        <v>1.7922278338945007E-2</v>
      </c>
      <c r="X69" s="1"/>
      <c r="AC69" s="45"/>
    </row>
    <row r="70" spans="2:29" x14ac:dyDescent="0.3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44"/>
        <v>72</v>
      </c>
      <c r="R70" s="1">
        <f>N16</f>
        <v>110</v>
      </c>
      <c r="S70" s="12">
        <f t="shared" si="37"/>
        <v>7603200</v>
      </c>
      <c r="T70" s="12">
        <v>20</v>
      </c>
      <c r="U70" s="13">
        <f t="shared" si="38"/>
        <v>152064000</v>
      </c>
      <c r="V70">
        <f t="shared" si="31"/>
        <v>2.4242424242424242E-2</v>
      </c>
      <c r="X70" s="1"/>
      <c r="AC70" s="45"/>
    </row>
    <row r="71" spans="2:29" x14ac:dyDescent="0.3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9</v>
      </c>
      <c r="O71" s="1">
        <f t="shared" si="27"/>
        <v>13</v>
      </c>
      <c r="P71" s="1">
        <f t="shared" si="28"/>
        <v>13</v>
      </c>
      <c r="Q71" s="1">
        <f t="shared" si="44"/>
        <v>71</v>
      </c>
      <c r="R71" s="1">
        <f>N16</f>
        <v>110</v>
      </c>
      <c r="S71" s="12">
        <f t="shared" si="37"/>
        <v>11879010</v>
      </c>
      <c r="T71" s="12">
        <v>15</v>
      </c>
      <c r="U71" s="13">
        <f t="shared" si="38"/>
        <v>178185150</v>
      </c>
      <c r="V71">
        <f t="shared" si="31"/>
        <v>2.8406723484848486E-2</v>
      </c>
      <c r="X71" s="1"/>
      <c r="AC71" s="45"/>
    </row>
    <row r="72" spans="2:29" x14ac:dyDescent="0.3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44"/>
        <v>73</v>
      </c>
      <c r="R72" s="1">
        <f>N16</f>
        <v>110</v>
      </c>
      <c r="S72" s="12">
        <f t="shared" si="37"/>
        <v>11129580</v>
      </c>
      <c r="T72" s="12">
        <v>5</v>
      </c>
      <c r="U72" s="13">
        <f t="shared" si="38"/>
        <v>55647900</v>
      </c>
      <c r="V72">
        <f t="shared" si="31"/>
        <v>8.8715277777777785E-3</v>
      </c>
      <c r="X72" s="1"/>
      <c r="AC72" s="45"/>
    </row>
    <row r="73" spans="2:29" x14ac:dyDescent="0.3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44"/>
        <v>69</v>
      </c>
      <c r="R73" s="1">
        <f>N16</f>
        <v>110</v>
      </c>
      <c r="S73" s="12">
        <f t="shared" si="37"/>
        <v>20523360</v>
      </c>
      <c r="T73" s="12">
        <v>5</v>
      </c>
      <c r="U73" s="13">
        <f t="shared" si="38"/>
        <v>102616800</v>
      </c>
      <c r="V73">
        <f t="shared" si="31"/>
        <v>1.6359427609427608E-2</v>
      </c>
      <c r="X73" s="1"/>
      <c r="AC73" s="45"/>
    </row>
    <row r="74" spans="2:29" x14ac:dyDescent="0.3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44"/>
        <v>69</v>
      </c>
      <c r="R74" s="1">
        <f>N16</f>
        <v>110</v>
      </c>
      <c r="S74" s="12">
        <f t="shared" si="37"/>
        <v>22102080</v>
      </c>
      <c r="T74" s="12">
        <v>5</v>
      </c>
      <c r="U74" s="13">
        <f t="shared" si="38"/>
        <v>110510400</v>
      </c>
      <c r="V74">
        <f t="shared" si="31"/>
        <v>1.7617845117845119E-2</v>
      </c>
      <c r="X74" s="1"/>
      <c r="AC74" s="45"/>
    </row>
    <row r="75" spans="2:29" x14ac:dyDescent="0.3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14</v>
      </c>
      <c r="O75" s="1">
        <f t="shared" si="27"/>
        <v>13</v>
      </c>
      <c r="P75" s="1">
        <f t="shared" si="28"/>
        <v>13</v>
      </c>
      <c r="Q75" s="1">
        <f t="shared" si="44"/>
        <v>71</v>
      </c>
      <c r="R75" s="1">
        <f>N16</f>
        <v>110</v>
      </c>
      <c r="S75" s="12">
        <f t="shared" si="37"/>
        <v>18478460</v>
      </c>
      <c r="T75" s="12">
        <v>5</v>
      </c>
      <c r="U75" s="13">
        <f t="shared" si="38"/>
        <v>92392300</v>
      </c>
      <c r="V75">
        <f t="shared" si="31"/>
        <v>1.4729412177328843E-2</v>
      </c>
      <c r="X75" s="1"/>
      <c r="AC75" s="45"/>
    </row>
    <row r="76" spans="2:29" x14ac:dyDescent="0.3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14</v>
      </c>
      <c r="P76" s="1">
        <f t="shared" si="28"/>
        <v>13</v>
      </c>
      <c r="Q76" s="1">
        <f t="shared" si="44"/>
        <v>68</v>
      </c>
      <c r="R76" s="1">
        <f>N16</f>
        <v>110</v>
      </c>
      <c r="S76" s="12">
        <f t="shared" si="37"/>
        <v>21781760</v>
      </c>
      <c r="T76" s="12">
        <v>5</v>
      </c>
      <c r="U76" s="13">
        <f t="shared" si="38"/>
        <v>108908800</v>
      </c>
      <c r="V76">
        <f t="shared" si="31"/>
        <v>1.7362514029180695E-2</v>
      </c>
      <c r="X76" s="1"/>
      <c r="AC76" s="45"/>
    </row>
    <row r="77" spans="2:29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33">
        <f>SUM(U47:U76)</f>
        <v>1365714170</v>
      </c>
      <c r="V77">
        <f>SUM(V47:V76)</f>
        <v>0.21772557806601367</v>
      </c>
    </row>
    <row r="78" spans="2:29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29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29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45">K15*3</f>
        <v>15</v>
      </c>
      <c r="L80" s="1">
        <f t="shared" si="45"/>
        <v>18</v>
      </c>
      <c r="M80" s="1">
        <f t="shared" si="45"/>
        <v>18</v>
      </c>
      <c r="N80" s="1">
        <f t="shared" si="45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46">K16-K15</f>
        <v>75</v>
      </c>
      <c r="L81" s="1">
        <f t="shared" si="46"/>
        <v>74</v>
      </c>
      <c r="M81" s="1">
        <f t="shared" si="46"/>
        <v>75</v>
      </c>
      <c r="N81" s="1">
        <f t="shared" si="46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38" t="s">
        <v>46</v>
      </c>
      <c r="K83" s="38"/>
      <c r="L83" s="38"/>
      <c r="M83" s="38"/>
      <c r="N83" s="39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47">IF(K84 = "Scatter", K$80, K$81)</f>
        <v>15</v>
      </c>
      <c r="Q84" s="1">
        <f t="shared" si="47"/>
        <v>18</v>
      </c>
      <c r="R84" s="1">
        <f t="shared" si="47"/>
        <v>75</v>
      </c>
      <c r="S84" s="1">
        <f t="shared" si="47"/>
        <v>104</v>
      </c>
      <c r="T84">
        <f t="shared" ref="T84:T93" si="48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49">IF(J85 = "Scatter", J$80, J$81)</f>
        <v>15</v>
      </c>
      <c r="P85" s="1">
        <f t="shared" ref="P85:P93" si="50">IF(K85 = "Scatter", K$80, K$81)</f>
        <v>15</v>
      </c>
      <c r="Q85" s="1">
        <f t="shared" ref="Q85:Q93" si="51">IF(L85 = "Scatter", L$80, L$81)</f>
        <v>74</v>
      </c>
      <c r="R85" s="1">
        <f t="shared" ref="R85:R93" si="52">IF(M85 = "Scatter", M$80, M$81)</f>
        <v>18</v>
      </c>
      <c r="S85" s="1">
        <f t="shared" ref="S85:S93" si="53">IF(N85 = "Scatter", N$80, N$81)</f>
        <v>104</v>
      </c>
      <c r="T85">
        <f t="shared" si="48"/>
        <v>31168800</v>
      </c>
      <c r="U85" s="16">
        <f t="shared" ref="U85:U92" si="54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49"/>
        <v>15</v>
      </c>
      <c r="P86" s="1">
        <f t="shared" si="50"/>
        <v>15</v>
      </c>
      <c r="Q86" s="1">
        <f t="shared" si="51"/>
        <v>74</v>
      </c>
      <c r="R86" s="1">
        <f t="shared" si="52"/>
        <v>75</v>
      </c>
      <c r="S86" s="1">
        <f t="shared" si="53"/>
        <v>18</v>
      </c>
      <c r="T86">
        <f t="shared" si="48"/>
        <v>22477500</v>
      </c>
      <c r="U86" s="16">
        <f t="shared" si="54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49"/>
        <v>15</v>
      </c>
      <c r="P87" s="1">
        <f t="shared" si="50"/>
        <v>75</v>
      </c>
      <c r="Q87" s="1">
        <f t="shared" si="51"/>
        <v>18</v>
      </c>
      <c r="R87" s="1">
        <f t="shared" si="52"/>
        <v>18</v>
      </c>
      <c r="S87" s="1">
        <f t="shared" si="53"/>
        <v>104</v>
      </c>
      <c r="T87">
        <f t="shared" si="48"/>
        <v>37908000</v>
      </c>
      <c r="U87" s="16">
        <f t="shared" si="54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49"/>
        <v>15</v>
      </c>
      <c r="P88" s="1">
        <f t="shared" si="50"/>
        <v>75</v>
      </c>
      <c r="Q88" s="1">
        <f t="shared" si="51"/>
        <v>18</v>
      </c>
      <c r="R88" s="1">
        <f t="shared" si="52"/>
        <v>75</v>
      </c>
      <c r="S88" s="1">
        <f t="shared" si="53"/>
        <v>18</v>
      </c>
      <c r="T88">
        <f t="shared" si="48"/>
        <v>27337500</v>
      </c>
      <c r="U88" s="16">
        <f t="shared" si="54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49"/>
        <v>15</v>
      </c>
      <c r="P89" s="1">
        <f t="shared" si="50"/>
        <v>75</v>
      </c>
      <c r="Q89" s="1">
        <f t="shared" si="51"/>
        <v>74</v>
      </c>
      <c r="R89" s="1">
        <f t="shared" si="52"/>
        <v>18</v>
      </c>
      <c r="S89" s="1">
        <f t="shared" si="53"/>
        <v>18</v>
      </c>
      <c r="T89">
        <f t="shared" si="48"/>
        <v>26973000</v>
      </c>
      <c r="U89" s="16">
        <f t="shared" si="54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49"/>
        <v>105</v>
      </c>
      <c r="P90" s="1">
        <f t="shared" si="50"/>
        <v>15</v>
      </c>
      <c r="Q90" s="1">
        <f t="shared" si="51"/>
        <v>18</v>
      </c>
      <c r="R90" s="1">
        <f t="shared" si="52"/>
        <v>18</v>
      </c>
      <c r="S90" s="1">
        <f t="shared" si="53"/>
        <v>104</v>
      </c>
      <c r="T90">
        <f t="shared" si="48"/>
        <v>53071200</v>
      </c>
      <c r="U90" s="16">
        <f t="shared" si="54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49"/>
        <v>105</v>
      </c>
      <c r="P91" s="1">
        <f t="shared" si="50"/>
        <v>15</v>
      </c>
      <c r="Q91" s="1">
        <f t="shared" si="51"/>
        <v>18</v>
      </c>
      <c r="R91" s="1">
        <f t="shared" si="52"/>
        <v>75</v>
      </c>
      <c r="S91" s="1">
        <f t="shared" si="53"/>
        <v>18</v>
      </c>
      <c r="T91">
        <f t="shared" si="48"/>
        <v>38272500</v>
      </c>
      <c r="U91" s="16">
        <f t="shared" si="54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49"/>
        <v>105</v>
      </c>
      <c r="P92" s="1">
        <f t="shared" si="50"/>
        <v>15</v>
      </c>
      <c r="Q92" s="1">
        <f t="shared" si="51"/>
        <v>74</v>
      </c>
      <c r="R92" s="1">
        <f t="shared" si="52"/>
        <v>18</v>
      </c>
      <c r="S92" s="1">
        <f t="shared" si="53"/>
        <v>18</v>
      </c>
      <c r="T92">
        <f t="shared" si="48"/>
        <v>37762200</v>
      </c>
      <c r="U92" s="16">
        <f t="shared" si="54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49"/>
        <v>105</v>
      </c>
      <c r="P93" s="1">
        <f t="shared" si="50"/>
        <v>75</v>
      </c>
      <c r="Q93" s="1">
        <f t="shared" si="51"/>
        <v>18</v>
      </c>
      <c r="R93" s="1">
        <f t="shared" si="52"/>
        <v>18</v>
      </c>
      <c r="S93" s="1">
        <f t="shared" si="53"/>
        <v>18</v>
      </c>
      <c r="T93">
        <f t="shared" si="48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8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55">IF(J95 = "Scatter", J$80, J$81)</f>
        <v>15</v>
      </c>
      <c r="P95" s="1">
        <f t="shared" si="55"/>
        <v>15</v>
      </c>
      <c r="Q95" s="1">
        <f t="shared" si="55"/>
        <v>18</v>
      </c>
      <c r="R95" s="1">
        <f t="shared" si="55"/>
        <v>18</v>
      </c>
      <c r="S95" s="1">
        <f t="shared" si="55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55"/>
        <v>15</v>
      </c>
      <c r="P96" s="1">
        <f t="shared" si="55"/>
        <v>15</v>
      </c>
      <c r="Q96" s="1">
        <f t="shared" si="55"/>
        <v>18</v>
      </c>
      <c r="R96" s="1">
        <f t="shared" si="55"/>
        <v>75</v>
      </c>
      <c r="S96" s="1">
        <f t="shared" si="55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55"/>
        <v>15</v>
      </c>
      <c r="P97" s="1">
        <f t="shared" si="55"/>
        <v>15</v>
      </c>
      <c r="Q97" s="1">
        <f t="shared" si="55"/>
        <v>74</v>
      </c>
      <c r="R97" s="1">
        <f t="shared" si="55"/>
        <v>18</v>
      </c>
      <c r="S97" s="1">
        <f t="shared" si="55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55"/>
        <v>15</v>
      </c>
      <c r="P98" s="1">
        <f t="shared" si="55"/>
        <v>75</v>
      </c>
      <c r="Q98" s="1">
        <f t="shared" si="55"/>
        <v>18</v>
      </c>
      <c r="R98" s="1">
        <f t="shared" si="55"/>
        <v>18</v>
      </c>
      <c r="S98" s="1">
        <f t="shared" si="55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55"/>
        <v>105</v>
      </c>
      <c r="P99" s="1">
        <f t="shared" si="55"/>
        <v>15</v>
      </c>
      <c r="Q99" s="1">
        <f t="shared" si="55"/>
        <v>18</v>
      </c>
      <c r="R99" s="1">
        <f t="shared" si="55"/>
        <v>18</v>
      </c>
      <c r="S99" s="1">
        <f t="shared" si="55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8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9">
        <f>SUM(U84:U93)</f>
        <v>5.6194473140495874E-2</v>
      </c>
      <c r="V105" s="21"/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9">
        <f>SUM(U95:U99)</f>
        <v>5.4506714876033056E-3</v>
      </c>
      <c r="V106" s="21"/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9">
        <f>U101</f>
        <v>2.0919421487603307E-4</v>
      </c>
      <c r="V107" s="21"/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8">
        <f>SUM(U105:U107)</f>
        <v>6.1854338842975219E-2</v>
      </c>
      <c r="V108" s="21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20"/>
      <c r="M109" s="1"/>
      <c r="N109" s="1"/>
      <c r="O109" s="1"/>
      <c r="T109" s="1"/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S111" t="s">
        <v>69</v>
      </c>
      <c r="T111" s="34">
        <f>V77+U108</f>
        <v>0.27957991690898887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t="s">
        <v>70</v>
      </c>
      <c r="T112" s="34">
        <f>'Free Game Reel'!W110</f>
        <v>11.469587804104268</v>
      </c>
    </row>
    <row r="113" spans="2:20" x14ac:dyDescent="0.3">
      <c r="B113" s="1">
        <v>110</v>
      </c>
      <c r="C113" s="1" t="s">
        <v>13</v>
      </c>
      <c r="G113" s="1" t="s">
        <v>6</v>
      </c>
      <c r="T113" s="34">
        <f>SUM(T111:T112)</f>
        <v>11.749167721013258</v>
      </c>
    </row>
    <row r="119" spans="2:20" x14ac:dyDescent="0.3">
      <c r="S119" s="23"/>
    </row>
    <row r="120" spans="2:20" x14ac:dyDescent="0.3">
      <c r="S120" s="23"/>
    </row>
    <row r="121" spans="2:20" x14ac:dyDescent="0.3">
      <c r="S121" s="23"/>
    </row>
    <row r="124" spans="2:20" x14ac:dyDescent="0.3">
      <c r="I124" s="1"/>
      <c r="J124" s="1"/>
      <c r="K124" s="1"/>
      <c r="L124" s="1"/>
      <c r="M124" s="1"/>
      <c r="N124" s="1"/>
    </row>
    <row r="125" spans="2:20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Y47:AB76">
    <sortCondition descending="1" ref="Z47:Z76"/>
    <sortCondition ref="Y47:Y76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AB153"/>
  <sheetViews>
    <sheetView tabSelected="1" zoomScale="85" zoomScaleNormal="85" workbookViewId="0">
      <selection activeCell="E31" sqref="E31"/>
    </sheetView>
  </sheetViews>
  <sheetFormatPr defaultRowHeight="16.5" x14ac:dyDescent="0.3"/>
  <cols>
    <col min="19" max="19" width="11.875" bestFit="1" customWidth="1"/>
    <col min="20" max="20" width="11.625" bestFit="1" customWidth="1"/>
    <col min="21" max="21" width="13.75" bestFit="1" customWidth="1"/>
    <col min="22" max="22" width="9.375" bestFit="1" customWidth="1"/>
    <col min="24" max="24" width="10.25" bestFit="1" customWidth="1"/>
    <col min="27" max="27" width="13" bestFit="1" customWidth="1"/>
    <col min="28" max="28" width="12.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COUNTIF($C$3:$C$112, I4)</f>
        <v>0</v>
      </c>
      <c r="K4" s="8">
        <f>COUNTIF($D$3:$D$112, I4)</f>
        <v>5</v>
      </c>
      <c r="L4" s="8">
        <f>COUNTIF($E$3:$E$112, I4)</f>
        <v>4</v>
      </c>
      <c r="M4" s="8">
        <f>COUNTIF($F$3:$F$112, I4)</f>
        <v>2</v>
      </c>
      <c r="N4" s="8">
        <f>COUNTIF($G$3:$G$112,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COUNTIF($C$3:$C$112, I5)</f>
        <v>4</v>
      </c>
      <c r="K5" s="8">
        <f t="shared" ref="K5:K15" si="1">COUNTIF($D$3:$D$112, I5)</f>
        <v>5</v>
      </c>
      <c r="L5" s="8">
        <f t="shared" ref="L5:L15" si="2">COUNTIF($E$3:$E$112, I5)</f>
        <v>2</v>
      </c>
      <c r="M5" s="8">
        <f t="shared" ref="M5:M15" si="3">COUNTIF($F$3:$F$112, I5)</f>
        <v>5</v>
      </c>
      <c r="N5" s="8">
        <f t="shared" ref="N5:N15" si="4">COUNTIF($G$3:$G$112,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6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44</v>
      </c>
      <c r="D9" t="s">
        <v>45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11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14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16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15</v>
      </c>
      <c r="K13" s="8">
        <f t="shared" si="1"/>
        <v>9</v>
      </c>
      <c r="L13" s="8">
        <f t="shared" si="2"/>
        <v>10</v>
      </c>
      <c r="M13" s="8">
        <f t="shared" si="3"/>
        <v>12</v>
      </c>
      <c r="N13" s="8">
        <f t="shared" si="4"/>
        <v>16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13</v>
      </c>
      <c r="G14" t="s">
        <v>6</v>
      </c>
      <c r="I14" s="4" t="s">
        <v>5</v>
      </c>
      <c r="J14" s="8">
        <f t="shared" si="0"/>
        <v>16</v>
      </c>
      <c r="K14" s="8">
        <f t="shared" si="1"/>
        <v>12</v>
      </c>
      <c r="L14" s="8">
        <f t="shared" si="2"/>
        <v>12</v>
      </c>
      <c r="M14" s="8">
        <f t="shared" si="3"/>
        <v>12</v>
      </c>
      <c r="N14" s="8">
        <f t="shared" si="4"/>
        <v>17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55" t="s">
        <v>15</v>
      </c>
      <c r="J15" s="8">
        <f t="shared" si="0"/>
        <v>1</v>
      </c>
      <c r="K15" s="8">
        <f t="shared" si="1"/>
        <v>1</v>
      </c>
      <c r="L15" s="8">
        <f t="shared" si="2"/>
        <v>1</v>
      </c>
      <c r="M15" s="8">
        <f t="shared" si="3"/>
        <v>1</v>
      </c>
      <c r="N15" s="8">
        <f t="shared" si="4"/>
        <v>1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109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109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35">
        <f>PRODUCT(J16:N16)</f>
        <v>6159110400</v>
      </c>
      <c r="N17" s="36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13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13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10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11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14</v>
      </c>
    </row>
    <row r="27" spans="2:14" x14ac:dyDescent="0.2">
      <c r="B27" s="1">
        <v>24</v>
      </c>
      <c r="C27" t="s">
        <v>40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45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16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15</v>
      </c>
      <c r="K29" s="8">
        <f t="shared" si="14"/>
        <v>14</v>
      </c>
      <c r="L29" s="8">
        <f t="shared" si="14"/>
        <v>14</v>
      </c>
      <c r="M29" s="8">
        <f t="shared" si="14"/>
        <v>14</v>
      </c>
      <c r="N29" s="8">
        <f t="shared" si="14"/>
        <v>16</v>
      </c>
    </row>
    <row r="30" spans="2:14" x14ac:dyDescent="0.2">
      <c r="B30" s="1">
        <v>27</v>
      </c>
      <c r="C30" t="s">
        <v>7</v>
      </c>
      <c r="D30" t="s">
        <v>5</v>
      </c>
      <c r="E30" t="s">
        <v>45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17</v>
      </c>
      <c r="L30" s="8">
        <f t="shared" si="15"/>
        <v>16</v>
      </c>
      <c r="M30" s="8">
        <f t="shared" si="15"/>
        <v>14</v>
      </c>
      <c r="N30" s="8">
        <f t="shared" si="15"/>
        <v>17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8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105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105</v>
      </c>
    </row>
    <row r="34" spans="2:28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105</v>
      </c>
      <c r="K34" s="8">
        <f t="shared" si="17"/>
        <v>72</v>
      </c>
      <c r="L34" s="8">
        <f t="shared" si="17"/>
        <v>70</v>
      </c>
      <c r="M34" s="8">
        <f t="shared" si="17"/>
        <v>77</v>
      </c>
      <c r="N34" s="8">
        <f t="shared" si="17"/>
        <v>105</v>
      </c>
    </row>
    <row r="35" spans="2:28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102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102</v>
      </c>
    </row>
    <row r="36" spans="2:28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101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101</v>
      </c>
    </row>
    <row r="37" spans="2:28" x14ac:dyDescent="0.2">
      <c r="B37" s="1">
        <v>34</v>
      </c>
      <c r="C37" t="s">
        <v>11</v>
      </c>
      <c r="D37" t="s">
        <v>6</v>
      </c>
      <c r="E37" t="s">
        <v>10</v>
      </c>
      <c r="F37" t="s">
        <v>13</v>
      </c>
      <c r="G37" t="s">
        <v>7</v>
      </c>
      <c r="I37" s="4" t="s">
        <v>8</v>
      </c>
      <c r="J37" s="8">
        <f t="shared" ref="J37:N37" si="20">J$16-J25</f>
        <v>98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100</v>
      </c>
    </row>
    <row r="38" spans="2:28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98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8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93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96</v>
      </c>
    </row>
    <row r="40" spans="2:28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93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93</v>
      </c>
    </row>
    <row r="41" spans="2:28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94</v>
      </c>
      <c r="K41" s="8">
        <f t="shared" si="24"/>
        <v>66</v>
      </c>
      <c r="L41" s="8">
        <f t="shared" si="24"/>
        <v>66</v>
      </c>
      <c r="M41" s="8">
        <f t="shared" si="24"/>
        <v>67</v>
      </c>
      <c r="N41" s="8">
        <f t="shared" si="24"/>
        <v>93</v>
      </c>
    </row>
    <row r="42" spans="2:28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93</v>
      </c>
      <c r="K42" s="8">
        <f t="shared" si="25"/>
        <v>63</v>
      </c>
      <c r="L42" s="8">
        <f t="shared" si="25"/>
        <v>64</v>
      </c>
      <c r="M42" s="8">
        <f t="shared" si="25"/>
        <v>67</v>
      </c>
      <c r="N42" s="8">
        <f t="shared" si="25"/>
        <v>92</v>
      </c>
    </row>
    <row r="43" spans="2:28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8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8" x14ac:dyDescent="0.3">
      <c r="B45" s="1">
        <v>42</v>
      </c>
      <c r="C45" t="s">
        <v>6</v>
      </c>
      <c r="D45" t="s">
        <v>12</v>
      </c>
      <c r="E45" t="s">
        <v>37</v>
      </c>
      <c r="F45" t="s">
        <v>9</v>
      </c>
      <c r="G45" t="s">
        <v>8</v>
      </c>
    </row>
    <row r="46" spans="2:28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37" t="s">
        <v>46</v>
      </c>
      <c r="J46" s="37"/>
      <c r="K46" s="37"/>
      <c r="L46" s="37"/>
      <c r="M46" s="37"/>
      <c r="N46" s="17" t="s">
        <v>54</v>
      </c>
      <c r="O46" s="17" t="s">
        <v>55</v>
      </c>
      <c r="P46" s="17" t="s">
        <v>56</v>
      </c>
      <c r="Q46" s="17" t="s">
        <v>57</v>
      </c>
      <c r="R46" s="17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8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3.2731999738144004E-4</v>
      </c>
      <c r="Y47" s="41" t="s">
        <v>12</v>
      </c>
      <c r="Z47" s="49">
        <v>5</v>
      </c>
      <c r="AA47" s="50">
        <v>33600</v>
      </c>
      <c r="AB47" s="51">
        <v>3.4000000000000002E-4</v>
      </c>
    </row>
    <row r="48" spans="2:28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ref="N48:N57" si="32">VLOOKUP(I48,$I$21:$N$30, 2, 1)</f>
        <v>4</v>
      </c>
      <c r="O48" s="1">
        <f t="shared" ref="O48:O57" si="33">VLOOKUP(J48,$I$21:$N$30, 3, 1)</f>
        <v>8</v>
      </c>
      <c r="P48" s="1">
        <f t="shared" ref="P48:P57" si="34">VLOOKUP(K48,$I$21:$N$30, 4, 1)</f>
        <v>10</v>
      </c>
      <c r="Q48" s="1">
        <f t="shared" ref="Q48:Q57" si="35">VLOOKUP(L48,$I$21:$N$30, 5, 1)</f>
        <v>4</v>
      </c>
      <c r="R48" s="1">
        <f t="shared" ref="R48:R56" si="36">VLOOKUP(M48,$I$21:$N$30, 6, 1)</f>
        <v>4</v>
      </c>
      <c r="S48" s="12">
        <f t="shared" ref="S48:S76" si="37">PRODUCT(N48:R48)</f>
        <v>5120</v>
      </c>
      <c r="T48" s="12">
        <v>250</v>
      </c>
      <c r="U48" s="13">
        <f t="shared" ref="U48:U76" si="38">T48*S48</f>
        <v>1280000</v>
      </c>
      <c r="V48">
        <f t="shared" si="31"/>
        <v>2.0782222055964444E-4</v>
      </c>
      <c r="Y48" s="41" t="s">
        <v>10</v>
      </c>
      <c r="Z48" s="49">
        <v>5</v>
      </c>
      <c r="AA48" s="50">
        <v>19500</v>
      </c>
      <c r="AB48" s="51">
        <v>1.9000000000000001E-4</v>
      </c>
    </row>
    <row r="49" spans="2:28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32"/>
        <v>7</v>
      </c>
      <c r="O49" s="1">
        <f t="shared" si="33"/>
        <v>10</v>
      </c>
      <c r="P49" s="1">
        <f t="shared" si="34"/>
        <v>10</v>
      </c>
      <c r="Q49" s="1">
        <f t="shared" si="35"/>
        <v>8</v>
      </c>
      <c r="R49" s="1">
        <f t="shared" si="36"/>
        <v>7</v>
      </c>
      <c r="S49" s="12">
        <f t="shared" si="37"/>
        <v>39200</v>
      </c>
      <c r="T49" s="12">
        <v>100</v>
      </c>
      <c r="U49" s="13">
        <f t="shared" si="38"/>
        <v>3920000</v>
      </c>
      <c r="V49">
        <f t="shared" si="31"/>
        <v>6.3645555046391118E-4</v>
      </c>
      <c r="Y49" s="41" t="s">
        <v>14</v>
      </c>
      <c r="Z49" s="49">
        <v>5</v>
      </c>
      <c r="AA49" s="46">
        <v>65600</v>
      </c>
      <c r="AB49" s="48">
        <v>6.6E-4</v>
      </c>
    </row>
    <row r="50" spans="2:28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32"/>
        <v>8</v>
      </c>
      <c r="O50" s="1">
        <f t="shared" si="33"/>
        <v>12</v>
      </c>
      <c r="P50" s="1">
        <f t="shared" si="34"/>
        <v>10</v>
      </c>
      <c r="Q50" s="1">
        <f t="shared" si="35"/>
        <v>9</v>
      </c>
      <c r="R50" s="1">
        <f t="shared" si="36"/>
        <v>8</v>
      </c>
      <c r="S50" s="12">
        <f t="shared" si="37"/>
        <v>69120</v>
      </c>
      <c r="T50" s="12">
        <v>100</v>
      </c>
      <c r="U50" s="13">
        <f t="shared" si="38"/>
        <v>6912000</v>
      </c>
      <c r="V50">
        <f t="shared" si="31"/>
        <v>1.1222399910220801E-3</v>
      </c>
      <c r="Y50" s="41" t="s">
        <v>9</v>
      </c>
      <c r="Z50" s="47">
        <v>5</v>
      </c>
      <c r="AA50" s="52">
        <v>112800</v>
      </c>
      <c r="AB50" s="53">
        <v>1.1299999999999999E-3</v>
      </c>
    </row>
    <row r="51" spans="2:28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32"/>
        <v>11</v>
      </c>
      <c r="O51" s="1">
        <f t="shared" si="33"/>
        <v>13</v>
      </c>
      <c r="P51" s="1">
        <f t="shared" si="34"/>
        <v>13</v>
      </c>
      <c r="Q51" s="1">
        <f t="shared" si="35"/>
        <v>10</v>
      </c>
      <c r="R51" s="1">
        <f t="shared" si="36"/>
        <v>9</v>
      </c>
      <c r="S51" s="12">
        <f t="shared" si="37"/>
        <v>167310</v>
      </c>
      <c r="T51" s="12">
        <v>80</v>
      </c>
      <c r="U51" s="13">
        <f t="shared" si="38"/>
        <v>13384800</v>
      </c>
      <c r="V51">
        <f t="shared" si="31"/>
        <v>2.1731709826146323E-3</v>
      </c>
      <c r="Y51" s="41" t="s">
        <v>8</v>
      </c>
      <c r="Z51" s="47">
        <v>5</v>
      </c>
      <c r="AA51" s="52">
        <v>176000</v>
      </c>
      <c r="AB51" s="53">
        <v>1.7600000000000001E-3</v>
      </c>
    </row>
    <row r="52" spans="2:28" x14ac:dyDescent="0.3">
      <c r="B52" s="1">
        <v>49</v>
      </c>
      <c r="C52" t="s">
        <v>8</v>
      </c>
      <c r="D52" t="s">
        <v>13</v>
      </c>
      <c r="E52" t="s">
        <v>11</v>
      </c>
      <c r="F52" t="s">
        <v>44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32"/>
        <v>11</v>
      </c>
      <c r="O52" s="1">
        <f t="shared" si="33"/>
        <v>14</v>
      </c>
      <c r="P52" s="1">
        <f t="shared" si="34"/>
        <v>9</v>
      </c>
      <c r="Q52" s="1">
        <f t="shared" si="35"/>
        <v>8</v>
      </c>
      <c r="R52" s="1">
        <f t="shared" si="36"/>
        <v>14</v>
      </c>
      <c r="S52" s="12">
        <f t="shared" si="37"/>
        <v>155232</v>
      </c>
      <c r="T52" s="12">
        <v>50</v>
      </c>
      <c r="U52" s="13">
        <f t="shared" si="38"/>
        <v>7761600</v>
      </c>
      <c r="V52">
        <f t="shared" si="31"/>
        <v>1.260181989918544E-3</v>
      </c>
      <c r="Y52" s="41" t="s">
        <v>6</v>
      </c>
      <c r="Z52" s="47">
        <v>5</v>
      </c>
      <c r="AA52" s="52">
        <v>128250</v>
      </c>
      <c r="AB52" s="53">
        <v>1.2800000000000001E-3</v>
      </c>
    </row>
    <row r="53" spans="2:28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32"/>
        <v>16</v>
      </c>
      <c r="O53" s="1">
        <f t="shared" si="33"/>
        <v>13</v>
      </c>
      <c r="P53" s="1">
        <f t="shared" si="34"/>
        <v>13</v>
      </c>
      <c r="Q53" s="1">
        <f t="shared" si="35"/>
        <v>12</v>
      </c>
      <c r="R53" s="1">
        <f t="shared" si="36"/>
        <v>13</v>
      </c>
      <c r="S53" s="12">
        <f t="shared" si="37"/>
        <v>421824</v>
      </c>
      <c r="T53" s="12">
        <v>25</v>
      </c>
      <c r="U53" s="13">
        <f t="shared" si="38"/>
        <v>10545600</v>
      </c>
      <c r="V53">
        <f t="shared" si="31"/>
        <v>1.7121953196357709E-3</v>
      </c>
      <c r="Y53" s="41" t="s">
        <v>11</v>
      </c>
      <c r="Z53" s="47">
        <v>5</v>
      </c>
      <c r="AA53" s="52">
        <v>165925</v>
      </c>
      <c r="AB53" s="53">
        <v>1.66E-3</v>
      </c>
    </row>
    <row r="54" spans="2:28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32"/>
        <v>16</v>
      </c>
      <c r="O54" s="1">
        <f t="shared" si="33"/>
        <v>13</v>
      </c>
      <c r="P54" s="1">
        <f t="shared" si="34"/>
        <v>14</v>
      </c>
      <c r="Q54" s="1">
        <f t="shared" si="35"/>
        <v>12</v>
      </c>
      <c r="R54" s="1">
        <f t="shared" si="36"/>
        <v>16</v>
      </c>
      <c r="S54" s="12">
        <f t="shared" si="37"/>
        <v>559104</v>
      </c>
      <c r="T54" s="12">
        <v>25</v>
      </c>
      <c r="U54" s="13">
        <f t="shared" si="38"/>
        <v>13977600</v>
      </c>
      <c r="V54">
        <f t="shared" si="31"/>
        <v>2.2694186485113176E-3</v>
      </c>
      <c r="Y54" s="41" t="s">
        <v>7</v>
      </c>
      <c r="Z54" s="47">
        <v>5</v>
      </c>
      <c r="AA54" s="52">
        <v>208925</v>
      </c>
      <c r="AB54" s="53">
        <v>2.0899999999999998E-3</v>
      </c>
    </row>
    <row r="55" spans="2:28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32"/>
        <v>15</v>
      </c>
      <c r="O55" s="1">
        <f t="shared" si="33"/>
        <v>14</v>
      </c>
      <c r="P55" s="1">
        <f t="shared" si="34"/>
        <v>14</v>
      </c>
      <c r="Q55" s="1">
        <f t="shared" si="35"/>
        <v>14</v>
      </c>
      <c r="R55" s="1">
        <f t="shared" si="36"/>
        <v>16</v>
      </c>
      <c r="S55" s="12">
        <f t="shared" si="37"/>
        <v>658560</v>
      </c>
      <c r="T55" s="12">
        <v>25</v>
      </c>
      <c r="U55" s="13">
        <f t="shared" si="38"/>
        <v>16464000</v>
      </c>
      <c r="V55">
        <f t="shared" si="31"/>
        <v>2.6731133119484267E-3</v>
      </c>
      <c r="Y55" s="41" t="s">
        <v>13</v>
      </c>
      <c r="Z55" s="47">
        <v>5</v>
      </c>
      <c r="AA55" s="52">
        <v>130950</v>
      </c>
      <c r="AB55" s="53">
        <v>1.31E-3</v>
      </c>
    </row>
    <row r="56" spans="2:28" x14ac:dyDescent="0.3">
      <c r="B56" s="1">
        <v>53</v>
      </c>
      <c r="C56" t="s">
        <v>10</v>
      </c>
      <c r="D56" t="s">
        <v>14</v>
      </c>
      <c r="E56" t="s">
        <v>45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32"/>
        <v>16</v>
      </c>
      <c r="O56" s="1">
        <f t="shared" si="33"/>
        <v>17</v>
      </c>
      <c r="P56" s="1">
        <f t="shared" si="34"/>
        <v>16</v>
      </c>
      <c r="Q56" s="1">
        <f t="shared" si="35"/>
        <v>14</v>
      </c>
      <c r="R56" s="1">
        <f t="shared" si="36"/>
        <v>17</v>
      </c>
      <c r="S56" s="12">
        <f t="shared" si="37"/>
        <v>1035776</v>
      </c>
      <c r="T56" s="12">
        <v>25</v>
      </c>
      <c r="U56" s="13">
        <f t="shared" si="38"/>
        <v>25894400</v>
      </c>
      <c r="V56">
        <f t="shared" si="31"/>
        <v>4.2042435219216074E-3</v>
      </c>
      <c r="Y56" s="44" t="s">
        <v>5</v>
      </c>
      <c r="Z56" s="47">
        <v>5</v>
      </c>
      <c r="AA56" s="52">
        <v>282125</v>
      </c>
      <c r="AB56" s="53">
        <v>2.82E-3</v>
      </c>
    </row>
    <row r="57" spans="2:28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43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32"/>
        <v>4</v>
      </c>
      <c r="O57" s="1">
        <f t="shared" si="33"/>
        <v>10</v>
      </c>
      <c r="P57" s="1">
        <f t="shared" si="34"/>
        <v>6</v>
      </c>
      <c r="Q57" s="1">
        <f t="shared" si="35"/>
        <v>7</v>
      </c>
      <c r="R57" s="1">
        <f>N33</f>
        <v>105</v>
      </c>
      <c r="S57" s="12">
        <f t="shared" si="37"/>
        <v>176400</v>
      </c>
      <c r="T57" s="12">
        <v>100</v>
      </c>
      <c r="U57" s="13">
        <f t="shared" si="38"/>
        <v>17640000</v>
      </c>
      <c r="V57">
        <f t="shared" si="31"/>
        <v>2.8640499770876001E-3</v>
      </c>
      <c r="Y57" s="41" t="s">
        <v>12</v>
      </c>
      <c r="Z57" s="49">
        <v>4</v>
      </c>
      <c r="AA57" s="50">
        <v>277700</v>
      </c>
      <c r="AB57" s="51">
        <v>2.7799999999999999E-3</v>
      </c>
    </row>
    <row r="58" spans="2:28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ref="N58:N66" si="39">VLOOKUP(I58,$I$21:$N$30, 2, 1)</f>
        <v>4</v>
      </c>
      <c r="O58" s="1">
        <f t="shared" ref="O58:O66" si="40">VLOOKUP(J58,$I$21:$N$30, 3, 1)</f>
        <v>8</v>
      </c>
      <c r="P58" s="1">
        <f t="shared" ref="P58:P66" si="41">VLOOKUP(K58,$I$21:$N$30, 4, 1)</f>
        <v>10</v>
      </c>
      <c r="Q58" s="1">
        <f t="shared" ref="Q58:Q66" si="42">VLOOKUP(L58,$I$21:$N$30, 5, 1)</f>
        <v>4</v>
      </c>
      <c r="R58" s="1">
        <f t="shared" ref="R58:R66" si="43">N34</f>
        <v>105</v>
      </c>
      <c r="S58" s="12">
        <f t="shared" si="37"/>
        <v>134400</v>
      </c>
      <c r="T58" s="12">
        <v>80</v>
      </c>
      <c r="U58" s="13">
        <f t="shared" si="38"/>
        <v>10752000</v>
      </c>
      <c r="V58">
        <f t="shared" si="31"/>
        <v>1.7457066527010135E-3</v>
      </c>
      <c r="Y58" s="41" t="s">
        <v>10</v>
      </c>
      <c r="Z58" s="49">
        <v>4</v>
      </c>
      <c r="AA58" s="50">
        <v>156800</v>
      </c>
      <c r="AB58" s="51">
        <v>1.57E-3</v>
      </c>
    </row>
    <row r="59" spans="2:28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39"/>
        <v>7</v>
      </c>
      <c r="O59" s="1">
        <f t="shared" si="40"/>
        <v>10</v>
      </c>
      <c r="P59" s="1">
        <f t="shared" si="41"/>
        <v>10</v>
      </c>
      <c r="Q59" s="1">
        <f t="shared" si="42"/>
        <v>8</v>
      </c>
      <c r="R59" s="1">
        <f t="shared" si="43"/>
        <v>102</v>
      </c>
      <c r="S59" s="12">
        <f t="shared" si="37"/>
        <v>571200</v>
      </c>
      <c r="T59" s="12">
        <v>50</v>
      </c>
      <c r="U59" s="13">
        <f t="shared" si="38"/>
        <v>28560000</v>
      </c>
      <c r="V59">
        <f t="shared" si="31"/>
        <v>4.6370332962370666E-3</v>
      </c>
      <c r="Y59" s="41" t="s">
        <v>14</v>
      </c>
      <c r="Z59" s="49">
        <v>4</v>
      </c>
      <c r="AA59" s="50">
        <v>464500</v>
      </c>
      <c r="AB59" s="51">
        <v>4.64E-3</v>
      </c>
    </row>
    <row r="60" spans="2:28" x14ac:dyDescent="0.3">
      <c r="B60" s="1">
        <v>57</v>
      </c>
      <c r="C60" t="s">
        <v>6</v>
      </c>
      <c r="D60" t="s">
        <v>45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39"/>
        <v>8</v>
      </c>
      <c r="O60" s="1">
        <f t="shared" si="40"/>
        <v>12</v>
      </c>
      <c r="P60" s="1">
        <f t="shared" si="41"/>
        <v>10</v>
      </c>
      <c r="Q60" s="1">
        <f t="shared" si="42"/>
        <v>9</v>
      </c>
      <c r="R60" s="1">
        <f t="shared" si="43"/>
        <v>101</v>
      </c>
      <c r="S60" s="12">
        <f t="shared" si="37"/>
        <v>872640</v>
      </c>
      <c r="T60" s="12">
        <v>50</v>
      </c>
      <c r="U60" s="13">
        <f t="shared" si="38"/>
        <v>43632000</v>
      </c>
      <c r="V60">
        <f t="shared" si="31"/>
        <v>7.0841399433268807E-3</v>
      </c>
      <c r="Y60" s="41" t="s">
        <v>9</v>
      </c>
      <c r="Z60" s="47">
        <v>4</v>
      </c>
      <c r="AA60" s="52">
        <v>702950</v>
      </c>
      <c r="AB60" s="53">
        <v>7.0299999999999998E-3</v>
      </c>
    </row>
    <row r="61" spans="2:28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39"/>
        <v>11</v>
      </c>
      <c r="O61" s="1">
        <f t="shared" si="40"/>
        <v>13</v>
      </c>
      <c r="P61" s="1">
        <f t="shared" si="41"/>
        <v>13</v>
      </c>
      <c r="Q61" s="1">
        <f t="shared" si="42"/>
        <v>10</v>
      </c>
      <c r="R61" s="1">
        <f t="shared" si="43"/>
        <v>100</v>
      </c>
      <c r="S61" s="12">
        <f t="shared" si="37"/>
        <v>1859000</v>
      </c>
      <c r="T61" s="12">
        <v>30</v>
      </c>
      <c r="U61" s="13">
        <f t="shared" si="38"/>
        <v>55770000</v>
      </c>
      <c r="V61">
        <f t="shared" si="31"/>
        <v>9.0548790942276344E-3</v>
      </c>
      <c r="Y61" s="41" t="s">
        <v>8</v>
      </c>
      <c r="Z61" s="47">
        <v>4</v>
      </c>
      <c r="AA61" s="52">
        <v>745500</v>
      </c>
      <c r="AB61" s="53">
        <v>7.45E-3</v>
      </c>
    </row>
    <row r="62" spans="2:28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39"/>
        <v>11</v>
      </c>
      <c r="O62" s="1">
        <f t="shared" si="40"/>
        <v>14</v>
      </c>
      <c r="P62" s="1">
        <f t="shared" si="41"/>
        <v>9</v>
      </c>
      <c r="Q62" s="1">
        <f t="shared" si="42"/>
        <v>8</v>
      </c>
      <c r="R62" s="1">
        <f t="shared" si="43"/>
        <v>95</v>
      </c>
      <c r="S62" s="12">
        <f t="shared" si="37"/>
        <v>1053360</v>
      </c>
      <c r="T62" s="12">
        <v>15</v>
      </c>
      <c r="U62" s="13">
        <f t="shared" si="38"/>
        <v>15800400</v>
      </c>
      <c r="V62">
        <f t="shared" si="31"/>
        <v>2.5653704794770362E-3</v>
      </c>
      <c r="Y62" s="41" t="s">
        <v>6</v>
      </c>
      <c r="Z62" s="47">
        <v>4</v>
      </c>
      <c r="AA62" s="52">
        <v>251955</v>
      </c>
      <c r="AB62" s="53">
        <v>2.5200000000000001E-3</v>
      </c>
    </row>
    <row r="63" spans="2:28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39"/>
        <v>16</v>
      </c>
      <c r="O63" s="1">
        <f t="shared" si="40"/>
        <v>13</v>
      </c>
      <c r="P63" s="1">
        <f t="shared" si="41"/>
        <v>13</v>
      </c>
      <c r="Q63" s="1">
        <f t="shared" si="42"/>
        <v>12</v>
      </c>
      <c r="R63" s="1">
        <f t="shared" si="43"/>
        <v>96</v>
      </c>
      <c r="S63" s="12">
        <f t="shared" si="37"/>
        <v>3115008</v>
      </c>
      <c r="T63" s="12">
        <v>10</v>
      </c>
      <c r="U63" s="13">
        <f t="shared" si="38"/>
        <v>31150080</v>
      </c>
      <c r="V63">
        <f t="shared" si="31"/>
        <v>5.0575615595395071E-3</v>
      </c>
      <c r="Y63" s="41" t="s">
        <v>11</v>
      </c>
      <c r="Z63" s="47">
        <v>4</v>
      </c>
      <c r="AA63" s="52">
        <v>501950</v>
      </c>
      <c r="AB63" s="53">
        <v>5.0200000000000002E-3</v>
      </c>
    </row>
    <row r="64" spans="2:28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39"/>
        <v>16</v>
      </c>
      <c r="O64" s="1">
        <f t="shared" si="40"/>
        <v>13</v>
      </c>
      <c r="P64" s="1">
        <f t="shared" si="41"/>
        <v>14</v>
      </c>
      <c r="Q64" s="1">
        <f t="shared" si="42"/>
        <v>12</v>
      </c>
      <c r="R64" s="1">
        <f t="shared" si="43"/>
        <v>93</v>
      </c>
      <c r="S64" s="12">
        <f t="shared" si="37"/>
        <v>3249792</v>
      </c>
      <c r="T64" s="12">
        <v>10</v>
      </c>
      <c r="U64" s="13">
        <f t="shared" si="38"/>
        <v>32497920</v>
      </c>
      <c r="V64">
        <f t="shared" si="31"/>
        <v>5.2763983577888132E-3</v>
      </c>
      <c r="Y64" s="41" t="s">
        <v>7</v>
      </c>
      <c r="Z64" s="47">
        <v>4</v>
      </c>
      <c r="AA64" s="52">
        <v>530150</v>
      </c>
      <c r="AB64" s="53">
        <v>5.3E-3</v>
      </c>
    </row>
    <row r="65" spans="2:28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39"/>
        <v>15</v>
      </c>
      <c r="O65" s="1">
        <f t="shared" si="40"/>
        <v>14</v>
      </c>
      <c r="P65" s="1">
        <f t="shared" si="41"/>
        <v>14</v>
      </c>
      <c r="Q65" s="1">
        <f t="shared" si="42"/>
        <v>14</v>
      </c>
      <c r="R65" s="1">
        <f t="shared" si="43"/>
        <v>93</v>
      </c>
      <c r="S65" s="12">
        <f t="shared" si="37"/>
        <v>3827880</v>
      </c>
      <c r="T65" s="12">
        <v>10</v>
      </c>
      <c r="U65" s="13">
        <f t="shared" si="38"/>
        <v>38278800</v>
      </c>
      <c r="V65">
        <f t="shared" si="31"/>
        <v>6.2149884502800921E-3</v>
      </c>
      <c r="Y65" s="41" t="s">
        <v>13</v>
      </c>
      <c r="Z65" s="47">
        <v>4</v>
      </c>
      <c r="AA65" s="52">
        <v>362380</v>
      </c>
      <c r="AB65" s="53">
        <v>3.62E-3</v>
      </c>
    </row>
    <row r="66" spans="2:28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39"/>
        <v>16</v>
      </c>
      <c r="O66" s="1">
        <f t="shared" si="40"/>
        <v>17</v>
      </c>
      <c r="P66" s="1">
        <f t="shared" si="41"/>
        <v>16</v>
      </c>
      <c r="Q66" s="1">
        <f t="shared" si="42"/>
        <v>14</v>
      </c>
      <c r="R66" s="1">
        <f t="shared" si="43"/>
        <v>92</v>
      </c>
      <c r="S66" s="12">
        <f t="shared" si="37"/>
        <v>5605376</v>
      </c>
      <c r="T66" s="12">
        <v>10</v>
      </c>
      <c r="U66" s="13">
        <f t="shared" si="38"/>
        <v>56053760</v>
      </c>
      <c r="V66">
        <f t="shared" si="31"/>
        <v>9.1009506827479502E-3</v>
      </c>
      <c r="Y66" s="41" t="s">
        <v>5</v>
      </c>
      <c r="Z66" s="47">
        <v>4</v>
      </c>
      <c r="AA66" s="52">
        <v>661090</v>
      </c>
      <c r="AB66" s="53">
        <v>6.6100000000000004E-3</v>
      </c>
    </row>
    <row r="67" spans="2:28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109</v>
      </c>
      <c r="S67" s="12">
        <f t="shared" si="37"/>
        <v>1935840</v>
      </c>
      <c r="T67" s="12">
        <v>20</v>
      </c>
      <c r="U67" s="13">
        <f t="shared" si="38"/>
        <v>38716800</v>
      </c>
      <c r="V67">
        <f t="shared" si="31"/>
        <v>6.2861026163778455E-3</v>
      </c>
      <c r="Y67" s="41" t="s">
        <v>12</v>
      </c>
      <c r="Z67" s="49">
        <v>3</v>
      </c>
      <c r="AA67" s="50">
        <v>626240</v>
      </c>
      <c r="AB67" s="51">
        <v>6.2599999999999999E-3</v>
      </c>
    </row>
    <row r="68" spans="2:28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10</v>
      </c>
      <c r="Q68" s="1">
        <f t="shared" ref="Q68:Q76" si="44">M34</f>
        <v>77</v>
      </c>
      <c r="R68" s="1">
        <f t="shared" ref="R68:R76" si="45">$N$16</f>
        <v>109</v>
      </c>
      <c r="S68" s="12">
        <f t="shared" si="37"/>
        <v>2685760</v>
      </c>
      <c r="T68" s="12">
        <v>20</v>
      </c>
      <c r="U68" s="13">
        <f t="shared" si="38"/>
        <v>53715200</v>
      </c>
      <c r="V68">
        <f t="shared" si="31"/>
        <v>8.7212594857854799E-3</v>
      </c>
      <c r="Y68" s="41" t="s">
        <v>10</v>
      </c>
      <c r="Z68" s="49">
        <v>3</v>
      </c>
      <c r="AA68" s="50">
        <v>781160</v>
      </c>
      <c r="AB68" s="51">
        <v>7.8100000000000001E-3</v>
      </c>
    </row>
    <row r="69" spans="2:28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44"/>
        <v>73</v>
      </c>
      <c r="R69" s="1">
        <f t="shared" si="45"/>
        <v>109</v>
      </c>
      <c r="S69" s="12">
        <f t="shared" si="37"/>
        <v>5569900</v>
      </c>
      <c r="T69" s="12">
        <v>20</v>
      </c>
      <c r="U69" s="13">
        <f t="shared" si="38"/>
        <v>111398000</v>
      </c>
      <c r="V69">
        <f t="shared" si="31"/>
        <v>1.8086702910861931E-2</v>
      </c>
      <c r="Y69" s="41" t="s">
        <v>14</v>
      </c>
      <c r="Z69" s="49">
        <v>3</v>
      </c>
      <c r="AA69" s="50">
        <v>1795500</v>
      </c>
      <c r="AB69" s="51">
        <v>1.7950000000000001E-2</v>
      </c>
    </row>
    <row r="70" spans="2:28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44"/>
        <v>72</v>
      </c>
      <c r="R70" s="1">
        <f t="shared" si="45"/>
        <v>109</v>
      </c>
      <c r="S70" s="12">
        <f t="shared" si="37"/>
        <v>7534080</v>
      </c>
      <c r="T70" s="12">
        <v>20</v>
      </c>
      <c r="U70" s="13">
        <f t="shared" si="38"/>
        <v>150681600</v>
      </c>
      <c r="V70">
        <f t="shared" si="31"/>
        <v>2.4464831804281346E-2</v>
      </c>
      <c r="Y70" s="41" t="s">
        <v>9</v>
      </c>
      <c r="Z70" s="47">
        <v>3</v>
      </c>
      <c r="AA70" s="52">
        <v>2423040</v>
      </c>
      <c r="AB70" s="53">
        <v>2.4230000000000002E-2</v>
      </c>
    </row>
    <row r="71" spans="2:28" x14ac:dyDescent="0.3">
      <c r="B71" s="1">
        <v>68</v>
      </c>
      <c r="C71" t="s">
        <v>13</v>
      </c>
      <c r="D71" t="s">
        <v>11</v>
      </c>
      <c r="E71" t="s">
        <v>14</v>
      </c>
      <c r="F71" t="s">
        <v>44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11</v>
      </c>
      <c r="O71" s="1">
        <f t="shared" si="27"/>
        <v>13</v>
      </c>
      <c r="P71" s="1">
        <f t="shared" si="28"/>
        <v>13</v>
      </c>
      <c r="Q71" s="1">
        <f t="shared" si="44"/>
        <v>71</v>
      </c>
      <c r="R71" s="1">
        <f t="shared" si="45"/>
        <v>109</v>
      </c>
      <c r="S71" s="12">
        <f t="shared" si="37"/>
        <v>14386801</v>
      </c>
      <c r="T71" s="12">
        <v>15</v>
      </c>
      <c r="U71" s="13">
        <f t="shared" si="38"/>
        <v>215802015</v>
      </c>
      <c r="V71">
        <f t="shared" si="31"/>
        <v>3.5037854655113831E-2</v>
      </c>
      <c r="Y71" s="41" t="s">
        <v>8</v>
      </c>
      <c r="Z71" s="47">
        <v>3</v>
      </c>
      <c r="AA71" s="52">
        <v>2829540</v>
      </c>
      <c r="AB71" s="53">
        <v>2.8299999999999999E-2</v>
      </c>
    </row>
    <row r="72" spans="2:28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44"/>
        <v>73</v>
      </c>
      <c r="R72" s="1">
        <f t="shared" si="45"/>
        <v>109</v>
      </c>
      <c r="S72" s="12">
        <f t="shared" si="37"/>
        <v>11028402</v>
      </c>
      <c r="T72" s="12">
        <v>5</v>
      </c>
      <c r="U72" s="13">
        <f t="shared" si="38"/>
        <v>55142010</v>
      </c>
      <c r="V72">
        <f t="shared" si="31"/>
        <v>8.9529179408766573E-3</v>
      </c>
      <c r="Y72" s="41" t="s">
        <v>6</v>
      </c>
      <c r="Z72" s="47">
        <v>3</v>
      </c>
      <c r="AA72" s="52">
        <v>888005</v>
      </c>
      <c r="AB72" s="53">
        <v>8.8800000000000007E-3</v>
      </c>
    </row>
    <row r="73" spans="2:28" x14ac:dyDescent="0.3">
      <c r="B73" s="1">
        <v>70</v>
      </c>
      <c r="C73" t="s">
        <v>8</v>
      </c>
      <c r="D73" t="s">
        <v>44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44"/>
        <v>69</v>
      </c>
      <c r="R73" s="1">
        <f t="shared" si="45"/>
        <v>109</v>
      </c>
      <c r="S73" s="12">
        <f t="shared" si="37"/>
        <v>20336784</v>
      </c>
      <c r="T73" s="12">
        <v>5</v>
      </c>
      <c r="U73" s="13">
        <f t="shared" si="38"/>
        <v>101683920</v>
      </c>
      <c r="V73">
        <f t="shared" si="31"/>
        <v>1.6509514101257221E-2</v>
      </c>
      <c r="Y73" s="41" t="s">
        <v>11</v>
      </c>
      <c r="Z73" s="47">
        <v>3</v>
      </c>
      <c r="AA73" s="52">
        <v>1631835</v>
      </c>
      <c r="AB73" s="53">
        <v>1.6320000000000001E-2</v>
      </c>
    </row>
    <row r="74" spans="2:28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44"/>
        <v>69</v>
      </c>
      <c r="R74" s="1">
        <f t="shared" si="45"/>
        <v>109</v>
      </c>
      <c r="S74" s="12">
        <f t="shared" si="37"/>
        <v>21901152</v>
      </c>
      <c r="T74" s="12">
        <v>5</v>
      </c>
      <c r="U74" s="13">
        <f t="shared" si="38"/>
        <v>109505760</v>
      </c>
      <c r="V74">
        <f t="shared" si="31"/>
        <v>1.7779476724430855E-2</v>
      </c>
      <c r="Y74" s="41" t="s">
        <v>7</v>
      </c>
      <c r="Z74" s="47">
        <v>3</v>
      </c>
      <c r="AA74" s="52">
        <v>1759135</v>
      </c>
      <c r="AB74" s="53">
        <v>1.7590000000000001E-2</v>
      </c>
    </row>
    <row r="75" spans="2:28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15</v>
      </c>
      <c r="O75" s="1">
        <f t="shared" si="27"/>
        <v>14</v>
      </c>
      <c r="P75" s="1">
        <f t="shared" si="28"/>
        <v>14</v>
      </c>
      <c r="Q75" s="1">
        <f t="shared" si="44"/>
        <v>67</v>
      </c>
      <c r="R75" s="1">
        <f t="shared" si="45"/>
        <v>109</v>
      </c>
      <c r="S75" s="12">
        <f t="shared" si="37"/>
        <v>21470820</v>
      </c>
      <c r="T75" s="12">
        <v>5</v>
      </c>
      <c r="U75" s="13">
        <f t="shared" si="38"/>
        <v>107354100</v>
      </c>
      <c r="V75">
        <f t="shared" si="31"/>
        <v>1.7430130818892286E-2</v>
      </c>
      <c r="Y75" s="41" t="s">
        <v>13</v>
      </c>
      <c r="Z75" s="47">
        <v>3</v>
      </c>
      <c r="AA75" s="52">
        <v>1470745</v>
      </c>
      <c r="AB75" s="53">
        <v>1.4710000000000001E-2</v>
      </c>
    </row>
    <row r="76" spans="2:28" x14ac:dyDescent="0.3">
      <c r="B76" s="1">
        <v>73</v>
      </c>
      <c r="C76" t="s">
        <v>44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17</v>
      </c>
      <c r="P76" s="1">
        <f t="shared" si="28"/>
        <v>16</v>
      </c>
      <c r="Q76" s="1">
        <f t="shared" si="44"/>
        <v>67</v>
      </c>
      <c r="R76" s="1">
        <f t="shared" si="45"/>
        <v>109</v>
      </c>
      <c r="S76" s="12">
        <f t="shared" si="37"/>
        <v>31782656</v>
      </c>
      <c r="T76" s="12">
        <v>5</v>
      </c>
      <c r="U76" s="13">
        <f t="shared" si="38"/>
        <v>158913280</v>
      </c>
      <c r="V76">
        <f t="shared" si="31"/>
        <v>2.5801336504700418E-2</v>
      </c>
      <c r="Y76" s="41" t="s">
        <v>5</v>
      </c>
      <c r="Z76" s="47">
        <v>3</v>
      </c>
      <c r="AA76" s="52">
        <v>1847850</v>
      </c>
      <c r="AB76" s="53">
        <v>1.848E-2</v>
      </c>
    </row>
    <row r="77" spans="2:28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V77">
        <f>SUM(V47:V76)</f>
        <v>0.24925736758996886</v>
      </c>
      <c r="AA77" s="40">
        <f>SUM(AA47:AA76)</f>
        <v>22031700</v>
      </c>
      <c r="AB77" s="54">
        <f>SUM(AB47:AB76)</f>
        <v>0.22030999999999998</v>
      </c>
    </row>
    <row r="78" spans="2:28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8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45</v>
      </c>
      <c r="I79" s="9" t="s">
        <v>51</v>
      </c>
      <c r="J79" s="1">
        <f>J15*3</f>
        <v>3</v>
      </c>
      <c r="K79" s="1">
        <f t="shared" ref="K79:N79" si="46">K15*3</f>
        <v>3</v>
      </c>
      <c r="L79" s="1">
        <f t="shared" si="46"/>
        <v>3</v>
      </c>
      <c r="M79" s="1">
        <f t="shared" si="46"/>
        <v>3</v>
      </c>
      <c r="N79" s="1">
        <f t="shared" si="46"/>
        <v>3</v>
      </c>
      <c r="Q79" s="15" t="s">
        <v>63</v>
      </c>
      <c r="R79" s="15" t="s">
        <v>64</v>
      </c>
      <c r="S79" s="15" t="s">
        <v>65</v>
      </c>
      <c r="T79" s="15"/>
    </row>
    <row r="80" spans="2:28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108</v>
      </c>
      <c r="K80" s="1">
        <f t="shared" ref="K80:N80" si="47">K16-K15</f>
        <v>79</v>
      </c>
      <c r="L80" s="1">
        <f t="shared" si="47"/>
        <v>79</v>
      </c>
      <c r="M80" s="1">
        <f t="shared" si="47"/>
        <v>80</v>
      </c>
      <c r="N80" s="1">
        <f t="shared" si="47"/>
        <v>108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38" t="s">
        <v>46</v>
      </c>
      <c r="K82" s="38"/>
      <c r="L82" s="38"/>
      <c r="M82" s="38"/>
      <c r="N82" s="39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3</v>
      </c>
      <c r="P83" s="1">
        <f t="shared" ref="P83:S83" si="48">IF(K83 = "Scatter", K$79, K$80)</f>
        <v>3</v>
      </c>
      <c r="Q83" s="1">
        <f t="shared" si="48"/>
        <v>3</v>
      </c>
      <c r="R83" s="1">
        <f t="shared" si="48"/>
        <v>80</v>
      </c>
      <c r="S83" s="1">
        <f t="shared" si="48"/>
        <v>108</v>
      </c>
      <c r="T83">
        <f t="shared" ref="T83:T92" si="49">PRODUCT(O83:S83)</f>
        <v>233280</v>
      </c>
      <c r="U83" s="16">
        <f>T83/$M$17</f>
        <v>3.78755996969952E-5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50">IF(J84 = "Scatter", J$79, J$80)</f>
        <v>3</v>
      </c>
      <c r="P84" s="1">
        <f t="shared" ref="P84:P92" si="51">IF(K84 = "Scatter", K$79, K$80)</f>
        <v>3</v>
      </c>
      <c r="Q84" s="1">
        <f t="shared" ref="Q84:Q92" si="52">IF(L84 = "Scatter", L$79, L$80)</f>
        <v>79</v>
      </c>
      <c r="R84" s="1">
        <f t="shared" ref="R84:R92" si="53">IF(M84 = "Scatter", M$79, M$80)</f>
        <v>3</v>
      </c>
      <c r="S84" s="1">
        <f t="shared" ref="S84:S92" si="54">IF(N84 = "Scatter", N$79, N$80)</f>
        <v>108</v>
      </c>
      <c r="T84">
        <f t="shared" si="49"/>
        <v>230364</v>
      </c>
      <c r="U84" s="16">
        <f t="shared" ref="U84:U91" si="55">T84/$M$17</f>
        <v>3.7402154700782761E-5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50"/>
        <v>3</v>
      </c>
      <c r="P85" s="1">
        <f t="shared" si="51"/>
        <v>3</v>
      </c>
      <c r="Q85" s="1">
        <f t="shared" si="52"/>
        <v>79</v>
      </c>
      <c r="R85" s="1">
        <f t="shared" si="53"/>
        <v>80</v>
      </c>
      <c r="S85" s="1">
        <f t="shared" si="54"/>
        <v>3</v>
      </c>
      <c r="T85">
        <f t="shared" si="49"/>
        <v>170640</v>
      </c>
      <c r="U85" s="16">
        <f t="shared" si="55"/>
        <v>2.7705299778357601E-5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50"/>
        <v>3</v>
      </c>
      <c r="P86" s="1">
        <f t="shared" si="51"/>
        <v>79</v>
      </c>
      <c r="Q86" s="1">
        <f t="shared" si="52"/>
        <v>3</v>
      </c>
      <c r="R86" s="1">
        <f t="shared" si="53"/>
        <v>3</v>
      </c>
      <c r="S86" s="1">
        <f t="shared" si="54"/>
        <v>108</v>
      </c>
      <c r="T86">
        <f t="shared" si="49"/>
        <v>230364</v>
      </c>
      <c r="U86" s="16">
        <f t="shared" si="55"/>
        <v>3.7402154700782761E-5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50"/>
        <v>3</v>
      </c>
      <c r="P87" s="1">
        <f t="shared" si="51"/>
        <v>79</v>
      </c>
      <c r="Q87" s="1">
        <f t="shared" si="52"/>
        <v>3</v>
      </c>
      <c r="R87" s="1">
        <f t="shared" si="53"/>
        <v>80</v>
      </c>
      <c r="S87" s="1">
        <f t="shared" si="54"/>
        <v>3</v>
      </c>
      <c r="T87">
        <f t="shared" si="49"/>
        <v>170640</v>
      </c>
      <c r="U87" s="16">
        <f t="shared" si="55"/>
        <v>2.7705299778357601E-5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50"/>
        <v>3</v>
      </c>
      <c r="P88" s="1">
        <f t="shared" si="51"/>
        <v>79</v>
      </c>
      <c r="Q88" s="1">
        <f t="shared" si="52"/>
        <v>79</v>
      </c>
      <c r="R88" s="1">
        <f t="shared" si="53"/>
        <v>3</v>
      </c>
      <c r="S88" s="1">
        <f t="shared" si="54"/>
        <v>3</v>
      </c>
      <c r="T88">
        <f t="shared" si="49"/>
        <v>168507</v>
      </c>
      <c r="U88" s="16">
        <f t="shared" si="55"/>
        <v>2.735898353112813E-5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50"/>
        <v>108</v>
      </c>
      <c r="P89" s="1">
        <f t="shared" si="51"/>
        <v>3</v>
      </c>
      <c r="Q89" s="1">
        <f t="shared" si="52"/>
        <v>3</v>
      </c>
      <c r="R89" s="1">
        <f t="shared" si="53"/>
        <v>3</v>
      </c>
      <c r="S89" s="1">
        <f t="shared" si="54"/>
        <v>108</v>
      </c>
      <c r="T89">
        <f t="shared" si="49"/>
        <v>314928</v>
      </c>
      <c r="U89" s="16">
        <f t="shared" si="55"/>
        <v>5.1132059590943526E-5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50"/>
        <v>108</v>
      </c>
      <c r="P90" s="1">
        <f t="shared" si="51"/>
        <v>3</v>
      </c>
      <c r="Q90" s="1">
        <f t="shared" si="52"/>
        <v>3</v>
      </c>
      <c r="R90" s="1">
        <f t="shared" si="53"/>
        <v>80</v>
      </c>
      <c r="S90" s="1">
        <f t="shared" si="54"/>
        <v>3</v>
      </c>
      <c r="T90">
        <f t="shared" si="49"/>
        <v>233280</v>
      </c>
      <c r="U90" s="16">
        <f t="shared" si="55"/>
        <v>3.78755996969952E-5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50"/>
        <v>108</v>
      </c>
      <c r="P91" s="1">
        <f t="shared" si="51"/>
        <v>3</v>
      </c>
      <c r="Q91" s="1">
        <f t="shared" si="52"/>
        <v>79</v>
      </c>
      <c r="R91" s="1">
        <f t="shared" si="53"/>
        <v>3</v>
      </c>
      <c r="S91" s="1">
        <f t="shared" si="54"/>
        <v>3</v>
      </c>
      <c r="T91">
        <f t="shared" si="49"/>
        <v>230364</v>
      </c>
      <c r="U91" s="16">
        <f t="shared" si="55"/>
        <v>3.7402154700782761E-5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50"/>
        <v>108</v>
      </c>
      <c r="P92" s="1">
        <f t="shared" si="51"/>
        <v>79</v>
      </c>
      <c r="Q92" s="1">
        <f t="shared" si="52"/>
        <v>3</v>
      </c>
      <c r="R92" s="1">
        <f t="shared" si="53"/>
        <v>3</v>
      </c>
      <c r="S92" s="1">
        <f t="shared" si="54"/>
        <v>3</v>
      </c>
      <c r="T92">
        <f t="shared" si="49"/>
        <v>230364</v>
      </c>
      <c r="U92" s="16">
        <f>T92/$M$17</f>
        <v>3.7402154700782761E-5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3</v>
      </c>
      <c r="P94" s="1">
        <f t="shared" ref="P94" si="56">IF(K94 = "Scatter", K$79, K$80)</f>
        <v>3</v>
      </c>
      <c r="Q94" s="1">
        <f t="shared" ref="Q94" si="57">IF(L94 = "Scatter", L$79, L$80)</f>
        <v>3</v>
      </c>
      <c r="R94" s="1">
        <f t="shared" ref="R94" si="58">IF(M94 = "Scatter", M$79, M$80)</f>
        <v>3</v>
      </c>
      <c r="S94" s="1">
        <f t="shared" ref="S94" si="59">IF(N94 = "Scatter", N$79, N$80)</f>
        <v>108</v>
      </c>
      <c r="T94">
        <f>PRODUCT(O94:S94)</f>
        <v>8748</v>
      </c>
      <c r="U94" s="16">
        <f>T94/$M$17</f>
        <v>1.4203349886373201E-6</v>
      </c>
    </row>
    <row r="95" spans="2:21" x14ac:dyDescent="0.3">
      <c r="B95" s="1">
        <v>92</v>
      </c>
      <c r="C95" t="s">
        <v>40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60">IF(J95 = "Scatter", J$79, J$80)</f>
        <v>3</v>
      </c>
      <c r="P95" s="1">
        <f t="shared" ref="P95:P98" si="61">IF(K95 = "Scatter", K$79, K$80)</f>
        <v>3</v>
      </c>
      <c r="Q95" s="1">
        <f t="shared" ref="Q95:Q98" si="62">IF(L95 = "Scatter", L$79, L$80)</f>
        <v>3</v>
      </c>
      <c r="R95" s="1">
        <f t="shared" ref="R95:R98" si="63">IF(M95 = "Scatter", M$79, M$80)</f>
        <v>80</v>
      </c>
      <c r="S95" s="1">
        <f t="shared" ref="S95:S98" si="64">IF(N95 = "Scatter", N$79, N$80)</f>
        <v>3</v>
      </c>
      <c r="T95">
        <f>PRODUCT(O95:S95)</f>
        <v>6480</v>
      </c>
      <c r="U95" s="16">
        <f>T95/$M$17</f>
        <v>1.0520999915832001E-6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60"/>
        <v>3</v>
      </c>
      <c r="P96" s="1">
        <f t="shared" si="61"/>
        <v>3</v>
      </c>
      <c r="Q96" s="1">
        <f t="shared" si="62"/>
        <v>79</v>
      </c>
      <c r="R96" s="1">
        <f t="shared" si="63"/>
        <v>3</v>
      </c>
      <c r="S96" s="1">
        <f t="shared" si="64"/>
        <v>3</v>
      </c>
      <c r="T96">
        <f>PRODUCT(O96:S96)</f>
        <v>6399</v>
      </c>
      <c r="U96" s="16">
        <f>T96/$M$17</f>
        <v>1.0389487416884102E-6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60"/>
        <v>3</v>
      </c>
      <c r="P97" s="1">
        <f t="shared" si="61"/>
        <v>79</v>
      </c>
      <c r="Q97" s="1">
        <f t="shared" si="62"/>
        <v>3</v>
      </c>
      <c r="R97" s="1">
        <f t="shared" si="63"/>
        <v>3</v>
      </c>
      <c r="S97" s="1">
        <f t="shared" si="64"/>
        <v>3</v>
      </c>
      <c r="T97">
        <f>PRODUCT(O97:S97)</f>
        <v>6399</v>
      </c>
      <c r="U97" s="16">
        <f>T97/$M$17</f>
        <v>1.0389487416884102E-6</v>
      </c>
    </row>
    <row r="98" spans="2:24" x14ac:dyDescent="0.3">
      <c r="B98" s="1">
        <v>95</v>
      </c>
      <c r="C98" t="s">
        <v>9</v>
      </c>
      <c r="G98" t="s">
        <v>44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60"/>
        <v>108</v>
      </c>
      <c r="P98" s="1">
        <f t="shared" si="61"/>
        <v>3</v>
      </c>
      <c r="Q98" s="1">
        <f t="shared" si="62"/>
        <v>3</v>
      </c>
      <c r="R98" s="1">
        <f t="shared" si="63"/>
        <v>3</v>
      </c>
      <c r="S98" s="1">
        <f t="shared" si="64"/>
        <v>3</v>
      </c>
      <c r="T98">
        <f>PRODUCT(O98:S98)</f>
        <v>8748</v>
      </c>
      <c r="U98" s="16">
        <f>T98/$M$17</f>
        <v>1.4203349886373201E-6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3</v>
      </c>
      <c r="P100" s="1">
        <f t="shared" ref="P100" si="65">IF(K100 = "Scatter", K$79, K$80)</f>
        <v>3</v>
      </c>
      <c r="Q100" s="1">
        <f t="shared" ref="Q100" si="66">IF(L100 = "Scatter", L$79, L$80)</f>
        <v>3</v>
      </c>
      <c r="R100" s="1">
        <f t="shared" ref="R100" si="67">IF(M100 = "Scatter", M$79, M$80)</f>
        <v>3</v>
      </c>
      <c r="S100" s="1">
        <f t="shared" ref="S100" si="68">IF(N100 = "Scatter", N$79, N$80)</f>
        <v>3</v>
      </c>
      <c r="T100">
        <f>PRODUCT(O100:S100)</f>
        <v>243</v>
      </c>
      <c r="U100" s="16">
        <f>T100/$M$17</f>
        <v>3.9453749684370004E-8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26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1982367</v>
      </c>
      <c r="T103" s="27">
        <f>SUM(U82:U91)</f>
        <v>3.2185930617512559E-4</v>
      </c>
      <c r="U103" s="1">
        <v>10</v>
      </c>
      <c r="V103" s="24">
        <f>U103/$U$108</f>
        <v>10.003342279420707</v>
      </c>
      <c r="W103" s="25">
        <f>V103*$V$77</f>
        <v>2.493406763669844</v>
      </c>
      <c r="X103" s="21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28026</v>
      </c>
      <c r="T104" s="27">
        <f>SUM(U83:U92)</f>
        <v>3.5926146087590833E-4</v>
      </c>
      <c r="U104" s="1">
        <v>15</v>
      </c>
      <c r="V104" s="24">
        <f>U104/$U$108</f>
        <v>15.00501341913106</v>
      </c>
      <c r="W104" s="25">
        <f t="shared" ref="W104:W105" si="69">V104*$V$77</f>
        <v>3.7401101455047661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243</v>
      </c>
      <c r="T105" s="27">
        <f>SUM(U84:U93)</f>
        <v>3.2138586117891311E-4</v>
      </c>
      <c r="U105" s="1">
        <v>20</v>
      </c>
      <c r="V105" s="24">
        <f>U105/$U$108</f>
        <v>20.006684558841414</v>
      </c>
      <c r="W105" s="25">
        <f t="shared" si="69"/>
        <v>4.9868135273396881</v>
      </c>
    </row>
    <row r="106" spans="2:24" x14ac:dyDescent="0.3">
      <c r="B106" s="1">
        <v>103</v>
      </c>
      <c r="C106" t="s">
        <v>13</v>
      </c>
      <c r="G106" t="s">
        <v>6</v>
      </c>
      <c r="T106" s="18"/>
      <c r="U106" s="1"/>
      <c r="W106" s="25">
        <f>SUM(W103:W105)</f>
        <v>11.220330436514299</v>
      </c>
    </row>
    <row r="107" spans="2:24" x14ac:dyDescent="0.3">
      <c r="B107" s="1">
        <v>104</v>
      </c>
      <c r="C107" t="s">
        <v>11</v>
      </c>
      <c r="G107" t="s">
        <v>5</v>
      </c>
      <c r="T107" s="22"/>
      <c r="U107" s="21">
        <f>SUMPRODUCT(T103:T105,U103:U105)/SUM(U103:U105)</f>
        <v>3.3411627107706989E-4</v>
      </c>
    </row>
    <row r="108" spans="2:24" x14ac:dyDescent="0.3">
      <c r="B108" s="1">
        <v>105</v>
      </c>
      <c r="C108" t="s">
        <v>14</v>
      </c>
      <c r="G108" t="s">
        <v>13</v>
      </c>
      <c r="U108" s="21">
        <f>1-U107</f>
        <v>0.99966588372892295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4">
        <f>V77+W106</f>
        <v>11.469587804104268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conditionalFormatting sqref="C4:G113">
    <cfRule type="cellIs" dxfId="0" priority="1" operator="equal">
      <formula>$I$15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 Table</vt:lpstr>
      <vt:lpstr>Base Game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2025-03-25T03:20:13Z</dcterms:modified>
</cp:coreProperties>
</file>