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goel992\OneDrive - PNNL\Documents\Projects\Commercial\SoftwareValidation\10_Tasks\Task6_RulesetImplementationTestCaseDesctiptions\HVAC_Waterside\"/>
    </mc:Choice>
  </mc:AlternateContent>
  <xr:revisionPtr revIDLastSave="0" documentId="13_ncr:1_{DFAC625F-AFD6-4629-9822-E49935A4FF28}" xr6:coauthVersionLast="45" xr6:coauthVersionMax="45" xr10:uidLastSave="{00000000-0000-0000-0000-000000000000}"/>
  <bookViews>
    <workbookView xWindow="-108" yWindow="-108" windowWidth="19416" windowHeight="10416" firstSheet="1" activeTab="3" xr2:uid="{32FBBBDE-DF1D-4FFB-9003-99544226FF23}"/>
  </bookViews>
  <sheets>
    <sheet name="ListofRules" sheetId="1" state="hidden" r:id="rId1"/>
    <sheet name="Rules" sheetId="5" r:id="rId2"/>
    <sheet name="Test Case Descriptions" sheetId="2" r:id="rId3"/>
    <sheet name="Schema Data Elements" sheetId="3" r:id="rId4"/>
    <sheet name="PumpCalcs" sheetId="6" r:id="rId5"/>
  </sheets>
  <externalReferences>
    <externalReference r:id="rId6"/>
  </externalReferences>
  <definedNames>
    <definedName name="_xlnm.Print_Area" localSheetId="0">ListofRules!$D$1:$H$12</definedName>
    <definedName name="_xlnm.Print_Area" localSheetId="1">Rules!#REF!</definedName>
    <definedName name="_xlnm.Print_Area" localSheetId="3">'Schema Data Elements'!$C$1:$C$3</definedName>
    <definedName name="_xlnm.Print_Area" localSheetId="2">'Test Case Descriptions'!$C$1:$Q$26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2" l="1"/>
  <c r="H25" i="2"/>
  <c r="G25" i="2"/>
  <c r="F25" i="2"/>
  <c r="E25" i="2"/>
  <c r="D25" i="2"/>
  <c r="D15" i="6"/>
  <c r="D14" i="6"/>
  <c r="D13" i="6"/>
  <c r="D9" i="6"/>
  <c r="K23" i="2" l="1"/>
  <c r="H23" i="2"/>
  <c r="G23" i="2"/>
  <c r="F23" i="2"/>
  <c r="E23" i="2"/>
  <c r="D23" i="2"/>
  <c r="D7" i="2" l="1"/>
  <c r="E7" i="2"/>
  <c r="F7" i="2"/>
  <c r="G7" i="2"/>
  <c r="H7" i="2"/>
  <c r="K7" i="2"/>
  <c r="E5" i="2"/>
  <c r="F2" i="5"/>
  <c r="F3" i="5"/>
  <c r="F4" i="5"/>
  <c r="F5" i="5"/>
  <c r="F6" i="5"/>
  <c r="F7" i="5"/>
  <c r="F8" i="5"/>
  <c r="F9" i="5"/>
  <c r="F10" i="5"/>
  <c r="F11" i="5"/>
  <c r="F12" i="5"/>
  <c r="F13" i="5"/>
  <c r="F14" i="5"/>
  <c r="F15" i="5"/>
  <c r="F16" i="5"/>
  <c r="F17" i="5"/>
  <c r="F18" i="5"/>
  <c r="E2" i="5"/>
  <c r="E3" i="5"/>
  <c r="E4" i="5"/>
  <c r="E5" i="5"/>
  <c r="E6" i="5"/>
  <c r="E7" i="5"/>
  <c r="E8" i="5"/>
  <c r="E9" i="5"/>
  <c r="E10" i="5"/>
  <c r="E11" i="5"/>
  <c r="E12" i="5"/>
  <c r="E13" i="5"/>
  <c r="E14" i="5"/>
  <c r="E15" i="5"/>
  <c r="E16" i="5"/>
  <c r="E17" i="5"/>
  <c r="E18" i="5"/>
  <c r="D2" i="5"/>
  <c r="D3" i="5"/>
  <c r="D4" i="5"/>
  <c r="D5" i="5"/>
  <c r="D6" i="5"/>
  <c r="D7" i="5"/>
  <c r="D8" i="5"/>
  <c r="D9" i="5"/>
  <c r="D10" i="5"/>
  <c r="D11" i="5"/>
  <c r="D12" i="5"/>
  <c r="D13" i="5"/>
  <c r="D14" i="5"/>
  <c r="D15" i="5"/>
  <c r="D16" i="5"/>
  <c r="D17" i="5"/>
  <c r="D18" i="5"/>
  <c r="C3" i="1"/>
  <c r="C4" i="1"/>
  <c r="C5" i="1"/>
  <c r="C6" i="1"/>
  <c r="C7" i="1"/>
  <c r="C8" i="1"/>
  <c r="C9" i="1"/>
  <c r="C10" i="1"/>
  <c r="C11" i="1"/>
  <c r="C12" i="1"/>
  <c r="C13" i="1"/>
  <c r="C14" i="1"/>
  <c r="C15" i="1"/>
  <c r="C16" i="1"/>
  <c r="C17" i="1"/>
  <c r="C18" i="1"/>
  <c r="C2" i="1"/>
  <c r="D4" i="2"/>
  <c r="D5" i="2"/>
  <c r="D3" i="2"/>
  <c r="D6" i="2"/>
  <c r="D8" i="2"/>
  <c r="D9" i="2"/>
  <c r="C2" i="5"/>
  <c r="E6" i="2" s="1"/>
  <c r="C3" i="5"/>
  <c r="C4" i="5"/>
  <c r="C5" i="5"/>
  <c r="C6" i="5"/>
  <c r="C7" i="5"/>
  <c r="C8" i="5"/>
  <c r="C9" i="5"/>
  <c r="C10" i="5"/>
  <c r="C11" i="5"/>
  <c r="C12" i="5"/>
  <c r="C13" i="5"/>
  <c r="C14" i="5"/>
  <c r="C15" i="5"/>
  <c r="C16" i="5"/>
  <c r="C17" i="5"/>
  <c r="C18" i="5"/>
  <c r="E31" i="2" l="1"/>
  <c r="E21" i="2"/>
  <c r="E13" i="2"/>
  <c r="F32" i="2"/>
  <c r="F22" i="2"/>
  <c r="F14" i="2"/>
  <c r="G31" i="2"/>
  <c r="G21" i="2"/>
  <c r="G13" i="2"/>
  <c r="H30" i="2"/>
  <c r="H20" i="2"/>
  <c r="H12" i="2"/>
  <c r="K29" i="2"/>
  <c r="K19" i="2"/>
  <c r="K11" i="2"/>
  <c r="H6" i="2"/>
  <c r="G3" i="2"/>
  <c r="F4" i="2"/>
  <c r="E34" i="2"/>
  <c r="E26" i="2"/>
  <c r="E16" i="2"/>
  <c r="E9" i="2"/>
  <c r="F31" i="2"/>
  <c r="F21" i="2"/>
  <c r="F13" i="2"/>
  <c r="G30" i="2"/>
  <c r="G20" i="2"/>
  <c r="G12" i="2"/>
  <c r="H29" i="2"/>
  <c r="H19" i="2"/>
  <c r="H11" i="2"/>
  <c r="K28" i="2"/>
  <c r="K18" i="2"/>
  <c r="K10" i="2"/>
  <c r="H5" i="2"/>
  <c r="F8" i="2"/>
  <c r="F3" i="2"/>
  <c r="E33" i="2"/>
  <c r="E24" i="2"/>
  <c r="E15" i="2"/>
  <c r="F9" i="2"/>
  <c r="F30" i="2"/>
  <c r="F20" i="2"/>
  <c r="F12" i="2"/>
  <c r="G29" i="2"/>
  <c r="G19" i="2"/>
  <c r="G11" i="2"/>
  <c r="H28" i="2"/>
  <c r="H22" i="2"/>
  <c r="H14" i="2"/>
  <c r="H10" i="2"/>
  <c r="K31" i="2"/>
  <c r="K27" i="2"/>
  <c r="K21" i="2"/>
  <c r="K17" i="2"/>
  <c r="K13" i="2"/>
  <c r="K8" i="2"/>
  <c r="K3" i="2"/>
  <c r="H4" i="2"/>
  <c r="G5" i="2"/>
  <c r="F6" i="2"/>
  <c r="E8" i="2"/>
  <c r="E3" i="2"/>
  <c r="E27" i="2"/>
  <c r="E17" i="2"/>
  <c r="H9" i="2"/>
  <c r="F28" i="2"/>
  <c r="F18" i="2"/>
  <c r="F10" i="2"/>
  <c r="G27" i="2"/>
  <c r="G17" i="2"/>
  <c r="H34" i="2"/>
  <c r="H26" i="2"/>
  <c r="H16" i="2"/>
  <c r="K33" i="2"/>
  <c r="K24" i="2"/>
  <c r="K15" i="2"/>
  <c r="K5" i="2"/>
  <c r="G8" i="2"/>
  <c r="E30" i="2"/>
  <c r="E20" i="2"/>
  <c r="E12" i="2"/>
  <c r="K9" i="2"/>
  <c r="F27" i="2"/>
  <c r="F17" i="2"/>
  <c r="G34" i="2"/>
  <c r="G26" i="2"/>
  <c r="G16" i="2"/>
  <c r="H33" i="2"/>
  <c r="H24" i="2"/>
  <c r="H15" i="2"/>
  <c r="K32" i="2"/>
  <c r="K22" i="2"/>
  <c r="K14" i="2"/>
  <c r="K4" i="2"/>
  <c r="G6" i="2"/>
  <c r="E4" i="2"/>
  <c r="E29" i="2"/>
  <c r="E19" i="2"/>
  <c r="E11" i="2"/>
  <c r="F34" i="2"/>
  <c r="F26" i="2"/>
  <c r="F16" i="2"/>
  <c r="G33" i="2"/>
  <c r="G24" i="2"/>
  <c r="G15" i="2"/>
  <c r="H32" i="2"/>
  <c r="H18" i="2"/>
  <c r="E32" i="2"/>
  <c r="E28" i="2"/>
  <c r="E22" i="2"/>
  <c r="E18" i="2"/>
  <c r="E14" i="2"/>
  <c r="E10" i="2"/>
  <c r="G9" i="2"/>
  <c r="F33" i="2"/>
  <c r="F29" i="2"/>
  <c r="F24" i="2"/>
  <c r="F19" i="2"/>
  <c r="F15" i="2"/>
  <c r="F11" i="2"/>
  <c r="G32" i="2"/>
  <c r="G28" i="2"/>
  <c r="G22" i="2"/>
  <c r="G18" i="2"/>
  <c r="G14" i="2"/>
  <c r="G10" i="2"/>
  <c r="H31" i="2"/>
  <c r="H27" i="2"/>
  <c r="H21" i="2"/>
  <c r="H17" i="2"/>
  <c r="H13" i="2"/>
  <c r="K34" i="2"/>
  <c r="K30" i="2"/>
  <c r="K26" i="2"/>
  <c r="K20" i="2"/>
  <c r="K16" i="2"/>
  <c r="K12" i="2"/>
  <c r="K6" i="2"/>
  <c r="H8" i="2"/>
  <c r="H3" i="2"/>
  <c r="G4" i="2"/>
  <c r="F5" i="2"/>
  <c r="D34" i="2" l="1"/>
  <c r="D33" i="2"/>
  <c r="D32" i="2"/>
  <c r="D31" i="2"/>
  <c r="D30" i="2" l="1"/>
  <c r="D29" i="2"/>
  <c r="D27" i="2"/>
  <c r="D28" i="2"/>
  <c r="D26" i="2" l="1"/>
  <c r="D22" i="2"/>
  <c r="D21" i="2"/>
  <c r="D20" i="2"/>
  <c r="D18" i="2"/>
  <c r="D17" i="2"/>
  <c r="D16" i="2"/>
  <c r="D15" i="2"/>
  <c r="D14" i="2"/>
  <c r="D13" i="2"/>
  <c r="D12" i="2"/>
  <c r="D11" i="2"/>
  <c r="D10" i="2"/>
  <c r="D24" i="2" l="1"/>
  <c r="D19" i="2"/>
</calcChain>
</file>

<file path=xl/sharedStrings.xml><?xml version="1.0" encoding="utf-8"?>
<sst xmlns="http://schemas.openxmlformats.org/spreadsheetml/2006/main" count="742" uniqueCount="326">
  <si>
    <t>Triggers</t>
  </si>
  <si>
    <t>Note</t>
  </si>
  <si>
    <t>Test Scope</t>
  </si>
  <si>
    <t>Baseline RMR Value(s)</t>
  </si>
  <si>
    <t>Proposed RMR Value(s)</t>
  </si>
  <si>
    <t>User RMR Value(s)</t>
  </si>
  <si>
    <t>Attribute Names
 (variables needed for test)</t>
  </si>
  <si>
    <t>Test Case RMR Template</t>
  </si>
  <si>
    <t>Expected Test Outcome</t>
  </si>
  <si>
    <t>Test Description</t>
  </si>
  <si>
    <t>Rule ID</t>
  </si>
  <si>
    <t>Test ID</t>
  </si>
  <si>
    <t>Fail</t>
  </si>
  <si>
    <t>Pass</t>
  </si>
  <si>
    <t>RMR Tested</t>
  </si>
  <si>
    <t>App G Section ID</t>
  </si>
  <si>
    <t>a</t>
  </si>
  <si>
    <t>b</t>
  </si>
  <si>
    <t>Baseline</t>
  </si>
  <si>
    <t xml:space="preserve"> Test Outcome Text</t>
  </si>
  <si>
    <t>Rule Description</t>
  </si>
  <si>
    <t>Unique ID</t>
  </si>
  <si>
    <t>c</t>
  </si>
  <si>
    <t>none</t>
  </si>
  <si>
    <t>d</t>
  </si>
  <si>
    <t>e</t>
  </si>
  <si>
    <t>f</t>
  </si>
  <si>
    <t>Baseline RMR = expected value</t>
  </si>
  <si>
    <t>Data lookup required</t>
  </si>
  <si>
    <t>No</t>
  </si>
  <si>
    <t>Rule Assertion</t>
  </si>
  <si>
    <t>Rule Dependency (Triggers)</t>
  </si>
  <si>
    <t>Description</t>
  </si>
  <si>
    <t>Type</t>
  </si>
  <si>
    <t>Enumerations</t>
  </si>
  <si>
    <t>Units</t>
  </si>
  <si>
    <t>Number</t>
  </si>
  <si>
    <t>Std 229 Schema  Name</t>
  </si>
  <si>
    <t>Data_Group</t>
  </si>
  <si>
    <t>name</t>
  </si>
  <si>
    <t>Class 1</t>
  </si>
  <si>
    <t>Class 2</t>
  </si>
  <si>
    <t>Class 3</t>
  </si>
  <si>
    <t>2016</t>
  </si>
  <si>
    <t>2019</t>
  </si>
  <si>
    <t>App G Section</t>
  </si>
  <si>
    <t>Proposed Building Requirement</t>
  </si>
  <si>
    <t>Baseline Building Requirement</t>
  </si>
  <si>
    <t>HVAC Waterside</t>
  </si>
  <si>
    <t>Heating</t>
  </si>
  <si>
    <t>Y</t>
  </si>
  <si>
    <t>G3.1.1.1 &amp; G3.1.1.3.1</t>
  </si>
  <si>
    <t>For systems using purchased hot water or steam, the heating source shall be modeled as purchased hot water or steam in both the proposed design and baseline building design. Hot-water or steam costs shall be based on actual utility rates,</t>
  </si>
  <si>
    <t>Purchased heat source and rates shall be the same as the proposed and on-site boilers, electric heat, and furnaces shall not be modeled in the baseline building design.</t>
  </si>
  <si>
    <t>Pumps</t>
  </si>
  <si>
    <t>G3.1.1.3.4</t>
  </si>
  <si>
    <t>When a proposed desgin includes purchased heat all on-site distribution pumps shall be modeled in both the proposed design and base building design.</t>
  </si>
  <si>
    <t>Baseline should include all on-site distribution pumps included int he Proposed design</t>
  </si>
  <si>
    <t>Capacity</t>
  </si>
  <si>
    <t>G3.1.2.2</t>
  </si>
  <si>
    <t>As- Designed</t>
  </si>
  <si>
    <t>Plant capacities shall be based on coincident loads.</t>
  </si>
  <si>
    <t>Equipment</t>
  </si>
  <si>
    <t>Controls</t>
  </si>
  <si>
    <t>G3.1.3.2</t>
  </si>
  <si>
    <t>As-Designed</t>
  </si>
  <si>
    <t>When baseline building does not use purchased heat, baseline systems 1,5,7,11, 12 shall be modeled with natural draft boilers</t>
  </si>
  <si>
    <t>When baseline building includes boilers model 2 equal sized boilers when conditioned floor area &gt; 15,000 ft sized equally, otherwise model a single boiler.</t>
  </si>
  <si>
    <t>When baseline building includes two boilers each shall stage as required by load.</t>
  </si>
  <si>
    <t>G3.1.3.3</t>
  </si>
  <si>
    <t>When baseline building requires boilers, systems 1,5,7,11 and 12 - Model HWST = 180F and return design temp = 130F</t>
  </si>
  <si>
    <t>G3.1.3.4</t>
  </si>
  <si>
    <t>For systems 1,5,7,11 and 12 - HWST reset using OA reset schedule 180F at 20F OAT, 150Fat 50F OAT, ramped linerarly between 150F and 180F.</t>
  </si>
  <si>
    <t>G3.1.3.5</t>
  </si>
  <si>
    <t>When the system uses boilers the hot water system shall be modeled as primary only with continuous variable flow and a minimum turndown of 25%.</t>
  </si>
  <si>
    <t>When baseline building uses purchased heat, No boilers shall be modeled</t>
  </si>
  <si>
    <t>When baseline building uses purchased HW baseline system hot water system shallbe modeled so - Model HWST = 180F and return design temp = 130F</t>
  </si>
  <si>
    <t>When baseline building uses purchased heat do not model supply temperature reset.</t>
  </si>
  <si>
    <t>When baseline building uses purchased heat hot water pump power = 14W/gpm</t>
  </si>
  <si>
    <t>When the building uses purchased heat the hot water pump shall be modeled as riding the pump curve if the hot water system serves less than 120,000 ft^2 otherwise it shall be modeled with a VFD.</t>
  </si>
  <si>
    <t>When the building uses purchased heat the hot water system shall be modeled as primary only with continuous variable flow and a minimum turndown of 25%.</t>
  </si>
  <si>
    <t>Baseline RMR has a HW Loop with a natural draft boiler</t>
  </si>
  <si>
    <t>Five Story Template</t>
  </si>
  <si>
    <t xml:space="preserve">Boiler draft type is being determined through the baseline heating energy consumption. 
The baseline heating energy consumption should be all gas, electric energy consumption would indicate fan energy consumption for a forced draft boiler </t>
  </si>
  <si>
    <t>Baseline number of HW Loops &gt; 0 and number of boilers in HW loop &gt;0</t>
  </si>
  <si>
    <t>The boiler in the baseline RMR in HW Loop (Loop name) is of draft type "natural draft"</t>
  </si>
  <si>
    <t>The boiler in the baseline RMR in HW Loop (Loop name) is not of draft type "natural draft"</t>
  </si>
  <si>
    <t>Hot Water Boilers</t>
  </si>
  <si>
    <t>Baseline RMR has a HW Loop with a single boiler</t>
  </si>
  <si>
    <t>RCT will have to look up the total area served by the hot water loop to evaluate this rule.</t>
  </si>
  <si>
    <t>There is a single boiler in the baseline RMR in HW Loop (Loop name) as expected</t>
  </si>
  <si>
    <t>There are two boilers in the baseline RMR in HW Loop (Loop name) where one is expected.</t>
  </si>
  <si>
    <t>Baseline RMR has a HW Loop with two equally sized boilers</t>
  </si>
  <si>
    <t>There are two equally sized boilers in the baseline RMR in HW Loop (Loop name) as expected</t>
  </si>
  <si>
    <t>There are three boilers in the baseline RMR in HW Loop (Loop name) where two equally sized boilers were expected</t>
  </si>
  <si>
    <t>Two Story Template</t>
  </si>
  <si>
    <t>Baseline RMR has HW loop with Boiler, where HWST=180F and HWRT = 130F</t>
  </si>
  <si>
    <t>The HWST and HWRT in the baseline RMR in HW Loop (Loop name) is as expected</t>
  </si>
  <si>
    <t>The HWST and HWRT in the baseline RMR in HW Loop (Loop name) is not as expected</t>
  </si>
  <si>
    <t>Baseline RMR has HW loop with Boiler, HWST is reset based on OAT (HWST=180F at 20F OA DryBylb, HWST=150F at 50F OA B=DryBulb, ramped linearly inbetween)</t>
  </si>
  <si>
    <t>The HWST has been reset based on OAT in the baseline RMR in HW Loop (Loop name) is as expected</t>
  </si>
  <si>
    <t>Baseline RMR has HW loop with Boiler, HW Loop pump power = 19W/GPM</t>
  </si>
  <si>
    <t>The HW loop pump power in HW Loop (Loop name) is as expected</t>
  </si>
  <si>
    <t>The HWST has not been reset based on OAT in the baseline RMR in HW Loop (Loop name) as expected</t>
  </si>
  <si>
    <t>The HW loop pump power in HW Loop (Loop name) is not as expected</t>
  </si>
  <si>
    <t>Baseline RMR has a HW Loop with two boilers staged based on load</t>
  </si>
  <si>
    <t>Boilers</t>
  </si>
  <si>
    <t>Boiler name</t>
  </si>
  <si>
    <t>heating capacity</t>
  </si>
  <si>
    <t>btu/hr</t>
  </si>
  <si>
    <t>ft2</t>
  </si>
  <si>
    <t>Operation-Lower Limit</t>
  </si>
  <si>
    <t>Operation- Upper Limit</t>
  </si>
  <si>
    <t>Heating load range operation, lower limit</t>
  </si>
  <si>
    <t>Heating load range operation, upper limit</t>
  </si>
  <si>
    <t>HW Loop name</t>
  </si>
  <si>
    <t>List</t>
  </si>
  <si>
    <t>String</t>
  </si>
  <si>
    <t>Baseline number of HW Loops &gt; 0 and number of boilers in HW loop &gt;1</t>
  </si>
  <si>
    <t>Baseline RMR has HW loop with Boiler, HW Loop serves 12,000 ft2. Pump modeled as riding the pump curve</t>
  </si>
  <si>
    <t>Baseline RMR has HW loop with Boiler, HW Loop serves 150,000 ft2. Pump modeled as riding the pump curve</t>
  </si>
  <si>
    <t>Options for pump control</t>
  </si>
  <si>
    <t>Name identifying pump</t>
  </si>
  <si>
    <t>Unique name for pump on a loop</t>
  </si>
  <si>
    <t xml:space="preserve">Flow control options </t>
  </si>
  <si>
    <t>Enumerations for- Fixed speed, Two Speed, Variable Speed</t>
  </si>
  <si>
    <t>Enumerations for 'Fixed flow', 'Variable Flow'</t>
  </si>
  <si>
    <t>Baseline RMR has HW loop with Boiler, HW Loop serves 150,000 ft2. Pump modeled as variable speed, variable flow</t>
  </si>
  <si>
    <t>When the building uses boilers the hot water pump shall be modeled as  riding the pump curve if the hot water system serves less than 120,000 ft^2 otherwise it shall be modeled with a VFD.</t>
  </si>
  <si>
    <t>When baseline building includes boilers, Hot Water Pump Power = 19W/gpm</t>
  </si>
  <si>
    <t>The HW loop Pump has been modeled as primary only, as expected</t>
  </si>
  <si>
    <t>The HW loop pump has not be modeled as Primary Only, which is not as expected</t>
  </si>
  <si>
    <t>Baseline RMR has HW loop with Boiler, HW pump is primary only</t>
  </si>
  <si>
    <t>Baseline RMR has HW loop with Boiler, HW pumps are primary, secondary</t>
  </si>
  <si>
    <t>Baseline RMR has HW loop with Boiler, boiler turndown ratio is 25%</t>
  </si>
  <si>
    <t>Baseline RMR has HW loop with Boiler, boiler turndown ratio is 15%</t>
  </si>
  <si>
    <t>The HW loop pump in HW Loop (Loop name) has been modeled as fixed speed, variable flow (pump riding the pump curve), as expected</t>
  </si>
  <si>
    <t>The HW loop pump in HW Loop (Loop name) has not been modeled with fixed speed, variable flow (pump riding the pump curve)</t>
  </si>
  <si>
    <t>The HW loop pump in HW Loop (Loop name) has been modeled as variable speed, variable flow , as expected</t>
  </si>
  <si>
    <t>Applicable RMR</t>
  </si>
  <si>
    <t>For building area&gt;15,000ft2, two equally sized boilers should be modeled. Else a single boiler should be modeled.</t>
  </si>
  <si>
    <t>For a baseline building with two boilers, each is staged based on Load.</t>
  </si>
  <si>
    <t>Number of boilers -= 2</t>
  </si>
  <si>
    <t>HWST=180F, HSRT=130F</t>
  </si>
  <si>
    <t>HWST reset using OA reset schedule. 180F at 20F OAT, 150Fat 50F OAT, ramped linerarly between 150F and 180F.</t>
  </si>
  <si>
    <t>HW pump power = 19W/gpm</t>
  </si>
  <si>
    <t xml:space="preserve">Area serverd &gt;=120,000 ft2, Pump is modeled with VSD
Area served &lt;120.000 ft2, pump modeled as riding the pump curve. </t>
  </si>
  <si>
    <t>HW Loop is modeled as primary only, with continuous variable flow. Min turndown= 25%</t>
  </si>
  <si>
    <t>For purchased HW system-HWST=180F, HWRT=130 F</t>
  </si>
  <si>
    <t>For purchased HW system, no boilers shall be modeled.</t>
  </si>
  <si>
    <t>For purchased HW system- No HWR modeled</t>
  </si>
  <si>
    <t>For purchased HW system, pump power = 14 W/gpm</t>
  </si>
  <si>
    <t xml:space="preserve">For purchased HW system-
Area serverd &gt;=120,000 ft2, Pump is modeled with VSD
Area served &lt;120.000 ft2, pump modeled as riding the pump curve. </t>
  </si>
  <si>
    <t>For purchased HW system - HW Loop is modeled as primary only, with continuous variable flow. Min turndown= 25%</t>
  </si>
  <si>
    <t>Plant sized based on coincident loads</t>
  </si>
  <si>
    <t>fluid_loops</t>
  </si>
  <si>
    <t>type</t>
  </si>
  <si>
    <t>Type of loop</t>
  </si>
  <si>
    <t>Value List</t>
  </si>
  <si>
    <t>design_flow</t>
  </si>
  <si>
    <t>gpm or L/s</t>
  </si>
  <si>
    <t xml:space="preserve"> </t>
  </si>
  <si>
    <t>design_supply_temperature</t>
  </si>
  <si>
    <t>Design Supply Temperature</t>
  </si>
  <si>
    <t>design_return_temperature</t>
  </si>
  <si>
    <t xml:space="preserve">Design Return Temperature </t>
  </si>
  <si>
    <t>temperature_reset_type</t>
  </si>
  <si>
    <t>Type of temperature reset used by loop</t>
  </si>
  <si>
    <t>Design capacity</t>
  </si>
  <si>
    <t>kWh</t>
  </si>
  <si>
    <t>list</t>
  </si>
  <si>
    <t>peak_heating_capacity</t>
  </si>
  <si>
    <t>power</t>
  </si>
  <si>
    <t>minimum_flow_fraction</t>
  </si>
  <si>
    <t>Minimum pump flow turndown as a percentage of design flow</t>
  </si>
  <si>
    <t>%</t>
  </si>
  <si>
    <t>Design Pump Flowrate</t>
  </si>
  <si>
    <t>design_capacity</t>
  </si>
  <si>
    <t>Enumeration</t>
  </si>
  <si>
    <t>For purchased HW/steam in Proposed, the baseline shall also be modeled with Pursches HW/steam</t>
  </si>
  <si>
    <t>Proposed is modeled with purchased HW/steam</t>
  </si>
  <si>
    <t>For purchased HW/steam in Proposed, the baseline shall have the same number of pumps as proposed</t>
  </si>
  <si>
    <t>Rule ID2</t>
  </si>
  <si>
    <t>per Loop</t>
  </si>
  <si>
    <t>Baseline RMR is modeled with purchased HW, same as proposed RMR</t>
  </si>
  <si>
    <t>Baseline RMR is not modeled with purchased HW</t>
  </si>
  <si>
    <t>Baseline RMR is modeled with purchased hot water</t>
  </si>
  <si>
    <t>Baseline RMR is not modeled with purchased hot water</t>
  </si>
  <si>
    <t>HVAC Systems</t>
  </si>
  <si>
    <t>HVAC_Systems</t>
  </si>
  <si>
    <t>Zones served</t>
  </si>
  <si>
    <t>Baseline RMR is modeled purchased HW and with same number of pumps as proposed</t>
  </si>
  <si>
    <t>Baseline RMR is modeled with purchased HW not modeled with same number of pumps as proposed</t>
  </si>
  <si>
    <t>The purchased HW system in the Baseline RMR has the same number of pumps as proposed</t>
  </si>
  <si>
    <t>The purchased HW system in the Baseline RMR does not have the same number of pumps as proposed</t>
  </si>
  <si>
    <t>Primary, Secondary or Distribution Pump</t>
  </si>
  <si>
    <t>Enumeration for 'Primary', 'Secondary', 'Distribution'</t>
  </si>
  <si>
    <t>sizing_parameters</t>
  </si>
  <si>
    <t>sizing_option</t>
  </si>
  <si>
    <t>equipment_name</t>
  </si>
  <si>
    <t>type of equipment for which the sizing parameters are defined</t>
  </si>
  <si>
    <t>enumeration of fluid_loop, hvac_system</t>
  </si>
  <si>
    <t>Name of equipment for which the sizing parameters are defined</t>
  </si>
  <si>
    <t>coincident, noncoincident</t>
  </si>
  <si>
    <t>sizing_parameters:equipment_group
sizing_parameters:equipment_name
sizing_parameters:sizing_option</t>
  </si>
  <si>
    <t>equipment_group</t>
  </si>
  <si>
    <t>fluid_loops
HW Loop 1
Coincident</t>
  </si>
  <si>
    <t>Baseline HW loop has been sized on coincident loads</t>
  </si>
  <si>
    <t>Baseline RMR is modeled with a HW loop that is sized based on coincident loads</t>
  </si>
  <si>
    <t>Baseline RMR is modeled with a HW loop that is not sized based on coincident loads</t>
  </si>
  <si>
    <t>Baseline HW loop has not been sized on coincident loads</t>
  </si>
  <si>
    <t>fluid_loops
HW Loop 1
Noncoincident</t>
  </si>
  <si>
    <t>Boilers should be modeled if baseline system = 1,5,7,11,12 and should be of natural draft type.</t>
  </si>
  <si>
    <t>Boiler draft type is being determined through the baseline heating energy consumption. 
The baseline heating energy consumption should be all gas, electric energy consumption would indicate fan energy consumption for a forced draft boiler 
However, this doesnt work if any space meets exceptions and is modeled with system 3 or 4.</t>
  </si>
  <si>
    <t>draft_type</t>
  </si>
  <si>
    <t>enumeraton</t>
  </si>
  <si>
    <t>forced, natural</t>
  </si>
  <si>
    <t>fluid_loops:name
fluid_loops:plant_equipment_typelist
fluid_loops:plant_equipment_namelist
fluid_loops:area_served
Boiler:name
boiler:design_capacity</t>
  </si>
  <si>
    <t xml:space="preserve">HW Loop 1
Boiler
Boiler Gas Fired 1
12,000ft2
Boiler Gas Fired 1
400,000 Btu/hr
</t>
  </si>
  <si>
    <t xml:space="preserve">HW Loop 1
Boiler
Boiler Gas Fired 1, Boiler Gas Fired 2
12,000ft2
Boiler Gas Fired 1
400,000 Btu/hr
Boiler Gas Fired 2
400,000 Btu/hr
</t>
  </si>
  <si>
    <t xml:space="preserve">HW Loop 1
Boiler
Boiler Gas Fired 1, Boiler Gas Fired 2
18,000ft2
Boiler Gas Fired 1
400,000 Btu/hr
Boiler Gas Fired 2
400,000 Btu/hr
</t>
  </si>
  <si>
    <t>HW Loop 1
Boiler
Boiler Gas Fired 1, Boiler Gas Fired 2, Boiler Gas Fired 3
18,000ft2
Boiler Gas Fired 1
300,000 Btu/hr
Boiler Gas Fired 2
300,000 Btu/hr
Boiler Gas Fired 3
300,000 Btu/hr</t>
  </si>
  <si>
    <t xml:space="preserve">fluid_loops:name
fluid_loops:plant_equipment_typelist
fluid_loops:plant_equipment_namelist
fluid_loops:area_served
Boiler:name
Boiler:design_capacity
Boiler:operation_lower_limit
Boiler_operation_upper_limit
</t>
  </si>
  <si>
    <t xml:space="preserve">HW Loop 1
Boiler, Boiler
Boiler Gas Fired 1, Boiler Gas Fired 2
Boiler Gas Fired 1
35 kBtu/hr
 0 kBtu/hr
35 kBtu/hr
Boiler Gas Fired 2
35 kBtu/hr
35 kBtu/hr
70 kBtu/hr
</t>
  </si>
  <si>
    <t>PRMR RM States - Software shall bring the first boiler to 100% capacity prior to taging of the next boiler. RCT can verify this by 
1. Verifying boiler energy use : they should not be equal
2. Calculate 'Realized Annual Efficiency' or ratio of Annual Load to Annual Energy Use. Values significantly lower than boiler efficiency would be a flag.
3. Can also ask for boiler lower and upper limit for operation. The second boiler should use the upper limit of the first boiler as its lower limit.
Annual load is not something tools might be able to provide (E+ can only provide this if an ideal loads system is added), so will add a test based on #3</t>
  </si>
  <si>
    <t>There are two  boilers in the baseline RMR in HW Loop (Loop name) which have been staged based on load</t>
  </si>
  <si>
    <t>There are boilers in the baseline RMR in HW Loop (Loop name) which have not been staged based on load</t>
  </si>
  <si>
    <t xml:space="preserve">HW Loop 1
Boiler, Boiler
Boiler Gas Fired 1, Boiler Gas Fired 2
Boiler Gas Fired 1
35 kBtu/hr
 0 kBtu/hr
70 kBtu/hr
Boiler Gas Fired 2
35 kBtu/hr
0 kBtu/hr
70 kBtu/hr
</t>
  </si>
  <si>
    <t>Here both boilers could come on at the same time to meet the heating load which would result in higher boiler energy consumption due to part load performance. This is incorrect.</t>
  </si>
  <si>
    <t xml:space="preserve">fluid_loops:name
fluid_loops:plant_equipment_typelist
fluid_loops:plant_equipment_namelist
fluid_loops:design_supply_temperature
fluid_loops:design_return_temperature
</t>
  </si>
  <si>
    <t xml:space="preserve">HW Loop 1
Boiler, Boiler
Boiler Gas Fired 1, Boiler Gas Fired 2
180 F
130 F
</t>
  </si>
  <si>
    <t xml:space="preserve">HW Loop 1
Boiler, Boiler
Boiler Gas Fired 1, Boiler Gas Fired 2
175 F
125 F
</t>
  </si>
  <si>
    <t>outdoor_high_for_loop_supply_temp_reset</t>
  </si>
  <si>
    <t>outdoor_low_for_loop_supply_temp_reset</t>
  </si>
  <si>
    <t>loop_supply_temp_at_outdoor_high</t>
  </si>
  <si>
    <t>loop_supply_at_outdoor_low</t>
  </si>
  <si>
    <t xml:space="preserve">fluid_loops:name
fluid_loops:plant_equipment_typelist
fluid_loops:plant_equipment_namelist
fluid_loops:temperature_reset_type
fluid_loops:outdoor_high_for_loop_supply_temp_reset
fluid_loops:outdoor_high_for_loop_supply_temp_reset
fluid_loops:loop_supply_temp_at_outdoor_high
fluid_loops:loop_supply_temp_at_outdoor_low
</t>
  </si>
  <si>
    <t>HW Loop 1
Boiler, Boiler
Boiler Gas Fired 1, Boiler Gas Fired 2
outdoor air temperature reset
50F
20F
150F
180F</t>
  </si>
  <si>
    <t>HW Loop 1
Boiler, Boiler
Boiler Gas Fired 1, Boiler Gas Fired 2
outdoor air temperature reset
50F
20F
140F
180F</t>
  </si>
  <si>
    <t>HW Loop 1
Boiler, Boiler
Boiler Gas Fired 1, Boiler Gas Fired 2
none</t>
  </si>
  <si>
    <t>Pump power</t>
  </si>
  <si>
    <t>kW</t>
  </si>
  <si>
    <t xml:space="preserve">fluid_loops:name
fluid_loops:plant_equipment_typelist
fluid_loops:plant_equipment_namelist
fluid_loops:pump_name
pmps:name
pumps:power
pump:design_flow
</t>
  </si>
  <si>
    <t>HW Loop 1
Boiler, Boiler
Boiler Gas Fired 1, Boiler Gas Fired 2
HW Pump 1
HW Pump 1
5 kW
263.15 GPM</t>
  </si>
  <si>
    <t>HW Loop 1
Boiler, Boiler
Boiler Gas Fired 1, Boiler Gas Fired 2
HW Pump 1
HW Pump 1
5 kW
220 GPM</t>
  </si>
  <si>
    <t>Zone</t>
  </si>
  <si>
    <t>area</t>
  </si>
  <si>
    <t>name of thermal zone</t>
  </si>
  <si>
    <t>area of thermal zone</t>
  </si>
  <si>
    <t>string</t>
  </si>
  <si>
    <t>ECB</t>
  </si>
  <si>
    <t>gpm</t>
  </si>
  <si>
    <t>Head (Pa)</t>
  </si>
  <si>
    <t>Head (ft)</t>
  </si>
  <si>
    <t>mot eff</t>
  </si>
  <si>
    <t>imp eff</t>
  </si>
  <si>
    <t>bhp</t>
  </si>
  <si>
    <t>W/gpm</t>
  </si>
  <si>
    <t xml:space="preserve">Comb mot and imp eff. </t>
  </si>
  <si>
    <t>bhp = gpm*hd/(3960*imp. Eff)</t>
  </si>
  <si>
    <t>W= gpm*hd/(3960*imp. Eff)*(746/mot eff)</t>
  </si>
  <si>
    <t>ft_to_Pa</t>
  </si>
  <si>
    <t>W= gpm*hd/(3960*imp. Eff * mot eff)*746</t>
  </si>
  <si>
    <t>hd=W/(gpm/(gpm/(3960*imp eff*mot eff)*746)</t>
  </si>
  <si>
    <t>Calculation Steps</t>
  </si>
  <si>
    <t>Assume motor efficiency of 0.9</t>
  </si>
  <si>
    <t>Assume Impeller Efficiency of 0.78</t>
  </si>
  <si>
    <t>Pump Power/GPM is the user input which will be used.</t>
  </si>
  <si>
    <t>Use equation below to calculate Pump Head (ft of H2O)</t>
  </si>
  <si>
    <t>Convert pump head to Pa</t>
  </si>
  <si>
    <t>Test</t>
  </si>
  <si>
    <t>For Pump Power/GPM of 16 W/GPM, the pump head is 59.6 ft.</t>
  </si>
  <si>
    <t xml:space="preserve">fluid_loops:name
fluid_loops:plant_equipment_typelist
fluid_loops:plant_equipment_namelist
fluid_loops:pump_name
pmps:name
pump:design_flow
pumps:head
pumps:motor_eff
pumps:impeller_eff
</t>
  </si>
  <si>
    <t>HW Loop 1
Boiler, Boiler
Boiler Gas Fired 1, Boiler Gas Fired 2
HW Pump 1
HW Pump 1
1 GPM
60 ft
90%
66.67%</t>
  </si>
  <si>
    <t xml:space="preserve">fluid_loops:name
fluid_loops:plant_equipment_typelist
fluid_loops:plant_equipment_namelist
fluid_loop:hvac_systems_served
fluid_loops:pump_name
hvac_system:name
have_system:zones_served
zone:name
zone:area
pmps:name
pump:speed
pump:flow_control
</t>
  </si>
  <si>
    <t xml:space="preserve">HW Loop 1
Boiler, Boiler
Boiler Gas Fired 1, Boiler Gas Fired 2
AHU_VAV-RH_1
HW Pump 1
AHU_VAV-RH_1
Zone 1, Zone 2
Zone 1
60,000 ft2
Zone 2
40,000 ft2
HW Pump 1
fixed speed
variable flow
Fixed Speed
Variable Flow
</t>
  </si>
  <si>
    <t>The HW loop pump in HW Loop (Loop name) has not been modeled as variable speed, variable flow , as expected</t>
  </si>
  <si>
    <t xml:space="preserve">HW Loop 1
Boiler, Boiler
Boiler Gas Fired 1, Boiler Gas Fired 2
AHU_VAV-RH_1
HW Pump 1
AHU_VAV-RH_1
Zone 1, Zone 2
Zone 1
60,000 ft2
Zone 2
40,000 ft2
HW Pump 1
variable speed
variable flow
</t>
  </si>
  <si>
    <t xml:space="preserve">HW Loop 1
Boiler, Boiler
Boiler Gas Fired 1, Boiler Gas Fired 2
AHU_VAV-RH_1
HW Pump 1
AHU_VAV-RH_1
Zone 1, Zone 2
Zone 1
60,000 ft2
Zone 2
40,000 ft2
HW Pump 1
fixed speed
constant flow
</t>
  </si>
  <si>
    <t>HW Loop 1
Boiler, Boiler
Boiler Gas Fired 1, Boiler Gas Fired 2
AHU_VAV-RH_1
HW Pump 1
AHU_VAV-RH_1
Zone 1, Zone 2
Zone 1
60,000 ft2
Zone 2
40,000 ft2
HW Pump 1
fixed speed
constant flow</t>
  </si>
  <si>
    <t>speed</t>
  </si>
  <si>
    <t>flow_control</t>
  </si>
  <si>
    <t xml:space="preserve">fluid_loops:name
fluid_loops:plant_equipment_typelist
fluid_loops:plant_equipment_namelist
fluid_loops:pump_name
pmps:name
pump:type
</t>
  </si>
  <si>
    <t xml:space="preserve">HW Loop 1
Boiler, Boiler
Boiler Gas Fired 1, Boiler Gas Fired 2
HW Pump 1
HW Pump 1
Primary
</t>
  </si>
  <si>
    <t>HW Loop 1
Boiler, Boiler
Boiler Gas Fired 1, Boiler Gas Fired 2
HW Pump 1, HW Pump 2
HW Pump 1
Primary
HW Pump 2
Secondary</t>
  </si>
  <si>
    <t>Pump serving the HW Loop has a minimum flow of of 25%, as expected</t>
  </si>
  <si>
    <t>Pump serving the HW Loop does not have a minimum flow of of 25%, as expected</t>
  </si>
  <si>
    <t xml:space="preserve">fluid_loops:name
fluid_loops:plant_equipment_typelist
fluid_loops:plant_equipment_namelist
fluid_loops:pump_name
pmps:name
pump:minimum_flow_ratio
</t>
  </si>
  <si>
    <t>HW Loop 1
Boiler, Boiler
Boiler Gas Fired 1, Boiler Gas Fired 2
HW Pump 1
HW Pump 1
0.25</t>
  </si>
  <si>
    <t>HW Loop 1
Boiler, Boiler
Boiler Gas Fired 1, Boiler Gas Fired 2
HW Pump 1
HW Pump 1
0.15</t>
  </si>
  <si>
    <t>degrees F</t>
  </si>
  <si>
    <t>No Reset, constant, OA_Reset, Load_Reset, Other</t>
  </si>
  <si>
    <t>loop_name</t>
  </si>
  <si>
    <t>hw_loop_name</t>
  </si>
  <si>
    <t>chw_loop_name</t>
  </si>
  <si>
    <t>cw_loop_name</t>
  </si>
  <si>
    <t>preheat_loop_name</t>
  </si>
  <si>
    <t>reheat_loop_name</t>
  </si>
  <si>
    <t>remove this. BEM tool cannot identify if a pump is P or S.</t>
  </si>
  <si>
    <t xml:space="preserve">RCT will need to check which loop the pump has been assigned to to verify if a </t>
  </si>
  <si>
    <t>HW</t>
  </si>
  <si>
    <t>fluid_meters</t>
  </si>
  <si>
    <t>CHW, HW</t>
  </si>
  <si>
    <t>fluid_loops:loop_name
fluid_loops:type
hvac_systems:name
hvac_systems:zones_served
hvac_systems:hw_loop_name
fluid_meter:name
fluid_meter:type
fluid_meter:loop_name</t>
  </si>
  <si>
    <t>RCT would need to check the loop name, see if any boiler is attached to the loop. If not, check if any fluid meter for purchased HW is attached to the loop. Then make sure that the zones in the P-RMR with purchased HW are the same zones in B-PRM with purchased HW</t>
  </si>
  <si>
    <t>Purchased_HW_1
HW
AHU1
AHU1
Zone 1, Zone 2
Purchased_HW_1
HW_meter_1
Purchased HW
Purchased_HW_1</t>
  </si>
  <si>
    <t xml:space="preserve">Purchased_HW_1
HW
AHU_Pur-HW_System1
AHU_HW_System1
Zone 1, Zone 2
Purchased_HW_1
HW_meter_1
Purchased HW
Purchased_HW_1
</t>
  </si>
  <si>
    <t>fluid_loops:loop_name
fluid_loops:type
hvac_systems:name
hvac_systems:zones_served
hvac_systems:hw_loop_name
fluid_meter:name
fluid_meter:type
fluid_meter:loop_name
Boiler:Name
Boiler:loop_name</t>
  </si>
  <si>
    <t xml:space="preserve">HW_1
HW
AHU1
AHU1
Zone 1, Zone 3
HW_1
Boiler1
HW_1
</t>
  </si>
  <si>
    <t xml:space="preserve">Note: Baseline might have multiple plant loops. Need to verify that the HVAC systems served by purchased CHW Plant loop in P-RMR are also served by purchsed chilled water in B-RMR
In this test case, the zones are served by HW loop, but in the P-RMR the HW loop has a fluid meter (i.e. purchased HW), in the B-RMR has </t>
  </si>
  <si>
    <t>fluid_loops:loop_name
fluid_loops:type
fluid_meter:name
fluid_meter:type
fluid_meter:loop_name
pumps:name
pump:loop_name</t>
  </si>
  <si>
    <t>fluid_loops:name
fluid_loops:type
Boiler:name
boiler:draft_type
Boiler:loop_name</t>
  </si>
  <si>
    <t xml:space="preserve">HW Loop 1
HW
Boiler Gas Fired 1
Natural
HW Loop 1
Boiler Gas Fired 2
Natural
HW Loop 1
</t>
  </si>
  <si>
    <t xml:space="preserve">HW Loop 1
HW
Boiler Gas Fired 1
Natural
HW Loop 1
Boiler Gas Fired 2
Forced
HW Loop 1
</t>
  </si>
  <si>
    <t>fluid_loops:name
fluid_loops:type
Boiler:name
Boiler:loop_name
Boiler:design_capacity
HVAC_Systems:name
HVAC_Systems:hw_loop_name
Zone:name
Zone:area
Zone:hvac_system_name</t>
  </si>
  <si>
    <t xml:space="preserve">HW Loop 1
HW
Boiler
HW Loop 1
400,000 Btu/hr
AHU 1
HW Loop 1
Office Zone 1
4000 ft2
AHU 1
Office Zone 2
4000 ft2
AHU 1
</t>
  </si>
  <si>
    <t>RCT will have to look up the total ar    ea served by the hot water loop to fcevaluate this rule.S5 hsrgfg yetfgfgtrfscsewaxzxdxcms</t>
  </si>
  <si>
    <t>Column1</t>
  </si>
  <si>
    <t xml:space="preserve">  </t>
  </si>
  <si>
    <t>HW_1
HW
HW_meter_1
Purchased HW
HW_1
Pump1
HW_1
Pump2
HW_1</t>
  </si>
  <si>
    <t>HW_1
HW
HW_meter_1
Purchased HW
HW_1
Pump1
HW_1
Pump2
HW_2</t>
  </si>
  <si>
    <t xml:space="preserve">HW_1
HW
HW_meter_1
Purchased HW
HW_1
Pump1
HW_1
Pump2
HW_1
</t>
  </si>
  <si>
    <t>HW_1
HW
HW_meter_1
Purchased HW
HW_1
Pump1
HW_1
Pump2
HW_2
Pump3
HW_1</t>
  </si>
  <si>
    <t>has_vfd</t>
  </si>
  <si>
    <t>Boolean</t>
  </si>
  <si>
    <t>Used to identify if the loop is continuous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</si>
</sst>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21" x14ac:knownFonts="1">
    <font>
      <sz val="11"/>
      <color theme="1"/>
      <name val="Calibri"/>
      <family val="2"/>
      <scheme val="minor"/>
    </font>
    <font>
      <sz val="10"/>
      <color theme="1"/>
      <name val="Calibri"/>
      <family val="2"/>
      <scheme val="minor"/>
    </font>
    <font>
      <sz val="10"/>
      <color theme="1"/>
      <name val="Arial Nova Cond"/>
      <family val="2"/>
    </font>
    <font>
      <b/>
      <sz val="10"/>
      <color rgb="FFFF0000"/>
      <name val="Arial"/>
      <family val="2"/>
    </font>
    <font>
      <sz val="10"/>
      <color theme="1"/>
      <name val="Arial Nova"/>
      <family val="2"/>
    </font>
    <font>
      <b/>
      <sz val="11"/>
      <color theme="0"/>
      <name val="Franklin Gothic Book"/>
      <family val="2"/>
    </font>
    <font>
      <sz val="11"/>
      <color theme="1"/>
      <name val="Arial Nova"/>
      <family val="2"/>
    </font>
    <font>
      <sz val="11"/>
      <color theme="1"/>
      <name val="Franklin Gothic Book"/>
      <family val="2"/>
    </font>
    <font>
      <sz val="11"/>
      <color theme="1"/>
      <name val="Arial Nova Cond"/>
      <family val="2"/>
    </font>
    <font>
      <sz val="11"/>
      <color rgb="FF000000"/>
      <name val="Franklin Gothic Book"/>
      <family val="2"/>
    </font>
    <font>
      <b/>
      <sz val="11"/>
      <color theme="1"/>
      <name val="Franklin Gothic Book"/>
      <family val="2"/>
    </font>
    <font>
      <b/>
      <sz val="11"/>
      <color theme="1"/>
      <name val="Arial Nova Cond"/>
      <family val="2"/>
    </font>
    <font>
      <sz val="10"/>
      <name val="Arial Nova Cond"/>
      <family val="2"/>
    </font>
    <font>
      <sz val="8"/>
      <name val="Calibri"/>
      <family val="2"/>
      <scheme val="minor"/>
    </font>
    <font>
      <b/>
      <sz val="10"/>
      <color theme="1"/>
      <name val="Arial Nova Cond"/>
      <family val="2"/>
    </font>
    <font>
      <b/>
      <sz val="12"/>
      <color theme="1" tint="0.249977111117893"/>
      <name val="Arial Nova Cond"/>
      <family val="2"/>
    </font>
    <font>
      <sz val="12"/>
      <color theme="1" tint="0.249977111117893"/>
      <name val="Arial Nova Cond"/>
      <family val="2"/>
    </font>
    <font>
      <sz val="11"/>
      <color rgb="FFFF0000"/>
      <name val="Calibri"/>
      <family val="2"/>
      <scheme val="minor"/>
    </font>
    <font>
      <sz val="11"/>
      <name val="Calibri"/>
      <family val="2"/>
      <scheme val="minor"/>
    </font>
    <font>
      <b/>
      <sz val="14"/>
      <color theme="1"/>
      <name val="Calibri"/>
      <family val="2"/>
      <scheme val="minor"/>
    </font>
    <font>
      <sz val="11"/>
      <color rgb="FFFF0000"/>
      <name val="Arial Nova Cond"/>
      <family val="2"/>
    </font>
  </fonts>
  <fills count="9">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0000"/>
        <bgColor indexed="64"/>
      </patternFill>
    </fill>
  </fills>
  <borders count="11">
    <border>
      <left/>
      <right/>
      <top/>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thin">
        <color theme="4" tint="0.39997558519241921"/>
      </bottom>
      <diagonal/>
    </border>
    <border>
      <left style="medium">
        <color rgb="FF000000"/>
      </left>
      <right/>
      <top style="medium">
        <color rgb="FF000000"/>
      </top>
      <bottom style="thin">
        <color theme="4" tint="0.39997558519241921"/>
      </bottom>
      <diagonal/>
    </border>
    <border>
      <left style="medium">
        <color rgb="FFCCCCCC"/>
      </left>
      <right/>
      <top style="medium">
        <color rgb="FFCCCCCC"/>
      </top>
      <bottom style="medium">
        <color rgb="FFCCCCCC"/>
      </bottom>
      <diagonal/>
    </border>
    <border>
      <left style="thin">
        <color theme="0"/>
      </left>
      <right style="thin">
        <color theme="0"/>
      </right>
      <top style="thin">
        <color theme="0"/>
      </top>
      <bottom style="thin">
        <color theme="0"/>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000000"/>
      </left>
      <right/>
      <top style="medium">
        <color rgb="FF000000"/>
      </top>
      <bottom/>
      <diagonal/>
    </border>
    <border>
      <left style="medium">
        <color rgb="FFCCCCCC"/>
      </left>
      <right/>
      <top style="medium">
        <color rgb="FFCCCCCC"/>
      </top>
      <bottom/>
      <diagonal/>
    </border>
  </borders>
  <cellStyleXfs count="1">
    <xf numFmtId="0" fontId="0" fillId="0" borderId="0"/>
  </cellStyleXfs>
  <cellXfs count="127">
    <xf numFmtId="0" fontId="0" fillId="0" borderId="0" xfId="0"/>
    <xf numFmtId="0" fontId="2" fillId="0" borderId="0" xfId="0" applyFont="1"/>
    <xf numFmtId="0" fontId="2" fillId="0" borderId="0" xfId="0" applyFont="1" applyAlignment="1">
      <alignment vertical="center" wrapText="1"/>
    </xf>
    <xf numFmtId="0" fontId="5" fillId="3" borderId="2" xfId="0" applyFont="1" applyFill="1" applyBorder="1" applyAlignment="1">
      <alignment vertical="top" wrapText="1"/>
    </xf>
    <xf numFmtId="0" fontId="5" fillId="3" borderId="2" xfId="0" applyFont="1" applyFill="1" applyBorder="1" applyAlignment="1">
      <alignment horizontal="center" vertical="center" wrapText="1"/>
    </xf>
    <xf numFmtId="0" fontId="5" fillId="3" borderId="3" xfId="0" applyFont="1" applyFill="1" applyBorder="1" applyAlignment="1">
      <alignment vertical="center" wrapText="1"/>
    </xf>
    <xf numFmtId="0" fontId="5" fillId="3" borderId="3" xfId="0" applyFont="1" applyFill="1" applyBorder="1" applyAlignment="1">
      <alignment vertical="top" wrapText="1"/>
    </xf>
    <xf numFmtId="0" fontId="5" fillId="3" borderId="3" xfId="0" applyFont="1" applyFill="1" applyBorder="1" applyAlignment="1">
      <alignment horizontal="left" vertical="top" wrapText="1"/>
    </xf>
    <xf numFmtId="0" fontId="5" fillId="3" borderId="4" xfId="0" applyFont="1" applyFill="1" applyBorder="1" applyAlignment="1">
      <alignment vertical="top" wrapText="1"/>
    </xf>
    <xf numFmtId="0" fontId="6" fillId="0" borderId="1" xfId="0" applyFont="1" applyBorder="1" applyAlignment="1">
      <alignment vertical="center" wrapText="1"/>
    </xf>
    <xf numFmtId="0" fontId="6" fillId="0" borderId="0" xfId="0" applyFont="1"/>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0" fillId="0" borderId="0" xfId="0" applyFont="1" applyAlignment="1">
      <alignment horizontal="left" vertical="center"/>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0" xfId="0" applyFont="1" applyAlignment="1">
      <alignment horizontal="left" vertical="center"/>
    </xf>
    <xf numFmtId="0" fontId="9" fillId="0" borderId="3" xfId="0" applyFont="1" applyBorder="1" applyAlignment="1">
      <alignment horizontal="left" vertical="center" wrapText="1"/>
    </xf>
    <xf numFmtId="0" fontId="9" fillId="4" borderId="3" xfId="0" applyFont="1" applyFill="1" applyBorder="1" applyAlignment="1">
      <alignment horizontal="left" vertical="center" wrapText="1"/>
    </xf>
    <xf numFmtId="0" fontId="7" fillId="4" borderId="5" xfId="0" applyFont="1" applyFill="1" applyBorder="1" applyAlignment="1">
      <alignment horizontal="left" vertical="center" wrapText="1"/>
    </xf>
    <xf numFmtId="0" fontId="9" fillId="4" borderId="5" xfId="0" applyFont="1" applyFill="1" applyBorder="1" applyAlignment="1">
      <alignment horizontal="left" vertical="center" wrapText="1"/>
    </xf>
    <xf numFmtId="0" fontId="0" fillId="0" borderId="0" xfId="0" applyFont="1"/>
    <xf numFmtId="0" fontId="0" fillId="0" borderId="0" xfId="0" applyFont="1" applyAlignment="1">
      <alignment vertical="center"/>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1" fillId="0" borderId="0" xfId="0" applyFont="1" applyAlignment="1">
      <alignment horizontal="left"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4" fillId="0" borderId="0" xfId="0" applyFont="1"/>
    <xf numFmtId="0" fontId="14" fillId="0" borderId="2" xfId="0" applyFont="1" applyBorder="1" applyAlignment="1">
      <alignment vertical="center" wrapText="1"/>
    </xf>
    <xf numFmtId="0" fontId="14" fillId="0" borderId="1" xfId="0" applyFont="1" applyBorder="1" applyAlignment="1">
      <alignment vertical="center" wrapText="1"/>
    </xf>
    <xf numFmtId="0" fontId="2" fillId="0" borderId="0" xfId="0" applyFont="1" applyFill="1"/>
    <xf numFmtId="0" fontId="2" fillId="0" borderId="0" xfId="0" applyFont="1" applyAlignment="1">
      <alignment vertical="center"/>
    </xf>
    <xf numFmtId="0" fontId="2" fillId="0" borderId="0" xfId="0" applyFont="1" applyAlignment="1">
      <alignment wrapText="1"/>
    </xf>
    <xf numFmtId="0" fontId="14" fillId="0" borderId="2" xfId="0" applyFont="1" applyBorder="1" applyAlignment="1">
      <alignment vertical="top" wrapText="1"/>
    </xf>
    <xf numFmtId="0" fontId="2" fillId="0" borderId="0" xfId="0" applyFont="1" applyAlignment="1">
      <alignment vertical="top"/>
    </xf>
    <xf numFmtId="0" fontId="2" fillId="0" borderId="0" xfId="0" applyFont="1" applyAlignment="1">
      <alignment vertical="top" wrapText="1"/>
    </xf>
    <xf numFmtId="0" fontId="4" fillId="0" borderId="2" xfId="0" applyFont="1" applyFill="1" applyBorder="1" applyAlignment="1">
      <alignment vertical="center" wrapText="1"/>
    </xf>
    <xf numFmtId="0" fontId="4" fillId="0" borderId="1" xfId="0" applyFont="1" applyFill="1" applyBorder="1" applyAlignment="1">
      <alignment vertical="center" wrapText="1"/>
    </xf>
    <xf numFmtId="0" fontId="4" fillId="0" borderId="8" xfId="0" applyFont="1" applyFill="1" applyBorder="1" applyAlignment="1">
      <alignment vertical="center" wrapText="1"/>
    </xf>
    <xf numFmtId="0" fontId="8" fillId="0" borderId="6" xfId="0" applyFont="1" applyFill="1" applyBorder="1" applyAlignment="1">
      <alignment horizontal="left" vertical="center"/>
    </xf>
    <xf numFmtId="0" fontId="8" fillId="0" borderId="6" xfId="0" applyFont="1" applyFill="1" applyBorder="1" applyAlignment="1">
      <alignment horizontal="left" vertical="center" wrapText="1"/>
    </xf>
    <xf numFmtId="0" fontId="11" fillId="0" borderId="6" xfId="0" applyFont="1" applyFill="1" applyBorder="1" applyAlignment="1">
      <alignment horizontal="left" vertical="center"/>
    </xf>
    <xf numFmtId="0" fontId="15" fillId="0" borderId="7" xfId="0" applyFont="1" applyFill="1" applyBorder="1" applyAlignment="1">
      <alignment vertical="top" wrapText="1"/>
    </xf>
    <xf numFmtId="0" fontId="15" fillId="0" borderId="8" xfId="0" applyFont="1" applyFill="1" applyBorder="1" applyAlignment="1">
      <alignment horizontal="center" vertical="center" wrapText="1"/>
    </xf>
    <xf numFmtId="0" fontId="15" fillId="0" borderId="9" xfId="0" applyFont="1" applyFill="1" applyBorder="1" applyAlignment="1">
      <alignment vertical="top" wrapText="1"/>
    </xf>
    <xf numFmtId="0" fontId="16" fillId="0" borderId="8" xfId="0" applyFont="1" applyFill="1" applyBorder="1" applyAlignment="1">
      <alignment vertical="center" wrapText="1"/>
    </xf>
    <xf numFmtId="0" fontId="16" fillId="0" borderId="1" xfId="0" applyFont="1" applyFill="1" applyBorder="1" applyAlignment="1">
      <alignment vertical="center" wrapText="1"/>
    </xf>
    <xf numFmtId="0" fontId="16" fillId="0" borderId="0" xfId="0" applyFont="1"/>
    <xf numFmtId="0" fontId="11" fillId="0" borderId="6" xfId="0" applyFont="1" applyFill="1" applyBorder="1" applyAlignment="1">
      <alignment horizontal="left" vertical="center" wrapText="1"/>
    </xf>
    <xf numFmtId="0" fontId="8" fillId="0" borderId="0" xfId="0" applyFont="1"/>
    <xf numFmtId="0" fontId="8" fillId="0" borderId="0" xfId="0" applyFont="1" applyAlignment="1">
      <alignment vertical="center"/>
    </xf>
    <xf numFmtId="0" fontId="8" fillId="0" borderId="0" xfId="0" applyFont="1" applyAlignment="1">
      <alignment wrapText="1"/>
    </xf>
    <xf numFmtId="0" fontId="15" fillId="0" borderId="0" xfId="0" applyFont="1" applyFill="1" applyBorder="1" applyAlignment="1">
      <alignment horizontal="center" vertical="center" wrapText="1"/>
    </xf>
    <xf numFmtId="0" fontId="4" fillId="0" borderId="0" xfId="0" applyFont="1" applyFill="1"/>
    <xf numFmtId="0" fontId="1" fillId="0" borderId="0" xfId="0" applyFont="1" applyFill="1"/>
    <xf numFmtId="0" fontId="1" fillId="0" borderId="0" xfId="0" applyFont="1" applyFill="1" applyAlignment="1">
      <alignment horizontal="center"/>
    </xf>
    <xf numFmtId="0" fontId="1" fillId="0" borderId="0" xfId="0" applyFont="1" applyFill="1" applyAlignment="1">
      <alignment vertical="center"/>
    </xf>
    <xf numFmtId="0" fontId="2" fillId="0" borderId="1" xfId="0" applyFont="1" applyFill="1" applyBorder="1" applyAlignment="1">
      <alignment horizontal="left" vertical="top" wrapText="1"/>
    </xf>
    <xf numFmtId="0" fontId="12" fillId="0" borderId="0" xfId="0" applyFont="1" applyFill="1"/>
    <xf numFmtId="0" fontId="1" fillId="0" borderId="0" xfId="0" applyFont="1" applyFill="1" applyAlignment="1">
      <alignment horizontal="left" vertical="top"/>
    </xf>
    <xf numFmtId="0" fontId="4" fillId="0" borderId="8" xfId="0" applyFont="1" applyFill="1" applyBorder="1" applyAlignment="1">
      <alignment horizontal="left" vertical="top" wrapText="1"/>
    </xf>
    <xf numFmtId="0" fontId="4" fillId="0" borderId="8" xfId="0" applyFont="1" applyFill="1" applyBorder="1" applyAlignment="1">
      <alignment horizontal="center" vertical="center" wrapText="1"/>
    </xf>
    <xf numFmtId="0" fontId="1" fillId="0" borderId="6" xfId="0" applyFont="1" applyFill="1" applyBorder="1"/>
    <xf numFmtId="0" fontId="3" fillId="0" borderId="6" xfId="0" applyFont="1" applyFill="1" applyBorder="1"/>
    <xf numFmtId="0" fontId="3" fillId="0" borderId="6" xfId="0" applyFont="1" applyFill="1" applyBorder="1" applyAlignment="1">
      <alignment horizontal="left" vertical="top"/>
    </xf>
    <xf numFmtId="0" fontId="1" fillId="0" borderId="6" xfId="0" applyFont="1" applyFill="1" applyBorder="1" applyAlignment="1">
      <alignment horizontal="center"/>
    </xf>
    <xf numFmtId="0" fontId="1" fillId="0" borderId="6" xfId="0" applyFont="1" applyFill="1" applyBorder="1" applyAlignment="1">
      <alignment vertical="center"/>
    </xf>
    <xf numFmtId="0" fontId="1" fillId="0" borderId="0" xfId="0" applyFont="1" applyFill="1" applyAlignment="1">
      <alignment vertical="top"/>
    </xf>
    <xf numFmtId="0" fontId="2" fillId="2" borderId="6" xfId="0" applyFont="1" applyFill="1" applyBorder="1" applyAlignment="1">
      <alignment horizontal="left" vertical="top" wrapText="1"/>
    </xf>
    <xf numFmtId="0" fontId="5" fillId="3" borderId="10" xfId="0" applyFont="1" applyFill="1" applyBorder="1" applyAlignment="1">
      <alignment horizontal="center" vertical="center" wrapText="1"/>
    </xf>
    <xf numFmtId="0" fontId="7" fillId="4" borderId="10" xfId="0" applyFont="1" applyFill="1" applyBorder="1" applyAlignment="1">
      <alignment horizontal="left" vertical="center" wrapText="1"/>
    </xf>
    <xf numFmtId="0" fontId="1" fillId="5" borderId="6" xfId="0" applyFont="1" applyFill="1" applyBorder="1" applyAlignment="1">
      <alignment vertical="top"/>
    </xf>
    <xf numFmtId="0" fontId="2" fillId="5" borderId="6" xfId="0" applyFont="1" applyFill="1" applyBorder="1" applyAlignment="1">
      <alignment horizontal="center" vertical="top" wrapText="1"/>
    </xf>
    <xf numFmtId="0" fontId="2" fillId="5" borderId="6" xfId="0" applyFont="1" applyFill="1" applyBorder="1" applyAlignment="1">
      <alignment horizontal="left" vertical="top" wrapText="1"/>
    </xf>
    <xf numFmtId="0" fontId="2" fillId="5" borderId="6" xfId="0" applyFont="1" applyFill="1" applyBorder="1" applyAlignment="1">
      <alignment vertical="top" wrapText="1"/>
    </xf>
    <xf numFmtId="0" fontId="2" fillId="5" borderId="6" xfId="0" applyFont="1" applyFill="1" applyBorder="1" applyAlignment="1">
      <alignment vertical="center" wrapText="1"/>
    </xf>
    <xf numFmtId="0" fontId="1" fillId="5" borderId="6" xfId="0" applyFont="1" applyFill="1" applyBorder="1" applyAlignment="1">
      <alignment vertical="center"/>
    </xf>
    <xf numFmtId="0" fontId="1" fillId="6" borderId="6" xfId="0" applyFont="1" applyFill="1" applyBorder="1" applyAlignment="1">
      <alignment vertical="top"/>
    </xf>
    <xf numFmtId="0" fontId="2" fillId="6" borderId="6" xfId="0" applyFont="1" applyFill="1" applyBorder="1" applyAlignment="1">
      <alignment horizontal="center" vertical="top" wrapText="1"/>
    </xf>
    <xf numFmtId="0" fontId="2" fillId="6" borderId="6" xfId="0" applyFont="1" applyFill="1" applyBorder="1" applyAlignment="1">
      <alignment horizontal="left" vertical="top" wrapText="1"/>
    </xf>
    <xf numFmtId="0" fontId="2" fillId="6" borderId="6" xfId="0" applyFont="1" applyFill="1" applyBorder="1" applyAlignment="1">
      <alignment vertical="top" wrapText="1"/>
    </xf>
    <xf numFmtId="0" fontId="2" fillId="6" borderId="6" xfId="0" applyFont="1" applyFill="1" applyBorder="1" applyAlignment="1">
      <alignment vertical="center" wrapText="1"/>
    </xf>
    <xf numFmtId="0" fontId="1" fillId="6" borderId="6" xfId="0" applyFont="1" applyFill="1" applyBorder="1" applyAlignment="1">
      <alignment vertical="center"/>
    </xf>
    <xf numFmtId="0" fontId="2" fillId="6"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14" fillId="0" borderId="0" xfId="0" applyFont="1" applyBorder="1" applyAlignment="1">
      <alignment vertical="center" wrapText="1"/>
    </xf>
    <xf numFmtId="0" fontId="14" fillId="0" borderId="0" xfId="0" applyFont="1" applyBorder="1" applyAlignment="1">
      <alignment vertical="top" wrapText="1"/>
    </xf>
    <xf numFmtId="0" fontId="2" fillId="0" borderId="0" xfId="0" applyFont="1" applyFill="1" applyAlignment="1">
      <alignment vertical="center"/>
    </xf>
    <xf numFmtId="0" fontId="2" fillId="0" borderId="0" xfId="0" applyFont="1" applyFill="1" applyAlignment="1">
      <alignment vertical="top"/>
    </xf>
    <xf numFmtId="0" fontId="2" fillId="2" borderId="6" xfId="0" applyFont="1" applyFill="1" applyBorder="1" applyAlignment="1">
      <alignment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vertical="top" wrapText="1"/>
    </xf>
    <xf numFmtId="0" fontId="2" fillId="2" borderId="6" xfId="0" applyFont="1" applyFill="1" applyBorder="1" applyAlignment="1">
      <alignment horizontal="center" vertical="top" wrapText="1"/>
    </xf>
    <xf numFmtId="0" fontId="12" fillId="2" borderId="6" xfId="0" applyFont="1" applyFill="1" applyBorder="1" applyAlignment="1">
      <alignment vertical="center" wrapText="1"/>
    </xf>
    <xf numFmtId="0" fontId="12" fillId="2" borderId="6" xfId="0" applyFont="1" applyFill="1" applyBorder="1" applyAlignment="1">
      <alignment horizontal="center" vertical="center" wrapText="1"/>
    </xf>
    <xf numFmtId="0" fontId="12" fillId="2" borderId="6" xfId="0" applyFont="1" applyFill="1" applyBorder="1" applyAlignment="1">
      <alignment horizontal="left" vertical="top" wrapText="1"/>
    </xf>
    <xf numFmtId="0" fontId="12" fillId="2" borderId="6" xfId="0" applyFont="1" applyFill="1" applyBorder="1" applyAlignment="1">
      <alignment horizontal="center" vertical="top" wrapText="1"/>
    </xf>
    <xf numFmtId="0" fontId="12" fillId="5" borderId="6" xfId="0" applyFont="1" applyFill="1" applyBorder="1" applyAlignment="1">
      <alignment vertical="center" wrapText="1"/>
    </xf>
    <xf numFmtId="0" fontId="12" fillId="5" borderId="6" xfId="0" applyFont="1" applyFill="1" applyBorder="1" applyAlignment="1">
      <alignment horizontal="center" vertical="center" wrapText="1"/>
    </xf>
    <xf numFmtId="0" fontId="12" fillId="5" borderId="6" xfId="0" applyFont="1" applyFill="1" applyBorder="1" applyAlignment="1">
      <alignment horizontal="left" vertical="top" wrapText="1"/>
    </xf>
    <xf numFmtId="0" fontId="12" fillId="5" borderId="6" xfId="0" applyFont="1" applyFill="1" applyBorder="1" applyAlignment="1">
      <alignment horizontal="center" vertical="top" wrapText="1"/>
    </xf>
    <xf numFmtId="0" fontId="1" fillId="2" borderId="6" xfId="0" applyFont="1" applyFill="1" applyBorder="1"/>
    <xf numFmtId="0" fontId="1" fillId="2" borderId="6" xfId="0" applyFont="1" applyFill="1" applyBorder="1" applyAlignment="1">
      <alignment vertical="center"/>
    </xf>
    <xf numFmtId="0" fontId="1" fillId="5" borderId="6" xfId="0" applyFont="1" applyFill="1" applyBorder="1"/>
    <xf numFmtId="0" fontId="2" fillId="5" borderId="0" xfId="0" applyFont="1" applyFill="1"/>
    <xf numFmtId="164" fontId="0" fillId="0" borderId="0" xfId="0" applyNumberFormat="1"/>
    <xf numFmtId="164" fontId="17" fillId="0" borderId="0" xfId="0" applyNumberFormat="1" applyFont="1"/>
    <xf numFmtId="2" fontId="17" fillId="7" borderId="0" xfId="0" applyNumberFormat="1" applyFont="1" applyFill="1"/>
    <xf numFmtId="0" fontId="17" fillId="0" borderId="0" xfId="0" applyFont="1"/>
    <xf numFmtId="0" fontId="0" fillId="0" borderId="0" xfId="0" applyAlignment="1">
      <alignment wrapText="1"/>
    </xf>
    <xf numFmtId="2" fontId="17" fillId="0" borderId="0" xfId="0" applyNumberFormat="1" applyFont="1"/>
    <xf numFmtId="2" fontId="18" fillId="7" borderId="0" xfId="0" applyNumberFormat="1" applyFont="1" applyFill="1"/>
    <xf numFmtId="1" fontId="17" fillId="7" borderId="0" xfId="0" applyNumberFormat="1" applyFont="1" applyFill="1"/>
    <xf numFmtId="0" fontId="19" fillId="0" borderId="0" xfId="0" applyFont="1"/>
    <xf numFmtId="165" fontId="17" fillId="0" borderId="0" xfId="0" applyNumberFormat="1" applyFont="1"/>
    <xf numFmtId="0" fontId="20" fillId="0" borderId="6" xfId="0" applyFont="1" applyFill="1" applyBorder="1" applyAlignment="1">
      <alignment horizontal="left" vertical="center" wrapText="1"/>
    </xf>
    <xf numFmtId="0" fontId="12" fillId="5" borderId="0" xfId="0" applyFont="1" applyFill="1"/>
    <xf numFmtId="0" fontId="12" fillId="0" borderId="0" xfId="0" applyFont="1"/>
    <xf numFmtId="0" fontId="12" fillId="0" borderId="0" xfId="0" applyFont="1" applyAlignment="1">
      <alignment vertical="center" wrapText="1"/>
    </xf>
    <xf numFmtId="0" fontId="12" fillId="0" borderId="0" xfId="0" applyFont="1" applyAlignment="1">
      <alignment vertical="top"/>
    </xf>
    <xf numFmtId="0" fontId="12" fillId="0" borderId="0" xfId="0" applyFont="1" applyAlignment="1">
      <alignment vertical="center"/>
    </xf>
    <xf numFmtId="0" fontId="2" fillId="8" borderId="0" xfId="0" applyFont="1" applyFill="1"/>
    <xf numFmtId="0" fontId="1" fillId="8" borderId="0" xfId="0" applyFont="1" applyFill="1"/>
    <xf numFmtId="0" fontId="1" fillId="8" borderId="0" xfId="0" applyFont="1" applyFill="1" applyAlignment="1">
      <alignment vertical="center"/>
    </xf>
    <xf numFmtId="0" fontId="1" fillId="5" borderId="6" xfId="0" applyFont="1" applyFill="1" applyBorder="1" applyAlignment="1">
      <alignment vertical="top" wrapText="1"/>
    </xf>
    <xf numFmtId="0" fontId="1" fillId="5" borderId="6" xfId="0" applyFont="1" applyFill="1" applyBorder="1" applyAlignment="1">
      <alignment vertical="center" wrapText="1"/>
    </xf>
  </cellXfs>
  <cellStyles count="1">
    <cellStyle name="Normal" xfId="0" builtinId="0"/>
  </cellStyles>
  <dxfs count="35">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left"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Arial Nova Cond"/>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numFmt numFmtId="0" formatCode="General"/>
      <fill>
        <patternFill patternType="none">
          <fgColor indexed="64"/>
          <bgColor auto="1"/>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numFmt numFmtId="0" formatCode="General"/>
      <fill>
        <patternFill patternType="none">
          <fgColor indexed="64"/>
          <bgColor auto="1"/>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numFmt numFmtId="0" formatCode="General"/>
      <fill>
        <patternFill patternType="none">
          <fgColor indexed="64"/>
          <bgColor auto="1"/>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border outline="0">
        <left style="medium">
          <color rgb="FFCCCCCC"/>
        </left>
      </border>
    </dxf>
    <dxf>
      <font>
        <b val="0"/>
        <i val="0"/>
        <strike val="0"/>
        <condense val="0"/>
        <extend val="0"/>
        <outline val="0"/>
        <shadow val="0"/>
        <u val="none"/>
        <vertAlign val="baseline"/>
        <sz val="11"/>
        <color theme="1"/>
        <name val="Arial Nova Cond"/>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1" tint="0.249977111117893"/>
        <name val="Arial Nova Cond"/>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50768</xdr:colOff>
      <xdr:row>22</xdr:row>
      <xdr:rowOff>79851</xdr:rowOff>
    </xdr:from>
    <xdr:ext cx="6969157" cy="69993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81E0A28-ED10-41E5-8EC8-05968CBF1EC9}"/>
                </a:ext>
              </a:extLst>
            </xdr:cNvPr>
            <xdr:cNvSpPr txBox="1"/>
          </xdr:nvSpPr>
          <xdr:spPr>
            <a:xfrm>
              <a:off x="675608" y="4880451"/>
              <a:ext cx="6969157" cy="699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𝑃𝑢𝑚𝑝</m:t>
                    </m:r>
                    <m:r>
                      <a:rPr lang="en-US" sz="2000" b="0" i="1">
                        <a:latin typeface="Cambria Math" panose="02040503050406030204" pitchFamily="18" charset="0"/>
                      </a:rPr>
                      <m:t> </m:t>
                    </m:r>
                    <m:r>
                      <a:rPr lang="en-US" sz="2000" b="0" i="1">
                        <a:latin typeface="Cambria Math" panose="02040503050406030204" pitchFamily="18" charset="0"/>
                      </a:rPr>
                      <m:t>𝐻𝑒𝑎𝑑</m:t>
                    </m:r>
                    <m:d>
                      <m:dPr>
                        <m:ctrlPr>
                          <a:rPr lang="en-US" sz="2000" b="0" i="1">
                            <a:latin typeface="Cambria Math" panose="02040503050406030204" pitchFamily="18" charset="0"/>
                          </a:rPr>
                        </m:ctrlPr>
                      </m:dPr>
                      <m:e>
                        <m:r>
                          <a:rPr lang="en-US" sz="2000" b="0" i="1">
                            <a:latin typeface="Cambria Math" panose="02040503050406030204" pitchFamily="18" charset="0"/>
                          </a:rPr>
                          <m:t>𝑓𝑡</m:t>
                        </m:r>
                      </m:e>
                    </m:d>
                    <m:r>
                      <a:rPr lang="en-US" sz="2000" b="0" i="1">
                        <a:latin typeface="Cambria Math" panose="02040503050406030204" pitchFamily="18" charset="0"/>
                      </a:rPr>
                      <m:t>=</m:t>
                    </m:r>
                    <m:f>
                      <m:fPr>
                        <m:ctrlPr>
                          <a:rPr lang="en-US" sz="2000" b="0" i="1">
                            <a:latin typeface="Cambria Math" panose="02040503050406030204" pitchFamily="18" charset="0"/>
                          </a:rPr>
                        </m:ctrlPr>
                      </m:fPr>
                      <m:num>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𝑃𝑢𝑚𝑝𝑃𝑜𝑤𝑒𝑟</m:t>
                            </m:r>
                          </m:num>
                          <m:den>
                            <m:r>
                              <a:rPr lang="en-US" sz="1100" b="0" i="1">
                                <a:solidFill>
                                  <a:schemeClr val="tx1"/>
                                </a:solidFill>
                                <a:effectLst/>
                                <a:latin typeface="Cambria Math" panose="02040503050406030204" pitchFamily="18" charset="0"/>
                                <a:ea typeface="+mn-ea"/>
                                <a:cs typeface="+mn-cs"/>
                              </a:rPr>
                              <m:t>𝐺𝑃𝑀</m:t>
                            </m:r>
                          </m:den>
                        </m:f>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𝑀𝑜𝑡𝑜𝑟</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𝐸𝑓𝑓𝑖𝑐𝑖𝑒𝑛𝑐𝑦</m:t>
                        </m:r>
                        <m:r>
                          <a:rPr lang="en-US" sz="1100" b="0" i="1">
                            <a:solidFill>
                              <a:schemeClr val="tx1"/>
                            </a:solidFill>
                            <a:effectLst/>
                            <a:latin typeface="Cambria Math" panose="02040503050406030204" pitchFamily="18" charset="0"/>
                            <a:ea typeface="+mn-ea"/>
                            <a:cs typeface="+mn-cs"/>
                          </a:rPr>
                          <m:t> ∗</m:t>
                        </m:r>
                        <m:r>
                          <m:rPr>
                            <m:nor/>
                          </m:rPr>
                          <a:rPr lang="en-US" sz="1100" b="0" i="0">
                            <a:solidFill>
                              <a:schemeClr val="tx1"/>
                            </a:solidFill>
                            <a:effectLst/>
                            <a:latin typeface="Cambria Math" panose="02040503050406030204" pitchFamily="18" charset="0"/>
                            <a:ea typeface="+mn-ea"/>
                            <a:cs typeface="+mn-cs"/>
                          </a:rPr>
                          <m:t>Impeller</m:t>
                        </m:r>
                        <m:r>
                          <m:rPr>
                            <m:nor/>
                          </m:rPr>
                          <a:rPr lang="en-US" sz="1100" b="0" i="0">
                            <a:solidFill>
                              <a:schemeClr val="tx1"/>
                            </a:solidFill>
                            <a:effectLst/>
                            <a:latin typeface="Cambria Math" panose="02040503050406030204" pitchFamily="18" charset="0"/>
                            <a:ea typeface="+mn-ea"/>
                            <a:cs typeface="+mn-cs"/>
                          </a:rPr>
                          <m:t> </m:t>
                        </m:r>
                        <m:r>
                          <m:rPr>
                            <m:nor/>
                          </m:rPr>
                          <a:rPr lang="en-US" sz="1100" b="0" i="0">
                            <a:solidFill>
                              <a:schemeClr val="tx1"/>
                            </a:solidFill>
                            <a:effectLst/>
                            <a:latin typeface="Cambria Math" panose="02040503050406030204" pitchFamily="18" charset="0"/>
                            <a:ea typeface="+mn-ea"/>
                            <a:cs typeface="+mn-cs"/>
                          </a:rPr>
                          <m:t>Eff</m:t>
                        </m:r>
                        <m:r>
                          <m:rPr>
                            <m:nor/>
                          </m:rPr>
                          <a:rPr lang="en-US" sz="1100" b="0" i="0">
                            <a:solidFill>
                              <a:schemeClr val="tx1"/>
                            </a:solidFill>
                            <a:effectLst/>
                            <a:latin typeface="Cambria Math" panose="02040503050406030204" pitchFamily="18" charset="0"/>
                            <a:ea typeface="+mn-ea"/>
                            <a:cs typeface="+mn-cs"/>
                          </a:rPr>
                          <m:t> ∗ 3960</m:t>
                        </m:r>
                        <m:r>
                          <m:rPr>
                            <m:nor/>
                          </m:rPr>
                          <a:rPr lang="en-US" sz="2000">
                            <a:effectLst/>
                          </a:rPr>
                          <m:t> </m:t>
                        </m:r>
                      </m:num>
                      <m:den>
                        <m:r>
                          <a:rPr lang="en-US" sz="2000" b="0" i="1">
                            <a:latin typeface="Cambria Math" panose="02040503050406030204" pitchFamily="18" charset="0"/>
                          </a:rPr>
                          <m:t>746</m:t>
                        </m:r>
                      </m:den>
                    </m:f>
                    <m:r>
                      <a:rPr lang="en-US" sz="2000" i="1">
                        <a:latin typeface="Cambria Math" panose="02040503050406030204" pitchFamily="18" charset="0"/>
                      </a:rPr>
                      <m:t>=</m:t>
                    </m:r>
                  </m:oMath>
                </m:oMathPara>
              </a14:m>
              <a:endParaRPr lang="en-US" sz="2000"/>
            </a:p>
          </xdr:txBody>
        </xdr:sp>
      </mc:Choice>
      <mc:Fallback xmlns="">
        <xdr:sp macro="" textlink="">
          <xdr:nvSpPr>
            <xdr:cNvPr id="2" name="TextBox 1">
              <a:extLst>
                <a:ext uri="{FF2B5EF4-FFF2-40B4-BE49-F238E27FC236}">
                  <a16:creationId xmlns:a16="http://schemas.microsoft.com/office/drawing/2014/main" id="{581E0A28-ED10-41E5-8EC8-05968CBF1EC9}"/>
                </a:ext>
              </a:extLst>
            </xdr:cNvPr>
            <xdr:cNvSpPr txBox="1"/>
          </xdr:nvSpPr>
          <xdr:spPr>
            <a:xfrm>
              <a:off x="675608" y="4880451"/>
              <a:ext cx="6969157" cy="699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2000" b="0" i="0">
                  <a:latin typeface="Cambria Math" panose="02040503050406030204" pitchFamily="18" charset="0"/>
                </a:rPr>
                <a:t>𝑃𝑢𝑚𝑝 𝐻𝑒𝑎𝑑(𝑓𝑡)=(</a:t>
              </a:r>
              <a:r>
                <a:rPr lang="en-US" sz="1100" b="0" i="0">
                  <a:solidFill>
                    <a:schemeClr val="tx1"/>
                  </a:solidFill>
                  <a:effectLst/>
                  <a:latin typeface="Cambria Math" panose="02040503050406030204" pitchFamily="18" charset="0"/>
                  <a:ea typeface="+mn-ea"/>
                  <a:cs typeface="+mn-cs"/>
                </a:rPr>
                <a:t>𝑃𝑢𝑚𝑝𝑃𝑜𝑤𝑒𝑟/𝐺𝑃𝑀  ∗𝑀𝑜𝑡𝑜𝑟 𝐸𝑓𝑓𝑖𝑐𝑖𝑒𝑛𝑐𝑦 ∗"Impeller Eff ∗ 3960</a:t>
              </a:r>
              <a:r>
                <a:rPr lang="en-US" sz="2000" i="0">
                  <a:effectLst/>
                </a:rPr>
                <a:t> </a:t>
              </a:r>
              <a:r>
                <a:rPr lang="en-US" sz="2000" i="0">
                  <a:effectLst/>
                  <a:latin typeface="Cambria Math" panose="02040503050406030204" pitchFamily="18" charset="0"/>
                </a:rPr>
                <a:t>" </a:t>
              </a:r>
              <a:r>
                <a:rPr lang="en-US" sz="2000" b="0" i="0">
                  <a:effectLst/>
                  <a:latin typeface="Cambria Math" panose="02040503050406030204" pitchFamily="18" charset="0"/>
                </a:rPr>
                <a:t>)/</a:t>
              </a:r>
              <a:r>
                <a:rPr lang="en-US" sz="2000" b="0" i="0">
                  <a:latin typeface="Cambria Math" panose="02040503050406030204" pitchFamily="18" charset="0"/>
                </a:rPr>
                <a:t>746</a:t>
              </a:r>
              <a:r>
                <a:rPr lang="en-US" sz="2000" i="0">
                  <a:latin typeface="Cambria Math" panose="02040503050406030204" pitchFamily="18" charset="0"/>
                </a:rPr>
                <a:t>=</a:t>
              </a:r>
              <a:endParaRPr lang="en-US" sz="20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nl\projects\RulesetStandard\3_Tasks\2_RulesetTestCaseDescriptions\Copy%20of%20Appendix%20G%20rul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les Count by Class Type"/>
      <sheetName val="Appendix G Rules "/>
      <sheetName val="Rule Count by Tag Type"/>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B414B8-519C-485F-926C-897D4634DCC8}" name="Table2" displayName="Table2" ref="A1:L18" totalsRowShown="0" headerRowDxfId="34" dataDxfId="33" tableBorderDxfId="32">
  <autoFilter ref="A1:L18" xr:uid="{66AE64A6-AB48-4B22-8561-C641902135E8}"/>
  <tableColumns count="12">
    <tableColumn id="1" xr3:uid="{0A6E414A-9CBB-46E3-B440-FEB00DBB5275}" name="Unique ID" dataDxfId="31"/>
    <tableColumn id="2" xr3:uid="{3DFBD8DE-50DD-4A55-86E7-533F93BAF368}" name="Rule ID" dataDxfId="30"/>
    <tableColumn id="12" xr3:uid="{5A8F41F8-13DD-496E-A7AC-D65BFEA7C3A0}" name="Rule ID2" dataDxfId="29">
      <calculatedColumnFormula>CONCATENATE(Table2[[#This Row],[Unique ID]],"-",Table2[[#This Row],[Rule ID]])</calculatedColumnFormula>
    </tableColumn>
    <tableColumn id="3" xr3:uid="{E36906C6-AA36-4619-A335-9D8A3E489DF5}" name="App G Section" dataDxfId="28">
      <calculatedColumnFormula>VLOOKUP($C2,ListofRules!$C$2:$K$18,7,FALSE)</calculatedColumnFormula>
    </tableColumn>
    <tableColumn id="4" xr3:uid="{42BB332B-4F15-4DAC-A8CE-298E5230ABAD}" name="Proposed Building Requirement" dataDxfId="27">
      <calculatedColumnFormula>VLOOKUP($C2,ListofRules!$C$2:$K$18,8,FALSE)</calculatedColumnFormula>
    </tableColumn>
    <tableColumn id="5" xr3:uid="{95AAA2A6-77D6-4B30-B663-9E0A84BB2801}" name="Baseline Building Requirement" dataDxfId="26">
      <calculatedColumnFormula>VLOOKUP($C2,ListofRules!$C$2:$K$18,9,FALSE)</calculatedColumnFormula>
    </tableColumn>
    <tableColumn id="6" xr3:uid="{AE84690E-FF12-4AE8-9C17-388E21543A6C}" name="Rule Description" dataDxfId="25"/>
    <tableColumn id="7" xr3:uid="{56ED1A9B-248F-4077-B633-68C327C3F8F7}" name="Applicable RMR" dataDxfId="24"/>
    <tableColumn id="8" xr3:uid="{3F7DFBF1-7537-4C72-9249-23F1A5D156EB}" name="Rule Assertion" dataDxfId="23"/>
    <tableColumn id="9" xr3:uid="{6DCA9BCD-007D-465C-A443-66B034EB6FDD}" name="Rule Dependency (Triggers)" dataDxfId="22"/>
    <tableColumn id="10" xr3:uid="{227681AE-FBD8-472B-B719-EBF418482B82}" name="Data lookup required" dataDxfId="21"/>
    <tableColumn id="11" xr3:uid="{5C30CE3D-6804-4487-A0FD-3560D1EA581C}" name="Note" dataDxfId="20"/>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E0B2B7-5301-42F1-B864-A52B0602232C}" name="Table3" displayName="Table3" ref="A1:T34" totalsRowShown="0">
  <autoFilter ref="A1:T34" xr:uid="{B9BE21D3-5B76-41DE-B081-14855C796B1A}"/>
  <tableColumns count="20">
    <tableColumn id="1" xr3:uid="{A9778F39-F6D6-4E15-9AF7-FEF04C2BD1F3}" name="App G Section ID" dataDxfId="19"/>
    <tableColumn id="2" xr3:uid="{61883219-7902-4990-8F95-F240EFEF8055}" name="Rule ID" dataDxfId="18"/>
    <tableColumn id="3" xr3:uid="{FD5DF4B5-2D89-40C0-B723-7FACCA31706F}" name="Test ID" dataDxfId="17"/>
    <tableColumn id="4" xr3:uid="{E985A677-5BB2-4F68-A887-4476E96970E2}" name="Unique ID" dataDxfId="16">
      <calculatedColumnFormula>A2&amp;"-"&amp;B2&amp;C2</calculatedColumnFormula>
    </tableColumn>
    <tableColumn id="5" xr3:uid="{9E8A6348-1089-4074-B382-700593FA241B}" name="Rule Description" dataDxfId="15">
      <calculatedColumnFormula>VLOOKUP(CONCATENATE(A2,"-",B2),Table2[[Rule ID2]:[Note]],5,FALSE)</calculatedColumnFormula>
    </tableColumn>
    <tableColumn id="6" xr3:uid="{F04122FB-1B73-45B9-BFDC-7A156275D327}" name="Rule Assertion" dataDxfId="14">
      <calculatedColumnFormula>VLOOKUP(CONCATENATE($A2,"-",$B2),Table2[[Rule ID2]:[Note]],7,FALSE)</calculatedColumnFormula>
    </tableColumn>
    <tableColumn id="7" xr3:uid="{5000E9E3-1863-4639-BC8C-1D6E1F24EBC0}" name="Rule Dependency (Triggers)" dataDxfId="13">
      <calculatedColumnFormula>VLOOKUP(CONCATENATE($A2,"-",$B2),Table2[[Rule ID2]:[Note]],8,FALSE)</calculatedColumnFormula>
    </tableColumn>
    <tableColumn id="8" xr3:uid="{92DF320A-7656-4A97-9850-79844EB33938}" name="Data lookup required" dataDxfId="12">
      <calculatedColumnFormula>VLOOKUP(CONCATENATE($A2,"-",$B2),Table2[[Rule ID2]:[Note]],9,FALSE)</calculatedColumnFormula>
    </tableColumn>
    <tableColumn id="9" xr3:uid="{98E01A73-92B6-4BCA-8A9B-5478094BF1F6}" name="Test Scope" dataDxfId="11"/>
    <tableColumn id="10" xr3:uid="{A18D6548-3D8B-4A41-B508-805161D7AC99}" name="Test Description" dataDxfId="10"/>
    <tableColumn id="11" xr3:uid="{750211FE-0BF3-4E93-ACE1-304AAD263092}" name="RMR Tested" dataDxfId="9">
      <calculatedColumnFormula>VLOOKUP(CONCATENATE($A2,"-",$B2),Table2[[Rule ID2]:[Note]],6,FALSE)</calculatedColumnFormula>
    </tableColumn>
    <tableColumn id="12" xr3:uid="{11339D6C-A0C5-45BB-A73C-6D091993CDA6}" name="Expected Test Outcome" dataDxfId="8"/>
    <tableColumn id="13" xr3:uid="{DA20F884-5185-4758-86FC-8A1753FBFC1A}" name=" Test Outcome Text" dataDxfId="7"/>
    <tableColumn id="14" xr3:uid="{0AB5210B-F21F-4FC7-ACA6-9D88CEAB8666}" name="Attribute Names_x000a_ (variables needed for test)" dataDxfId="6"/>
    <tableColumn id="15" xr3:uid="{D3FFBF32-5325-457B-B182-E557A3C5D607}" name="User RMR Value(s)" dataDxfId="5"/>
    <tableColumn id="16" xr3:uid="{A59481E9-2E68-46FE-964F-15C502DCE591}" name="Proposed RMR Value(s)" dataDxfId="4"/>
    <tableColumn id="17" xr3:uid="{D41658E7-1C12-4709-965C-1BAE24BAC453}" name="Baseline RMR Value(s)" dataDxfId="3"/>
    <tableColumn id="18" xr3:uid="{BE9E4691-576E-4D38-AFBB-351536085335}" name="Test Case RMR Template" dataDxfId="2"/>
    <tableColumn id="19" xr3:uid="{578476E3-5C3D-4AEE-9E93-C2F6AE94C938}" name="Note" dataDxfId="1"/>
    <tableColumn id="20" xr3:uid="{17F251A3-7D0C-416C-B342-882D4BBD3BD1}" name="Column1" dataDxfId="0"/>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35DD-F483-49DA-BC27-AFC1F636F5CA}">
  <sheetPr>
    <pageSetUpPr fitToPage="1"/>
  </sheetPr>
  <dimension ref="A1:L18"/>
  <sheetViews>
    <sheetView zoomScale="70" zoomScaleNormal="70" workbookViewId="0">
      <pane xSplit="2" ySplit="1" topLeftCell="C4" activePane="bottomRight" state="frozen"/>
      <selection pane="topRight" activeCell="C1" sqref="C1"/>
      <selection pane="bottomLeft" activeCell="A2" sqref="A2"/>
      <selection pane="bottomRight" activeCell="K8" sqref="K8"/>
    </sheetView>
  </sheetViews>
  <sheetFormatPr defaultRowHeight="14.4" x14ac:dyDescent="0.3"/>
  <cols>
    <col min="1" max="1" width="12" style="21" customWidth="1"/>
    <col min="2" max="3" width="8.44140625" style="21" customWidth="1"/>
    <col min="4" max="4" width="35.33203125" style="21" customWidth="1"/>
    <col min="5" max="5" width="17.6640625" style="21" customWidth="1"/>
    <col min="6" max="6" width="24.88671875" style="21" customWidth="1"/>
    <col min="7" max="7" width="8.6640625" style="21" customWidth="1"/>
    <col min="8" max="8" width="6.88671875" style="21" customWidth="1"/>
    <col min="9" max="9" width="29.88671875" style="22" customWidth="1"/>
    <col min="10" max="10" width="47.44140625" style="21" customWidth="1"/>
    <col min="11" max="11" width="40.109375" style="21" customWidth="1"/>
    <col min="12" max="16384" width="8.88671875" style="21"/>
  </cols>
  <sheetData>
    <row r="1" spans="1:12" s="10" customFormat="1" ht="15.6" thickBot="1" x14ac:dyDescent="0.3">
      <c r="A1" s="3" t="s">
        <v>21</v>
      </c>
      <c r="B1" s="4" t="s">
        <v>10</v>
      </c>
      <c r="C1" s="70"/>
      <c r="D1" s="5" t="s">
        <v>40</v>
      </c>
      <c r="E1" s="6" t="s">
        <v>41</v>
      </c>
      <c r="F1" s="7" t="s">
        <v>42</v>
      </c>
      <c r="G1" s="8" t="s">
        <v>43</v>
      </c>
      <c r="H1" s="8" t="s">
        <v>44</v>
      </c>
      <c r="I1" s="8" t="s">
        <v>45</v>
      </c>
      <c r="J1" s="8" t="s">
        <v>46</v>
      </c>
      <c r="K1" s="8" t="s">
        <v>47</v>
      </c>
      <c r="L1" s="9" t="s">
        <v>0</v>
      </c>
    </row>
    <row r="2" spans="1:12" s="13" customFormat="1" ht="30.6" customHeight="1" thickBot="1" x14ac:dyDescent="0.35">
      <c r="A2" s="11">
        <v>139</v>
      </c>
      <c r="B2" s="11">
        <v>18</v>
      </c>
      <c r="C2" s="71" t="str">
        <f>CONCATENATE(A2,"-",B2)</f>
        <v>139-18</v>
      </c>
      <c r="D2" s="12" t="s">
        <v>48</v>
      </c>
      <c r="E2" s="12" t="s">
        <v>49</v>
      </c>
      <c r="F2" s="12" t="s">
        <v>33</v>
      </c>
      <c r="G2" s="12" t="s">
        <v>50</v>
      </c>
      <c r="H2" s="12" t="s">
        <v>50</v>
      </c>
      <c r="I2" s="12" t="s">
        <v>51</v>
      </c>
      <c r="J2" s="12" t="s">
        <v>52</v>
      </c>
      <c r="K2" s="12" t="s">
        <v>53</v>
      </c>
    </row>
    <row r="3" spans="1:12" s="16" customFormat="1" ht="30.6" customHeight="1" thickBot="1" x14ac:dyDescent="0.35">
      <c r="A3" s="14">
        <v>144</v>
      </c>
      <c r="B3" s="14">
        <v>18</v>
      </c>
      <c r="C3" s="71" t="str">
        <f t="shared" ref="C3:C18" si="0">CONCATENATE(A3,"-",B3)</f>
        <v>144-18</v>
      </c>
      <c r="D3" s="15" t="s">
        <v>48</v>
      </c>
      <c r="E3" s="15" t="s">
        <v>49</v>
      </c>
      <c r="F3" s="15" t="s">
        <v>54</v>
      </c>
      <c r="G3" s="15" t="s">
        <v>50</v>
      </c>
      <c r="H3" s="15" t="s">
        <v>50</v>
      </c>
      <c r="I3" s="15" t="s">
        <v>55</v>
      </c>
      <c r="J3" s="15" t="s">
        <v>56</v>
      </c>
      <c r="K3" s="15" t="s">
        <v>57</v>
      </c>
    </row>
    <row r="4" spans="1:12" s="16" customFormat="1" ht="30.6" customHeight="1" thickBot="1" x14ac:dyDescent="0.35">
      <c r="A4" s="11">
        <v>147</v>
      </c>
      <c r="B4" s="11">
        <v>19</v>
      </c>
      <c r="C4" s="71" t="str">
        <f t="shared" si="0"/>
        <v>147-19</v>
      </c>
      <c r="D4" s="12" t="s">
        <v>48</v>
      </c>
      <c r="E4" s="12" t="s">
        <v>49</v>
      </c>
      <c r="F4" s="12" t="s">
        <v>58</v>
      </c>
      <c r="G4" s="12" t="s">
        <v>50</v>
      </c>
      <c r="H4" s="12" t="s">
        <v>50</v>
      </c>
      <c r="I4" s="12" t="s">
        <v>59</v>
      </c>
      <c r="J4" s="12" t="s">
        <v>60</v>
      </c>
      <c r="K4" s="12" t="s">
        <v>61</v>
      </c>
    </row>
    <row r="5" spans="1:12" s="16" customFormat="1" ht="30.6" customHeight="1" thickBot="1" x14ac:dyDescent="0.35">
      <c r="A5" s="14">
        <v>173</v>
      </c>
      <c r="B5" s="14">
        <v>21</v>
      </c>
      <c r="C5" s="71" t="str">
        <f t="shared" si="0"/>
        <v>173-21</v>
      </c>
      <c r="D5" s="15" t="s">
        <v>48</v>
      </c>
      <c r="E5" s="15" t="s">
        <v>49</v>
      </c>
      <c r="F5" s="15" t="s">
        <v>62</v>
      </c>
      <c r="G5" s="15" t="s">
        <v>50</v>
      </c>
      <c r="H5" s="15" t="s">
        <v>50</v>
      </c>
      <c r="I5" s="15" t="s">
        <v>64</v>
      </c>
      <c r="J5" s="15" t="s">
        <v>65</v>
      </c>
      <c r="K5" s="15" t="s">
        <v>66</v>
      </c>
    </row>
    <row r="6" spans="1:12" s="16" customFormat="1" ht="30.6" customHeight="1" thickBot="1" x14ac:dyDescent="0.35">
      <c r="A6" s="11">
        <v>174</v>
      </c>
      <c r="B6" s="11">
        <v>21</v>
      </c>
      <c r="C6" s="71" t="str">
        <f t="shared" si="0"/>
        <v>174-21</v>
      </c>
      <c r="D6" s="12" t="s">
        <v>48</v>
      </c>
      <c r="E6" s="12" t="s">
        <v>49</v>
      </c>
      <c r="F6" s="12" t="s">
        <v>58</v>
      </c>
      <c r="G6" s="12" t="s">
        <v>50</v>
      </c>
      <c r="H6" s="12" t="s">
        <v>50</v>
      </c>
      <c r="I6" s="12" t="s">
        <v>64</v>
      </c>
      <c r="J6" s="12" t="s">
        <v>65</v>
      </c>
      <c r="K6" s="12" t="s">
        <v>67</v>
      </c>
    </row>
    <row r="7" spans="1:12" s="16" customFormat="1" ht="30.6" customHeight="1" thickBot="1" x14ac:dyDescent="0.35">
      <c r="A7" s="14">
        <v>175</v>
      </c>
      <c r="B7" s="11">
        <v>21</v>
      </c>
      <c r="C7" s="71" t="str">
        <f t="shared" si="0"/>
        <v>175-21</v>
      </c>
      <c r="D7" s="15" t="s">
        <v>48</v>
      </c>
      <c r="E7" s="15" t="s">
        <v>49</v>
      </c>
      <c r="F7" s="15" t="s">
        <v>63</v>
      </c>
      <c r="G7" s="15" t="s">
        <v>50</v>
      </c>
      <c r="H7" s="15" t="s">
        <v>50</v>
      </c>
      <c r="I7" s="15" t="s">
        <v>64</v>
      </c>
      <c r="J7" s="15" t="s">
        <v>65</v>
      </c>
      <c r="K7" s="15" t="s">
        <v>68</v>
      </c>
    </row>
    <row r="8" spans="1:12" s="16" customFormat="1" ht="30.6" customHeight="1" thickBot="1" x14ac:dyDescent="0.35">
      <c r="A8" s="11">
        <v>176</v>
      </c>
      <c r="B8" s="11">
        <v>21</v>
      </c>
      <c r="C8" s="71" t="str">
        <f t="shared" si="0"/>
        <v>176-21</v>
      </c>
      <c r="D8" s="12" t="s">
        <v>48</v>
      </c>
      <c r="E8" s="12" t="s">
        <v>49</v>
      </c>
      <c r="F8" s="12" t="s">
        <v>58</v>
      </c>
      <c r="G8" s="12" t="s">
        <v>50</v>
      </c>
      <c r="H8" s="12" t="s">
        <v>50</v>
      </c>
      <c r="I8" s="12" t="s">
        <v>69</v>
      </c>
      <c r="J8" s="12" t="s">
        <v>65</v>
      </c>
      <c r="K8" s="12" t="s">
        <v>70</v>
      </c>
    </row>
    <row r="9" spans="1:12" s="16" customFormat="1" ht="30.6" customHeight="1" thickBot="1" x14ac:dyDescent="0.35">
      <c r="A9" s="14">
        <v>177</v>
      </c>
      <c r="B9" s="11">
        <v>21</v>
      </c>
      <c r="C9" s="71" t="str">
        <f t="shared" si="0"/>
        <v>177-21</v>
      </c>
      <c r="D9" s="15" t="s">
        <v>48</v>
      </c>
      <c r="E9" s="15" t="s">
        <v>49</v>
      </c>
      <c r="F9" s="15" t="s">
        <v>63</v>
      </c>
      <c r="G9" s="15" t="s">
        <v>50</v>
      </c>
      <c r="H9" s="15" t="s">
        <v>50</v>
      </c>
      <c r="I9" s="15" t="s">
        <v>71</v>
      </c>
      <c r="J9" s="15" t="s">
        <v>65</v>
      </c>
      <c r="K9" s="15" t="s">
        <v>72</v>
      </c>
    </row>
    <row r="10" spans="1:12" s="16" customFormat="1" ht="30.6" customHeight="1" thickBot="1" x14ac:dyDescent="0.35">
      <c r="A10" s="11">
        <v>178</v>
      </c>
      <c r="B10" s="11">
        <v>21</v>
      </c>
      <c r="C10" s="71" t="str">
        <f t="shared" si="0"/>
        <v>178-21</v>
      </c>
      <c r="D10" s="12" t="s">
        <v>48</v>
      </c>
      <c r="E10" s="12" t="s">
        <v>49</v>
      </c>
      <c r="F10" s="12" t="s">
        <v>54</v>
      </c>
      <c r="G10" s="12" t="s">
        <v>50</v>
      </c>
      <c r="H10" s="12" t="s">
        <v>50</v>
      </c>
      <c r="I10" s="12" t="s">
        <v>73</v>
      </c>
      <c r="J10" s="12" t="s">
        <v>65</v>
      </c>
      <c r="K10" s="12" t="s">
        <v>129</v>
      </c>
    </row>
    <row r="11" spans="1:12" s="25" customFormat="1" ht="30.6" customHeight="1" thickBot="1" x14ac:dyDescent="0.35">
      <c r="A11" s="26">
        <v>179</v>
      </c>
      <c r="B11" s="11">
        <v>21</v>
      </c>
      <c r="C11" s="71" t="str">
        <f t="shared" si="0"/>
        <v>179-21</v>
      </c>
      <c r="D11" s="27" t="s">
        <v>48</v>
      </c>
      <c r="E11" s="27" t="s">
        <v>49</v>
      </c>
      <c r="F11" s="27" t="s">
        <v>54</v>
      </c>
      <c r="G11" s="27" t="s">
        <v>50</v>
      </c>
      <c r="H11" s="27" t="s">
        <v>50</v>
      </c>
      <c r="I11" s="27" t="s">
        <v>73</v>
      </c>
      <c r="J11" s="27" t="s">
        <v>65</v>
      </c>
      <c r="K11" s="27" t="s">
        <v>128</v>
      </c>
    </row>
    <row r="12" spans="1:12" s="25" customFormat="1" ht="30.6" customHeight="1" thickBot="1" x14ac:dyDescent="0.35">
      <c r="A12" s="23">
        <v>180</v>
      </c>
      <c r="B12" s="11">
        <v>21</v>
      </c>
      <c r="C12" s="71" t="str">
        <f t="shared" si="0"/>
        <v>180-21</v>
      </c>
      <c r="D12" s="24" t="s">
        <v>48</v>
      </c>
      <c r="E12" s="24" t="s">
        <v>49</v>
      </c>
      <c r="F12" s="24" t="s">
        <v>54</v>
      </c>
      <c r="G12" s="24" t="s">
        <v>50</v>
      </c>
      <c r="H12" s="24" t="s">
        <v>50</v>
      </c>
      <c r="I12" s="24" t="s">
        <v>73</v>
      </c>
      <c r="J12" s="24" t="s">
        <v>65</v>
      </c>
      <c r="K12" s="24" t="s">
        <v>74</v>
      </c>
    </row>
    <row r="13" spans="1:12" s="13" customFormat="1" ht="30.6" customHeight="1" thickBot="1" x14ac:dyDescent="0.35">
      <c r="A13" s="14">
        <v>182</v>
      </c>
      <c r="B13" s="11">
        <v>21</v>
      </c>
      <c r="C13" s="71" t="str">
        <f t="shared" si="0"/>
        <v>182-21</v>
      </c>
      <c r="D13" s="15" t="s">
        <v>48</v>
      </c>
      <c r="E13" s="17" t="s">
        <v>49</v>
      </c>
      <c r="F13" s="17" t="s">
        <v>62</v>
      </c>
      <c r="G13" s="17" t="s">
        <v>50</v>
      </c>
      <c r="H13" s="17" t="s">
        <v>50</v>
      </c>
      <c r="I13" s="17" t="s">
        <v>64</v>
      </c>
      <c r="J13" s="17" t="s">
        <v>65</v>
      </c>
      <c r="K13" s="17" t="s">
        <v>75</v>
      </c>
    </row>
    <row r="14" spans="1:12" s="13" customFormat="1" ht="30.6" customHeight="1" thickBot="1" x14ac:dyDescent="0.35">
      <c r="A14" s="11">
        <v>183</v>
      </c>
      <c r="B14" s="11">
        <v>21</v>
      </c>
      <c r="C14" s="71" t="str">
        <f t="shared" si="0"/>
        <v>183-21</v>
      </c>
      <c r="D14" s="12" t="s">
        <v>48</v>
      </c>
      <c r="E14" s="18" t="s">
        <v>49</v>
      </c>
      <c r="F14" s="12" t="s">
        <v>58</v>
      </c>
      <c r="G14" s="18" t="s">
        <v>50</v>
      </c>
      <c r="H14" s="18" t="s">
        <v>50</v>
      </c>
      <c r="I14" s="18" t="s">
        <v>69</v>
      </c>
      <c r="J14" s="18" t="s">
        <v>65</v>
      </c>
      <c r="K14" s="18" t="s">
        <v>76</v>
      </c>
    </row>
    <row r="15" spans="1:12" s="13" customFormat="1" ht="30.6" customHeight="1" thickBot="1" x14ac:dyDescent="0.35">
      <c r="A15" s="14">
        <v>184</v>
      </c>
      <c r="B15" s="11">
        <v>21</v>
      </c>
      <c r="C15" s="71" t="str">
        <f t="shared" si="0"/>
        <v>184-21</v>
      </c>
      <c r="D15" s="15" t="s">
        <v>48</v>
      </c>
      <c r="E15" s="17" t="s">
        <v>49</v>
      </c>
      <c r="F15" s="17" t="s">
        <v>63</v>
      </c>
      <c r="G15" s="17" t="s">
        <v>50</v>
      </c>
      <c r="H15" s="17" t="s">
        <v>50</v>
      </c>
      <c r="I15" s="17" t="s">
        <v>71</v>
      </c>
      <c r="J15" s="17" t="s">
        <v>65</v>
      </c>
      <c r="K15" s="17" t="s">
        <v>77</v>
      </c>
    </row>
    <row r="16" spans="1:12" s="13" customFormat="1" ht="30.6" customHeight="1" thickBot="1" x14ac:dyDescent="0.35">
      <c r="A16" s="11">
        <v>185</v>
      </c>
      <c r="B16" s="11">
        <v>21</v>
      </c>
      <c r="C16" s="71" t="str">
        <f t="shared" si="0"/>
        <v>185-21</v>
      </c>
      <c r="D16" s="12" t="s">
        <v>48</v>
      </c>
      <c r="E16" s="18" t="s">
        <v>49</v>
      </c>
      <c r="F16" s="18" t="s">
        <v>54</v>
      </c>
      <c r="G16" s="18" t="s">
        <v>50</v>
      </c>
      <c r="H16" s="18" t="s">
        <v>50</v>
      </c>
      <c r="I16" s="18" t="s">
        <v>73</v>
      </c>
      <c r="J16" s="18" t="s">
        <v>65</v>
      </c>
      <c r="K16" s="18" t="s">
        <v>78</v>
      </c>
    </row>
    <row r="17" spans="1:11" s="13" customFormat="1" ht="30.6" customHeight="1" thickBot="1" x14ac:dyDescent="0.35">
      <c r="A17" s="14">
        <v>186</v>
      </c>
      <c r="B17" s="11">
        <v>21</v>
      </c>
      <c r="C17" s="71" t="str">
        <f t="shared" si="0"/>
        <v>186-21</v>
      </c>
      <c r="D17" s="15" t="s">
        <v>48</v>
      </c>
      <c r="E17" s="17" t="s">
        <v>49</v>
      </c>
      <c r="F17" s="17" t="s">
        <v>54</v>
      </c>
      <c r="G17" s="17" t="s">
        <v>50</v>
      </c>
      <c r="H17" s="17" t="s">
        <v>50</v>
      </c>
      <c r="I17" s="17" t="s">
        <v>73</v>
      </c>
      <c r="J17" s="17" t="s">
        <v>65</v>
      </c>
      <c r="K17" s="17" t="s">
        <v>79</v>
      </c>
    </row>
    <row r="18" spans="1:11" s="13" customFormat="1" ht="30.6" customHeight="1" thickBot="1" x14ac:dyDescent="0.35">
      <c r="A18" s="11">
        <v>187</v>
      </c>
      <c r="B18" s="11">
        <v>21</v>
      </c>
      <c r="C18" s="71" t="str">
        <f t="shared" si="0"/>
        <v>187-21</v>
      </c>
      <c r="D18" s="19" t="s">
        <v>48</v>
      </c>
      <c r="E18" s="20" t="s">
        <v>49</v>
      </c>
      <c r="F18" s="20" t="s">
        <v>54</v>
      </c>
      <c r="G18" s="20" t="s">
        <v>50</v>
      </c>
      <c r="H18" s="20" t="s">
        <v>50</v>
      </c>
      <c r="I18" s="20" t="s">
        <v>73</v>
      </c>
      <c r="J18" s="20" t="s">
        <v>65</v>
      </c>
      <c r="K18" s="20" t="s">
        <v>80</v>
      </c>
    </row>
  </sheetData>
  <pageMargins left="0.7" right="0.7" top="0.75" bottom="0.75" header="0.3" footer="0.3"/>
  <pageSetup scale="52" fitToHeight="2" orientation="landscape"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49A9BB21-EB2A-4CCF-ACC0-0F02B97DA580}">
          <x14:formula1>
            <xm:f>'\\pnl\projects\RulesetStandard\3_Tasks\2_RulesetTestCaseDescriptions\[Copy of Appendix G rules.xlsm]Rule Count by Tag Type'!#REF!</xm:f>
          </x14:formula1>
          <xm:sqref>F2:F18</xm:sqref>
        </x14:dataValidation>
        <x14:dataValidation type="list" allowBlank="1" showInputMessage="1" showErrorMessage="1" xr:uid="{0C1533B8-768A-4AAC-A7FB-A3009D81BE74}">
          <x14:formula1>
            <xm:f>'\\pnl\projects\RulesetStandard\3_Tasks\2_RulesetTestCaseDescriptions\[Copy of Appendix G rules.xlsm]Rule Count by Tag Type'!#REF!</xm:f>
          </x14:formula1>
          <xm:sqref>E2:E18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802B-0B7C-4E1C-A4C8-8D2B79566749}">
  <sheetPr>
    <pageSetUpPr fitToPage="1"/>
  </sheetPr>
  <dimension ref="A1:L18"/>
  <sheetViews>
    <sheetView zoomScale="70" zoomScaleNormal="70" workbookViewId="0">
      <pane xSplit="2" ySplit="1" topLeftCell="E2" activePane="bottomRight" state="frozen"/>
      <selection pane="topRight" activeCell="C1" sqref="C1"/>
      <selection pane="bottomLeft" activeCell="A2" sqref="A2"/>
      <selection pane="bottomRight" activeCell="A13" sqref="A13:A18"/>
    </sheetView>
  </sheetViews>
  <sheetFormatPr defaultRowHeight="13.8" x14ac:dyDescent="0.25"/>
  <cols>
    <col min="1" max="1" width="12.88671875" style="50" customWidth="1"/>
    <col min="2" max="3" width="10.33203125" style="50" customWidth="1"/>
    <col min="4" max="4" width="29.88671875" style="51" customWidth="1"/>
    <col min="5" max="5" width="47.44140625" style="50" customWidth="1"/>
    <col min="6" max="6" width="40.109375" style="50" customWidth="1"/>
    <col min="7" max="7" width="44.109375" style="50" customWidth="1"/>
    <col min="8" max="8" width="17.109375" style="50" customWidth="1"/>
    <col min="9" max="9" width="20.6640625" style="52" customWidth="1"/>
    <col min="10" max="10" width="27.33203125" style="50" customWidth="1"/>
    <col min="11" max="11" width="20.77734375" style="50" customWidth="1"/>
    <col min="12" max="12" width="28.21875" style="50" customWidth="1"/>
    <col min="13" max="16384" width="8.88671875" style="50"/>
  </cols>
  <sheetData>
    <row r="1" spans="1:12" s="48" customFormat="1" ht="25.2" customHeight="1" x14ac:dyDescent="0.3">
      <c r="A1" s="43" t="s">
        <v>21</v>
      </c>
      <c r="B1" s="44" t="s">
        <v>10</v>
      </c>
      <c r="C1" s="53" t="s">
        <v>182</v>
      </c>
      <c r="D1" s="45" t="s">
        <v>45</v>
      </c>
      <c r="E1" s="45" t="s">
        <v>46</v>
      </c>
      <c r="F1" s="45" t="s">
        <v>47</v>
      </c>
      <c r="G1" s="46" t="s">
        <v>20</v>
      </c>
      <c r="H1" s="46" t="s">
        <v>139</v>
      </c>
      <c r="I1" s="46" t="s">
        <v>30</v>
      </c>
      <c r="J1" s="46" t="s">
        <v>31</v>
      </c>
      <c r="K1" s="46" t="s">
        <v>28</v>
      </c>
      <c r="L1" s="47" t="s">
        <v>1</v>
      </c>
    </row>
    <row r="2" spans="1:12" s="16" customFormat="1" ht="30.6" customHeight="1" x14ac:dyDescent="0.3">
      <c r="A2" s="41">
        <v>139</v>
      </c>
      <c r="B2" s="41">
        <v>18</v>
      </c>
      <c r="C2" s="41" t="str">
        <f>CONCATENATE(Table2[[#This Row],[Unique ID]],"-",Table2[[#This Row],[Rule ID]])</f>
        <v>139-18</v>
      </c>
      <c r="D2" s="41" t="str">
        <f>VLOOKUP($C2,ListofRules!$C$2:$K$18,7,FALSE)</f>
        <v>G3.1.1.1 &amp; G3.1.1.3.1</v>
      </c>
      <c r="E2" s="41" t="str">
        <f>VLOOKUP($C2,ListofRules!$C$2:$K$18,8,FALSE)</f>
        <v>For systems using purchased hot water or steam, the heating source shall be modeled as purchased hot water or steam in both the proposed design and baseline building design. Hot-water or steam costs shall be based on actual utility rates,</v>
      </c>
      <c r="F2" s="41" t="str">
        <f>VLOOKUP($C2,ListofRules!$C$2:$K$18,9,FALSE)</f>
        <v>Purchased heat source and rates shall be the same as the proposed and on-site boilers, electric heat, and furnaces shall not be modeled in the baseline building design.</v>
      </c>
      <c r="G2" s="40" t="s">
        <v>179</v>
      </c>
      <c r="H2" s="40" t="s">
        <v>18</v>
      </c>
      <c r="I2" s="41" t="s">
        <v>27</v>
      </c>
      <c r="J2" s="40" t="s">
        <v>180</v>
      </c>
      <c r="K2" s="40" t="s">
        <v>29</v>
      </c>
      <c r="L2" s="40"/>
    </row>
    <row r="3" spans="1:12" s="16" customFormat="1" ht="72.599999999999994" customHeight="1" x14ac:dyDescent="0.3">
      <c r="A3" s="41">
        <v>144</v>
      </c>
      <c r="B3" s="41">
        <v>18</v>
      </c>
      <c r="C3" s="41" t="str">
        <f>CONCATENATE(Table2[[#This Row],[Unique ID]],"-",Table2[[#This Row],[Rule ID]])</f>
        <v>144-18</v>
      </c>
      <c r="D3" s="41" t="str">
        <f>VLOOKUP($C3,ListofRules!$C$2:$K$18,7,FALSE)</f>
        <v>G3.1.1.3.4</v>
      </c>
      <c r="E3" s="41" t="str">
        <f>VLOOKUP($C3,ListofRules!$C$2:$K$18,8,FALSE)</f>
        <v>When a proposed desgin includes purchased heat all on-site distribution pumps shall be modeled in both the proposed design and base building design.</v>
      </c>
      <c r="F3" s="41" t="str">
        <f>VLOOKUP($C3,ListofRules!$C$2:$K$18,9,FALSE)</f>
        <v>Baseline should include all on-site distribution pumps included int he Proposed design</v>
      </c>
      <c r="G3" s="40" t="s">
        <v>181</v>
      </c>
      <c r="H3" s="40" t="s">
        <v>18</v>
      </c>
      <c r="I3" s="41" t="s">
        <v>27</v>
      </c>
      <c r="J3" s="40" t="s">
        <v>180</v>
      </c>
      <c r="K3" s="40" t="s">
        <v>29</v>
      </c>
      <c r="L3" s="40"/>
    </row>
    <row r="4" spans="1:12" s="16" customFormat="1" ht="30.6" customHeight="1" x14ac:dyDescent="0.3">
      <c r="A4" s="41">
        <v>147</v>
      </c>
      <c r="B4" s="41">
        <v>19</v>
      </c>
      <c r="C4" s="41" t="str">
        <f>CONCATENATE(Table2[[#This Row],[Unique ID]],"-",Table2[[#This Row],[Rule ID]])</f>
        <v>147-19</v>
      </c>
      <c r="D4" s="41" t="str">
        <f>VLOOKUP($C4,ListofRules!$C$2:$K$18,7,FALSE)</f>
        <v>G3.1.2.2</v>
      </c>
      <c r="E4" s="41" t="str">
        <f>VLOOKUP($C4,ListofRules!$C$2:$K$18,8,FALSE)</f>
        <v>As- Designed</v>
      </c>
      <c r="F4" s="41" t="str">
        <f>VLOOKUP($C4,ListofRules!$C$2:$K$18,9,FALSE)</f>
        <v>Plant capacities shall be based on coincident loads.</v>
      </c>
      <c r="G4" s="40" t="s">
        <v>154</v>
      </c>
      <c r="H4" s="40" t="s">
        <v>18</v>
      </c>
      <c r="I4" s="41" t="s">
        <v>27</v>
      </c>
      <c r="J4" s="40" t="s">
        <v>23</v>
      </c>
      <c r="K4" s="40" t="s">
        <v>29</v>
      </c>
      <c r="L4" s="40"/>
    </row>
    <row r="5" spans="1:12" s="16" customFormat="1" ht="63" customHeight="1" x14ac:dyDescent="0.3">
      <c r="A5" s="41">
        <v>173</v>
      </c>
      <c r="B5" s="41">
        <v>21</v>
      </c>
      <c r="C5" s="41" t="str">
        <f>CONCATENATE(Table2[[#This Row],[Unique ID]],"-",Table2[[#This Row],[Rule ID]])</f>
        <v>173-21</v>
      </c>
      <c r="D5" s="41" t="str">
        <f>VLOOKUP($C5,ListofRules!$C$2:$K$18,7,FALSE)</f>
        <v>G3.1.3.2</v>
      </c>
      <c r="E5" s="41" t="str">
        <f>VLOOKUP($C5,ListofRules!$C$2:$K$18,8,FALSE)</f>
        <v>As-Designed</v>
      </c>
      <c r="F5" s="41" t="str">
        <f>VLOOKUP($C5,ListofRules!$C$2:$K$18,9,FALSE)</f>
        <v>When baseline building does not use purchased heat, baseline systems 1,5,7,11, 12 shall be modeled with natural draft boilers</v>
      </c>
      <c r="G5" s="41" t="s">
        <v>212</v>
      </c>
      <c r="H5" s="40" t="s">
        <v>18</v>
      </c>
      <c r="I5" s="41" t="s">
        <v>27</v>
      </c>
      <c r="J5" s="40" t="s">
        <v>84</v>
      </c>
      <c r="K5" s="40" t="s">
        <v>29</v>
      </c>
      <c r="L5" s="40"/>
    </row>
    <row r="6" spans="1:12" s="16" customFormat="1" ht="30.6" customHeight="1" x14ac:dyDescent="0.3">
      <c r="A6" s="41">
        <v>174</v>
      </c>
      <c r="B6" s="41">
        <v>21</v>
      </c>
      <c r="C6" s="41" t="str">
        <f>CONCATENATE(Table2[[#This Row],[Unique ID]],"-",Table2[[#This Row],[Rule ID]])</f>
        <v>174-21</v>
      </c>
      <c r="D6" s="41" t="str">
        <f>VLOOKUP($C6,ListofRules!$C$2:$K$18,7,FALSE)</f>
        <v>G3.1.3.2</v>
      </c>
      <c r="E6" s="41" t="str">
        <f>VLOOKUP($C6,ListofRules!$C$2:$K$18,8,FALSE)</f>
        <v>As-Designed</v>
      </c>
      <c r="F6" s="41" t="str">
        <f>VLOOKUP($C6,ListofRules!$C$2:$K$18,9,FALSE)</f>
        <v>When baseline building includes boilers model 2 equal sized boilers when conditioned floor area &gt; 15,000 ft sized equally, otherwise model a single boiler.</v>
      </c>
      <c r="G6" s="40" t="s">
        <v>140</v>
      </c>
      <c r="H6" s="40" t="s">
        <v>18</v>
      </c>
      <c r="I6" s="41" t="s">
        <v>27</v>
      </c>
      <c r="J6" s="40" t="s">
        <v>118</v>
      </c>
      <c r="K6" s="40" t="s">
        <v>29</v>
      </c>
      <c r="L6" s="40"/>
    </row>
    <row r="7" spans="1:12" s="16" customFormat="1" ht="30.6" customHeight="1" x14ac:dyDescent="0.3">
      <c r="A7" s="41">
        <v>175</v>
      </c>
      <c r="B7" s="41">
        <v>21</v>
      </c>
      <c r="C7" s="41" t="str">
        <f>CONCATENATE(Table2[[#This Row],[Unique ID]],"-",Table2[[#This Row],[Rule ID]])</f>
        <v>175-21</v>
      </c>
      <c r="D7" s="41" t="str">
        <f>VLOOKUP($C7,ListofRules!$C$2:$K$18,7,FALSE)</f>
        <v>G3.1.3.2</v>
      </c>
      <c r="E7" s="41" t="str">
        <f>VLOOKUP($C7,ListofRules!$C$2:$K$18,8,FALSE)</f>
        <v>As-Designed</v>
      </c>
      <c r="F7" s="41" t="str">
        <f>VLOOKUP($C7,ListofRules!$C$2:$K$18,9,FALSE)</f>
        <v>When baseline building includes two boilers each shall stage as required by load.</v>
      </c>
      <c r="G7" s="40" t="s">
        <v>141</v>
      </c>
      <c r="H7" s="40" t="s">
        <v>18</v>
      </c>
      <c r="I7" s="41" t="s">
        <v>27</v>
      </c>
      <c r="J7" s="40" t="s">
        <v>142</v>
      </c>
      <c r="K7" s="40" t="s">
        <v>29</v>
      </c>
      <c r="L7" s="41"/>
    </row>
    <row r="8" spans="1:12" s="16" customFormat="1" ht="30.6" customHeight="1" x14ac:dyDescent="0.3">
      <c r="A8" s="41">
        <v>176</v>
      </c>
      <c r="B8" s="41">
        <v>21</v>
      </c>
      <c r="C8" s="41" t="str">
        <f>CONCATENATE(Table2[[#This Row],[Unique ID]],"-",Table2[[#This Row],[Rule ID]])</f>
        <v>176-21</v>
      </c>
      <c r="D8" s="41" t="str">
        <f>VLOOKUP($C8,ListofRules!$C$2:$K$18,7,FALSE)</f>
        <v>G3.1.3.3</v>
      </c>
      <c r="E8" s="41" t="str">
        <f>VLOOKUP($C8,ListofRules!$C$2:$K$18,8,FALSE)</f>
        <v>As-Designed</v>
      </c>
      <c r="F8" s="41" t="str">
        <f>VLOOKUP($C8,ListofRules!$C$2:$K$18,9,FALSE)</f>
        <v>When baseline building requires boilers, systems 1,5,7,11 and 12 - Model HWST = 180F and return design temp = 130F</v>
      </c>
      <c r="G8" s="40" t="s">
        <v>143</v>
      </c>
      <c r="H8" s="40" t="s">
        <v>18</v>
      </c>
      <c r="I8" s="41" t="s">
        <v>27</v>
      </c>
      <c r="J8" s="40" t="s">
        <v>23</v>
      </c>
      <c r="K8" s="40" t="s">
        <v>29</v>
      </c>
      <c r="L8" s="40"/>
    </row>
    <row r="9" spans="1:12" s="16" customFormat="1" ht="43.2" customHeight="1" x14ac:dyDescent="0.3">
      <c r="A9" s="41">
        <v>177</v>
      </c>
      <c r="B9" s="41">
        <v>21</v>
      </c>
      <c r="C9" s="41" t="str">
        <f>CONCATENATE(Table2[[#This Row],[Unique ID]],"-",Table2[[#This Row],[Rule ID]])</f>
        <v>177-21</v>
      </c>
      <c r="D9" s="41" t="str">
        <f>VLOOKUP($C9,ListofRules!$C$2:$K$18,7,FALSE)</f>
        <v>G3.1.3.4</v>
      </c>
      <c r="E9" s="41" t="str">
        <f>VLOOKUP($C9,ListofRules!$C$2:$K$18,8,FALSE)</f>
        <v>As-Designed</v>
      </c>
      <c r="F9" s="41" t="str">
        <f>VLOOKUP($C9,ListofRules!$C$2:$K$18,9,FALSE)</f>
        <v>For systems 1,5,7,11 and 12 - HWST reset using OA reset schedule 180F at 20F OAT, 150Fat 50F OAT, ramped linerarly between 150F and 180F.</v>
      </c>
      <c r="G9" s="40" t="s">
        <v>144</v>
      </c>
      <c r="H9" s="40" t="s">
        <v>18</v>
      </c>
      <c r="I9" s="41" t="s">
        <v>27</v>
      </c>
      <c r="J9" s="40" t="s">
        <v>23</v>
      </c>
      <c r="K9" s="40" t="s">
        <v>29</v>
      </c>
      <c r="L9" s="40"/>
    </row>
    <row r="10" spans="1:12" s="16" customFormat="1" ht="30.6" customHeight="1" x14ac:dyDescent="0.3">
      <c r="A10" s="41">
        <v>178</v>
      </c>
      <c r="B10" s="41">
        <v>21</v>
      </c>
      <c r="C10" s="41" t="str">
        <f>CONCATENATE(Table2[[#This Row],[Unique ID]],"-",Table2[[#This Row],[Rule ID]])</f>
        <v>178-21</v>
      </c>
      <c r="D10" s="41" t="str">
        <f>VLOOKUP($C10,ListofRules!$C$2:$K$18,7,FALSE)</f>
        <v>G3.1.3.5</v>
      </c>
      <c r="E10" s="41" t="str">
        <f>VLOOKUP($C10,ListofRules!$C$2:$K$18,8,FALSE)</f>
        <v>As-Designed</v>
      </c>
      <c r="F10" s="41" t="str">
        <f>VLOOKUP($C10,ListofRules!$C$2:$K$18,9,FALSE)</f>
        <v>When baseline building includes boilers, Hot Water Pump Power = 19W/gpm</v>
      </c>
      <c r="G10" s="40" t="s">
        <v>145</v>
      </c>
      <c r="H10" s="40" t="s">
        <v>18</v>
      </c>
      <c r="I10" s="41" t="s">
        <v>27</v>
      </c>
      <c r="J10" s="40" t="s">
        <v>23</v>
      </c>
      <c r="K10" s="40" t="s">
        <v>29</v>
      </c>
      <c r="L10" s="40"/>
    </row>
    <row r="11" spans="1:12" s="25" customFormat="1" ht="30.6" customHeight="1" x14ac:dyDescent="0.3">
      <c r="A11" s="49">
        <v>179</v>
      </c>
      <c r="B11" s="49">
        <v>21</v>
      </c>
      <c r="C11" s="49" t="str">
        <f>CONCATENATE(Table2[[#This Row],[Unique ID]],"-",Table2[[#This Row],[Rule ID]])</f>
        <v>179-21</v>
      </c>
      <c r="D11" s="41" t="str">
        <f>VLOOKUP($C11,ListofRules!$C$2:$K$18,7,FALSE)</f>
        <v>G3.1.3.5</v>
      </c>
      <c r="E11" s="41" t="str">
        <f>VLOOKUP($C11,ListofRules!$C$2:$K$18,8,FALSE)</f>
        <v>As-Designed</v>
      </c>
      <c r="F11" s="41" t="str">
        <f>VLOOKUP($C11,ListofRules!$C$2:$K$18,9,FALSE)</f>
        <v>When the building uses boilers the hot water pump shall be modeled as  riding the pump curve if the hot water system serves less than 120,000 ft^2 otherwise it shall be modeled with a VFD.</v>
      </c>
      <c r="G11" s="41" t="s">
        <v>146</v>
      </c>
      <c r="H11" s="40" t="s">
        <v>18</v>
      </c>
      <c r="I11" s="41" t="s">
        <v>27</v>
      </c>
      <c r="J11" s="40" t="s">
        <v>23</v>
      </c>
      <c r="K11" s="40" t="s">
        <v>29</v>
      </c>
      <c r="L11" s="42"/>
    </row>
    <row r="12" spans="1:12" s="25" customFormat="1" ht="30.6" customHeight="1" x14ac:dyDescent="0.3">
      <c r="A12" s="49">
        <v>180</v>
      </c>
      <c r="B12" s="49">
        <v>21</v>
      </c>
      <c r="C12" s="49" t="str">
        <f>CONCATENATE(Table2[[#This Row],[Unique ID]],"-",Table2[[#This Row],[Rule ID]])</f>
        <v>180-21</v>
      </c>
      <c r="D12" s="41" t="str">
        <f>VLOOKUP($C12,ListofRules!$C$2:$K$18,7,FALSE)</f>
        <v>G3.1.3.5</v>
      </c>
      <c r="E12" s="41" t="str">
        <f>VLOOKUP($C12,ListofRules!$C$2:$K$18,8,FALSE)</f>
        <v>As-Designed</v>
      </c>
      <c r="F12" s="41" t="str">
        <f>VLOOKUP($C12,ListofRules!$C$2:$K$18,9,FALSE)</f>
        <v>When the system uses boilers the hot water system shall be modeled as primary only with continuous variable flow and a minimum turndown of 25%.</v>
      </c>
      <c r="G12" s="40" t="s">
        <v>147</v>
      </c>
      <c r="H12" s="40" t="s">
        <v>18</v>
      </c>
      <c r="I12" s="41" t="s">
        <v>27</v>
      </c>
      <c r="J12" s="40" t="s">
        <v>23</v>
      </c>
      <c r="K12" s="40" t="s">
        <v>29</v>
      </c>
      <c r="L12" s="42"/>
    </row>
    <row r="13" spans="1:12" s="16" customFormat="1" ht="30.6" customHeight="1" x14ac:dyDescent="0.3">
      <c r="A13" s="116">
        <v>182</v>
      </c>
      <c r="B13" s="41">
        <v>21</v>
      </c>
      <c r="C13" s="41" t="str">
        <f>CONCATENATE(Table2[[#This Row],[Unique ID]],"-",Table2[[#This Row],[Rule ID]])</f>
        <v>182-21</v>
      </c>
      <c r="D13" s="41" t="str">
        <f>VLOOKUP($C13,ListofRules!$C$2:$K$18,7,FALSE)</f>
        <v>G3.1.3.2</v>
      </c>
      <c r="E13" s="41" t="str">
        <f>VLOOKUP($C13,ListofRules!$C$2:$K$18,8,FALSE)</f>
        <v>As-Designed</v>
      </c>
      <c r="F13" s="41" t="str">
        <f>VLOOKUP($C13,ListofRules!$C$2:$K$18,9,FALSE)</f>
        <v>When baseline building uses purchased heat, No boilers shall be modeled</v>
      </c>
      <c r="G13" s="40" t="s">
        <v>149</v>
      </c>
      <c r="H13" s="40" t="s">
        <v>18</v>
      </c>
      <c r="I13" s="41" t="s">
        <v>27</v>
      </c>
      <c r="J13" s="40" t="s">
        <v>23</v>
      </c>
      <c r="K13" s="40" t="s">
        <v>29</v>
      </c>
      <c r="L13" s="40"/>
    </row>
    <row r="14" spans="1:12" s="16" customFormat="1" ht="62.4" customHeight="1" x14ac:dyDescent="0.3">
      <c r="A14" s="116">
        <v>183</v>
      </c>
      <c r="B14" s="41">
        <v>21</v>
      </c>
      <c r="C14" s="41" t="str">
        <f>CONCATENATE(Table2[[#This Row],[Unique ID]],"-",Table2[[#This Row],[Rule ID]])</f>
        <v>183-21</v>
      </c>
      <c r="D14" s="41" t="str">
        <f>VLOOKUP($C14,ListofRules!$C$2:$K$18,7,FALSE)</f>
        <v>G3.1.3.3</v>
      </c>
      <c r="E14" s="41" t="str">
        <f>VLOOKUP($C14,ListofRules!$C$2:$K$18,8,FALSE)</f>
        <v>As-Designed</v>
      </c>
      <c r="F14" s="41" t="str">
        <f>VLOOKUP($C14,ListofRules!$C$2:$K$18,9,FALSE)</f>
        <v>When baseline building uses purchased HW baseline system hot water system shallbe modeled so - Model HWST = 180F and return design temp = 130F</v>
      </c>
      <c r="G14" s="40" t="s">
        <v>148</v>
      </c>
      <c r="H14" s="40" t="s">
        <v>18</v>
      </c>
      <c r="I14" s="41" t="s">
        <v>27</v>
      </c>
      <c r="J14" s="40" t="s">
        <v>23</v>
      </c>
      <c r="K14" s="40" t="s">
        <v>29</v>
      </c>
      <c r="L14" s="40"/>
    </row>
    <row r="15" spans="1:12" s="16" customFormat="1" ht="30.6" customHeight="1" x14ac:dyDescent="0.3">
      <c r="A15" s="116">
        <v>184</v>
      </c>
      <c r="B15" s="41">
        <v>21</v>
      </c>
      <c r="C15" s="41" t="str">
        <f>CONCATENATE(Table2[[#This Row],[Unique ID]],"-",Table2[[#This Row],[Rule ID]])</f>
        <v>184-21</v>
      </c>
      <c r="D15" s="41" t="str">
        <f>VLOOKUP($C15,ListofRules!$C$2:$K$18,7,FALSE)</f>
        <v>G3.1.3.4</v>
      </c>
      <c r="E15" s="41" t="str">
        <f>VLOOKUP($C15,ListofRules!$C$2:$K$18,8,FALSE)</f>
        <v>As-Designed</v>
      </c>
      <c r="F15" s="41" t="str">
        <f>VLOOKUP($C15,ListofRules!$C$2:$K$18,9,FALSE)</f>
        <v>When baseline building uses purchased heat do not model supply temperature reset.</v>
      </c>
      <c r="G15" s="40" t="s">
        <v>150</v>
      </c>
      <c r="H15" s="40" t="s">
        <v>18</v>
      </c>
      <c r="I15" s="41" t="s">
        <v>27</v>
      </c>
      <c r="J15" s="40" t="s">
        <v>23</v>
      </c>
      <c r="K15" s="40" t="s">
        <v>29</v>
      </c>
      <c r="L15" s="40"/>
    </row>
    <row r="16" spans="1:12" s="16" customFormat="1" ht="52.2" customHeight="1" x14ac:dyDescent="0.3">
      <c r="A16" s="116">
        <v>185</v>
      </c>
      <c r="B16" s="41">
        <v>21</v>
      </c>
      <c r="C16" s="41" t="str">
        <f>CONCATENATE(Table2[[#This Row],[Unique ID]],"-",Table2[[#This Row],[Rule ID]])</f>
        <v>185-21</v>
      </c>
      <c r="D16" s="41" t="str">
        <f>VLOOKUP($C16,ListofRules!$C$2:$K$18,7,FALSE)</f>
        <v>G3.1.3.5</v>
      </c>
      <c r="E16" s="41" t="str">
        <f>VLOOKUP($C16,ListofRules!$C$2:$K$18,8,FALSE)</f>
        <v>As-Designed</v>
      </c>
      <c r="F16" s="41" t="str">
        <f>VLOOKUP($C16,ListofRules!$C$2:$K$18,9,FALSE)</f>
        <v>When baseline building uses purchased heat hot water pump power = 14W/gpm</v>
      </c>
      <c r="G16" s="40" t="s">
        <v>151</v>
      </c>
      <c r="H16" s="40" t="s">
        <v>18</v>
      </c>
      <c r="I16" s="41" t="s">
        <v>27</v>
      </c>
      <c r="J16" s="40" t="s">
        <v>23</v>
      </c>
      <c r="K16" s="40" t="s">
        <v>29</v>
      </c>
      <c r="L16" s="40"/>
    </row>
    <row r="17" spans="1:12" s="16" customFormat="1" ht="84.6" customHeight="1" x14ac:dyDescent="0.3">
      <c r="A17" s="116">
        <v>186</v>
      </c>
      <c r="B17" s="41">
        <v>21</v>
      </c>
      <c r="C17" s="41" t="str">
        <f>CONCATENATE(Table2[[#This Row],[Unique ID]],"-",Table2[[#This Row],[Rule ID]])</f>
        <v>186-21</v>
      </c>
      <c r="D17" s="41" t="str">
        <f>VLOOKUP($C17,ListofRules!$C$2:$K$18,7,FALSE)</f>
        <v>G3.1.3.5</v>
      </c>
      <c r="E17" s="41" t="str">
        <f>VLOOKUP($C17,ListofRules!$C$2:$K$18,8,FALSE)</f>
        <v>As-Designed</v>
      </c>
      <c r="F17" s="41" t="str">
        <f>VLOOKUP($C17,ListofRules!$C$2:$K$18,9,FALSE)</f>
        <v>When the building uses purchased heat the hot water pump shall be modeled as riding the pump curve if the hot water system serves less than 120,000 ft^2 otherwise it shall be modeled with a VFD.</v>
      </c>
      <c r="G17" s="41" t="s">
        <v>152</v>
      </c>
      <c r="H17" s="40" t="s">
        <v>18</v>
      </c>
      <c r="I17" s="41" t="s">
        <v>27</v>
      </c>
      <c r="J17" s="40" t="s">
        <v>23</v>
      </c>
      <c r="K17" s="40" t="s">
        <v>29</v>
      </c>
      <c r="L17" s="40"/>
    </row>
    <row r="18" spans="1:12" s="16" customFormat="1" ht="58.8" customHeight="1" x14ac:dyDescent="0.3">
      <c r="A18" s="116">
        <v>187</v>
      </c>
      <c r="B18" s="41">
        <v>21</v>
      </c>
      <c r="C18" s="41" t="str">
        <f>CONCATENATE(Table2[[#This Row],[Unique ID]],"-",Table2[[#This Row],[Rule ID]])</f>
        <v>187-21</v>
      </c>
      <c r="D18" s="41" t="str">
        <f>VLOOKUP($C18,ListofRules!$C$2:$K$18,7,FALSE)</f>
        <v>G3.1.3.5</v>
      </c>
      <c r="E18" s="41" t="str">
        <f>VLOOKUP($C18,ListofRules!$C$2:$K$18,8,FALSE)</f>
        <v>As-Designed</v>
      </c>
      <c r="F18" s="41" t="str">
        <f>VLOOKUP($C18,ListofRules!$C$2:$K$18,9,FALSE)</f>
        <v>When the building uses purchased heat the hot water system shall be modeled as primary only with continuous variable flow and a minimum turndown of 25%.</v>
      </c>
      <c r="G18" s="40" t="s">
        <v>153</v>
      </c>
      <c r="H18" s="40" t="s">
        <v>18</v>
      </c>
      <c r="I18" s="41" t="s">
        <v>27</v>
      </c>
      <c r="J18" s="40" t="s">
        <v>23</v>
      </c>
      <c r="K18" s="40" t="s">
        <v>29</v>
      </c>
      <c r="L18" s="40"/>
    </row>
  </sheetData>
  <phoneticPr fontId="13" type="noConversion"/>
  <pageMargins left="0.7" right="0.7" top="0.75" bottom="0.75" header="0.3" footer="0.3"/>
  <pageSetup scale="52" fitToHeight="2"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2E474-3582-4BCA-9133-FFBBB7D2D02A}">
  <sheetPr>
    <pageSetUpPr fitToPage="1"/>
  </sheetPr>
  <dimension ref="A1:V35"/>
  <sheetViews>
    <sheetView zoomScale="70" zoomScaleNormal="70" workbookViewId="0">
      <pane xSplit="5" ySplit="1" topLeftCell="K11" activePane="bottomRight" state="frozenSplit"/>
      <selection pane="topRight" activeCell="G1" sqref="G1"/>
      <selection pane="bottomLeft" activeCell="A4" sqref="A4"/>
      <selection pane="bottomRight" activeCell="N14" sqref="N14"/>
    </sheetView>
  </sheetViews>
  <sheetFormatPr defaultRowHeight="13.8" x14ac:dyDescent="0.3"/>
  <cols>
    <col min="1" max="3" width="6" style="55" customWidth="1"/>
    <col min="4" max="4" width="13.88671875" style="55" customWidth="1"/>
    <col min="5" max="5" width="33.21875" style="60" customWidth="1"/>
    <col min="6" max="6" width="23.21875" style="55" customWidth="1"/>
    <col min="7" max="7" width="28.21875" style="55" customWidth="1"/>
    <col min="8" max="8" width="20" style="55" customWidth="1"/>
    <col min="9" max="9" width="12.77734375" style="55" customWidth="1"/>
    <col min="10" max="10" width="27" style="55" customWidth="1"/>
    <col min="11" max="11" width="12.88671875" style="55" customWidth="1"/>
    <col min="12" max="12" width="22.6640625" style="55" customWidth="1"/>
    <col min="13" max="13" width="29.44140625" style="55" customWidth="1"/>
    <col min="14" max="14" width="28.21875" style="55" customWidth="1"/>
    <col min="15" max="15" width="18.5546875" style="55" customWidth="1"/>
    <col min="16" max="16" width="22.6640625" style="55" customWidth="1"/>
    <col min="17" max="17" width="29.6640625" style="56" customWidth="1"/>
    <col min="18" max="18" width="23.6640625" style="55" customWidth="1"/>
    <col min="19" max="19" width="29.88671875" style="57" customWidth="1"/>
    <col min="20" max="20" width="12.33203125" style="55" customWidth="1"/>
    <col min="21" max="21" width="13.21875" style="55" customWidth="1"/>
    <col min="22" max="16384" width="8.88671875" style="55"/>
  </cols>
  <sheetData>
    <row r="1" spans="1:22" s="54" customFormat="1" ht="53.4" thickBot="1" x14ac:dyDescent="0.3">
      <c r="A1" s="39" t="s">
        <v>15</v>
      </c>
      <c r="B1" s="39" t="s">
        <v>10</v>
      </c>
      <c r="C1" s="39" t="s">
        <v>11</v>
      </c>
      <c r="D1" s="39" t="s">
        <v>21</v>
      </c>
      <c r="E1" s="61" t="s">
        <v>20</v>
      </c>
      <c r="F1" s="39" t="s">
        <v>30</v>
      </c>
      <c r="G1" s="39" t="s">
        <v>31</v>
      </c>
      <c r="H1" s="39" t="s">
        <v>28</v>
      </c>
      <c r="I1" s="39" t="s">
        <v>2</v>
      </c>
      <c r="J1" s="39" t="s">
        <v>9</v>
      </c>
      <c r="K1" s="39" t="s">
        <v>14</v>
      </c>
      <c r="L1" s="39" t="s">
        <v>8</v>
      </c>
      <c r="M1" s="39" t="s">
        <v>19</v>
      </c>
      <c r="N1" s="39" t="s">
        <v>6</v>
      </c>
      <c r="O1" s="62" t="s">
        <v>5</v>
      </c>
      <c r="P1" s="62" t="s">
        <v>4</v>
      </c>
      <c r="Q1" s="62" t="s">
        <v>3</v>
      </c>
      <c r="R1" s="39" t="s">
        <v>7</v>
      </c>
      <c r="S1" s="38" t="s">
        <v>1</v>
      </c>
      <c r="T1" s="37" t="s">
        <v>317</v>
      </c>
      <c r="U1" s="37"/>
      <c r="V1" s="38"/>
    </row>
    <row r="2" spans="1:22" x14ac:dyDescent="0.3">
      <c r="A2" s="63"/>
      <c r="B2" s="63"/>
      <c r="C2" s="64" t="s">
        <v>87</v>
      </c>
      <c r="D2" s="64"/>
      <c r="E2" s="65"/>
      <c r="F2" s="64"/>
      <c r="G2" s="64"/>
      <c r="H2" s="64"/>
      <c r="I2" s="63"/>
      <c r="J2" s="63"/>
      <c r="K2" s="63"/>
      <c r="L2" s="63"/>
      <c r="M2" s="63"/>
      <c r="N2" s="63"/>
      <c r="O2" s="66"/>
      <c r="P2" s="66"/>
      <c r="Q2" s="66"/>
      <c r="R2" s="63"/>
      <c r="S2" s="67"/>
    </row>
    <row r="3" spans="1:22" s="68" customFormat="1" ht="44.4" customHeight="1" x14ac:dyDescent="0.3">
      <c r="A3" s="72">
        <v>139</v>
      </c>
      <c r="B3" s="72">
        <v>18</v>
      </c>
      <c r="C3" s="72" t="s">
        <v>16</v>
      </c>
      <c r="D3" s="73" t="str">
        <f t="shared" ref="D3:D8" si="0">A3&amp;"-"&amp;B3&amp;C3</f>
        <v>139-18a</v>
      </c>
      <c r="E3" s="74" t="str">
        <f>VLOOKUP(CONCATENATE(A3,"-",B3),Table2[[Rule ID2]:[Note]],5,FALSE)</f>
        <v>For purchased HW/steam in Proposed, the baseline shall also be modeled with Pursches HW/steam</v>
      </c>
      <c r="F3" s="74" t="str">
        <f>VLOOKUP(CONCATENATE($A3,"-",$B3),Table2[[Rule ID2]:[Note]],7,FALSE)</f>
        <v>Baseline RMR = expected value</v>
      </c>
      <c r="G3" s="74" t="str">
        <f>VLOOKUP(CONCATENATE($A3,"-",$B3),Table2[[Rule ID2]:[Note]],8,FALSE)</f>
        <v>Proposed is modeled with purchased HW/steam</v>
      </c>
      <c r="H3" s="74" t="str">
        <f>VLOOKUP(CONCATENATE($A3,"-",$B3),Table2[[Rule ID2]:[Note]],9,FALSE)</f>
        <v>No</v>
      </c>
      <c r="I3" s="75" t="s">
        <v>183</v>
      </c>
      <c r="J3" s="75" t="s">
        <v>184</v>
      </c>
      <c r="K3" s="75" t="str">
        <f>VLOOKUP(CONCATENATE($A3,"-",$B3),Table2[[Rule ID2]:[Note]],6,FALSE)</f>
        <v>Baseline</v>
      </c>
      <c r="L3" s="75" t="s">
        <v>13</v>
      </c>
      <c r="M3" s="75" t="s">
        <v>186</v>
      </c>
      <c r="N3" s="74" t="s">
        <v>303</v>
      </c>
      <c r="O3" s="73"/>
      <c r="P3" s="73" t="s">
        <v>306</v>
      </c>
      <c r="Q3" s="73" t="s">
        <v>305</v>
      </c>
      <c r="R3" s="75"/>
      <c r="S3" s="125" t="s">
        <v>304</v>
      </c>
    </row>
    <row r="4" spans="1:22" ht="41.4" customHeight="1" x14ac:dyDescent="0.3">
      <c r="A4" s="72">
        <v>139</v>
      </c>
      <c r="B4" s="72">
        <v>18</v>
      </c>
      <c r="C4" s="72" t="s">
        <v>16</v>
      </c>
      <c r="D4" s="73" t="str">
        <f t="shared" ref="D4:D5" si="1">A4&amp;"-"&amp;B4&amp;C4</f>
        <v>139-18a</v>
      </c>
      <c r="E4" s="74" t="str">
        <f>VLOOKUP(CONCATENATE(A4,"-",B4),Table2[[Rule ID2]:[Note]],5,FALSE)</f>
        <v>For purchased HW/steam in Proposed, the baseline shall also be modeled with Pursches HW/steam</v>
      </c>
      <c r="F4" s="74" t="str">
        <f>VLOOKUP(CONCATENATE($A4,"-",$B4),Table2[[Rule ID2]:[Note]],7,FALSE)</f>
        <v>Baseline RMR = expected value</v>
      </c>
      <c r="G4" s="74" t="str">
        <f>VLOOKUP(CONCATENATE($A4,"-",$B4),Table2[[Rule ID2]:[Note]],8,FALSE)</f>
        <v>Proposed is modeled with purchased HW/steam</v>
      </c>
      <c r="H4" s="74" t="str">
        <f>VLOOKUP(CONCATENATE($A4,"-",$B4),Table2[[Rule ID2]:[Note]],9,FALSE)</f>
        <v>No</v>
      </c>
      <c r="I4" s="75" t="s">
        <v>183</v>
      </c>
      <c r="J4" s="75" t="s">
        <v>185</v>
      </c>
      <c r="K4" s="76" t="str">
        <f>VLOOKUP(CONCATENATE($A4,"-",$B4),Table2[[Rule ID2]:[Note]],6,FALSE)</f>
        <v>Baseline</v>
      </c>
      <c r="L4" s="76" t="s">
        <v>12</v>
      </c>
      <c r="M4" s="75" t="s">
        <v>187</v>
      </c>
      <c r="N4" s="74" t="s">
        <v>307</v>
      </c>
      <c r="O4" s="73"/>
      <c r="P4" s="73" t="s">
        <v>306</v>
      </c>
      <c r="Q4" s="73" t="s">
        <v>308</v>
      </c>
      <c r="R4" s="76"/>
      <c r="S4" s="126" t="s">
        <v>309</v>
      </c>
    </row>
    <row r="5" spans="1:22" ht="53.4" customHeight="1" x14ac:dyDescent="0.3">
      <c r="A5" s="78">
        <v>144</v>
      </c>
      <c r="B5" s="78">
        <v>18</v>
      </c>
      <c r="C5" s="78" t="s">
        <v>16</v>
      </c>
      <c r="D5" s="79" t="str">
        <f t="shared" si="1"/>
        <v>144-18a</v>
      </c>
      <c r="E5" s="80" t="str">
        <f>VLOOKUP(CONCATENATE(A5,"-",B5),Table2[[Rule ID2]:[Note]],5,FALSE)</f>
        <v>For purchased HW/steam in Proposed, the baseline shall have the same number of pumps as proposed</v>
      </c>
      <c r="F5" s="80" t="str">
        <f>VLOOKUP(CONCATENATE($A5,"-",$B5),Table2[[Rule ID2]:[Note]],7,FALSE)</f>
        <v>Baseline RMR = expected value</v>
      </c>
      <c r="G5" s="80" t="str">
        <f>VLOOKUP(CONCATENATE($A5,"-",$B5),Table2[[Rule ID2]:[Note]],8,FALSE)</f>
        <v>Proposed is modeled with purchased HW/steam</v>
      </c>
      <c r="H5" s="80" t="str">
        <f>VLOOKUP(CONCATENATE($A5,"-",$B5),Table2[[Rule ID2]:[Note]],9,FALSE)</f>
        <v>No</v>
      </c>
      <c r="I5" s="81" t="s">
        <v>183</v>
      </c>
      <c r="J5" s="82" t="s">
        <v>191</v>
      </c>
      <c r="K5" s="82" t="str">
        <f>VLOOKUP(CONCATENATE($A5,"-",$B5),Table2[[Rule ID2]:[Note]],6,FALSE)</f>
        <v>Baseline</v>
      </c>
      <c r="L5" s="81" t="s">
        <v>13</v>
      </c>
      <c r="M5" s="82" t="s">
        <v>193</v>
      </c>
      <c r="N5" s="80" t="s">
        <v>310</v>
      </c>
      <c r="O5" s="79"/>
      <c r="P5" s="79" t="s">
        <v>319</v>
      </c>
      <c r="Q5" s="79" t="s">
        <v>321</v>
      </c>
      <c r="R5" s="82"/>
      <c r="S5" s="83"/>
    </row>
    <row r="6" spans="1:22" ht="50.4" customHeight="1" x14ac:dyDescent="0.3">
      <c r="A6" s="78">
        <v>144</v>
      </c>
      <c r="B6" s="78">
        <v>18</v>
      </c>
      <c r="C6" s="78" t="s">
        <v>16</v>
      </c>
      <c r="D6" s="84" t="str">
        <f t="shared" si="0"/>
        <v>144-18a</v>
      </c>
      <c r="E6" s="80" t="str">
        <f>VLOOKUP(CONCATENATE(A6,"-",B6),Table2[[Rule ID2]:[Note]],5,FALSE)</f>
        <v>For purchased HW/steam in Proposed, the baseline shall have the same number of pumps as proposed</v>
      </c>
      <c r="F6" s="80" t="str">
        <f>VLOOKUP(CONCATENATE($A6,"-",$B6),Table2[[Rule ID2]:[Note]],7,FALSE)</f>
        <v>Baseline RMR = expected value</v>
      </c>
      <c r="G6" s="80" t="str">
        <f>VLOOKUP(CONCATENATE($A6,"-",$B6),Table2[[Rule ID2]:[Note]],8,FALSE)</f>
        <v>Proposed is modeled with purchased HW/steam</v>
      </c>
      <c r="H6" s="80" t="str">
        <f>VLOOKUP(CONCATENATE($A6,"-",$B6),Table2[[Rule ID2]:[Note]],9,FALSE)</f>
        <v>No</v>
      </c>
      <c r="I6" s="81" t="s">
        <v>183</v>
      </c>
      <c r="J6" s="82" t="s">
        <v>192</v>
      </c>
      <c r="K6" s="82" t="str">
        <f>VLOOKUP(CONCATENATE($A6,"-",$B6),Table2[[Rule ID2]:[Note]],6,FALSE)</f>
        <v>Baseline</v>
      </c>
      <c r="L6" s="82" t="s">
        <v>12</v>
      </c>
      <c r="M6" s="82" t="s">
        <v>194</v>
      </c>
      <c r="N6" s="80" t="s">
        <v>310</v>
      </c>
      <c r="O6" s="79"/>
      <c r="P6" s="79" t="s">
        <v>320</v>
      </c>
      <c r="Q6" s="79" t="s">
        <v>322</v>
      </c>
      <c r="R6" s="82"/>
      <c r="S6" s="83"/>
    </row>
    <row r="7" spans="1:22" ht="39" customHeight="1" x14ac:dyDescent="0.3">
      <c r="A7" s="72">
        <v>147</v>
      </c>
      <c r="B7" s="72">
        <v>19</v>
      </c>
      <c r="C7" s="72" t="s">
        <v>16</v>
      </c>
      <c r="D7" s="85" t="str">
        <f>A7&amp;"-"&amp;B7&amp;C7</f>
        <v>147-19a</v>
      </c>
      <c r="E7" s="74" t="str">
        <f>VLOOKUP(CONCATENATE(A7,"-",B7),Table2[[Rule ID2]:[Note]],5,FALSE)</f>
        <v>Plant sized based on coincident loads</v>
      </c>
      <c r="F7" s="74" t="str">
        <f>VLOOKUP(CONCATENATE($A7,"-",$B7),Table2[[Rule ID2]:[Note]],7,FALSE)</f>
        <v>Baseline RMR = expected value</v>
      </c>
      <c r="G7" s="74" t="str">
        <f>VLOOKUP(CONCATENATE($A7,"-",$B7),Table2[[Rule ID2]:[Note]],8,FALSE)</f>
        <v>none</v>
      </c>
      <c r="H7" s="74" t="str">
        <f>VLOOKUP(CONCATENATE($A7,"-",$B7),Table2[[Rule ID2]:[Note]],9,FALSE)</f>
        <v>No</v>
      </c>
      <c r="I7" s="75" t="s">
        <v>183</v>
      </c>
      <c r="J7" s="76" t="s">
        <v>208</v>
      </c>
      <c r="K7" s="76" t="str">
        <f>VLOOKUP(CONCATENATE($A7,"-",$B7),Table2[[Rule ID2]:[Note]],6,FALSE)</f>
        <v>Baseline</v>
      </c>
      <c r="L7" s="75" t="s">
        <v>13</v>
      </c>
      <c r="M7" s="76" t="s">
        <v>207</v>
      </c>
      <c r="N7" s="74" t="s">
        <v>204</v>
      </c>
      <c r="O7" s="73"/>
      <c r="P7" s="73"/>
      <c r="Q7" s="73" t="s">
        <v>206</v>
      </c>
      <c r="R7" s="76"/>
      <c r="S7" s="77"/>
    </row>
    <row r="8" spans="1:22" ht="45.6" customHeight="1" x14ac:dyDescent="0.3">
      <c r="A8" s="72">
        <v>147</v>
      </c>
      <c r="B8" s="72">
        <v>19</v>
      </c>
      <c r="C8" s="72" t="s">
        <v>16</v>
      </c>
      <c r="D8" s="85" t="str">
        <f t="shared" si="0"/>
        <v>147-19a</v>
      </c>
      <c r="E8" s="74" t="str">
        <f>VLOOKUP(CONCATENATE(A8,"-",B8),Table2[[Rule ID2]:[Note]],5,FALSE)</f>
        <v>Plant sized based on coincident loads</v>
      </c>
      <c r="F8" s="74" t="str">
        <f>VLOOKUP(CONCATENATE($A8,"-",$B8),Table2[[Rule ID2]:[Note]],7,FALSE)</f>
        <v>Baseline RMR = expected value</v>
      </c>
      <c r="G8" s="74" t="str">
        <f>VLOOKUP(CONCATENATE($A8,"-",$B8),Table2[[Rule ID2]:[Note]],8,FALSE)</f>
        <v>none</v>
      </c>
      <c r="H8" s="74" t="str">
        <f>VLOOKUP(CONCATENATE($A8,"-",$B8),Table2[[Rule ID2]:[Note]],9,FALSE)</f>
        <v>No</v>
      </c>
      <c r="I8" s="75" t="s">
        <v>183</v>
      </c>
      <c r="J8" s="76" t="s">
        <v>209</v>
      </c>
      <c r="K8" s="76" t="str">
        <f>VLOOKUP(CONCATENATE($A8,"-",$B8),Table2[[Rule ID2]:[Note]],6,FALSE)</f>
        <v>Baseline</v>
      </c>
      <c r="L8" s="76" t="s">
        <v>12</v>
      </c>
      <c r="M8" s="76" t="s">
        <v>210</v>
      </c>
      <c r="N8" s="74" t="s">
        <v>204</v>
      </c>
      <c r="O8" s="73"/>
      <c r="P8" s="73"/>
      <c r="Q8" s="73" t="s">
        <v>211</v>
      </c>
      <c r="R8" s="76"/>
      <c r="S8" s="77"/>
    </row>
    <row r="9" spans="1:22" s="31" customFormat="1" ht="52.2" customHeight="1" x14ac:dyDescent="0.25">
      <c r="A9" s="90">
        <v>173</v>
      </c>
      <c r="B9" s="90">
        <v>21</v>
      </c>
      <c r="C9" s="91" t="s">
        <v>16</v>
      </c>
      <c r="D9" s="91" t="str">
        <f t="shared" ref="D9:D11" si="2">A9&amp;"-"&amp;B9&amp;C9</f>
        <v>173-21a</v>
      </c>
      <c r="E9" s="69" t="str">
        <f>VLOOKUP(CONCATENATE($A9,"-",$B9),Table2[[Rule ID2]:[Note]],5,FALSE)</f>
        <v>Boilers should be modeled if baseline system = 1,5,7,11,12 and should be of natural draft type.</v>
      </c>
      <c r="F9" s="69" t="str">
        <f>VLOOKUP(CONCATENATE($A9,"-",$B9),Table2[[Rule ID2]:[Note]],7,FALSE)</f>
        <v>Baseline RMR = expected value</v>
      </c>
      <c r="G9" s="69" t="str">
        <f>VLOOKUP(CONCATENATE($A9,"-",$B9),Table2[[Rule ID2]:[Note]],8,FALSE)</f>
        <v>Baseline number of HW Loops &gt; 0 and number of boilers in HW loop &gt;0</v>
      </c>
      <c r="H9" s="69" t="str">
        <f>VLOOKUP(CONCATENATE($A9,"-",$B9),Table2[[Rule ID2]:[Note]],9,FALSE)</f>
        <v>No</v>
      </c>
      <c r="I9" s="92" t="s">
        <v>183</v>
      </c>
      <c r="J9" s="90" t="s">
        <v>81</v>
      </c>
      <c r="K9" s="90" t="str">
        <f>VLOOKUP(CONCATENATE($A9,"-",$B9),Table2[[Rule ID2]:[Note]],6,FALSE)</f>
        <v>Baseline</v>
      </c>
      <c r="L9" s="90" t="s">
        <v>13</v>
      </c>
      <c r="M9" s="90" t="s">
        <v>85</v>
      </c>
      <c r="N9" s="69" t="s">
        <v>311</v>
      </c>
      <c r="O9" s="93"/>
      <c r="P9" s="93"/>
      <c r="Q9" s="93" t="s">
        <v>312</v>
      </c>
      <c r="R9" s="90" t="s">
        <v>95</v>
      </c>
      <c r="S9" s="90" t="s">
        <v>213</v>
      </c>
    </row>
    <row r="10" spans="1:22" s="31" customFormat="1" ht="52.2" customHeight="1" x14ac:dyDescent="0.25">
      <c r="A10" s="90">
        <v>173</v>
      </c>
      <c r="B10" s="90">
        <v>21</v>
      </c>
      <c r="C10" s="91" t="s">
        <v>17</v>
      </c>
      <c r="D10" s="91" t="str">
        <f t="shared" si="2"/>
        <v>173-21b</v>
      </c>
      <c r="E10" s="69" t="str">
        <f>VLOOKUP(CONCATENATE(A10,"-",B10),Table2[[Rule ID2]:[Note]],5,FALSE)</f>
        <v>Boilers should be modeled if baseline system = 1,5,7,11,12 and should be of natural draft type.</v>
      </c>
      <c r="F10" s="69" t="str">
        <f>VLOOKUP(CONCATENATE($A10,"-",$B10),Table2[[Rule ID2]:[Note]],7,FALSE)</f>
        <v>Baseline RMR = expected value</v>
      </c>
      <c r="G10" s="69" t="str">
        <f>VLOOKUP(CONCATENATE($A10,"-",$B10),Table2[[Rule ID2]:[Note]],8,FALSE)</f>
        <v>Baseline number of HW Loops &gt; 0 and number of boilers in HW loop &gt;0</v>
      </c>
      <c r="H10" s="69" t="str">
        <f>VLOOKUP(CONCATENATE($A10,"-",$B10),Table2[[Rule ID2]:[Note]],9,FALSE)</f>
        <v>No</v>
      </c>
      <c r="I10" s="92" t="s">
        <v>183</v>
      </c>
      <c r="J10" s="90" t="s">
        <v>81</v>
      </c>
      <c r="K10" s="90" t="str">
        <f>VLOOKUP(CONCATENATE($A10,"-",$B10),Table2[[Rule ID2]:[Note]],6,FALSE)</f>
        <v>Baseline</v>
      </c>
      <c r="L10" s="90" t="s">
        <v>12</v>
      </c>
      <c r="M10" s="90" t="s">
        <v>86</v>
      </c>
      <c r="N10" s="69" t="s">
        <v>311</v>
      </c>
      <c r="O10" s="93"/>
      <c r="P10" s="93"/>
      <c r="Q10" s="93" t="s">
        <v>313</v>
      </c>
      <c r="R10" s="90" t="s">
        <v>95</v>
      </c>
      <c r="S10" s="90" t="s">
        <v>83</v>
      </c>
    </row>
    <row r="11" spans="1:22" s="31" customFormat="1" ht="182.4" customHeight="1" x14ac:dyDescent="0.25">
      <c r="A11" s="76">
        <v>174</v>
      </c>
      <c r="B11" s="76">
        <v>21</v>
      </c>
      <c r="C11" s="85" t="s">
        <v>16</v>
      </c>
      <c r="D11" s="85" t="str">
        <f t="shared" si="2"/>
        <v>174-21a</v>
      </c>
      <c r="E11" s="74" t="str">
        <f>VLOOKUP(CONCATENATE(A11,"-",B11),Table2[[Rule ID2]:[Note]],5,FALSE)</f>
        <v>For building area&gt;15,000ft2, two equally sized boilers should be modeled. Else a single boiler should be modeled.</v>
      </c>
      <c r="F11" s="74" t="str">
        <f>VLOOKUP(CONCATENATE($A11,"-",$B11),Table2[[Rule ID2]:[Note]],7,FALSE)</f>
        <v>Baseline RMR = expected value</v>
      </c>
      <c r="G11" s="74" t="str">
        <f>VLOOKUP(CONCATENATE($A11,"-",$B11),Table2[[Rule ID2]:[Note]],8,FALSE)</f>
        <v>Baseline number of HW Loops &gt; 0 and number of boilers in HW loop &gt;1</v>
      </c>
      <c r="H11" s="74" t="str">
        <f>VLOOKUP(CONCATENATE($A11,"-",$B11),Table2[[Rule ID2]:[Note]],9,FALSE)</f>
        <v>No</v>
      </c>
      <c r="I11" s="75" t="s">
        <v>183</v>
      </c>
      <c r="J11" s="76" t="s">
        <v>88</v>
      </c>
      <c r="K11" s="76" t="str">
        <f>VLOOKUP(CONCATENATE($A11,"-",$B11),Table2[[Rule ID2]:[Note]],6,FALSE)</f>
        <v>Baseline</v>
      </c>
      <c r="L11" s="76" t="s">
        <v>13</v>
      </c>
      <c r="M11" s="76" t="s">
        <v>90</v>
      </c>
      <c r="N11" s="74" t="s">
        <v>314</v>
      </c>
      <c r="O11" s="73"/>
      <c r="P11" s="73"/>
      <c r="Q11" s="73" t="s">
        <v>315</v>
      </c>
      <c r="R11" s="76" t="s">
        <v>95</v>
      </c>
      <c r="S11" s="76" t="s">
        <v>316</v>
      </c>
    </row>
    <row r="12" spans="1:22" s="31" customFormat="1" ht="111.6" customHeight="1" x14ac:dyDescent="0.25">
      <c r="A12" s="76">
        <v>174</v>
      </c>
      <c r="B12" s="76">
        <v>21</v>
      </c>
      <c r="C12" s="85" t="s">
        <v>17</v>
      </c>
      <c r="D12" s="85" t="str">
        <f t="shared" ref="D12:D13" si="3">A12&amp;"-"&amp;B12&amp;C12</f>
        <v>174-21b</v>
      </c>
      <c r="E12" s="74" t="str">
        <f>VLOOKUP(CONCATENATE(A12,"-",B12),Table2[[Rule ID2]:[Note]],5,FALSE)</f>
        <v>For building area&gt;15,000ft2, two equally sized boilers should be modeled. Else a single boiler should be modeled.</v>
      </c>
      <c r="F12" s="74" t="str">
        <f>VLOOKUP(CONCATENATE($A12,"-",$B12),Table2[[Rule ID2]:[Note]],7,FALSE)</f>
        <v>Baseline RMR = expected value</v>
      </c>
      <c r="G12" s="74" t="str">
        <f>VLOOKUP(CONCATENATE($A12,"-",$B12),Table2[[Rule ID2]:[Note]],8,FALSE)</f>
        <v>Baseline number of HW Loops &gt; 0 and number of boilers in HW loop &gt;1</v>
      </c>
      <c r="H12" s="74" t="str">
        <f>VLOOKUP(CONCATENATE($A12,"-",$B12),Table2[[Rule ID2]:[Note]],9,FALSE)</f>
        <v>No</v>
      </c>
      <c r="I12" s="75" t="s">
        <v>183</v>
      </c>
      <c r="J12" s="76" t="s">
        <v>88</v>
      </c>
      <c r="K12" s="76" t="str">
        <f>VLOOKUP(CONCATENATE($A12,"-",$B12),Table2[[Rule ID2]:[Note]],6,FALSE)</f>
        <v>Baseline</v>
      </c>
      <c r="L12" s="76" t="s">
        <v>12</v>
      </c>
      <c r="M12" s="76" t="s">
        <v>91</v>
      </c>
      <c r="N12" s="74" t="s">
        <v>217</v>
      </c>
      <c r="O12" s="73"/>
      <c r="P12" s="73"/>
      <c r="Q12" s="73" t="s">
        <v>219</v>
      </c>
      <c r="R12" s="76" t="s">
        <v>95</v>
      </c>
      <c r="S12" s="76" t="s">
        <v>89</v>
      </c>
    </row>
    <row r="13" spans="1:22" s="31" customFormat="1" ht="30.6" customHeight="1" x14ac:dyDescent="0.25">
      <c r="A13" s="76">
        <v>174</v>
      </c>
      <c r="B13" s="76">
        <v>21</v>
      </c>
      <c r="C13" s="85" t="s">
        <v>22</v>
      </c>
      <c r="D13" s="85" t="str">
        <f t="shared" si="3"/>
        <v>174-21c</v>
      </c>
      <c r="E13" s="74" t="str">
        <f>VLOOKUP(CONCATENATE(A13,"-",B13),Table2[[Rule ID2]:[Note]],5,FALSE)</f>
        <v>For building area&gt;15,000ft2, two equally sized boilers should be modeled. Else a single boiler should be modeled.</v>
      </c>
      <c r="F13" s="74" t="str">
        <f>VLOOKUP(CONCATENATE($A13,"-",$B13),Table2[[Rule ID2]:[Note]],7,FALSE)</f>
        <v>Baseline RMR = expected value</v>
      </c>
      <c r="G13" s="74" t="str">
        <f>VLOOKUP(CONCATENATE($A13,"-",$B13),Table2[[Rule ID2]:[Note]],8,FALSE)</f>
        <v>Baseline number of HW Loops &gt; 0 and number of boilers in HW loop &gt;1</v>
      </c>
      <c r="H13" s="74" t="str">
        <f>VLOOKUP(CONCATENATE($A13,"-",$B13),Table2[[Rule ID2]:[Note]],9,FALSE)</f>
        <v>No</v>
      </c>
      <c r="I13" s="75" t="s">
        <v>183</v>
      </c>
      <c r="J13" s="76" t="s">
        <v>88</v>
      </c>
      <c r="K13" s="76" t="str">
        <f>VLOOKUP(CONCATENATE($A13,"-",$B13),Table2[[Rule ID2]:[Note]],6,FALSE)</f>
        <v>Baseline</v>
      </c>
      <c r="L13" s="76" t="s">
        <v>13</v>
      </c>
      <c r="M13" s="76" t="s">
        <v>90</v>
      </c>
      <c r="N13" s="74" t="s">
        <v>217</v>
      </c>
      <c r="O13" s="73"/>
      <c r="P13" s="73"/>
      <c r="Q13" s="73" t="s">
        <v>218</v>
      </c>
      <c r="R13" s="76" t="s">
        <v>95</v>
      </c>
      <c r="S13" s="76" t="s">
        <v>89</v>
      </c>
    </row>
    <row r="14" spans="1:22" s="31" customFormat="1" ht="30.6" customHeight="1" x14ac:dyDescent="0.25">
      <c r="A14" s="76">
        <v>174</v>
      </c>
      <c r="B14" s="76">
        <v>21</v>
      </c>
      <c r="C14" s="85" t="s">
        <v>24</v>
      </c>
      <c r="D14" s="85" t="str">
        <f t="shared" ref="D14:D15" si="4">A14&amp;"-"&amp;B14&amp;C14</f>
        <v>174-21d</v>
      </c>
      <c r="E14" s="74" t="str">
        <f>VLOOKUP(CONCATENATE(A14,"-",B14),Table2[[Rule ID2]:[Note]],5,FALSE)</f>
        <v>For building area&gt;15,000ft2, two equally sized boilers should be modeled. Else a single boiler should be modeled.</v>
      </c>
      <c r="F14" s="74" t="str">
        <f>VLOOKUP(CONCATENATE($A14,"-",$B14),Table2[[Rule ID2]:[Note]],7,FALSE)</f>
        <v>Baseline RMR = expected value</v>
      </c>
      <c r="G14" s="74" t="str">
        <f>VLOOKUP(CONCATENATE($A14,"-",$B14),Table2[[Rule ID2]:[Note]],8,FALSE)</f>
        <v>Baseline number of HW Loops &gt; 0 and number of boilers in HW loop &gt;1</v>
      </c>
      <c r="H14" s="74" t="str">
        <f>VLOOKUP(CONCATENATE($A14,"-",$B14),Table2[[Rule ID2]:[Note]],9,FALSE)</f>
        <v>No</v>
      </c>
      <c r="I14" s="75" t="s">
        <v>183</v>
      </c>
      <c r="J14" s="76" t="s">
        <v>88</v>
      </c>
      <c r="K14" s="76" t="str">
        <f>VLOOKUP(CONCATENATE($A14,"-",$B14),Table2[[Rule ID2]:[Note]],6,FALSE)</f>
        <v>Baseline</v>
      </c>
      <c r="L14" s="76" t="s">
        <v>12</v>
      </c>
      <c r="M14" s="76" t="s">
        <v>91</v>
      </c>
      <c r="N14" s="74" t="s">
        <v>217</v>
      </c>
      <c r="O14" s="73"/>
      <c r="P14" s="73"/>
      <c r="Q14" s="73" t="s">
        <v>219</v>
      </c>
      <c r="R14" s="76" t="s">
        <v>95</v>
      </c>
      <c r="S14" s="76"/>
      <c r="T14" s="31" t="s">
        <v>318</v>
      </c>
    </row>
    <row r="15" spans="1:22" s="31" customFormat="1" ht="30.6" customHeight="1" x14ac:dyDescent="0.25">
      <c r="A15" s="76">
        <v>174</v>
      </c>
      <c r="B15" s="76">
        <v>21</v>
      </c>
      <c r="C15" s="85" t="s">
        <v>25</v>
      </c>
      <c r="D15" s="85" t="str">
        <f t="shared" si="4"/>
        <v>174-21e</v>
      </c>
      <c r="E15" s="74" t="str">
        <f>VLOOKUP(CONCATENATE(A15,"-",B15),Table2[[Rule ID2]:[Note]],5,FALSE)</f>
        <v>For building area&gt;15,000ft2, two equally sized boilers should be modeled. Else a single boiler should be modeled.</v>
      </c>
      <c r="F15" s="74" t="str">
        <f>VLOOKUP(CONCATENATE($A15,"-",$B15),Table2[[Rule ID2]:[Note]],7,FALSE)</f>
        <v>Baseline RMR = expected value</v>
      </c>
      <c r="G15" s="74" t="str">
        <f>VLOOKUP(CONCATENATE($A15,"-",$B15),Table2[[Rule ID2]:[Note]],8,FALSE)</f>
        <v>Baseline number of HW Loops &gt; 0 and number of boilers in HW loop &gt;1</v>
      </c>
      <c r="H15" s="74" t="str">
        <f>VLOOKUP(CONCATENATE($A15,"-",$B15),Table2[[Rule ID2]:[Note]],9,FALSE)</f>
        <v>No</v>
      </c>
      <c r="I15" s="75" t="s">
        <v>183</v>
      </c>
      <c r="J15" s="76" t="s">
        <v>92</v>
      </c>
      <c r="K15" s="76" t="str">
        <f>VLOOKUP(CONCATENATE($A15,"-",$B15),Table2[[Rule ID2]:[Note]],6,FALSE)</f>
        <v>Baseline</v>
      </c>
      <c r="L15" s="76" t="s">
        <v>13</v>
      </c>
      <c r="M15" s="76" t="s">
        <v>93</v>
      </c>
      <c r="N15" s="74" t="s">
        <v>217</v>
      </c>
      <c r="O15" s="73"/>
      <c r="P15" s="73"/>
      <c r="Q15" s="73" t="s">
        <v>220</v>
      </c>
      <c r="R15" s="76" t="s">
        <v>82</v>
      </c>
      <c r="S15" s="76"/>
    </row>
    <row r="16" spans="1:22" s="31" customFormat="1" ht="30.6" customHeight="1" x14ac:dyDescent="0.25">
      <c r="A16" s="76">
        <v>174</v>
      </c>
      <c r="B16" s="76">
        <v>21</v>
      </c>
      <c r="C16" s="85" t="s">
        <v>26</v>
      </c>
      <c r="D16" s="85" t="str">
        <f t="shared" ref="D16:D17" si="5">A16&amp;"-"&amp;B16&amp;C16</f>
        <v>174-21f</v>
      </c>
      <c r="E16" s="74" t="str">
        <f>VLOOKUP(CONCATENATE(A16,"-",B16),Table2[[Rule ID2]:[Note]],5,FALSE)</f>
        <v>For building area&gt;15,000ft2, two equally sized boilers should be modeled. Else a single boiler should be modeled.</v>
      </c>
      <c r="F16" s="74" t="str">
        <f>VLOOKUP(CONCATENATE($A16,"-",$B16),Table2[[Rule ID2]:[Note]],7,FALSE)</f>
        <v>Baseline RMR = expected value</v>
      </c>
      <c r="G16" s="74" t="str">
        <f>VLOOKUP(CONCATENATE($A16,"-",$B16),Table2[[Rule ID2]:[Note]],8,FALSE)</f>
        <v>Baseline number of HW Loops &gt; 0 and number of boilers in HW loop &gt;1</v>
      </c>
      <c r="H16" s="74" t="str">
        <f>VLOOKUP(CONCATENATE($A16,"-",$B16),Table2[[Rule ID2]:[Note]],9,FALSE)</f>
        <v>No</v>
      </c>
      <c r="I16" s="75" t="s">
        <v>183</v>
      </c>
      <c r="J16" s="76" t="s">
        <v>92</v>
      </c>
      <c r="K16" s="76" t="str">
        <f>VLOOKUP(CONCATENATE($A16,"-",$B16),Table2[[Rule ID2]:[Note]],6,FALSE)</f>
        <v>Baseline</v>
      </c>
      <c r="L16" s="76" t="s">
        <v>12</v>
      </c>
      <c r="M16" s="76" t="s">
        <v>94</v>
      </c>
      <c r="N16" s="74" t="s">
        <v>217</v>
      </c>
      <c r="O16" s="73"/>
      <c r="P16" s="73"/>
      <c r="Q16" s="73" t="s">
        <v>221</v>
      </c>
      <c r="R16" s="76" t="s">
        <v>82</v>
      </c>
      <c r="S16" s="76"/>
    </row>
    <row r="17" spans="1:19" s="59" customFormat="1" ht="33.6" customHeight="1" x14ac:dyDescent="0.25">
      <c r="A17" s="94">
        <v>175</v>
      </c>
      <c r="B17" s="94">
        <v>21</v>
      </c>
      <c r="C17" s="95" t="s">
        <v>16</v>
      </c>
      <c r="D17" s="95" t="str">
        <f t="shared" si="5"/>
        <v>175-21a</v>
      </c>
      <c r="E17" s="69" t="str">
        <f>VLOOKUP(CONCATENATE(A17,"-",B17),Table2[[Rule ID2]:[Note]],5,FALSE)</f>
        <v>For a baseline building with two boilers, each is staged based on Load.</v>
      </c>
      <c r="F17" s="69" t="str">
        <f>VLOOKUP(CONCATENATE($A17,"-",$B17),Table2[[Rule ID2]:[Note]],7,FALSE)</f>
        <v>Baseline RMR = expected value</v>
      </c>
      <c r="G17" s="69" t="str">
        <f>VLOOKUP(CONCATENATE($A17,"-",$B17),Table2[[Rule ID2]:[Note]],8,FALSE)</f>
        <v>Number of boilers -= 2</v>
      </c>
      <c r="H17" s="69" t="str">
        <f>VLOOKUP(CONCATENATE($A17,"-",$B17),Table2[[Rule ID2]:[Note]],9,FALSE)</f>
        <v>No</v>
      </c>
      <c r="I17" s="92" t="s">
        <v>183</v>
      </c>
      <c r="J17" s="94" t="s">
        <v>105</v>
      </c>
      <c r="K17" s="90" t="str">
        <f>VLOOKUP(CONCATENATE($A17,"-",$B17),Table2[[Rule ID2]:[Note]],6,FALSE)</f>
        <v>Baseline</v>
      </c>
      <c r="L17" s="94" t="s">
        <v>13</v>
      </c>
      <c r="M17" s="94" t="s">
        <v>225</v>
      </c>
      <c r="N17" s="96" t="s">
        <v>222</v>
      </c>
      <c r="O17" s="97"/>
      <c r="P17" s="97"/>
      <c r="Q17" s="97" t="s">
        <v>223</v>
      </c>
      <c r="R17" s="94" t="s">
        <v>82</v>
      </c>
      <c r="S17" s="94" t="s">
        <v>224</v>
      </c>
    </row>
    <row r="18" spans="1:19" s="59" customFormat="1" ht="30.6" customHeight="1" x14ac:dyDescent="0.25">
      <c r="A18" s="94">
        <v>175</v>
      </c>
      <c r="B18" s="94">
        <v>21</v>
      </c>
      <c r="C18" s="95" t="s">
        <v>17</v>
      </c>
      <c r="D18" s="95" t="str">
        <f t="shared" ref="D18" si="6">A18&amp;"-"&amp;B18&amp;C18</f>
        <v>175-21b</v>
      </c>
      <c r="E18" s="69" t="str">
        <f>VLOOKUP(CONCATENATE(A18,"-",B18),Table2[[Rule ID2]:[Note]],5,FALSE)</f>
        <v>For a baseline building with two boilers, each is staged based on Load.</v>
      </c>
      <c r="F18" s="69" t="str">
        <f>VLOOKUP(CONCATENATE($A18,"-",$B18),Table2[[Rule ID2]:[Note]],7,FALSE)</f>
        <v>Baseline RMR = expected value</v>
      </c>
      <c r="G18" s="69" t="str">
        <f>VLOOKUP(CONCATENATE($A18,"-",$B18),Table2[[Rule ID2]:[Note]],8,FALSE)</f>
        <v>Number of boilers -= 2</v>
      </c>
      <c r="H18" s="69" t="str">
        <f>VLOOKUP(CONCATENATE($A18,"-",$B18),Table2[[Rule ID2]:[Note]],9,FALSE)</f>
        <v>No</v>
      </c>
      <c r="I18" s="92" t="s">
        <v>183</v>
      </c>
      <c r="J18" s="94" t="s">
        <v>105</v>
      </c>
      <c r="K18" s="90" t="str">
        <f>VLOOKUP(CONCATENATE($A18,"-",$B18),Table2[[Rule ID2]:[Note]],6,FALSE)</f>
        <v>Baseline</v>
      </c>
      <c r="L18" s="94" t="s">
        <v>12</v>
      </c>
      <c r="M18" s="94" t="s">
        <v>226</v>
      </c>
      <c r="N18" s="96" t="s">
        <v>222</v>
      </c>
      <c r="O18" s="97"/>
      <c r="P18" s="97"/>
      <c r="Q18" s="97" t="s">
        <v>227</v>
      </c>
      <c r="R18" s="94" t="s">
        <v>82</v>
      </c>
      <c r="S18" s="94" t="s">
        <v>228</v>
      </c>
    </row>
    <row r="19" spans="1:19" s="59" customFormat="1" ht="30.6" customHeight="1" x14ac:dyDescent="0.25">
      <c r="A19" s="98">
        <v>176</v>
      </c>
      <c r="B19" s="98">
        <v>21</v>
      </c>
      <c r="C19" s="99" t="s">
        <v>16</v>
      </c>
      <c r="D19" s="99" t="str">
        <f t="shared" ref="D19" si="7">A19&amp;"-"&amp;B19&amp;C19</f>
        <v>176-21a</v>
      </c>
      <c r="E19" s="74" t="str">
        <f>VLOOKUP(CONCATENATE(A19,"-",B19),Table2[[Rule ID2]:[Note]],5,FALSE)</f>
        <v>HWST=180F, HSRT=130F</v>
      </c>
      <c r="F19" s="74" t="str">
        <f>VLOOKUP(CONCATENATE($A19,"-",$B19),Table2[[Rule ID2]:[Note]],7,FALSE)</f>
        <v>Baseline RMR = expected value</v>
      </c>
      <c r="G19" s="74" t="str">
        <f>VLOOKUP(CONCATENATE($A19,"-",$B19),Table2[[Rule ID2]:[Note]],8,FALSE)</f>
        <v>none</v>
      </c>
      <c r="H19" s="74" t="str">
        <f>VLOOKUP(CONCATENATE($A19,"-",$B19),Table2[[Rule ID2]:[Note]],9,FALSE)</f>
        <v>No</v>
      </c>
      <c r="I19" s="75" t="s">
        <v>183</v>
      </c>
      <c r="J19" s="98" t="s">
        <v>96</v>
      </c>
      <c r="K19" s="76" t="str">
        <f>VLOOKUP(CONCATENATE($A19,"-",$B19),Table2[[Rule ID2]:[Note]],6,FALSE)</f>
        <v>Baseline</v>
      </c>
      <c r="L19" s="98" t="s">
        <v>13</v>
      </c>
      <c r="M19" s="98" t="s">
        <v>97</v>
      </c>
      <c r="N19" s="100" t="s">
        <v>229</v>
      </c>
      <c r="O19" s="101"/>
      <c r="P19" s="101"/>
      <c r="Q19" s="101" t="s">
        <v>230</v>
      </c>
      <c r="R19" s="98" t="s">
        <v>82</v>
      </c>
      <c r="S19" s="98"/>
    </row>
    <row r="20" spans="1:19" s="31" customFormat="1" ht="30.6" customHeight="1" x14ac:dyDescent="0.25">
      <c r="A20" s="76">
        <v>176</v>
      </c>
      <c r="B20" s="76">
        <v>21</v>
      </c>
      <c r="C20" s="85" t="s">
        <v>17</v>
      </c>
      <c r="D20" s="85" t="str">
        <f t="shared" ref="D20:D21" si="8">A20&amp;"-"&amp;B20&amp;C20</f>
        <v>176-21b</v>
      </c>
      <c r="E20" s="74" t="str">
        <f>VLOOKUP(CONCATENATE(A20,"-",B20),Table2[[Rule ID2]:[Note]],5,FALSE)</f>
        <v>HWST=180F, HSRT=130F</v>
      </c>
      <c r="F20" s="74" t="str">
        <f>VLOOKUP(CONCATENATE($A20,"-",$B20),Table2[[Rule ID2]:[Note]],7,FALSE)</f>
        <v>Baseline RMR = expected value</v>
      </c>
      <c r="G20" s="74" t="str">
        <f>VLOOKUP(CONCATENATE($A20,"-",$B20),Table2[[Rule ID2]:[Note]],8,FALSE)</f>
        <v>none</v>
      </c>
      <c r="H20" s="74" t="str">
        <f>VLOOKUP(CONCATENATE($A20,"-",$B20),Table2[[Rule ID2]:[Note]],9,FALSE)</f>
        <v>No</v>
      </c>
      <c r="I20" s="75" t="s">
        <v>183</v>
      </c>
      <c r="J20" s="76" t="s">
        <v>96</v>
      </c>
      <c r="K20" s="76" t="str">
        <f>VLOOKUP(CONCATENATE($A20,"-",$B20),Table2[[Rule ID2]:[Note]],6,FALSE)</f>
        <v>Baseline</v>
      </c>
      <c r="L20" s="76" t="s">
        <v>12</v>
      </c>
      <c r="M20" s="76" t="s">
        <v>98</v>
      </c>
      <c r="N20" s="100" t="s">
        <v>229</v>
      </c>
      <c r="O20" s="73"/>
      <c r="P20" s="73"/>
      <c r="Q20" s="101" t="s">
        <v>231</v>
      </c>
      <c r="R20" s="76" t="s">
        <v>82</v>
      </c>
      <c r="S20" s="76"/>
    </row>
    <row r="21" spans="1:19" s="31" customFormat="1" ht="30.6" customHeight="1" x14ac:dyDescent="0.25">
      <c r="A21" s="90">
        <v>177</v>
      </c>
      <c r="B21" s="90">
        <v>21</v>
      </c>
      <c r="C21" s="91" t="s">
        <v>16</v>
      </c>
      <c r="D21" s="91" t="str">
        <f t="shared" si="8"/>
        <v>177-21a</v>
      </c>
      <c r="E21" s="69" t="str">
        <f>VLOOKUP(CONCATENATE(A21,"-",B21),Table2[[Rule ID2]:[Note]],5,FALSE)</f>
        <v>HWST reset using OA reset schedule. 180F at 20F OAT, 150Fat 50F OAT, ramped linerarly between 150F and 180F.</v>
      </c>
      <c r="F21" s="69" t="str">
        <f>VLOOKUP(CONCATENATE($A21,"-",$B21),Table2[[Rule ID2]:[Note]],7,FALSE)</f>
        <v>Baseline RMR = expected value</v>
      </c>
      <c r="G21" s="69" t="str">
        <f>VLOOKUP(CONCATENATE($A21,"-",$B21),Table2[[Rule ID2]:[Note]],8,FALSE)</f>
        <v>none</v>
      </c>
      <c r="H21" s="69" t="str">
        <f>VLOOKUP(CONCATENATE($A21,"-",$B21),Table2[[Rule ID2]:[Note]],9,FALSE)</f>
        <v>No</v>
      </c>
      <c r="I21" s="92" t="s">
        <v>183</v>
      </c>
      <c r="J21" s="90" t="s">
        <v>99</v>
      </c>
      <c r="K21" s="90" t="str">
        <f>VLOOKUP(CONCATENATE($A21,"-",$B21),Table2[[Rule ID2]:[Note]],6,FALSE)</f>
        <v>Baseline</v>
      </c>
      <c r="L21" s="90" t="s">
        <v>13</v>
      </c>
      <c r="M21" s="90" t="s">
        <v>100</v>
      </c>
      <c r="N21" s="96" t="s">
        <v>236</v>
      </c>
      <c r="O21" s="93"/>
      <c r="P21" s="93"/>
      <c r="Q21" s="93" t="s">
        <v>237</v>
      </c>
      <c r="R21" s="90" t="s">
        <v>82</v>
      </c>
      <c r="S21" s="90"/>
    </row>
    <row r="22" spans="1:19" s="31" customFormat="1" ht="30.6" customHeight="1" x14ac:dyDescent="0.25">
      <c r="A22" s="90">
        <v>177</v>
      </c>
      <c r="B22" s="90">
        <v>21</v>
      </c>
      <c r="C22" s="91" t="s">
        <v>17</v>
      </c>
      <c r="D22" s="91" t="str">
        <f t="shared" ref="D22:D23" si="9">A22&amp;"-"&amp;B22&amp;C22</f>
        <v>177-21b</v>
      </c>
      <c r="E22" s="69" t="str">
        <f>VLOOKUP(CONCATENATE(A22,"-",B22),Table2[[Rule ID2]:[Note]],5,FALSE)</f>
        <v>HWST reset using OA reset schedule. 180F at 20F OAT, 150Fat 50F OAT, ramped linerarly between 150F and 180F.</v>
      </c>
      <c r="F22" s="69" t="str">
        <f>VLOOKUP(CONCATENATE($A22,"-",$B22),Table2[[Rule ID2]:[Note]],7,FALSE)</f>
        <v>Baseline RMR = expected value</v>
      </c>
      <c r="G22" s="69" t="str">
        <f>VLOOKUP(CONCATENATE($A22,"-",$B22),Table2[[Rule ID2]:[Note]],8,FALSE)</f>
        <v>none</v>
      </c>
      <c r="H22" s="69" t="str">
        <f>VLOOKUP(CONCATENATE($A22,"-",$B22),Table2[[Rule ID2]:[Note]],9,FALSE)</f>
        <v>No</v>
      </c>
      <c r="I22" s="92" t="s">
        <v>183</v>
      </c>
      <c r="J22" s="90" t="s">
        <v>99</v>
      </c>
      <c r="K22" s="90" t="str">
        <f>VLOOKUP(CONCATENATE($A22,"-",$B22),Table2[[Rule ID2]:[Note]],6,FALSE)</f>
        <v>Baseline</v>
      </c>
      <c r="L22" s="90" t="s">
        <v>12</v>
      </c>
      <c r="M22" s="90" t="s">
        <v>103</v>
      </c>
      <c r="N22" s="96" t="s">
        <v>236</v>
      </c>
      <c r="O22" s="93"/>
      <c r="P22" s="93"/>
      <c r="Q22" s="93" t="s">
        <v>238</v>
      </c>
      <c r="R22" s="90" t="s">
        <v>82</v>
      </c>
      <c r="S22" s="90"/>
    </row>
    <row r="23" spans="1:19" s="31" customFormat="1" ht="30.6" customHeight="1" x14ac:dyDescent="0.25">
      <c r="A23" s="90">
        <v>177</v>
      </c>
      <c r="B23" s="90">
        <v>21</v>
      </c>
      <c r="C23" s="91" t="s">
        <v>22</v>
      </c>
      <c r="D23" s="91" t="str">
        <f t="shared" si="9"/>
        <v>177-21c</v>
      </c>
      <c r="E23" s="69" t="str">
        <f>VLOOKUP(CONCATENATE(A23,"-",B23),Table2[[Rule ID2]:[Note]],5,FALSE)</f>
        <v>HWST reset using OA reset schedule. 180F at 20F OAT, 150Fat 50F OAT, ramped linerarly between 150F and 180F.</v>
      </c>
      <c r="F23" s="69" t="str">
        <f>VLOOKUP(CONCATENATE($A23,"-",$B23),Table2[[Rule ID2]:[Note]],7,FALSE)</f>
        <v>Baseline RMR = expected value</v>
      </c>
      <c r="G23" s="69" t="str">
        <f>VLOOKUP(CONCATENATE($A23,"-",$B23),Table2[[Rule ID2]:[Note]],8,FALSE)</f>
        <v>none</v>
      </c>
      <c r="H23" s="69" t="str">
        <f>VLOOKUP(CONCATENATE($A23,"-",$B23),Table2[[Rule ID2]:[Note]],9,FALSE)</f>
        <v>No</v>
      </c>
      <c r="I23" s="92" t="s">
        <v>183</v>
      </c>
      <c r="J23" s="90" t="s">
        <v>99</v>
      </c>
      <c r="K23" s="90" t="str">
        <f>VLOOKUP(CONCATENATE($A23,"-",$B23),Table2[[Rule ID2]:[Note]],6,FALSE)</f>
        <v>Baseline</v>
      </c>
      <c r="L23" s="90" t="s">
        <v>13</v>
      </c>
      <c r="M23" s="90" t="s">
        <v>100</v>
      </c>
      <c r="N23" s="96" t="s">
        <v>236</v>
      </c>
      <c r="O23" s="93"/>
      <c r="P23" s="93"/>
      <c r="Q23" s="93" t="s">
        <v>239</v>
      </c>
      <c r="R23" s="90" t="s">
        <v>82</v>
      </c>
      <c r="S23" s="90"/>
    </row>
    <row r="24" spans="1:19" s="31" customFormat="1" ht="73.8" customHeight="1" x14ac:dyDescent="0.25">
      <c r="A24" s="76">
        <v>178</v>
      </c>
      <c r="B24" s="76">
        <v>21</v>
      </c>
      <c r="C24" s="85" t="s">
        <v>16</v>
      </c>
      <c r="D24" s="85" t="str">
        <f t="shared" ref="D24" si="10">A24&amp;"-"&amp;B24&amp;C24</f>
        <v>178-21a</v>
      </c>
      <c r="E24" s="74" t="str">
        <f>VLOOKUP(CONCATENATE(A24,"-",B24),Table2[[Rule ID2]:[Note]],5,FALSE)</f>
        <v>HW pump power = 19W/gpm</v>
      </c>
      <c r="F24" s="74" t="str">
        <f>VLOOKUP(CONCATENATE($A24,"-",$B24),Table2[[Rule ID2]:[Note]],7,FALSE)</f>
        <v>Baseline RMR = expected value</v>
      </c>
      <c r="G24" s="74" t="str">
        <f>VLOOKUP(CONCATENATE($A24,"-",$B24),Table2[[Rule ID2]:[Note]],8,FALSE)</f>
        <v>none</v>
      </c>
      <c r="H24" s="74" t="str">
        <f>VLOOKUP(CONCATENATE($A24,"-",$B24),Table2[[Rule ID2]:[Note]],9,FALSE)</f>
        <v>No</v>
      </c>
      <c r="I24" s="75" t="s">
        <v>183</v>
      </c>
      <c r="J24" s="76" t="s">
        <v>101</v>
      </c>
      <c r="K24" s="76" t="str">
        <f>VLOOKUP(CONCATENATE($A24,"-",$B24),Table2[[Rule ID2]:[Note]],6,FALSE)</f>
        <v>Baseline</v>
      </c>
      <c r="L24" s="76" t="s">
        <v>13</v>
      </c>
      <c r="M24" s="76" t="s">
        <v>102</v>
      </c>
      <c r="N24" s="100" t="s">
        <v>242</v>
      </c>
      <c r="O24" s="73"/>
      <c r="P24" s="73"/>
      <c r="Q24" s="73" t="s">
        <v>243</v>
      </c>
      <c r="R24" s="76" t="s">
        <v>82</v>
      </c>
      <c r="S24" s="76"/>
    </row>
    <row r="25" spans="1:19" s="31" customFormat="1" ht="64.8" customHeight="1" x14ac:dyDescent="0.25">
      <c r="A25" s="76">
        <v>178</v>
      </c>
      <c r="B25" s="76">
        <v>21</v>
      </c>
      <c r="C25" s="85" t="s">
        <v>17</v>
      </c>
      <c r="D25" s="85" t="str">
        <f t="shared" ref="D25" si="11">A25&amp;"-"&amp;B25&amp;C25</f>
        <v>178-21b</v>
      </c>
      <c r="E25" s="74" t="str">
        <f>VLOOKUP(CONCATENATE(A25,"-",B25),Table2[[Rule ID2]:[Note]],5,FALSE)</f>
        <v>HW pump power = 19W/gpm</v>
      </c>
      <c r="F25" s="74" t="str">
        <f>VLOOKUP(CONCATENATE($A25,"-",$B25),Table2[[Rule ID2]:[Note]],7,FALSE)</f>
        <v>Baseline RMR = expected value</v>
      </c>
      <c r="G25" s="74" t="str">
        <f>VLOOKUP(CONCATENATE($A25,"-",$B25),Table2[[Rule ID2]:[Note]],8,FALSE)</f>
        <v>none</v>
      </c>
      <c r="H25" s="74" t="str">
        <f>VLOOKUP(CONCATENATE($A25,"-",$B25),Table2[[Rule ID2]:[Note]],9,FALSE)</f>
        <v>No</v>
      </c>
      <c r="I25" s="75" t="s">
        <v>183</v>
      </c>
      <c r="J25" s="76" t="s">
        <v>101</v>
      </c>
      <c r="K25" s="76" t="str">
        <f>VLOOKUP(CONCATENATE($A25,"-",$B25),Table2[[Rule ID2]:[Note]],6,FALSE)</f>
        <v>Baseline</v>
      </c>
      <c r="L25" s="76" t="s">
        <v>13</v>
      </c>
      <c r="M25" s="76" t="s">
        <v>102</v>
      </c>
      <c r="N25" s="100" t="s">
        <v>272</v>
      </c>
      <c r="O25" s="73"/>
      <c r="P25" s="73"/>
      <c r="Q25" s="73" t="s">
        <v>273</v>
      </c>
      <c r="R25" s="76" t="s">
        <v>82</v>
      </c>
      <c r="S25" s="76"/>
    </row>
    <row r="26" spans="1:19" s="31" customFormat="1" ht="30.6" customHeight="1" x14ac:dyDescent="0.25">
      <c r="A26" s="76">
        <v>178</v>
      </c>
      <c r="B26" s="76">
        <v>21</v>
      </c>
      <c r="C26" s="85" t="s">
        <v>22</v>
      </c>
      <c r="D26" s="85" t="str">
        <f t="shared" ref="D26:D28" si="12">A26&amp;"-"&amp;B26&amp;C26</f>
        <v>178-21c</v>
      </c>
      <c r="E26" s="74" t="str">
        <f>VLOOKUP(CONCATENATE(A26,"-",B26),Table2[[Rule ID2]:[Note]],5,FALSE)</f>
        <v>HW pump power = 19W/gpm</v>
      </c>
      <c r="F26" s="74" t="str">
        <f>VLOOKUP(CONCATENATE($A26,"-",$B26),Table2[[Rule ID2]:[Note]],7,FALSE)</f>
        <v>Baseline RMR = expected value</v>
      </c>
      <c r="G26" s="74" t="str">
        <f>VLOOKUP(CONCATENATE($A26,"-",$B26),Table2[[Rule ID2]:[Note]],8,FALSE)</f>
        <v>none</v>
      </c>
      <c r="H26" s="74" t="str">
        <f>VLOOKUP(CONCATENATE($A26,"-",$B26),Table2[[Rule ID2]:[Note]],9,FALSE)</f>
        <v>No</v>
      </c>
      <c r="I26" s="75" t="s">
        <v>183</v>
      </c>
      <c r="J26" s="76" t="s">
        <v>101</v>
      </c>
      <c r="K26" s="76" t="str">
        <f>VLOOKUP(CONCATENATE($A26,"-",$B26),Table2[[Rule ID2]:[Note]],6,FALSE)</f>
        <v>Baseline</v>
      </c>
      <c r="L26" s="76" t="s">
        <v>12</v>
      </c>
      <c r="M26" s="76" t="s">
        <v>104</v>
      </c>
      <c r="N26" s="100" t="s">
        <v>242</v>
      </c>
      <c r="O26" s="73"/>
      <c r="P26" s="73"/>
      <c r="Q26" s="73" t="s">
        <v>244</v>
      </c>
      <c r="R26" s="76" t="s">
        <v>82</v>
      </c>
      <c r="S26" s="76"/>
    </row>
    <row r="27" spans="1:19" ht="53.4" customHeight="1" x14ac:dyDescent="0.3">
      <c r="A27" s="102">
        <v>179</v>
      </c>
      <c r="B27" s="102">
        <v>21</v>
      </c>
      <c r="C27" s="102" t="s">
        <v>16</v>
      </c>
      <c r="D27" s="91" t="str">
        <f t="shared" si="12"/>
        <v>179-21a</v>
      </c>
      <c r="E27" s="69" t="str">
        <f>VLOOKUP(CONCATENATE(A27,"-",B27),Table2[[Rule ID2]:[Note]],5,FALSE)</f>
        <v xml:space="preserve">Area serverd &gt;=120,000 ft2, Pump is modeled with VSD
Area served &lt;120.000 ft2, pump modeled as riding the pump curve. </v>
      </c>
      <c r="F27" s="69" t="str">
        <f>VLOOKUP(CONCATENATE($A27,"-",$B27),Table2[[Rule ID2]:[Note]],7,FALSE)</f>
        <v>Baseline RMR = expected value</v>
      </c>
      <c r="G27" s="69" t="str">
        <f>VLOOKUP(CONCATENATE($A27,"-",$B27),Table2[[Rule ID2]:[Note]],8,FALSE)</f>
        <v>none</v>
      </c>
      <c r="H27" s="69" t="str">
        <f>VLOOKUP(CONCATENATE($A27,"-",$B27),Table2[[Rule ID2]:[Note]],9,FALSE)</f>
        <v>No</v>
      </c>
      <c r="I27" s="92" t="s">
        <v>183</v>
      </c>
      <c r="J27" s="90" t="s">
        <v>119</v>
      </c>
      <c r="K27" s="90" t="str">
        <f>VLOOKUP(CONCATENATE($A27,"-",$B27),Table2[[Rule ID2]:[Note]],6,FALSE)</f>
        <v>Baseline</v>
      </c>
      <c r="L27" s="90" t="s">
        <v>13</v>
      </c>
      <c r="M27" s="90" t="s">
        <v>136</v>
      </c>
      <c r="N27" s="69" t="s">
        <v>274</v>
      </c>
      <c r="O27" s="93"/>
      <c r="P27" s="93"/>
      <c r="Q27" s="93" t="s">
        <v>275</v>
      </c>
      <c r="R27" s="90" t="s">
        <v>82</v>
      </c>
      <c r="S27" s="103"/>
    </row>
    <row r="28" spans="1:19" ht="64.2" customHeight="1" x14ac:dyDescent="0.3">
      <c r="A28" s="102">
        <v>179</v>
      </c>
      <c r="B28" s="102">
        <v>21</v>
      </c>
      <c r="C28" s="102" t="s">
        <v>17</v>
      </c>
      <c r="D28" s="91" t="str">
        <f t="shared" si="12"/>
        <v>179-21b</v>
      </c>
      <c r="E28" s="69" t="str">
        <f>VLOOKUP(CONCATENATE(A28,"-",B28),Table2[[Rule ID2]:[Note]],5,FALSE)</f>
        <v xml:space="preserve">Area serverd &gt;=120,000 ft2, Pump is modeled with VSD
Area served &lt;120.000 ft2, pump modeled as riding the pump curve. </v>
      </c>
      <c r="F28" s="69" t="str">
        <f>VLOOKUP(CONCATENATE($A28,"-",$B28),Table2[[Rule ID2]:[Note]],7,FALSE)</f>
        <v>Baseline RMR = expected value</v>
      </c>
      <c r="G28" s="69" t="str">
        <f>VLOOKUP(CONCATENATE($A28,"-",$B28),Table2[[Rule ID2]:[Note]],8,FALSE)</f>
        <v>none</v>
      </c>
      <c r="H28" s="69" t="str">
        <f>VLOOKUP(CONCATENATE($A28,"-",$B28),Table2[[Rule ID2]:[Note]],9,FALSE)</f>
        <v>No</v>
      </c>
      <c r="I28" s="92" t="s">
        <v>183</v>
      </c>
      <c r="J28" s="90" t="s">
        <v>119</v>
      </c>
      <c r="K28" s="90" t="str">
        <f>VLOOKUP(CONCATENATE($A28,"-",$B28),Table2[[Rule ID2]:[Note]],6,FALSE)</f>
        <v>Baseline</v>
      </c>
      <c r="L28" s="90" t="s">
        <v>12</v>
      </c>
      <c r="M28" s="90" t="s">
        <v>137</v>
      </c>
      <c r="N28" s="69" t="s">
        <v>274</v>
      </c>
      <c r="O28" s="93"/>
      <c r="P28" s="93"/>
      <c r="Q28" s="93" t="s">
        <v>278</v>
      </c>
      <c r="R28" s="90" t="s">
        <v>82</v>
      </c>
      <c r="S28" s="103"/>
    </row>
    <row r="29" spans="1:19" ht="53.4" customHeight="1" x14ac:dyDescent="0.3">
      <c r="A29" s="102">
        <v>179</v>
      </c>
      <c r="B29" s="102">
        <v>21</v>
      </c>
      <c r="C29" s="102" t="s">
        <v>22</v>
      </c>
      <c r="D29" s="91" t="str">
        <f t="shared" ref="D29:D30" si="13">A29&amp;"-"&amp;B29&amp;C29</f>
        <v>179-21c</v>
      </c>
      <c r="E29" s="69" t="str">
        <f>VLOOKUP(CONCATENATE(A29,"-",B29),Table2[[Rule ID2]:[Note]],5,FALSE)</f>
        <v xml:space="preserve">Area serverd &gt;=120,000 ft2, Pump is modeled with VSD
Area served &lt;120.000 ft2, pump modeled as riding the pump curve. </v>
      </c>
      <c r="F29" s="69" t="str">
        <f>VLOOKUP(CONCATENATE($A29,"-",$B29),Table2[[Rule ID2]:[Note]],7,FALSE)</f>
        <v>Baseline RMR = expected value</v>
      </c>
      <c r="G29" s="69" t="str">
        <f>VLOOKUP(CONCATENATE($A29,"-",$B29),Table2[[Rule ID2]:[Note]],8,FALSE)</f>
        <v>none</v>
      </c>
      <c r="H29" s="69" t="str">
        <f>VLOOKUP(CONCATENATE($A29,"-",$B29),Table2[[Rule ID2]:[Note]],9,FALSE)</f>
        <v>No</v>
      </c>
      <c r="I29" s="92" t="s">
        <v>183</v>
      </c>
      <c r="J29" s="90" t="s">
        <v>127</v>
      </c>
      <c r="K29" s="90" t="str">
        <f>VLOOKUP(CONCATENATE($A29,"-",$B29),Table2[[Rule ID2]:[Note]],6,FALSE)</f>
        <v>Baseline</v>
      </c>
      <c r="L29" s="90" t="s">
        <v>13</v>
      </c>
      <c r="M29" s="90" t="s">
        <v>138</v>
      </c>
      <c r="N29" s="69" t="s">
        <v>274</v>
      </c>
      <c r="O29" s="93"/>
      <c r="P29" s="93"/>
      <c r="Q29" s="93" t="s">
        <v>277</v>
      </c>
      <c r="R29" s="90" t="s">
        <v>82</v>
      </c>
      <c r="S29" s="103"/>
    </row>
    <row r="30" spans="1:19" ht="52.2" customHeight="1" x14ac:dyDescent="0.3">
      <c r="A30" s="102">
        <v>179</v>
      </c>
      <c r="B30" s="102">
        <v>21</v>
      </c>
      <c r="C30" s="102" t="s">
        <v>24</v>
      </c>
      <c r="D30" s="91" t="str">
        <f t="shared" si="13"/>
        <v>179-21d</v>
      </c>
      <c r="E30" s="69" t="str">
        <f>VLOOKUP(CONCATENATE(A30,"-",B30),Table2[[Rule ID2]:[Note]],5,FALSE)</f>
        <v xml:space="preserve">Area serverd &gt;=120,000 ft2, Pump is modeled with VSD
Area served &lt;120.000 ft2, pump modeled as riding the pump curve. </v>
      </c>
      <c r="F30" s="69" t="str">
        <f>VLOOKUP(CONCATENATE($A30,"-",$B30),Table2[[Rule ID2]:[Note]],7,FALSE)</f>
        <v>Baseline RMR = expected value</v>
      </c>
      <c r="G30" s="69" t="str">
        <f>VLOOKUP(CONCATENATE($A30,"-",$B30),Table2[[Rule ID2]:[Note]],8,FALSE)</f>
        <v>none</v>
      </c>
      <c r="H30" s="69" t="str">
        <f>VLOOKUP(CONCATENATE($A30,"-",$B30),Table2[[Rule ID2]:[Note]],9,FALSE)</f>
        <v>No</v>
      </c>
      <c r="I30" s="92" t="s">
        <v>183</v>
      </c>
      <c r="J30" s="90" t="s">
        <v>120</v>
      </c>
      <c r="K30" s="90" t="str">
        <f>VLOOKUP(CONCATENATE($A30,"-",$B30),Table2[[Rule ID2]:[Note]],6,FALSE)</f>
        <v>Baseline</v>
      </c>
      <c r="L30" s="90" t="s">
        <v>12</v>
      </c>
      <c r="M30" s="90" t="s">
        <v>276</v>
      </c>
      <c r="N30" s="69" t="s">
        <v>274</v>
      </c>
      <c r="O30" s="93"/>
      <c r="P30" s="93"/>
      <c r="Q30" s="93" t="s">
        <v>279</v>
      </c>
      <c r="R30" s="90" t="s">
        <v>82</v>
      </c>
      <c r="S30" s="103"/>
    </row>
    <row r="31" spans="1:19" ht="37.200000000000003" customHeight="1" x14ac:dyDescent="0.3">
      <c r="A31" s="104">
        <v>180</v>
      </c>
      <c r="B31" s="104">
        <v>21</v>
      </c>
      <c r="C31" s="104" t="s">
        <v>16</v>
      </c>
      <c r="D31" s="85" t="str">
        <f t="shared" ref="D31" si="14">A31&amp;"-"&amp;B31&amp;C31</f>
        <v>180-21a</v>
      </c>
      <c r="E31" s="74" t="str">
        <f>VLOOKUP(CONCATENATE(A31,"-",B31),Table2[[Rule ID2]:[Note]],5,FALSE)</f>
        <v>HW Loop is modeled as primary only, with continuous variable flow. Min turndown= 25%</v>
      </c>
      <c r="F31" s="74" t="str">
        <f>VLOOKUP(CONCATENATE($A31,"-",$B31),Table2[[Rule ID2]:[Note]],7,FALSE)</f>
        <v>Baseline RMR = expected value</v>
      </c>
      <c r="G31" s="74" t="str">
        <f>VLOOKUP(CONCATENATE($A31,"-",$B31),Table2[[Rule ID2]:[Note]],8,FALSE)</f>
        <v>none</v>
      </c>
      <c r="H31" s="74" t="str">
        <f>VLOOKUP(CONCATENATE($A31,"-",$B31),Table2[[Rule ID2]:[Note]],9,FALSE)</f>
        <v>No</v>
      </c>
      <c r="I31" s="75" t="s">
        <v>183</v>
      </c>
      <c r="J31" s="76" t="s">
        <v>132</v>
      </c>
      <c r="K31" s="76" t="str">
        <f>VLOOKUP(CONCATENATE($A31,"-",$B31),Table2[[Rule ID2]:[Note]],6,FALSE)</f>
        <v>Baseline</v>
      </c>
      <c r="L31" s="76" t="s">
        <v>13</v>
      </c>
      <c r="M31" s="76" t="s">
        <v>130</v>
      </c>
      <c r="N31" s="74" t="s">
        <v>282</v>
      </c>
      <c r="O31" s="73"/>
      <c r="P31" s="73"/>
      <c r="Q31" s="73" t="s">
        <v>283</v>
      </c>
      <c r="R31" s="76" t="s">
        <v>82</v>
      </c>
      <c r="S31" s="77"/>
    </row>
    <row r="32" spans="1:19" ht="57.6" customHeight="1" x14ac:dyDescent="0.3">
      <c r="A32" s="104">
        <v>180</v>
      </c>
      <c r="B32" s="104">
        <v>21</v>
      </c>
      <c r="C32" s="104" t="s">
        <v>17</v>
      </c>
      <c r="D32" s="85" t="str">
        <f t="shared" ref="D32:D33" si="15">A32&amp;"-"&amp;B32&amp;C32</f>
        <v>180-21b</v>
      </c>
      <c r="E32" s="74" t="str">
        <f>VLOOKUP(CONCATENATE(A32,"-",B32),Table2[[Rule ID2]:[Note]],5,FALSE)</f>
        <v>HW Loop is modeled as primary only, with continuous variable flow. Min turndown= 25%</v>
      </c>
      <c r="F32" s="74" t="str">
        <f>VLOOKUP(CONCATENATE($A32,"-",$B32),Table2[[Rule ID2]:[Note]],7,FALSE)</f>
        <v>Baseline RMR = expected value</v>
      </c>
      <c r="G32" s="74" t="str">
        <f>VLOOKUP(CONCATENATE($A32,"-",$B32),Table2[[Rule ID2]:[Note]],8,FALSE)</f>
        <v>none</v>
      </c>
      <c r="H32" s="74" t="str">
        <f>VLOOKUP(CONCATENATE($A32,"-",$B32),Table2[[Rule ID2]:[Note]],9,FALSE)</f>
        <v>No</v>
      </c>
      <c r="I32" s="75" t="s">
        <v>183</v>
      </c>
      <c r="J32" s="76" t="s">
        <v>133</v>
      </c>
      <c r="K32" s="76" t="str">
        <f>VLOOKUP(CONCATENATE($A32,"-",$B32),Table2[[Rule ID2]:[Note]],6,FALSE)</f>
        <v>Baseline</v>
      </c>
      <c r="L32" s="76" t="s">
        <v>12</v>
      </c>
      <c r="M32" s="76" t="s">
        <v>131</v>
      </c>
      <c r="N32" s="74" t="s">
        <v>282</v>
      </c>
      <c r="O32" s="73"/>
      <c r="P32" s="73"/>
      <c r="Q32" s="73" t="s">
        <v>284</v>
      </c>
      <c r="R32" s="76" t="s">
        <v>82</v>
      </c>
      <c r="S32" s="77"/>
    </row>
    <row r="33" spans="1:19" ht="57.6" customHeight="1" x14ac:dyDescent="0.3">
      <c r="A33" s="104">
        <v>180</v>
      </c>
      <c r="B33" s="104">
        <v>21</v>
      </c>
      <c r="C33" s="104" t="s">
        <v>22</v>
      </c>
      <c r="D33" s="85" t="str">
        <f t="shared" si="15"/>
        <v>180-21c</v>
      </c>
      <c r="E33" s="74" t="str">
        <f>VLOOKUP(CONCATENATE(A33,"-",B33),Table2[[Rule ID2]:[Note]],5,FALSE)</f>
        <v>HW Loop is modeled as primary only, with continuous variable flow. Min turndown= 25%</v>
      </c>
      <c r="F33" s="74" t="str">
        <f>VLOOKUP(CONCATENATE($A33,"-",$B33),Table2[[Rule ID2]:[Note]],7,FALSE)</f>
        <v>Baseline RMR = expected value</v>
      </c>
      <c r="G33" s="74" t="str">
        <f>VLOOKUP(CONCATENATE($A33,"-",$B33),Table2[[Rule ID2]:[Note]],8,FALSE)</f>
        <v>none</v>
      </c>
      <c r="H33" s="74" t="str">
        <f>VLOOKUP(CONCATENATE($A33,"-",$B33),Table2[[Rule ID2]:[Note]],9,FALSE)</f>
        <v>No</v>
      </c>
      <c r="I33" s="75" t="s">
        <v>183</v>
      </c>
      <c r="J33" s="76" t="s">
        <v>134</v>
      </c>
      <c r="K33" s="76" t="str">
        <f>VLOOKUP(CONCATENATE($A33,"-",$B33),Table2[[Rule ID2]:[Note]],6,FALSE)</f>
        <v>Baseline</v>
      </c>
      <c r="L33" s="76" t="s">
        <v>13</v>
      </c>
      <c r="M33" s="76" t="s">
        <v>285</v>
      </c>
      <c r="N33" s="74" t="s">
        <v>287</v>
      </c>
      <c r="O33" s="73"/>
      <c r="P33" s="73"/>
      <c r="Q33" s="73" t="s">
        <v>288</v>
      </c>
      <c r="R33" s="76" t="s">
        <v>82</v>
      </c>
      <c r="S33" s="77"/>
    </row>
    <row r="34" spans="1:19" ht="57.6" customHeight="1" x14ac:dyDescent="0.3">
      <c r="A34" s="104">
        <v>180</v>
      </c>
      <c r="B34" s="104">
        <v>21</v>
      </c>
      <c r="C34" s="104" t="s">
        <v>24</v>
      </c>
      <c r="D34" s="85" t="str">
        <f t="shared" ref="D34" si="16">A34&amp;"-"&amp;B34&amp;C34</f>
        <v>180-21d</v>
      </c>
      <c r="E34" s="74" t="str">
        <f>VLOOKUP(CONCATENATE(A34,"-",B34),Table2[[Rule ID2]:[Note]],5,FALSE)</f>
        <v>HW Loop is modeled as primary only, with continuous variable flow. Min turndown= 25%</v>
      </c>
      <c r="F34" s="74" t="str">
        <f>VLOOKUP(CONCATENATE($A34,"-",$B34),Table2[[Rule ID2]:[Note]],7,FALSE)</f>
        <v>Baseline RMR = expected value</v>
      </c>
      <c r="G34" s="74" t="str">
        <f>VLOOKUP(CONCATENATE($A34,"-",$B34),Table2[[Rule ID2]:[Note]],8,FALSE)</f>
        <v>none</v>
      </c>
      <c r="H34" s="74" t="str">
        <f>VLOOKUP(CONCATENATE($A34,"-",$B34),Table2[[Rule ID2]:[Note]],9,FALSE)</f>
        <v>No</v>
      </c>
      <c r="I34" s="75" t="s">
        <v>183</v>
      </c>
      <c r="J34" s="76" t="s">
        <v>135</v>
      </c>
      <c r="K34" s="76" t="str">
        <f>VLOOKUP(CONCATENATE($A34,"-",$B34),Table2[[Rule ID2]:[Note]],6,FALSE)</f>
        <v>Baseline</v>
      </c>
      <c r="L34" s="76" t="s">
        <v>12</v>
      </c>
      <c r="M34" s="76" t="s">
        <v>286</v>
      </c>
      <c r="N34" s="74" t="s">
        <v>287</v>
      </c>
      <c r="O34" s="73"/>
      <c r="P34" s="73"/>
      <c r="Q34" s="73" t="s">
        <v>289</v>
      </c>
      <c r="R34" s="76" t="s">
        <v>82</v>
      </c>
      <c r="S34" s="77"/>
    </row>
    <row r="35" spans="1:19" x14ac:dyDescent="0.3">
      <c r="E35" s="58"/>
    </row>
  </sheetData>
  <phoneticPr fontId="13" type="noConversion"/>
  <dataValidations disablePrompts="1" count="2">
    <dataValidation type="list" allowBlank="1" showInputMessage="1" showErrorMessage="1" sqref="K9:K34" xr:uid="{18217D53-C02B-42FD-A5BC-8F21F641302A}">
      <formula1>"User, Proposed, Baseline"</formula1>
    </dataValidation>
    <dataValidation type="list" allowBlank="1" showInputMessage="1" showErrorMessage="1" sqref="L9:L34" xr:uid="{38B26A80-16D0-4231-ABF4-4B2F1BEC45E3}">
      <formula1>"Pass, Fail"</formula1>
    </dataValidation>
  </dataValidations>
  <pageMargins left="0.7" right="0.7" top="0.75" bottom="0.75" header="0.3" footer="0.3"/>
  <pageSetup scale="52" fitToHeight="2"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29F6-1146-4D12-A4A1-130A8654A0B1}">
  <sheetPr>
    <pageSetUpPr fitToPage="1"/>
  </sheetPr>
  <dimension ref="A1:I54"/>
  <sheetViews>
    <sheetView tabSelected="1" zoomScaleNormal="100" workbookViewId="0">
      <pane xSplit="3" ySplit="1" topLeftCell="E14" activePane="bottomRight" state="frozenSplit"/>
      <selection pane="topRight" activeCell="G1" sqref="G1"/>
      <selection pane="bottomLeft" activeCell="A4" sqref="A4"/>
      <selection pane="bottomRight" activeCell="H29" sqref="H29"/>
    </sheetView>
  </sheetViews>
  <sheetFormatPr defaultRowHeight="13.2" x14ac:dyDescent="0.25"/>
  <cols>
    <col min="1" max="1" width="8.88671875" style="1"/>
    <col min="2" max="2" width="24.44140625" style="1" customWidth="1"/>
    <col min="3" max="3" width="28.21875" style="1" customWidth="1"/>
    <col min="4" max="4" width="20.21875" style="1" customWidth="1"/>
    <col min="5" max="5" width="29.88671875" style="32" customWidth="1"/>
    <col min="6" max="6" width="8.77734375" style="32" customWidth="1"/>
    <col min="7" max="7" width="11.109375" style="32" customWidth="1"/>
    <col min="8" max="8" width="47.6640625" style="35" customWidth="1"/>
    <col min="9" max="16384" width="8.88671875" style="1"/>
  </cols>
  <sheetData>
    <row r="1" spans="1:8" ht="27" thickBot="1" x14ac:dyDescent="0.3">
      <c r="B1" s="28" t="s">
        <v>38</v>
      </c>
      <c r="C1" s="29" t="s">
        <v>6</v>
      </c>
      <c r="D1" s="30" t="s">
        <v>37</v>
      </c>
      <c r="E1" s="30" t="s">
        <v>32</v>
      </c>
      <c r="F1" s="30" t="s">
        <v>35</v>
      </c>
      <c r="G1" s="30" t="s">
        <v>33</v>
      </c>
      <c r="H1" s="34" t="s">
        <v>34</v>
      </c>
    </row>
    <row r="2" spans="1:8" x14ac:dyDescent="0.25">
      <c r="B2" s="28"/>
      <c r="C2" s="86"/>
      <c r="D2" s="86"/>
      <c r="E2" s="86"/>
      <c r="F2" s="86"/>
      <c r="G2" s="86"/>
      <c r="H2" s="87"/>
    </row>
    <row r="3" spans="1:8" s="31" customFormat="1" x14ac:dyDescent="0.25">
      <c r="A3" s="105"/>
      <c r="B3" s="31" t="s">
        <v>197</v>
      </c>
      <c r="C3" s="31" t="s">
        <v>205</v>
      </c>
      <c r="E3" s="88" t="s">
        <v>200</v>
      </c>
      <c r="F3" s="88"/>
      <c r="G3" s="88" t="s">
        <v>170</v>
      </c>
      <c r="H3" s="89" t="s">
        <v>201</v>
      </c>
    </row>
    <row r="4" spans="1:8" s="31" customFormat="1" x14ac:dyDescent="0.25">
      <c r="A4" s="105"/>
      <c r="B4" s="31" t="s">
        <v>197</v>
      </c>
      <c r="C4" s="31" t="s">
        <v>199</v>
      </c>
      <c r="E4" s="88" t="s">
        <v>202</v>
      </c>
      <c r="F4" s="88" t="s">
        <v>23</v>
      </c>
      <c r="G4" s="88" t="s">
        <v>117</v>
      </c>
      <c r="H4" s="89"/>
    </row>
    <row r="5" spans="1:8" s="31" customFormat="1" x14ac:dyDescent="0.25">
      <c r="A5" s="105"/>
      <c r="B5" s="31" t="s">
        <v>197</v>
      </c>
      <c r="C5" s="31" t="s">
        <v>198</v>
      </c>
      <c r="E5" s="88"/>
      <c r="F5" s="88" t="s">
        <v>23</v>
      </c>
      <c r="G5" s="88" t="s">
        <v>170</v>
      </c>
      <c r="H5" s="89" t="s">
        <v>203</v>
      </c>
    </row>
    <row r="6" spans="1:8" s="31" customFormat="1" x14ac:dyDescent="0.25">
      <c r="E6" s="88"/>
      <c r="F6" s="88"/>
      <c r="G6" s="88"/>
      <c r="H6" s="89"/>
    </row>
    <row r="7" spans="1:8" ht="12.6" customHeight="1" x14ac:dyDescent="0.25">
      <c r="A7" s="117"/>
      <c r="B7" s="118" t="s">
        <v>155</v>
      </c>
      <c r="C7" s="118" t="s">
        <v>39</v>
      </c>
      <c r="D7" s="118"/>
      <c r="E7" s="119" t="s">
        <v>115</v>
      </c>
      <c r="F7" s="119" t="s">
        <v>23</v>
      </c>
      <c r="G7" s="119" t="s">
        <v>117</v>
      </c>
      <c r="H7" s="120"/>
    </row>
    <row r="8" spans="1:8" ht="12.6" customHeight="1" x14ac:dyDescent="0.25">
      <c r="A8" s="117"/>
      <c r="B8" s="118" t="s">
        <v>155</v>
      </c>
      <c r="C8" s="118" t="s">
        <v>156</v>
      </c>
      <c r="D8" s="118"/>
      <c r="E8" s="119" t="s">
        <v>157</v>
      </c>
      <c r="F8" s="119" t="s">
        <v>23</v>
      </c>
      <c r="G8" s="119" t="s">
        <v>178</v>
      </c>
      <c r="H8" s="118" t="s">
        <v>300</v>
      </c>
    </row>
    <row r="9" spans="1:8" ht="12.6" customHeight="1" x14ac:dyDescent="0.25">
      <c r="A9" s="117"/>
      <c r="B9" s="118" t="s">
        <v>155</v>
      </c>
      <c r="C9" s="118" t="s">
        <v>162</v>
      </c>
      <c r="D9" s="118"/>
      <c r="E9" s="119" t="s">
        <v>163</v>
      </c>
      <c r="F9" s="119" t="s">
        <v>290</v>
      </c>
      <c r="G9" s="119" t="s">
        <v>36</v>
      </c>
      <c r="H9" s="118" t="s">
        <v>161</v>
      </c>
    </row>
    <row r="10" spans="1:8" ht="12.6" customHeight="1" x14ac:dyDescent="0.25">
      <c r="A10" s="117"/>
      <c r="B10" s="118" t="s">
        <v>155</v>
      </c>
      <c r="C10" s="118" t="s">
        <v>164</v>
      </c>
      <c r="D10" s="118"/>
      <c r="E10" s="119" t="s">
        <v>165</v>
      </c>
      <c r="F10" s="119" t="s">
        <v>290</v>
      </c>
      <c r="G10" s="119" t="s">
        <v>36</v>
      </c>
      <c r="H10" s="118"/>
    </row>
    <row r="11" spans="1:8" ht="12.6" customHeight="1" x14ac:dyDescent="0.25">
      <c r="A11" s="117"/>
      <c r="B11" s="118" t="s">
        <v>155</v>
      </c>
      <c r="C11" s="118" t="s">
        <v>166</v>
      </c>
      <c r="D11" s="118"/>
      <c r="E11" s="119" t="s">
        <v>167</v>
      </c>
      <c r="F11" s="119" t="s">
        <v>23</v>
      </c>
      <c r="G11" s="119" t="s">
        <v>158</v>
      </c>
      <c r="H11" s="118" t="s">
        <v>291</v>
      </c>
    </row>
    <row r="12" spans="1:8" ht="12.6" customHeight="1" x14ac:dyDescent="0.25">
      <c r="A12" s="117"/>
      <c r="B12" s="118" t="s">
        <v>155</v>
      </c>
      <c r="C12" s="121" t="s">
        <v>232</v>
      </c>
      <c r="D12" s="118"/>
      <c r="E12" s="119"/>
      <c r="F12" s="119" t="s">
        <v>290</v>
      </c>
      <c r="G12" s="119" t="s">
        <v>36</v>
      </c>
      <c r="H12" s="118"/>
    </row>
    <row r="13" spans="1:8" ht="12.6" customHeight="1" x14ac:dyDescent="0.25">
      <c r="A13" s="117"/>
      <c r="B13" s="118" t="s">
        <v>155</v>
      </c>
      <c r="C13" s="121" t="s">
        <v>233</v>
      </c>
      <c r="D13" s="118"/>
      <c r="E13" s="119"/>
      <c r="F13" s="119" t="s">
        <v>290</v>
      </c>
      <c r="G13" s="119" t="s">
        <v>36</v>
      </c>
      <c r="H13" s="118"/>
    </row>
    <row r="14" spans="1:8" ht="12.6" customHeight="1" x14ac:dyDescent="0.25">
      <c r="A14" s="117"/>
      <c r="B14" s="118" t="s">
        <v>155</v>
      </c>
      <c r="C14" s="121" t="s">
        <v>234</v>
      </c>
      <c r="D14" s="118"/>
      <c r="E14" s="119"/>
      <c r="F14" s="119" t="s">
        <v>290</v>
      </c>
      <c r="G14" s="119" t="s">
        <v>36</v>
      </c>
      <c r="H14" s="118"/>
    </row>
    <row r="15" spans="1:8" ht="12.6" customHeight="1" x14ac:dyDescent="0.25">
      <c r="A15" s="117"/>
      <c r="B15" s="118" t="s">
        <v>155</v>
      </c>
      <c r="C15" s="121" t="s">
        <v>235</v>
      </c>
      <c r="D15" s="118"/>
      <c r="E15" s="119"/>
      <c r="F15" s="119" t="s">
        <v>290</v>
      </c>
      <c r="G15" s="119" t="s">
        <v>36</v>
      </c>
      <c r="H15" s="118"/>
    </row>
    <row r="16" spans="1:8" ht="12.6" customHeight="1" x14ac:dyDescent="0.25">
      <c r="A16" s="117"/>
      <c r="B16" s="118" t="s">
        <v>155</v>
      </c>
      <c r="C16" s="118" t="s">
        <v>171</v>
      </c>
      <c r="D16" s="118"/>
      <c r="E16" s="119" t="s">
        <v>168</v>
      </c>
      <c r="F16" s="121" t="s">
        <v>169</v>
      </c>
      <c r="G16" s="121" t="s">
        <v>36</v>
      </c>
      <c r="H16" s="118"/>
    </row>
    <row r="17" spans="1:9" ht="12.6" customHeight="1" x14ac:dyDescent="0.25">
      <c r="A17" s="118"/>
      <c r="B17" s="118"/>
      <c r="C17" s="118"/>
      <c r="D17" s="118"/>
      <c r="E17" s="119"/>
      <c r="F17" s="119"/>
      <c r="G17" s="119"/>
      <c r="H17" s="120"/>
    </row>
    <row r="18" spans="1:9" ht="14.4" customHeight="1" x14ac:dyDescent="0.25">
      <c r="A18" s="105"/>
      <c r="B18" s="1" t="s">
        <v>54</v>
      </c>
      <c r="C18" s="1" t="s">
        <v>39</v>
      </c>
      <c r="E18" s="2" t="s">
        <v>122</v>
      </c>
      <c r="F18" s="2" t="s">
        <v>23</v>
      </c>
      <c r="G18" s="2" t="s">
        <v>117</v>
      </c>
      <c r="H18" s="35" t="s">
        <v>123</v>
      </c>
    </row>
    <row r="19" spans="1:9" ht="14.4" customHeight="1" x14ac:dyDescent="0.25">
      <c r="A19" s="122"/>
      <c r="B19" s="1" t="s">
        <v>54</v>
      </c>
      <c r="C19" s="1" t="s">
        <v>156</v>
      </c>
      <c r="E19" s="2" t="s">
        <v>195</v>
      </c>
      <c r="F19" s="2" t="s">
        <v>116</v>
      </c>
      <c r="G19" s="2" t="s">
        <v>117</v>
      </c>
      <c r="H19" s="35" t="s">
        <v>196</v>
      </c>
      <c r="I19" s="1" t="s">
        <v>298</v>
      </c>
    </row>
    <row r="20" spans="1:9" ht="14.4" customHeight="1" x14ac:dyDescent="0.25">
      <c r="A20" s="105"/>
      <c r="B20" s="1" t="s">
        <v>54</v>
      </c>
      <c r="C20" s="1" t="s">
        <v>172</v>
      </c>
      <c r="E20" s="2" t="s">
        <v>240</v>
      </c>
      <c r="F20" s="2" t="s">
        <v>241</v>
      </c>
      <c r="G20" s="2" t="s">
        <v>36</v>
      </c>
    </row>
    <row r="21" spans="1:9" ht="14.4" customHeight="1" x14ac:dyDescent="0.25">
      <c r="A21" s="105"/>
      <c r="B21" s="1" t="s">
        <v>54</v>
      </c>
      <c r="C21" s="33" t="s">
        <v>280</v>
      </c>
      <c r="E21" s="2" t="s">
        <v>121</v>
      </c>
      <c r="F21" s="2" t="s">
        <v>116</v>
      </c>
      <c r="G21" s="2" t="s">
        <v>117</v>
      </c>
      <c r="H21" s="36" t="s">
        <v>125</v>
      </c>
    </row>
    <row r="22" spans="1:9" ht="14.4" customHeight="1" x14ac:dyDescent="0.25">
      <c r="A22" s="105"/>
      <c r="B22" s="1" t="s">
        <v>54</v>
      </c>
      <c r="C22" s="1" t="s">
        <v>281</v>
      </c>
      <c r="E22" s="2" t="s">
        <v>124</v>
      </c>
      <c r="F22" s="2" t="s">
        <v>116</v>
      </c>
      <c r="G22" s="2" t="s">
        <v>117</v>
      </c>
      <c r="H22" s="35" t="s">
        <v>126</v>
      </c>
    </row>
    <row r="23" spans="1:9" ht="14.4" customHeight="1" x14ac:dyDescent="0.25">
      <c r="A23" s="105"/>
      <c r="B23" s="1" t="s">
        <v>54</v>
      </c>
      <c r="C23" s="1" t="s">
        <v>173</v>
      </c>
      <c r="E23" s="2" t="s">
        <v>174</v>
      </c>
      <c r="F23" s="2" t="s">
        <v>175</v>
      </c>
      <c r="G23" s="2" t="s">
        <v>36</v>
      </c>
      <c r="H23" s="1"/>
    </row>
    <row r="24" spans="1:9" ht="14.4" customHeight="1" x14ac:dyDescent="0.25">
      <c r="A24" s="105"/>
      <c r="B24" s="1" t="s">
        <v>54</v>
      </c>
      <c r="C24" s="1" t="s">
        <v>159</v>
      </c>
      <c r="E24" s="2" t="s">
        <v>176</v>
      </c>
      <c r="F24" s="2" t="s">
        <v>160</v>
      </c>
      <c r="G24" s="2" t="s">
        <v>36</v>
      </c>
      <c r="H24" s="1"/>
    </row>
    <row r="25" spans="1:9" ht="14.4" customHeight="1" x14ac:dyDescent="0.25">
      <c r="A25" s="105"/>
      <c r="B25" s="1" t="s">
        <v>54</v>
      </c>
      <c r="C25" s="1" t="s">
        <v>292</v>
      </c>
      <c r="E25" s="2"/>
      <c r="F25" s="2"/>
      <c r="G25" s="2"/>
      <c r="H25" s="1"/>
      <c r="I25" s="1" t="s">
        <v>299</v>
      </c>
    </row>
    <row r="26" spans="1:9" ht="14.4" customHeight="1" x14ac:dyDescent="0.25">
      <c r="A26" s="105"/>
      <c r="B26" s="1" t="s">
        <v>54</v>
      </c>
      <c r="C26" s="1" t="s">
        <v>323</v>
      </c>
      <c r="E26" s="2"/>
      <c r="F26" s="2" t="s">
        <v>23</v>
      </c>
      <c r="G26" s="2" t="s">
        <v>324</v>
      </c>
      <c r="H26" s="1" t="s">
        <v>325</v>
      </c>
    </row>
    <row r="27" spans="1:9" ht="14.4" customHeight="1" x14ac:dyDescent="0.25">
      <c r="E27" s="2"/>
      <c r="F27" s="2"/>
      <c r="G27" s="2"/>
      <c r="H27" s="1"/>
    </row>
    <row r="28" spans="1:9" x14ac:dyDescent="0.25">
      <c r="A28" s="105"/>
      <c r="B28" s="31" t="s">
        <v>106</v>
      </c>
      <c r="C28" s="1" t="s">
        <v>39</v>
      </c>
      <c r="E28" s="2" t="s">
        <v>107</v>
      </c>
      <c r="F28" s="2" t="s">
        <v>23</v>
      </c>
      <c r="G28" s="2" t="s">
        <v>117</v>
      </c>
    </row>
    <row r="29" spans="1:9" x14ac:dyDescent="0.25">
      <c r="A29" s="105"/>
      <c r="B29" s="31" t="s">
        <v>106</v>
      </c>
      <c r="C29" s="1" t="s">
        <v>177</v>
      </c>
      <c r="E29" s="2" t="s">
        <v>108</v>
      </c>
      <c r="F29" s="2" t="s">
        <v>109</v>
      </c>
      <c r="G29" s="2" t="s">
        <v>36</v>
      </c>
    </row>
    <row r="30" spans="1:9" x14ac:dyDescent="0.25">
      <c r="A30" s="105"/>
      <c r="B30" s="31" t="s">
        <v>106</v>
      </c>
      <c r="C30" s="1" t="s">
        <v>214</v>
      </c>
      <c r="F30" s="32" t="s">
        <v>23</v>
      </c>
      <c r="G30" s="32" t="s">
        <v>215</v>
      </c>
      <c r="H30" s="35" t="s">
        <v>216</v>
      </c>
    </row>
    <row r="31" spans="1:9" ht="15" customHeight="1" x14ac:dyDescent="0.25">
      <c r="A31" s="105"/>
      <c r="B31" s="31" t="s">
        <v>106</v>
      </c>
      <c r="C31" s="1" t="s">
        <v>111</v>
      </c>
      <c r="E31" s="2" t="s">
        <v>113</v>
      </c>
      <c r="F31" s="2" t="s">
        <v>109</v>
      </c>
      <c r="G31" s="2" t="s">
        <v>36</v>
      </c>
    </row>
    <row r="32" spans="1:9" ht="15" customHeight="1" x14ac:dyDescent="0.25">
      <c r="A32" s="105"/>
      <c r="B32" s="31" t="s">
        <v>106</v>
      </c>
      <c r="C32" s="1" t="s">
        <v>112</v>
      </c>
      <c r="E32" s="2" t="s">
        <v>114</v>
      </c>
      <c r="F32" s="2" t="s">
        <v>109</v>
      </c>
      <c r="G32" s="2" t="s">
        <v>36</v>
      </c>
    </row>
    <row r="33" spans="1:7" x14ac:dyDescent="0.25">
      <c r="A33" s="105"/>
      <c r="B33" s="31" t="s">
        <v>106</v>
      </c>
      <c r="C33" s="1" t="s">
        <v>292</v>
      </c>
      <c r="E33" s="2"/>
      <c r="F33" s="2"/>
      <c r="G33" s="2"/>
    </row>
    <row r="34" spans="1:7" x14ac:dyDescent="0.25">
      <c r="B34" s="31"/>
      <c r="E34" s="2"/>
      <c r="F34" s="2"/>
      <c r="G34" s="2"/>
    </row>
    <row r="35" spans="1:7" x14ac:dyDescent="0.25">
      <c r="B35" s="31"/>
      <c r="E35" s="2"/>
      <c r="F35" s="2"/>
      <c r="G35" s="2"/>
    </row>
    <row r="36" spans="1:7" x14ac:dyDescent="0.25">
      <c r="A36" s="105"/>
      <c r="B36" s="31" t="s">
        <v>188</v>
      </c>
      <c r="C36" s="1" t="s">
        <v>39</v>
      </c>
      <c r="E36" s="2"/>
      <c r="F36" s="2" t="s">
        <v>23</v>
      </c>
      <c r="G36" s="2" t="s">
        <v>117</v>
      </c>
    </row>
    <row r="37" spans="1:7" x14ac:dyDescent="0.25">
      <c r="A37" s="105"/>
      <c r="B37" s="1" t="s">
        <v>189</v>
      </c>
      <c r="C37" s="1" t="s">
        <v>190</v>
      </c>
      <c r="E37" s="2"/>
      <c r="F37" s="2" t="s">
        <v>23</v>
      </c>
      <c r="G37" s="2" t="s">
        <v>116</v>
      </c>
    </row>
    <row r="38" spans="1:7" x14ac:dyDescent="0.25">
      <c r="A38" s="105"/>
      <c r="B38" s="118" t="s">
        <v>189</v>
      </c>
      <c r="C38" s="118" t="s">
        <v>293</v>
      </c>
      <c r="D38" s="118"/>
      <c r="E38" s="119"/>
      <c r="F38" s="119" t="s">
        <v>23</v>
      </c>
      <c r="G38" s="119" t="s">
        <v>117</v>
      </c>
    </row>
    <row r="39" spans="1:7" x14ac:dyDescent="0.25">
      <c r="A39" s="105"/>
      <c r="B39" s="118" t="s">
        <v>189</v>
      </c>
      <c r="C39" s="118" t="s">
        <v>294</v>
      </c>
      <c r="D39" s="118"/>
      <c r="E39" s="119"/>
      <c r="F39" s="119" t="s">
        <v>23</v>
      </c>
      <c r="G39" s="119" t="s">
        <v>117</v>
      </c>
    </row>
    <row r="40" spans="1:7" x14ac:dyDescent="0.25">
      <c r="A40" s="105"/>
      <c r="B40" s="118" t="s">
        <v>189</v>
      </c>
      <c r="C40" s="118" t="s">
        <v>295</v>
      </c>
      <c r="D40" s="118"/>
      <c r="E40" s="119"/>
      <c r="F40" s="119" t="s">
        <v>23</v>
      </c>
      <c r="G40" s="119" t="s">
        <v>117</v>
      </c>
    </row>
    <row r="41" spans="1:7" x14ac:dyDescent="0.25">
      <c r="A41" s="105"/>
      <c r="B41" s="118" t="s">
        <v>189</v>
      </c>
      <c r="C41" s="118" t="s">
        <v>296</v>
      </c>
      <c r="D41" s="118"/>
      <c r="E41" s="119"/>
      <c r="F41" s="119" t="s">
        <v>23</v>
      </c>
      <c r="G41" s="119" t="s">
        <v>117</v>
      </c>
    </row>
    <row r="42" spans="1:7" x14ac:dyDescent="0.25">
      <c r="A42" s="105"/>
      <c r="B42" s="118" t="s">
        <v>189</v>
      </c>
      <c r="C42" s="118" t="s">
        <v>297</v>
      </c>
      <c r="D42" s="118"/>
      <c r="E42" s="119"/>
      <c r="F42" s="119" t="s">
        <v>23</v>
      </c>
      <c r="G42" s="119" t="s">
        <v>117</v>
      </c>
    </row>
    <row r="43" spans="1:7" x14ac:dyDescent="0.25">
      <c r="E43" s="2"/>
      <c r="F43" s="2"/>
      <c r="G43" s="2"/>
    </row>
    <row r="44" spans="1:7" x14ac:dyDescent="0.25">
      <c r="E44" s="2"/>
      <c r="F44" s="2"/>
      <c r="G44" s="2"/>
    </row>
    <row r="45" spans="1:7" x14ac:dyDescent="0.25">
      <c r="A45" s="105"/>
      <c r="B45" s="1" t="s">
        <v>245</v>
      </c>
      <c r="C45" s="1" t="s">
        <v>39</v>
      </c>
      <c r="E45" s="2" t="s">
        <v>247</v>
      </c>
      <c r="F45" s="2" t="s">
        <v>23</v>
      </c>
      <c r="G45" s="2" t="s">
        <v>249</v>
      </c>
    </row>
    <row r="46" spans="1:7" x14ac:dyDescent="0.25">
      <c r="A46" s="105"/>
      <c r="B46" s="1" t="s">
        <v>245</v>
      </c>
      <c r="C46" s="1" t="s">
        <v>246</v>
      </c>
      <c r="E46" s="2" t="s">
        <v>248</v>
      </c>
      <c r="F46" s="2" t="s">
        <v>110</v>
      </c>
      <c r="G46" s="2" t="s">
        <v>36</v>
      </c>
    </row>
    <row r="47" spans="1:7" x14ac:dyDescent="0.25">
      <c r="E47" s="2"/>
      <c r="F47" s="2"/>
      <c r="G47" s="2"/>
    </row>
    <row r="48" spans="1:7" x14ac:dyDescent="0.25">
      <c r="E48" s="2"/>
      <c r="F48" s="2"/>
      <c r="G48" s="2"/>
    </row>
    <row r="49" spans="2:8" ht="13.8" x14ac:dyDescent="0.3">
      <c r="B49" s="123" t="s">
        <v>301</v>
      </c>
      <c r="C49" s="123" t="s">
        <v>39</v>
      </c>
      <c r="D49" s="123"/>
      <c r="E49" s="124"/>
      <c r="F49" s="124"/>
      <c r="G49" s="124"/>
      <c r="H49" s="123"/>
    </row>
    <row r="50" spans="2:8" ht="13.8" x14ac:dyDescent="0.3">
      <c r="B50" s="123" t="s">
        <v>301</v>
      </c>
      <c r="C50" s="123" t="s">
        <v>156</v>
      </c>
      <c r="D50" s="123"/>
      <c r="E50" s="124"/>
      <c r="F50" s="124"/>
      <c r="G50" s="124"/>
      <c r="H50" s="123" t="s">
        <v>302</v>
      </c>
    </row>
    <row r="51" spans="2:8" ht="13.8" x14ac:dyDescent="0.3">
      <c r="B51" s="123" t="s">
        <v>301</v>
      </c>
      <c r="C51" s="123" t="s">
        <v>292</v>
      </c>
      <c r="D51" s="123"/>
      <c r="E51" s="124"/>
      <c r="F51" s="124"/>
      <c r="G51" s="124"/>
      <c r="H51" s="123"/>
    </row>
    <row r="52" spans="2:8" x14ac:dyDescent="0.25">
      <c r="E52" s="2"/>
      <c r="F52" s="2"/>
      <c r="G52" s="2"/>
    </row>
    <row r="53" spans="2:8" x14ac:dyDescent="0.25">
      <c r="E53" s="2"/>
      <c r="F53" s="2"/>
      <c r="G53" s="2"/>
    </row>
    <row r="54" spans="2:8" x14ac:dyDescent="0.25">
      <c r="E54" s="2"/>
      <c r="F54" s="2"/>
      <c r="G54" s="2"/>
    </row>
  </sheetData>
  <phoneticPr fontId="13" type="noConversion"/>
  <pageMargins left="0.7" right="0.7" top="0.75" bottom="0.75" header="0.3" footer="0.3"/>
  <pageSetup scale="52"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31EE-3410-43B9-9703-F561C8CE1A3D}">
  <dimension ref="B2:J30"/>
  <sheetViews>
    <sheetView workbookViewId="0">
      <selection activeCell="D13" sqref="D13"/>
    </sheetView>
  </sheetViews>
  <sheetFormatPr defaultRowHeight="14.4" x14ac:dyDescent="0.3"/>
  <cols>
    <col min="4" max="4" width="11.88671875" customWidth="1"/>
  </cols>
  <sheetData>
    <row r="2" spans="3:10" x14ac:dyDescent="0.3">
      <c r="C2" t="s">
        <v>259</v>
      </c>
    </row>
    <row r="3" spans="3:10" x14ac:dyDescent="0.3">
      <c r="C3" t="s">
        <v>260</v>
      </c>
      <c r="F3" t="s">
        <v>261</v>
      </c>
      <c r="G3">
        <v>2989.0889999999999</v>
      </c>
    </row>
    <row r="4" spans="3:10" x14ac:dyDescent="0.3">
      <c r="C4" t="s">
        <v>262</v>
      </c>
    </row>
    <row r="5" spans="3:10" x14ac:dyDescent="0.3">
      <c r="C5" t="s">
        <v>263</v>
      </c>
    </row>
    <row r="6" spans="3:10" x14ac:dyDescent="0.3">
      <c r="D6" t="s">
        <v>250</v>
      </c>
      <c r="F6" s="110"/>
      <c r="G6" s="110"/>
    </row>
    <row r="7" spans="3:10" x14ac:dyDescent="0.3">
      <c r="F7" s="110"/>
      <c r="G7" s="110"/>
    </row>
    <row r="8" spans="3:10" x14ac:dyDescent="0.3">
      <c r="C8" t="s">
        <v>251</v>
      </c>
      <c r="D8">
        <v>1</v>
      </c>
    </row>
    <row r="9" spans="3:10" x14ac:dyDescent="0.3">
      <c r="C9" t="s">
        <v>252</v>
      </c>
      <c r="D9">
        <f t="shared" ref="D9" si="0">D10*$G$3</f>
        <v>179345.34</v>
      </c>
    </row>
    <row r="10" spans="3:10" x14ac:dyDescent="0.3">
      <c r="C10" t="s">
        <v>253</v>
      </c>
      <c r="D10">
        <v>60</v>
      </c>
      <c r="E10" s="111"/>
      <c r="F10" s="111"/>
      <c r="G10" s="111"/>
    </row>
    <row r="11" spans="3:10" x14ac:dyDescent="0.3">
      <c r="C11" t="s">
        <v>254</v>
      </c>
      <c r="D11">
        <v>0.9</v>
      </c>
    </row>
    <row r="12" spans="3:10" x14ac:dyDescent="0.3">
      <c r="C12" t="s">
        <v>255</v>
      </c>
      <c r="D12" s="106">
        <v>66.67</v>
      </c>
      <c r="E12" s="106"/>
      <c r="F12" s="106"/>
      <c r="G12" s="106"/>
      <c r="H12" s="106"/>
      <c r="I12" s="106"/>
      <c r="J12" s="106"/>
    </row>
    <row r="13" spans="3:10" x14ac:dyDescent="0.3">
      <c r="C13" t="s">
        <v>256</v>
      </c>
      <c r="D13" s="115">
        <f t="shared" ref="D13" si="1">(D8*D10)/(3960*D12)</f>
        <v>2.2726136420451703E-4</v>
      </c>
      <c r="E13" s="107"/>
      <c r="F13" s="107"/>
      <c r="G13" s="107"/>
      <c r="H13" s="106"/>
      <c r="I13" s="106"/>
      <c r="J13" s="106"/>
    </row>
    <row r="14" spans="3:10" x14ac:dyDescent="0.3">
      <c r="C14" t="s">
        <v>257</v>
      </c>
      <c r="D14" s="108">
        <f>D8*D10/(3960*D12*D11)*746</f>
        <v>0.18837441966285523</v>
      </c>
      <c r="E14" s="112"/>
      <c r="F14" s="112"/>
      <c r="G14" s="113"/>
      <c r="H14" s="108"/>
      <c r="I14" s="108"/>
      <c r="J14" s="108"/>
    </row>
    <row r="15" spans="3:10" x14ac:dyDescent="0.3">
      <c r="C15" t="s">
        <v>258</v>
      </c>
      <c r="D15" s="109">
        <f>D12*D11</f>
        <v>60.003</v>
      </c>
      <c r="E15" s="109"/>
      <c r="F15" s="109"/>
      <c r="G15" s="109"/>
    </row>
    <row r="17" spans="2:6" ht="18" x14ac:dyDescent="0.35">
      <c r="C17" s="114" t="s">
        <v>264</v>
      </c>
      <c r="F17">
        <v>178208</v>
      </c>
    </row>
    <row r="18" spans="2:6" x14ac:dyDescent="0.3">
      <c r="B18">
        <v>1</v>
      </c>
      <c r="C18" t="s">
        <v>265</v>
      </c>
    </row>
    <row r="19" spans="2:6" x14ac:dyDescent="0.3">
      <c r="B19">
        <v>2</v>
      </c>
      <c r="C19" t="s">
        <v>266</v>
      </c>
    </row>
    <row r="20" spans="2:6" x14ac:dyDescent="0.3">
      <c r="B20">
        <v>3</v>
      </c>
      <c r="C20" t="s">
        <v>267</v>
      </c>
    </row>
    <row r="21" spans="2:6" x14ac:dyDescent="0.3">
      <c r="B21">
        <v>4</v>
      </c>
      <c r="C21" t="s">
        <v>268</v>
      </c>
    </row>
    <row r="22" spans="2:6" x14ac:dyDescent="0.3">
      <c r="B22">
        <v>5</v>
      </c>
      <c r="C22" t="s">
        <v>269</v>
      </c>
    </row>
    <row r="29" spans="2:6" ht="18" x14ac:dyDescent="0.35">
      <c r="C29" s="114" t="s">
        <v>270</v>
      </c>
    </row>
    <row r="30" spans="2:6" x14ac:dyDescent="0.3">
      <c r="C30" t="s">
        <v>271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C68B8A2E61F349ADF9513FBA327309" ma:contentTypeVersion="8" ma:contentTypeDescription="Create a new document." ma:contentTypeScope="" ma:versionID="ba2ac6a1432b574feed65b49ff906084">
  <xsd:schema xmlns:xsd="http://www.w3.org/2001/XMLSchema" xmlns:xs="http://www.w3.org/2001/XMLSchema" xmlns:p="http://schemas.microsoft.com/office/2006/metadata/properties" xmlns:ns3="47eef031-b010-4201-8961-653aeb48dbf8" targetNamespace="http://schemas.microsoft.com/office/2006/metadata/properties" ma:root="true" ma:fieldsID="4cbb82227281a119a1f1d6f6391b8eae" ns3:_="">
    <xsd:import namespace="47eef031-b010-4201-8961-653aeb48dbf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eef031-b010-4201-8961-653aeb48db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7C1A9D-B64D-4DF6-9C72-E3590E177229}">
  <ds:schemaRefs>
    <ds:schemaRef ds:uri="http://schemas.microsoft.com/office/infopath/2007/PartnerControls"/>
    <ds:schemaRef ds:uri="http://purl.org/dc/dcmitype/"/>
    <ds:schemaRef ds:uri="47eef031-b010-4201-8961-653aeb48dbf8"/>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3DC849B5-5355-4754-84AC-173303C2D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eef031-b010-4201-8961-653aeb48db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1AB8D8-494F-4F4C-9255-4C20E4C242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ListofRules</vt:lpstr>
      <vt:lpstr>Rules</vt:lpstr>
      <vt:lpstr>Test Case Descriptions</vt:lpstr>
      <vt:lpstr>Schema Data Elements</vt:lpstr>
      <vt:lpstr>PumpCalcs</vt:lpstr>
      <vt:lpstr>ListofRules!Print_Area</vt:lpstr>
      <vt:lpstr>'Schema Data Elements'!Print_Area</vt:lpstr>
      <vt:lpstr>'Test Case Descriptions'!Print_Area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Tillou</dc:creator>
  <cp:lastModifiedBy>test</cp:lastModifiedBy>
  <dcterms:created xsi:type="dcterms:W3CDTF">2020-09-03T14:32:32Z</dcterms:created>
  <dcterms:modified xsi:type="dcterms:W3CDTF">2021-03-07T17:13:10Z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0x010100ABC68B8A2E61F349ADF9513FBA327309</vt:lpwstr>
  </property>
</Properties>
</file>