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Tiers" sheetId="2" r:id="rId2"/>
    <sheet name="Calculations" sheetId="3" r:id="rId3"/>
    <sheet name="Summary" sheetId="4" r:id="rId4"/>
    <sheet name="Sensitivity" sheetId="5" r:id="rId5"/>
  </sheets>
  <calcPr calcId="124519" fullCalcOnLoad="1"/>
</workbook>
</file>

<file path=xl/sharedStrings.xml><?xml version="1.0" encoding="utf-8"?>
<sst xmlns="http://schemas.openxmlformats.org/spreadsheetml/2006/main" count="79" uniqueCount="67">
  <si>
    <t>Parameter</t>
  </si>
  <si>
    <t>Value</t>
  </si>
  <si>
    <t>Notes</t>
  </si>
  <si>
    <t>Fee Base (choose)</t>
  </si>
  <si>
    <t>Platform % Fee</t>
  </si>
  <si>
    <t>Platform Fixed Fee</t>
  </si>
  <si>
    <t>Default Face Value</t>
  </si>
  <si>
    <t>Default Resale Price</t>
  </si>
  <si>
    <t>Default Allocation %</t>
  </si>
  <si>
    <t>Default Attendance per Show</t>
  </si>
  <si>
    <t>Default Shows per Artist</t>
  </si>
  <si>
    <t>Uplift</t>
  </si>
  <si>
    <t>Choose 'Uplift' to take % from uplift before charity; 'Total Price' to take % of total.</t>
  </si>
  <si>
    <t>Percent fee applied to selected base.</t>
  </si>
  <si>
    <t>Fixed fee per ticket (USD).</t>
  </si>
  <si>
    <t>If no tier override, this face value will be used.</t>
  </si>
  <si>
    <t>If no tier override, this resale/market price will be used.</t>
  </si>
  <si>
    <t>If no tier override, % of tickets using platform.</t>
  </si>
  <si>
    <t>If no tier override, assumed attendance per show.</t>
  </si>
  <si>
    <t>If no tier override, shows per artist.</t>
  </si>
  <si>
    <t>Tier</t>
  </si>
  <si>
    <t>Artists per Year</t>
  </si>
  <si>
    <t>Shows per Artist (opt)</t>
  </si>
  <si>
    <t>Attendance per Show (opt)</t>
  </si>
  <si>
    <t>Allocation % (opt)</t>
  </si>
  <si>
    <t>Face Value (opt)</t>
  </si>
  <si>
    <t>Resale Price (opt)</t>
  </si>
  <si>
    <t>Tier 1 (Global Superstars)</t>
  </si>
  <si>
    <t>Tier 2 (Regional Big Names)</t>
  </si>
  <si>
    <t>Tier 3 (Indie/Medium)</t>
  </si>
  <si>
    <t>Notes: Edit 'Artists per Year' and optional overrides. Leave overrides blank to inherit defaults from Inputs.</t>
  </si>
  <si>
    <t>Shows per Artist</t>
  </si>
  <si>
    <t>Attendance per Show</t>
  </si>
  <si>
    <t>Allocation %</t>
  </si>
  <si>
    <t>Face Value</t>
  </si>
  <si>
    <t>Resale Price</t>
  </si>
  <si>
    <t>Tickets on Platform/Show</t>
  </si>
  <si>
    <t>Uplift/Ticket</t>
  </si>
  <si>
    <t>Fee Base Value</t>
  </si>
  <si>
    <t>Platform Fee/Ticket</t>
  </si>
  <si>
    <t>Charity/Ticket</t>
  </si>
  <si>
    <t>Tickets/Year</t>
  </si>
  <si>
    <t>Charity/Year</t>
  </si>
  <si>
    <t>Platform Rev/Year</t>
  </si>
  <si>
    <t>TOTALS</t>
  </si>
  <si>
    <t>Metric</t>
  </si>
  <si>
    <t>Fee Base</t>
  </si>
  <si>
    <t>Total Tickets / Year</t>
  </si>
  <si>
    <t>Total Charity / Year (USD)</t>
  </si>
  <si>
    <t>Total Platform Rev / Year (USD)</t>
  </si>
  <si>
    <t>Avg Platform Fee / Ticket (USD)</t>
  </si>
  <si>
    <t>Avg Charity per Ticket (USD)</t>
  </si>
  <si>
    <t>10%</t>
  </si>
  <si>
    <t>15%</t>
  </si>
  <si>
    <t>20%</t>
  </si>
  <si>
    <t>25%</t>
  </si>
  <si>
    <t>30%</t>
  </si>
  <si>
    <t>1.0%</t>
  </si>
  <si>
    <t>1.5%</t>
  </si>
  <si>
    <t>2.0%</t>
  </si>
  <si>
    <t>2.5%</t>
  </si>
  <si>
    <t>3.0%</t>
  </si>
  <si>
    <t>Sensitivity: Platform % Fee (rows) vs Allocation % (columns) on Platform Revenue (USD)</t>
  </si>
  <si>
    <t>Note: Uses Tier 1 overrides for shows/attendance/face/resale and artist count to estimate impact.</t>
  </si>
  <si>
    <t>Tier 1 Artists</t>
  </si>
  <si>
    <t>Shows/Artist</t>
  </si>
  <si>
    <t>Attendance/Show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</si>
</sst>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E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cols>
    <col min="1" max="1" width="32.7109375" customWidth="1"/>
    <col min="2" max="2" width="2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11</v>
      </c>
      <c r="C2" t="s">
        <v>12</v>
      </c>
    </row>
    <row r="3" spans="1:3">
      <c r="A3" t="s">
        <v>4</v>
      </c>
      <c r="B3">
        <v>2.5</v>
      </c>
      <c r="C3" t="s">
        <v>13</v>
      </c>
    </row>
    <row r="4" spans="1:3">
      <c r="A4" t="s">
        <v>5</v>
      </c>
      <c r="B4">
        <v>1.69</v>
      </c>
      <c r="C4" t="s">
        <v>14</v>
      </c>
    </row>
    <row r="5" spans="1:3">
      <c r="A5" t="s">
        <v>6</v>
      </c>
      <c r="B5">
        <v>150</v>
      </c>
      <c r="C5" t="s">
        <v>15</v>
      </c>
    </row>
    <row r="6" spans="1:3">
      <c r="A6" t="s">
        <v>7</v>
      </c>
      <c r="B6">
        <v>450</v>
      </c>
      <c r="C6" t="s">
        <v>16</v>
      </c>
    </row>
    <row r="7" spans="1:3">
      <c r="A7" t="s">
        <v>8</v>
      </c>
      <c r="B7">
        <v>20</v>
      </c>
      <c r="C7" t="s">
        <v>17</v>
      </c>
    </row>
    <row r="8" spans="1:3">
      <c r="A8" t="s">
        <v>9</v>
      </c>
      <c r="B8">
        <v>40000</v>
      </c>
      <c r="C8" t="s">
        <v>18</v>
      </c>
    </row>
    <row r="9" spans="1:3">
      <c r="A9" t="s">
        <v>10</v>
      </c>
      <c r="B9">
        <v>30</v>
      </c>
      <c r="C9" t="s">
        <v>19</v>
      </c>
    </row>
  </sheetData>
  <dataValidations count="1">
    <dataValidation type="list" allowBlank="1" showInputMessage="1" showErrorMessage="1" sqref="B2">
      <formula1>"Uplift,Total Price"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28.7109375" customWidth="1"/>
    <col min="2" max="7" width="24.7109375" customWidth="1"/>
  </cols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10</v>
      </c>
      <c r="C2">
        <v>30</v>
      </c>
      <c r="D2">
        <v>40000</v>
      </c>
      <c r="E2">
        <v>20</v>
      </c>
      <c r="F2">
        <v>150</v>
      </c>
      <c r="G2">
        <v>450</v>
      </c>
    </row>
    <row r="3" spans="1:7">
      <c r="A3" t="s">
        <v>28</v>
      </c>
      <c r="B3">
        <v>50</v>
      </c>
      <c r="C3">
        <v>20</v>
      </c>
      <c r="D3">
        <v>12000</v>
      </c>
      <c r="E3">
        <v>15</v>
      </c>
      <c r="F3">
        <v>100</v>
      </c>
      <c r="G3">
        <v>200</v>
      </c>
    </row>
    <row r="4" spans="1:7">
      <c r="A4" t="s">
        <v>29</v>
      </c>
      <c r="B4">
        <v>200</v>
      </c>
      <c r="C4">
        <v>10</v>
      </c>
      <c r="D4">
        <v>3000</v>
      </c>
      <c r="E4">
        <v>10</v>
      </c>
      <c r="F4">
        <v>60</v>
      </c>
      <c r="G4">
        <v>90</v>
      </c>
    </row>
    <row r="9" spans="1:7">
      <c r="A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"/>
  <sheetViews>
    <sheetView workbookViewId="0"/>
  </sheetViews>
  <sheetFormatPr defaultRowHeight="15"/>
  <cols>
    <col min="1" max="15" width="22.7109375" customWidth="1"/>
    <col min="16" max="17" width="20.7109375" style="2" customWidth="1"/>
  </cols>
  <sheetData>
    <row r="1" spans="1:17" s="3" customFormat="1">
      <c r="A1" s="1" t="s">
        <v>20</v>
      </c>
      <c r="B1" s="1" t="s">
        <v>21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4</v>
      </c>
      <c r="L1" s="1" t="s">
        <v>5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  <row r="2" spans="1:17">
      <c r="A2" t="s">
        <v>27</v>
      </c>
      <c r="B2">
        <f>Tiers!B2</f>
        <v>0</v>
      </c>
      <c r="C2">
        <f>IF(Tiers!C2="", Inputs!B9, Tiers!C2)</f>
        <v>0</v>
      </c>
      <c r="D2">
        <f>IF(Tiers!D2="", Inputs!B8, Tiers!D2)</f>
        <v>0</v>
      </c>
      <c r="E2">
        <f>IF(Tiers!E2="", Inputs!B7, Tiers!E2)</f>
        <v>0</v>
      </c>
      <c r="F2">
        <f>IF(Tiers!F2="", Inputs!B5, Tiers!F2)</f>
        <v>0</v>
      </c>
      <c r="G2">
        <f>IF(Tiers!G2="", Inputs!B6, Tiers!G2)</f>
        <v>0</v>
      </c>
      <c r="H2">
        <f>ROUND(C2*D2*0.01,0)</f>
        <v>0</v>
      </c>
      <c r="I2">
        <f>G2-F2</f>
        <v>0</v>
      </c>
      <c r="J2">
        <f>IF(Inputs!B2="Uplift", I2, G2)</f>
        <v>0</v>
      </c>
      <c r="K2">
        <f>Inputs!B3</f>
        <v>0</v>
      </c>
      <c r="L2">
        <f>Inputs!B4</f>
        <v>0</v>
      </c>
      <c r="M2">
        <f>J2*0.01*K2+L2</f>
        <v>0</v>
      </c>
      <c r="N2">
        <f>IF(Inputs!B2="Uplift", I2-(J2*0.01*I2), I2)</f>
        <v>0</v>
      </c>
      <c r="O2">
        <f>B2*C2*H2</f>
        <v>0</v>
      </c>
      <c r="P2" s="2">
        <f>N2*O2</f>
        <v>0</v>
      </c>
      <c r="Q2" s="2">
        <f>M2*O2</f>
        <v>0</v>
      </c>
    </row>
    <row r="3" spans="1:17">
      <c r="A3" t="s">
        <v>28</v>
      </c>
      <c r="B3">
        <f>Tiers!B3</f>
        <v>0</v>
      </c>
      <c r="C3">
        <f>IF(Tiers!C3="", Inputs!B9, Tiers!C3)</f>
        <v>0</v>
      </c>
      <c r="D3">
        <f>IF(Tiers!D3="", Inputs!B8, Tiers!D3)</f>
        <v>0</v>
      </c>
      <c r="E3">
        <f>IF(Tiers!E3="", Inputs!B7, Tiers!E3)</f>
        <v>0</v>
      </c>
      <c r="F3">
        <f>IF(Tiers!F3="", Inputs!B5, Tiers!F3)</f>
        <v>0</v>
      </c>
      <c r="G3">
        <f>IF(Tiers!G3="", Inputs!B6, Tiers!G3)</f>
        <v>0</v>
      </c>
      <c r="H3">
        <f>ROUND(C3*D3*0.01,0)</f>
        <v>0</v>
      </c>
      <c r="I3">
        <f>G3-F3</f>
        <v>0</v>
      </c>
      <c r="J3">
        <f>IF(Inputs!B2="Uplift", I3, G3)</f>
        <v>0</v>
      </c>
      <c r="K3">
        <f>Inputs!B3</f>
        <v>0</v>
      </c>
      <c r="L3">
        <f>Inputs!B4</f>
        <v>0</v>
      </c>
      <c r="M3">
        <f>J3*0.01*K3+L3</f>
        <v>0</v>
      </c>
      <c r="N3">
        <f>IF(Inputs!B2="Uplift", I3-(J3*0.01*I3), I3)</f>
        <v>0</v>
      </c>
      <c r="O3">
        <f>B3*C3*H3</f>
        <v>0</v>
      </c>
      <c r="P3" s="2">
        <f>N3*O3</f>
        <v>0</v>
      </c>
      <c r="Q3" s="2">
        <f>M3*O3</f>
        <v>0</v>
      </c>
    </row>
    <row r="4" spans="1:17">
      <c r="A4" t="s">
        <v>29</v>
      </c>
      <c r="B4">
        <f>Tiers!B4</f>
        <v>0</v>
      </c>
      <c r="C4">
        <f>IF(Tiers!C4="", Inputs!B9, Tiers!C4)</f>
        <v>0</v>
      </c>
      <c r="D4">
        <f>IF(Tiers!D4="", Inputs!B8, Tiers!D4)</f>
        <v>0</v>
      </c>
      <c r="E4">
        <f>IF(Tiers!E4="", Inputs!B7, Tiers!E4)</f>
        <v>0</v>
      </c>
      <c r="F4">
        <f>IF(Tiers!F4="", Inputs!B5, Tiers!F4)</f>
        <v>0</v>
      </c>
      <c r="G4">
        <f>IF(Tiers!G4="", Inputs!B6, Tiers!G4)</f>
        <v>0</v>
      </c>
      <c r="H4">
        <f>ROUND(C4*D4*0.01,0)</f>
        <v>0</v>
      </c>
      <c r="I4">
        <f>G4-F4</f>
        <v>0</v>
      </c>
      <c r="J4">
        <f>IF(Inputs!B2="Uplift", I4, G4)</f>
        <v>0</v>
      </c>
      <c r="K4">
        <f>Inputs!B3</f>
        <v>0</v>
      </c>
      <c r="L4">
        <f>Inputs!B4</f>
        <v>0</v>
      </c>
      <c r="M4">
        <f>J4*0.01*K4+L4</f>
        <v>0</v>
      </c>
      <c r="N4">
        <f>IF(Inputs!B2="Uplift", I4-(J4*0.01*I4), I4)</f>
        <v>0</v>
      </c>
      <c r="O4">
        <f>B4*C4*H4</f>
        <v>0</v>
      </c>
      <c r="P4" s="2">
        <f>N4*O4</f>
        <v>0</v>
      </c>
      <c r="Q4" s="2">
        <f>M4*O4</f>
        <v>0</v>
      </c>
    </row>
    <row r="5" spans="1:17">
      <c r="A5" t="s">
        <v>44</v>
      </c>
      <c r="B5">
        <f>SUM(B2:B4)</f>
        <v>0</v>
      </c>
      <c r="H5">
        <f>SUM(H2:H4)</f>
        <v>0</v>
      </c>
      <c r="I5">
        <f>AVERAGE(I2:I4)</f>
        <v>0</v>
      </c>
      <c r="J5">
        <f>AVERAGE(J2:J4)</f>
        <v>0</v>
      </c>
      <c r="K5">
        <f>AVERAGE(K2:K4)</f>
        <v>0</v>
      </c>
      <c r="L5">
        <f>AVERAGE(L2:L4)</f>
        <v>0</v>
      </c>
      <c r="M5">
        <f>AVERAGE(M2:M4)</f>
        <v>0</v>
      </c>
      <c r="N5">
        <f>AVERAGE(N2:N4)</f>
        <v>0</v>
      </c>
      <c r="O5">
        <f>SUM(O2:O4)</f>
        <v>0</v>
      </c>
      <c r="P5" s="2">
        <f>SUM(P2:P4)</f>
        <v>0</v>
      </c>
      <c r="Q5" s="2">
        <f>SUM(Q2:Q4)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36.7109375" customWidth="1"/>
    <col min="2" max="2" width="24.7109375" style="2" customWidth="1"/>
  </cols>
  <sheetData>
    <row r="1" spans="1:2">
      <c r="A1" s="1" t="s">
        <v>45</v>
      </c>
      <c r="B1" s="1" t="s">
        <v>1</v>
      </c>
    </row>
    <row r="2" spans="1:2">
      <c r="A2" t="s">
        <v>46</v>
      </c>
      <c r="B2" s="2">
        <f>Inputs!B2</f>
        <v>0</v>
      </c>
    </row>
    <row r="3" spans="1:2">
      <c r="A3" t="s">
        <v>4</v>
      </c>
      <c r="B3" s="2">
        <f>Inputs!B3</f>
        <v>0</v>
      </c>
    </row>
    <row r="4" spans="1:2">
      <c r="A4" t="s">
        <v>5</v>
      </c>
      <c r="B4" s="2">
        <f>Inputs!B4</f>
        <v>0</v>
      </c>
    </row>
    <row r="5" spans="1:2">
      <c r="A5" t="s">
        <v>47</v>
      </c>
      <c r="B5" s="2">
        <f>Calculations!O5</f>
        <v>0</v>
      </c>
    </row>
    <row r="6" spans="1:2">
      <c r="A6" t="s">
        <v>48</v>
      </c>
      <c r="B6" s="2">
        <f>Calculations!P5</f>
        <v>0</v>
      </c>
    </row>
    <row r="7" spans="1:2">
      <c r="A7" t="s">
        <v>49</v>
      </c>
      <c r="B7" s="2">
        <f>Calculations!Q5</f>
        <v>0</v>
      </c>
    </row>
    <row r="8" spans="1:2">
      <c r="A8" t="s">
        <v>50</v>
      </c>
      <c r="B8" s="2">
        <f>AVERAGE(Calculations!M2:M4)</f>
        <v>0</v>
      </c>
    </row>
    <row r="9" spans="1:2">
      <c r="A9" t="s">
        <v>51</v>
      </c>
      <c r="B9" s="2">
        <f>AVERAGE(Calculations!N2:N4)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sheetData>
    <row r="1" spans="1:10">
      <c r="A1" t="s">
        <v>62</v>
      </c>
    </row>
    <row r="2" spans="1:10">
      <c r="A2" t="s">
        <v>63</v>
      </c>
    </row>
    <row r="3" spans="1:10"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  <c r="I3" t="s">
        <v>64</v>
      </c>
      <c r="J3">
        <f>Tiers!B2</f>
        <v>0</v>
      </c>
    </row>
    <row r="4" spans="1:10">
      <c r="A4" s="1" t="s">
        <v>57</v>
      </c>
      <c r="B4">
        <f>(J3*J4*ROUND(J5*10/100,0))*(IF(Inputs!B2="Uplift",(J7-J6)*1.0/100,J7*1.0/100)+Inputs!B4)</f>
        <v>0</v>
      </c>
      <c r="C4">
        <f>(J3*J4*ROUND(J5*15/100,0))*(IF(Inputs!B2="Uplift",(J7-J6)*1.0/100,J7*1.0/100)+Inputs!B4)</f>
        <v>0</v>
      </c>
      <c r="D4">
        <f>(J3*J4*ROUND(J5*20/100,0))*(IF(Inputs!B2="Uplift",(J7-J6)*1.0/100,J7*1.0/100)+Inputs!B4)</f>
        <v>0</v>
      </c>
      <c r="E4">
        <f>(J3*J4*ROUND(J5*25/100,0))*(IF(Inputs!B2="Uplift",(J7-J6)*1.0/100,J7*1.0/100)+Inputs!B4)</f>
        <v>0</v>
      </c>
      <c r="F4">
        <f>(J3*J4*ROUND(J5*30/100,0))*(IF(Inputs!B2="Uplift",(J7-J6)*1.0/100,J7*1.0/100)+Inputs!B4)</f>
        <v>0</v>
      </c>
      <c r="I4" t="s">
        <v>65</v>
      </c>
      <c r="J4">
        <f>IF(Tiers!C2="", Inputs!B9, Tiers!C2)</f>
        <v>0</v>
      </c>
    </row>
    <row r="5" spans="1:10">
      <c r="A5" s="1" t="s">
        <v>58</v>
      </c>
      <c r="B5">
        <f>(J3*J4*ROUND(J5*10/100,0))*(IF(Inputs!B2="Uplift",(J7-J6)*1.5/100,J7*1.5/100)+Inputs!B4)</f>
        <v>0</v>
      </c>
      <c r="C5">
        <f>(J3*J4*ROUND(J5*15/100,0))*(IF(Inputs!B2="Uplift",(J7-J6)*1.5/100,J7*1.5/100)+Inputs!B4)</f>
        <v>0</v>
      </c>
      <c r="D5">
        <f>(J3*J4*ROUND(J5*20/100,0))*(IF(Inputs!B2="Uplift",(J7-J6)*1.5/100,J7*1.5/100)+Inputs!B4)</f>
        <v>0</v>
      </c>
      <c r="E5">
        <f>(J3*J4*ROUND(J5*25/100,0))*(IF(Inputs!B2="Uplift",(J7-J6)*1.5/100,J7*1.5/100)+Inputs!B4)</f>
        <v>0</v>
      </c>
      <c r="F5">
        <f>(J3*J4*ROUND(J5*30/100,0))*(IF(Inputs!B2="Uplift",(J7-J6)*1.5/100,J7*1.5/100)+Inputs!B4)</f>
        <v>0</v>
      </c>
      <c r="I5" t="s">
        <v>66</v>
      </c>
      <c r="J5">
        <f>IF(Tiers!D2="", Inputs!B8, Tiers!D2)</f>
        <v>0</v>
      </c>
    </row>
    <row r="6" spans="1:10">
      <c r="A6" s="1" t="s">
        <v>59</v>
      </c>
      <c r="B6">
        <f>(J3*J4*ROUND(J5*10/100,0))*(IF(Inputs!B2="Uplift",(J7-J6)*2.0/100,J7*2.0/100)+Inputs!B4)</f>
        <v>0</v>
      </c>
      <c r="C6">
        <f>(J3*J4*ROUND(J5*15/100,0))*(IF(Inputs!B2="Uplift",(J7-J6)*2.0/100,J7*2.0/100)+Inputs!B4)</f>
        <v>0</v>
      </c>
      <c r="D6">
        <f>(J3*J4*ROUND(J5*20/100,0))*(IF(Inputs!B2="Uplift",(J7-J6)*2.0/100,J7*2.0/100)+Inputs!B4)</f>
        <v>0</v>
      </c>
      <c r="E6">
        <f>(J3*J4*ROUND(J5*25/100,0))*(IF(Inputs!B2="Uplift",(J7-J6)*2.0/100,J7*2.0/100)+Inputs!B4)</f>
        <v>0</v>
      </c>
      <c r="F6">
        <f>(J3*J4*ROUND(J5*30/100,0))*(IF(Inputs!B2="Uplift",(J7-J6)*2.0/100,J7*2.0/100)+Inputs!B4)</f>
        <v>0</v>
      </c>
      <c r="I6" t="s">
        <v>34</v>
      </c>
      <c r="J6">
        <f>IF(Tiers!F2="", Inputs!B5, Tiers!F2)</f>
        <v>0</v>
      </c>
    </row>
    <row r="7" spans="1:10">
      <c r="A7" s="1" t="s">
        <v>60</v>
      </c>
      <c r="B7">
        <f>(J3*J4*ROUND(J5*10/100,0))*(IF(Inputs!B2="Uplift",(J7-J6)*2.5/100,J7*2.5/100)+Inputs!B4)</f>
        <v>0</v>
      </c>
      <c r="C7">
        <f>(J3*J4*ROUND(J5*15/100,0))*(IF(Inputs!B2="Uplift",(J7-J6)*2.5/100,J7*2.5/100)+Inputs!B4)</f>
        <v>0</v>
      </c>
      <c r="D7">
        <f>(J3*J4*ROUND(J5*20/100,0))*(IF(Inputs!B2="Uplift",(J7-J6)*2.5/100,J7*2.5/100)+Inputs!B4)</f>
        <v>0</v>
      </c>
      <c r="E7">
        <f>(J3*J4*ROUND(J5*25/100,0))*(IF(Inputs!B2="Uplift",(J7-J6)*2.5/100,J7*2.5/100)+Inputs!B4)</f>
        <v>0</v>
      </c>
      <c r="F7">
        <f>(J3*J4*ROUND(J5*30/100,0))*(IF(Inputs!B2="Uplift",(J7-J6)*2.5/100,J7*2.5/100)+Inputs!B4)</f>
        <v>0</v>
      </c>
      <c r="I7" t="s">
        <v>35</v>
      </c>
      <c r="J7">
        <f>IF(Tiers!G2="", Inputs!B6, Tiers!G2)</f>
        <v>0</v>
      </c>
    </row>
    <row r="8" spans="1:10">
      <c r="A8" s="1" t="s">
        <v>61</v>
      </c>
      <c r="B8">
        <f>(J3*J4*ROUND(J5*10/100,0))*(IF(Inputs!B2="Uplift",(J7-J6)*3.0/100,J7*3.0/100)+Inputs!B4)</f>
        <v>0</v>
      </c>
      <c r="C8">
        <f>(J3*J4*ROUND(J5*15/100,0))*(IF(Inputs!B2="Uplift",(J7-J6)*3.0/100,J7*3.0/100)+Inputs!B4)</f>
        <v>0</v>
      </c>
      <c r="D8">
        <f>(J3*J4*ROUND(J5*20/100,0))*(IF(Inputs!B2="Uplift",(J7-J6)*3.0/100,J7*3.0/100)+Inputs!B4)</f>
        <v>0</v>
      </c>
      <c r="E8">
        <f>(J3*J4*ROUND(J5*25/100,0))*(IF(Inputs!B2="Uplift",(J7-J6)*3.0/100,J7*3.0/100)+Inputs!B4)</f>
        <v>0</v>
      </c>
      <c r="F8">
        <f>(J3*J4*ROUND(J5*30/100,0))*(IF(Inputs!B2="Uplift",(J7-J6)*3.0/100,J7*3.0/100)+Inputs!B4)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Tiers</vt:lpstr>
      <vt:lpstr>Calculations</vt:lpstr>
      <vt:lpstr>Summary</vt:lpstr>
      <vt:lpstr>Sensitivity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2025-09-19T05:07:51Z</dcterms:created>
  <dcterms:modified xsi:type="dcterms:W3CDTF">2025-09-19T05:07:51Z</dcterms:modified>
</cp:coreProperties>
</file>