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ya\Documents\Python Scripts\kinyu\20201211_stat\"/>
    </mc:Choice>
  </mc:AlternateContent>
  <xr:revisionPtr revIDLastSave="0" documentId="13_ncr:1_{3B4E7392-686A-4AFC-9E07-C37BAD23AF1B}" xr6:coauthVersionLast="45" xr6:coauthVersionMax="45" xr10:uidLastSave="{00000000-0000-0000-0000-000000000000}"/>
  <bookViews>
    <workbookView xWindow="-120" yWindow="-120" windowWidth="29040" windowHeight="15840" xr2:uid="{340751CE-B248-4F4C-8F10-0B95BBBE723C}"/>
  </bookViews>
  <sheets>
    <sheet name="基準値" sheetId="1" r:id="rId1"/>
    <sheet name="varimax" sheetId="3" r:id="rId2"/>
    <sheet name="重回帰分析" sheetId="2" r:id="rId3"/>
  </sheets>
  <definedNames>
    <definedName name="solver_adj" localSheetId="1" hidden="1">varimax!$A$10</definedName>
    <definedName name="solver_adj" localSheetId="0" hidden="1">基準値!$K$2:$L$3,基準値!$H$5:$I$36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0" hidden="1">基準値!$S$29</definedName>
    <definedName name="solver_lhs2" localSheetId="0" hidden="1">基準値!$S$33</definedName>
    <definedName name="solver_lhs3" localSheetId="0" hidden="1">基準値!$S$36</definedName>
    <definedName name="solver_lhs4" localSheetId="0" hidden="1">基準値!$T$33</definedName>
    <definedName name="solver_lhs5" localSheetId="0" hidden="1">基準値!$T$36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5</definedName>
    <definedName name="solver_nwt" localSheetId="1" hidden="1">1</definedName>
    <definedName name="solver_nwt" localSheetId="0" hidden="1">1</definedName>
    <definedName name="solver_opt" localSheetId="1" hidden="1">varimax!$F$10</definedName>
    <definedName name="solver_opt" localSheetId="0" hidden="1">基準値!$S$27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0.1</definedName>
    <definedName name="solver_rhs2" localSheetId="0" hidden="1">0.1</definedName>
    <definedName name="solver_rhs3" localSheetId="0" hidden="1">0.1</definedName>
    <definedName name="solver_rhs4" localSheetId="0" hidden="1">0.1</definedName>
    <definedName name="solver_rhs5" localSheetId="0" hidden="1">0.1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120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" i="3" l="1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G25" i="3"/>
  <c r="F25" i="3"/>
  <c r="A27" i="3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E17" i="3"/>
  <c r="E16" i="3"/>
  <c r="C17" i="3"/>
  <c r="C16" i="3"/>
  <c r="B17" i="3"/>
  <c r="B16" i="3"/>
  <c r="D10" i="3"/>
  <c r="F16" i="3" s="1"/>
  <c r="F26" i="3" l="1"/>
  <c r="H16" i="3"/>
  <c r="J16" i="3" s="1"/>
  <c r="F17" i="3"/>
  <c r="K16" i="3" l="1"/>
  <c r="G26" i="3"/>
  <c r="C51" i="3" s="1"/>
  <c r="H17" i="3"/>
  <c r="J17" i="3" s="1"/>
  <c r="J18" i="3" s="1"/>
  <c r="C55" i="3" l="1"/>
  <c r="C26" i="3"/>
  <c r="C56" i="3"/>
  <c r="C34" i="3"/>
  <c r="C38" i="3"/>
  <c r="C41" i="3"/>
  <c r="C46" i="3"/>
  <c r="C37" i="3"/>
  <c r="C49" i="3"/>
  <c r="C27" i="3"/>
  <c r="C32" i="3"/>
  <c r="C50" i="3"/>
  <c r="C47" i="3"/>
  <c r="C42" i="3"/>
  <c r="C29" i="3"/>
  <c r="C57" i="3"/>
  <c r="C36" i="3"/>
  <c r="K17" i="3"/>
  <c r="K18" i="3" s="1"/>
  <c r="F10" i="3" s="1"/>
  <c r="C35" i="3"/>
  <c r="C44" i="3"/>
  <c r="C48" i="3"/>
  <c r="C33" i="3"/>
  <c r="C30" i="3"/>
  <c r="C40" i="3"/>
  <c r="C39" i="3"/>
  <c r="C31" i="3"/>
  <c r="C45" i="3"/>
  <c r="C53" i="3"/>
  <c r="C54" i="3"/>
  <c r="C28" i="3"/>
  <c r="C52" i="3"/>
  <c r="C43" i="3"/>
  <c r="N3" i="1" l="1"/>
  <c r="N2" i="1"/>
  <c r="M3" i="1"/>
  <c r="M2" i="1"/>
  <c r="I23" i="2" l="1"/>
  <c r="H23" i="2"/>
  <c r="I22" i="2"/>
  <c r="H22" i="2"/>
  <c r="I60" i="2"/>
  <c r="I59" i="2"/>
  <c r="I39" i="1" l="1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O5" i="1"/>
  <c r="P39" i="1" l="1"/>
  <c r="F39" i="1"/>
  <c r="L39" i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S13" i="1" l="1"/>
  <c r="T19" i="1" l="1"/>
  <c r="S19" i="1"/>
  <c r="T18" i="1"/>
  <c r="S18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H37" i="1" l="1"/>
  <c r="I37" i="1"/>
  <c r="H38" i="1"/>
  <c r="I38" i="1"/>
  <c r="S3" i="1" a="1"/>
  <c r="S3" i="1" s="1"/>
  <c r="S29" i="1"/>
  <c r="K5" i="1" a="1"/>
  <c r="S14" i="1" l="1"/>
  <c r="S24" i="1" s="1"/>
  <c r="L37" i="1"/>
  <c r="Y32" i="1"/>
  <c r="Y26" i="1"/>
  <c r="Y20" i="1"/>
  <c r="Y14" i="1"/>
  <c r="Y8" i="1"/>
  <c r="X32" i="1"/>
  <c r="X26" i="1"/>
  <c r="X20" i="1"/>
  <c r="X14" i="1"/>
  <c r="X8" i="1"/>
  <c r="Y25" i="1"/>
  <c r="Y7" i="1"/>
  <c r="X31" i="1"/>
  <c r="X19" i="1"/>
  <c r="X7" i="1"/>
  <c r="X25" i="1"/>
  <c r="Y13" i="1"/>
  <c r="Y36" i="1"/>
  <c r="Y30" i="1"/>
  <c r="Y24" i="1"/>
  <c r="Y18" i="1"/>
  <c r="Y12" i="1"/>
  <c r="Y6" i="1"/>
  <c r="X36" i="1"/>
  <c r="X30" i="1"/>
  <c r="X24" i="1"/>
  <c r="X12" i="1"/>
  <c r="X6" i="1"/>
  <c r="Y15" i="1"/>
  <c r="X18" i="1"/>
  <c r="Y35" i="1"/>
  <c r="Y29" i="1"/>
  <c r="Y23" i="1"/>
  <c r="Y17" i="1"/>
  <c r="Y11" i="1"/>
  <c r="Y5" i="1"/>
  <c r="X23" i="1"/>
  <c r="Y28" i="1"/>
  <c r="Y22" i="1"/>
  <c r="Y10" i="1"/>
  <c r="X34" i="1"/>
  <c r="X28" i="1"/>
  <c r="X22" i="1"/>
  <c r="X16" i="1"/>
  <c r="X10" i="1"/>
  <c r="Y33" i="1"/>
  <c r="Y21" i="1"/>
  <c r="Y9" i="1"/>
  <c r="X35" i="1"/>
  <c r="X29" i="1"/>
  <c r="X17" i="1"/>
  <c r="X11" i="1"/>
  <c r="Y34" i="1"/>
  <c r="Y16" i="1"/>
  <c r="X13" i="1"/>
  <c r="Y27" i="1"/>
  <c r="X33" i="1"/>
  <c r="X27" i="1"/>
  <c r="X21" i="1"/>
  <c r="X15" i="1"/>
  <c r="X9" i="1"/>
  <c r="Y31" i="1"/>
  <c r="Y19" i="1"/>
  <c r="L38" i="1"/>
  <c r="P31" i="1"/>
  <c r="P25" i="1"/>
  <c r="P19" i="1"/>
  <c r="P13" i="1"/>
  <c r="P7" i="1"/>
  <c r="P11" i="1"/>
  <c r="O31" i="1"/>
  <c r="O25" i="1"/>
  <c r="O19" i="1"/>
  <c r="O13" i="1"/>
  <c r="O7" i="1"/>
  <c r="O12" i="1"/>
  <c r="P36" i="1"/>
  <c r="P30" i="1"/>
  <c r="P24" i="1"/>
  <c r="P18" i="1"/>
  <c r="P12" i="1"/>
  <c r="P6" i="1"/>
  <c r="O36" i="1"/>
  <c r="O30" i="1"/>
  <c r="O24" i="1"/>
  <c r="O18" i="1"/>
  <c r="O6" i="1"/>
  <c r="O35" i="1"/>
  <c r="O29" i="1"/>
  <c r="O23" i="1"/>
  <c r="O17" i="1"/>
  <c r="O11" i="1"/>
  <c r="P17" i="1"/>
  <c r="P34" i="1"/>
  <c r="P28" i="1"/>
  <c r="P22" i="1"/>
  <c r="P16" i="1"/>
  <c r="P10" i="1"/>
  <c r="P35" i="1"/>
  <c r="O34" i="1"/>
  <c r="O28" i="1"/>
  <c r="O22" i="1"/>
  <c r="O16" i="1"/>
  <c r="O10" i="1"/>
  <c r="O14" i="1"/>
  <c r="P23" i="1"/>
  <c r="P33" i="1"/>
  <c r="P27" i="1"/>
  <c r="P21" i="1"/>
  <c r="P15" i="1"/>
  <c r="P9" i="1"/>
  <c r="O33" i="1"/>
  <c r="O27" i="1"/>
  <c r="O21" i="1"/>
  <c r="O15" i="1"/>
  <c r="O9" i="1"/>
  <c r="O26" i="1"/>
  <c r="O20" i="1"/>
  <c r="P29" i="1"/>
  <c r="P32" i="1"/>
  <c r="P26" i="1"/>
  <c r="P20" i="1"/>
  <c r="P14" i="1"/>
  <c r="P8" i="1"/>
  <c r="O32" i="1"/>
  <c r="O8" i="1"/>
  <c r="P5" i="1"/>
  <c r="T13" i="1"/>
  <c r="T23" i="1" s="1"/>
  <c r="K5" i="1"/>
  <c r="X5" i="1" s="1"/>
  <c r="K37" i="1" l="1"/>
  <c r="P38" i="1"/>
  <c r="P37" i="1"/>
  <c r="T36" i="1" s="1"/>
  <c r="K38" i="1"/>
  <c r="T33" i="1" l="1"/>
  <c r="T9" i="1"/>
  <c r="T14" i="1" s="1"/>
  <c r="T24" i="1" s="1"/>
  <c r="O37" i="1"/>
  <c r="S36" i="1" s="1"/>
  <c r="O38" i="1"/>
  <c r="S33" i="1" s="1"/>
  <c r="S8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6" i="1"/>
  <c r="F38" i="1"/>
  <c r="E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37" i="1" s="1"/>
  <c r="E5" i="1"/>
  <c r="C38" i="1"/>
  <c r="B38" i="1"/>
  <c r="C37" i="1"/>
  <c r="B37" i="1"/>
  <c r="S23" i="1" l="1"/>
  <c r="S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<sst xmlns="http://schemas.openxmlformats.org/spreadsheetml/2006/main" count="136" uniqueCount="85">
  <si>
    <t>経済の評価点</t>
    <rPh sb="0" eb="2">
      <t>ケイザイ</t>
    </rPh>
    <rPh sb="3" eb="5">
      <t>ヒョウカ</t>
    </rPh>
    <rPh sb="5" eb="6">
      <t>テン</t>
    </rPh>
    <phoneticPr fontId="2"/>
  </si>
  <si>
    <t>生徒の評価点</t>
    <rPh sb="0" eb="2">
      <t>セイト</t>
    </rPh>
    <rPh sb="3" eb="5">
      <t>ヒョウカ</t>
    </rPh>
    <rPh sb="5" eb="6">
      <t>テン</t>
    </rPh>
    <phoneticPr fontId="2"/>
  </si>
  <si>
    <t>平均</t>
    <rPh sb="0" eb="2">
      <t>ヘイキン</t>
    </rPh>
    <phoneticPr fontId="2"/>
  </si>
  <si>
    <t>分散</t>
    <rPh sb="0" eb="2">
      <t>ブンサン</t>
    </rPh>
    <phoneticPr fontId="2"/>
  </si>
  <si>
    <t>基準値</t>
    <rPh sb="0" eb="3">
      <t>キジュンチ</t>
    </rPh>
    <phoneticPr fontId="2"/>
  </si>
  <si>
    <t>因子１</t>
    <rPh sb="0" eb="2">
      <t>インシ</t>
    </rPh>
    <phoneticPr fontId="2"/>
  </si>
  <si>
    <t>因子２</t>
    <rPh sb="0" eb="2">
      <t>インシ</t>
    </rPh>
    <phoneticPr fontId="2"/>
  </si>
  <si>
    <t>因子１</t>
    <rPh sb="0" eb="2">
      <t>インシ</t>
    </rPh>
    <phoneticPr fontId="2"/>
  </si>
  <si>
    <t>因子２</t>
    <rPh sb="0" eb="2">
      <t>インシ</t>
    </rPh>
    <phoneticPr fontId="2"/>
  </si>
  <si>
    <t>因子負荷量列</t>
    <rPh sb="0" eb="2">
      <t>インシ</t>
    </rPh>
    <rPh sb="2" eb="4">
      <t>フカ</t>
    </rPh>
    <rPh sb="4" eb="5">
      <t>リョウ</t>
    </rPh>
    <rPh sb="5" eb="6">
      <t>レツ</t>
    </rPh>
    <phoneticPr fontId="2"/>
  </si>
  <si>
    <t>観測変数の相関行列</t>
    <rPh sb="0" eb="2">
      <t>カンソク</t>
    </rPh>
    <rPh sb="2" eb="4">
      <t>ヘンスウ</t>
    </rPh>
    <rPh sb="5" eb="7">
      <t>ソウカン</t>
    </rPh>
    <rPh sb="7" eb="9">
      <t>ギョウレツ</t>
    </rPh>
    <phoneticPr fontId="2"/>
  </si>
  <si>
    <t>相関行列の差分の二乗和</t>
    <rPh sb="0" eb="2">
      <t>ソウカン</t>
    </rPh>
    <rPh sb="2" eb="4">
      <t>ギョウレツ</t>
    </rPh>
    <rPh sb="5" eb="7">
      <t>サブン</t>
    </rPh>
    <rPh sb="8" eb="11">
      <t>ジジョウワ</t>
    </rPh>
    <phoneticPr fontId="2"/>
  </si>
  <si>
    <t>目的セル</t>
    <rPh sb="0" eb="2">
      <t>モクテキ</t>
    </rPh>
    <phoneticPr fontId="2"/>
  </si>
  <si>
    <t>制約条件1</t>
    <rPh sb="0" eb="2">
      <t>セイヤク</t>
    </rPh>
    <rPh sb="2" eb="4">
      <t>ジョウケン</t>
    </rPh>
    <phoneticPr fontId="2"/>
  </si>
  <si>
    <t>制約条件2</t>
    <rPh sb="0" eb="2">
      <t>セイヤク</t>
    </rPh>
    <rPh sb="2" eb="4">
      <t>ジョウケン</t>
    </rPh>
    <phoneticPr fontId="2"/>
  </si>
  <si>
    <t>誤差</t>
    <rPh sb="0" eb="2">
      <t>ゴサ</t>
    </rPh>
    <phoneticPr fontId="2"/>
  </si>
  <si>
    <t>誤差の分散行列</t>
    <rPh sb="0" eb="2">
      <t>ゴサ</t>
    </rPh>
    <rPh sb="3" eb="5">
      <t>ブンサン</t>
    </rPh>
    <rPh sb="5" eb="7">
      <t>ギョウレツ</t>
    </rPh>
    <phoneticPr fontId="2"/>
  </si>
  <si>
    <t>因子分析が推定する分散行列</t>
    <rPh sb="0" eb="2">
      <t>インシ</t>
    </rPh>
    <rPh sb="2" eb="4">
      <t>ブンセキ</t>
    </rPh>
    <rPh sb="5" eb="7">
      <t>スイテイ</t>
    </rPh>
    <rPh sb="9" eb="11">
      <t>ブンサン</t>
    </rPh>
    <rPh sb="11" eb="13">
      <t>ギョウレツ</t>
    </rPh>
    <phoneticPr fontId="2"/>
  </si>
  <si>
    <t>因子負荷量</t>
    <rPh sb="0" eb="2">
      <t>インシ</t>
    </rPh>
    <rPh sb="2" eb="4">
      <t>フカ</t>
    </rPh>
    <rPh sb="4" eb="5">
      <t>リョウ</t>
    </rPh>
    <phoneticPr fontId="2"/>
  </si>
  <si>
    <t>観測値</t>
    <rPh sb="0" eb="2">
      <t>カンソク</t>
    </rPh>
    <rPh sb="2" eb="3">
      <t>チ</t>
    </rPh>
    <phoneticPr fontId="2"/>
  </si>
  <si>
    <t>制約条件３</t>
    <rPh sb="0" eb="2">
      <t>セイヤク</t>
    </rPh>
    <rPh sb="2" eb="4">
      <t>ジョウケン</t>
    </rPh>
    <phoneticPr fontId="2"/>
  </si>
  <si>
    <t>参加・不参加</t>
    <rPh sb="0" eb="2">
      <t>サンカ</t>
    </rPh>
    <rPh sb="3" eb="6">
      <t>フサンカ</t>
    </rPh>
    <phoneticPr fontId="2"/>
  </si>
  <si>
    <t>f1</t>
    <phoneticPr fontId="2"/>
  </si>
  <si>
    <t>f2</t>
    <phoneticPr fontId="2"/>
  </si>
  <si>
    <t>Grade</t>
    <phoneticPr fontId="2"/>
  </si>
  <si>
    <t>因子負荷列</t>
    <rPh sb="0" eb="2">
      <t>インシ</t>
    </rPh>
    <rPh sb="2" eb="4">
      <t>フカ</t>
    </rPh>
    <rPh sb="4" eb="5">
      <t>レツ</t>
    </rPh>
    <phoneticPr fontId="2"/>
  </si>
  <si>
    <t>分散</t>
    <rPh sb="0" eb="2">
      <t>ブンサン</t>
    </rPh>
    <phoneticPr fontId="2"/>
  </si>
  <si>
    <t>生徒番号</t>
    <rPh sb="0" eb="2">
      <t>セイト</t>
    </rPh>
    <rPh sb="2" eb="4">
      <t>バンゴウ</t>
    </rPh>
    <phoneticPr fontId="2"/>
  </si>
  <si>
    <t>成績の改善</t>
    <rPh sb="0" eb="2">
      <t>セイセキ</t>
    </rPh>
    <rPh sb="3" eb="5">
      <t>カイゼン</t>
    </rPh>
    <phoneticPr fontId="2"/>
  </si>
  <si>
    <t>因子1</t>
    <rPh sb="0" eb="2">
      <t>インシ</t>
    </rPh>
    <phoneticPr fontId="2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</si>
  <si>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</si>
  <si>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</si>
  <si>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</si>
  <si>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</si>
  <si>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</si>
  <si>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</si>
  <si>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</si>
  <si>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</si>
  <si>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</si>
  <si>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</si>
  <si>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</si>
  <si>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</si>
  <si>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</si>
  <si>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</si>
  <si>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</si>
  <si>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</si>
  <si>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</si>
  <si>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</si>
  <si>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</si>
  <si>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</si>
  <si>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</si>
  <si>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</si>
  <si>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</si>
  <si>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</si>
  <si>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X 値 1</t>
  </si>
  <si>
    <t>X 値 2</t>
  </si>
  <si>
    <t>X 値 3</t>
  </si>
  <si>
    <t>残差出力</t>
  </si>
  <si>
    <t>観測値</t>
  </si>
  <si>
    <t>予測値: Y</t>
  </si>
  <si>
    <t>標準残差</t>
  </si>
  <si>
    <t>相関</t>
    <rPh sb="0" eb="2">
      <t>ソウカン</t>
    </rPh>
    <phoneticPr fontId="2"/>
  </si>
  <si>
    <t>因子得点</t>
    <rPh sb="0" eb="2">
      <t>インシ</t>
    </rPh>
    <rPh sb="2" eb="4">
      <t>トクテン</t>
    </rPh>
    <phoneticPr fontId="2"/>
  </si>
  <si>
    <t>因子得点×因子負荷量</t>
    <rPh sb="0" eb="2">
      <t>インシ</t>
    </rPh>
    <rPh sb="2" eb="4">
      <t>トクテン</t>
    </rPh>
    <rPh sb="5" eb="7">
      <t>インシ</t>
    </rPh>
    <rPh sb="7" eb="9">
      <t>フカ</t>
    </rPh>
    <rPh sb="9" eb="10">
      <t>リョウ</t>
    </rPh>
    <phoneticPr fontId="2"/>
  </si>
  <si>
    <t>AIC</t>
    <phoneticPr fontId="2"/>
  </si>
  <si>
    <t>BIC</t>
    <phoneticPr fontId="2"/>
  </si>
  <si>
    <t>平均</t>
  </si>
  <si>
    <t>分散(独自性)</t>
    <rPh sb="3" eb="6">
      <t>ドクジセイ</t>
    </rPh>
    <phoneticPr fontId="2"/>
  </si>
  <si>
    <t>分散(共通性)</t>
    <rPh sb="0" eb="2">
      <t>ブンサン</t>
    </rPh>
    <rPh sb="3" eb="6">
      <t>キョウツウセイ</t>
    </rPh>
    <phoneticPr fontId="2"/>
  </si>
  <si>
    <t>因子の寄与量</t>
    <rPh sb="0" eb="2">
      <t>インシ</t>
    </rPh>
    <rPh sb="3" eb="5">
      <t>キヨ</t>
    </rPh>
    <rPh sb="5" eb="6">
      <t>リョウ</t>
    </rPh>
    <phoneticPr fontId="2"/>
  </si>
  <si>
    <t>バリマックス回転</t>
    <rPh sb="6" eb="8">
      <t>カイテン</t>
    </rPh>
    <phoneticPr fontId="2"/>
  </si>
  <si>
    <t>余因子によって説明できる分散を回転により最大化する。</t>
    <rPh sb="0" eb="1">
      <t>ヨ</t>
    </rPh>
    <rPh sb="1" eb="3">
      <t>インシ</t>
    </rPh>
    <rPh sb="7" eb="9">
      <t>セツメイ</t>
    </rPh>
    <rPh sb="12" eb="14">
      <t>ブンサン</t>
    </rPh>
    <rPh sb="15" eb="17">
      <t>カイテン</t>
    </rPh>
    <rPh sb="20" eb="23">
      <t>サイダイカ</t>
    </rPh>
    <phoneticPr fontId="2"/>
  </si>
  <si>
    <t>回転行列の作成</t>
    <rPh sb="0" eb="2">
      <t>カイテン</t>
    </rPh>
    <rPh sb="2" eb="4">
      <t>ギョウレツ</t>
    </rPh>
    <rPh sb="3" eb="4">
      <t>カイギョウ</t>
    </rPh>
    <rPh sb="5" eb="7">
      <t>サクセイ</t>
    </rPh>
    <phoneticPr fontId="2"/>
  </si>
  <si>
    <t>回転前の因子負荷量から回転後の因子負荷量を計算</t>
    <rPh sb="0" eb="2">
      <t>カイテン</t>
    </rPh>
    <rPh sb="2" eb="3">
      <t>マエ</t>
    </rPh>
    <rPh sb="4" eb="6">
      <t>インシ</t>
    </rPh>
    <rPh sb="6" eb="8">
      <t>フカ</t>
    </rPh>
    <rPh sb="8" eb="9">
      <t>リョウ</t>
    </rPh>
    <rPh sb="11" eb="13">
      <t>カイテン</t>
    </rPh>
    <rPh sb="13" eb="14">
      <t>ゴ</t>
    </rPh>
    <rPh sb="15" eb="17">
      <t>インシ</t>
    </rPh>
    <rPh sb="17" eb="19">
      <t>フカ</t>
    </rPh>
    <rPh sb="19" eb="20">
      <t>リョウ</t>
    </rPh>
    <rPh sb="21" eb="23">
      <t>ケイサン</t>
    </rPh>
    <phoneticPr fontId="2"/>
  </si>
  <si>
    <t>共通性の計算</t>
    <rPh sb="0" eb="3">
      <t>キョウツウセイ</t>
    </rPh>
    <rPh sb="4" eb="6">
      <t>ケイサン</t>
    </rPh>
    <phoneticPr fontId="2"/>
  </si>
  <si>
    <t>寄与度の分散の算出</t>
    <rPh sb="0" eb="3">
      <t>キヨド</t>
    </rPh>
    <rPh sb="4" eb="6">
      <t>ブンサン</t>
    </rPh>
    <rPh sb="7" eb="9">
      <t>サンシュツ</t>
    </rPh>
    <phoneticPr fontId="2"/>
  </si>
  <si>
    <t>回転角度</t>
    <rPh sb="0" eb="2">
      <t>カイテン</t>
    </rPh>
    <rPh sb="2" eb="4">
      <t>カクド</t>
    </rPh>
    <phoneticPr fontId="2"/>
  </si>
  <si>
    <t>回転行列</t>
    <rPh sb="0" eb="2">
      <t>カイテン</t>
    </rPh>
    <rPh sb="2" eb="4">
      <t>ギョウレツ</t>
    </rPh>
    <phoneticPr fontId="2"/>
  </si>
  <si>
    <t>因子負荷量(回転前)</t>
    <rPh sb="0" eb="2">
      <t>インシ</t>
    </rPh>
    <rPh sb="2" eb="4">
      <t>フカ</t>
    </rPh>
    <rPh sb="4" eb="5">
      <t>リョウ</t>
    </rPh>
    <rPh sb="6" eb="8">
      <t>カイテン</t>
    </rPh>
    <rPh sb="8" eb="9">
      <t>マエ</t>
    </rPh>
    <phoneticPr fontId="2"/>
  </si>
  <si>
    <t>因子負荷量(回後)</t>
    <rPh sb="0" eb="2">
      <t>インシ</t>
    </rPh>
    <rPh sb="2" eb="4">
      <t>フカ</t>
    </rPh>
    <rPh sb="4" eb="5">
      <t>リョウ</t>
    </rPh>
    <rPh sb="6" eb="7">
      <t>カイ</t>
    </rPh>
    <rPh sb="7" eb="8">
      <t>ゴ</t>
    </rPh>
    <phoneticPr fontId="2"/>
  </si>
  <si>
    <t>寄与度＝(因子負荷量^2/共通性)</t>
    <rPh sb="0" eb="3">
      <t>キヨド</t>
    </rPh>
    <rPh sb="5" eb="7">
      <t>インシ</t>
    </rPh>
    <rPh sb="7" eb="9">
      <t>フカ</t>
    </rPh>
    <rPh sb="9" eb="10">
      <t>リョウ</t>
    </rPh>
    <rPh sb="13" eb="16">
      <t>キョウツウセイ</t>
    </rPh>
    <phoneticPr fontId="2"/>
  </si>
  <si>
    <t>共通性</t>
    <rPh sb="0" eb="3">
      <t>キョウツウセイ</t>
    </rPh>
    <phoneticPr fontId="2"/>
  </si>
  <si>
    <t>経済の成績</t>
    <rPh sb="0" eb="2">
      <t>ケイザイ</t>
    </rPh>
    <rPh sb="3" eb="5">
      <t>セイセキ</t>
    </rPh>
    <phoneticPr fontId="2"/>
  </si>
  <si>
    <t>因子得点（回転後）</t>
    <rPh sb="0" eb="2">
      <t>インシ</t>
    </rPh>
    <rPh sb="2" eb="4">
      <t>トクテン</t>
    </rPh>
    <rPh sb="5" eb="7">
      <t>カイテン</t>
    </rPh>
    <rPh sb="7" eb="8">
      <t>ゴ</t>
    </rPh>
    <phoneticPr fontId="2"/>
  </si>
  <si>
    <t>因子負荷量（回転後）</t>
    <rPh sb="0" eb="2">
      <t>インシ</t>
    </rPh>
    <rPh sb="2" eb="4">
      <t>フカ</t>
    </rPh>
    <rPh sb="4" eb="5">
      <t>リョウ</t>
    </rPh>
    <rPh sb="6" eb="8">
      <t>カイテン</t>
    </rPh>
    <rPh sb="8" eb="9">
      <t>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</si>
</sst>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#,##0.0;[Red]\-#,##0.0"/>
    <numFmt numFmtId="178" formatCode="#,##0.0000;[Red]\-#,##0.0000"/>
    <numFmt numFmtId="191" formatCode="0.0000"/>
  </numFmts>
  <fonts count="4" x14ac:knownFonts="1">
    <font>
      <sz val="10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40" fontId="0" fillId="0" borderId="0" xfId="1" applyNumberFormat="1" applyFont="1">
      <alignment vertical="center"/>
    </xf>
    <xf numFmtId="4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left" vertical="center"/>
    </xf>
    <xf numFmtId="178" fontId="0" fillId="0" borderId="0" xfId="1" applyNumberFormat="1" applyFont="1">
      <alignment vertical="center"/>
    </xf>
    <xf numFmtId="40" fontId="0" fillId="0" borderId="0" xfId="1" applyNumberFormat="1" applyFont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191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varimax!$B$25</c:f>
              <c:strCache>
                <c:ptCount val="1"/>
                <c:pt idx="0">
                  <c:v>因子１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varimax!$A$26:$A$57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varimax!$B$26:$B$57</c:f>
              <c:numCache>
                <c:formatCode>General</c:formatCode>
                <c:ptCount val="32"/>
                <c:pt idx="0">
                  <c:v>13.208241700072897</c:v>
                </c:pt>
                <c:pt idx="1">
                  <c:v>14.504785656229657</c:v>
                </c:pt>
                <c:pt idx="2">
                  <c:v>15.909241673944324</c:v>
                </c:pt>
                <c:pt idx="3">
                  <c:v>8.8179173294353923</c:v>
                </c:pt>
                <c:pt idx="4">
                  <c:v>14.682715399453979</c:v>
                </c:pt>
                <c:pt idx="5">
                  <c:v>11.631001225519366</c:v>
                </c:pt>
                <c:pt idx="6">
                  <c:v>11.563556187045675</c:v>
                </c:pt>
                <c:pt idx="7">
                  <c:v>13.920586464701284</c:v>
                </c:pt>
                <c:pt idx="8">
                  <c:v>16.311339261593737</c:v>
                </c:pt>
                <c:pt idx="9">
                  <c:v>19.194440839344125</c:v>
                </c:pt>
                <c:pt idx="10">
                  <c:v>13.188008188530791</c:v>
                </c:pt>
                <c:pt idx="11">
                  <c:v>15.365509505500162</c:v>
                </c:pt>
                <c:pt idx="12">
                  <c:v>15.534122101684387</c:v>
                </c:pt>
                <c:pt idx="13">
                  <c:v>16.466462850083225</c:v>
                </c:pt>
                <c:pt idx="14">
                  <c:v>17.219274637795824</c:v>
                </c:pt>
                <c:pt idx="15">
                  <c:v>12.691487547018212</c:v>
                </c:pt>
                <c:pt idx="16">
                  <c:v>16.122493153867406</c:v>
                </c:pt>
                <c:pt idx="17">
                  <c:v>12.752188081644533</c:v>
                </c:pt>
                <c:pt idx="18">
                  <c:v>15.230619428552783</c:v>
                </c:pt>
                <c:pt idx="19">
                  <c:v>16.399017811609532</c:v>
                </c:pt>
                <c:pt idx="20">
                  <c:v>13.944991836898032</c:v>
                </c:pt>
                <c:pt idx="21">
                  <c:v>18.421395540089421</c:v>
                </c:pt>
                <c:pt idx="22">
                  <c:v>9.9391041855605593</c:v>
                </c:pt>
                <c:pt idx="23">
                  <c:v>17.205785630101087</c:v>
                </c:pt>
                <c:pt idx="24">
                  <c:v>16.08459877397592</c:v>
                </c:pt>
                <c:pt idx="25">
                  <c:v>17.317869552313631</c:v>
                </c:pt>
                <c:pt idx="26">
                  <c:v>11.988459929429922</c:v>
                </c:pt>
                <c:pt idx="27">
                  <c:v>15.497826939254816</c:v>
                </c:pt>
                <c:pt idx="28">
                  <c:v>14.446657764796065</c:v>
                </c:pt>
                <c:pt idx="29">
                  <c:v>15.824135767121254</c:v>
                </c:pt>
                <c:pt idx="30">
                  <c:v>14.07571005319077</c:v>
                </c:pt>
                <c:pt idx="31">
                  <c:v>12.455429912360298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22-4EDB-B9F5-69D6DE1FE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905056"/>
        <c:axId val="881974760"/>
      </c:scatterChart>
      <c:valAx>
        <c:axId val="88990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1974760"/>
        <c:crosses val="autoZero"/>
        <c:crossBetween val="midCat"/>
      </c:valAx>
      <c:valAx>
        <c:axId val="88197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990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242887</xdr:colOff>
      <xdr:row>28</xdr:row>
      <xdr:rowOff>28575</xdr:rowOff>
    </xdr:from>
    <xdr:to>
      <xdr:col>10</xdr:col>
      <xdr:colOff>33337</xdr:colOff>
      <xdr:row>46</xdr:row>
      <xdr:rowOff>28575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97D0BE4-78EA-4BAB-A13E-D03810195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DCCD-BE1A-4D56-8344-F43A1BA33604}">
  <dimension ref="A1:Z75"/>
  <sheetViews>
    <sheetView tabSelected="1" workbookViewId="0">
      <selection activeCell="H4" sqref="H4:H36"/>
    </sheetView>
  </sheetViews>
  <sheetFormatPr defaultRowHeight="12" x14ac:dyDescent="0.15"/>
  <cols>
    <col min="1" max="1" width="9.140625" customWidth="1"/>
    <col min="2" max="2" width="12.85546875" customWidth="1"/>
    <col min="3" max="3" width="12.140625" customWidth="1"/>
    <col min="4" max="4" width="7.42578125" customWidth="1"/>
    <col min="5" max="5" width="12" customWidth="1"/>
    <col min="6" max="6" width="12.42578125" customWidth="1"/>
    <col min="7" max="7" width="5" customWidth="1"/>
    <col min="8" max="9" width="9.140625" customWidth="1"/>
    <col min="10" max="11" width="12.42578125" customWidth="1"/>
    <col min="12" max="12" width="11.85546875" customWidth="1"/>
    <col min="13" max="13" width="12.42578125" customWidth="1"/>
    <col min="14" max="14" width="12" customWidth="1"/>
    <col min="15" max="15" width="12.42578125" customWidth="1"/>
    <col min="16" max="16" width="12.140625" customWidth="1"/>
    <col min="17" max="17" width="9.140625" customWidth="1"/>
    <col min="18" max="18" width="13.5703125" customWidth="1"/>
    <col min="19" max="19" width="12" customWidth="1"/>
    <col min="20" max="21" width="12.7109375" customWidth="1"/>
  </cols>
  <sheetData>
    <row r="1" spans="1:26" x14ac:dyDescent="0.15">
      <c r="J1" t="s">
        <v>18</v>
      </c>
      <c r="K1" t="s">
        <v>0</v>
      </c>
      <c r="L1" t="s">
        <v>1</v>
      </c>
      <c r="M1" t="s">
        <v>69</v>
      </c>
      <c r="R1" t="s">
        <v>9</v>
      </c>
    </row>
    <row r="2" spans="1:26" x14ac:dyDescent="0.15">
      <c r="J2" t="s">
        <v>7</v>
      </c>
      <c r="K2" s="9">
        <v>0.67445140614115107</v>
      </c>
      <c r="L2" s="9">
        <v>0.57377109200764664</v>
      </c>
      <c r="M2" s="9">
        <f>+K2^2+L2^2</f>
        <v>0.78409796526942321</v>
      </c>
      <c r="N2" s="15">
        <f>+M2/2</f>
        <v>0.39204898263471161</v>
      </c>
      <c r="S2" t="s">
        <v>0</v>
      </c>
      <c r="T2" t="s">
        <v>1</v>
      </c>
    </row>
    <row r="3" spans="1:26" x14ac:dyDescent="0.15">
      <c r="A3" t="s">
        <v>19</v>
      </c>
      <c r="D3" t="s">
        <v>4</v>
      </c>
      <c r="H3" t="s">
        <v>62</v>
      </c>
      <c r="J3" t="s">
        <v>8</v>
      </c>
      <c r="K3" s="9">
        <v>-4.0856170100540061E-5</v>
      </c>
      <c r="L3" s="9">
        <v>-0.12243632696036949</v>
      </c>
      <c r="M3" s="9">
        <f>+K3^2+L3^2</f>
        <v>1.4990655828773135E-2</v>
      </c>
      <c r="N3" s="15">
        <f>+M3/2</f>
        <v>7.4953279143865677E-3</v>
      </c>
      <c r="R3" t="s">
        <v>0</v>
      </c>
      <c r="S3" s="9" cm="1">
        <f t="array" ref="S3:T4">MMULT(TRANSPOSE(K2:L3),K2:L3)</f>
        <v>0.45488470091500255</v>
      </c>
      <c r="T3" s="9">
        <v>0.3869857220871018</v>
      </c>
    </row>
    <row r="4" spans="1:26" x14ac:dyDescent="0.15">
      <c r="B4" t="s">
        <v>0</v>
      </c>
      <c r="C4" t="s">
        <v>1</v>
      </c>
      <c r="E4" t="s">
        <v>0</v>
      </c>
      <c r="F4" t="s">
        <v>1</v>
      </c>
      <c r="H4" t="s">
        <v>5</v>
      </c>
      <c r="I4" t="s">
        <v>6</v>
      </c>
      <c r="K4" t="s">
        <v>63</v>
      </c>
      <c r="N4" t="s">
        <v>15</v>
      </c>
      <c r="O4" t="s">
        <v>0</v>
      </c>
      <c r="P4" t="s">
        <v>1</v>
      </c>
      <c r="R4" t="s">
        <v>1</v>
      </c>
      <c r="S4" s="9">
        <v>0.3869857220871018</v>
      </c>
      <c r="T4" s="9">
        <v>0.34420392018319379</v>
      </c>
      <c r="W4" t="s">
        <v>21</v>
      </c>
      <c r="X4" t="s">
        <v>22</v>
      </c>
      <c r="Y4" t="s">
        <v>23</v>
      </c>
      <c r="Z4" t="s">
        <v>24</v>
      </c>
    </row>
    <row r="5" spans="1:26" x14ac:dyDescent="0.15">
      <c r="A5">
        <v>1</v>
      </c>
      <c r="B5" s="2">
        <v>2.66</v>
      </c>
      <c r="C5" s="3">
        <v>20</v>
      </c>
      <c r="E5" s="1">
        <f t="shared" ref="E5:E36" si="0">+(B5-$B$37)/$B$38</f>
        <v>-0.97959059469044762</v>
      </c>
      <c r="F5" s="1">
        <f>+(C5-$C$37)/$C$38</f>
        <v>-0.49660269674116353</v>
      </c>
      <c r="G5" s="1"/>
      <c r="H5" s="5">
        <v>1.41400121044561E-2</v>
      </c>
      <c r="I5" s="5">
        <v>1.0850244231491326</v>
      </c>
      <c r="J5" s="5"/>
      <c r="K5" s="5" cm="1">
        <f t="array" ref="K5:L36">MMULT(H5:I36,K2:L3)</f>
        <v>9.4924211043078931E-3</v>
      </c>
      <c r="L5" s="5">
        <v>-0.12473327484649839</v>
      </c>
      <c r="N5">
        <f t="shared" ref="N5:N38" si="1">+A5</f>
        <v>1</v>
      </c>
      <c r="O5" s="5">
        <f>+K5-E5</f>
        <v>0.98908301579475555</v>
      </c>
      <c r="P5" s="5">
        <f t="shared" ref="P5:P36" si="2">+L5-F5</f>
        <v>0.37186942189466515</v>
      </c>
      <c r="W5">
        <v>0</v>
      </c>
      <c r="X5" s="1">
        <f>+K5</f>
        <v>9.4924211043078931E-3</v>
      </c>
      <c r="Y5" s="1">
        <f t="shared" ref="Y5:Y36" si="3">+L5</f>
        <v>-0.12473327484649839</v>
      </c>
      <c r="Z5">
        <v>0</v>
      </c>
    </row>
    <row r="6" spans="1:26" x14ac:dyDescent="0.15">
      <c r="A6">
        <f>+A5+1</f>
        <v>2</v>
      </c>
      <c r="B6" s="2">
        <v>2.89</v>
      </c>
      <c r="C6" s="3">
        <v>22</v>
      </c>
      <c r="E6" s="1">
        <f t="shared" si="0"/>
        <v>-0.4867822025563609</v>
      </c>
      <c r="F6" s="1">
        <f t="shared" ref="F6:F36" si="4">+(C6-$C$37)/$C$38</f>
        <v>1.6019441830360113E-2</v>
      </c>
      <c r="G6" s="1"/>
      <c r="H6" s="5">
        <v>-4.7085758523643717E-2</v>
      </c>
      <c r="I6" s="5">
        <v>7.9021882532663956E-2</v>
      </c>
      <c r="J6" s="5"/>
      <c r="K6" s="5">
        <v>-3.1760284576968618E-2</v>
      </c>
      <c r="L6" s="5">
        <v>-3.669159613291257E-2</v>
      </c>
      <c r="N6">
        <f t="shared" si="1"/>
        <v>2</v>
      </c>
      <c r="O6" s="5">
        <f t="shared" ref="O6:O36" si="5">+K6-E6</f>
        <v>0.45502191797939229</v>
      </c>
      <c r="P6" s="5">
        <f t="shared" si="2"/>
        <v>-5.2711037963272686E-2</v>
      </c>
      <c r="R6" t="s">
        <v>16</v>
      </c>
      <c r="W6">
        <v>0</v>
      </c>
      <c r="X6" s="1">
        <f t="shared" ref="X6:X36" si="6">+K6</f>
        <v>-3.1760284576968618E-2</v>
      </c>
      <c r="Y6" s="1">
        <f t="shared" si="3"/>
        <v>-3.669159613291257E-2</v>
      </c>
      <c r="Z6">
        <v>0</v>
      </c>
    </row>
    <row r="7" spans="1:26" x14ac:dyDescent="0.15">
      <c r="A7">
        <f t="shared" ref="A7:A36" si="7">+A6+1</f>
        <v>3</v>
      </c>
      <c r="B7" s="2">
        <v>3.28</v>
      </c>
      <c r="C7" s="3">
        <v>24</v>
      </c>
      <c r="E7" s="1">
        <f t="shared" si="0"/>
        <v>0.34884941888839432</v>
      </c>
      <c r="F7" s="1">
        <f t="shared" si="4"/>
        <v>0.5286415804018838</v>
      </c>
      <c r="G7" s="1"/>
      <c r="H7" s="5">
        <v>0.11124367621654717</v>
      </c>
      <c r="I7" s="5">
        <v>0.41801236117081747</v>
      </c>
      <c r="J7" s="5"/>
      <c r="K7" s="5">
        <v>7.5011375464429042E-2</v>
      </c>
      <c r="L7" s="5">
        <v>1.264850745592707E-2</v>
      </c>
      <c r="N7">
        <f t="shared" si="1"/>
        <v>3</v>
      </c>
      <c r="O7" s="5">
        <f t="shared" si="5"/>
        <v>-0.27383804342396528</v>
      </c>
      <c r="P7" s="5">
        <f t="shared" si="2"/>
        <v>-0.51599307294595675</v>
      </c>
      <c r="S7" t="s">
        <v>0</v>
      </c>
      <c r="T7" t="s">
        <v>1</v>
      </c>
      <c r="W7">
        <v>0</v>
      </c>
      <c r="X7" s="1">
        <f t="shared" si="6"/>
        <v>7.5011375464429042E-2</v>
      </c>
      <c r="Y7" s="1">
        <f t="shared" si="3"/>
        <v>1.264850745592707E-2</v>
      </c>
      <c r="Z7">
        <v>0</v>
      </c>
    </row>
    <row r="8" spans="1:26" x14ac:dyDescent="0.15">
      <c r="A8">
        <f t="shared" si="7"/>
        <v>4</v>
      </c>
      <c r="B8" s="2">
        <v>2.92</v>
      </c>
      <c r="C8" s="3">
        <v>12</v>
      </c>
      <c r="E8" s="1">
        <f t="shared" si="0"/>
        <v>-0.42250284706061086</v>
      </c>
      <c r="F8" s="1">
        <f t="shared" si="4"/>
        <v>-2.5470912510272581</v>
      </c>
      <c r="G8" s="1"/>
      <c r="H8" s="5">
        <v>-3.5582920811846511E-4</v>
      </c>
      <c r="I8" s="5">
        <v>4.2914047586184303</v>
      </c>
      <c r="J8" s="5"/>
      <c r="K8" s="5">
        <v>-4.1531987254997274E-4</v>
      </c>
      <c r="L8" s="5">
        <v>-0.525628000658802</v>
      </c>
      <c r="N8">
        <f t="shared" si="1"/>
        <v>4</v>
      </c>
      <c r="O8" s="5">
        <f t="shared" si="5"/>
        <v>0.42208752718806092</v>
      </c>
      <c r="P8" s="5">
        <f t="shared" si="2"/>
        <v>2.021463250368456</v>
      </c>
      <c r="R8" t="s">
        <v>0</v>
      </c>
      <c r="S8" s="6">
        <f>+O38</f>
        <v>0.54511568982963232</v>
      </c>
      <c r="T8">
        <v>0</v>
      </c>
      <c r="W8">
        <v>0</v>
      </c>
      <c r="X8" s="1">
        <f t="shared" si="6"/>
        <v>-4.1531987254997274E-4</v>
      </c>
      <c r="Y8" s="1">
        <f t="shared" si="3"/>
        <v>-0.525628000658802</v>
      </c>
      <c r="Z8">
        <v>0</v>
      </c>
    </row>
    <row r="9" spans="1:26" x14ac:dyDescent="0.15">
      <c r="A9">
        <f t="shared" si="7"/>
        <v>5</v>
      </c>
      <c r="B9" s="2">
        <v>4</v>
      </c>
      <c r="C9" s="3">
        <v>21</v>
      </c>
      <c r="E9" s="1">
        <f t="shared" si="0"/>
        <v>1.8915539507864056</v>
      </c>
      <c r="F9" s="1">
        <f t="shared" si="4"/>
        <v>-0.24029162745540172</v>
      </c>
      <c r="G9" s="1"/>
      <c r="H9" s="5">
        <v>0.23613838547516955</v>
      </c>
      <c r="I9" s="5">
        <v>0.61017514286418861</v>
      </c>
      <c r="J9" s="5"/>
      <c r="K9" s="5">
        <v>0.1592389367082013</v>
      </c>
      <c r="L9" s="5">
        <v>6.0781776004200677E-2</v>
      </c>
      <c r="N9">
        <f t="shared" si="1"/>
        <v>5</v>
      </c>
      <c r="O9" s="5">
        <f t="shared" si="5"/>
        <v>-1.7323150140782044</v>
      </c>
      <c r="P9" s="5">
        <f t="shared" si="2"/>
        <v>0.30107340345960243</v>
      </c>
      <c r="R9" t="s">
        <v>1</v>
      </c>
      <c r="S9">
        <v>0</v>
      </c>
      <c r="T9" s="6">
        <f>+P38</f>
        <v>0.65579574372242899</v>
      </c>
      <c r="U9" s="6"/>
      <c r="W9">
        <v>0</v>
      </c>
      <c r="X9" s="1">
        <f t="shared" si="6"/>
        <v>0.1592389367082013</v>
      </c>
      <c r="Y9" s="1">
        <f t="shared" si="3"/>
        <v>6.0781776004200677E-2</v>
      </c>
      <c r="Z9">
        <v>1</v>
      </c>
    </row>
    <row r="10" spans="1:26" x14ac:dyDescent="0.15">
      <c r="A10">
        <f t="shared" si="7"/>
        <v>6</v>
      </c>
      <c r="B10" s="2">
        <v>2.86</v>
      </c>
      <c r="C10" s="3">
        <v>17</v>
      </c>
      <c r="E10" s="1">
        <f t="shared" si="0"/>
        <v>-0.55106155805211188</v>
      </c>
      <c r="F10" s="1">
        <f t="shared" si="4"/>
        <v>-1.2655359045984491</v>
      </c>
      <c r="G10" s="1"/>
      <c r="H10" s="5">
        <v>-2.5626165545226924</v>
      </c>
      <c r="I10" s="5">
        <v>0.57939386628974199</v>
      </c>
      <c r="J10" s="5"/>
      <c r="K10" s="5">
        <v>-1.7283840104127779</v>
      </c>
      <c r="L10" s="5">
        <v>-1.5412941557372415</v>
      </c>
      <c r="N10">
        <f t="shared" si="1"/>
        <v>6</v>
      </c>
      <c r="O10" s="5">
        <f t="shared" si="5"/>
        <v>-1.177322452360666</v>
      </c>
      <c r="P10" s="5">
        <f t="shared" si="2"/>
        <v>-0.27575825113879238</v>
      </c>
      <c r="W10">
        <v>0</v>
      </c>
      <c r="X10" s="1">
        <f t="shared" si="6"/>
        <v>-1.7283840104127779</v>
      </c>
      <c r="Y10" s="1">
        <f t="shared" si="3"/>
        <v>-1.5412941557372415</v>
      </c>
      <c r="Z10">
        <v>0</v>
      </c>
    </row>
    <row r="11" spans="1:26" x14ac:dyDescent="0.15">
      <c r="A11">
        <f t="shared" si="7"/>
        <v>7</v>
      </c>
      <c r="B11" s="2">
        <v>2.76</v>
      </c>
      <c r="C11" s="3">
        <v>17</v>
      </c>
      <c r="E11" s="1">
        <f t="shared" si="0"/>
        <v>-0.76532607637128025</v>
      </c>
      <c r="F11" s="1">
        <f t="shared" si="4"/>
        <v>-1.2655359045984491</v>
      </c>
      <c r="G11" s="1"/>
      <c r="H11" s="5">
        <v>1.2984639714297575E-2</v>
      </c>
      <c r="I11" s="5">
        <v>0.11671060303257816</v>
      </c>
      <c r="J11" s="5"/>
      <c r="K11" s="5">
        <v>8.7527401652941986E-3</v>
      </c>
      <c r="L11" s="5">
        <v>-6.8394066444402539E-3</v>
      </c>
      <c r="N11">
        <f t="shared" si="1"/>
        <v>7</v>
      </c>
      <c r="O11" s="5">
        <f t="shared" si="5"/>
        <v>0.7740788165365744</v>
      </c>
      <c r="P11" s="5">
        <f t="shared" si="2"/>
        <v>1.258696497954009</v>
      </c>
      <c r="R11" t="s">
        <v>17</v>
      </c>
      <c r="W11">
        <v>0</v>
      </c>
      <c r="X11" s="1">
        <f t="shared" si="6"/>
        <v>8.7527401652941986E-3</v>
      </c>
      <c r="Y11" s="1">
        <f t="shared" si="3"/>
        <v>-6.8394066444402539E-3</v>
      </c>
      <c r="Z11">
        <v>0</v>
      </c>
    </row>
    <row r="12" spans="1:26" x14ac:dyDescent="0.15">
      <c r="A12">
        <f t="shared" si="7"/>
        <v>8</v>
      </c>
      <c r="B12" s="2">
        <v>2.87</v>
      </c>
      <c r="C12" s="3">
        <v>21</v>
      </c>
      <c r="E12" s="1">
        <f t="shared" si="0"/>
        <v>-0.52963510622019461</v>
      </c>
      <c r="F12" s="1">
        <f t="shared" si="4"/>
        <v>-0.24029162745540172</v>
      </c>
      <c r="G12" s="1"/>
      <c r="H12" s="5">
        <v>-0.3613406584762533</v>
      </c>
      <c r="I12" s="5">
        <v>0.67051534123497625</v>
      </c>
      <c r="J12" s="5"/>
      <c r="K12" s="5">
        <v>-0.24373410989411501</v>
      </c>
      <c r="L12" s="5">
        <v>-0.28942225975207125</v>
      </c>
      <c r="N12">
        <f t="shared" si="1"/>
        <v>8</v>
      </c>
      <c r="O12" s="5">
        <f t="shared" si="5"/>
        <v>0.28590099632607957</v>
      </c>
      <c r="P12" s="5">
        <f t="shared" si="2"/>
        <v>-4.913063229666953E-2</v>
      </c>
      <c r="S12" t="s">
        <v>0</v>
      </c>
      <c r="T12" t="s">
        <v>1</v>
      </c>
      <c r="W12">
        <v>0</v>
      </c>
      <c r="X12" s="1">
        <f t="shared" si="6"/>
        <v>-0.24373410989411501</v>
      </c>
      <c r="Y12" s="1">
        <f t="shared" si="3"/>
        <v>-0.28942225975207125</v>
      </c>
      <c r="Z12">
        <v>0</v>
      </c>
    </row>
    <row r="13" spans="1:26" x14ac:dyDescent="0.15">
      <c r="A13">
        <f t="shared" si="7"/>
        <v>9</v>
      </c>
      <c r="B13" s="2">
        <v>3.03</v>
      </c>
      <c r="C13" s="3">
        <v>25</v>
      </c>
      <c r="E13" s="1">
        <f t="shared" si="0"/>
        <v>-0.18681187690952614</v>
      </c>
      <c r="F13" s="1">
        <f t="shared" si="4"/>
        <v>0.78495264968764555</v>
      </c>
      <c r="G13" s="1"/>
      <c r="H13" s="5">
        <v>-6.3028832597870491E-3</v>
      </c>
      <c r="I13" s="5">
        <v>0.30732924036409903</v>
      </c>
      <c r="J13" s="5"/>
      <c r="K13" s="5">
        <v>-4.2635447730280827E-3</v>
      </c>
      <c r="L13" s="5">
        <v>-4.1244675568465547E-2</v>
      </c>
      <c r="N13">
        <f t="shared" si="1"/>
        <v>9</v>
      </c>
      <c r="O13" s="5">
        <f t="shared" si="5"/>
        <v>0.18254833213649804</v>
      </c>
      <c r="P13" s="5">
        <f t="shared" si="2"/>
        <v>-0.82619732525611111</v>
      </c>
      <c r="R13" t="s">
        <v>0</v>
      </c>
      <c r="S13" s="9">
        <f>+S3+S8</f>
        <v>1.0000003907446349</v>
      </c>
      <c r="T13" s="9">
        <f>+T3+T8</f>
        <v>0.3869857220871018</v>
      </c>
      <c r="W13">
        <v>0</v>
      </c>
      <c r="X13" s="1">
        <f t="shared" si="6"/>
        <v>-4.2635447730280827E-3</v>
      </c>
      <c r="Y13" s="1">
        <f t="shared" si="3"/>
        <v>-4.1244675568465547E-2</v>
      </c>
      <c r="Z13">
        <v>0</v>
      </c>
    </row>
    <row r="14" spans="1:26" x14ac:dyDescent="0.15">
      <c r="A14">
        <f t="shared" si="7"/>
        <v>10</v>
      </c>
      <c r="B14" s="2">
        <v>3.92</v>
      </c>
      <c r="C14" s="3">
        <v>29</v>
      </c>
      <c r="D14" s="4"/>
      <c r="E14" s="1">
        <f t="shared" si="0"/>
        <v>1.7201423361310708</v>
      </c>
      <c r="F14" s="1">
        <f t="shared" si="4"/>
        <v>1.8101969268306928</v>
      </c>
      <c r="G14" s="1"/>
      <c r="H14" s="5">
        <v>2.6658868350268956</v>
      </c>
      <c r="I14" s="5">
        <v>0.17534198107435731</v>
      </c>
      <c r="J14" s="5"/>
      <c r="K14" s="5">
        <v>1.798003960695268</v>
      </c>
      <c r="L14" s="5">
        <v>1.5081405723774919</v>
      </c>
      <c r="N14">
        <f t="shared" si="1"/>
        <v>10</v>
      </c>
      <c r="O14" s="5">
        <f t="shared" si="5"/>
        <v>7.7861624564197207E-2</v>
      </c>
      <c r="P14" s="5">
        <f t="shared" si="2"/>
        <v>-0.30205635445320089</v>
      </c>
      <c r="R14" t="s">
        <v>1</v>
      </c>
      <c r="S14" s="9">
        <f>+S4+S9</f>
        <v>0.3869857220871018</v>
      </c>
      <c r="T14" s="9">
        <f>+T4+T9</f>
        <v>0.99999966390562278</v>
      </c>
      <c r="W14">
        <v>0</v>
      </c>
      <c r="X14" s="1">
        <f t="shared" si="6"/>
        <v>1.798003960695268</v>
      </c>
      <c r="Y14" s="1">
        <f t="shared" si="3"/>
        <v>1.5081405723774919</v>
      </c>
      <c r="Z14">
        <v>1</v>
      </c>
    </row>
    <row r="15" spans="1:26" x14ac:dyDescent="0.15">
      <c r="A15">
        <f t="shared" si="7"/>
        <v>11</v>
      </c>
      <c r="B15" s="2">
        <v>2.63</v>
      </c>
      <c r="C15" s="3">
        <v>20</v>
      </c>
      <c r="E15" s="1">
        <f t="shared" si="0"/>
        <v>-1.0438699501861985</v>
      </c>
      <c r="F15" s="1">
        <f t="shared" si="4"/>
        <v>-0.49660269674116353</v>
      </c>
      <c r="G15" s="1"/>
      <c r="H15" s="5">
        <v>2.0819323769545983E-2</v>
      </c>
      <c r="I15" s="5">
        <v>1.3321539098488018</v>
      </c>
      <c r="J15" s="5"/>
      <c r="K15" s="5">
        <v>1.3987195484537295E-2</v>
      </c>
      <c r="L15" s="5">
        <v>-0.15115850553366933</v>
      </c>
      <c r="N15">
        <f t="shared" si="1"/>
        <v>11</v>
      </c>
      <c r="O15" s="5">
        <f t="shared" si="5"/>
        <v>1.0578571456707357</v>
      </c>
      <c r="P15" s="5">
        <f t="shared" si="2"/>
        <v>0.3454441912074942</v>
      </c>
      <c r="W15">
        <v>0</v>
      </c>
      <c r="X15" s="1">
        <f t="shared" si="6"/>
        <v>1.3987195484537295E-2</v>
      </c>
      <c r="Y15" s="1">
        <f t="shared" si="3"/>
        <v>-0.15115850553366933</v>
      </c>
      <c r="Z15">
        <v>0</v>
      </c>
    </row>
    <row r="16" spans="1:26" x14ac:dyDescent="0.15">
      <c r="A16">
        <f t="shared" si="7"/>
        <v>12</v>
      </c>
      <c r="B16" s="2">
        <v>3.32</v>
      </c>
      <c r="C16" s="3">
        <v>23</v>
      </c>
      <c r="E16" s="1">
        <f t="shared" si="0"/>
        <v>0.43455522621606169</v>
      </c>
      <c r="F16" s="1">
        <f t="shared" si="4"/>
        <v>0.27233051111612194</v>
      </c>
      <c r="G16" s="1"/>
      <c r="H16" s="5">
        <v>3.1349643776198348E-3</v>
      </c>
      <c r="I16" s="5">
        <v>0.56042695788917973</v>
      </c>
      <c r="J16" s="5"/>
      <c r="K16" s="5">
        <v>2.0914842335676676E-3</v>
      </c>
      <c r="L16" s="5">
        <v>-6.6817866319172831E-2</v>
      </c>
      <c r="N16">
        <f t="shared" si="1"/>
        <v>12</v>
      </c>
      <c r="O16" s="5">
        <f t="shared" si="5"/>
        <v>-0.43246374198249404</v>
      </c>
      <c r="P16" s="5">
        <f t="shared" si="2"/>
        <v>-0.3391483774352948</v>
      </c>
      <c r="R16" t="s">
        <v>10</v>
      </c>
      <c r="W16">
        <v>0</v>
      </c>
      <c r="X16" s="1">
        <f t="shared" si="6"/>
        <v>2.0914842335676676E-3</v>
      </c>
      <c r="Y16" s="1">
        <f t="shared" si="3"/>
        <v>-6.6817866319172831E-2</v>
      </c>
      <c r="Z16">
        <v>0</v>
      </c>
    </row>
    <row r="17" spans="1:26" x14ac:dyDescent="0.15">
      <c r="A17">
        <f t="shared" si="7"/>
        <v>13</v>
      </c>
      <c r="B17" s="2">
        <v>3.57</v>
      </c>
      <c r="C17" s="3">
        <v>23</v>
      </c>
      <c r="E17" s="1">
        <f t="shared" si="0"/>
        <v>0.97021652201398212</v>
      </c>
      <c r="F17" s="1">
        <f t="shared" si="4"/>
        <v>0.27233051111612194</v>
      </c>
      <c r="G17" s="1"/>
      <c r="H17" s="5">
        <v>0.24172103205606987</v>
      </c>
      <c r="I17" s="5">
        <v>9.1649748709423232E-2</v>
      </c>
      <c r="J17" s="5"/>
      <c r="K17" s="5">
        <v>0.16302534550638365</v>
      </c>
      <c r="L17" s="5">
        <v>0.12747128192520393</v>
      </c>
      <c r="N17">
        <f t="shared" si="1"/>
        <v>13</v>
      </c>
      <c r="O17" s="5">
        <f t="shared" si="5"/>
        <v>-0.80719117650759853</v>
      </c>
      <c r="P17" s="5">
        <f t="shared" si="2"/>
        <v>-0.14485922919091801</v>
      </c>
      <c r="R17">
        <v>3</v>
      </c>
      <c r="S17" t="s">
        <v>0</v>
      </c>
      <c r="T17" t="s">
        <v>1</v>
      </c>
      <c r="W17">
        <v>0</v>
      </c>
      <c r="X17" s="1">
        <f t="shared" si="6"/>
        <v>0.16302534550638365</v>
      </c>
      <c r="Y17" s="1">
        <f t="shared" si="3"/>
        <v>0.12747128192520393</v>
      </c>
      <c r="Z17">
        <v>0</v>
      </c>
    </row>
    <row r="18" spans="1:26" x14ac:dyDescent="0.15">
      <c r="A18">
        <f t="shared" si="7"/>
        <v>14</v>
      </c>
      <c r="B18" s="2">
        <v>3.26</v>
      </c>
      <c r="C18" s="3">
        <v>25</v>
      </c>
      <c r="E18" s="1">
        <f t="shared" si="0"/>
        <v>0.30599651522456067</v>
      </c>
      <c r="F18" s="1">
        <f t="shared" si="4"/>
        <v>0.78495264968764555</v>
      </c>
      <c r="G18" s="1"/>
      <c r="H18" s="5">
        <v>5.0663217293713342E-2</v>
      </c>
      <c r="I18" s="5">
        <v>0.39553696675914363</v>
      </c>
      <c r="J18" s="5"/>
      <c r="K18" s="5">
        <v>3.4153718017784676E-2</v>
      </c>
      <c r="L18" s="5">
        <v>-1.9359003875800713E-2</v>
      </c>
      <c r="N18">
        <f t="shared" si="1"/>
        <v>14</v>
      </c>
      <c r="O18" s="5">
        <f t="shared" si="5"/>
        <v>-0.27184279720677601</v>
      </c>
      <c r="P18" s="5">
        <f t="shared" si="2"/>
        <v>-0.80431165356344625</v>
      </c>
      <c r="R18" t="s">
        <v>0</v>
      </c>
      <c r="S18">
        <f>CORREL(E5:E36,$E$5:$E$36)</f>
        <v>0.99999999999999989</v>
      </c>
      <c r="T18">
        <f>CORREL(F5:F36,$E$5:$E$36)</f>
        <v>0.38698626471597469</v>
      </c>
      <c r="W18">
        <v>0</v>
      </c>
      <c r="X18" s="1">
        <f t="shared" si="6"/>
        <v>3.4153718017784676E-2</v>
      </c>
      <c r="Y18" s="1">
        <f t="shared" si="3"/>
        <v>-1.9359003875800713E-2</v>
      </c>
      <c r="Z18">
        <v>1</v>
      </c>
    </row>
    <row r="19" spans="1:26" x14ac:dyDescent="0.15">
      <c r="A19">
        <f t="shared" si="7"/>
        <v>15</v>
      </c>
      <c r="B19" s="2">
        <v>3.53</v>
      </c>
      <c r="C19" s="3">
        <v>26</v>
      </c>
      <c r="E19" s="1">
        <f t="shared" si="0"/>
        <v>0.88451071468631481</v>
      </c>
      <c r="F19" s="1">
        <f t="shared" si="4"/>
        <v>1.0412637189734073</v>
      </c>
      <c r="G19" s="1"/>
      <c r="H19" s="5">
        <v>0.83361650480819505</v>
      </c>
      <c r="I19" s="5">
        <v>7.5094515772289681E-3</v>
      </c>
      <c r="J19" s="5"/>
      <c r="K19" s="5">
        <v>0.56223351704292779</v>
      </c>
      <c r="L19" s="5">
        <v>0.47738562261079304</v>
      </c>
      <c r="N19">
        <f t="shared" si="1"/>
        <v>15</v>
      </c>
      <c r="O19" s="5">
        <f t="shared" si="5"/>
        <v>-0.32227719764338703</v>
      </c>
      <c r="P19" s="5">
        <f t="shared" si="2"/>
        <v>-0.56387809636261421</v>
      </c>
      <c r="R19" t="s">
        <v>1</v>
      </c>
      <c r="S19">
        <f>CORREL(E5:E36,$F$5:$F$36)</f>
        <v>0.38698626471597469</v>
      </c>
      <c r="T19">
        <f>CORREL(F5:F36,$F$5:$F$36)</f>
        <v>1</v>
      </c>
      <c r="W19">
        <v>0</v>
      </c>
      <c r="X19" s="1">
        <f t="shared" si="6"/>
        <v>0.56223351704292779</v>
      </c>
      <c r="Y19" s="1">
        <f t="shared" si="3"/>
        <v>0.47738562261079304</v>
      </c>
      <c r="Z19">
        <v>0</v>
      </c>
    </row>
    <row r="20" spans="1:26" x14ac:dyDescent="0.15">
      <c r="A20">
        <f t="shared" si="7"/>
        <v>16</v>
      </c>
      <c r="B20" s="2">
        <v>2.74</v>
      </c>
      <c r="C20" s="3">
        <v>19</v>
      </c>
      <c r="E20" s="1">
        <f t="shared" si="0"/>
        <v>-0.80817898003511301</v>
      </c>
      <c r="F20" s="1">
        <f t="shared" si="4"/>
        <v>-0.75291376602692539</v>
      </c>
      <c r="G20" s="1"/>
      <c r="H20" s="5">
        <v>1.6990781909174753E-2</v>
      </c>
      <c r="I20" s="5">
        <v>0.46139284303721168</v>
      </c>
      <c r="J20" s="5"/>
      <c r="K20" s="5">
        <v>1.1440606005602243E-2</v>
      </c>
      <c r="L20" s="5">
        <v>-4.6742425497187524E-2</v>
      </c>
      <c r="N20">
        <f t="shared" si="1"/>
        <v>16</v>
      </c>
      <c r="O20" s="5">
        <f t="shared" si="5"/>
        <v>0.81961958604071528</v>
      </c>
      <c r="P20" s="5">
        <f t="shared" si="2"/>
        <v>0.70617134052973785</v>
      </c>
      <c r="S20" s="9"/>
      <c r="T20" s="9"/>
      <c r="W20">
        <v>0</v>
      </c>
      <c r="X20" s="1">
        <f t="shared" si="6"/>
        <v>1.1440606005602243E-2</v>
      </c>
      <c r="Y20" s="1">
        <f t="shared" si="3"/>
        <v>-4.6742425497187524E-2</v>
      </c>
      <c r="Z20">
        <v>0</v>
      </c>
    </row>
    <row r="21" spans="1:26" x14ac:dyDescent="0.15">
      <c r="A21">
        <f t="shared" si="7"/>
        <v>17</v>
      </c>
      <c r="B21" s="2">
        <v>2.75</v>
      </c>
      <c r="C21" s="3">
        <v>25</v>
      </c>
      <c r="E21" s="1">
        <f t="shared" si="0"/>
        <v>-0.78675252820319663</v>
      </c>
      <c r="F21" s="1">
        <f t="shared" si="4"/>
        <v>0.78495264968764555</v>
      </c>
      <c r="G21" s="1"/>
      <c r="H21" s="5">
        <v>8.8903919958111133E-3</v>
      </c>
      <c r="I21" s="5">
        <v>0.34452567065638601</v>
      </c>
      <c r="J21" s="5"/>
      <c r="K21" s="5">
        <v>5.9820613833164995E-3</v>
      </c>
      <c r="L21" s="5">
        <v>-3.7081407734913266E-2</v>
      </c>
      <c r="N21">
        <f t="shared" si="1"/>
        <v>17</v>
      </c>
      <c r="O21" s="5">
        <f t="shared" si="5"/>
        <v>0.79273458958651311</v>
      </c>
      <c r="P21" s="5">
        <f t="shared" si="2"/>
        <v>-0.82203405742255886</v>
      </c>
      <c r="R21" t="s">
        <v>11</v>
      </c>
      <c r="S21" s="9"/>
      <c r="T21" s="9"/>
      <c r="W21">
        <v>0</v>
      </c>
      <c r="X21" s="1">
        <f t="shared" si="6"/>
        <v>5.9820613833164995E-3</v>
      </c>
      <c r="Y21" s="1">
        <f t="shared" si="3"/>
        <v>-3.7081407734913266E-2</v>
      </c>
      <c r="Z21">
        <v>0</v>
      </c>
    </row>
    <row r="22" spans="1:26" x14ac:dyDescent="0.15">
      <c r="A22">
        <f t="shared" si="7"/>
        <v>18</v>
      </c>
      <c r="B22" s="2">
        <v>2.83</v>
      </c>
      <c r="C22" s="3">
        <v>19</v>
      </c>
      <c r="E22" s="1">
        <f t="shared" si="0"/>
        <v>-0.61534091354786191</v>
      </c>
      <c r="F22" s="1">
        <f t="shared" si="4"/>
        <v>-0.75291376602692539</v>
      </c>
      <c r="G22" s="1"/>
      <c r="H22" s="5">
        <v>-1.6044259072351942E-2</v>
      </c>
      <c r="I22" s="5">
        <v>0.34947312980188289</v>
      </c>
      <c r="J22" s="5"/>
      <c r="K22" s="5">
        <v>-1.0835351225477441E-2</v>
      </c>
      <c r="L22" s="5">
        <v>-5.1993938432683948E-2</v>
      </c>
      <c r="N22">
        <f t="shared" si="1"/>
        <v>18</v>
      </c>
      <c r="O22" s="5">
        <f t="shared" si="5"/>
        <v>0.6045055623223845</v>
      </c>
      <c r="P22" s="5">
        <f t="shared" si="2"/>
        <v>0.70091982759424143</v>
      </c>
      <c r="S22" s="9" t="s">
        <v>0</v>
      </c>
      <c r="T22" s="9" t="s">
        <v>1</v>
      </c>
      <c r="W22">
        <v>0</v>
      </c>
      <c r="X22" s="1">
        <f t="shared" si="6"/>
        <v>-1.0835351225477441E-2</v>
      </c>
      <c r="Y22" s="1">
        <f t="shared" si="3"/>
        <v>-5.1993938432683948E-2</v>
      </c>
      <c r="Z22">
        <v>0</v>
      </c>
    </row>
    <row r="23" spans="1:26" x14ac:dyDescent="0.15">
      <c r="A23">
        <f t="shared" si="7"/>
        <v>19</v>
      </c>
      <c r="B23" s="2">
        <v>3.12</v>
      </c>
      <c r="C23" s="3">
        <v>23</v>
      </c>
      <c r="E23" s="1">
        <f t="shared" si="0"/>
        <v>6.0261895777258823E-3</v>
      </c>
      <c r="F23" s="1">
        <f t="shared" si="4"/>
        <v>0.27233051111612194</v>
      </c>
      <c r="G23" s="1"/>
      <c r="H23" s="5">
        <v>-0.25348692730802957</v>
      </c>
      <c r="I23" s="5">
        <v>0.52176985188181946</v>
      </c>
      <c r="J23" s="5"/>
      <c r="K23" s="5">
        <v>-0.1709859320791221</v>
      </c>
      <c r="L23" s="5">
        <v>-0.2093270552742571</v>
      </c>
      <c r="N23">
        <f t="shared" si="1"/>
        <v>19</v>
      </c>
      <c r="O23" s="5">
        <f t="shared" si="5"/>
        <v>-0.17701212165684799</v>
      </c>
      <c r="P23" s="5">
        <f t="shared" si="2"/>
        <v>-0.48165756639037904</v>
      </c>
      <c r="R23" t="s">
        <v>0</v>
      </c>
      <c r="S23" s="9">
        <f>+(S13-S18)^2</f>
        <v>1.5268136976687707E-13</v>
      </c>
      <c r="T23" s="9">
        <f>+(T13-T18)^2</f>
        <v>2.9444609369438355E-13</v>
      </c>
      <c r="W23">
        <v>0</v>
      </c>
      <c r="X23" s="1">
        <f t="shared" si="6"/>
        <v>-0.1709859320791221</v>
      </c>
      <c r="Y23" s="1">
        <f t="shared" si="3"/>
        <v>-0.2093270552742571</v>
      </c>
      <c r="Z23">
        <v>0</v>
      </c>
    </row>
    <row r="24" spans="1:26" x14ac:dyDescent="0.15">
      <c r="A24">
        <f t="shared" si="7"/>
        <v>20</v>
      </c>
      <c r="B24" s="2">
        <v>3.16</v>
      </c>
      <c r="C24" s="3">
        <v>25</v>
      </c>
      <c r="E24" s="1">
        <f t="shared" si="0"/>
        <v>9.1731996905393229E-2</v>
      </c>
      <c r="F24" s="1">
        <f t="shared" si="4"/>
        <v>0.78495264968764555</v>
      </c>
      <c r="G24" s="1"/>
      <c r="H24" s="5">
        <v>2.9857764479551251E-2</v>
      </c>
      <c r="I24" s="5">
        <v>0.34231151626490364</v>
      </c>
      <c r="J24" s="5"/>
      <c r="K24" s="5">
        <v>2.0123625699928763E-2</v>
      </c>
      <c r="L24" s="5">
        <v>-2.4779842597370334E-2</v>
      </c>
      <c r="N24">
        <f t="shared" si="1"/>
        <v>20</v>
      </c>
      <c r="O24" s="5">
        <f t="shared" si="5"/>
        <v>-7.1608371205464469E-2</v>
      </c>
      <c r="P24" s="5">
        <f t="shared" si="2"/>
        <v>-0.80973249228501587</v>
      </c>
      <c r="R24" t="s">
        <v>1</v>
      </c>
      <c r="S24" s="9">
        <f>+(S14-S19)^2</f>
        <v>2.9444609369438355E-13</v>
      </c>
      <c r="T24" s="9">
        <f>+(T14-T19)^2</f>
        <v>1.1295943039750995E-13</v>
      </c>
      <c r="W24">
        <v>1</v>
      </c>
      <c r="X24" s="1">
        <f t="shared" si="6"/>
        <v>2.0123625699928763E-2</v>
      </c>
      <c r="Y24" s="1">
        <f t="shared" si="3"/>
        <v>-2.4779842597370334E-2</v>
      </c>
      <c r="Z24">
        <v>1</v>
      </c>
    </row>
    <row r="25" spans="1:26" x14ac:dyDescent="0.15">
      <c r="A25">
        <f t="shared" si="7"/>
        <v>21</v>
      </c>
      <c r="B25" s="2">
        <v>2.06</v>
      </c>
      <c r="C25" s="3">
        <v>22</v>
      </c>
      <c r="E25" s="1">
        <f t="shared" si="0"/>
        <v>-2.2651777046054571</v>
      </c>
      <c r="F25" s="1">
        <f t="shared" si="4"/>
        <v>1.6019441830360113E-2</v>
      </c>
      <c r="G25" s="1"/>
      <c r="H25" s="5">
        <v>-1.8144036723073127</v>
      </c>
      <c r="I25" s="5">
        <v>0.56057964276845618</v>
      </c>
      <c r="J25" s="5"/>
      <c r="K25" s="5">
        <v>-1.2237500112325752</v>
      </c>
      <c r="L25" s="5">
        <v>-1.1096876888317768</v>
      </c>
      <c r="N25">
        <f t="shared" si="1"/>
        <v>21</v>
      </c>
      <c r="O25" s="5">
        <f t="shared" si="5"/>
        <v>1.0414276933728819</v>
      </c>
      <c r="P25" s="5">
        <f t="shared" si="2"/>
        <v>-1.1257071306621369</v>
      </c>
      <c r="S25" s="9"/>
      <c r="T25" s="9"/>
      <c r="W25">
        <v>1</v>
      </c>
      <c r="X25" s="1">
        <f t="shared" si="6"/>
        <v>-1.2237500112325752</v>
      </c>
      <c r="Y25" s="1">
        <f t="shared" si="3"/>
        <v>-1.1096876888317768</v>
      </c>
      <c r="Z25">
        <v>0</v>
      </c>
    </row>
    <row r="26" spans="1:26" x14ac:dyDescent="0.15">
      <c r="A26">
        <f t="shared" si="7"/>
        <v>22</v>
      </c>
      <c r="B26" s="2">
        <v>3.62</v>
      </c>
      <c r="C26" s="3">
        <v>28</v>
      </c>
      <c r="E26" s="1">
        <f t="shared" si="0"/>
        <v>1.0773487811735667</v>
      </c>
      <c r="F26" s="1">
        <f t="shared" si="4"/>
        <v>1.553885857544931</v>
      </c>
      <c r="G26" s="1"/>
      <c r="H26" s="5">
        <v>0.28863921188928693</v>
      </c>
      <c r="I26" s="5">
        <v>0.17396992277398496</v>
      </c>
      <c r="J26" s="5"/>
      <c r="K26" s="5">
        <v>0.19466601458144597</v>
      </c>
      <c r="L26" s="5">
        <v>0.14431259745591682</v>
      </c>
      <c r="N26">
        <f t="shared" si="1"/>
        <v>22</v>
      </c>
      <c r="O26" s="5">
        <f t="shared" si="5"/>
        <v>-0.88268276659212075</v>
      </c>
      <c r="P26" s="5">
        <f t="shared" si="2"/>
        <v>-1.4095732600890143</v>
      </c>
      <c r="R26" t="s">
        <v>12</v>
      </c>
      <c r="S26" s="9"/>
      <c r="T26" s="9"/>
      <c r="W26">
        <v>1</v>
      </c>
      <c r="X26" s="1">
        <f t="shared" si="6"/>
        <v>0.19466601458144597</v>
      </c>
      <c r="Y26" s="1">
        <f t="shared" si="3"/>
        <v>0.14431259745591682</v>
      </c>
      <c r="Z26">
        <v>1</v>
      </c>
    </row>
    <row r="27" spans="1:26" x14ac:dyDescent="0.15">
      <c r="A27">
        <f t="shared" si="7"/>
        <v>23</v>
      </c>
      <c r="B27" s="2">
        <v>2.89</v>
      </c>
      <c r="C27" s="3">
        <v>14</v>
      </c>
      <c r="E27" s="1">
        <f t="shared" si="0"/>
        <v>-0.4867822025563609</v>
      </c>
      <c r="F27" s="1">
        <f t="shared" si="4"/>
        <v>-2.0344691124557346</v>
      </c>
      <c r="G27" s="1"/>
      <c r="H27" s="5">
        <v>1.6019857178009963E-2</v>
      </c>
      <c r="I27" s="5">
        <v>5.8427559818069303</v>
      </c>
      <c r="J27" s="5"/>
      <c r="K27" s="5">
        <v>1.0565902567640581E-2</v>
      </c>
      <c r="L27" s="5">
        <v>-0.70617385079133466</v>
      </c>
      <c r="N27">
        <f t="shared" si="1"/>
        <v>23</v>
      </c>
      <c r="O27" s="5">
        <f t="shared" si="5"/>
        <v>0.49734810512400146</v>
      </c>
      <c r="P27" s="5">
        <f t="shared" si="2"/>
        <v>1.3282952616643999</v>
      </c>
      <c r="S27" s="9">
        <f>SUM(S23:T24)</f>
        <v>8.5453298755315403E-13</v>
      </c>
      <c r="T27" s="9"/>
      <c r="W27">
        <v>1</v>
      </c>
      <c r="X27" s="1">
        <f t="shared" si="6"/>
        <v>1.0565902567640581E-2</v>
      </c>
      <c r="Y27" s="1">
        <f t="shared" si="3"/>
        <v>-0.70617385079133466</v>
      </c>
      <c r="Z27">
        <v>0</v>
      </c>
    </row>
    <row r="28" spans="1:26" x14ac:dyDescent="0.15">
      <c r="A28">
        <f t="shared" si="7"/>
        <v>24</v>
      </c>
      <c r="B28" s="2">
        <v>3.51</v>
      </c>
      <c r="C28" s="3">
        <v>26</v>
      </c>
      <c r="E28" s="1">
        <f t="shared" si="0"/>
        <v>0.84165781102248105</v>
      </c>
      <c r="F28" s="1">
        <f t="shared" si="4"/>
        <v>1.0412637189734073</v>
      </c>
      <c r="G28" s="1"/>
      <c r="H28" s="5">
        <v>0.93622296008357875</v>
      </c>
      <c r="I28" s="5">
        <v>0.27297547470668976</v>
      </c>
      <c r="J28" s="5"/>
      <c r="K28" s="5">
        <v>0.6314257391575725</v>
      </c>
      <c r="L28" s="5">
        <v>0.50375555569643604</v>
      </c>
      <c r="N28">
        <f t="shared" si="1"/>
        <v>24</v>
      </c>
      <c r="O28" s="5">
        <f t="shared" si="5"/>
        <v>-0.21023207186490855</v>
      </c>
      <c r="P28" s="5">
        <f t="shared" si="2"/>
        <v>-0.53750816327697126</v>
      </c>
      <c r="R28" t="s">
        <v>13</v>
      </c>
      <c r="S28" s="9"/>
      <c r="T28" s="9"/>
      <c r="W28">
        <v>1</v>
      </c>
      <c r="X28" s="1">
        <f t="shared" si="6"/>
        <v>0.6314257391575725</v>
      </c>
      <c r="Y28" s="1">
        <f t="shared" si="3"/>
        <v>0.50375555569643604</v>
      </c>
      <c r="Z28">
        <v>0</v>
      </c>
    </row>
    <row r="29" spans="1:26" x14ac:dyDescent="0.15">
      <c r="A29">
        <f t="shared" si="7"/>
        <v>25</v>
      </c>
      <c r="B29" s="2">
        <v>3.54</v>
      </c>
      <c r="C29" s="3">
        <v>24</v>
      </c>
      <c r="E29" s="1">
        <f t="shared" si="0"/>
        <v>0.90593716651823208</v>
      </c>
      <c r="F29" s="1">
        <f t="shared" si="4"/>
        <v>0.5286415804018838</v>
      </c>
      <c r="G29" s="1"/>
      <c r="H29" s="5">
        <v>0.45712239680145889</v>
      </c>
      <c r="I29" s="5">
        <v>0.53029541505710887</v>
      </c>
      <c r="J29" s="5"/>
      <c r="K29" s="5">
        <v>0.30828517746167605</v>
      </c>
      <c r="L29" s="5">
        <v>0.19735619397040877</v>
      </c>
      <c r="N29">
        <f t="shared" si="1"/>
        <v>25</v>
      </c>
      <c r="O29" s="5">
        <f t="shared" si="5"/>
        <v>-0.59765198905655603</v>
      </c>
      <c r="P29" s="5">
        <f t="shared" si="2"/>
        <v>-0.33128538643147504</v>
      </c>
      <c r="R29" t="s">
        <v>25</v>
      </c>
      <c r="S29" s="9">
        <f>ABS(SUMPRODUCT(K2:L2,K3:L3))</f>
        <v>7.0277980522830324E-2</v>
      </c>
      <c r="T29" s="9"/>
      <c r="W29">
        <v>1</v>
      </c>
      <c r="X29" s="1">
        <f t="shared" si="6"/>
        <v>0.30828517746167605</v>
      </c>
      <c r="Y29" s="1">
        <f t="shared" si="3"/>
        <v>0.19735619397040877</v>
      </c>
      <c r="Z29">
        <v>1</v>
      </c>
    </row>
    <row r="30" spans="1:26" x14ac:dyDescent="0.15">
      <c r="A30">
        <f t="shared" si="7"/>
        <v>26</v>
      </c>
      <c r="B30" s="2">
        <v>2.83</v>
      </c>
      <c r="C30" s="3">
        <v>27</v>
      </c>
      <c r="E30" s="1">
        <f t="shared" si="0"/>
        <v>-0.61534091354786191</v>
      </c>
      <c r="F30" s="1">
        <f t="shared" si="4"/>
        <v>1.2975747882591693</v>
      </c>
      <c r="G30" s="1"/>
      <c r="H30" s="5">
        <v>0.10420250834625081</v>
      </c>
      <c r="I30" s="5">
        <v>0.15346877039845189</v>
      </c>
      <c r="J30" s="5"/>
      <c r="K30" s="5">
        <v>7.027325813137536E-2</v>
      </c>
      <c r="L30" s="5">
        <v>4.0998234453053506E-2</v>
      </c>
      <c r="N30">
        <f t="shared" si="1"/>
        <v>26</v>
      </c>
      <c r="O30" s="5">
        <f t="shared" si="5"/>
        <v>0.68561417167923722</v>
      </c>
      <c r="P30" s="5">
        <f t="shared" si="2"/>
        <v>-1.2565765538061158</v>
      </c>
      <c r="S30" s="9"/>
      <c r="T30" s="9"/>
      <c r="W30">
        <v>1</v>
      </c>
      <c r="X30" s="1">
        <f t="shared" si="6"/>
        <v>7.027325813137536E-2</v>
      </c>
      <c r="Y30" s="1">
        <f t="shared" si="3"/>
        <v>4.0998234453053506E-2</v>
      </c>
      <c r="Z30">
        <v>1</v>
      </c>
    </row>
    <row r="31" spans="1:26" x14ac:dyDescent="0.15">
      <c r="A31">
        <f t="shared" si="7"/>
        <v>27</v>
      </c>
      <c r="B31" s="2">
        <v>3.39</v>
      </c>
      <c r="C31" s="3">
        <v>17</v>
      </c>
      <c r="E31" s="1">
        <f t="shared" si="0"/>
        <v>0.58454038903948002</v>
      </c>
      <c r="F31" s="1">
        <f t="shared" si="4"/>
        <v>-1.2655359045984491</v>
      </c>
      <c r="G31" s="1"/>
      <c r="H31" s="5">
        <v>-2.7819561834384141E-2</v>
      </c>
      <c r="I31" s="5">
        <v>0.63823811800829</v>
      </c>
      <c r="J31" s="5"/>
      <c r="K31" s="5">
        <v>-1.8789018562545081E-2</v>
      </c>
      <c r="L31" s="5">
        <v>-9.4105591267922728E-2</v>
      </c>
      <c r="N31">
        <f t="shared" si="1"/>
        <v>27</v>
      </c>
      <c r="O31" s="5">
        <f t="shared" si="5"/>
        <v>-0.60332940760202514</v>
      </c>
      <c r="P31" s="5">
        <f t="shared" si="2"/>
        <v>1.1714303133305264</v>
      </c>
      <c r="S31" s="9"/>
      <c r="T31" s="9"/>
      <c r="W31">
        <v>1</v>
      </c>
      <c r="X31" s="1">
        <f t="shared" si="6"/>
        <v>-1.8789018562545081E-2</v>
      </c>
      <c r="Y31" s="1">
        <f t="shared" si="3"/>
        <v>-9.4105591267922728E-2</v>
      </c>
      <c r="Z31">
        <v>1</v>
      </c>
    </row>
    <row r="32" spans="1:26" x14ac:dyDescent="0.15">
      <c r="A32">
        <f t="shared" si="7"/>
        <v>28</v>
      </c>
      <c r="B32" s="2">
        <v>2.67</v>
      </c>
      <c r="C32" s="3">
        <v>24</v>
      </c>
      <c r="E32" s="1">
        <f t="shared" si="0"/>
        <v>-0.95816414285853124</v>
      </c>
      <c r="F32" s="1">
        <f t="shared" si="4"/>
        <v>0.5286415804018838</v>
      </c>
      <c r="G32" s="1"/>
      <c r="H32" s="5">
        <v>-3.2816337132080833E-2</v>
      </c>
      <c r="I32" s="5">
        <v>0.49883279051982765</v>
      </c>
      <c r="J32" s="5"/>
      <c r="K32" s="5">
        <v>-2.2153405120475193E-2</v>
      </c>
      <c r="L32" s="5">
        <v>-7.9904320230604231E-2</v>
      </c>
      <c r="N32">
        <f t="shared" si="1"/>
        <v>28</v>
      </c>
      <c r="O32" s="5">
        <f t="shared" si="5"/>
        <v>0.9360107377380561</v>
      </c>
      <c r="P32" s="5">
        <f t="shared" si="2"/>
        <v>-0.60854590063248803</v>
      </c>
      <c r="R32" t="s">
        <v>14</v>
      </c>
      <c r="S32" s="9"/>
      <c r="T32" s="9"/>
      <c r="W32">
        <v>1</v>
      </c>
      <c r="X32" s="1">
        <f t="shared" si="6"/>
        <v>-2.2153405120475193E-2</v>
      </c>
      <c r="Y32" s="1">
        <f t="shared" si="3"/>
        <v>-7.9904320230604231E-2</v>
      </c>
      <c r="Z32">
        <v>0</v>
      </c>
    </row>
    <row r="33" spans="1:26" x14ac:dyDescent="0.15">
      <c r="A33">
        <f t="shared" si="7"/>
        <v>29</v>
      </c>
      <c r="B33" s="2">
        <v>3.65</v>
      </c>
      <c r="C33" s="3">
        <v>21</v>
      </c>
      <c r="E33" s="1">
        <f t="shared" si="0"/>
        <v>1.1416281366693168</v>
      </c>
      <c r="F33" s="1">
        <f t="shared" si="4"/>
        <v>-0.24029162745540172</v>
      </c>
      <c r="G33" s="1"/>
      <c r="H33" s="5">
        <v>0.14069600860104695</v>
      </c>
      <c r="I33" s="5">
        <v>1.0013671472862506</v>
      </c>
      <c r="J33" s="5"/>
      <c r="K33" s="5">
        <v>9.4851708812920973E-2</v>
      </c>
      <c r="L33" s="5">
        <v>-4.1876412956371914E-2</v>
      </c>
      <c r="N33">
        <f t="shared" si="1"/>
        <v>29</v>
      </c>
      <c r="O33" s="5">
        <f t="shared" si="5"/>
        <v>-1.0467764278563958</v>
      </c>
      <c r="P33" s="5">
        <f t="shared" si="2"/>
        <v>0.19841521449902982</v>
      </c>
      <c r="R33" t="s">
        <v>26</v>
      </c>
      <c r="S33" s="9">
        <f>ABS(K38+O38-1)</f>
        <v>9.9999974880289777E-2</v>
      </c>
      <c r="T33" s="9">
        <f>ABS(L38+P38-1)</f>
        <v>5.4136687723206123E-2</v>
      </c>
      <c r="W33">
        <v>1</v>
      </c>
      <c r="X33" s="1">
        <f t="shared" si="6"/>
        <v>9.4851708812920973E-2</v>
      </c>
      <c r="Y33" s="1">
        <f t="shared" si="3"/>
        <v>-4.1876412956371914E-2</v>
      </c>
      <c r="Z33">
        <v>1</v>
      </c>
    </row>
    <row r="34" spans="1:26" x14ac:dyDescent="0.15">
      <c r="A34">
        <f t="shared" si="7"/>
        <v>30</v>
      </c>
      <c r="B34" s="2">
        <v>4</v>
      </c>
      <c r="C34" s="3">
        <v>23</v>
      </c>
      <c r="E34" s="1">
        <f t="shared" si="0"/>
        <v>1.8915539507864056</v>
      </c>
      <c r="F34" s="1">
        <f t="shared" si="4"/>
        <v>0.27233051111612194</v>
      </c>
      <c r="G34" s="1"/>
      <c r="H34" s="5">
        <v>2.1374379152022311</v>
      </c>
      <c r="I34" s="5">
        <v>0.64889003938319478</v>
      </c>
      <c r="J34" s="5"/>
      <c r="K34" s="5">
        <v>1.4415714962857296</v>
      </c>
      <c r="L34" s="5">
        <v>1.146952373680884</v>
      </c>
      <c r="N34">
        <f t="shared" si="1"/>
        <v>30</v>
      </c>
      <c r="O34" s="5">
        <f t="shared" si="5"/>
        <v>-0.44998245450067609</v>
      </c>
      <c r="P34" s="5">
        <f t="shared" si="2"/>
        <v>0.87462186256476204</v>
      </c>
      <c r="S34" s="9"/>
      <c r="T34" s="9"/>
      <c r="W34">
        <v>1</v>
      </c>
      <c r="X34" s="1">
        <f t="shared" si="6"/>
        <v>1.4415714962857296</v>
      </c>
      <c r="Y34" s="1">
        <f t="shared" si="3"/>
        <v>1.146952373680884</v>
      </c>
      <c r="Z34">
        <v>1</v>
      </c>
    </row>
    <row r="35" spans="1:26" x14ac:dyDescent="0.15">
      <c r="A35">
        <f t="shared" si="7"/>
        <v>31</v>
      </c>
      <c r="B35" s="2">
        <v>3.1</v>
      </c>
      <c r="C35" s="3">
        <v>21</v>
      </c>
      <c r="E35" s="1">
        <f t="shared" si="0"/>
        <v>-3.6826714086107791E-2</v>
      </c>
      <c r="F35" s="1">
        <f t="shared" si="4"/>
        <v>-0.24029162745540172</v>
      </c>
      <c r="G35" s="1"/>
      <c r="H35" s="5">
        <v>-5.7152155355935381E-2</v>
      </c>
      <c r="I35" s="5">
        <v>6.3206339273452674E-3</v>
      </c>
      <c r="J35" s="5"/>
      <c r="K35" s="5">
        <v>-3.8546609780703019E-2</v>
      </c>
      <c r="L35" s="5">
        <v>-3.3566129791290963E-2</v>
      </c>
      <c r="N35">
        <f t="shared" si="1"/>
        <v>31</v>
      </c>
      <c r="O35" s="5">
        <f t="shared" si="5"/>
        <v>-1.7198956945952276E-3</v>
      </c>
      <c r="P35" s="5">
        <f t="shared" si="2"/>
        <v>0.20672549766411075</v>
      </c>
      <c r="R35" t="s">
        <v>20</v>
      </c>
      <c r="S35" s="9"/>
      <c r="T35" s="9"/>
      <c r="W35">
        <v>1</v>
      </c>
      <c r="X35" s="1">
        <f t="shared" si="6"/>
        <v>-3.8546609780703019E-2</v>
      </c>
      <c r="Y35" s="1">
        <f t="shared" si="3"/>
        <v>-3.3566129791290963E-2</v>
      </c>
      <c r="Z35">
        <v>0</v>
      </c>
    </row>
    <row r="36" spans="1:26" x14ac:dyDescent="0.15">
      <c r="A36">
        <f t="shared" si="7"/>
        <v>32</v>
      </c>
      <c r="B36" s="2">
        <v>2.39</v>
      </c>
      <c r="C36" s="3">
        <v>19</v>
      </c>
      <c r="E36" s="1">
        <f t="shared" si="0"/>
        <v>-1.5581047941522017</v>
      </c>
      <c r="F36" s="1">
        <f t="shared" si="4"/>
        <v>-0.75291376602692539</v>
      </c>
      <c r="G36" s="1"/>
      <c r="H36" s="5">
        <v>-0.77323995442275673</v>
      </c>
      <c r="I36" s="5">
        <v>1.1247714380587142</v>
      </c>
      <c r="J36" s="5"/>
      <c r="K36" s="5">
        <v>-0.52155872839814543</v>
      </c>
      <c r="L36" s="5">
        <v>-0.58137561657892978</v>
      </c>
      <c r="N36">
        <f t="shared" si="1"/>
        <v>32</v>
      </c>
      <c r="O36" s="5">
        <f t="shared" si="5"/>
        <v>1.0365460657540564</v>
      </c>
      <c r="P36" s="5">
        <f t="shared" si="2"/>
        <v>0.17153814944799561</v>
      </c>
      <c r="S36" s="9">
        <f>ABS(+O37+K37)</f>
        <v>9.9999997411340164E-2</v>
      </c>
      <c r="T36" s="9">
        <f>ABS(+P37+L37)</f>
        <v>0.1000000193389626</v>
      </c>
      <c r="U36" s="6"/>
      <c r="W36">
        <v>1</v>
      </c>
      <c r="X36" s="1">
        <f t="shared" si="6"/>
        <v>-0.52155872839814543</v>
      </c>
      <c r="Y36" s="1">
        <f t="shared" si="3"/>
        <v>-0.58137561657892978</v>
      </c>
      <c r="Z36">
        <v>1</v>
      </c>
    </row>
    <row r="37" spans="1:26" x14ac:dyDescent="0.15">
      <c r="A37" t="s">
        <v>2</v>
      </c>
      <c r="B37" s="2">
        <f>AVERAGE(B5:B36)</f>
        <v>3.1171875000000004</v>
      </c>
      <c r="C37" s="3">
        <f>AVERAGE(C5:C36)</f>
        <v>21.9375</v>
      </c>
      <c r="D37" s="7" t="s">
        <v>2</v>
      </c>
      <c r="E37" s="1">
        <f>AVERAGE(E5:E36)</f>
        <v>-9.9920072216264089E-16</v>
      </c>
      <c r="F37" s="1">
        <f>AVERAGE(F5:F36)</f>
        <v>-3.4694469519536142E-17</v>
      </c>
      <c r="G37" s="7" t="s">
        <v>2</v>
      </c>
      <c r="H37" s="5">
        <f>AVERAGE(H5:H36)</f>
        <v>7.418011987204888E-2</v>
      </c>
      <c r="I37" s="5">
        <f>AVERAGE(I5:I36)</f>
        <v>0.75600453192038142</v>
      </c>
      <c r="J37" s="10" t="s">
        <v>2</v>
      </c>
      <c r="K37" s="5">
        <f>AVERAGE(K5:K36)</f>
        <v>4.9999998705669596E-2</v>
      </c>
      <c r="L37" s="5">
        <f>AVERAGE(L5:L36)</f>
        <v>-5.000000966948133E-2</v>
      </c>
      <c r="N37" s="7" t="s">
        <v>66</v>
      </c>
      <c r="O37" s="5">
        <f>AVERAGE(O5:O36)</f>
        <v>4.9999998705670567E-2</v>
      </c>
      <c r="P37" s="5">
        <f>AVERAGE(P5:P36)</f>
        <v>-5.0000009669481274E-2</v>
      </c>
    </row>
    <row r="38" spans="1:26" x14ac:dyDescent="0.15">
      <c r="A38" t="s">
        <v>3</v>
      </c>
      <c r="B38" s="2">
        <f>STDEV(B5:B36)</f>
        <v>0.46671283133794517</v>
      </c>
      <c r="C38" s="3">
        <f>STDEV(C5:C36)</f>
        <v>3.9015092199748018</v>
      </c>
      <c r="D38" s="7" t="s">
        <v>3</v>
      </c>
      <c r="E38" s="1">
        <f>STDEV(E5:E36)</f>
        <v>1.0000000000000058</v>
      </c>
      <c r="F38" s="1">
        <f>STDEV(F5:F36)</f>
        <v>0.99999999999999989</v>
      </c>
      <c r="G38" s="7" t="s">
        <v>3</v>
      </c>
      <c r="H38" s="5">
        <f>VAR(H5:H36)</f>
        <v>0.78015299432348117</v>
      </c>
      <c r="I38" s="5">
        <f>VAR(I5:I36)</f>
        <v>1.4220945965593446</v>
      </c>
      <c r="J38" s="10" t="s">
        <v>68</v>
      </c>
      <c r="K38" s="5">
        <f>VAR(K5:K36)</f>
        <v>0.35488433529007785</v>
      </c>
      <c r="L38" s="5">
        <f>VAR(L5:L36)</f>
        <v>0.29006756855436483</v>
      </c>
      <c r="N38" s="7" t="s">
        <v>67</v>
      </c>
      <c r="O38" s="5">
        <f>VAR(O5:O36)</f>
        <v>0.54511568982963232</v>
      </c>
      <c r="P38" s="5">
        <f>VAR(P5:P36)</f>
        <v>0.65579574372242899</v>
      </c>
    </row>
    <row r="39" spans="1:26" x14ac:dyDescent="0.15">
      <c r="E39" t="s">
        <v>61</v>
      </c>
      <c r="F39">
        <f>CORREL(E5:E36,F5:F36)</f>
        <v>0.38698626471597469</v>
      </c>
      <c r="H39" t="s">
        <v>61</v>
      </c>
      <c r="I39">
        <f>CORREL(H5:H36,I5:I36)</f>
        <v>-8.0496691769587833E-2</v>
      </c>
      <c r="K39" t="s">
        <v>61</v>
      </c>
      <c r="L39">
        <f>CORREL(K5:K36,L5:L36)</f>
        <v>0.96282135755655696</v>
      </c>
      <c r="O39" t="s">
        <v>61</v>
      </c>
      <c r="P39">
        <f>CORREL(O5:O36,P5:P36)</f>
        <v>0.108588565607261</v>
      </c>
    </row>
    <row r="43" spans="1:26" ht="15" x14ac:dyDescent="0.15">
      <c r="J43" s="8"/>
    </row>
    <row r="44" spans="1:26" ht="15" x14ac:dyDescent="0.15">
      <c r="J44" s="8"/>
    </row>
    <row r="74" spans="11:12" x14ac:dyDescent="0.15">
      <c r="K74" s="5"/>
      <c r="L74" s="5"/>
    </row>
    <row r="75" spans="11:12" x14ac:dyDescent="0.15">
      <c r="K75" s="5"/>
      <c r="L75" s="5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17EC-BE50-4A6A-B14F-D1FB1DEF544E}">
  <dimension ref="A1:K57"/>
  <sheetViews>
    <sheetView topLeftCell="A11" workbookViewId="0">
      <selection activeCell="A25" sqref="A25:B57"/>
    </sheetView>
  </sheetViews>
  <sheetFormatPr defaultRowHeight="12" x14ac:dyDescent="0.15"/>
  <cols>
    <col min="3" max="3" width="14.140625" bestFit="1" customWidth="1"/>
    <col min="6" max="6" width="13" bestFit="1" customWidth="1"/>
    <col min="10" max="10" width="13" bestFit="1" customWidth="1"/>
  </cols>
  <sheetData>
    <row r="1" spans="1:11" x14ac:dyDescent="0.15">
      <c r="A1" t="s">
        <v>70</v>
      </c>
    </row>
    <row r="2" spans="1:11" x14ac:dyDescent="0.15">
      <c r="A2" t="s">
        <v>71</v>
      </c>
    </row>
    <row r="4" spans="1:11" x14ac:dyDescent="0.15">
      <c r="A4" t="s">
        <v>72</v>
      </c>
    </row>
    <row r="5" spans="1:11" x14ac:dyDescent="0.15">
      <c r="A5" t="s">
        <v>73</v>
      </c>
    </row>
    <row r="6" spans="1:11" x14ac:dyDescent="0.15">
      <c r="A6" t="s">
        <v>74</v>
      </c>
    </row>
    <row r="7" spans="1:11" x14ac:dyDescent="0.15">
      <c r="A7" t="s">
        <v>75</v>
      </c>
    </row>
    <row r="9" spans="1:11" x14ac:dyDescent="0.15">
      <c r="A9" t="s">
        <v>76</v>
      </c>
      <c r="C9" t="s">
        <v>77</v>
      </c>
      <c r="F9" t="s">
        <v>12</v>
      </c>
    </row>
    <row r="10" spans="1:11" x14ac:dyDescent="0.15">
      <c r="A10">
        <v>0.48106415605145553</v>
      </c>
      <c r="C10">
        <v>1</v>
      </c>
      <c r="D10">
        <f>-A10</f>
        <v>-0.48106415605145553</v>
      </c>
      <c r="F10">
        <f>SUM(J18:K18)</f>
        <v>1.9527063182181666E-2</v>
      </c>
    </row>
    <row r="11" spans="1:11" x14ac:dyDescent="0.15">
      <c r="C11">
        <v>2.5000000000000001E-2</v>
      </c>
      <c r="D11">
        <v>1</v>
      </c>
    </row>
    <row r="14" spans="1:11" x14ac:dyDescent="0.15">
      <c r="A14" t="s">
        <v>78</v>
      </c>
      <c r="E14" t="s">
        <v>79</v>
      </c>
      <c r="J14" t="s">
        <v>80</v>
      </c>
    </row>
    <row r="15" spans="1:11" x14ac:dyDescent="0.15">
      <c r="B15" t="s">
        <v>5</v>
      </c>
      <c r="C15" t="s">
        <v>6</v>
      </c>
      <c r="E15" t="s">
        <v>5</v>
      </c>
      <c r="F15" t="s">
        <v>6</v>
      </c>
      <c r="H15" t="s">
        <v>81</v>
      </c>
      <c r="J15" t="s">
        <v>5</v>
      </c>
      <c r="K15" t="s">
        <v>6</v>
      </c>
    </row>
    <row r="16" spans="1:11" x14ac:dyDescent="0.15">
      <c r="A16" t="s">
        <v>82</v>
      </c>
      <c r="B16">
        <f>+基準値!K2</f>
        <v>0.67445140614115107</v>
      </c>
      <c r="C16">
        <f>+基準値!K3</f>
        <v>-4.0856170100540061E-5</v>
      </c>
      <c r="E16">
        <f>+B16*$C$10+C16*$C$11</f>
        <v>0.67445038473689856</v>
      </c>
      <c r="F16">
        <f>+B16*$D$10+C16*$D$11</f>
        <v>-0.32449525266311086</v>
      </c>
      <c r="H16">
        <f>SUMSQ(E16:F16)</f>
        <v>0.56018049047264662</v>
      </c>
      <c r="J16">
        <f>+E16^2/$H16</f>
        <v>0.81202992465508261</v>
      </c>
      <c r="K16">
        <f>+F16^2/$H16</f>
        <v>0.18797007534491739</v>
      </c>
    </row>
    <row r="17" spans="1:11" x14ac:dyDescent="0.15">
      <c r="A17" t="s">
        <v>1</v>
      </c>
      <c r="B17">
        <f>+基準値!L2</f>
        <v>0.57377109200764664</v>
      </c>
      <c r="C17">
        <f>+基準値!L3</f>
        <v>-0.12243632696036949</v>
      </c>
      <c r="E17">
        <f>+B17*$C$10+C17*$C$11</f>
        <v>0.57071018383363736</v>
      </c>
      <c r="F17">
        <f>+B17*$D$10+C17*$D$11</f>
        <v>-0.39845703310375008</v>
      </c>
      <c r="H17">
        <f>SUMSQ(E17:F17)</f>
        <v>0.48447812116126709</v>
      </c>
      <c r="J17">
        <f>+E17^2/$H17</f>
        <v>0.67229065607898886</v>
      </c>
      <c r="K17">
        <f>+F17^2/$H17</f>
        <v>0.32770934392101114</v>
      </c>
    </row>
    <row r="18" spans="1:11" x14ac:dyDescent="0.15">
      <c r="I18" t="s">
        <v>3</v>
      </c>
      <c r="J18">
        <f>VAR(J16:J17)</f>
        <v>9.7635315910908314E-3</v>
      </c>
      <c r="K18">
        <f>VAR(K16:K17)</f>
        <v>9.7635315910908349E-3</v>
      </c>
    </row>
    <row r="24" spans="1:11" x14ac:dyDescent="0.15">
      <c r="B24" t="s">
        <v>83</v>
      </c>
      <c r="E24" t="s">
        <v>84</v>
      </c>
    </row>
    <row r="25" spans="1:11" x14ac:dyDescent="0.15">
      <c r="B25" t="s">
        <v>5</v>
      </c>
      <c r="C25" t="s">
        <v>6</v>
      </c>
      <c r="E25" t="s">
        <v>5</v>
      </c>
      <c r="F25">
        <f>+E16</f>
        <v>0.67445038473689856</v>
      </c>
      <c r="G25">
        <f>+E17</f>
        <v>0.57071018383363736</v>
      </c>
    </row>
    <row r="26" spans="1:11" x14ac:dyDescent="0.15">
      <c r="A26">
        <v>1</v>
      </c>
      <c r="B26">
        <f>SUMPRODUCT(F$25:G$25,基準値!B5:C5)</f>
        <v>13.208241700072897</v>
      </c>
      <c r="C26">
        <f>SUMPRODUCT(F$26:G$26,基準値!B5:C5)</f>
        <v>-8.8322980341588764</v>
      </c>
      <c r="E26" t="s">
        <v>6</v>
      </c>
      <c r="F26">
        <f>+F16</f>
        <v>-0.32449525266311086</v>
      </c>
      <c r="G26">
        <f>+F17</f>
        <v>-0.39845703310375008</v>
      </c>
    </row>
    <row r="27" spans="1:11" x14ac:dyDescent="0.15">
      <c r="A27">
        <f>+A26+1</f>
        <v>2</v>
      </c>
      <c r="B27">
        <f>SUMPRODUCT(F$25:G$25,基準値!B6:C6)</f>
        <v>14.504785656229657</v>
      </c>
      <c r="C27">
        <f>SUMPRODUCT(F$26:G$26,基準値!B6:C6)</f>
        <v>-9.7038460084788927</v>
      </c>
    </row>
    <row r="28" spans="1:11" x14ac:dyDescent="0.15">
      <c r="A28">
        <f t="shared" ref="A28:A57" si="0">+A27+1</f>
        <v>3</v>
      </c>
      <c r="B28">
        <f>SUMPRODUCT(F$25:G$25,基準値!B7:C7)</f>
        <v>15.909241673944324</v>
      </c>
      <c r="C28">
        <f>SUMPRODUCT(F$26:G$26,基準値!B7:C7)</f>
        <v>-10.627313223225006</v>
      </c>
    </row>
    <row r="29" spans="1:11" x14ac:dyDescent="0.15">
      <c r="A29">
        <f t="shared" si="0"/>
        <v>4</v>
      </c>
      <c r="B29">
        <f>SUMPRODUCT(F$25:G$25,基準値!B8:C8)</f>
        <v>8.8179173294353923</v>
      </c>
      <c r="C29">
        <f>SUMPRODUCT(F$26:G$26,基準値!B8:C8)</f>
        <v>-5.7290105350212848</v>
      </c>
    </row>
    <row r="30" spans="1:11" x14ac:dyDescent="0.15">
      <c r="A30">
        <f t="shared" si="0"/>
        <v>5</v>
      </c>
      <c r="B30">
        <f>SUMPRODUCT(F$25:G$25,基準値!B9:C9)</f>
        <v>14.682715399453979</v>
      </c>
      <c r="C30">
        <f>SUMPRODUCT(F$26:G$26,基準値!B9:C9)</f>
        <v>-9.6655787058311944</v>
      </c>
    </row>
    <row r="31" spans="1:11" x14ac:dyDescent="0.15">
      <c r="A31">
        <f t="shared" si="0"/>
        <v>6</v>
      </c>
      <c r="B31">
        <f>SUMPRODUCT(F$25:G$25,基準値!B10:C10)</f>
        <v>11.631001225519366</v>
      </c>
      <c r="C31">
        <f>SUMPRODUCT(F$26:G$26,基準値!B10:C10)</f>
        <v>-7.7018259853802489</v>
      </c>
    </row>
    <row r="32" spans="1:11" x14ac:dyDescent="0.15">
      <c r="A32">
        <f t="shared" si="0"/>
        <v>7</v>
      </c>
      <c r="B32">
        <f>SUMPRODUCT(F$25:G$25,基準値!B11:C11)</f>
        <v>11.563556187045675</v>
      </c>
      <c r="C32">
        <f>SUMPRODUCT(F$26:G$26,基準値!B11:C11)</f>
        <v>-7.6693764601139378</v>
      </c>
    </row>
    <row r="33" spans="1:3" x14ac:dyDescent="0.15">
      <c r="A33">
        <f t="shared" si="0"/>
        <v>8</v>
      </c>
      <c r="B33">
        <f>SUMPRODUCT(F$25:G$25,基準値!B12:C12)</f>
        <v>13.920586464701284</v>
      </c>
      <c r="C33">
        <f>SUMPRODUCT(F$26:G$26,基準値!B12:C12)</f>
        <v>-9.2988990703218803</v>
      </c>
    </row>
    <row r="34" spans="1:3" x14ac:dyDescent="0.15">
      <c r="A34">
        <f t="shared" si="0"/>
        <v>9</v>
      </c>
      <c r="B34">
        <f>SUMPRODUCT(F$25:G$25,基準値!B13:C13)</f>
        <v>16.311339261593737</v>
      </c>
      <c r="C34">
        <f>SUMPRODUCT(F$26:G$26,基準値!B13:C13)</f>
        <v>-10.944646443162977</v>
      </c>
    </row>
    <row r="35" spans="1:3" x14ac:dyDescent="0.15">
      <c r="A35">
        <f t="shared" si="0"/>
        <v>10</v>
      </c>
      <c r="B35">
        <f>SUMPRODUCT(F$25:G$25,基準値!B14:C14)</f>
        <v>19.194440839344125</v>
      </c>
      <c r="C35">
        <f>SUMPRODUCT(F$26:G$26,基準値!B14:C14)</f>
        <v>-12.827275350448147</v>
      </c>
    </row>
    <row r="36" spans="1:3" x14ac:dyDescent="0.15">
      <c r="A36">
        <f t="shared" si="0"/>
        <v>11</v>
      </c>
      <c r="B36">
        <f>SUMPRODUCT(F$25:G$25,基準値!B15:C15)</f>
        <v>13.188008188530791</v>
      </c>
      <c r="C36">
        <f>SUMPRODUCT(F$26:G$26,基準値!B15:C15)</f>
        <v>-8.8225631765789831</v>
      </c>
    </row>
    <row r="37" spans="1:3" x14ac:dyDescent="0.15">
      <c r="A37">
        <f t="shared" si="0"/>
        <v>12</v>
      </c>
      <c r="B37">
        <f>SUMPRODUCT(F$25:G$25,基準値!B16:C16)</f>
        <v>15.365509505500162</v>
      </c>
      <c r="C37">
        <f>SUMPRODUCT(F$26:G$26,基準値!B16:C16)</f>
        <v>-10.24183600022778</v>
      </c>
    </row>
    <row r="38" spans="1:3" x14ac:dyDescent="0.15">
      <c r="A38">
        <f t="shared" si="0"/>
        <v>13</v>
      </c>
      <c r="B38">
        <f>SUMPRODUCT(F$25:G$25,基準値!B17:C17)</f>
        <v>15.534122101684387</v>
      </c>
      <c r="C38">
        <f>SUMPRODUCT(F$26:G$26,基準値!B17:C17)</f>
        <v>-10.322959813393556</v>
      </c>
    </row>
    <row r="39" spans="1:3" x14ac:dyDescent="0.15">
      <c r="A39">
        <f t="shared" si="0"/>
        <v>14</v>
      </c>
      <c r="B39">
        <f>SUMPRODUCT(F$25:G$25,基準値!B18:C18)</f>
        <v>16.466462850083225</v>
      </c>
      <c r="C39">
        <f>SUMPRODUCT(F$26:G$26,基準値!B18:C18)</f>
        <v>-11.019280351275494</v>
      </c>
    </row>
    <row r="40" spans="1:3" x14ac:dyDescent="0.15">
      <c r="A40">
        <f t="shared" si="0"/>
        <v>15</v>
      </c>
      <c r="B40">
        <f>SUMPRODUCT(F$25:G$25,基準値!B19:C19)</f>
        <v>17.219274637795824</v>
      </c>
      <c r="C40">
        <f>SUMPRODUCT(F$26:G$26,基準値!B19:C19)</f>
        <v>-11.505351102598283</v>
      </c>
    </row>
    <row r="41" spans="1:3" x14ac:dyDescent="0.15">
      <c r="A41">
        <f t="shared" si="0"/>
        <v>16</v>
      </c>
      <c r="B41">
        <f>SUMPRODUCT(F$25:G$25,基準値!B20:C20)</f>
        <v>12.691487547018212</v>
      </c>
      <c r="C41">
        <f>SUMPRODUCT(F$26:G$26,基準値!B20:C20)</f>
        <v>-8.459800621268176</v>
      </c>
    </row>
    <row r="42" spans="1:3" x14ac:dyDescent="0.15">
      <c r="A42">
        <f t="shared" si="0"/>
        <v>17</v>
      </c>
      <c r="B42">
        <f>SUMPRODUCT(F$25:G$25,基準値!B21:C21)</f>
        <v>16.122493153867406</v>
      </c>
      <c r="C42">
        <f>SUMPRODUCT(F$26:G$26,基準値!B21:C21)</f>
        <v>-10.853787772417308</v>
      </c>
    </row>
    <row r="43" spans="1:3" x14ac:dyDescent="0.15">
      <c r="A43">
        <f t="shared" si="0"/>
        <v>18</v>
      </c>
      <c r="B43">
        <f>SUMPRODUCT(F$25:G$25,基準値!B22:C22)</f>
        <v>12.752188081644533</v>
      </c>
      <c r="C43">
        <f>SUMPRODUCT(F$26:G$26,基準値!B22:C22)</f>
        <v>-8.4890051940078557</v>
      </c>
    </row>
    <row r="44" spans="1:3" x14ac:dyDescent="0.15">
      <c r="A44">
        <f t="shared" si="0"/>
        <v>19</v>
      </c>
      <c r="B44">
        <f>SUMPRODUCT(F$25:G$25,基準値!B23:C23)</f>
        <v>15.230619428552783</v>
      </c>
      <c r="C44">
        <f>SUMPRODUCT(F$26:G$26,基準値!B23:C23)</f>
        <v>-10.176936949695158</v>
      </c>
    </row>
    <row r="45" spans="1:3" x14ac:dyDescent="0.15">
      <c r="A45">
        <f t="shared" si="0"/>
        <v>20</v>
      </c>
      <c r="B45">
        <f>SUMPRODUCT(F$25:G$25,基準値!B24:C24)</f>
        <v>16.399017811609532</v>
      </c>
      <c r="C45">
        <f>SUMPRODUCT(F$26:G$26,基準値!B24:C24)</f>
        <v>-10.986830826009182</v>
      </c>
    </row>
    <row r="46" spans="1:3" x14ac:dyDescent="0.15">
      <c r="A46">
        <f t="shared" si="0"/>
        <v>21</v>
      </c>
      <c r="B46">
        <f>SUMPRODUCT(F$25:G$25,基準値!B25:C25)</f>
        <v>13.944991836898032</v>
      </c>
      <c r="C46">
        <f>SUMPRODUCT(F$26:G$26,基準値!B25:C25)</f>
        <v>-9.4345149487685092</v>
      </c>
    </row>
    <row r="47" spans="1:3" x14ac:dyDescent="0.15">
      <c r="A47">
        <f t="shared" si="0"/>
        <v>22</v>
      </c>
      <c r="B47">
        <f>SUMPRODUCT(F$25:G$25,基準値!B26:C26)</f>
        <v>18.421395540089421</v>
      </c>
      <c r="C47">
        <f>SUMPRODUCT(F$26:G$26,基準値!B26:C26)</f>
        <v>-12.331469741545463</v>
      </c>
    </row>
    <row r="48" spans="1:3" x14ac:dyDescent="0.15">
      <c r="A48">
        <f t="shared" si="0"/>
        <v>23</v>
      </c>
      <c r="B48">
        <f>SUMPRODUCT(F$25:G$25,基準値!B27:C27)</f>
        <v>9.9391041855605593</v>
      </c>
      <c r="C48">
        <f>SUMPRODUCT(F$26:G$26,基準値!B27:C27)</f>
        <v>-6.5161897436488916</v>
      </c>
    </row>
    <row r="49" spans="1:3" x14ac:dyDescent="0.15">
      <c r="A49">
        <f t="shared" si="0"/>
        <v>24</v>
      </c>
      <c r="B49">
        <f>SUMPRODUCT(F$25:G$25,基準値!B28:C28)</f>
        <v>17.205785630101087</v>
      </c>
      <c r="C49">
        <f>SUMPRODUCT(F$26:G$26,基準値!B28:C28)</f>
        <v>-11.49886119754502</v>
      </c>
    </row>
    <row r="50" spans="1:3" x14ac:dyDescent="0.15">
      <c r="A50">
        <f t="shared" si="0"/>
        <v>25</v>
      </c>
      <c r="B50">
        <f>SUMPRODUCT(F$25:G$25,基準値!B29:C29)</f>
        <v>16.08459877397592</v>
      </c>
      <c r="C50">
        <f>SUMPRODUCT(F$26:G$26,基準値!B29:C29)</f>
        <v>-10.711681988917414</v>
      </c>
    </row>
    <row r="51" spans="1:3" x14ac:dyDescent="0.15">
      <c r="A51">
        <f t="shared" si="0"/>
        <v>26</v>
      </c>
      <c r="B51">
        <f>SUMPRODUCT(F$25:G$25,基準値!B30:C30)</f>
        <v>17.317869552313631</v>
      </c>
      <c r="C51">
        <f>SUMPRODUCT(F$26:G$26,基準値!B30:C30)</f>
        <v>-11.676661458837856</v>
      </c>
    </row>
    <row r="52" spans="1:3" x14ac:dyDescent="0.15">
      <c r="A52">
        <f t="shared" si="0"/>
        <v>27</v>
      </c>
      <c r="B52">
        <f>SUMPRODUCT(F$25:G$25,基準値!B31:C31)</f>
        <v>11.988459929429922</v>
      </c>
      <c r="C52">
        <f>SUMPRODUCT(F$26:G$26,基準値!B31:C31)</f>
        <v>-7.8738084692916974</v>
      </c>
    </row>
    <row r="53" spans="1:3" x14ac:dyDescent="0.15">
      <c r="A53">
        <f t="shared" si="0"/>
        <v>28</v>
      </c>
      <c r="B53">
        <f>SUMPRODUCT(F$25:G$25,基準値!B32:C32)</f>
        <v>15.497826939254816</v>
      </c>
      <c r="C53">
        <f>SUMPRODUCT(F$26:G$26,基準値!B32:C32)</f>
        <v>-10.429371119100509</v>
      </c>
    </row>
    <row r="54" spans="1:3" x14ac:dyDescent="0.15">
      <c r="A54">
        <f t="shared" si="0"/>
        <v>29</v>
      </c>
      <c r="B54">
        <f>SUMPRODUCT(F$25:G$25,基準値!B33:C33)</f>
        <v>14.446657764796065</v>
      </c>
      <c r="C54">
        <f>SUMPRODUCT(F$26:G$26,基準値!B33:C33)</f>
        <v>-9.5520053673991061</v>
      </c>
    </row>
    <row r="55" spans="1:3" x14ac:dyDescent="0.15">
      <c r="A55">
        <f t="shared" si="0"/>
        <v>30</v>
      </c>
      <c r="B55">
        <f>SUMPRODUCT(F$25:G$25,基準値!B34:C34)</f>
        <v>15.824135767121254</v>
      </c>
      <c r="C55">
        <f>SUMPRODUCT(F$26:G$26,基準値!B34:C34)</f>
        <v>-10.462492772038694</v>
      </c>
    </row>
    <row r="56" spans="1:3" x14ac:dyDescent="0.15">
      <c r="A56">
        <f t="shared" si="0"/>
        <v>31</v>
      </c>
      <c r="B56">
        <f>SUMPRODUCT(F$25:G$25,基準値!B35:C35)</f>
        <v>14.07571005319077</v>
      </c>
      <c r="C56">
        <f>SUMPRODUCT(F$26:G$26,基準値!B35:C35)</f>
        <v>-9.3735329784343957</v>
      </c>
    </row>
    <row r="57" spans="1:3" x14ac:dyDescent="0.15">
      <c r="A57">
        <f t="shared" si="0"/>
        <v>32</v>
      </c>
      <c r="B57">
        <f>SUMPRODUCT(F$25:G$25,基準値!B36:C36)</f>
        <v>12.455429912360298</v>
      </c>
      <c r="C57">
        <f>SUMPRODUCT(F$26:G$26,基準値!B36:C36)</f>
        <v>-8.3462272828360859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0273-C3C3-47B5-9326-BB9BA5ED7DA2}">
  <dimension ref="A1:O60"/>
  <sheetViews>
    <sheetView topLeftCell="G1" workbookViewId="0">
      <selection activeCell="K24" sqref="K24"/>
    </sheetView>
  </sheetViews>
  <sheetFormatPr defaultRowHeight="12" x14ac:dyDescent="0.15"/>
  <sheetData>
    <row r="1" spans="1:15" x14ac:dyDescent="0.15">
      <c r="A1" t="s">
        <v>27</v>
      </c>
      <c r="B1" t="s">
        <v>28</v>
      </c>
      <c r="C1" t="s">
        <v>29</v>
      </c>
      <c r="D1" t="s">
        <v>6</v>
      </c>
      <c r="E1" t="s">
        <v>21</v>
      </c>
      <c r="G1" t="s">
        <v>30</v>
      </c>
    </row>
    <row r="2" spans="1:15" ht="12.75" thickBot="1" x14ac:dyDescent="0.2">
      <c r="A2">
        <v>1</v>
      </c>
      <c r="B2">
        <v>0</v>
      </c>
      <c r="C2" s="2">
        <f>+基準値!H5</f>
        <v>1.41400121044561E-2</v>
      </c>
      <c r="D2" s="2">
        <f>+基準値!I5</f>
        <v>1.0850244231491326</v>
      </c>
      <c r="E2">
        <v>0</v>
      </c>
    </row>
    <row r="3" spans="1:15" x14ac:dyDescent="0.15">
      <c r="A3">
        <f>+A2+1</f>
        <v>2</v>
      </c>
      <c r="B3">
        <v>0</v>
      </c>
      <c r="C3" s="2">
        <f>+基準値!H6</f>
        <v>-4.7085758523643717E-2</v>
      </c>
      <c r="D3" s="2">
        <f>+基準値!I6</f>
        <v>7.9021882532663956E-2</v>
      </c>
      <c r="E3">
        <v>0</v>
      </c>
      <c r="G3" s="14" t="s">
        <v>31</v>
      </c>
      <c r="H3" s="14"/>
    </row>
    <row r="4" spans="1:15" x14ac:dyDescent="0.15">
      <c r="A4">
        <f t="shared" ref="A4:A33" si="0">+A3+1</f>
        <v>3</v>
      </c>
      <c r="B4">
        <v>0</v>
      </c>
      <c r="C4" s="2">
        <f>+基準値!H7</f>
        <v>0.11124367621654717</v>
      </c>
      <c r="D4" s="2">
        <f>+基準値!I7</f>
        <v>0.41801236117081747</v>
      </c>
      <c r="E4">
        <v>0</v>
      </c>
      <c r="G4" s="11" t="s">
        <v>32</v>
      </c>
      <c r="H4" s="11">
        <v>0.59748839991007918</v>
      </c>
    </row>
    <row r="5" spans="1:15" x14ac:dyDescent="0.15">
      <c r="A5">
        <f t="shared" si="0"/>
        <v>4</v>
      </c>
      <c r="B5">
        <v>0</v>
      </c>
      <c r="C5" s="2">
        <f>+基準値!H8</f>
        <v>-3.5582920811846511E-4</v>
      </c>
      <c r="D5" s="2">
        <f>+基準値!I8</f>
        <v>4.2914047586184303</v>
      </c>
      <c r="E5">
        <v>0</v>
      </c>
      <c r="G5" s="11" t="s">
        <v>33</v>
      </c>
      <c r="H5" s="11">
        <v>0.3569923880271067</v>
      </c>
    </row>
    <row r="6" spans="1:15" x14ac:dyDescent="0.15">
      <c r="A6">
        <f t="shared" si="0"/>
        <v>5</v>
      </c>
      <c r="B6">
        <v>1</v>
      </c>
      <c r="C6" s="2">
        <f>+基準値!H9</f>
        <v>0.23613838547516955</v>
      </c>
      <c r="D6" s="2">
        <f>+基準値!I9</f>
        <v>0.61017514286418861</v>
      </c>
      <c r="E6">
        <v>0</v>
      </c>
      <c r="G6" s="11" t="s">
        <v>34</v>
      </c>
      <c r="H6" s="11">
        <v>0.28809871531572523</v>
      </c>
    </row>
    <row r="7" spans="1:15" x14ac:dyDescent="0.15">
      <c r="A7">
        <f t="shared" si="0"/>
        <v>6</v>
      </c>
      <c r="B7">
        <v>0</v>
      </c>
      <c r="C7" s="2">
        <f>+基準値!H10</f>
        <v>-2.5626165545226924</v>
      </c>
      <c r="D7" s="2">
        <f>+基準値!I10</f>
        <v>0.57939386628974199</v>
      </c>
      <c r="E7">
        <v>0</v>
      </c>
      <c r="G7" s="11" t="s">
        <v>35</v>
      </c>
      <c r="H7" s="11">
        <v>0.4071552528971738</v>
      </c>
    </row>
    <row r="8" spans="1:15" ht="12.75" thickBot="1" x14ac:dyDescent="0.2">
      <c r="A8">
        <f t="shared" si="0"/>
        <v>7</v>
      </c>
      <c r="B8">
        <v>0</v>
      </c>
      <c r="C8" s="2">
        <f>+基準値!H11</f>
        <v>1.2984639714297575E-2</v>
      </c>
      <c r="D8" s="2">
        <f>+基準値!I11</f>
        <v>0.11671060303257816</v>
      </c>
      <c r="E8">
        <v>0</v>
      </c>
      <c r="G8" s="12" t="s">
        <v>36</v>
      </c>
      <c r="H8" s="12">
        <v>32</v>
      </c>
    </row>
    <row r="9" spans="1:15" x14ac:dyDescent="0.15">
      <c r="A9">
        <f t="shared" si="0"/>
        <v>8</v>
      </c>
      <c r="B9">
        <v>0</v>
      </c>
      <c r="C9" s="2">
        <f>+基準値!H12</f>
        <v>-0.3613406584762533</v>
      </c>
      <c r="D9" s="2">
        <f>+基準値!I12</f>
        <v>0.67051534123497625</v>
      </c>
      <c r="E9">
        <v>0</v>
      </c>
    </row>
    <row r="10" spans="1:15" ht="12.75" thickBot="1" x14ac:dyDescent="0.2">
      <c r="A10">
        <f t="shared" si="0"/>
        <v>9</v>
      </c>
      <c r="B10">
        <v>0</v>
      </c>
      <c r="C10" s="2">
        <f>+基準値!H13</f>
        <v>-6.3028832597870491E-3</v>
      </c>
      <c r="D10" s="2">
        <f>+基準値!I13</f>
        <v>0.30732924036409903</v>
      </c>
      <c r="E10">
        <v>0</v>
      </c>
      <c r="G10" t="s">
        <v>37</v>
      </c>
    </row>
    <row r="11" spans="1:15" x14ac:dyDescent="0.15">
      <c r="A11">
        <f t="shared" si="0"/>
        <v>10</v>
      </c>
      <c r="B11">
        <v>1</v>
      </c>
      <c r="C11" s="2">
        <f>+基準値!H14</f>
        <v>2.6658868350268956</v>
      </c>
      <c r="D11" s="2">
        <f>+基準値!I14</f>
        <v>0.17534198107435731</v>
      </c>
      <c r="E11">
        <v>0</v>
      </c>
      <c r="G11" s="13"/>
      <c r="H11" s="13" t="s">
        <v>42</v>
      </c>
      <c r="I11" s="13" t="s">
        <v>43</v>
      </c>
      <c r="J11" s="13" t="s">
        <v>44</v>
      </c>
      <c r="K11" s="13" t="s">
        <v>45</v>
      </c>
      <c r="L11" s="13" t="s">
        <v>46</v>
      </c>
    </row>
    <row r="12" spans="1:15" x14ac:dyDescent="0.15">
      <c r="A12">
        <f t="shared" si="0"/>
        <v>11</v>
      </c>
      <c r="B12">
        <v>0</v>
      </c>
      <c r="C12" s="2">
        <f>+基準値!H15</f>
        <v>2.0819323769545983E-2</v>
      </c>
      <c r="D12" s="2">
        <f>+基準値!I15</f>
        <v>1.3321539098488018</v>
      </c>
      <c r="E12">
        <v>0</v>
      </c>
      <c r="G12" s="11" t="s">
        <v>38</v>
      </c>
      <c r="H12" s="11">
        <v>3</v>
      </c>
      <c r="I12" s="11">
        <v>2.5770388010706764</v>
      </c>
      <c r="J12" s="11">
        <v>0.85901293369022547</v>
      </c>
      <c r="K12" s="11">
        <v>5.1817877314026628</v>
      </c>
      <c r="L12" s="11">
        <v>5.6539406191095072E-3</v>
      </c>
    </row>
    <row r="13" spans="1:15" x14ac:dyDescent="0.15">
      <c r="A13">
        <f t="shared" si="0"/>
        <v>12</v>
      </c>
      <c r="B13">
        <v>0</v>
      </c>
      <c r="C13" s="2">
        <f>+基準値!H16</f>
        <v>3.1349643776198348E-3</v>
      </c>
      <c r="D13" s="2">
        <f>+基準値!I16</f>
        <v>0.56042695788917973</v>
      </c>
      <c r="E13">
        <v>0</v>
      </c>
      <c r="G13" s="11" t="s">
        <v>39</v>
      </c>
      <c r="H13" s="11">
        <v>28</v>
      </c>
      <c r="I13" s="11">
        <v>4.6417111989293236</v>
      </c>
      <c r="J13" s="11">
        <v>0.16577539996176155</v>
      </c>
      <c r="K13" s="11"/>
      <c r="L13" s="11"/>
    </row>
    <row r="14" spans="1:15" ht="12.75" thickBot="1" x14ac:dyDescent="0.2">
      <c r="A14">
        <f t="shared" si="0"/>
        <v>13</v>
      </c>
      <c r="B14">
        <v>0</v>
      </c>
      <c r="C14" s="2">
        <f>+基準値!H17</f>
        <v>0.24172103205606987</v>
      </c>
      <c r="D14" s="2">
        <f>+基準値!I17</f>
        <v>9.1649748709423232E-2</v>
      </c>
      <c r="E14">
        <v>0</v>
      </c>
      <c r="G14" s="12" t="s">
        <v>40</v>
      </c>
      <c r="H14" s="12">
        <v>31</v>
      </c>
      <c r="I14" s="12">
        <v>7.21875</v>
      </c>
      <c r="J14" s="12"/>
      <c r="K14" s="12"/>
      <c r="L14" s="12"/>
    </row>
    <row r="15" spans="1:15" ht="12.75" thickBot="1" x14ac:dyDescent="0.2">
      <c r="A15">
        <f t="shared" si="0"/>
        <v>14</v>
      </c>
      <c r="B15">
        <v>1</v>
      </c>
      <c r="C15" s="2">
        <f>+基準値!H18</f>
        <v>5.0663217293713342E-2</v>
      </c>
      <c r="D15" s="2">
        <f>+基準値!I18</f>
        <v>0.39553696675914363</v>
      </c>
      <c r="E15">
        <v>0</v>
      </c>
    </row>
    <row r="16" spans="1:15" x14ac:dyDescent="0.15">
      <c r="A16">
        <f t="shared" si="0"/>
        <v>15</v>
      </c>
      <c r="B16">
        <v>0</v>
      </c>
      <c r="C16" s="2">
        <f>+基準値!H19</f>
        <v>0.83361650480819505</v>
      </c>
      <c r="D16" s="2">
        <f>+基準値!I19</f>
        <v>7.5094515772289681E-3</v>
      </c>
      <c r="E16">
        <v>0</v>
      </c>
      <c r="G16" s="13"/>
      <c r="H16" s="13" t="s">
        <v>47</v>
      </c>
      <c r="I16" s="13" t="s">
        <v>35</v>
      </c>
      <c r="J16" s="13" t="s">
        <v>48</v>
      </c>
      <c r="K16" s="13" t="s">
        <v>49</v>
      </c>
      <c r="L16" s="13" t="s">
        <v>50</v>
      </c>
      <c r="M16" s="13" t="s">
        <v>51</v>
      </c>
      <c r="N16" s="13" t="s">
        <v>52</v>
      </c>
      <c r="O16" s="13" t="s">
        <v>53</v>
      </c>
    </row>
    <row r="17" spans="1:15" x14ac:dyDescent="0.15">
      <c r="A17">
        <f t="shared" si="0"/>
        <v>16</v>
      </c>
      <c r="B17">
        <v>0</v>
      </c>
      <c r="C17" s="2">
        <f>+基準値!H20</f>
        <v>1.6990781909174753E-2</v>
      </c>
      <c r="D17" s="2">
        <f>+基準値!I20</f>
        <v>0.46139284303721168</v>
      </c>
      <c r="E17">
        <v>0</v>
      </c>
      <c r="G17" s="11" t="s">
        <v>41</v>
      </c>
      <c r="H17" s="11">
        <v>0.19347531244388227</v>
      </c>
      <c r="I17" s="11">
        <v>0.10199473228376578</v>
      </c>
      <c r="J17" s="11">
        <v>1.8969147534561175</v>
      </c>
      <c r="K17" s="11">
        <v>6.8198241548836191E-2</v>
      </c>
      <c r="L17" s="11">
        <v>-1.5451425591677531E-2</v>
      </c>
      <c r="M17" s="11">
        <v>0.40240205047944211</v>
      </c>
      <c r="N17" s="11">
        <v>-1.5451425591677531E-2</v>
      </c>
      <c r="O17" s="11">
        <v>0.40240205047944211</v>
      </c>
    </row>
    <row r="18" spans="1:15" x14ac:dyDescent="0.15">
      <c r="A18">
        <f t="shared" si="0"/>
        <v>17</v>
      </c>
      <c r="B18">
        <v>0</v>
      </c>
      <c r="C18" s="2">
        <f>+基準値!H21</f>
        <v>8.8903919958111133E-3</v>
      </c>
      <c r="D18" s="2">
        <f>+基準値!I21</f>
        <v>0.34452567065638601</v>
      </c>
      <c r="E18">
        <v>0</v>
      </c>
      <c r="G18" s="11" t="s">
        <v>54</v>
      </c>
      <c r="H18" s="11">
        <v>0.16996372225487116</v>
      </c>
      <c r="I18" s="11">
        <v>8.3132257477137636E-2</v>
      </c>
      <c r="J18" s="11">
        <v>2.0444978569433556</v>
      </c>
      <c r="K18" s="11">
        <v>5.0409634175141819E-2</v>
      </c>
      <c r="L18" s="11">
        <v>-3.2498767485869551E-4</v>
      </c>
      <c r="M18" s="11">
        <v>0.34025243218460099</v>
      </c>
      <c r="N18" s="11">
        <v>-3.2498767485869551E-4</v>
      </c>
      <c r="O18" s="11">
        <v>0.34025243218460099</v>
      </c>
    </row>
    <row r="19" spans="1:15" x14ac:dyDescent="0.15">
      <c r="A19">
        <f t="shared" si="0"/>
        <v>18</v>
      </c>
      <c r="B19">
        <v>0</v>
      </c>
      <c r="C19" s="2">
        <f>+基準値!H22</f>
        <v>-1.6044259072351942E-2</v>
      </c>
      <c r="D19" s="2">
        <f>+基準値!I22</f>
        <v>0.34947312980188289</v>
      </c>
      <c r="E19">
        <v>0</v>
      </c>
      <c r="G19" s="11" t="s">
        <v>55</v>
      </c>
      <c r="H19" s="11">
        <v>-6.7814817355274809E-2</v>
      </c>
      <c r="I19" s="11">
        <v>6.1894480420622761E-2</v>
      </c>
      <c r="J19" s="11">
        <v>-1.0956520984491445</v>
      </c>
      <c r="K19" s="11">
        <v>0.28256604731159796</v>
      </c>
      <c r="L19" s="11">
        <v>-0.19459991308658439</v>
      </c>
      <c r="M19" s="11">
        <v>5.8970278376034774E-2</v>
      </c>
      <c r="N19" s="11">
        <v>-0.19459991308658439</v>
      </c>
      <c r="O19" s="11">
        <v>5.8970278376034774E-2</v>
      </c>
    </row>
    <row r="20" spans="1:15" ht="12.75" thickBot="1" x14ac:dyDescent="0.2">
      <c r="A20">
        <f t="shared" si="0"/>
        <v>19</v>
      </c>
      <c r="B20">
        <v>0</v>
      </c>
      <c r="C20" s="2">
        <f>+基準値!H23</f>
        <v>-0.25348692730802957</v>
      </c>
      <c r="D20" s="2">
        <f>+基準値!I23</f>
        <v>0.52176985188181946</v>
      </c>
      <c r="E20">
        <v>0</v>
      </c>
      <c r="G20" s="12" t="s">
        <v>56</v>
      </c>
      <c r="H20" s="12">
        <v>0.46507093542718136</v>
      </c>
      <c r="I20" s="12">
        <v>0.14751549719326137</v>
      </c>
      <c r="J20" s="12">
        <v>3.1526920511808179</v>
      </c>
      <c r="K20" s="12">
        <v>3.8370330640070862E-3</v>
      </c>
      <c r="L20" s="12">
        <v>0.16289913745102841</v>
      </c>
      <c r="M20" s="12">
        <v>0.76724273340333426</v>
      </c>
      <c r="N20" s="12">
        <v>0.16289913745102841</v>
      </c>
      <c r="O20" s="12">
        <v>0.76724273340333426</v>
      </c>
    </row>
    <row r="21" spans="1:15" x14ac:dyDescent="0.15">
      <c r="A21">
        <f t="shared" si="0"/>
        <v>20</v>
      </c>
      <c r="B21">
        <v>1</v>
      </c>
      <c r="C21" s="2">
        <f>+基準値!H24</f>
        <v>2.9857764479551251E-2</v>
      </c>
      <c r="D21" s="2">
        <f>+基準値!I24</f>
        <v>0.34231151626490364</v>
      </c>
      <c r="E21">
        <v>1</v>
      </c>
    </row>
    <row r="22" spans="1:15" x14ac:dyDescent="0.15">
      <c r="A22">
        <f t="shared" si="0"/>
        <v>21</v>
      </c>
      <c r="B22">
        <v>0</v>
      </c>
      <c r="C22" s="2">
        <f>+基準値!H25</f>
        <v>-1.8144036723073127</v>
      </c>
      <c r="D22" s="2">
        <f>+基準値!I25</f>
        <v>0.56057964276845618</v>
      </c>
      <c r="E22">
        <v>1</v>
      </c>
      <c r="H22" t="str">
        <f>+H59</f>
        <v>AIC</v>
      </c>
      <c r="I22">
        <f t="shared" ref="I22:I23" si="1">+I59</f>
        <v>3.2350683724268876</v>
      </c>
    </row>
    <row r="23" spans="1:15" x14ac:dyDescent="0.15">
      <c r="A23">
        <f t="shared" si="0"/>
        <v>22</v>
      </c>
      <c r="B23">
        <v>1</v>
      </c>
      <c r="C23" s="2">
        <f>+基準値!H26</f>
        <v>0.28863921188928693</v>
      </c>
      <c r="D23" s="2">
        <f>+基準値!I26</f>
        <v>0.17396992277398496</v>
      </c>
      <c r="E23">
        <v>1</v>
      </c>
      <c r="H23" t="str">
        <f t="shared" ref="H23" si="2">+H60</f>
        <v>BIC</v>
      </c>
      <c r="I23">
        <f t="shared" si="1"/>
        <v>-53.833459821973662</v>
      </c>
    </row>
    <row r="24" spans="1:15" x14ac:dyDescent="0.15">
      <c r="A24">
        <f t="shared" si="0"/>
        <v>23</v>
      </c>
      <c r="B24">
        <v>0</v>
      </c>
      <c r="C24" s="2">
        <f>+基準値!H27</f>
        <v>1.6019857178009963E-2</v>
      </c>
      <c r="D24" s="2">
        <f>+基準値!I27</f>
        <v>5.8427559818069303</v>
      </c>
      <c r="E24">
        <v>1</v>
      </c>
      <c r="G24" t="s">
        <v>57</v>
      </c>
    </row>
    <row r="25" spans="1:15" ht="12.75" thickBot="1" x14ac:dyDescent="0.2">
      <c r="A25">
        <f t="shared" si="0"/>
        <v>24</v>
      </c>
      <c r="B25">
        <v>0</v>
      </c>
      <c r="C25" s="2">
        <f>+基準値!H28</f>
        <v>0.93622296008357875</v>
      </c>
      <c r="D25" s="2">
        <f>+基準値!I28</f>
        <v>0.27297547470668976</v>
      </c>
      <c r="E25">
        <v>1</v>
      </c>
    </row>
    <row r="26" spans="1:15" x14ac:dyDescent="0.15">
      <c r="A26">
        <f t="shared" si="0"/>
        <v>25</v>
      </c>
      <c r="B26">
        <v>1</v>
      </c>
      <c r="C26" s="2">
        <f>+基準値!H29</f>
        <v>0.45712239680145889</v>
      </c>
      <c r="D26" s="2">
        <f>+基準値!I29</f>
        <v>0.53029541505710887</v>
      </c>
      <c r="E26">
        <v>1</v>
      </c>
      <c r="G26" s="13" t="s">
        <v>58</v>
      </c>
      <c r="H26" s="13" t="s">
        <v>59</v>
      </c>
      <c r="I26" s="13" t="s">
        <v>39</v>
      </c>
      <c r="J26" s="13" t="s">
        <v>60</v>
      </c>
    </row>
    <row r="27" spans="1:15" x14ac:dyDescent="0.15">
      <c r="A27">
        <f t="shared" si="0"/>
        <v>26</v>
      </c>
      <c r="B27">
        <v>1</v>
      </c>
      <c r="C27" s="2">
        <f>+基準値!H30</f>
        <v>0.10420250834625081</v>
      </c>
      <c r="D27" s="2">
        <f>+基準値!I30</f>
        <v>0.15346877039845189</v>
      </c>
      <c r="E27">
        <v>1</v>
      </c>
      <c r="G27" s="11">
        <v>1</v>
      </c>
      <c r="H27" s="11">
        <v>0.12229786845201372</v>
      </c>
      <c r="I27" s="11">
        <v>-0.12229786845201372</v>
      </c>
      <c r="J27" s="11">
        <v>-0.31605355288238496</v>
      </c>
    </row>
    <row r="28" spans="1:15" x14ac:dyDescent="0.15">
      <c r="A28">
        <f t="shared" si="0"/>
        <v>27</v>
      </c>
      <c r="B28">
        <v>1</v>
      </c>
      <c r="C28" s="2">
        <f>+基準値!H31</f>
        <v>-2.7819561834384141E-2</v>
      </c>
      <c r="D28" s="2">
        <f>+基準値!I31</f>
        <v>0.63823811800829</v>
      </c>
      <c r="E28">
        <v>1</v>
      </c>
      <c r="G28" s="11">
        <v>2</v>
      </c>
      <c r="H28" s="11">
        <v>0.18011358712898717</v>
      </c>
      <c r="I28" s="11">
        <v>-0.18011358712898717</v>
      </c>
      <c r="J28" s="11">
        <v>-0.46546632296247575</v>
      </c>
    </row>
    <row r="29" spans="1:15" x14ac:dyDescent="0.15">
      <c r="A29">
        <f t="shared" si="0"/>
        <v>28</v>
      </c>
      <c r="B29">
        <v>0</v>
      </c>
      <c r="C29" s="2">
        <f>+基準値!H32</f>
        <v>-3.2816337132080833E-2</v>
      </c>
      <c r="D29" s="2">
        <f>+基準値!I32</f>
        <v>0.49883279051982765</v>
      </c>
      <c r="E29">
        <v>1</v>
      </c>
      <c r="G29" s="11">
        <v>3</v>
      </c>
      <c r="H29" s="11">
        <v>0.18403526980591617</v>
      </c>
      <c r="I29" s="11">
        <v>-0.18403526980591617</v>
      </c>
      <c r="J29" s="11">
        <v>-0.47560110093538083</v>
      </c>
    </row>
    <row r="30" spans="1:15" x14ac:dyDescent="0.15">
      <c r="A30">
        <f t="shared" si="0"/>
        <v>29</v>
      </c>
      <c r="B30">
        <v>1</v>
      </c>
      <c r="C30" s="2">
        <f>+基準値!H33</f>
        <v>0.14069600860104695</v>
      </c>
      <c r="D30" s="2">
        <f>+基準値!I33</f>
        <v>1.0013671472862506</v>
      </c>
      <c r="E30">
        <v>1</v>
      </c>
      <c r="G30" s="11">
        <v>4</v>
      </c>
      <c r="H30" s="11">
        <v>-9.7605995516082594E-2</v>
      </c>
      <c r="I30" s="11">
        <v>9.7605995516082594E-2</v>
      </c>
      <c r="J30" s="11">
        <v>0.25224251293949751</v>
      </c>
    </row>
    <row r="31" spans="1:15" x14ac:dyDescent="0.15">
      <c r="A31">
        <f t="shared" si="0"/>
        <v>30</v>
      </c>
      <c r="B31">
        <v>1</v>
      </c>
      <c r="C31" s="2">
        <f>+基準値!H34</f>
        <v>2.1374379152022311</v>
      </c>
      <c r="D31" s="2">
        <f>+基準値!I34</f>
        <v>0.64889003938319478</v>
      </c>
      <c r="E31">
        <v>1</v>
      </c>
      <c r="G31" s="11">
        <v>5</v>
      </c>
      <c r="H31" s="11">
        <v>0.19223135553843404</v>
      </c>
      <c r="I31" s="11">
        <v>0.80776864446156593</v>
      </c>
      <c r="J31" s="11">
        <v>2.0875110353148782</v>
      </c>
    </row>
    <row r="32" spans="1:15" x14ac:dyDescent="0.15">
      <c r="A32">
        <f t="shared" si="0"/>
        <v>31</v>
      </c>
      <c r="B32">
        <v>0</v>
      </c>
      <c r="C32" s="2">
        <f>+基準値!H35</f>
        <v>-5.7152155355935381E-2</v>
      </c>
      <c r="D32" s="2">
        <f>+基準値!I35</f>
        <v>6.3206339273452674E-3</v>
      </c>
      <c r="E32">
        <v>1</v>
      </c>
      <c r="G32" s="11">
        <v>6</v>
      </c>
      <c r="H32" s="11">
        <v>-0.28136802509395292</v>
      </c>
      <c r="I32" s="11">
        <v>0.28136802509395292</v>
      </c>
      <c r="J32" s="11">
        <v>0.72713748100471998</v>
      </c>
    </row>
    <row r="33" spans="1:10" x14ac:dyDescent="0.15">
      <c r="A33">
        <f t="shared" si="0"/>
        <v>32</v>
      </c>
      <c r="B33">
        <v>1</v>
      </c>
      <c r="C33" s="2">
        <f>+基準値!H36</f>
        <v>-0.77323995442275673</v>
      </c>
      <c r="D33" s="2">
        <f>+基準値!I36</f>
        <v>1.1247714380587142</v>
      </c>
      <c r="E33">
        <v>1</v>
      </c>
      <c r="G33" s="11">
        <v>7</v>
      </c>
      <c r="H33" s="11">
        <v>0.18776752191378446</v>
      </c>
      <c r="I33" s="11">
        <v>-0.18776752191378446</v>
      </c>
      <c r="J33" s="11">
        <v>-0.4852463347720391</v>
      </c>
    </row>
    <row r="34" spans="1:10" x14ac:dyDescent="0.15">
      <c r="G34" s="11">
        <v>8</v>
      </c>
      <c r="H34" s="11">
        <v>8.6589633727472429E-2</v>
      </c>
      <c r="I34" s="11">
        <v>-8.6589633727472429E-2</v>
      </c>
      <c r="J34" s="11">
        <v>-0.22377300380415122</v>
      </c>
    </row>
    <row r="35" spans="1:10" x14ac:dyDescent="0.15">
      <c r="G35" s="11">
        <v>9</v>
      </c>
      <c r="H35" s="11">
        <v>0.17156257464088423</v>
      </c>
      <c r="I35" s="11">
        <v>-0.17156257464088423</v>
      </c>
      <c r="J35" s="11">
        <v>-0.44336799932188842</v>
      </c>
    </row>
    <row r="36" spans="1:10" x14ac:dyDescent="0.15">
      <c r="G36" s="11">
        <v>10</v>
      </c>
      <c r="H36" s="11">
        <v>0.63468857761404152</v>
      </c>
      <c r="I36" s="11">
        <v>0.36531142238595848</v>
      </c>
      <c r="J36" s="11">
        <v>0.94407183391673166</v>
      </c>
    </row>
    <row r="37" spans="1:10" x14ac:dyDescent="0.15">
      <c r="G37" s="11">
        <v>11</v>
      </c>
      <c r="H37" s="11">
        <v>0.10667406812107191</v>
      </c>
      <c r="I37" s="11">
        <v>-0.10667406812107191</v>
      </c>
      <c r="J37" s="11">
        <v>-0.27567707153711396</v>
      </c>
    </row>
    <row r="38" spans="1:10" x14ac:dyDescent="0.15">
      <c r="G38" s="11">
        <v>12</v>
      </c>
      <c r="H38" s="11">
        <v>0.15600289086841196</v>
      </c>
      <c r="I38" s="11">
        <v>-0.15600289086841196</v>
      </c>
      <c r="J38" s="11">
        <v>-0.40315721396428572</v>
      </c>
    </row>
    <row r="39" spans="1:10" x14ac:dyDescent="0.15">
      <c r="G39" s="11">
        <v>13</v>
      </c>
      <c r="H39" s="11">
        <v>0.22834390783003455</v>
      </c>
      <c r="I39" s="11">
        <v>-0.22834390783003455</v>
      </c>
      <c r="J39" s="11">
        <v>-0.59010761399367584</v>
      </c>
    </row>
    <row r="40" spans="1:10" x14ac:dyDescent="0.15">
      <c r="G40" s="11">
        <v>14</v>
      </c>
      <c r="H40" s="11">
        <v>0.17526295427849842</v>
      </c>
      <c r="I40" s="11">
        <v>0.82473704572150153</v>
      </c>
      <c r="J40" s="11">
        <v>2.1313623597313853</v>
      </c>
    </row>
    <row r="41" spans="1:10" x14ac:dyDescent="0.15">
      <c r="G41" s="11">
        <v>15</v>
      </c>
      <c r="H41" s="11">
        <v>0.3346506244470307</v>
      </c>
      <c r="I41" s="11">
        <v>-0.3346506244470307</v>
      </c>
      <c r="J41" s="11">
        <v>-0.86483534152758346</v>
      </c>
    </row>
    <row r="42" spans="1:10" x14ac:dyDescent="0.15">
      <c r="G42" s="11">
        <v>16</v>
      </c>
      <c r="H42" s="11">
        <v>0.16507385760158685</v>
      </c>
      <c r="I42" s="11">
        <v>-0.16507385760158685</v>
      </c>
      <c r="J42" s="11">
        <v>-0.42659925183776465</v>
      </c>
    </row>
    <row r="43" spans="1:10" x14ac:dyDescent="0.15">
      <c r="G43" s="11">
        <v>17</v>
      </c>
      <c r="H43" s="11">
        <v>0.17162241113002885</v>
      </c>
      <c r="I43" s="11">
        <v>-0.17162241113002885</v>
      </c>
      <c r="J43" s="11">
        <v>-0.44352263435539752</v>
      </c>
    </row>
    <row r="44" spans="1:10" x14ac:dyDescent="0.15">
      <c r="G44" s="11">
        <v>18</v>
      </c>
      <c r="H44" s="11">
        <v>0.16704891398303293</v>
      </c>
      <c r="I44" s="11">
        <v>-0.16704891398303293</v>
      </c>
      <c r="J44" s="11">
        <v>-0.43170337666348868</v>
      </c>
    </row>
    <row r="45" spans="1:10" x14ac:dyDescent="0.15">
      <c r="G45" s="11">
        <v>19</v>
      </c>
      <c r="H45" s="11">
        <v>0.11500800352880525</v>
      </c>
      <c r="I45" s="11">
        <v>-0.11500800352880525</v>
      </c>
      <c r="J45" s="11">
        <v>-0.29721440434958174</v>
      </c>
    </row>
    <row r="46" spans="1:10" x14ac:dyDescent="0.15">
      <c r="G46" s="11">
        <v>20</v>
      </c>
      <c r="H46" s="11">
        <v>0.64040719170610583</v>
      </c>
      <c r="I46" s="11">
        <v>0.35959280829389417</v>
      </c>
      <c r="J46" s="11">
        <v>0.92929325826175713</v>
      </c>
    </row>
    <row r="47" spans="1:10" x14ac:dyDescent="0.15">
      <c r="G47" s="11">
        <v>21</v>
      </c>
      <c r="H47" s="11">
        <v>0.31214783996537721</v>
      </c>
      <c r="I47" s="11">
        <v>-0.31214783996537721</v>
      </c>
      <c r="J47" s="11">
        <v>-0.80668154804618875</v>
      </c>
    </row>
    <row r="48" spans="1:10" x14ac:dyDescent="0.15">
      <c r="G48" s="11">
        <v>22</v>
      </c>
      <c r="H48" s="11">
        <v>0.69580670417425028</v>
      </c>
      <c r="I48" s="11">
        <v>0.30419329582574972</v>
      </c>
      <c r="J48" s="11">
        <v>0.78612467351754178</v>
      </c>
    </row>
    <row r="49" spans="7:10" x14ac:dyDescent="0.15">
      <c r="G49" s="11">
        <v>23</v>
      </c>
      <c r="H49" s="11">
        <v>0.26504361266935328</v>
      </c>
      <c r="I49" s="11">
        <v>-0.26504361266935328</v>
      </c>
      <c r="J49" s="11">
        <v>-0.68495041257239919</v>
      </c>
    </row>
    <row r="50" spans="7:10" x14ac:dyDescent="0.15">
      <c r="G50" s="11">
        <v>24</v>
      </c>
      <c r="H50" s="11">
        <v>0.7991584050676388</v>
      </c>
      <c r="I50" s="11">
        <v>-0.7991584050676388</v>
      </c>
      <c r="J50" s="11">
        <v>-2.0652596519828266</v>
      </c>
    </row>
    <row r="51" spans="7:10" x14ac:dyDescent="0.15">
      <c r="G51" s="11">
        <v>25</v>
      </c>
      <c r="H51" s="11">
        <v>0.70027858524107034</v>
      </c>
      <c r="I51" s="11">
        <v>0.29972141475892966</v>
      </c>
      <c r="J51" s="11">
        <v>0.77456802157319071</v>
      </c>
    </row>
    <row r="52" spans="7:10" x14ac:dyDescent="0.15">
      <c r="G52" s="11">
        <v>26</v>
      </c>
      <c r="H52" s="11">
        <v>0.66584943742357705</v>
      </c>
      <c r="I52" s="11">
        <v>0.33415056257642295</v>
      </c>
      <c r="J52" s="11">
        <v>0.86354303502325047</v>
      </c>
    </row>
    <row r="53" spans="7:10" x14ac:dyDescent="0.15">
      <c r="G53" s="11">
        <v>27</v>
      </c>
      <c r="H53" s="11">
        <v>0.61053593018828567</v>
      </c>
      <c r="I53" s="11">
        <v>0.38946406981171433</v>
      </c>
      <c r="J53" s="11">
        <v>1.0064893570268822</v>
      </c>
    </row>
    <row r="54" spans="7:10" x14ac:dyDescent="0.15">
      <c r="G54" s="11">
        <v>28</v>
      </c>
      <c r="H54" s="11">
        <v>0.61914040648140034</v>
      </c>
      <c r="I54" s="11">
        <v>-0.61914040648140034</v>
      </c>
      <c r="J54" s="11">
        <v>-1.6000403578437719</v>
      </c>
    </row>
    <row r="55" spans="7:10" x14ac:dyDescent="0.15">
      <c r="G55" s="11">
        <v>29</v>
      </c>
      <c r="H55" s="11">
        <v>0.61455193500051131</v>
      </c>
      <c r="I55" s="11">
        <v>0.38544806499948869</v>
      </c>
      <c r="J55" s="11">
        <v>0.99611082299875486</v>
      </c>
    </row>
    <row r="56" spans="7:10" x14ac:dyDescent="0.15">
      <c r="G56" s="11">
        <v>30</v>
      </c>
      <c r="H56" s="11">
        <v>0.97782879252309818</v>
      </c>
      <c r="I56" s="11">
        <v>2.2171207476901822E-2</v>
      </c>
      <c r="J56" s="11">
        <v>5.7296901274422322E-2</v>
      </c>
    </row>
    <row r="57" spans="7:10" x14ac:dyDescent="0.15">
      <c r="G57" s="11">
        <v>31</v>
      </c>
      <c r="H57" s="11">
        <v>0.6484038221765277</v>
      </c>
      <c r="I57" s="11">
        <v>-0.6484038221765277</v>
      </c>
      <c r="J57" s="11">
        <v>-1.6756656047674181</v>
      </c>
    </row>
    <row r="58" spans="7:10" ht="12.75" thickBot="1" x14ac:dyDescent="0.2">
      <c r="G58" s="12">
        <v>32</v>
      </c>
      <c r="H58" s="12">
        <v>0.45084733738280347</v>
      </c>
      <c r="I58" s="12">
        <v>0.54915266261719653</v>
      </c>
      <c r="J58" s="12">
        <v>1.4191715055368064</v>
      </c>
    </row>
    <row r="59" spans="7:10" x14ac:dyDescent="0.15">
      <c r="H59" t="s">
        <v>64</v>
      </c>
      <c r="I59">
        <f>LN(VAR(I27:I58))*G58+2*G58</f>
        <v>3.2350683724268876</v>
      </c>
    </row>
    <row r="60" spans="7:10" x14ac:dyDescent="0.15">
      <c r="H60" t="s">
        <v>65</v>
      </c>
      <c r="I60">
        <f>LN(VAR(I27:I58))*G58+2*LN(G58)</f>
        <v>-53.833459821973662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基準値</vt:lpstr>
      <vt:lpstr>varimax</vt:lpstr>
      <vt:lpstr>重回帰分析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2020-12-09T04:42:27Z</dcterms:created>
  <dcterms:modified xsi:type="dcterms:W3CDTF">2020-12-10T17:11:41Z</dcterms:modified>
</cp:coreProperties>
</file>