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95074\Downloads\"/>
    </mc:Choice>
  </mc:AlternateContent>
  <bookViews>
    <workbookView xWindow="0" yWindow="0" windowWidth="28800" windowHeight="12390"/>
  </bookViews>
  <sheets>
    <sheet name="TWD97" sheetId="4" r:id="rId1"/>
    <sheet name="TWD67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Q12" i="4" l="1"/>
  <c r="B18" i="4" l="1"/>
  <c r="E21" i="4" s="1"/>
  <c r="C18" i="4"/>
  <c r="B18" i="1"/>
  <c r="C18" i="1"/>
  <c r="E22" i="1"/>
  <c r="D22" i="1"/>
  <c r="F22" i="1" s="1"/>
  <c r="J21" i="1" s="1"/>
  <c r="E21" i="1"/>
  <c r="D21" i="1"/>
  <c r="C21" i="1"/>
  <c r="G22" i="1" l="1"/>
  <c r="K21" i="1" s="1"/>
  <c r="G21" i="1"/>
  <c r="H21" i="1"/>
  <c r="E22" i="4"/>
  <c r="G22" i="4" s="1"/>
  <c r="K21" i="4" s="1"/>
  <c r="F21" i="1"/>
  <c r="D21" i="4"/>
  <c r="C21" i="4"/>
  <c r="D22" i="4"/>
  <c r="I21" i="1" l="1"/>
  <c r="F21" i="4"/>
  <c r="F22" i="4"/>
  <c r="G21" i="4"/>
  <c r="I21" i="4"/>
  <c r="J21" i="4" l="1"/>
  <c r="H21" i="4"/>
  <c r="K23" i="4" s="1"/>
</calcChain>
</file>

<file path=xl/sharedStrings.xml><?xml version="1.0" encoding="utf-8"?>
<sst xmlns="http://schemas.openxmlformats.org/spreadsheetml/2006/main" count="114" uniqueCount="49">
  <si>
    <t>J</t>
    <phoneticPr fontId="1" type="noConversion"/>
  </si>
  <si>
    <t>M</t>
    <phoneticPr fontId="1" type="noConversion"/>
  </si>
  <si>
    <t>P</t>
    <phoneticPr fontId="1" type="noConversion"/>
  </si>
  <si>
    <t>A</t>
    <phoneticPr fontId="1" type="noConversion"/>
  </si>
  <si>
    <t>D</t>
    <phoneticPr fontId="1" type="noConversion"/>
  </si>
  <si>
    <t>G</t>
    <phoneticPr fontId="1" type="noConversion"/>
  </si>
  <si>
    <t>K</t>
    <phoneticPr fontId="1" type="noConversion"/>
  </si>
  <si>
    <t>N</t>
    <phoneticPr fontId="1" type="noConversion"/>
  </si>
  <si>
    <t>Q</t>
    <phoneticPr fontId="1" type="noConversion"/>
  </si>
  <si>
    <t>T</t>
    <phoneticPr fontId="1" type="noConversion"/>
  </si>
  <si>
    <t>V</t>
    <phoneticPr fontId="1" type="noConversion"/>
  </si>
  <si>
    <t>B</t>
    <phoneticPr fontId="1" type="noConversion"/>
  </si>
  <si>
    <t>E</t>
    <phoneticPr fontId="1" type="noConversion"/>
  </si>
  <si>
    <t>H</t>
    <phoneticPr fontId="1" type="noConversion"/>
  </si>
  <si>
    <t>L</t>
    <phoneticPr fontId="1" type="noConversion"/>
  </si>
  <si>
    <t>O</t>
    <phoneticPr fontId="1" type="noConversion"/>
  </si>
  <si>
    <t>R</t>
    <phoneticPr fontId="1" type="noConversion"/>
  </si>
  <si>
    <t>U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</si>
  <si>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</si>
  <si>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</si>
  <si>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</si>
  <si>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</si>
  <si>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</si>
  <si>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</si>
  <si>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</si>
  <si>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</si>
  <si>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</si>
  <si>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</si>
  <si>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r>
      <rPr>
        <sz val="12"/>
        <color theme="1"/>
        <rFont val="新細明體"/>
        <family val="1"/>
        <charset val="136"/>
      </rPr>
      <t>※</t>
    </r>
    <phoneticPr fontId="1" type="noConversion"/>
  </si>
  <si>
    <r>
      <rPr>
        <sz val="12"/>
        <color theme="1"/>
        <rFont val="新細明體"/>
        <family val="1"/>
        <charset val="136"/>
      </rPr>
      <t>↓</t>
    </r>
    <phoneticPr fontId="1" type="noConversion"/>
  </si>
  <si>
    <r>
      <rPr>
        <sz val="12"/>
        <color theme="1"/>
        <rFont val="新細明體"/>
        <family val="2"/>
        <charset val="136"/>
      </rPr>
      <t>【</t>
    </r>
    <r>
      <rPr>
        <sz val="12"/>
        <color theme="1"/>
        <rFont val="Times New Roman"/>
        <family val="1"/>
      </rPr>
      <t>TWD67 TM2</t>
    </r>
    <r>
      <rPr>
        <sz val="12"/>
        <color theme="1"/>
        <rFont val="新細明體"/>
        <family val="2"/>
        <charset val="136"/>
      </rPr>
      <t>】</t>
    </r>
    <phoneticPr fontId="1" type="noConversion"/>
  </si>
  <si>
    <r>
      <t>X</t>
    </r>
    <r>
      <rPr>
        <sz val="12"/>
        <color theme="1"/>
        <rFont val="新細明體"/>
        <family val="2"/>
        <charset val="136"/>
      </rPr>
      <t xml:space="preserve">座標
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2"/>
        <charset val="136"/>
      </rPr>
      <t>座標</t>
    </r>
    <phoneticPr fontId="1" type="noConversion"/>
  </si>
  <si>
    <r>
      <rPr>
        <sz val="12"/>
        <color theme="1"/>
        <rFont val="新細明體"/>
        <family val="1"/>
        <charset val="136"/>
      </rPr>
      <t>※</t>
    </r>
    <phoneticPr fontId="1" type="noConversion"/>
  </si>
  <si>
    <r>
      <rPr>
        <sz val="12"/>
        <color theme="1"/>
        <rFont val="新細明體"/>
        <family val="2"/>
        <charset val="136"/>
      </rPr>
      <t>【</t>
    </r>
    <r>
      <rPr>
        <sz val="12"/>
        <color theme="1"/>
        <rFont val="Times New Roman"/>
        <family val="1"/>
      </rPr>
      <t>TWD97 TM2</t>
    </r>
    <r>
      <rPr>
        <sz val="12"/>
        <color theme="1"/>
        <rFont val="新細明體"/>
        <family val="2"/>
        <charset val="136"/>
      </rPr>
      <t>】</t>
    </r>
    <phoneticPr fontId="1" type="noConversion"/>
  </si>
  <si>
    <r>
      <rPr>
        <sz val="12"/>
        <color theme="1"/>
        <rFont val="新細明體"/>
        <family val="2"/>
        <charset val="136"/>
      </rPr>
      <t>餘數</t>
    </r>
    <r>
      <rPr>
        <sz val="12"/>
        <color theme="1"/>
        <rFont val="新細明體"/>
        <family val="1"/>
        <charset val="136"/>
      </rPr>
      <t>→</t>
    </r>
    <phoneticPr fontId="1" type="noConversion"/>
  </si>
  <si>
    <t>←輸入</t>
    <phoneticPr fontId="1" type="noConversion"/>
  </si>
  <si>
    <r>
      <rPr>
        <sz val="12"/>
        <color theme="1"/>
        <rFont val="新細明體"/>
        <family val="2"/>
        <charset val="136"/>
      </rPr>
      <t>【</t>
    </r>
    <r>
      <rPr>
        <sz val="12"/>
        <color theme="1"/>
        <rFont val="Times New Roman"/>
        <family val="1"/>
      </rPr>
      <t>TWD97 TM2</t>
    </r>
    <r>
      <rPr>
        <sz val="12"/>
        <color theme="1"/>
        <rFont val="新細明體"/>
        <family val="2"/>
        <charset val="136"/>
      </rPr>
      <t>】</t>
    </r>
    <phoneticPr fontId="1" type="noConversion"/>
  </si>
  <si>
    <t>台電圖號座標轉換：</t>
    <phoneticPr fontId="1" type="noConversion"/>
  </si>
  <si>
    <r>
      <rPr>
        <b/>
        <sz val="12"/>
        <color rgb="FFFF0000"/>
        <rFont val="新細明體"/>
        <family val="1"/>
        <charset val="136"/>
      </rPr>
      <t>←輸入</t>
    </r>
    <phoneticPr fontId="1" type="noConversion"/>
  </si>
  <si>
    <r>
      <rPr>
        <b/>
        <sz val="12"/>
        <color rgb="FF0033CC"/>
        <rFont val="新細明體"/>
        <family val="1"/>
        <charset val="136"/>
      </rPr>
      <t>台電圖號座標轉換：</t>
    </r>
    <phoneticPr fontId="1" type="noConversion"/>
  </si>
  <si>
    <r>
      <rPr>
        <sz val="12"/>
        <color theme="1"/>
        <rFont val="新細明體"/>
        <family val="2"/>
        <charset val="136"/>
      </rPr>
      <t>【</t>
    </r>
    <r>
      <rPr>
        <sz val="12"/>
        <color theme="1"/>
        <rFont val="Times New Roman"/>
        <family val="1"/>
      </rPr>
      <t>TWD67 TM2</t>
    </r>
    <r>
      <rPr>
        <sz val="12"/>
        <color theme="1"/>
        <rFont val="新細明體"/>
        <family val="2"/>
        <charset val="136"/>
      </rPr>
      <t>】</t>
    </r>
    <phoneticPr fontId="1" type="noConversion"/>
  </si>
  <si>
    <r>
      <t>X</t>
    </r>
    <r>
      <rPr>
        <sz val="12"/>
        <color theme="1"/>
        <rFont val="新細明體"/>
        <family val="2"/>
        <charset val="136"/>
      </rPr>
      <t xml:space="preserve">座標
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2"/>
        <charset val="136"/>
      </rPr>
      <t>座標</t>
    </r>
    <phoneticPr fontId="1" type="noConversion"/>
  </si>
  <si>
    <r>
      <rPr>
        <sz val="12"/>
        <color theme="1"/>
        <rFont val="新細明體"/>
        <family val="2"/>
        <charset val="136"/>
      </rPr>
      <t>【</t>
    </r>
    <r>
      <rPr>
        <sz val="12"/>
        <color theme="1"/>
        <rFont val="Times New Roman"/>
        <family val="1"/>
      </rPr>
      <t>TWD67 TM2</t>
    </r>
    <r>
      <rPr>
        <sz val="12"/>
        <color theme="1"/>
        <rFont val="新細明體"/>
        <family val="2"/>
        <charset val="136"/>
      </rPr>
      <t>】</t>
    </r>
    <phoneticPr fontId="1" type="noConversion"/>
  </si>
  <si>
    <r>
      <rPr>
        <sz val="12"/>
        <color theme="1"/>
        <rFont val="新細明體"/>
        <family val="2"/>
        <charset val="136"/>
      </rPr>
      <t>餘數</t>
    </r>
    <r>
      <rPr>
        <sz val="12"/>
        <color theme="1"/>
        <rFont val="新細明體"/>
        <family val="1"/>
        <charset val="136"/>
      </rPr>
      <t>→</t>
    </r>
    <phoneticPr fontId="1" type="noConversion"/>
  </si>
  <si>
    <t>↑</t>
    <phoneticPr fontId="1" type="noConversion"/>
  </si>
  <si>
    <t>若為個位數，前面請自行補十位數"0"</t>
    <phoneticPr fontId="1" type="noConversion"/>
  </si>
  <si>
    <r>
      <t>QxQy</t>
    </r>
    <r>
      <rPr>
        <sz val="10"/>
        <color theme="1"/>
        <rFont val="新細明體"/>
        <family val="2"/>
        <charset val="136"/>
      </rPr>
      <t>基準圖幅內坐標</t>
    </r>
    <phoneticPr fontId="1" type="noConversion"/>
  </si>
  <si>
    <t>※</t>
    <phoneticPr fontId="1" type="noConversion"/>
  </si>
  <si>
    <t>※相關公式係依據台電配電電腦圖資制度 第二章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</si>
</sst>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0_ 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新細明體"/>
      <family val="2"/>
      <charset val="136"/>
    </font>
    <font>
      <b/>
      <sz val="12"/>
      <color rgb="FFFF0000"/>
      <name val="新細明體"/>
      <family val="1"/>
      <charset val="136"/>
    </font>
    <font>
      <b/>
      <sz val="12"/>
      <color rgb="FF0033CC"/>
      <name val="新細明體"/>
      <family val="1"/>
      <charset val="136"/>
    </font>
    <font>
      <sz val="12"/>
      <color rgb="FF000000"/>
      <name val="Times New Roman"/>
      <family val="1"/>
    </font>
    <font>
      <b/>
      <sz val="12"/>
      <color rgb="FF0033CC"/>
      <name val="Times New Roman"/>
      <family val="1"/>
    </font>
    <font>
      <sz val="12"/>
      <color theme="0" tint="-0.499984740745262"/>
      <name val="標楷體"/>
      <family val="4"/>
      <charset val="136"/>
    </font>
    <font>
      <sz val="10"/>
      <color theme="1"/>
      <name val="Times New Roman"/>
      <family val="1"/>
    </font>
    <font>
      <sz val="10"/>
      <color theme="1"/>
      <name val="新細明體"/>
      <family val="2"/>
      <charset val="136"/>
    </font>
    <font>
      <b/>
      <sz val="14"/>
      <color rgb="FF0033CC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auto="1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6" fontId="4" fillId="3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176" fontId="4" fillId="4" borderId="4" xfId="0" applyNumberFormat="1" applyFont="1" applyFill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176" fontId="4" fillId="4" borderId="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176" fontId="4" fillId="4" borderId="3" xfId="0" applyNumberFormat="1" applyFon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>
      <alignment vertical="center"/>
    </xf>
    <xf numFmtId="0" fontId="6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Fill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4" fillId="2" borderId="0" xfId="0" applyFont="1" applyFill="1" applyAlignment="1" applyProtection="1">
      <alignment horizontal="center" vertical="center"/>
      <protection hidden="1"/>
    </xf>
    <xf numFmtId="176" fontId="4" fillId="2" borderId="0" xfId="0" applyNumberFormat="1" applyFont="1" applyFill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7" fontId="4" fillId="5" borderId="0" xfId="0" applyNumberFormat="1" applyFont="1" applyFill="1" applyProtection="1">
      <alignment vertical="center"/>
      <protection locked="0"/>
    </xf>
    <xf numFmtId="177" fontId="4" fillId="6" borderId="0" xfId="0" applyNumberFormat="1" applyFont="1" applyFill="1" applyProtection="1">
      <alignment vertical="center"/>
      <protection locked="0"/>
    </xf>
    <xf numFmtId="0" fontId="13" fillId="0" borderId="1" xfId="0" applyFont="1" applyBorder="1">
      <alignment vertical="center"/>
    </xf>
    <xf numFmtId="177" fontId="4" fillId="0" borderId="0" xfId="0" applyNumberFormat="1" applyFont="1" applyFill="1" applyProtection="1">
      <alignment vertical="center"/>
      <protection hidden="1"/>
    </xf>
    <xf numFmtId="0" fontId="2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33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347941</xdr:colOff>
      <xdr:row>0</xdr:row>
      <xdr:rowOff>0</xdr:rowOff>
    </xdr:from>
    <xdr:to>
      <xdr:col>18</xdr:col>
      <xdr:colOff>104526</xdr:colOff>
      <xdr:row>20</xdr:row>
      <xdr:rowOff>33130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3441" y="0"/>
          <a:ext cx="3881324" cy="437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74615</xdr:colOff>
      <xdr:row>0</xdr:row>
      <xdr:rowOff>0</xdr:rowOff>
    </xdr:from>
    <xdr:to>
      <xdr:col>14</xdr:col>
      <xdr:colOff>518657</xdr:colOff>
      <xdr:row>20</xdr:row>
      <xdr:rowOff>33130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8265" y="0"/>
          <a:ext cx="387304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tabSelected="1" zoomScale="115" zoomScaleNormal="115" workbookViewId="0">
      <selection activeCell="I16" sqref="I16"/>
    </sheetView>
  </sheetViews>
  <sheetFormatPr defaultColWidth="9" defaultRowHeight="15.75" x14ac:dyDescent="0.25"/>
  <cols>
    <col min="1" max="1" width="13.5" style="2" customWidth="1"/>
    <col min="2" max="2" width="15.125" style="2" customWidth="1"/>
    <col min="3" max="3" width="14" style="2" customWidth="1"/>
    <col min="4" max="6" width="9" style="2"/>
    <col min="7" max="7" width="12.75" style="2" bestFit="1" customWidth="1"/>
    <col min="8" max="16384" width="9" style="2"/>
  </cols>
  <sheetData>
    <row r="1" spans="1:17" ht="17.25" thickBot="1" x14ac:dyDescent="0.3">
      <c r="A1" s="1" t="s">
        <v>40</v>
      </c>
    </row>
    <row r="2" spans="1:17" ht="33.75" thickBot="1" x14ac:dyDescent="0.3">
      <c r="A2" s="22" t="s">
        <v>41</v>
      </c>
      <c r="B2" s="3">
        <v>90000</v>
      </c>
      <c r="C2" s="3">
        <v>170000</v>
      </c>
      <c r="D2" s="3">
        <v>250000</v>
      </c>
      <c r="E2" s="3">
        <v>330000</v>
      </c>
      <c r="F2" s="3">
        <v>410000</v>
      </c>
      <c r="H2" s="32" t="s">
        <v>46</v>
      </c>
      <c r="I2" s="4"/>
    </row>
    <row r="3" spans="1:17" x14ac:dyDescent="0.25">
      <c r="A3" s="5">
        <v>2800000</v>
      </c>
      <c r="B3" s="6"/>
      <c r="C3" s="6"/>
      <c r="D3" s="6"/>
      <c r="E3" s="6"/>
      <c r="F3" s="6"/>
      <c r="H3" s="7">
        <v>0</v>
      </c>
      <c r="I3" s="7" t="s">
        <v>21</v>
      </c>
    </row>
    <row r="4" spans="1:17" ht="16.5" x14ac:dyDescent="0.25">
      <c r="A4" s="8">
        <v>2750000</v>
      </c>
      <c r="B4" s="9" t="s">
        <v>32</v>
      </c>
      <c r="C4" s="10" t="s">
        <v>3</v>
      </c>
      <c r="D4" s="10" t="s">
        <v>11</v>
      </c>
      <c r="E4" s="10" t="s">
        <v>18</v>
      </c>
      <c r="F4" s="11"/>
      <c r="H4" s="9">
        <v>1</v>
      </c>
      <c r="I4" s="9" t="s">
        <v>11</v>
      </c>
    </row>
    <row r="5" spans="1:17" ht="16.5" x14ac:dyDescent="0.25">
      <c r="A5" s="8">
        <v>2700000</v>
      </c>
      <c r="B5" s="9" t="s">
        <v>32</v>
      </c>
      <c r="C5" s="10" t="s">
        <v>4</v>
      </c>
      <c r="D5" s="10" t="s">
        <v>12</v>
      </c>
      <c r="E5" s="10" t="s">
        <v>19</v>
      </c>
      <c r="F5" s="11"/>
      <c r="H5" s="9">
        <v>2</v>
      </c>
      <c r="I5" s="9" t="s">
        <v>22</v>
      </c>
    </row>
    <row r="6" spans="1:17" ht="16.5" x14ac:dyDescent="0.25">
      <c r="A6" s="8">
        <v>2650000</v>
      </c>
      <c r="B6" s="9" t="s">
        <v>32</v>
      </c>
      <c r="C6" s="10" t="s">
        <v>5</v>
      </c>
      <c r="D6" s="10" t="s">
        <v>13</v>
      </c>
      <c r="E6" s="10" t="s">
        <v>20</v>
      </c>
      <c r="F6" s="11"/>
      <c r="H6" s="9">
        <v>3</v>
      </c>
      <c r="I6" s="9" t="s">
        <v>23</v>
      </c>
    </row>
    <row r="7" spans="1:17" ht="16.5" x14ac:dyDescent="0.25">
      <c r="A7" s="8">
        <v>2600000</v>
      </c>
      <c r="B7" s="10" t="s">
        <v>0</v>
      </c>
      <c r="C7" s="10" t="s">
        <v>6</v>
      </c>
      <c r="D7" s="10" t="s">
        <v>14</v>
      </c>
      <c r="E7" s="9" t="s">
        <v>32</v>
      </c>
      <c r="F7" s="11"/>
      <c r="H7" s="9">
        <v>4</v>
      </c>
      <c r="I7" s="9" t="s">
        <v>24</v>
      </c>
    </row>
    <row r="8" spans="1:17" ht="16.5" x14ac:dyDescent="0.25">
      <c r="A8" s="8">
        <v>2550000</v>
      </c>
      <c r="B8" s="10" t="s">
        <v>1</v>
      </c>
      <c r="C8" s="10" t="s">
        <v>7</v>
      </c>
      <c r="D8" s="10" t="s">
        <v>15</v>
      </c>
      <c r="E8" s="9" t="s">
        <v>32</v>
      </c>
      <c r="F8" s="11"/>
      <c r="H8" s="9">
        <v>5</v>
      </c>
      <c r="I8" s="9" t="s">
        <v>25</v>
      </c>
    </row>
    <row r="9" spans="1:17" ht="16.5" x14ac:dyDescent="0.25">
      <c r="A9" s="8">
        <v>2500000</v>
      </c>
      <c r="B9" s="10" t="s">
        <v>2</v>
      </c>
      <c r="C9" s="10" t="s">
        <v>8</v>
      </c>
      <c r="D9" s="10" t="s">
        <v>16</v>
      </c>
      <c r="E9" s="9" t="s">
        <v>32</v>
      </c>
      <c r="F9" s="11"/>
      <c r="H9" s="9">
        <v>6</v>
      </c>
      <c r="I9" s="9" t="s">
        <v>26</v>
      </c>
    </row>
    <row r="10" spans="1:17" ht="17.25" thickBot="1" x14ac:dyDescent="0.3">
      <c r="A10" s="8">
        <v>2450000</v>
      </c>
      <c r="B10" s="9" t="s">
        <v>32</v>
      </c>
      <c r="C10" s="10" t="s">
        <v>9</v>
      </c>
      <c r="D10" s="10" t="s">
        <v>17</v>
      </c>
      <c r="E10" s="9" t="s">
        <v>32</v>
      </c>
      <c r="F10" s="11"/>
      <c r="H10" s="12">
        <v>7</v>
      </c>
      <c r="I10" s="12" t="s">
        <v>27</v>
      </c>
    </row>
    <row r="11" spans="1:17" ht="17.25" thickBot="1" x14ac:dyDescent="0.3">
      <c r="A11" s="13">
        <v>2400000</v>
      </c>
      <c r="B11" s="12" t="s">
        <v>32</v>
      </c>
      <c r="C11" s="14" t="s">
        <v>10</v>
      </c>
      <c r="D11" s="12" t="s">
        <v>32</v>
      </c>
      <c r="E11" s="12" t="s">
        <v>32</v>
      </c>
      <c r="F11" s="15"/>
    </row>
    <row r="12" spans="1:17" x14ac:dyDescent="0.25">
      <c r="A12" s="16"/>
      <c r="B12" s="17"/>
      <c r="Q12" s="2">
        <f>QUOTIENT(30,10)</f>
        <v>3</v>
      </c>
    </row>
    <row r="13" spans="1:17" ht="16.5" x14ac:dyDescent="0.25">
      <c r="A13" s="1" t="s">
        <v>36</v>
      </c>
      <c r="B13" s="16" t="s">
        <v>7</v>
      </c>
      <c r="C13" s="16" t="s">
        <v>12</v>
      </c>
    </row>
    <row r="14" spans="1:17" ht="16.5" x14ac:dyDescent="0.25">
      <c r="B14" s="31">
        <v>2563222</v>
      </c>
      <c r="C14" s="30">
        <v>165557</v>
      </c>
      <c r="D14" s="27" t="s">
        <v>38</v>
      </c>
    </row>
    <row r="15" spans="1:17" x14ac:dyDescent="0.25">
      <c r="E15" s="27"/>
    </row>
    <row r="16" spans="1:17" ht="16.5" x14ac:dyDescent="0.25">
      <c r="A16" s="19" t="s">
        <v>29</v>
      </c>
      <c r="B16" s="20"/>
      <c r="D16" s="18"/>
    </row>
    <row r="17" spans="1:11" ht="16.5" x14ac:dyDescent="0.25">
      <c r="A17" s="1" t="s">
        <v>42</v>
      </c>
      <c r="B17" s="36" t="s">
        <v>7</v>
      </c>
      <c r="C17" s="36" t="s">
        <v>12</v>
      </c>
    </row>
    <row r="18" spans="1:11" x14ac:dyDescent="0.25">
      <c r="B18" s="33">
        <f>B14+248.6-0.00001549*B14-0.000006521*C14</f>
        <v>2563429.8160940232</v>
      </c>
      <c r="C18" s="33">
        <f>C14-807.8-0.00001549*C14-0.000006521*B14</f>
        <v>164729.92075140803</v>
      </c>
    </row>
    <row r="19" spans="1:11" x14ac:dyDescent="0.25">
      <c r="D19" s="18"/>
    </row>
    <row r="20" spans="1:11" x14ac:dyDescent="0.25">
      <c r="A20" s="16"/>
      <c r="B20" s="17"/>
      <c r="D20" s="18"/>
    </row>
    <row r="21" spans="1:11" ht="16.5" x14ac:dyDescent="0.25">
      <c r="A21" s="37" t="s">
        <v>39</v>
      </c>
      <c r="B21" s="38"/>
      <c r="C21" s="25" t="str">
        <f>INDEX($B$3:$F$11,MATCH($B$18,$A$3:$A$11,-1)+1,MATCH($C$18,$B$2:$F$2,1))</f>
        <v>M</v>
      </c>
      <c r="D21" s="26">
        <f>ROUNDDOWN((C18-INDEX(B2:F2,MATCH(C18,B2:F2,1)))/800,0)</f>
        <v>93</v>
      </c>
      <c r="E21" s="26">
        <f>ROUNDDOWN((B18-INDEX(A3:A11,MATCH(B18,A3:A11,-1)+1))/500,0)</f>
        <v>26</v>
      </c>
      <c r="F21" s="26" t="str">
        <f>INDEX(I3:I10,ROUNDDOWN(D22/100,0)+1)</f>
        <v>D</v>
      </c>
      <c r="G21" s="26" t="str">
        <f>INDEX(I3:I10,ROUNDDOWN(E22/100,0)+1)</f>
        <v>E</v>
      </c>
      <c r="H21" s="25">
        <f>QUOTIENT(F22,10)</f>
        <v>3</v>
      </c>
      <c r="I21" s="25">
        <f>ROUNDDOWN(G22/10,0)</f>
        <v>3</v>
      </c>
      <c r="J21" s="26">
        <f>ROUND(MOD(F22,10),0)</f>
        <v>0</v>
      </c>
      <c r="K21" s="26">
        <f>ROUND(MOD(G22,10),0)</f>
        <v>0</v>
      </c>
    </row>
    <row r="22" spans="1:11" ht="16.5" hidden="1" x14ac:dyDescent="0.25">
      <c r="C22" s="16" t="s">
        <v>43</v>
      </c>
      <c r="D22" s="21">
        <f>MOD((C18-INDEX(B2:F2,MATCH(C18,B2:F2,1))),800)</f>
        <v>329.92075140803354</v>
      </c>
      <c r="E22" s="21">
        <f>MOD((B18-INDEX(A3:A11,MATCH(B18,A3:A11,-1)+1)),500)</f>
        <v>429.81609402317554</v>
      </c>
      <c r="F22" s="21">
        <f>ROUND(MOD(D22,100),0)</f>
        <v>30</v>
      </c>
      <c r="G22" s="21">
        <f>ROUND(MOD(E22,100),0)</f>
        <v>30</v>
      </c>
    </row>
    <row r="23" spans="1:11" ht="16.5" x14ac:dyDescent="0.25">
      <c r="D23" s="28" t="s">
        <v>44</v>
      </c>
      <c r="E23" s="28" t="s">
        <v>44</v>
      </c>
      <c r="K23" s="2" t="str">
        <f>CONCATENATE(C21,D21,E21,F21,G21,H21,I21,J21,K21)</f>
        <v>M9326DE3300</v>
      </c>
    </row>
    <row r="24" spans="1:11" ht="16.5" x14ac:dyDescent="0.25">
      <c r="D24" s="29" t="s">
        <v>45</v>
      </c>
      <c r="E24" s="29"/>
    </row>
    <row r="26" spans="1:11" ht="19.5" x14ac:dyDescent="0.25">
      <c r="A26" s="35" t="s">
        <v>48</v>
      </c>
    </row>
  </sheetData>
  <mergeCells count="1">
    <mergeCell ref="A21:B2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6"/>
  <sheetViews>
    <sheetView zoomScale="115" zoomScaleNormal="115" workbookViewId="0">
      <selection activeCell="M25" sqref="M25"/>
    </sheetView>
  </sheetViews>
  <sheetFormatPr defaultColWidth="9" defaultRowHeight="15.75" x14ac:dyDescent="0.25"/>
  <cols>
    <col min="1" max="1" width="15.125" style="2" customWidth="1"/>
    <col min="2" max="2" width="15.375" style="2" bestFit="1" customWidth="1"/>
    <col min="3" max="3" width="14" style="2" bestFit="1" customWidth="1"/>
    <col min="4" max="6" width="9" style="2"/>
    <col min="7" max="7" width="12.75" style="2" bestFit="1" customWidth="1"/>
    <col min="8" max="16384" width="9" style="2"/>
  </cols>
  <sheetData>
    <row r="1" spans="1:9" ht="17.25" thickBot="1" x14ac:dyDescent="0.3">
      <c r="A1" s="1" t="s">
        <v>30</v>
      </c>
    </row>
    <row r="2" spans="1:9" ht="33.75" thickBot="1" x14ac:dyDescent="0.3">
      <c r="A2" s="22" t="s">
        <v>31</v>
      </c>
      <c r="B2" s="3">
        <v>90000</v>
      </c>
      <c r="C2" s="3">
        <v>170000</v>
      </c>
      <c r="D2" s="3">
        <v>250000</v>
      </c>
      <c r="E2" s="3">
        <v>330000</v>
      </c>
      <c r="F2" s="3">
        <v>410000</v>
      </c>
      <c r="H2" s="32" t="s">
        <v>46</v>
      </c>
      <c r="I2" s="4"/>
    </row>
    <row r="3" spans="1:9" x14ac:dyDescent="0.25">
      <c r="A3" s="5">
        <v>2800000</v>
      </c>
      <c r="B3" s="6"/>
      <c r="C3" s="6"/>
      <c r="D3" s="6"/>
      <c r="E3" s="6"/>
      <c r="F3" s="6"/>
      <c r="H3" s="7">
        <v>0</v>
      </c>
      <c r="I3" s="7" t="s">
        <v>21</v>
      </c>
    </row>
    <row r="4" spans="1:9" ht="16.5" x14ac:dyDescent="0.25">
      <c r="A4" s="8">
        <v>2750000</v>
      </c>
      <c r="B4" s="9" t="s">
        <v>28</v>
      </c>
      <c r="C4" s="10" t="s">
        <v>3</v>
      </c>
      <c r="D4" s="10" t="s">
        <v>11</v>
      </c>
      <c r="E4" s="10" t="s">
        <v>18</v>
      </c>
      <c r="F4" s="11"/>
      <c r="H4" s="9">
        <v>1</v>
      </c>
      <c r="I4" s="9" t="s">
        <v>11</v>
      </c>
    </row>
    <row r="5" spans="1:9" ht="16.5" x14ac:dyDescent="0.25">
      <c r="A5" s="8">
        <v>2700000</v>
      </c>
      <c r="B5" s="9" t="s">
        <v>28</v>
      </c>
      <c r="C5" s="10" t="s">
        <v>4</v>
      </c>
      <c r="D5" s="10" t="s">
        <v>12</v>
      </c>
      <c r="E5" s="10" t="s">
        <v>19</v>
      </c>
      <c r="F5" s="11"/>
      <c r="H5" s="9">
        <v>2</v>
      </c>
      <c r="I5" s="9" t="s">
        <v>22</v>
      </c>
    </row>
    <row r="6" spans="1:9" ht="16.5" x14ac:dyDescent="0.25">
      <c r="A6" s="8">
        <v>2650000</v>
      </c>
      <c r="B6" s="34" t="s">
        <v>47</v>
      </c>
      <c r="C6" s="10" t="s">
        <v>5</v>
      </c>
      <c r="D6" s="10" t="s">
        <v>13</v>
      </c>
      <c r="E6" s="10" t="s">
        <v>20</v>
      </c>
      <c r="F6" s="11"/>
      <c r="H6" s="9">
        <v>3</v>
      </c>
      <c r="I6" s="9" t="s">
        <v>23</v>
      </c>
    </row>
    <row r="7" spans="1:9" ht="16.5" x14ac:dyDescent="0.25">
      <c r="A7" s="8">
        <v>2600000</v>
      </c>
      <c r="B7" s="10" t="s">
        <v>0</v>
      </c>
      <c r="C7" s="10" t="s">
        <v>6</v>
      </c>
      <c r="D7" s="10" t="s">
        <v>14</v>
      </c>
      <c r="E7" s="9" t="s">
        <v>28</v>
      </c>
      <c r="F7" s="11"/>
      <c r="H7" s="9">
        <v>4</v>
      </c>
      <c r="I7" s="9" t="s">
        <v>24</v>
      </c>
    </row>
    <row r="8" spans="1:9" ht="16.5" x14ac:dyDescent="0.25">
      <c r="A8" s="8">
        <v>2550000</v>
      </c>
      <c r="B8" s="10" t="s">
        <v>1</v>
      </c>
      <c r="C8" s="10" t="s">
        <v>7</v>
      </c>
      <c r="D8" s="10" t="s">
        <v>15</v>
      </c>
      <c r="E8" s="9" t="s">
        <v>28</v>
      </c>
      <c r="F8" s="11"/>
      <c r="H8" s="9">
        <v>5</v>
      </c>
      <c r="I8" s="9" t="s">
        <v>25</v>
      </c>
    </row>
    <row r="9" spans="1:9" ht="16.5" x14ac:dyDescent="0.25">
      <c r="A9" s="8">
        <v>2500000</v>
      </c>
      <c r="B9" s="10" t="s">
        <v>2</v>
      </c>
      <c r="C9" s="10" t="s">
        <v>8</v>
      </c>
      <c r="D9" s="10" t="s">
        <v>16</v>
      </c>
      <c r="E9" s="9" t="s">
        <v>28</v>
      </c>
      <c r="F9" s="11"/>
      <c r="H9" s="9">
        <v>6</v>
      </c>
      <c r="I9" s="9" t="s">
        <v>26</v>
      </c>
    </row>
    <row r="10" spans="1:9" ht="17.25" thickBot="1" x14ac:dyDescent="0.3">
      <c r="A10" s="8">
        <v>2450000</v>
      </c>
      <c r="B10" s="9" t="s">
        <v>28</v>
      </c>
      <c r="C10" s="10" t="s">
        <v>9</v>
      </c>
      <c r="D10" s="10" t="s">
        <v>17</v>
      </c>
      <c r="E10" s="9" t="s">
        <v>28</v>
      </c>
      <c r="F10" s="11"/>
      <c r="H10" s="12">
        <v>7</v>
      </c>
      <c r="I10" s="12" t="s">
        <v>27</v>
      </c>
    </row>
    <row r="11" spans="1:9" ht="17.25" thickBot="1" x14ac:dyDescent="0.3">
      <c r="A11" s="13">
        <v>2400000</v>
      </c>
      <c r="B11" s="12" t="s">
        <v>28</v>
      </c>
      <c r="C11" s="14" t="s">
        <v>10</v>
      </c>
      <c r="D11" s="12" t="s">
        <v>28</v>
      </c>
      <c r="E11" s="12" t="s">
        <v>28</v>
      </c>
      <c r="F11" s="15"/>
    </row>
    <row r="12" spans="1:9" x14ac:dyDescent="0.25">
      <c r="A12" s="16"/>
      <c r="B12" s="17"/>
    </row>
    <row r="13" spans="1:9" ht="16.5" x14ac:dyDescent="0.25">
      <c r="A13" s="1" t="s">
        <v>30</v>
      </c>
      <c r="B13" s="36" t="s">
        <v>7</v>
      </c>
      <c r="C13" s="36" t="s">
        <v>12</v>
      </c>
    </row>
    <row r="14" spans="1:9" ht="16.5" x14ac:dyDescent="0.25">
      <c r="B14" s="31">
        <v>2549588</v>
      </c>
      <c r="C14" s="30">
        <v>169288</v>
      </c>
      <c r="D14" s="23" t="s">
        <v>35</v>
      </c>
    </row>
    <row r="15" spans="1:9" x14ac:dyDescent="0.25">
      <c r="D15" s="18"/>
    </row>
    <row r="16" spans="1:9" ht="16.5" x14ac:dyDescent="0.25">
      <c r="A16" s="19" t="s">
        <v>29</v>
      </c>
      <c r="B16" s="20"/>
      <c r="D16" s="18"/>
    </row>
    <row r="17" spans="1:11" ht="16.5" x14ac:dyDescent="0.25">
      <c r="A17" s="1" t="s">
        <v>33</v>
      </c>
      <c r="B17" s="36" t="s">
        <v>7</v>
      </c>
      <c r="C17" s="36" t="s">
        <v>12</v>
      </c>
    </row>
    <row r="18" spans="1:11" x14ac:dyDescent="0.25">
      <c r="A18" s="16"/>
      <c r="B18" s="33">
        <f>B14-248.6+0.00001549*B14+0.000006521*C14</f>
        <v>2549379.9970451677</v>
      </c>
      <c r="C18" s="33">
        <f>C14+807.8+0.00001549*C14+0.000006521*B14</f>
        <v>170115.04813446797</v>
      </c>
      <c r="D18" s="24"/>
    </row>
    <row r="19" spans="1:11" x14ac:dyDescent="0.25">
      <c r="A19" s="16"/>
      <c r="D19" s="24"/>
    </row>
    <row r="20" spans="1:11" x14ac:dyDescent="0.25">
      <c r="A20" s="16"/>
      <c r="B20" s="17"/>
      <c r="D20" s="18"/>
    </row>
    <row r="21" spans="1:11" ht="16.5" x14ac:dyDescent="0.25">
      <c r="A21" s="39" t="s">
        <v>37</v>
      </c>
      <c r="B21" s="40"/>
      <c r="C21" s="25" t="str">
        <f>INDEX($B$3:$F$11,MATCH($B$14,$A$3:$A$11,-1)+1,MATCH($C$14,$B$2:$F$2,1))</f>
        <v>P</v>
      </c>
      <c r="D21" s="26">
        <f>ROUNDDOWN((C14-INDEX(B2:F2,MATCH(C14,B2:F2,1)))/800,0)</f>
        <v>99</v>
      </c>
      <c r="E21" s="26">
        <f>ROUNDDOWN((B14-INDEX(A3:A11,MATCH(B14,A3:A11,-1)+1))/500,0)</f>
        <v>99</v>
      </c>
      <c r="F21" s="26" t="str">
        <f>INDEX(I3:I10,ROUNDDOWN(D22/100,0)+1)</f>
        <v>A</v>
      </c>
      <c r="G21" s="26" t="str">
        <f>INDEX(I3:I10,ROUNDDOWN(E22/100,0)+1)</f>
        <v>A</v>
      </c>
      <c r="H21" s="25">
        <f>QUOTIENT(F22,10)</f>
        <v>8</v>
      </c>
      <c r="I21" s="25">
        <f>ROUNDDOWN(G22/10,0)</f>
        <v>8</v>
      </c>
      <c r="J21" s="26">
        <f>ROUND(MOD(F22,10),0)</f>
        <v>8</v>
      </c>
      <c r="K21" s="26">
        <f>ROUND(MOD(G22,10),0)</f>
        <v>8</v>
      </c>
    </row>
    <row r="22" spans="1:11" ht="16.5" hidden="1" x14ac:dyDescent="0.25">
      <c r="C22" s="16" t="s">
        <v>34</v>
      </c>
      <c r="D22" s="21">
        <f>MOD((C14-INDEX(B2:F2,MATCH(C14,B2:F2,1))),800)</f>
        <v>88</v>
      </c>
      <c r="E22" s="21">
        <f>MOD((B14-INDEX(A3:A11,MATCH(B14,A3:A11,-1)+1)),500)</f>
        <v>88</v>
      </c>
      <c r="F22" s="21">
        <f>ROUND(MOD(D22,100),0)</f>
        <v>88</v>
      </c>
      <c r="G22" s="21">
        <f>ROUND(MOD(E22,100),0)</f>
        <v>88</v>
      </c>
    </row>
    <row r="23" spans="1:11" ht="16.5" x14ac:dyDescent="0.25">
      <c r="D23" s="28" t="s">
        <v>44</v>
      </c>
      <c r="E23" s="28" t="s">
        <v>44</v>
      </c>
      <c r="K23" s="2" t="str">
        <f>CONCATENATE(C21,D21,E21,F21,G21,H21,I21,J21,K21)</f>
        <v>P9999AA8888</v>
      </c>
    </row>
    <row r="24" spans="1:11" ht="16.5" x14ac:dyDescent="0.25">
      <c r="D24" s="29" t="s">
        <v>45</v>
      </c>
      <c r="E24" s="29"/>
    </row>
    <row r="26" spans="1:11" ht="19.5" x14ac:dyDescent="0.25">
      <c r="A26" s="35" t="s">
        <v>48</v>
      </c>
    </row>
  </sheetData>
  <mergeCells count="1">
    <mergeCell ref="A21:B2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TWD97</vt:lpstr>
      <vt:lpstr>TWD67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神氣電腦</dc:creator>
  <cp:lastModifiedBy>Administrator</cp:lastModifiedBy>
  <dcterms:created xsi:type="dcterms:W3CDTF">2018-10-21T11:06:06Z</dcterms:created>
  <dcterms:modified xsi:type="dcterms:W3CDTF">2019-04-03T00:59:52Z</dcterms:modified>
</cp:coreProperties>
</file>