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40" yWindow="0" windowWidth="25600" windowHeight="16060" tabRatio="500"/>
  </bookViews>
  <sheets>
    <sheet name="river_locations" sheetId="1" r:id="rId1"/>
    <sheet name="biogeochemical_variable" sheetId="2" r:id="rId2"/>
    <sheet name="discharges_original_values" sheetId="3" r:id="rId3"/>
  </sheets>
  <definedNames>
    <definedName name="discharges" localSheetId="2">discharges_original_values!$C$2:$I$30</definedName>
    <definedName name="discharges" localSheetId="0">river_locations!$C$2:$J$20</definedName>
    <definedName name="NADRI_OPER" localSheetId="0">river_locations!$I$4:$K$19</definedName>
    <definedName name="NADRI_OPER_1" localSheetId="0">river_locations!$I$4:$K$7</definedName>
    <definedName name="NADRI_OPER_2" localSheetId="0">river_locations!$I$4:$K$7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H30" i="3"/>
  <c r="G52" i="2"/>
  <c r="G51" i="2"/>
  <c r="D40" i="2"/>
  <c r="D39" i="2"/>
  <c r="D37" i="2"/>
  <c r="D36" i="2"/>
  <c r="D34" i="2"/>
  <c r="D33" i="2"/>
  <c r="D31" i="2"/>
  <c r="D30" i="2"/>
  <c r="D28" i="2"/>
  <c r="D27" i="2"/>
  <c r="D26" i="2"/>
  <c r="D24" i="2"/>
  <c r="D23" i="2"/>
  <c r="D22" i="2"/>
  <c r="D20" i="2"/>
  <c r="D19" i="2"/>
  <c r="D18" i="2"/>
  <c r="D13" i="2"/>
  <c r="D16" i="2"/>
  <c r="D15" i="2"/>
  <c r="D14" i="2"/>
  <c r="D11" i="2"/>
  <c r="D10" i="2"/>
  <c r="J9" i="2"/>
  <c r="D4" i="2"/>
  <c r="D7" i="2"/>
  <c r="D5" i="2"/>
</calcChain>
</file>

<file path=xl/connections.xml><?xml version="1.0" encoding="utf-8"?>
<connections xmlns="http://schemas.openxmlformats.org/spreadsheetml/2006/main">
  <connection id="1" name="discharges.txt" type="6" refreshedVersion="0" background="1" saveData="1">
    <textPr fileType="mac" sourceFile="Macintosh HD:Users:quero:Desktop:discharges.txt">
      <textFields count="8">
        <textField/>
        <textField/>
        <textField/>
        <textField/>
        <textField/>
        <textField/>
        <textField/>
        <textField/>
      </textFields>
    </textPr>
  </connection>
  <connection id="2" name="NADRI_OPER.txt" type="6" refreshedVersion="0" background="1" saveData="1">
    <textPr fileType="mac" sourceFile="Macintosh HD:Users:quero:Documents:OGS:Esperimenti:TOSCA_II:CATENA_OPERATIVA:NADRI:fiumi:NADRI_OPER.txt" space="1" comma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<sst xmlns="http://schemas.openxmlformats.org/spreadsheetml/2006/main" count="435" uniqueCount="162">
  <si>
    <t>[m3/s]</t>
  </si>
  <si>
    <t>yearly clim.</t>
  </si>
  <si>
    <t>Timavo</t>
  </si>
  <si>
    <t>daily data</t>
  </si>
  <si>
    <t>TOTAL</t>
  </si>
  <si>
    <t>Krka</t>
  </si>
  <si>
    <t>Zrmanja</t>
  </si>
  <si>
    <t>HPP Senj + Crikvenica</t>
  </si>
  <si>
    <t>freshwater source</t>
  </si>
  <si>
    <t>type of average</t>
  </si>
  <si>
    <t>discharge</t>
  </si>
  <si>
    <t>x (lon)</t>
  </si>
  <si>
    <t>y (lat)</t>
  </si>
  <si>
    <t>side</t>
  </si>
  <si>
    <t>E</t>
  </si>
  <si>
    <t>N</t>
  </si>
  <si>
    <t>W</t>
  </si>
  <si>
    <t>O2o</t>
  </si>
  <si>
    <t>N1p</t>
  </si>
  <si>
    <t>N3n</t>
  </si>
  <si>
    <t>N4n</t>
  </si>
  <si>
    <t>O4n</t>
  </si>
  <si>
    <t>N5s</t>
  </si>
  <si>
    <t>N6r</t>
  </si>
  <si>
    <t>B1c</t>
  </si>
  <si>
    <t>B1n</t>
  </si>
  <si>
    <t>B1p</t>
  </si>
  <si>
    <t>P1c</t>
  </si>
  <si>
    <t>P1n</t>
  </si>
  <si>
    <t>P1p</t>
  </si>
  <si>
    <t>P1i</t>
  </si>
  <si>
    <t>P1s</t>
  </si>
  <si>
    <t>P2c</t>
  </si>
  <si>
    <t>P2n</t>
  </si>
  <si>
    <t>P2p</t>
  </si>
  <si>
    <t>P2i</t>
  </si>
  <si>
    <t>P3c</t>
  </si>
  <si>
    <t>P3n</t>
  </si>
  <si>
    <t>P3p</t>
  </si>
  <si>
    <t>P3i</t>
  </si>
  <si>
    <t>P4c</t>
  </si>
  <si>
    <t>P4n</t>
  </si>
  <si>
    <t>P4p</t>
  </si>
  <si>
    <t>P4i</t>
  </si>
  <si>
    <t>Z3c</t>
  </si>
  <si>
    <t>Z3n</t>
  </si>
  <si>
    <t>Z3p</t>
  </si>
  <si>
    <t>Z4c</t>
  </si>
  <si>
    <t>Z4n</t>
  </si>
  <si>
    <t>Z4p</t>
  </si>
  <si>
    <t>Z5c</t>
  </si>
  <si>
    <t>Z5n</t>
  </si>
  <si>
    <t>Z5p</t>
  </si>
  <si>
    <t>Z6c</t>
  </si>
  <si>
    <t>Z6n</t>
  </si>
  <si>
    <t>Z6p</t>
  </si>
  <si>
    <t>R1c</t>
  </si>
  <si>
    <t>R1n</t>
  </si>
  <si>
    <t>R1p</t>
  </si>
  <si>
    <t>R1s</t>
  </si>
  <si>
    <t>R2c</t>
  </si>
  <si>
    <t>R6c</t>
  </si>
  <si>
    <t>R6n</t>
  </si>
  <si>
    <t>R6p</t>
  </si>
  <si>
    <t>R6s</t>
  </si>
  <si>
    <t>R7c</t>
  </si>
  <si>
    <t>O3c</t>
  </si>
  <si>
    <t>O3h</t>
  </si>
  <si>
    <t>mmolO2/m^3</t>
  </si>
  <si>
    <t>mmolP/m^3</t>
  </si>
  <si>
    <t>mmolN/m^3</t>
  </si>
  <si>
    <t>mmolSi/m^3</t>
  </si>
  <si>
    <t>mmolS/m^3</t>
  </si>
  <si>
    <t>mgC/m^3</t>
  </si>
  <si>
    <t>mgChl/m^3</t>
  </si>
  <si>
    <t xml:space="preserve">mmolN/m^3 </t>
  </si>
  <si>
    <t xml:space="preserve">mgC/m^3 </t>
  </si>
  <si>
    <t>mmol/m^3</t>
  </si>
  <si>
    <t>#id</t>
  </si>
  <si>
    <t>nome</t>
  </si>
  <si>
    <t>unita</t>
  </si>
  <si>
    <t>Concentrazione Fiumi</t>
  </si>
  <si>
    <t>saturazione a 20*C e pressione atm in acqua dolce e'  9,1 mg/L pari a 284 mmol/m3</t>
  </si>
  <si>
    <t>vedi file confronto_carichi_ludwig_querin.xls</t>
  </si>
  <si>
    <t>in vector era 1.9678</t>
  </si>
  <si>
    <t>ripartisco N in NO3 e NH4 in proporzione 1 a 5</t>
  </si>
  <si>
    <t>uguale a N3n</t>
  </si>
  <si>
    <t>uso valore diverso da ZERO ma piccolo</t>
  </si>
  <si>
    <t>mmol/m3</t>
  </si>
  <si>
    <t>usando p_qnc = 0.017 mmolN/mgC</t>
  </si>
  <si>
    <t>C:N:P=21:09:01</t>
  </si>
  <si>
    <t>usando p_qpc = 0.0019 mmolP/mgC</t>
  </si>
  <si>
    <t>uso redfield</t>
  </si>
  <si>
    <t>usando p_qchlc = 0.02</t>
  </si>
  <si>
    <t>C:N:P=106:16:1</t>
  </si>
  <si>
    <t>stessa quota di N</t>
  </si>
  <si>
    <t>MESOZOO CARNI C:N:P = 50:9:1</t>
  </si>
  <si>
    <t>usando p_qnc = 0.015 mmolN/mgC</t>
  </si>
  <si>
    <t>usando p_qnc = 0.00167 mmolP/mgC</t>
  </si>
  <si>
    <t>MESOZOO OMNI</t>
  </si>
  <si>
    <t>microzooplankton uso C:N:P = 45:9:1</t>
  </si>
  <si>
    <t>usando p_qn_mz = 0.0167</t>
  </si>
  <si>
    <t>usando p_qp_mz = 0.00185</t>
  </si>
  <si>
    <t xml:space="preserve">pari a </t>
  </si>
  <si>
    <t>umol/kg</t>
  </si>
  <si>
    <t>valore usato in MEDSEA</t>
  </si>
  <si>
    <t>valore intermedio tra MEDSEA e VECTOR</t>
  </si>
  <si>
    <t>Raicich</t>
  </si>
  <si>
    <t>Cozzi and Giani</t>
  </si>
  <si>
    <t>difference</t>
  </si>
  <si>
    <t>addition</t>
  </si>
  <si>
    <t>data added</t>
  </si>
  <si>
    <t>%</t>
  </si>
  <si>
    <t>1</t>
  </si>
  <si>
    <t>Vjose</t>
  </si>
  <si>
    <t>2</t>
  </si>
  <si>
    <t>Seman</t>
  </si>
  <si>
    <t>3</t>
  </si>
  <si>
    <t>Shkumbi</t>
  </si>
  <si>
    <t>4</t>
  </si>
  <si>
    <t>Mat</t>
  </si>
  <si>
    <t>5</t>
  </si>
  <si>
    <t>Drin</t>
  </si>
  <si>
    <t>6</t>
  </si>
  <si>
    <t>Buene</t>
  </si>
  <si>
    <t>7</t>
  </si>
  <si>
    <t>HPP Dub/Kup + Ombla</t>
  </si>
  <si>
    <t>8</t>
  </si>
  <si>
    <t>Neretva</t>
  </si>
  <si>
    <t>9</t>
  </si>
  <si>
    <t>Cetina + Jadro</t>
  </si>
  <si>
    <t>10</t>
  </si>
  <si>
    <t>11</t>
  </si>
  <si>
    <t>12</t>
  </si>
  <si>
    <t>13</t>
  </si>
  <si>
    <t>diffused Istria (B,R,R,M,D,R)</t>
  </si>
  <si>
    <t>14</t>
  </si>
  <si>
    <t>15</t>
  </si>
  <si>
    <t>Isonzo + D/2</t>
  </si>
  <si>
    <t>16</t>
  </si>
  <si>
    <t>Tagliamento + D/2</t>
  </si>
  <si>
    <t>17</t>
  </si>
  <si>
    <t>Livenza + D/2</t>
  </si>
  <si>
    <t>18</t>
  </si>
  <si>
    <t>Piave + D/2</t>
  </si>
  <si>
    <t>19</t>
  </si>
  <si>
    <t>Sile + D/2</t>
  </si>
  <si>
    <t>20</t>
  </si>
  <si>
    <t>Brenta + 2*D/2</t>
  </si>
  <si>
    <t>21</t>
  </si>
  <si>
    <t>Adige + 2*D/2</t>
  </si>
  <si>
    <t>22</t>
  </si>
  <si>
    <t>Po + D/2</t>
  </si>
  <si>
    <t>23</t>
  </si>
  <si>
    <t>Reno</t>
  </si>
  <si>
    <t>24</t>
  </si>
  <si>
    <t>diffused Reno-Pescara</t>
  </si>
  <si>
    <t>25</t>
  </si>
  <si>
    <t>Pescara</t>
  </si>
  <si>
    <t>26</t>
  </si>
  <si>
    <t>diffused Pescara-Otranto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</si>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</sst>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6600"/>
      <name val="Calibri"/>
      <scheme val="minor"/>
    </font>
    <font>
      <sz val="10"/>
      <name val="Arial Unicode M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6" tint="-0.249977111117893"/>
      <name val="Calibri"/>
      <scheme val="minor"/>
    </font>
    <font>
      <sz val="12"/>
      <color rgb="FFFF66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49" fontId="1" fillId="0" borderId="4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/>
    <xf numFmtId="46" fontId="5" fillId="0" borderId="0" xfId="0" applyNumberFormat="1" applyFont="1"/>
    <xf numFmtId="49" fontId="1" fillId="0" borderId="4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49" fontId="6" fillId="0" borderId="19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7" fillId="0" borderId="20" xfId="0" applyNumberFormat="1" applyFont="1" applyBorder="1" applyAlignment="1">
      <alignment horizontal="center"/>
    </xf>
    <xf numFmtId="49" fontId="7" fillId="0" borderId="21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" fontId="1" fillId="0" borderId="22" xfId="0" applyNumberFormat="1" applyFont="1" applyBorder="1" applyAlignment="1">
      <alignment horizontal="center"/>
    </xf>
    <xf numFmtId="1" fontId="6" fillId="0" borderId="23" xfId="0" applyNumberFormat="1" applyFont="1" applyBorder="1" applyAlignment="1">
      <alignment horizontal="center"/>
    </xf>
    <xf numFmtId="49" fontId="0" fillId="0" borderId="6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 vertical="center"/>
    </xf>
    <xf numFmtId="49" fontId="0" fillId="2" borderId="12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4" fillId="0" borderId="23" xfId="0" applyNumberFormat="1" applyFont="1" applyBorder="1" applyAlignment="1">
      <alignment horizontal="center"/>
    </xf>
    <xf numFmtId="49" fontId="0" fillId="2" borderId="6" xfId="0" applyNumberFormat="1" applyFont="1" applyFill="1" applyBorder="1" applyAlignment="1">
      <alignment horizontal="center"/>
    </xf>
    <xf numFmtId="49" fontId="1" fillId="2" borderId="9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1" fontId="1" fillId="2" borderId="8" xfId="0" applyNumberFormat="1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9" fontId="0" fillId="0" borderId="9" xfId="0" applyNumberForma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26" xfId="0" applyBorder="1"/>
    <xf numFmtId="1" fontId="6" fillId="0" borderId="19" xfId="0" applyNumberFormat="1" applyFont="1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/>
    <xf numFmtId="0" fontId="0" fillId="0" borderId="29" xfId="0" applyBorder="1" applyAlignment="1">
      <alignment horizontal="center" vertical="center"/>
    </xf>
    <xf numFmtId="49" fontId="0" fillId="0" borderId="30" xfId="0" applyNumberFormat="1" applyFont="1" applyBorder="1" applyAlignment="1">
      <alignment horizontal="center"/>
    </xf>
    <xf numFmtId="0" fontId="0" fillId="0" borderId="31" xfId="0" applyBorder="1"/>
    <xf numFmtId="1" fontId="6" fillId="0" borderId="21" xfId="0" applyNumberFormat="1" applyFont="1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2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24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</cellXfs>
  <cellStyles count="3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" xfId="25" builtinId="8" hidden="1"/>
    <cellStyle name="Collegamento ipertestuale" xfId="27" builtinId="8" hidden="1"/>
    <cellStyle name="Collegamento ipertestuale" xfId="29" builtinId="8" hidden="1"/>
    <cellStyle name="Collegamento ipertestuale" xfId="31" builtinId="8" hidden="1"/>
    <cellStyle name="Collegamento ipertestuale" xfId="33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Collegamento visitato" xfId="22" builtinId="9" hidden="1"/>
    <cellStyle name="Collegamento visitato" xfId="24" builtinId="9" hidden="1"/>
    <cellStyle name="Collegamento visitato" xfId="26" builtinId="9" hidden="1"/>
    <cellStyle name="Collegamento visitato" xfId="28" builtinId="9" hidden="1"/>
    <cellStyle name="Collegamento visitato" xfId="30" builtinId="9" hidden="1"/>
    <cellStyle name="Collegamento visitato" xfId="32" builtinId="9" hidden="1"/>
    <cellStyle name="Collegamento visitato" xfId="3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ADRI_OPER_2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ADRI_OPER_1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ischarge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ADRI_OPER" connectionId="2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ischarge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29"/>
  <sheetViews>
    <sheetView tabSelected="1" workbookViewId="0">
      <selection activeCell="C34" sqref="C34"/>
    </sheetView>
  </sheetViews>
  <sheetFormatPr baseColWidth="10" defaultRowHeight="15" x14ac:dyDescent="0"/>
  <cols>
    <col min="1" max="1" width="5" customWidth="1"/>
    <col min="2" max="2" width="5.33203125" customWidth="1"/>
    <col min="3" max="3" width="24" customWidth="1"/>
    <col min="4" max="4" width="18.83203125" customWidth="1"/>
    <col min="5" max="12" width="14.1640625" customWidth="1"/>
  </cols>
  <sheetData>
    <row r="1" spans="2:59" ht="16" thickBot="1">
      <c r="I1" s="5">
        <v>1</v>
      </c>
      <c r="J1" s="5">
        <v>2</v>
      </c>
      <c r="K1" s="5">
        <v>3</v>
      </c>
      <c r="L1" s="5">
        <v>4</v>
      </c>
      <c r="M1" s="5">
        <v>5</v>
      </c>
      <c r="N1" s="5">
        <v>6</v>
      </c>
      <c r="O1" s="5">
        <v>7</v>
      </c>
      <c r="P1" s="5">
        <v>8</v>
      </c>
      <c r="Q1" s="5">
        <v>9</v>
      </c>
      <c r="R1" s="5">
        <v>10</v>
      </c>
      <c r="S1" s="5">
        <v>11</v>
      </c>
      <c r="T1" s="5">
        <v>12</v>
      </c>
      <c r="U1" s="5">
        <v>13</v>
      </c>
      <c r="V1" s="5">
        <v>14</v>
      </c>
      <c r="W1" s="5">
        <v>15</v>
      </c>
      <c r="X1" s="5">
        <v>16</v>
      </c>
      <c r="Y1" s="5">
        <v>17</v>
      </c>
      <c r="Z1" s="5">
        <v>18</v>
      </c>
      <c r="AA1" s="5">
        <v>19</v>
      </c>
      <c r="AB1" s="5">
        <v>20</v>
      </c>
      <c r="AC1" s="5">
        <v>21</v>
      </c>
      <c r="AD1" s="5">
        <v>22</v>
      </c>
      <c r="AE1" s="5">
        <v>23</v>
      </c>
      <c r="AF1" s="5">
        <v>24</v>
      </c>
      <c r="AG1" s="5">
        <v>25</v>
      </c>
      <c r="AH1" s="5">
        <v>26</v>
      </c>
      <c r="AI1" s="5">
        <v>27</v>
      </c>
      <c r="AJ1" s="5">
        <v>28</v>
      </c>
      <c r="AK1" s="5">
        <v>29</v>
      </c>
      <c r="AL1" s="5">
        <v>30</v>
      </c>
      <c r="AM1" s="5">
        <v>31</v>
      </c>
      <c r="AN1" s="5">
        <v>32</v>
      </c>
      <c r="AO1" s="5">
        <v>33</v>
      </c>
      <c r="AP1" s="5">
        <v>34</v>
      </c>
      <c r="AQ1" s="5">
        <v>35</v>
      </c>
      <c r="AR1" s="5">
        <v>36</v>
      </c>
      <c r="AS1" s="5">
        <v>37</v>
      </c>
      <c r="AT1" s="5">
        <v>38</v>
      </c>
      <c r="AU1" s="5">
        <v>39</v>
      </c>
      <c r="AV1" s="5">
        <v>40</v>
      </c>
      <c r="AW1" s="5">
        <v>41</v>
      </c>
      <c r="AX1" s="5">
        <v>42</v>
      </c>
      <c r="AY1" s="5">
        <v>43</v>
      </c>
      <c r="AZ1" s="5">
        <v>44</v>
      </c>
      <c r="BA1" s="5">
        <v>45</v>
      </c>
      <c r="BB1" s="5">
        <v>46</v>
      </c>
      <c r="BC1" s="5">
        <v>47</v>
      </c>
      <c r="BD1" s="5">
        <v>48</v>
      </c>
      <c r="BE1" s="5">
        <v>49</v>
      </c>
      <c r="BF1" s="5">
        <v>50</v>
      </c>
      <c r="BG1" s="5">
        <v>51</v>
      </c>
    </row>
    <row r="2" spans="2:59">
      <c r="B2" s="1" t="s">
        <v>15</v>
      </c>
      <c r="C2" s="2" t="s">
        <v>8</v>
      </c>
      <c r="D2" s="2" t="s">
        <v>9</v>
      </c>
      <c r="E2" s="2" t="s">
        <v>11</v>
      </c>
      <c r="F2" s="2" t="s">
        <v>12</v>
      </c>
      <c r="G2" s="2" t="s">
        <v>13</v>
      </c>
      <c r="H2" s="2" t="s">
        <v>10</v>
      </c>
      <c r="I2" s="6" t="s">
        <v>17</v>
      </c>
      <c r="J2" s="7" t="s">
        <v>18</v>
      </c>
      <c r="K2" s="7" t="s">
        <v>19</v>
      </c>
      <c r="L2" s="7" t="s">
        <v>20</v>
      </c>
      <c r="M2" s="7" t="s">
        <v>21</v>
      </c>
      <c r="N2" s="7" t="s">
        <v>22</v>
      </c>
      <c r="O2" s="7" t="s">
        <v>23</v>
      </c>
      <c r="P2" s="7" t="s">
        <v>24</v>
      </c>
      <c r="Q2" s="7" t="s">
        <v>25</v>
      </c>
      <c r="R2" s="7" t="s">
        <v>26</v>
      </c>
      <c r="S2" s="7" t="s">
        <v>27</v>
      </c>
      <c r="T2" s="7" t="s">
        <v>28</v>
      </c>
      <c r="U2" s="7" t="s">
        <v>29</v>
      </c>
      <c r="V2" s="7" t="s">
        <v>30</v>
      </c>
      <c r="W2" s="7" t="s">
        <v>31</v>
      </c>
      <c r="X2" s="7" t="s">
        <v>32</v>
      </c>
      <c r="Y2" s="7" t="s">
        <v>33</v>
      </c>
      <c r="Z2" s="7" t="s">
        <v>34</v>
      </c>
      <c r="AA2" s="7" t="s">
        <v>35</v>
      </c>
      <c r="AB2" s="7" t="s">
        <v>36</v>
      </c>
      <c r="AC2" s="7" t="s">
        <v>37</v>
      </c>
      <c r="AD2" s="7" t="s">
        <v>38</v>
      </c>
      <c r="AE2" s="7" t="s">
        <v>39</v>
      </c>
      <c r="AF2" s="7" t="s">
        <v>40</v>
      </c>
      <c r="AG2" s="7" t="s">
        <v>41</v>
      </c>
      <c r="AH2" s="7" t="s">
        <v>42</v>
      </c>
      <c r="AI2" s="7" t="s">
        <v>43</v>
      </c>
      <c r="AJ2" s="7" t="s">
        <v>44</v>
      </c>
      <c r="AK2" s="7" t="s">
        <v>45</v>
      </c>
      <c r="AL2" s="7" t="s">
        <v>46</v>
      </c>
      <c r="AM2" s="7" t="s">
        <v>47</v>
      </c>
      <c r="AN2" s="7" t="s">
        <v>48</v>
      </c>
      <c r="AO2" s="7" t="s">
        <v>49</v>
      </c>
      <c r="AP2" s="7" t="s">
        <v>50</v>
      </c>
      <c r="AQ2" s="7" t="s">
        <v>51</v>
      </c>
      <c r="AR2" s="7" t="s">
        <v>52</v>
      </c>
      <c r="AS2" s="7" t="s">
        <v>53</v>
      </c>
      <c r="AT2" s="7" t="s">
        <v>54</v>
      </c>
      <c r="AU2" s="7" t="s">
        <v>55</v>
      </c>
      <c r="AV2" s="7" t="s">
        <v>56</v>
      </c>
      <c r="AW2" s="7" t="s">
        <v>57</v>
      </c>
      <c r="AX2" s="7" t="s">
        <v>58</v>
      </c>
      <c r="AY2" s="7" t="s">
        <v>59</v>
      </c>
      <c r="AZ2" s="7" t="s">
        <v>60</v>
      </c>
      <c r="BA2" s="7" t="s">
        <v>61</v>
      </c>
      <c r="BB2" s="7" t="s">
        <v>62</v>
      </c>
      <c r="BC2" s="7" t="s">
        <v>63</v>
      </c>
      <c r="BD2" s="7" t="s">
        <v>64</v>
      </c>
      <c r="BE2" s="7" t="s">
        <v>65</v>
      </c>
      <c r="BF2" s="7" t="s">
        <v>66</v>
      </c>
      <c r="BG2" s="8" t="s">
        <v>67</v>
      </c>
    </row>
    <row r="3" spans="2:59" ht="16" thickBot="1">
      <c r="B3" s="60"/>
      <c r="C3" s="3"/>
      <c r="D3" s="3"/>
      <c r="E3" s="3"/>
      <c r="F3" s="4"/>
      <c r="G3" s="4"/>
      <c r="H3" s="3" t="s">
        <v>0</v>
      </c>
      <c r="I3" s="9" t="s">
        <v>68</v>
      </c>
      <c r="J3" s="10" t="s">
        <v>69</v>
      </c>
      <c r="K3" s="10" t="s">
        <v>70</v>
      </c>
      <c r="L3" s="10" t="s">
        <v>70</v>
      </c>
      <c r="M3" s="10" t="s">
        <v>70</v>
      </c>
      <c r="N3" s="10" t="s">
        <v>71</v>
      </c>
      <c r="O3" s="10" t="s">
        <v>72</v>
      </c>
      <c r="P3" s="10" t="s">
        <v>73</v>
      </c>
      <c r="Q3" s="10" t="s">
        <v>70</v>
      </c>
      <c r="R3" s="10" t="s">
        <v>69</v>
      </c>
      <c r="S3" s="10" t="s">
        <v>73</v>
      </c>
      <c r="T3" s="10" t="s">
        <v>70</v>
      </c>
      <c r="U3" s="10" t="s">
        <v>69</v>
      </c>
      <c r="V3" s="10" t="s">
        <v>74</v>
      </c>
      <c r="W3" s="10" t="s">
        <v>71</v>
      </c>
      <c r="X3" s="10" t="s">
        <v>73</v>
      </c>
      <c r="Y3" s="10" t="s">
        <v>70</v>
      </c>
      <c r="Z3" s="10" t="s">
        <v>69</v>
      </c>
      <c r="AA3" s="10" t="s">
        <v>74</v>
      </c>
      <c r="AB3" s="10" t="s">
        <v>73</v>
      </c>
      <c r="AC3" s="10" t="s">
        <v>75</v>
      </c>
      <c r="AD3" s="10" t="s">
        <v>69</v>
      </c>
      <c r="AE3" s="10" t="s">
        <v>74</v>
      </c>
      <c r="AF3" s="10" t="s">
        <v>73</v>
      </c>
      <c r="AG3" s="10" t="s">
        <v>70</v>
      </c>
      <c r="AH3" s="10" t="s">
        <v>69</v>
      </c>
      <c r="AI3" s="10" t="s">
        <v>74</v>
      </c>
      <c r="AJ3" s="10" t="s">
        <v>73</v>
      </c>
      <c r="AK3" s="10" t="s">
        <v>70</v>
      </c>
      <c r="AL3" s="10" t="s">
        <v>69</v>
      </c>
      <c r="AM3" s="10" t="s">
        <v>73</v>
      </c>
      <c r="AN3" s="10" t="s">
        <v>70</v>
      </c>
      <c r="AO3" s="10" t="s">
        <v>69</v>
      </c>
      <c r="AP3" s="10" t="s">
        <v>73</v>
      </c>
      <c r="AQ3" s="10" t="s">
        <v>70</v>
      </c>
      <c r="AR3" s="10" t="s">
        <v>69</v>
      </c>
      <c r="AS3" s="10" t="s">
        <v>73</v>
      </c>
      <c r="AT3" s="10" t="s">
        <v>70</v>
      </c>
      <c r="AU3" s="10" t="s">
        <v>69</v>
      </c>
      <c r="AV3" s="10" t="s">
        <v>73</v>
      </c>
      <c r="AW3" s="10" t="s">
        <v>70</v>
      </c>
      <c r="AX3" s="10" t="s">
        <v>69</v>
      </c>
      <c r="AY3" s="10" t="s">
        <v>71</v>
      </c>
      <c r="AZ3" s="10" t="s">
        <v>73</v>
      </c>
      <c r="BA3" s="10" t="s">
        <v>73</v>
      </c>
      <c r="BB3" s="10" t="s">
        <v>70</v>
      </c>
      <c r="BC3" s="10" t="s">
        <v>69</v>
      </c>
      <c r="BD3" s="10" t="s">
        <v>71</v>
      </c>
      <c r="BE3" s="10" t="s">
        <v>73</v>
      </c>
      <c r="BF3" s="10" t="s">
        <v>76</v>
      </c>
      <c r="BG3" s="11" t="s">
        <v>77</v>
      </c>
    </row>
    <row r="4" spans="2:59">
      <c r="B4" s="61" t="s">
        <v>113</v>
      </c>
      <c r="C4" s="17" t="s">
        <v>114</v>
      </c>
      <c r="D4" s="62" t="s">
        <v>1</v>
      </c>
      <c r="E4" s="63">
        <v>230</v>
      </c>
      <c r="F4" s="63">
        <v>337</v>
      </c>
      <c r="G4" s="77" t="s">
        <v>14</v>
      </c>
      <c r="H4" s="64">
        <v>107</v>
      </c>
      <c r="I4" s="65">
        <v>250</v>
      </c>
      <c r="J4" s="66">
        <v>2.5720000000000001</v>
      </c>
      <c r="K4" s="66">
        <v>150</v>
      </c>
      <c r="L4" s="66">
        <v>34.121000000000009</v>
      </c>
      <c r="M4" s="66">
        <v>0</v>
      </c>
      <c r="N4" s="66">
        <v>150</v>
      </c>
      <c r="O4" s="66">
        <v>0</v>
      </c>
      <c r="P4" s="66">
        <v>1</v>
      </c>
      <c r="Q4" s="66">
        <v>1.7000000000000001E-2</v>
      </c>
      <c r="R4" s="66">
        <v>1.9E-3</v>
      </c>
      <c r="S4" s="66">
        <v>1</v>
      </c>
      <c r="T4" s="66">
        <v>1.2578616352201257E-2</v>
      </c>
      <c r="U4" s="66">
        <v>7.8616352201257855E-4</v>
      </c>
      <c r="V4" s="66">
        <v>0.02</v>
      </c>
      <c r="W4" s="66">
        <v>1.2578616352201257E-2</v>
      </c>
      <c r="X4" s="66">
        <v>0.5</v>
      </c>
      <c r="Y4" s="66">
        <v>6.2893081761006284E-3</v>
      </c>
      <c r="Z4" s="66">
        <v>3.9308176100628928E-4</v>
      </c>
      <c r="AA4" s="66">
        <v>0.01</v>
      </c>
      <c r="AB4" s="66">
        <v>0.5</v>
      </c>
      <c r="AC4" s="66">
        <v>6.2893081761006284E-3</v>
      </c>
      <c r="AD4" s="66">
        <v>3.9308176100628928E-4</v>
      </c>
      <c r="AE4" s="66">
        <v>0.01</v>
      </c>
      <c r="AF4" s="66">
        <v>0.5</v>
      </c>
      <c r="AG4" s="66">
        <v>6.2893081761006284E-3</v>
      </c>
      <c r="AH4" s="66">
        <v>3.9308176100628928E-4</v>
      </c>
      <c r="AI4" s="66">
        <v>0.01</v>
      </c>
      <c r="AJ4" s="66">
        <v>0.1</v>
      </c>
      <c r="AK4" s="66">
        <v>1.5E-3</v>
      </c>
      <c r="AL4" s="66">
        <v>1.6700000000000002E-4</v>
      </c>
      <c r="AM4" s="66">
        <v>0.1</v>
      </c>
      <c r="AN4" s="66">
        <v>1.5E-3</v>
      </c>
      <c r="AO4" s="66">
        <v>1.6700000000000002E-4</v>
      </c>
      <c r="AP4" s="66">
        <v>0.1</v>
      </c>
      <c r="AQ4" s="66">
        <v>1.67E-3</v>
      </c>
      <c r="AR4" s="66">
        <v>1.8500000000000002E-4</v>
      </c>
      <c r="AS4" s="66">
        <v>0.1</v>
      </c>
      <c r="AT4" s="66">
        <v>1.67E-3</v>
      </c>
      <c r="AU4" s="66">
        <v>1.8500000000000002E-4</v>
      </c>
      <c r="AV4" s="66">
        <v>0</v>
      </c>
      <c r="AW4" s="66">
        <v>0</v>
      </c>
      <c r="AX4" s="66">
        <v>0</v>
      </c>
      <c r="AY4" s="66">
        <v>0</v>
      </c>
      <c r="AZ4" s="66">
        <v>0</v>
      </c>
      <c r="BA4" s="66">
        <v>0</v>
      </c>
      <c r="BB4" s="66">
        <v>0</v>
      </c>
      <c r="BC4" s="66">
        <v>0</v>
      </c>
      <c r="BD4" s="66">
        <v>0</v>
      </c>
      <c r="BE4" s="66">
        <v>0</v>
      </c>
      <c r="BF4" s="66">
        <v>33225</v>
      </c>
      <c r="BG4" s="67">
        <v>2800</v>
      </c>
    </row>
    <row r="5" spans="2:59">
      <c r="B5" s="31" t="s">
        <v>115</v>
      </c>
      <c r="C5" s="32" t="s">
        <v>116</v>
      </c>
      <c r="D5" s="33" t="s">
        <v>1</v>
      </c>
      <c r="E5" s="68">
        <v>233</v>
      </c>
      <c r="F5" s="68">
        <v>345</v>
      </c>
      <c r="G5" s="78" t="s">
        <v>14</v>
      </c>
      <c r="H5" s="30">
        <v>118</v>
      </c>
      <c r="I5" s="12">
        <v>250</v>
      </c>
      <c r="J5" s="13">
        <v>2.5720000000000001</v>
      </c>
      <c r="K5" s="13">
        <v>150</v>
      </c>
      <c r="L5" s="13">
        <v>34.121000000000009</v>
      </c>
      <c r="M5" s="13">
        <v>0</v>
      </c>
      <c r="N5" s="13">
        <v>150</v>
      </c>
      <c r="O5" s="13">
        <v>0</v>
      </c>
      <c r="P5" s="13">
        <v>1</v>
      </c>
      <c r="Q5" s="13">
        <v>1.7000000000000001E-2</v>
      </c>
      <c r="R5" s="13">
        <v>1.9E-3</v>
      </c>
      <c r="S5" s="13">
        <v>1</v>
      </c>
      <c r="T5" s="13">
        <v>1.2578616352201257E-2</v>
      </c>
      <c r="U5" s="13">
        <v>7.8616352201257855E-4</v>
      </c>
      <c r="V5" s="13">
        <v>0.02</v>
      </c>
      <c r="W5" s="13">
        <v>1.2578616352201257E-2</v>
      </c>
      <c r="X5" s="13">
        <v>0.5</v>
      </c>
      <c r="Y5" s="13">
        <v>6.2893081761006284E-3</v>
      </c>
      <c r="Z5" s="13">
        <v>3.9308176100628928E-4</v>
      </c>
      <c r="AA5" s="13">
        <v>0.01</v>
      </c>
      <c r="AB5" s="13">
        <v>0.5</v>
      </c>
      <c r="AC5" s="13">
        <v>6.2893081761006284E-3</v>
      </c>
      <c r="AD5" s="13">
        <v>3.9308176100628928E-4</v>
      </c>
      <c r="AE5" s="13">
        <v>0.01</v>
      </c>
      <c r="AF5" s="13">
        <v>0.5</v>
      </c>
      <c r="AG5" s="13">
        <v>6.2893081761006284E-3</v>
      </c>
      <c r="AH5" s="13">
        <v>3.9308176100628928E-4</v>
      </c>
      <c r="AI5" s="13">
        <v>0.01</v>
      </c>
      <c r="AJ5" s="13">
        <v>0.1</v>
      </c>
      <c r="AK5" s="13">
        <v>1.5E-3</v>
      </c>
      <c r="AL5" s="13">
        <v>1.6700000000000002E-4</v>
      </c>
      <c r="AM5" s="13">
        <v>0.1</v>
      </c>
      <c r="AN5" s="13">
        <v>1.5E-3</v>
      </c>
      <c r="AO5" s="13">
        <v>1.6700000000000002E-4</v>
      </c>
      <c r="AP5" s="13">
        <v>0.1</v>
      </c>
      <c r="AQ5" s="13">
        <v>1.67E-3</v>
      </c>
      <c r="AR5" s="13">
        <v>1.8500000000000002E-4</v>
      </c>
      <c r="AS5" s="13">
        <v>0.1</v>
      </c>
      <c r="AT5" s="13">
        <v>1.67E-3</v>
      </c>
      <c r="AU5" s="13">
        <v>1.8500000000000002E-4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33225</v>
      </c>
      <c r="BG5" s="69">
        <v>2800</v>
      </c>
    </row>
    <row r="6" spans="2:59">
      <c r="B6" s="31" t="s">
        <v>117</v>
      </c>
      <c r="C6" s="32" t="s">
        <v>118</v>
      </c>
      <c r="D6" s="33" t="s">
        <v>1</v>
      </c>
      <c r="E6" s="68">
        <v>233</v>
      </c>
      <c r="F6" s="68">
        <v>348</v>
      </c>
      <c r="G6" s="78" t="s">
        <v>14</v>
      </c>
      <c r="H6" s="30">
        <v>36</v>
      </c>
      <c r="I6" s="12">
        <v>250</v>
      </c>
      <c r="J6" s="13">
        <v>2.5720000000000001</v>
      </c>
      <c r="K6" s="13">
        <v>150</v>
      </c>
      <c r="L6" s="13">
        <v>34.121000000000009</v>
      </c>
      <c r="M6" s="13">
        <v>0</v>
      </c>
      <c r="N6" s="13">
        <v>150</v>
      </c>
      <c r="O6" s="13">
        <v>0</v>
      </c>
      <c r="P6" s="13">
        <v>1</v>
      </c>
      <c r="Q6" s="13">
        <v>1.7000000000000001E-2</v>
      </c>
      <c r="R6" s="13">
        <v>1.9E-3</v>
      </c>
      <c r="S6" s="13">
        <v>1</v>
      </c>
      <c r="T6" s="13">
        <v>1.2578616352201257E-2</v>
      </c>
      <c r="U6" s="13">
        <v>7.8616352201257855E-4</v>
      </c>
      <c r="V6" s="13">
        <v>0.02</v>
      </c>
      <c r="W6" s="13">
        <v>1.2578616352201257E-2</v>
      </c>
      <c r="X6" s="13">
        <v>0.5</v>
      </c>
      <c r="Y6" s="13">
        <v>6.2893081761006284E-3</v>
      </c>
      <c r="Z6" s="13">
        <v>3.9308176100628928E-4</v>
      </c>
      <c r="AA6" s="13">
        <v>0.01</v>
      </c>
      <c r="AB6" s="13">
        <v>0.5</v>
      </c>
      <c r="AC6" s="13">
        <v>6.2893081761006284E-3</v>
      </c>
      <c r="AD6" s="13">
        <v>3.9308176100628928E-4</v>
      </c>
      <c r="AE6" s="13">
        <v>0.01</v>
      </c>
      <c r="AF6" s="13">
        <v>0.5</v>
      </c>
      <c r="AG6" s="13">
        <v>6.2893081761006284E-3</v>
      </c>
      <c r="AH6" s="13">
        <v>3.9308176100628928E-4</v>
      </c>
      <c r="AI6" s="13">
        <v>0.01</v>
      </c>
      <c r="AJ6" s="13">
        <v>0.1</v>
      </c>
      <c r="AK6" s="13">
        <v>1.5E-3</v>
      </c>
      <c r="AL6" s="13">
        <v>1.6700000000000002E-4</v>
      </c>
      <c r="AM6" s="13">
        <v>0.1</v>
      </c>
      <c r="AN6" s="13">
        <v>1.5E-3</v>
      </c>
      <c r="AO6" s="13">
        <v>1.6700000000000002E-4</v>
      </c>
      <c r="AP6" s="13">
        <v>0.1</v>
      </c>
      <c r="AQ6" s="13">
        <v>1.67E-3</v>
      </c>
      <c r="AR6" s="13">
        <v>1.8500000000000002E-4</v>
      </c>
      <c r="AS6" s="13">
        <v>0.1</v>
      </c>
      <c r="AT6" s="13">
        <v>1.67E-3</v>
      </c>
      <c r="AU6" s="13">
        <v>1.8500000000000002E-4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33225</v>
      </c>
      <c r="BG6" s="69">
        <v>2800</v>
      </c>
    </row>
    <row r="7" spans="2:59">
      <c r="B7" s="25" t="s">
        <v>119</v>
      </c>
      <c r="C7" s="32" t="s">
        <v>120</v>
      </c>
      <c r="D7" s="33" t="s">
        <v>1</v>
      </c>
      <c r="E7" s="68">
        <v>237</v>
      </c>
      <c r="F7" s="68">
        <v>369</v>
      </c>
      <c r="G7" s="78" t="s">
        <v>14</v>
      </c>
      <c r="H7" s="30">
        <v>58</v>
      </c>
      <c r="I7" s="12">
        <v>250</v>
      </c>
      <c r="J7" s="13">
        <v>2.5720000000000001</v>
      </c>
      <c r="K7" s="13">
        <v>150</v>
      </c>
      <c r="L7" s="13">
        <v>34.121000000000009</v>
      </c>
      <c r="M7" s="13">
        <v>0</v>
      </c>
      <c r="N7" s="13">
        <v>150</v>
      </c>
      <c r="O7" s="13">
        <v>0</v>
      </c>
      <c r="P7" s="13">
        <v>1</v>
      </c>
      <c r="Q7" s="13">
        <v>1.7000000000000001E-2</v>
      </c>
      <c r="R7" s="13">
        <v>1.9E-3</v>
      </c>
      <c r="S7" s="13">
        <v>1</v>
      </c>
      <c r="T7" s="13">
        <v>1.2578616352201257E-2</v>
      </c>
      <c r="U7" s="13">
        <v>7.8616352201257855E-4</v>
      </c>
      <c r="V7" s="13">
        <v>0.02</v>
      </c>
      <c r="W7" s="13">
        <v>1.2578616352201257E-2</v>
      </c>
      <c r="X7" s="13">
        <v>0.5</v>
      </c>
      <c r="Y7" s="13">
        <v>6.2893081761006284E-3</v>
      </c>
      <c r="Z7" s="13">
        <v>3.9308176100628928E-4</v>
      </c>
      <c r="AA7" s="13">
        <v>0.01</v>
      </c>
      <c r="AB7" s="13">
        <v>0.5</v>
      </c>
      <c r="AC7" s="13">
        <v>6.2893081761006284E-3</v>
      </c>
      <c r="AD7" s="13">
        <v>3.9308176100628928E-4</v>
      </c>
      <c r="AE7" s="13">
        <v>0.01</v>
      </c>
      <c r="AF7" s="13">
        <v>0.5</v>
      </c>
      <c r="AG7" s="13">
        <v>6.2893081761006284E-3</v>
      </c>
      <c r="AH7" s="13">
        <v>3.9308176100628928E-4</v>
      </c>
      <c r="AI7" s="13">
        <v>0.01</v>
      </c>
      <c r="AJ7" s="13">
        <v>0.1</v>
      </c>
      <c r="AK7" s="13">
        <v>1.5E-3</v>
      </c>
      <c r="AL7" s="13">
        <v>1.6700000000000002E-4</v>
      </c>
      <c r="AM7" s="13">
        <v>0.1</v>
      </c>
      <c r="AN7" s="13">
        <v>1.5E-3</v>
      </c>
      <c r="AO7" s="13">
        <v>1.6700000000000002E-4</v>
      </c>
      <c r="AP7" s="13">
        <v>0.1</v>
      </c>
      <c r="AQ7" s="13">
        <v>1.67E-3</v>
      </c>
      <c r="AR7" s="13">
        <v>1.8500000000000002E-4</v>
      </c>
      <c r="AS7" s="13">
        <v>0.1</v>
      </c>
      <c r="AT7" s="13">
        <v>1.67E-3</v>
      </c>
      <c r="AU7" s="13">
        <v>1.8500000000000002E-4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33225</v>
      </c>
      <c r="BG7" s="69">
        <v>2800</v>
      </c>
    </row>
    <row r="8" spans="2:59">
      <c r="B8" s="31" t="s">
        <v>121</v>
      </c>
      <c r="C8" s="32" t="s">
        <v>122</v>
      </c>
      <c r="D8" s="33" t="s">
        <v>1</v>
      </c>
      <c r="E8" s="68">
        <v>237</v>
      </c>
      <c r="F8" s="68">
        <v>372</v>
      </c>
      <c r="G8" s="78" t="s">
        <v>14</v>
      </c>
      <c r="H8" s="30">
        <v>199</v>
      </c>
      <c r="I8" s="12">
        <v>250</v>
      </c>
      <c r="J8" s="13">
        <v>2.5720000000000001</v>
      </c>
      <c r="K8" s="13">
        <v>150</v>
      </c>
      <c r="L8" s="13">
        <v>34.121000000000009</v>
      </c>
      <c r="M8" s="13">
        <v>0</v>
      </c>
      <c r="N8" s="13">
        <v>150</v>
      </c>
      <c r="O8" s="13">
        <v>0</v>
      </c>
      <c r="P8" s="13">
        <v>1</v>
      </c>
      <c r="Q8" s="13">
        <v>1.7000000000000001E-2</v>
      </c>
      <c r="R8" s="13">
        <v>1.9E-3</v>
      </c>
      <c r="S8" s="13">
        <v>1</v>
      </c>
      <c r="T8" s="13">
        <v>1.2578616352201257E-2</v>
      </c>
      <c r="U8" s="13">
        <v>7.8616352201257855E-4</v>
      </c>
      <c r="V8" s="13">
        <v>0.02</v>
      </c>
      <c r="W8" s="13">
        <v>1.2578616352201257E-2</v>
      </c>
      <c r="X8" s="13">
        <v>0.5</v>
      </c>
      <c r="Y8" s="13">
        <v>6.2893081761006284E-3</v>
      </c>
      <c r="Z8" s="13">
        <v>3.9308176100628928E-4</v>
      </c>
      <c r="AA8" s="13">
        <v>0.01</v>
      </c>
      <c r="AB8" s="13">
        <v>0.5</v>
      </c>
      <c r="AC8" s="13">
        <v>6.2893081761006284E-3</v>
      </c>
      <c r="AD8" s="13">
        <v>3.9308176100628928E-4</v>
      </c>
      <c r="AE8" s="13">
        <v>0.01</v>
      </c>
      <c r="AF8" s="13">
        <v>0.5</v>
      </c>
      <c r="AG8" s="13">
        <v>6.2893081761006284E-3</v>
      </c>
      <c r="AH8" s="13">
        <v>3.9308176100628928E-4</v>
      </c>
      <c r="AI8" s="13">
        <v>0.01</v>
      </c>
      <c r="AJ8" s="13">
        <v>0.1</v>
      </c>
      <c r="AK8" s="13">
        <v>1.5E-3</v>
      </c>
      <c r="AL8" s="13">
        <v>1.6700000000000002E-4</v>
      </c>
      <c r="AM8" s="13">
        <v>0.1</v>
      </c>
      <c r="AN8" s="13">
        <v>1.5E-3</v>
      </c>
      <c r="AO8" s="13">
        <v>1.6700000000000002E-4</v>
      </c>
      <c r="AP8" s="13">
        <v>0.1</v>
      </c>
      <c r="AQ8" s="13">
        <v>1.67E-3</v>
      </c>
      <c r="AR8" s="13">
        <v>1.8500000000000002E-4</v>
      </c>
      <c r="AS8" s="13">
        <v>0.1</v>
      </c>
      <c r="AT8" s="13">
        <v>1.67E-3</v>
      </c>
      <c r="AU8" s="13">
        <v>1.8500000000000002E-4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33225</v>
      </c>
      <c r="BG8" s="69">
        <v>2800</v>
      </c>
    </row>
    <row r="9" spans="2:59">
      <c r="B9" s="31" t="s">
        <v>123</v>
      </c>
      <c r="C9" s="32" t="s">
        <v>124</v>
      </c>
      <c r="D9" s="33" t="s">
        <v>1</v>
      </c>
      <c r="E9" s="68">
        <v>230</v>
      </c>
      <c r="F9" s="68">
        <v>376</v>
      </c>
      <c r="G9" s="78" t="s">
        <v>15</v>
      </c>
      <c r="H9" s="30">
        <v>26</v>
      </c>
      <c r="I9" s="12">
        <v>250</v>
      </c>
      <c r="J9" s="13">
        <v>2.5720000000000001</v>
      </c>
      <c r="K9" s="13">
        <v>150</v>
      </c>
      <c r="L9" s="13">
        <v>34.121000000000009</v>
      </c>
      <c r="M9" s="13">
        <v>0</v>
      </c>
      <c r="N9" s="13">
        <v>150</v>
      </c>
      <c r="O9" s="13">
        <v>0</v>
      </c>
      <c r="P9" s="13">
        <v>1</v>
      </c>
      <c r="Q9" s="13">
        <v>1.7000000000000001E-2</v>
      </c>
      <c r="R9" s="13">
        <v>1.9E-3</v>
      </c>
      <c r="S9" s="13">
        <v>1</v>
      </c>
      <c r="T9" s="13">
        <v>1.2578616352201257E-2</v>
      </c>
      <c r="U9" s="13">
        <v>7.8616352201257855E-4</v>
      </c>
      <c r="V9" s="13">
        <v>0.02</v>
      </c>
      <c r="W9" s="13">
        <v>1.2578616352201257E-2</v>
      </c>
      <c r="X9" s="13">
        <v>0.5</v>
      </c>
      <c r="Y9" s="13">
        <v>6.2893081761006284E-3</v>
      </c>
      <c r="Z9" s="13">
        <v>3.9308176100628928E-4</v>
      </c>
      <c r="AA9" s="13">
        <v>0.01</v>
      </c>
      <c r="AB9" s="13">
        <v>0.5</v>
      </c>
      <c r="AC9" s="13">
        <v>6.2893081761006284E-3</v>
      </c>
      <c r="AD9" s="13">
        <v>3.9308176100628928E-4</v>
      </c>
      <c r="AE9" s="13">
        <v>0.01</v>
      </c>
      <c r="AF9" s="13">
        <v>0.5</v>
      </c>
      <c r="AG9" s="13">
        <v>6.2893081761006284E-3</v>
      </c>
      <c r="AH9" s="13">
        <v>3.9308176100628928E-4</v>
      </c>
      <c r="AI9" s="13">
        <v>0.01</v>
      </c>
      <c r="AJ9" s="13">
        <v>0.1</v>
      </c>
      <c r="AK9" s="13">
        <v>1.5E-3</v>
      </c>
      <c r="AL9" s="13">
        <v>1.6700000000000002E-4</v>
      </c>
      <c r="AM9" s="13">
        <v>0.1</v>
      </c>
      <c r="AN9" s="13">
        <v>1.5E-3</v>
      </c>
      <c r="AO9" s="13">
        <v>1.6700000000000002E-4</v>
      </c>
      <c r="AP9" s="13">
        <v>0.1</v>
      </c>
      <c r="AQ9" s="13">
        <v>1.67E-3</v>
      </c>
      <c r="AR9" s="13">
        <v>1.8500000000000002E-4</v>
      </c>
      <c r="AS9" s="13">
        <v>0.1</v>
      </c>
      <c r="AT9" s="13">
        <v>1.67E-3</v>
      </c>
      <c r="AU9" s="13">
        <v>1.8500000000000002E-4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33225</v>
      </c>
      <c r="BG9" s="69">
        <v>2800</v>
      </c>
    </row>
    <row r="10" spans="2:59">
      <c r="B10" s="25" t="s">
        <v>125</v>
      </c>
      <c r="C10" s="32" t="s">
        <v>126</v>
      </c>
      <c r="D10" s="33" t="s">
        <v>1</v>
      </c>
      <c r="E10" s="68">
        <v>189</v>
      </c>
      <c r="F10" s="68">
        <v>401</v>
      </c>
      <c r="G10" s="78" t="s">
        <v>15</v>
      </c>
      <c r="H10" s="30">
        <v>111</v>
      </c>
      <c r="I10" s="12">
        <v>250</v>
      </c>
      <c r="J10" s="13">
        <v>2.5720000000000001</v>
      </c>
      <c r="K10" s="13">
        <v>150</v>
      </c>
      <c r="L10" s="13">
        <v>34.121000000000009</v>
      </c>
      <c r="M10" s="13">
        <v>0</v>
      </c>
      <c r="N10" s="13">
        <v>150</v>
      </c>
      <c r="O10" s="13">
        <v>0</v>
      </c>
      <c r="P10" s="13">
        <v>1</v>
      </c>
      <c r="Q10" s="13">
        <v>1.7000000000000001E-2</v>
      </c>
      <c r="R10" s="13">
        <v>1.9E-3</v>
      </c>
      <c r="S10" s="13">
        <v>1</v>
      </c>
      <c r="T10" s="13">
        <v>1.2578616352201257E-2</v>
      </c>
      <c r="U10" s="13">
        <v>7.8616352201257855E-4</v>
      </c>
      <c r="V10" s="13">
        <v>0.02</v>
      </c>
      <c r="W10" s="13">
        <v>1.2578616352201257E-2</v>
      </c>
      <c r="X10" s="13">
        <v>0.5</v>
      </c>
      <c r="Y10" s="13">
        <v>6.2893081761006284E-3</v>
      </c>
      <c r="Z10" s="13">
        <v>3.9308176100628928E-4</v>
      </c>
      <c r="AA10" s="13">
        <v>0.01</v>
      </c>
      <c r="AB10" s="13">
        <v>0.5</v>
      </c>
      <c r="AC10" s="13">
        <v>6.2893081761006284E-3</v>
      </c>
      <c r="AD10" s="13">
        <v>3.9308176100628928E-4</v>
      </c>
      <c r="AE10" s="13">
        <v>0.01</v>
      </c>
      <c r="AF10" s="13">
        <v>0.5</v>
      </c>
      <c r="AG10" s="13">
        <v>6.2893081761006284E-3</v>
      </c>
      <c r="AH10" s="13">
        <v>3.9308176100628928E-4</v>
      </c>
      <c r="AI10" s="13">
        <v>0.01</v>
      </c>
      <c r="AJ10" s="13">
        <v>0.1</v>
      </c>
      <c r="AK10" s="13">
        <v>1.5E-3</v>
      </c>
      <c r="AL10" s="13">
        <v>1.6700000000000002E-4</v>
      </c>
      <c r="AM10" s="13">
        <v>0.1</v>
      </c>
      <c r="AN10" s="13">
        <v>1.5E-3</v>
      </c>
      <c r="AO10" s="13">
        <v>1.6700000000000002E-4</v>
      </c>
      <c r="AP10" s="13">
        <v>0.1</v>
      </c>
      <c r="AQ10" s="13">
        <v>1.67E-3</v>
      </c>
      <c r="AR10" s="13">
        <v>1.8500000000000002E-4</v>
      </c>
      <c r="AS10" s="13">
        <v>0.1</v>
      </c>
      <c r="AT10" s="13">
        <v>1.67E-3</v>
      </c>
      <c r="AU10" s="13">
        <v>1.8500000000000002E-4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33225</v>
      </c>
      <c r="BG10" s="69">
        <v>2800</v>
      </c>
    </row>
    <row r="11" spans="2:59">
      <c r="B11" s="31" t="s">
        <v>127</v>
      </c>
      <c r="C11" s="32" t="s">
        <v>128</v>
      </c>
      <c r="D11" s="33" t="s">
        <v>1</v>
      </c>
      <c r="E11" s="68">
        <v>169</v>
      </c>
      <c r="F11" s="68">
        <v>413</v>
      </c>
      <c r="G11" s="78" t="s">
        <v>14</v>
      </c>
      <c r="H11" s="30">
        <v>234</v>
      </c>
      <c r="I11" s="12">
        <v>250</v>
      </c>
      <c r="J11" s="13">
        <v>2.5720000000000001</v>
      </c>
      <c r="K11" s="13">
        <v>150</v>
      </c>
      <c r="L11" s="13">
        <v>34.121000000000009</v>
      </c>
      <c r="M11" s="13">
        <v>0</v>
      </c>
      <c r="N11" s="13">
        <v>150</v>
      </c>
      <c r="O11" s="13">
        <v>0</v>
      </c>
      <c r="P11" s="13">
        <v>1</v>
      </c>
      <c r="Q11" s="13">
        <v>1.7000000000000001E-2</v>
      </c>
      <c r="R11" s="13">
        <v>1.9E-3</v>
      </c>
      <c r="S11" s="13">
        <v>1</v>
      </c>
      <c r="T11" s="13">
        <v>1.2578616352201257E-2</v>
      </c>
      <c r="U11" s="13">
        <v>7.8616352201257855E-4</v>
      </c>
      <c r="V11" s="13">
        <v>0.02</v>
      </c>
      <c r="W11" s="13">
        <v>1.2578616352201257E-2</v>
      </c>
      <c r="X11" s="13">
        <v>0.5</v>
      </c>
      <c r="Y11" s="13">
        <v>6.2893081761006284E-3</v>
      </c>
      <c r="Z11" s="13">
        <v>3.9308176100628928E-4</v>
      </c>
      <c r="AA11" s="13">
        <v>0.01</v>
      </c>
      <c r="AB11" s="13">
        <v>0.5</v>
      </c>
      <c r="AC11" s="13">
        <v>6.2893081761006284E-3</v>
      </c>
      <c r="AD11" s="13">
        <v>3.9308176100628928E-4</v>
      </c>
      <c r="AE11" s="13">
        <v>0.01</v>
      </c>
      <c r="AF11" s="13">
        <v>0.5</v>
      </c>
      <c r="AG11" s="13">
        <v>6.2893081761006284E-3</v>
      </c>
      <c r="AH11" s="13">
        <v>3.9308176100628928E-4</v>
      </c>
      <c r="AI11" s="13">
        <v>0.01</v>
      </c>
      <c r="AJ11" s="13">
        <v>0.1</v>
      </c>
      <c r="AK11" s="13">
        <v>1.5E-3</v>
      </c>
      <c r="AL11" s="13">
        <v>1.6700000000000002E-4</v>
      </c>
      <c r="AM11" s="13">
        <v>0.1</v>
      </c>
      <c r="AN11" s="13">
        <v>1.5E-3</v>
      </c>
      <c r="AO11" s="13">
        <v>1.6700000000000002E-4</v>
      </c>
      <c r="AP11" s="13">
        <v>0.1</v>
      </c>
      <c r="AQ11" s="13">
        <v>1.67E-3</v>
      </c>
      <c r="AR11" s="13">
        <v>1.8500000000000002E-4</v>
      </c>
      <c r="AS11" s="13">
        <v>0.1</v>
      </c>
      <c r="AT11" s="13">
        <v>1.67E-3</v>
      </c>
      <c r="AU11" s="13">
        <v>1.8500000000000002E-4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33225</v>
      </c>
      <c r="BG11" s="69">
        <v>2800</v>
      </c>
    </row>
    <row r="12" spans="2:59">
      <c r="B12" s="31" t="s">
        <v>129</v>
      </c>
      <c r="C12" s="32" t="s">
        <v>130</v>
      </c>
      <c r="D12" s="33" t="s">
        <v>1</v>
      </c>
      <c r="E12" s="68">
        <v>143</v>
      </c>
      <c r="F12" s="68">
        <v>427</v>
      </c>
      <c r="G12" s="78" t="s">
        <v>15</v>
      </c>
      <c r="H12" s="30">
        <v>44</v>
      </c>
      <c r="I12" s="12">
        <v>250</v>
      </c>
      <c r="J12" s="13">
        <v>2.5720000000000001</v>
      </c>
      <c r="K12" s="13">
        <v>150</v>
      </c>
      <c r="L12" s="13">
        <v>34.121000000000009</v>
      </c>
      <c r="M12" s="13">
        <v>0</v>
      </c>
      <c r="N12" s="13">
        <v>150</v>
      </c>
      <c r="O12" s="13">
        <v>0</v>
      </c>
      <c r="P12" s="13">
        <v>1</v>
      </c>
      <c r="Q12" s="13">
        <v>1.7000000000000001E-2</v>
      </c>
      <c r="R12" s="13">
        <v>1.9E-3</v>
      </c>
      <c r="S12" s="13">
        <v>1</v>
      </c>
      <c r="T12" s="13">
        <v>1.2578616352201257E-2</v>
      </c>
      <c r="U12" s="13">
        <v>7.8616352201257855E-4</v>
      </c>
      <c r="V12" s="13">
        <v>0.02</v>
      </c>
      <c r="W12" s="13">
        <v>1.2578616352201257E-2</v>
      </c>
      <c r="X12" s="13">
        <v>0.5</v>
      </c>
      <c r="Y12" s="13">
        <v>6.2893081761006284E-3</v>
      </c>
      <c r="Z12" s="13">
        <v>3.9308176100628928E-4</v>
      </c>
      <c r="AA12" s="13">
        <v>0.01</v>
      </c>
      <c r="AB12" s="13">
        <v>0.5</v>
      </c>
      <c r="AC12" s="13">
        <v>6.2893081761006284E-3</v>
      </c>
      <c r="AD12" s="13">
        <v>3.9308176100628928E-4</v>
      </c>
      <c r="AE12" s="13">
        <v>0.01</v>
      </c>
      <c r="AF12" s="13">
        <v>0.5</v>
      </c>
      <c r="AG12" s="13">
        <v>6.2893081761006284E-3</v>
      </c>
      <c r="AH12" s="13">
        <v>3.9308176100628928E-4</v>
      </c>
      <c r="AI12" s="13">
        <v>0.01</v>
      </c>
      <c r="AJ12" s="13">
        <v>0.1</v>
      </c>
      <c r="AK12" s="13">
        <v>1.5E-3</v>
      </c>
      <c r="AL12" s="13">
        <v>1.6700000000000002E-4</v>
      </c>
      <c r="AM12" s="13">
        <v>0.1</v>
      </c>
      <c r="AN12" s="13">
        <v>1.5E-3</v>
      </c>
      <c r="AO12" s="13">
        <v>1.6700000000000002E-4</v>
      </c>
      <c r="AP12" s="13">
        <v>0.1</v>
      </c>
      <c r="AQ12" s="13">
        <v>1.67E-3</v>
      </c>
      <c r="AR12" s="13">
        <v>1.8500000000000002E-4</v>
      </c>
      <c r="AS12" s="13">
        <v>0.1</v>
      </c>
      <c r="AT12" s="13">
        <v>1.67E-3</v>
      </c>
      <c r="AU12" s="13">
        <v>1.8500000000000002E-4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33225</v>
      </c>
      <c r="BG12" s="69">
        <v>2800</v>
      </c>
    </row>
    <row r="13" spans="2:59">
      <c r="B13" s="25" t="s">
        <v>131</v>
      </c>
      <c r="C13" s="32" t="s">
        <v>5</v>
      </c>
      <c r="D13" s="33" t="s">
        <v>1</v>
      </c>
      <c r="E13" s="68">
        <v>117</v>
      </c>
      <c r="F13" s="68">
        <v>436</v>
      </c>
      <c r="G13" s="78" t="s">
        <v>15</v>
      </c>
      <c r="H13" s="30">
        <v>39</v>
      </c>
      <c r="I13" s="12">
        <v>250</v>
      </c>
      <c r="J13" s="13">
        <v>2.5720000000000001</v>
      </c>
      <c r="K13" s="13">
        <v>150</v>
      </c>
      <c r="L13" s="13">
        <v>34.121000000000009</v>
      </c>
      <c r="M13" s="13">
        <v>0</v>
      </c>
      <c r="N13" s="13">
        <v>150</v>
      </c>
      <c r="O13" s="13">
        <v>0</v>
      </c>
      <c r="P13" s="13">
        <v>1</v>
      </c>
      <c r="Q13" s="13">
        <v>1.7000000000000001E-2</v>
      </c>
      <c r="R13" s="13">
        <v>1.9E-3</v>
      </c>
      <c r="S13" s="13">
        <v>1</v>
      </c>
      <c r="T13" s="13">
        <v>1.2578616352201257E-2</v>
      </c>
      <c r="U13" s="13">
        <v>7.8616352201257855E-4</v>
      </c>
      <c r="V13" s="13">
        <v>0.02</v>
      </c>
      <c r="W13" s="13">
        <v>1.2578616352201257E-2</v>
      </c>
      <c r="X13" s="13">
        <v>0.5</v>
      </c>
      <c r="Y13" s="13">
        <v>6.2893081761006284E-3</v>
      </c>
      <c r="Z13" s="13">
        <v>3.9308176100628928E-4</v>
      </c>
      <c r="AA13" s="13">
        <v>0.01</v>
      </c>
      <c r="AB13" s="13">
        <v>0.5</v>
      </c>
      <c r="AC13" s="13">
        <v>6.2893081761006284E-3</v>
      </c>
      <c r="AD13" s="13">
        <v>3.9308176100628928E-4</v>
      </c>
      <c r="AE13" s="13">
        <v>0.01</v>
      </c>
      <c r="AF13" s="13">
        <v>0.5</v>
      </c>
      <c r="AG13" s="13">
        <v>6.2893081761006284E-3</v>
      </c>
      <c r="AH13" s="13">
        <v>3.9308176100628928E-4</v>
      </c>
      <c r="AI13" s="13">
        <v>0.01</v>
      </c>
      <c r="AJ13" s="13">
        <v>0.1</v>
      </c>
      <c r="AK13" s="13">
        <v>1.5E-3</v>
      </c>
      <c r="AL13" s="13">
        <v>1.6700000000000002E-4</v>
      </c>
      <c r="AM13" s="13">
        <v>0.1</v>
      </c>
      <c r="AN13" s="13">
        <v>1.5E-3</v>
      </c>
      <c r="AO13" s="13">
        <v>1.6700000000000002E-4</v>
      </c>
      <c r="AP13" s="13">
        <v>0.1</v>
      </c>
      <c r="AQ13" s="13">
        <v>1.67E-3</v>
      </c>
      <c r="AR13" s="13">
        <v>1.8500000000000002E-4</v>
      </c>
      <c r="AS13" s="13">
        <v>0.1</v>
      </c>
      <c r="AT13" s="13">
        <v>1.67E-3</v>
      </c>
      <c r="AU13" s="13">
        <v>1.8500000000000002E-4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33225</v>
      </c>
      <c r="BG13" s="69">
        <v>2800</v>
      </c>
    </row>
    <row r="14" spans="2:59">
      <c r="B14" s="31" t="s">
        <v>132</v>
      </c>
      <c r="C14" s="32" t="s">
        <v>6</v>
      </c>
      <c r="D14" s="33" t="s">
        <v>1</v>
      </c>
      <c r="E14" s="68">
        <v>89</v>
      </c>
      <c r="F14" s="68">
        <v>463</v>
      </c>
      <c r="G14" s="78" t="s">
        <v>14</v>
      </c>
      <c r="H14" s="30">
        <v>30</v>
      </c>
      <c r="I14" s="12">
        <v>250</v>
      </c>
      <c r="J14" s="13">
        <v>2.5720000000000001</v>
      </c>
      <c r="K14" s="13">
        <v>150</v>
      </c>
      <c r="L14" s="13">
        <v>34.121000000000009</v>
      </c>
      <c r="M14" s="13">
        <v>0</v>
      </c>
      <c r="N14" s="13">
        <v>150</v>
      </c>
      <c r="O14" s="13">
        <v>0</v>
      </c>
      <c r="P14" s="13">
        <v>1</v>
      </c>
      <c r="Q14" s="13">
        <v>1.7000000000000001E-2</v>
      </c>
      <c r="R14" s="13">
        <v>1.9E-3</v>
      </c>
      <c r="S14" s="13">
        <v>1</v>
      </c>
      <c r="T14" s="13">
        <v>1.2578616352201257E-2</v>
      </c>
      <c r="U14" s="13">
        <v>7.8616352201257855E-4</v>
      </c>
      <c r="V14" s="13">
        <v>0.02</v>
      </c>
      <c r="W14" s="13">
        <v>1.2578616352201257E-2</v>
      </c>
      <c r="X14" s="13">
        <v>0.5</v>
      </c>
      <c r="Y14" s="13">
        <v>6.2893081761006284E-3</v>
      </c>
      <c r="Z14" s="13">
        <v>3.9308176100628928E-4</v>
      </c>
      <c r="AA14" s="13">
        <v>0.01</v>
      </c>
      <c r="AB14" s="13">
        <v>0.5</v>
      </c>
      <c r="AC14" s="13">
        <v>6.2893081761006284E-3</v>
      </c>
      <c r="AD14" s="13">
        <v>3.9308176100628928E-4</v>
      </c>
      <c r="AE14" s="13">
        <v>0.01</v>
      </c>
      <c r="AF14" s="13">
        <v>0.5</v>
      </c>
      <c r="AG14" s="13">
        <v>6.2893081761006284E-3</v>
      </c>
      <c r="AH14" s="13">
        <v>3.9308176100628928E-4</v>
      </c>
      <c r="AI14" s="13">
        <v>0.01</v>
      </c>
      <c r="AJ14" s="13">
        <v>0.1</v>
      </c>
      <c r="AK14" s="13">
        <v>1.5E-3</v>
      </c>
      <c r="AL14" s="13">
        <v>1.6700000000000002E-4</v>
      </c>
      <c r="AM14" s="13">
        <v>0.1</v>
      </c>
      <c r="AN14" s="13">
        <v>1.5E-3</v>
      </c>
      <c r="AO14" s="13">
        <v>1.6700000000000002E-4</v>
      </c>
      <c r="AP14" s="13">
        <v>0.1</v>
      </c>
      <c r="AQ14" s="13">
        <v>1.67E-3</v>
      </c>
      <c r="AR14" s="13">
        <v>1.8500000000000002E-4</v>
      </c>
      <c r="AS14" s="13">
        <v>0.1</v>
      </c>
      <c r="AT14" s="13">
        <v>1.67E-3</v>
      </c>
      <c r="AU14" s="13">
        <v>1.8500000000000002E-4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33225</v>
      </c>
      <c r="BG14" s="69">
        <v>2800</v>
      </c>
    </row>
    <row r="15" spans="2:59">
      <c r="B15" s="31" t="s">
        <v>133</v>
      </c>
      <c r="C15" s="32" t="s">
        <v>7</v>
      </c>
      <c r="D15" s="33" t="s">
        <v>1</v>
      </c>
      <c r="E15" s="68">
        <v>87</v>
      </c>
      <c r="F15" s="68">
        <v>476</v>
      </c>
      <c r="G15" s="78" t="s">
        <v>14</v>
      </c>
      <c r="H15" s="30">
        <v>64</v>
      </c>
      <c r="I15" s="12">
        <v>250</v>
      </c>
      <c r="J15" s="13">
        <v>2.5720000000000001</v>
      </c>
      <c r="K15" s="13">
        <v>150</v>
      </c>
      <c r="L15" s="13">
        <v>34.121000000000009</v>
      </c>
      <c r="M15" s="13">
        <v>0</v>
      </c>
      <c r="N15" s="13">
        <v>150</v>
      </c>
      <c r="O15" s="13">
        <v>0</v>
      </c>
      <c r="P15" s="13">
        <v>1</v>
      </c>
      <c r="Q15" s="13">
        <v>1.7000000000000001E-2</v>
      </c>
      <c r="R15" s="13">
        <v>1.9E-3</v>
      </c>
      <c r="S15" s="13">
        <v>1</v>
      </c>
      <c r="T15" s="13">
        <v>1.2578616352201257E-2</v>
      </c>
      <c r="U15" s="13">
        <v>7.8616352201257855E-4</v>
      </c>
      <c r="V15" s="13">
        <v>0.02</v>
      </c>
      <c r="W15" s="13">
        <v>1.2578616352201257E-2</v>
      </c>
      <c r="X15" s="13">
        <v>0.5</v>
      </c>
      <c r="Y15" s="13">
        <v>6.2893081761006284E-3</v>
      </c>
      <c r="Z15" s="13">
        <v>3.9308176100628928E-4</v>
      </c>
      <c r="AA15" s="13">
        <v>0.01</v>
      </c>
      <c r="AB15" s="13">
        <v>0.5</v>
      </c>
      <c r="AC15" s="13">
        <v>6.2893081761006284E-3</v>
      </c>
      <c r="AD15" s="13">
        <v>3.9308176100628928E-4</v>
      </c>
      <c r="AE15" s="13">
        <v>0.01</v>
      </c>
      <c r="AF15" s="13">
        <v>0.5</v>
      </c>
      <c r="AG15" s="13">
        <v>6.2893081761006284E-3</v>
      </c>
      <c r="AH15" s="13">
        <v>3.9308176100628928E-4</v>
      </c>
      <c r="AI15" s="13">
        <v>0.01</v>
      </c>
      <c r="AJ15" s="13">
        <v>0.1</v>
      </c>
      <c r="AK15" s="13">
        <v>1.5E-3</v>
      </c>
      <c r="AL15" s="13">
        <v>1.6700000000000002E-4</v>
      </c>
      <c r="AM15" s="13">
        <v>0.1</v>
      </c>
      <c r="AN15" s="13">
        <v>1.5E-3</v>
      </c>
      <c r="AO15" s="13">
        <v>1.6700000000000002E-4</v>
      </c>
      <c r="AP15" s="13">
        <v>0.1</v>
      </c>
      <c r="AQ15" s="13">
        <v>1.67E-3</v>
      </c>
      <c r="AR15" s="13">
        <v>1.8500000000000002E-4</v>
      </c>
      <c r="AS15" s="13">
        <v>0.1</v>
      </c>
      <c r="AT15" s="13">
        <v>1.67E-3</v>
      </c>
      <c r="AU15" s="13">
        <v>1.8500000000000002E-4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33225</v>
      </c>
      <c r="BG15" s="69">
        <v>2800</v>
      </c>
    </row>
    <row r="16" spans="2:59">
      <c r="B16" s="31" t="s">
        <v>136</v>
      </c>
      <c r="C16" s="32" t="s">
        <v>2</v>
      </c>
      <c r="D16" s="44" t="s">
        <v>3</v>
      </c>
      <c r="E16" s="68">
        <v>48</v>
      </c>
      <c r="F16" s="68">
        <v>500</v>
      </c>
      <c r="G16" s="78" t="s">
        <v>14</v>
      </c>
      <c r="H16" s="47">
        <v>32</v>
      </c>
      <c r="I16" s="12">
        <v>250</v>
      </c>
      <c r="J16" s="13">
        <v>2.5720000000000001</v>
      </c>
      <c r="K16" s="13">
        <v>150</v>
      </c>
      <c r="L16" s="13">
        <v>34.121000000000009</v>
      </c>
      <c r="M16" s="13">
        <v>0</v>
      </c>
      <c r="N16" s="13">
        <v>150</v>
      </c>
      <c r="O16" s="13">
        <v>0</v>
      </c>
      <c r="P16" s="13">
        <v>1</v>
      </c>
      <c r="Q16" s="13">
        <v>1.7000000000000001E-2</v>
      </c>
      <c r="R16" s="13">
        <v>1.9E-3</v>
      </c>
      <c r="S16" s="13">
        <v>1</v>
      </c>
      <c r="T16" s="13">
        <v>1.2578616352201257E-2</v>
      </c>
      <c r="U16" s="13">
        <v>7.8616352201257855E-4</v>
      </c>
      <c r="V16" s="13">
        <v>0.02</v>
      </c>
      <c r="W16" s="13">
        <v>1.2578616352201257E-2</v>
      </c>
      <c r="X16" s="13">
        <v>0.5</v>
      </c>
      <c r="Y16" s="13">
        <v>6.2893081761006284E-3</v>
      </c>
      <c r="Z16" s="13">
        <v>3.9308176100628928E-4</v>
      </c>
      <c r="AA16" s="13">
        <v>0.01</v>
      </c>
      <c r="AB16" s="13">
        <v>0.5</v>
      </c>
      <c r="AC16" s="13">
        <v>6.2893081761006284E-3</v>
      </c>
      <c r="AD16" s="13">
        <v>3.9308176100628928E-4</v>
      </c>
      <c r="AE16" s="13">
        <v>0.01</v>
      </c>
      <c r="AF16" s="13">
        <v>0.5</v>
      </c>
      <c r="AG16" s="13">
        <v>6.2893081761006284E-3</v>
      </c>
      <c r="AH16" s="13">
        <v>3.9308176100628928E-4</v>
      </c>
      <c r="AI16" s="13">
        <v>0.01</v>
      </c>
      <c r="AJ16" s="13">
        <v>0.1</v>
      </c>
      <c r="AK16" s="13">
        <v>1.5E-3</v>
      </c>
      <c r="AL16" s="13">
        <v>1.6700000000000002E-4</v>
      </c>
      <c r="AM16" s="13">
        <v>0.1</v>
      </c>
      <c r="AN16" s="13">
        <v>1.5E-3</v>
      </c>
      <c r="AO16" s="13">
        <v>1.6700000000000002E-4</v>
      </c>
      <c r="AP16" s="13">
        <v>0.1</v>
      </c>
      <c r="AQ16" s="13">
        <v>1.67E-3</v>
      </c>
      <c r="AR16" s="13">
        <v>1.8500000000000002E-4</v>
      </c>
      <c r="AS16" s="13">
        <v>0.1</v>
      </c>
      <c r="AT16" s="13">
        <v>1.67E-3</v>
      </c>
      <c r="AU16" s="13">
        <v>1.8500000000000002E-4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33225</v>
      </c>
      <c r="BG16" s="69">
        <v>2800</v>
      </c>
    </row>
    <row r="17" spans="2:59">
      <c r="B17" s="31" t="s">
        <v>137</v>
      </c>
      <c r="C17" s="32" t="s">
        <v>138</v>
      </c>
      <c r="D17" s="44" t="s">
        <v>3</v>
      </c>
      <c r="E17" s="68">
        <v>42</v>
      </c>
      <c r="F17" s="68">
        <v>500</v>
      </c>
      <c r="G17" s="78" t="s">
        <v>15</v>
      </c>
      <c r="H17" s="47">
        <v>102</v>
      </c>
      <c r="I17" s="12">
        <v>250</v>
      </c>
      <c r="J17" s="13">
        <v>2.5720000000000001</v>
      </c>
      <c r="K17" s="13">
        <v>150</v>
      </c>
      <c r="L17" s="13">
        <v>34.121000000000009</v>
      </c>
      <c r="M17" s="13">
        <v>0</v>
      </c>
      <c r="N17" s="13">
        <v>150</v>
      </c>
      <c r="O17" s="13">
        <v>0</v>
      </c>
      <c r="P17" s="13">
        <v>1</v>
      </c>
      <c r="Q17" s="13">
        <v>1.7000000000000001E-2</v>
      </c>
      <c r="R17" s="13">
        <v>1.9E-3</v>
      </c>
      <c r="S17" s="13">
        <v>1</v>
      </c>
      <c r="T17" s="13">
        <v>1.2578616352201257E-2</v>
      </c>
      <c r="U17" s="13">
        <v>7.8616352201257855E-4</v>
      </c>
      <c r="V17" s="13">
        <v>0.02</v>
      </c>
      <c r="W17" s="13">
        <v>1.2578616352201257E-2</v>
      </c>
      <c r="X17" s="13">
        <v>0.5</v>
      </c>
      <c r="Y17" s="13">
        <v>6.2893081761006284E-3</v>
      </c>
      <c r="Z17" s="13">
        <v>3.9308176100628928E-4</v>
      </c>
      <c r="AA17" s="13">
        <v>0.01</v>
      </c>
      <c r="AB17" s="13">
        <v>0.5</v>
      </c>
      <c r="AC17" s="13">
        <v>6.2893081761006284E-3</v>
      </c>
      <c r="AD17" s="13">
        <v>3.9308176100628928E-4</v>
      </c>
      <c r="AE17" s="13">
        <v>0.01</v>
      </c>
      <c r="AF17" s="13">
        <v>0.5</v>
      </c>
      <c r="AG17" s="13">
        <v>6.2893081761006284E-3</v>
      </c>
      <c r="AH17" s="13">
        <v>3.9308176100628928E-4</v>
      </c>
      <c r="AI17" s="13">
        <v>0.01</v>
      </c>
      <c r="AJ17" s="13">
        <v>0.1</v>
      </c>
      <c r="AK17" s="13">
        <v>1.5E-3</v>
      </c>
      <c r="AL17" s="13">
        <v>1.6700000000000002E-4</v>
      </c>
      <c r="AM17" s="13">
        <v>0.1</v>
      </c>
      <c r="AN17" s="13">
        <v>1.5E-3</v>
      </c>
      <c r="AO17" s="13">
        <v>1.6700000000000002E-4</v>
      </c>
      <c r="AP17" s="13">
        <v>0.1</v>
      </c>
      <c r="AQ17" s="13">
        <v>1.67E-3</v>
      </c>
      <c r="AR17" s="13">
        <v>1.8500000000000002E-4</v>
      </c>
      <c r="AS17" s="13">
        <v>0.1</v>
      </c>
      <c r="AT17" s="13">
        <v>1.67E-3</v>
      </c>
      <c r="AU17" s="13">
        <v>1.8500000000000002E-4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33225</v>
      </c>
      <c r="BG17" s="69">
        <v>2800</v>
      </c>
    </row>
    <row r="18" spans="2:59">
      <c r="B18" s="25" t="s">
        <v>139</v>
      </c>
      <c r="C18" s="32" t="s">
        <v>140</v>
      </c>
      <c r="D18" s="33" t="s">
        <v>1</v>
      </c>
      <c r="E18" s="68">
        <v>29</v>
      </c>
      <c r="F18" s="68">
        <v>498</v>
      </c>
      <c r="G18" s="78" t="s">
        <v>15</v>
      </c>
      <c r="H18" s="30">
        <v>55</v>
      </c>
      <c r="I18" s="12">
        <v>250</v>
      </c>
      <c r="J18" s="13">
        <v>2.5720000000000001</v>
      </c>
      <c r="K18" s="13">
        <v>150</v>
      </c>
      <c r="L18" s="13">
        <v>34.121000000000009</v>
      </c>
      <c r="M18" s="13">
        <v>0</v>
      </c>
      <c r="N18" s="13">
        <v>150</v>
      </c>
      <c r="O18" s="13">
        <v>0</v>
      </c>
      <c r="P18" s="13">
        <v>1</v>
      </c>
      <c r="Q18" s="13">
        <v>1.7000000000000001E-2</v>
      </c>
      <c r="R18" s="13">
        <v>1.9E-3</v>
      </c>
      <c r="S18" s="13">
        <v>1</v>
      </c>
      <c r="T18" s="13">
        <v>1.2578616352201257E-2</v>
      </c>
      <c r="U18" s="13">
        <v>7.8616352201257855E-4</v>
      </c>
      <c r="V18" s="13">
        <v>0.02</v>
      </c>
      <c r="W18" s="13">
        <v>1.2578616352201257E-2</v>
      </c>
      <c r="X18" s="13">
        <v>0.5</v>
      </c>
      <c r="Y18" s="13">
        <v>6.2893081761006284E-3</v>
      </c>
      <c r="Z18" s="13">
        <v>3.9308176100628928E-4</v>
      </c>
      <c r="AA18" s="13">
        <v>0.01</v>
      </c>
      <c r="AB18" s="13">
        <v>0.5</v>
      </c>
      <c r="AC18" s="13">
        <v>6.2893081761006284E-3</v>
      </c>
      <c r="AD18" s="13">
        <v>3.9308176100628928E-4</v>
      </c>
      <c r="AE18" s="13">
        <v>0.01</v>
      </c>
      <c r="AF18" s="13">
        <v>0.5</v>
      </c>
      <c r="AG18" s="13">
        <v>6.2893081761006284E-3</v>
      </c>
      <c r="AH18" s="13">
        <v>3.9308176100628928E-4</v>
      </c>
      <c r="AI18" s="13">
        <v>0.01</v>
      </c>
      <c r="AJ18" s="13">
        <v>0.1</v>
      </c>
      <c r="AK18" s="13">
        <v>1.5E-3</v>
      </c>
      <c r="AL18" s="13">
        <v>1.6700000000000002E-4</v>
      </c>
      <c r="AM18" s="13">
        <v>0.1</v>
      </c>
      <c r="AN18" s="13">
        <v>1.5E-3</v>
      </c>
      <c r="AO18" s="13">
        <v>1.6700000000000002E-4</v>
      </c>
      <c r="AP18" s="13">
        <v>0.1</v>
      </c>
      <c r="AQ18" s="13">
        <v>1.67E-3</v>
      </c>
      <c r="AR18" s="13">
        <v>1.8500000000000002E-4</v>
      </c>
      <c r="AS18" s="13">
        <v>0.1</v>
      </c>
      <c r="AT18" s="13">
        <v>1.67E-3</v>
      </c>
      <c r="AU18" s="13">
        <v>1.8500000000000002E-4</v>
      </c>
      <c r="AV18" s="13">
        <v>0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33225</v>
      </c>
      <c r="BG18" s="69">
        <v>2800</v>
      </c>
    </row>
    <row r="19" spans="2:59">
      <c r="B19" s="31" t="s">
        <v>141</v>
      </c>
      <c r="C19" s="32" t="s">
        <v>142</v>
      </c>
      <c r="D19" s="33" t="s">
        <v>1</v>
      </c>
      <c r="E19" s="68">
        <v>22</v>
      </c>
      <c r="F19" s="68">
        <v>496</v>
      </c>
      <c r="G19" s="78" t="s">
        <v>15</v>
      </c>
      <c r="H19" s="30">
        <v>94</v>
      </c>
      <c r="I19" s="12">
        <v>250</v>
      </c>
      <c r="J19" s="13">
        <v>2.5720000000000001</v>
      </c>
      <c r="K19" s="13">
        <v>150</v>
      </c>
      <c r="L19" s="13">
        <v>34.121000000000009</v>
      </c>
      <c r="M19" s="13">
        <v>0</v>
      </c>
      <c r="N19" s="13">
        <v>150</v>
      </c>
      <c r="O19" s="13">
        <v>0</v>
      </c>
      <c r="P19" s="13">
        <v>1</v>
      </c>
      <c r="Q19" s="13">
        <v>1.7000000000000001E-2</v>
      </c>
      <c r="R19" s="13">
        <v>1.9E-3</v>
      </c>
      <c r="S19" s="13">
        <v>1</v>
      </c>
      <c r="T19" s="13">
        <v>1.2578616352201257E-2</v>
      </c>
      <c r="U19" s="13">
        <v>7.8616352201257855E-4</v>
      </c>
      <c r="V19" s="13">
        <v>0.02</v>
      </c>
      <c r="W19" s="13">
        <v>1.2578616352201257E-2</v>
      </c>
      <c r="X19" s="13">
        <v>0.5</v>
      </c>
      <c r="Y19" s="13">
        <v>6.2893081761006284E-3</v>
      </c>
      <c r="Z19" s="13">
        <v>3.9308176100628928E-4</v>
      </c>
      <c r="AA19" s="13">
        <v>0.01</v>
      </c>
      <c r="AB19" s="13">
        <v>0.5</v>
      </c>
      <c r="AC19" s="13">
        <v>6.2893081761006284E-3</v>
      </c>
      <c r="AD19" s="13">
        <v>3.9308176100628928E-4</v>
      </c>
      <c r="AE19" s="13">
        <v>0.01</v>
      </c>
      <c r="AF19" s="13">
        <v>0.5</v>
      </c>
      <c r="AG19" s="13">
        <v>6.2893081761006284E-3</v>
      </c>
      <c r="AH19" s="13">
        <v>3.9308176100628928E-4</v>
      </c>
      <c r="AI19" s="13">
        <v>0.01</v>
      </c>
      <c r="AJ19" s="13">
        <v>0.1</v>
      </c>
      <c r="AK19" s="13">
        <v>1.5E-3</v>
      </c>
      <c r="AL19" s="13">
        <v>1.6700000000000002E-4</v>
      </c>
      <c r="AM19" s="13">
        <v>0.1</v>
      </c>
      <c r="AN19" s="13">
        <v>1.5E-3</v>
      </c>
      <c r="AO19" s="13">
        <v>1.6700000000000002E-4</v>
      </c>
      <c r="AP19" s="13">
        <v>0.1</v>
      </c>
      <c r="AQ19" s="13">
        <v>1.67E-3</v>
      </c>
      <c r="AR19" s="13">
        <v>1.8500000000000002E-4</v>
      </c>
      <c r="AS19" s="13">
        <v>0.1</v>
      </c>
      <c r="AT19" s="13">
        <v>1.67E-3</v>
      </c>
      <c r="AU19" s="13">
        <v>1.8500000000000002E-4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0</v>
      </c>
      <c r="BD19" s="13">
        <v>0</v>
      </c>
      <c r="BE19" s="13">
        <v>0</v>
      </c>
      <c r="BF19" s="13">
        <v>33225</v>
      </c>
      <c r="BG19" s="69">
        <v>2800</v>
      </c>
    </row>
    <row r="20" spans="2:59">
      <c r="B20" s="31" t="s">
        <v>143</v>
      </c>
      <c r="C20" s="32" t="s">
        <v>144</v>
      </c>
      <c r="D20" s="33" t="s">
        <v>1</v>
      </c>
      <c r="E20" s="68">
        <v>16</v>
      </c>
      <c r="F20" s="68">
        <v>493</v>
      </c>
      <c r="G20" s="78" t="s">
        <v>15</v>
      </c>
      <c r="H20" s="30">
        <v>39</v>
      </c>
      <c r="I20" s="12">
        <v>250</v>
      </c>
      <c r="J20" s="13">
        <v>2.5720000000000001</v>
      </c>
      <c r="K20" s="13">
        <v>150</v>
      </c>
      <c r="L20" s="13">
        <v>34.121000000000009</v>
      </c>
      <c r="M20" s="13">
        <v>0</v>
      </c>
      <c r="N20" s="13">
        <v>150</v>
      </c>
      <c r="O20" s="13">
        <v>0</v>
      </c>
      <c r="P20" s="13">
        <v>1</v>
      </c>
      <c r="Q20" s="13">
        <v>1.7000000000000001E-2</v>
      </c>
      <c r="R20" s="13">
        <v>1.9E-3</v>
      </c>
      <c r="S20" s="13">
        <v>1</v>
      </c>
      <c r="T20" s="13">
        <v>1.2578616352201257E-2</v>
      </c>
      <c r="U20" s="13">
        <v>7.8616352201257855E-4</v>
      </c>
      <c r="V20" s="13">
        <v>0.02</v>
      </c>
      <c r="W20" s="13">
        <v>1.2578616352201257E-2</v>
      </c>
      <c r="X20" s="13">
        <v>0.5</v>
      </c>
      <c r="Y20" s="13">
        <v>6.2893081761006284E-3</v>
      </c>
      <c r="Z20" s="13">
        <v>3.9308176100628928E-4</v>
      </c>
      <c r="AA20" s="13">
        <v>0.01</v>
      </c>
      <c r="AB20" s="13">
        <v>0.5</v>
      </c>
      <c r="AC20" s="13">
        <v>6.2893081761006284E-3</v>
      </c>
      <c r="AD20" s="13">
        <v>3.9308176100628928E-4</v>
      </c>
      <c r="AE20" s="13">
        <v>0.01</v>
      </c>
      <c r="AF20" s="13">
        <v>0.5</v>
      </c>
      <c r="AG20" s="13">
        <v>6.2893081761006284E-3</v>
      </c>
      <c r="AH20" s="13">
        <v>3.9308176100628928E-4</v>
      </c>
      <c r="AI20" s="13">
        <v>0.01</v>
      </c>
      <c r="AJ20" s="13">
        <v>0.1</v>
      </c>
      <c r="AK20" s="13">
        <v>1.5E-3</v>
      </c>
      <c r="AL20" s="13">
        <v>1.6700000000000002E-4</v>
      </c>
      <c r="AM20" s="13">
        <v>0.1</v>
      </c>
      <c r="AN20" s="13">
        <v>1.5E-3</v>
      </c>
      <c r="AO20" s="13">
        <v>1.6700000000000002E-4</v>
      </c>
      <c r="AP20" s="13">
        <v>0.1</v>
      </c>
      <c r="AQ20" s="13">
        <v>1.67E-3</v>
      </c>
      <c r="AR20" s="13">
        <v>1.8500000000000002E-4</v>
      </c>
      <c r="AS20" s="13">
        <v>0.1</v>
      </c>
      <c r="AT20" s="13">
        <v>1.67E-3</v>
      </c>
      <c r="AU20" s="13">
        <v>1.8500000000000002E-4</v>
      </c>
      <c r="AV20" s="13">
        <v>0</v>
      </c>
      <c r="AW20" s="13">
        <v>0</v>
      </c>
      <c r="AX20" s="13">
        <v>0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33225</v>
      </c>
      <c r="BG20" s="69">
        <v>2800</v>
      </c>
    </row>
    <row r="21" spans="2:59">
      <c r="B21" s="25" t="s">
        <v>145</v>
      </c>
      <c r="C21" s="32" t="s">
        <v>146</v>
      </c>
      <c r="D21" s="33" t="s">
        <v>1</v>
      </c>
      <c r="E21" s="68">
        <v>12</v>
      </c>
      <c r="F21" s="68">
        <v>492</v>
      </c>
      <c r="G21" s="78" t="s">
        <v>15</v>
      </c>
      <c r="H21" s="30">
        <v>40</v>
      </c>
      <c r="I21" s="12">
        <v>250</v>
      </c>
      <c r="J21" s="13">
        <v>2.5720000000000001</v>
      </c>
      <c r="K21" s="13">
        <v>150</v>
      </c>
      <c r="L21" s="13">
        <v>34.121000000000009</v>
      </c>
      <c r="M21" s="13">
        <v>0</v>
      </c>
      <c r="N21" s="13">
        <v>150</v>
      </c>
      <c r="O21" s="13">
        <v>0</v>
      </c>
      <c r="P21" s="13">
        <v>1</v>
      </c>
      <c r="Q21" s="13">
        <v>1.7000000000000001E-2</v>
      </c>
      <c r="R21" s="13">
        <v>1.9E-3</v>
      </c>
      <c r="S21" s="13">
        <v>1</v>
      </c>
      <c r="T21" s="13">
        <v>1.2578616352201257E-2</v>
      </c>
      <c r="U21" s="13">
        <v>7.8616352201257855E-4</v>
      </c>
      <c r="V21" s="13">
        <v>0.02</v>
      </c>
      <c r="W21" s="13">
        <v>1.2578616352201257E-2</v>
      </c>
      <c r="X21" s="13">
        <v>0.5</v>
      </c>
      <c r="Y21" s="13">
        <v>6.2893081761006284E-3</v>
      </c>
      <c r="Z21" s="13">
        <v>3.9308176100628928E-4</v>
      </c>
      <c r="AA21" s="13">
        <v>0.01</v>
      </c>
      <c r="AB21" s="13">
        <v>0.5</v>
      </c>
      <c r="AC21" s="13">
        <v>6.2893081761006284E-3</v>
      </c>
      <c r="AD21" s="13">
        <v>3.9308176100628928E-4</v>
      </c>
      <c r="AE21" s="13">
        <v>0.01</v>
      </c>
      <c r="AF21" s="13">
        <v>0.5</v>
      </c>
      <c r="AG21" s="13">
        <v>6.2893081761006284E-3</v>
      </c>
      <c r="AH21" s="13">
        <v>3.9308176100628928E-4</v>
      </c>
      <c r="AI21" s="13">
        <v>0.01</v>
      </c>
      <c r="AJ21" s="13">
        <v>0.1</v>
      </c>
      <c r="AK21" s="13">
        <v>1.5E-3</v>
      </c>
      <c r="AL21" s="13">
        <v>1.6700000000000002E-4</v>
      </c>
      <c r="AM21" s="13">
        <v>0.1</v>
      </c>
      <c r="AN21" s="13">
        <v>1.5E-3</v>
      </c>
      <c r="AO21" s="13">
        <v>1.6700000000000002E-4</v>
      </c>
      <c r="AP21" s="13">
        <v>0.1</v>
      </c>
      <c r="AQ21" s="13">
        <v>1.67E-3</v>
      </c>
      <c r="AR21" s="13">
        <v>1.8500000000000002E-4</v>
      </c>
      <c r="AS21" s="13">
        <v>0.1</v>
      </c>
      <c r="AT21" s="13">
        <v>1.67E-3</v>
      </c>
      <c r="AU21" s="13">
        <v>1.8500000000000002E-4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0</v>
      </c>
      <c r="BB21" s="13">
        <v>0</v>
      </c>
      <c r="BC21" s="13">
        <v>0</v>
      </c>
      <c r="BD21" s="13">
        <v>0</v>
      </c>
      <c r="BE21" s="13">
        <v>0</v>
      </c>
      <c r="BF21" s="13">
        <v>33225</v>
      </c>
      <c r="BG21" s="69">
        <v>2800</v>
      </c>
    </row>
    <row r="22" spans="2:59">
      <c r="B22" s="31" t="s">
        <v>147</v>
      </c>
      <c r="C22" s="32" t="s">
        <v>148</v>
      </c>
      <c r="D22" s="33" t="s">
        <v>1</v>
      </c>
      <c r="E22" s="68">
        <v>3</v>
      </c>
      <c r="F22" s="68">
        <v>481</v>
      </c>
      <c r="G22" s="78" t="s">
        <v>16</v>
      </c>
      <c r="H22" s="30">
        <v>115</v>
      </c>
      <c r="I22" s="12">
        <v>250</v>
      </c>
      <c r="J22" s="13">
        <v>2.5720000000000001</v>
      </c>
      <c r="K22" s="13">
        <v>150</v>
      </c>
      <c r="L22" s="13">
        <v>34.121000000000009</v>
      </c>
      <c r="M22" s="13">
        <v>0</v>
      </c>
      <c r="N22" s="13">
        <v>150</v>
      </c>
      <c r="O22" s="13">
        <v>0</v>
      </c>
      <c r="P22" s="13">
        <v>1</v>
      </c>
      <c r="Q22" s="13">
        <v>1.7000000000000001E-2</v>
      </c>
      <c r="R22" s="13">
        <v>1.9E-3</v>
      </c>
      <c r="S22" s="13">
        <v>1</v>
      </c>
      <c r="T22" s="13">
        <v>1.2578616352201257E-2</v>
      </c>
      <c r="U22" s="13">
        <v>7.8616352201257855E-4</v>
      </c>
      <c r="V22" s="13">
        <v>0.02</v>
      </c>
      <c r="W22" s="13">
        <v>1.2578616352201257E-2</v>
      </c>
      <c r="X22" s="13">
        <v>0.5</v>
      </c>
      <c r="Y22" s="13">
        <v>6.2893081761006284E-3</v>
      </c>
      <c r="Z22" s="13">
        <v>3.9308176100628928E-4</v>
      </c>
      <c r="AA22" s="13">
        <v>0.01</v>
      </c>
      <c r="AB22" s="13">
        <v>0.5</v>
      </c>
      <c r="AC22" s="13">
        <v>6.2893081761006284E-3</v>
      </c>
      <c r="AD22" s="13">
        <v>3.9308176100628928E-4</v>
      </c>
      <c r="AE22" s="13">
        <v>0.01</v>
      </c>
      <c r="AF22" s="13">
        <v>0.5</v>
      </c>
      <c r="AG22" s="13">
        <v>6.2893081761006284E-3</v>
      </c>
      <c r="AH22" s="13">
        <v>3.9308176100628928E-4</v>
      </c>
      <c r="AI22" s="13">
        <v>0.01</v>
      </c>
      <c r="AJ22" s="13">
        <v>0.1</v>
      </c>
      <c r="AK22" s="13">
        <v>1.5E-3</v>
      </c>
      <c r="AL22" s="13">
        <v>1.6700000000000002E-4</v>
      </c>
      <c r="AM22" s="13">
        <v>0.1</v>
      </c>
      <c r="AN22" s="13">
        <v>1.5E-3</v>
      </c>
      <c r="AO22" s="13">
        <v>1.6700000000000002E-4</v>
      </c>
      <c r="AP22" s="13">
        <v>0.1</v>
      </c>
      <c r="AQ22" s="13">
        <v>1.67E-3</v>
      </c>
      <c r="AR22" s="13">
        <v>1.8500000000000002E-4</v>
      </c>
      <c r="AS22" s="13">
        <v>0.1</v>
      </c>
      <c r="AT22" s="13">
        <v>1.67E-3</v>
      </c>
      <c r="AU22" s="13">
        <v>1.8500000000000002E-4</v>
      </c>
      <c r="AV22" s="13">
        <v>0</v>
      </c>
      <c r="AW22" s="13">
        <v>0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33225</v>
      </c>
      <c r="BG22" s="69">
        <v>2800</v>
      </c>
    </row>
    <row r="23" spans="2:59">
      <c r="B23" s="31" t="s">
        <v>149</v>
      </c>
      <c r="C23" s="32" t="s">
        <v>150</v>
      </c>
      <c r="D23" s="33" t="s">
        <v>1</v>
      </c>
      <c r="E23" s="68">
        <v>4</v>
      </c>
      <c r="F23" s="68">
        <v>479</v>
      </c>
      <c r="G23" s="78" t="s">
        <v>16</v>
      </c>
      <c r="H23" s="30">
        <v>162</v>
      </c>
      <c r="I23" s="12">
        <v>250</v>
      </c>
      <c r="J23" s="13">
        <v>2.5720000000000001</v>
      </c>
      <c r="K23" s="13">
        <v>150</v>
      </c>
      <c r="L23" s="13">
        <v>34.121000000000009</v>
      </c>
      <c r="M23" s="13">
        <v>0</v>
      </c>
      <c r="N23" s="13">
        <v>150</v>
      </c>
      <c r="O23" s="13">
        <v>0</v>
      </c>
      <c r="P23" s="13">
        <v>1</v>
      </c>
      <c r="Q23" s="13">
        <v>1.7000000000000001E-2</v>
      </c>
      <c r="R23" s="13">
        <v>1.9E-3</v>
      </c>
      <c r="S23" s="13">
        <v>1</v>
      </c>
      <c r="T23" s="13">
        <v>1.2578616352201257E-2</v>
      </c>
      <c r="U23" s="13">
        <v>7.8616352201257855E-4</v>
      </c>
      <c r="V23" s="13">
        <v>0.02</v>
      </c>
      <c r="W23" s="13">
        <v>1.2578616352201257E-2</v>
      </c>
      <c r="X23" s="13">
        <v>0.5</v>
      </c>
      <c r="Y23" s="13">
        <v>6.2893081761006284E-3</v>
      </c>
      <c r="Z23" s="13">
        <v>3.9308176100628928E-4</v>
      </c>
      <c r="AA23" s="13">
        <v>0.01</v>
      </c>
      <c r="AB23" s="13">
        <v>0.5</v>
      </c>
      <c r="AC23" s="13">
        <v>6.2893081761006284E-3</v>
      </c>
      <c r="AD23" s="13">
        <v>3.9308176100628928E-4</v>
      </c>
      <c r="AE23" s="13">
        <v>0.01</v>
      </c>
      <c r="AF23" s="13">
        <v>0.5</v>
      </c>
      <c r="AG23" s="13">
        <v>6.2893081761006284E-3</v>
      </c>
      <c r="AH23" s="13">
        <v>3.9308176100628928E-4</v>
      </c>
      <c r="AI23" s="13">
        <v>0.01</v>
      </c>
      <c r="AJ23" s="13">
        <v>0.1</v>
      </c>
      <c r="AK23" s="13">
        <v>1.5E-3</v>
      </c>
      <c r="AL23" s="13">
        <v>1.6700000000000002E-4</v>
      </c>
      <c r="AM23" s="13">
        <v>0.1</v>
      </c>
      <c r="AN23" s="13">
        <v>1.5E-3</v>
      </c>
      <c r="AO23" s="13">
        <v>1.6700000000000002E-4</v>
      </c>
      <c r="AP23" s="13">
        <v>0.1</v>
      </c>
      <c r="AQ23" s="13">
        <v>1.67E-3</v>
      </c>
      <c r="AR23" s="13">
        <v>1.8500000000000002E-4</v>
      </c>
      <c r="AS23" s="13">
        <v>0.1</v>
      </c>
      <c r="AT23" s="13">
        <v>1.67E-3</v>
      </c>
      <c r="AU23" s="13">
        <v>1.8500000000000002E-4</v>
      </c>
      <c r="AV23" s="13">
        <v>0</v>
      </c>
      <c r="AW23" s="13">
        <v>0</v>
      </c>
      <c r="AX23" s="13">
        <v>0</v>
      </c>
      <c r="AY23" s="13">
        <v>0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33225</v>
      </c>
      <c r="BG23" s="69">
        <v>2800</v>
      </c>
    </row>
    <row r="24" spans="2:59">
      <c r="B24" s="25" t="s">
        <v>151</v>
      </c>
      <c r="C24" s="32" t="s">
        <v>152</v>
      </c>
      <c r="D24" s="44" t="s">
        <v>3</v>
      </c>
      <c r="E24" s="68">
        <v>3</v>
      </c>
      <c r="F24" s="68">
        <v>474</v>
      </c>
      <c r="G24" s="78" t="s">
        <v>16</v>
      </c>
      <c r="H24" s="47">
        <v>1414</v>
      </c>
      <c r="I24" s="12">
        <v>250</v>
      </c>
      <c r="J24" s="13">
        <v>2.5720000000000001</v>
      </c>
      <c r="K24" s="13">
        <v>150</v>
      </c>
      <c r="L24" s="13">
        <v>34.121000000000009</v>
      </c>
      <c r="M24" s="13">
        <v>0</v>
      </c>
      <c r="N24" s="13">
        <v>150</v>
      </c>
      <c r="O24" s="13">
        <v>0</v>
      </c>
      <c r="P24" s="13">
        <v>1</v>
      </c>
      <c r="Q24" s="13">
        <v>1.7000000000000001E-2</v>
      </c>
      <c r="R24" s="13">
        <v>1.9E-3</v>
      </c>
      <c r="S24" s="13">
        <v>1</v>
      </c>
      <c r="T24" s="13">
        <v>1.2578616352201257E-2</v>
      </c>
      <c r="U24" s="13">
        <v>7.8616352201257855E-4</v>
      </c>
      <c r="V24" s="13">
        <v>0.02</v>
      </c>
      <c r="W24" s="13">
        <v>1.2578616352201257E-2</v>
      </c>
      <c r="X24" s="13">
        <v>0.5</v>
      </c>
      <c r="Y24" s="13">
        <v>6.2893081761006284E-3</v>
      </c>
      <c r="Z24" s="13">
        <v>3.9308176100628928E-4</v>
      </c>
      <c r="AA24" s="13">
        <v>0.01</v>
      </c>
      <c r="AB24" s="13">
        <v>0.5</v>
      </c>
      <c r="AC24" s="13">
        <v>6.2893081761006284E-3</v>
      </c>
      <c r="AD24" s="13">
        <v>3.9308176100628928E-4</v>
      </c>
      <c r="AE24" s="13">
        <v>0.01</v>
      </c>
      <c r="AF24" s="13">
        <v>0.5</v>
      </c>
      <c r="AG24" s="13">
        <v>6.2893081761006284E-3</v>
      </c>
      <c r="AH24" s="13">
        <v>3.9308176100628928E-4</v>
      </c>
      <c r="AI24" s="13">
        <v>0.01</v>
      </c>
      <c r="AJ24" s="13">
        <v>0.1</v>
      </c>
      <c r="AK24" s="13">
        <v>1.5E-3</v>
      </c>
      <c r="AL24" s="13">
        <v>1.6700000000000002E-4</v>
      </c>
      <c r="AM24" s="13">
        <v>0.1</v>
      </c>
      <c r="AN24" s="13">
        <v>1.5E-3</v>
      </c>
      <c r="AO24" s="13">
        <v>1.6700000000000002E-4</v>
      </c>
      <c r="AP24" s="13">
        <v>0.1</v>
      </c>
      <c r="AQ24" s="13">
        <v>1.67E-3</v>
      </c>
      <c r="AR24" s="13">
        <v>1.8500000000000002E-4</v>
      </c>
      <c r="AS24" s="13">
        <v>0.1</v>
      </c>
      <c r="AT24" s="13">
        <v>1.67E-3</v>
      </c>
      <c r="AU24" s="13">
        <v>1.8500000000000002E-4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0</v>
      </c>
      <c r="BB24" s="13">
        <v>0</v>
      </c>
      <c r="BC24" s="13">
        <v>0</v>
      </c>
      <c r="BD24" s="13">
        <v>0</v>
      </c>
      <c r="BE24" s="13">
        <v>0</v>
      </c>
      <c r="BF24" s="13">
        <v>33225</v>
      </c>
      <c r="BG24" s="69">
        <v>2800</v>
      </c>
    </row>
    <row r="25" spans="2:59">
      <c r="B25" s="31" t="s">
        <v>153</v>
      </c>
      <c r="C25" s="32" t="s">
        <v>154</v>
      </c>
      <c r="D25" s="33" t="s">
        <v>1</v>
      </c>
      <c r="E25" s="68">
        <v>2</v>
      </c>
      <c r="F25" s="68">
        <v>460</v>
      </c>
      <c r="G25" s="78" t="s">
        <v>16</v>
      </c>
      <c r="H25" s="30">
        <v>29</v>
      </c>
      <c r="I25" s="12">
        <v>250</v>
      </c>
      <c r="J25" s="13">
        <v>2.5720000000000001</v>
      </c>
      <c r="K25" s="13">
        <v>150</v>
      </c>
      <c r="L25" s="13">
        <v>34.121000000000009</v>
      </c>
      <c r="M25" s="13">
        <v>0</v>
      </c>
      <c r="N25" s="13">
        <v>150</v>
      </c>
      <c r="O25" s="13">
        <v>0</v>
      </c>
      <c r="P25" s="13">
        <v>1</v>
      </c>
      <c r="Q25" s="13">
        <v>1.7000000000000001E-2</v>
      </c>
      <c r="R25" s="13">
        <v>1.9E-3</v>
      </c>
      <c r="S25" s="13">
        <v>1</v>
      </c>
      <c r="T25" s="13">
        <v>1.2578616352201257E-2</v>
      </c>
      <c r="U25" s="13">
        <v>7.8616352201257855E-4</v>
      </c>
      <c r="V25" s="13">
        <v>0.02</v>
      </c>
      <c r="W25" s="13">
        <v>1.2578616352201257E-2</v>
      </c>
      <c r="X25" s="13">
        <v>0.5</v>
      </c>
      <c r="Y25" s="13">
        <v>6.2893081761006284E-3</v>
      </c>
      <c r="Z25" s="13">
        <v>3.9308176100628928E-4</v>
      </c>
      <c r="AA25" s="13">
        <v>0.01</v>
      </c>
      <c r="AB25" s="13">
        <v>0.5</v>
      </c>
      <c r="AC25" s="13">
        <v>6.2893081761006284E-3</v>
      </c>
      <c r="AD25" s="13">
        <v>3.9308176100628928E-4</v>
      </c>
      <c r="AE25" s="13">
        <v>0.01</v>
      </c>
      <c r="AF25" s="13">
        <v>0.5</v>
      </c>
      <c r="AG25" s="13">
        <v>6.2893081761006284E-3</v>
      </c>
      <c r="AH25" s="13">
        <v>3.9308176100628928E-4</v>
      </c>
      <c r="AI25" s="13">
        <v>0.01</v>
      </c>
      <c r="AJ25" s="13">
        <v>0.1</v>
      </c>
      <c r="AK25" s="13">
        <v>1.5E-3</v>
      </c>
      <c r="AL25" s="13">
        <v>1.6700000000000002E-4</v>
      </c>
      <c r="AM25" s="13">
        <v>0.1</v>
      </c>
      <c r="AN25" s="13">
        <v>1.5E-3</v>
      </c>
      <c r="AO25" s="13">
        <v>1.6700000000000002E-4</v>
      </c>
      <c r="AP25" s="13">
        <v>0.1</v>
      </c>
      <c r="AQ25" s="13">
        <v>1.67E-3</v>
      </c>
      <c r="AR25" s="13">
        <v>1.8500000000000002E-4</v>
      </c>
      <c r="AS25" s="13">
        <v>0.1</v>
      </c>
      <c r="AT25" s="13">
        <v>1.67E-3</v>
      </c>
      <c r="AU25" s="13">
        <v>1.8500000000000002E-4</v>
      </c>
      <c r="AV25" s="13">
        <v>0</v>
      </c>
      <c r="AW25" s="13">
        <v>0</v>
      </c>
      <c r="AX25" s="13">
        <v>0</v>
      </c>
      <c r="AY25" s="13">
        <v>0</v>
      </c>
      <c r="AZ25" s="13">
        <v>0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33225</v>
      </c>
      <c r="BG25" s="69">
        <v>2800</v>
      </c>
    </row>
    <row r="26" spans="2:59" ht="16" thickBot="1">
      <c r="B26" s="70" t="s">
        <v>157</v>
      </c>
      <c r="C26" s="55" t="s">
        <v>158</v>
      </c>
      <c r="D26" s="22" t="s">
        <v>1</v>
      </c>
      <c r="E26" s="71">
        <v>62</v>
      </c>
      <c r="F26" s="71">
        <v>395</v>
      </c>
      <c r="G26" s="79" t="s">
        <v>16</v>
      </c>
      <c r="H26" s="72">
        <v>32</v>
      </c>
      <c r="I26" s="73">
        <v>250</v>
      </c>
      <c r="J26" s="74">
        <v>2.5720000000000001</v>
      </c>
      <c r="K26" s="74">
        <v>150</v>
      </c>
      <c r="L26" s="74">
        <v>34.121000000000009</v>
      </c>
      <c r="M26" s="74">
        <v>0</v>
      </c>
      <c r="N26" s="74">
        <v>150</v>
      </c>
      <c r="O26" s="74">
        <v>0</v>
      </c>
      <c r="P26" s="74">
        <v>1</v>
      </c>
      <c r="Q26" s="74">
        <v>1.7000000000000001E-2</v>
      </c>
      <c r="R26" s="74">
        <v>1.9E-3</v>
      </c>
      <c r="S26" s="74">
        <v>1</v>
      </c>
      <c r="T26" s="74">
        <v>1.2578616352201257E-2</v>
      </c>
      <c r="U26" s="74">
        <v>7.8616352201257855E-4</v>
      </c>
      <c r="V26" s="74">
        <v>0.02</v>
      </c>
      <c r="W26" s="74">
        <v>1.2578616352201257E-2</v>
      </c>
      <c r="X26" s="74">
        <v>0.5</v>
      </c>
      <c r="Y26" s="74">
        <v>6.2893081761006284E-3</v>
      </c>
      <c r="Z26" s="74">
        <v>3.9308176100628928E-4</v>
      </c>
      <c r="AA26" s="74">
        <v>0.01</v>
      </c>
      <c r="AB26" s="74">
        <v>0.5</v>
      </c>
      <c r="AC26" s="74">
        <v>6.2893081761006284E-3</v>
      </c>
      <c r="AD26" s="74">
        <v>3.9308176100628928E-4</v>
      </c>
      <c r="AE26" s="74">
        <v>0.01</v>
      </c>
      <c r="AF26" s="74">
        <v>0.5</v>
      </c>
      <c r="AG26" s="74">
        <v>6.2893081761006284E-3</v>
      </c>
      <c r="AH26" s="74">
        <v>3.9308176100628928E-4</v>
      </c>
      <c r="AI26" s="74">
        <v>0.01</v>
      </c>
      <c r="AJ26" s="74">
        <v>0.1</v>
      </c>
      <c r="AK26" s="74">
        <v>1.5E-3</v>
      </c>
      <c r="AL26" s="74">
        <v>1.6700000000000002E-4</v>
      </c>
      <c r="AM26" s="74">
        <v>0.1</v>
      </c>
      <c r="AN26" s="74">
        <v>1.5E-3</v>
      </c>
      <c r="AO26" s="74">
        <v>1.6700000000000002E-4</v>
      </c>
      <c r="AP26" s="74">
        <v>0.1</v>
      </c>
      <c r="AQ26" s="74">
        <v>1.67E-3</v>
      </c>
      <c r="AR26" s="74">
        <v>1.8500000000000002E-4</v>
      </c>
      <c r="AS26" s="74">
        <v>0.1</v>
      </c>
      <c r="AT26" s="74">
        <v>1.67E-3</v>
      </c>
      <c r="AU26" s="74">
        <v>1.8500000000000002E-4</v>
      </c>
      <c r="AV26" s="74">
        <v>0</v>
      </c>
      <c r="AW26" s="74">
        <v>0</v>
      </c>
      <c r="AX26" s="74">
        <v>0</v>
      </c>
      <c r="AY26" s="74">
        <v>0</v>
      </c>
      <c r="AZ26" s="74">
        <v>0</v>
      </c>
      <c r="BA26" s="74">
        <v>0</v>
      </c>
      <c r="BB26" s="74">
        <v>0</v>
      </c>
      <c r="BC26" s="74">
        <v>0</v>
      </c>
      <c r="BD26" s="74">
        <v>0</v>
      </c>
      <c r="BE26" s="74">
        <v>0</v>
      </c>
      <c r="BF26" s="74">
        <v>33225</v>
      </c>
      <c r="BG26" s="75">
        <v>2800</v>
      </c>
    </row>
    <row r="27" spans="2:59" ht="16" thickBot="1">
      <c r="G27" s="76" t="s">
        <v>161</v>
      </c>
      <c r="H27" s="59">
        <f>SUM(H4:H26)</f>
        <v>3180</v>
      </c>
      <c r="I27" s="12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4"/>
    </row>
    <row r="28" spans="2:59">
      <c r="H28" s="68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4"/>
    </row>
    <row r="29" spans="2:59">
      <c r="H29" s="68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E28" sqref="E28"/>
    </sheetView>
  </sheetViews>
  <sheetFormatPr baseColWidth="10" defaultRowHeight="15" x14ac:dyDescent="0"/>
  <sheetData>
    <row r="1" spans="1:11">
      <c r="A1" s="15" t="s">
        <v>78</v>
      </c>
      <c r="B1" s="15" t="s">
        <v>79</v>
      </c>
      <c r="C1" s="15" t="s">
        <v>80</v>
      </c>
      <c r="D1" t="s">
        <v>81</v>
      </c>
    </row>
    <row r="2" spans="1:11">
      <c r="A2" s="15">
        <v>1</v>
      </c>
      <c r="B2" s="15" t="s">
        <v>17</v>
      </c>
      <c r="C2" s="15" t="s">
        <v>68</v>
      </c>
      <c r="D2">
        <v>250</v>
      </c>
      <c r="F2" t="s">
        <v>82</v>
      </c>
    </row>
    <row r="3" spans="1:11">
      <c r="A3" s="15">
        <v>2</v>
      </c>
      <c r="B3" s="15" t="s">
        <v>18</v>
      </c>
      <c r="C3" s="15" t="s">
        <v>69</v>
      </c>
      <c r="D3">
        <v>2.5720000000000001</v>
      </c>
      <c r="F3" t="s">
        <v>83</v>
      </c>
      <c r="K3" t="s">
        <v>84</v>
      </c>
    </row>
    <row r="4" spans="1:11">
      <c r="A4" s="15">
        <v>3</v>
      </c>
      <c r="B4" s="15" t="s">
        <v>19</v>
      </c>
      <c r="C4" s="15" t="s">
        <v>70</v>
      </c>
      <c r="D4">
        <f>150</f>
        <v>150</v>
      </c>
      <c r="E4">
        <v>184.12100000000001</v>
      </c>
      <c r="F4" t="s">
        <v>83</v>
      </c>
    </row>
    <row r="5" spans="1:11">
      <c r="A5" s="15">
        <v>4</v>
      </c>
      <c r="B5" s="15" t="s">
        <v>20</v>
      </c>
      <c r="C5" s="15" t="s">
        <v>70</v>
      </c>
      <c r="D5">
        <f>E4-D4</f>
        <v>34.121000000000009</v>
      </c>
      <c r="F5" t="s">
        <v>85</v>
      </c>
    </row>
    <row r="6" spans="1:11">
      <c r="A6" s="15">
        <v>5</v>
      </c>
      <c r="B6" s="15" t="s">
        <v>21</v>
      </c>
      <c r="C6" s="15" t="s">
        <v>70</v>
      </c>
      <c r="D6">
        <v>0</v>
      </c>
    </row>
    <row r="7" spans="1:11">
      <c r="A7" s="15">
        <v>6</v>
      </c>
      <c r="B7" s="15" t="s">
        <v>22</v>
      </c>
      <c r="C7" s="15" t="s">
        <v>71</v>
      </c>
      <c r="D7">
        <f>D4</f>
        <v>150</v>
      </c>
      <c r="F7" t="s">
        <v>86</v>
      </c>
    </row>
    <row r="8" spans="1:11">
      <c r="A8" s="15">
        <v>7</v>
      </c>
      <c r="B8" s="15" t="s">
        <v>23</v>
      </c>
      <c r="C8" s="15" t="s">
        <v>72</v>
      </c>
      <c r="D8">
        <v>0</v>
      </c>
    </row>
    <row r="9" spans="1:11">
      <c r="A9" s="15">
        <v>8</v>
      </c>
      <c r="B9" s="15" t="s">
        <v>24</v>
      </c>
      <c r="C9" s="15" t="s">
        <v>73</v>
      </c>
      <c r="D9">
        <v>1</v>
      </c>
      <c r="F9" t="s">
        <v>87</v>
      </c>
      <c r="J9">
        <f>D9/12</f>
        <v>8.3333333333333329E-2</v>
      </c>
      <c r="K9" t="s">
        <v>88</v>
      </c>
    </row>
    <row r="10" spans="1:11">
      <c r="A10" s="15">
        <v>9</v>
      </c>
      <c r="B10" s="15" t="s">
        <v>25</v>
      </c>
      <c r="C10" s="15" t="s">
        <v>70</v>
      </c>
      <c r="D10">
        <f>D9*0.017</f>
        <v>1.7000000000000001E-2</v>
      </c>
      <c r="F10" t="s">
        <v>89</v>
      </c>
      <c r="J10" s="16" t="s">
        <v>90</v>
      </c>
    </row>
    <row r="11" spans="1:11">
      <c r="A11" s="15">
        <v>10</v>
      </c>
      <c r="B11" s="15" t="s">
        <v>26</v>
      </c>
      <c r="C11" s="15" t="s">
        <v>69</v>
      </c>
      <c r="D11">
        <f>D9*0.0019</f>
        <v>1.9E-3</v>
      </c>
      <c r="F11" t="s">
        <v>91</v>
      </c>
    </row>
    <row r="12" spans="1:11">
      <c r="A12" s="15">
        <v>11</v>
      </c>
      <c r="B12" s="15" t="s">
        <v>27</v>
      </c>
      <c r="C12" s="15" t="s">
        <v>73</v>
      </c>
      <c r="D12">
        <v>1</v>
      </c>
    </row>
    <row r="13" spans="1:11">
      <c r="A13" s="15">
        <v>12</v>
      </c>
      <c r="B13" s="15" t="s">
        <v>28</v>
      </c>
      <c r="C13" s="15" t="s">
        <v>70</v>
      </c>
      <c r="D13">
        <f>16/106*D12/12</f>
        <v>1.2578616352201257E-2</v>
      </c>
      <c r="F13" t="s">
        <v>92</v>
      </c>
    </row>
    <row r="14" spans="1:11">
      <c r="A14" s="15">
        <v>13</v>
      </c>
      <c r="B14" s="15" t="s">
        <v>29</v>
      </c>
      <c r="C14" s="15" t="s">
        <v>69</v>
      </c>
      <c r="D14">
        <f>1/106*D12/12</f>
        <v>7.8616352201257855E-4</v>
      </c>
      <c r="F14" t="s">
        <v>92</v>
      </c>
    </row>
    <row r="15" spans="1:11">
      <c r="A15" s="15">
        <v>14</v>
      </c>
      <c r="B15" s="15" t="s">
        <v>30</v>
      </c>
      <c r="C15" s="15" t="s">
        <v>74</v>
      </c>
      <c r="D15">
        <f>D12*0.02</f>
        <v>0.02</v>
      </c>
      <c r="F15" t="s">
        <v>93</v>
      </c>
      <c r="J15" t="s">
        <v>94</v>
      </c>
    </row>
    <row r="16" spans="1:11">
      <c r="A16" s="15">
        <v>15</v>
      </c>
      <c r="B16" s="15" t="s">
        <v>31</v>
      </c>
      <c r="C16" s="15" t="s">
        <v>71</v>
      </c>
      <c r="D16">
        <f>D13</f>
        <v>1.2578616352201257E-2</v>
      </c>
      <c r="F16" t="s">
        <v>95</v>
      </c>
    </row>
    <row r="17" spans="1:6">
      <c r="A17" s="15">
        <v>16</v>
      </c>
      <c r="B17" s="15" t="s">
        <v>32</v>
      </c>
      <c r="C17" s="15" t="s">
        <v>73</v>
      </c>
      <c r="D17">
        <v>0.5</v>
      </c>
    </row>
    <row r="18" spans="1:6">
      <c r="A18" s="15">
        <v>17</v>
      </c>
      <c r="B18" s="15" t="s">
        <v>33</v>
      </c>
      <c r="C18" s="15" t="s">
        <v>70</v>
      </c>
      <c r="D18">
        <f>16/106*D17/12</f>
        <v>6.2893081761006284E-3</v>
      </c>
    </row>
    <row r="19" spans="1:6">
      <c r="A19" s="15">
        <v>18</v>
      </c>
      <c r="B19" s="15" t="s">
        <v>34</v>
      </c>
      <c r="C19" s="15" t="s">
        <v>69</v>
      </c>
      <c r="D19">
        <f>1/106*D17/12</f>
        <v>3.9308176100628928E-4</v>
      </c>
    </row>
    <row r="20" spans="1:6">
      <c r="A20" s="15">
        <v>19</v>
      </c>
      <c r="B20" s="15" t="s">
        <v>35</v>
      </c>
      <c r="C20" s="15" t="s">
        <v>74</v>
      </c>
      <c r="D20">
        <f>D17*0.02</f>
        <v>0.01</v>
      </c>
    </row>
    <row r="21" spans="1:6">
      <c r="A21" s="15">
        <v>20</v>
      </c>
      <c r="B21" s="15" t="s">
        <v>36</v>
      </c>
      <c r="C21" s="15" t="s">
        <v>73</v>
      </c>
      <c r="D21">
        <v>0.5</v>
      </c>
    </row>
    <row r="22" spans="1:6">
      <c r="A22" s="15">
        <v>21</v>
      </c>
      <c r="B22" s="15" t="s">
        <v>37</v>
      </c>
      <c r="C22" s="15" t="s">
        <v>75</v>
      </c>
      <c r="D22">
        <f>16/106*D21/12</f>
        <v>6.2893081761006284E-3</v>
      </c>
    </row>
    <row r="23" spans="1:6">
      <c r="A23" s="15">
        <v>22</v>
      </c>
      <c r="B23" s="15" t="s">
        <v>38</v>
      </c>
      <c r="C23" s="15" t="s">
        <v>69</v>
      </c>
      <c r="D23">
        <f>1/106*D21/12</f>
        <v>3.9308176100628928E-4</v>
      </c>
    </row>
    <row r="24" spans="1:6">
      <c r="A24" s="15">
        <v>23</v>
      </c>
      <c r="B24" s="15" t="s">
        <v>39</v>
      </c>
      <c r="C24" s="15" t="s">
        <v>74</v>
      </c>
      <c r="D24">
        <f>D21*0.02</f>
        <v>0.01</v>
      </c>
    </row>
    <row r="25" spans="1:6">
      <c r="A25" s="15">
        <v>24</v>
      </c>
      <c r="B25" s="15" t="s">
        <v>40</v>
      </c>
      <c r="C25" s="15" t="s">
        <v>73</v>
      </c>
      <c r="D25">
        <v>0.5</v>
      </c>
    </row>
    <row r="26" spans="1:6">
      <c r="A26" s="15">
        <v>25</v>
      </c>
      <c r="B26" s="15" t="s">
        <v>41</v>
      </c>
      <c r="C26" s="15" t="s">
        <v>70</v>
      </c>
      <c r="D26">
        <f>16/106*D25/12</f>
        <v>6.2893081761006284E-3</v>
      </c>
    </row>
    <row r="27" spans="1:6">
      <c r="A27" s="15">
        <v>26</v>
      </c>
      <c r="B27" s="15" t="s">
        <v>42</v>
      </c>
      <c r="C27" s="15" t="s">
        <v>69</v>
      </c>
      <c r="D27">
        <f>1/106*D25/12</f>
        <v>3.9308176100628928E-4</v>
      </c>
    </row>
    <row r="28" spans="1:6">
      <c r="A28" s="15">
        <v>27</v>
      </c>
      <c r="B28" s="15" t="s">
        <v>43</v>
      </c>
      <c r="C28" s="15" t="s">
        <v>74</v>
      </c>
      <c r="D28">
        <f>D25*0.02</f>
        <v>0.01</v>
      </c>
    </row>
    <row r="29" spans="1:6">
      <c r="A29" s="15">
        <v>28</v>
      </c>
      <c r="B29" s="15" t="s">
        <v>44</v>
      </c>
      <c r="C29" s="15" t="s">
        <v>73</v>
      </c>
      <c r="D29">
        <v>0.1</v>
      </c>
      <c r="F29" t="s">
        <v>96</v>
      </c>
    </row>
    <row r="30" spans="1:6">
      <c r="A30" s="15">
        <v>29</v>
      </c>
      <c r="B30" s="15" t="s">
        <v>45</v>
      </c>
      <c r="C30" s="15" t="s">
        <v>70</v>
      </c>
      <c r="D30">
        <f>D29*0.015</f>
        <v>1.5E-3</v>
      </c>
      <c r="F30" t="s">
        <v>97</v>
      </c>
    </row>
    <row r="31" spans="1:6">
      <c r="A31" s="15">
        <v>30</v>
      </c>
      <c r="B31" s="15" t="s">
        <v>46</v>
      </c>
      <c r="C31" s="15" t="s">
        <v>69</v>
      </c>
      <c r="D31">
        <f>D29*0.00167</f>
        <v>1.6700000000000002E-4</v>
      </c>
      <c r="F31" t="s">
        <v>98</v>
      </c>
    </row>
    <row r="32" spans="1:6">
      <c r="A32" s="15">
        <v>31</v>
      </c>
      <c r="B32" s="15" t="s">
        <v>47</v>
      </c>
      <c r="C32" s="15" t="s">
        <v>73</v>
      </c>
      <c r="D32">
        <v>0.1</v>
      </c>
      <c r="F32" t="s">
        <v>99</v>
      </c>
    </row>
    <row r="33" spans="1:6">
      <c r="A33" s="15">
        <v>32</v>
      </c>
      <c r="B33" s="15" t="s">
        <v>48</v>
      </c>
      <c r="C33" s="15" t="s">
        <v>70</v>
      </c>
      <c r="D33">
        <f>D32*0.015</f>
        <v>1.5E-3</v>
      </c>
    </row>
    <row r="34" spans="1:6">
      <c r="A34" s="15">
        <v>33</v>
      </c>
      <c r="B34" s="15" t="s">
        <v>49</v>
      </c>
      <c r="C34" s="15" t="s">
        <v>69</v>
      </c>
      <c r="D34">
        <f>D32*0.00167</f>
        <v>1.6700000000000002E-4</v>
      </c>
    </row>
    <row r="35" spans="1:6">
      <c r="A35" s="15">
        <v>34</v>
      </c>
      <c r="B35" s="15" t="s">
        <v>50</v>
      </c>
      <c r="C35" s="15" t="s">
        <v>73</v>
      </c>
      <c r="D35">
        <v>0.1</v>
      </c>
      <c r="F35" t="s">
        <v>100</v>
      </c>
    </row>
    <row r="36" spans="1:6">
      <c r="A36" s="15">
        <v>35</v>
      </c>
      <c r="B36" s="15" t="s">
        <v>51</v>
      </c>
      <c r="C36" s="15" t="s">
        <v>70</v>
      </c>
      <c r="D36">
        <f>D35*0.0167</f>
        <v>1.67E-3</v>
      </c>
      <c r="F36" t="s">
        <v>101</v>
      </c>
    </row>
    <row r="37" spans="1:6">
      <c r="A37" s="15">
        <v>36</v>
      </c>
      <c r="B37" s="15" t="s">
        <v>52</v>
      </c>
      <c r="C37" s="15" t="s">
        <v>69</v>
      </c>
      <c r="D37">
        <f>D35*0.00185</f>
        <v>1.8500000000000002E-4</v>
      </c>
      <c r="F37" t="s">
        <v>102</v>
      </c>
    </row>
    <row r="38" spans="1:6">
      <c r="A38" s="15">
        <v>37</v>
      </c>
      <c r="B38" s="15" t="s">
        <v>53</v>
      </c>
      <c r="C38" s="15" t="s">
        <v>73</v>
      </c>
      <c r="D38">
        <v>0.1</v>
      </c>
    </row>
    <row r="39" spans="1:6">
      <c r="A39" s="15">
        <v>38</v>
      </c>
      <c r="B39" s="15" t="s">
        <v>54</v>
      </c>
      <c r="C39" s="15" t="s">
        <v>70</v>
      </c>
      <c r="D39">
        <f>D38*0.0167</f>
        <v>1.67E-3</v>
      </c>
      <c r="F39" t="s">
        <v>101</v>
      </c>
    </row>
    <row r="40" spans="1:6">
      <c r="A40" s="15">
        <v>39</v>
      </c>
      <c r="B40" s="15" t="s">
        <v>55</v>
      </c>
      <c r="C40" s="15" t="s">
        <v>69</v>
      </c>
      <c r="D40">
        <f>D38*0.00185</f>
        <v>1.8500000000000002E-4</v>
      </c>
      <c r="F40" t="s">
        <v>102</v>
      </c>
    </row>
    <row r="41" spans="1:6">
      <c r="A41" s="15">
        <v>40</v>
      </c>
      <c r="B41" s="15" t="s">
        <v>56</v>
      </c>
      <c r="C41" s="15" t="s">
        <v>73</v>
      </c>
      <c r="D41">
        <v>0</v>
      </c>
    </row>
    <row r="42" spans="1:6">
      <c r="A42" s="15">
        <v>41</v>
      </c>
      <c r="B42" s="15" t="s">
        <v>57</v>
      </c>
      <c r="C42" s="15" t="s">
        <v>70</v>
      </c>
      <c r="D42">
        <v>0</v>
      </c>
    </row>
    <row r="43" spans="1:6">
      <c r="A43" s="15">
        <v>42</v>
      </c>
      <c r="B43" s="15" t="s">
        <v>58</v>
      </c>
      <c r="C43" s="15" t="s">
        <v>69</v>
      </c>
      <c r="D43">
        <v>0</v>
      </c>
    </row>
    <row r="44" spans="1:6">
      <c r="A44" s="15">
        <v>43</v>
      </c>
      <c r="B44" s="15" t="s">
        <v>59</v>
      </c>
      <c r="C44" s="15" t="s">
        <v>71</v>
      </c>
      <c r="D44">
        <v>0</v>
      </c>
    </row>
    <row r="45" spans="1:6">
      <c r="A45" s="15">
        <v>44</v>
      </c>
      <c r="B45" s="15" t="s">
        <v>60</v>
      </c>
      <c r="C45" s="15" t="s">
        <v>73</v>
      </c>
      <c r="D45">
        <v>0</v>
      </c>
    </row>
    <row r="46" spans="1:6">
      <c r="A46" s="15">
        <v>45</v>
      </c>
      <c r="B46" s="15" t="s">
        <v>61</v>
      </c>
      <c r="C46" s="15" t="s">
        <v>73</v>
      </c>
      <c r="D46">
        <v>0</v>
      </c>
    </row>
    <row r="47" spans="1:6">
      <c r="A47" s="15">
        <v>46</v>
      </c>
      <c r="B47" s="15" t="s">
        <v>62</v>
      </c>
      <c r="C47" s="15" t="s">
        <v>70</v>
      </c>
      <c r="D47">
        <v>0</v>
      </c>
    </row>
    <row r="48" spans="1:6">
      <c r="A48" s="15">
        <v>47</v>
      </c>
      <c r="B48" s="15" t="s">
        <v>63</v>
      </c>
      <c r="C48" s="15" t="s">
        <v>69</v>
      </c>
      <c r="D48">
        <v>0</v>
      </c>
    </row>
    <row r="49" spans="1:9">
      <c r="A49" s="15">
        <v>48</v>
      </c>
      <c r="B49" s="15" t="s">
        <v>64</v>
      </c>
      <c r="C49" s="15" t="s">
        <v>71</v>
      </c>
      <c r="D49">
        <v>0</v>
      </c>
    </row>
    <row r="50" spans="1:9">
      <c r="A50" s="15">
        <v>49</v>
      </c>
      <c r="B50" s="15" t="s">
        <v>65</v>
      </c>
      <c r="C50" s="15" t="s">
        <v>73</v>
      </c>
      <c r="D50">
        <v>0</v>
      </c>
    </row>
    <row r="51" spans="1:9">
      <c r="A51" s="15">
        <v>50</v>
      </c>
      <c r="B51" s="15" t="s">
        <v>66</v>
      </c>
      <c r="C51" s="15" t="s">
        <v>76</v>
      </c>
      <c r="D51">
        <v>33225</v>
      </c>
      <c r="F51" t="s">
        <v>103</v>
      </c>
      <c r="G51">
        <f>D51/14/1.024</f>
        <v>2317.5920758928573</v>
      </c>
      <c r="H51" t="s">
        <v>104</v>
      </c>
      <c r="I51" t="s">
        <v>105</v>
      </c>
    </row>
    <row r="52" spans="1:9">
      <c r="A52" s="15">
        <v>51</v>
      </c>
      <c r="B52" s="15" t="s">
        <v>67</v>
      </c>
      <c r="C52" s="15" t="s">
        <v>77</v>
      </c>
      <c r="D52">
        <v>2800</v>
      </c>
      <c r="F52" t="s">
        <v>103</v>
      </c>
      <c r="G52">
        <f>D52/1.024</f>
        <v>2734.375</v>
      </c>
      <c r="H52" t="s">
        <v>104</v>
      </c>
      <c r="I52" t="s">
        <v>106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workbookViewId="0">
      <selection activeCell="H56" sqref="H56"/>
    </sheetView>
  </sheetViews>
  <sheetFormatPr baseColWidth="10" defaultRowHeight="15" x14ac:dyDescent="0"/>
  <sheetData>
    <row r="1" spans="2:11" ht="16" thickBot="1"/>
    <row r="2" spans="2:11">
      <c r="B2" s="17"/>
      <c r="C2" s="17" t="s">
        <v>8</v>
      </c>
      <c r="D2" s="18" t="s">
        <v>9</v>
      </c>
      <c r="E2" s="18" t="s">
        <v>107</v>
      </c>
      <c r="F2" s="18" t="s">
        <v>108</v>
      </c>
      <c r="G2" s="18" t="s">
        <v>109</v>
      </c>
      <c r="H2" s="18" t="s">
        <v>1</v>
      </c>
      <c r="I2" s="18" t="s">
        <v>3</v>
      </c>
      <c r="J2" s="19" t="s">
        <v>110</v>
      </c>
      <c r="K2" s="20" t="s">
        <v>111</v>
      </c>
    </row>
    <row r="3" spans="2:11" ht="16" thickBot="1">
      <c r="B3" s="21"/>
      <c r="C3" s="21"/>
      <c r="D3" s="22"/>
      <c r="E3" s="22" t="s">
        <v>0</v>
      </c>
      <c r="F3" s="22" t="s">
        <v>0</v>
      </c>
      <c r="G3" s="22" t="s">
        <v>112</v>
      </c>
      <c r="H3" s="22" t="s">
        <v>0</v>
      </c>
      <c r="I3" s="22" t="s">
        <v>0</v>
      </c>
      <c r="J3" s="23" t="s">
        <v>0</v>
      </c>
      <c r="K3" s="24" t="s">
        <v>0</v>
      </c>
    </row>
    <row r="4" spans="2:11">
      <c r="B4" s="25" t="s">
        <v>113</v>
      </c>
      <c r="C4" s="26" t="s">
        <v>114</v>
      </c>
      <c r="D4" s="27" t="s">
        <v>1</v>
      </c>
      <c r="E4" s="28">
        <v>182</v>
      </c>
      <c r="F4" s="28"/>
      <c r="G4" s="80">
        <v>59</v>
      </c>
      <c r="H4" s="28">
        <v>107</v>
      </c>
      <c r="I4" s="28"/>
      <c r="J4" s="29">
        <v>0</v>
      </c>
      <c r="K4" s="30">
        <f>SUM(H4:J4)</f>
        <v>107</v>
      </c>
    </row>
    <row r="5" spans="2:11">
      <c r="B5" s="31" t="s">
        <v>115</v>
      </c>
      <c r="C5" s="32" t="s">
        <v>116</v>
      </c>
      <c r="D5" s="33" t="s">
        <v>1</v>
      </c>
      <c r="E5" s="34">
        <v>200</v>
      </c>
      <c r="F5" s="34"/>
      <c r="G5" s="80"/>
      <c r="H5" s="34">
        <v>118</v>
      </c>
      <c r="I5" s="34"/>
      <c r="J5" s="34">
        <v>0</v>
      </c>
      <c r="K5" s="30">
        <f t="shared" ref="K5:K29" si="0">SUM(H5:J5)</f>
        <v>118</v>
      </c>
    </row>
    <row r="6" spans="2:11">
      <c r="B6" s="31" t="s">
        <v>117</v>
      </c>
      <c r="C6" s="32" t="s">
        <v>118</v>
      </c>
      <c r="D6" s="33" t="s">
        <v>1</v>
      </c>
      <c r="E6" s="34">
        <v>61</v>
      </c>
      <c r="F6" s="34"/>
      <c r="G6" s="80"/>
      <c r="H6" s="34">
        <v>36</v>
      </c>
      <c r="I6" s="34"/>
      <c r="J6" s="34">
        <v>0</v>
      </c>
      <c r="K6" s="30">
        <f t="shared" si="0"/>
        <v>36</v>
      </c>
    </row>
    <row r="7" spans="2:11">
      <c r="B7" s="25" t="s">
        <v>119</v>
      </c>
      <c r="C7" s="32" t="s">
        <v>120</v>
      </c>
      <c r="D7" s="33" t="s">
        <v>1</v>
      </c>
      <c r="E7" s="34">
        <v>64</v>
      </c>
      <c r="F7" s="34"/>
      <c r="G7" s="80"/>
      <c r="H7" s="34">
        <v>38</v>
      </c>
      <c r="I7" s="34"/>
      <c r="J7" s="34">
        <v>20</v>
      </c>
      <c r="K7" s="30">
        <f t="shared" si="0"/>
        <v>58</v>
      </c>
    </row>
    <row r="8" spans="2:11">
      <c r="B8" s="31" t="s">
        <v>121</v>
      </c>
      <c r="C8" s="32" t="s">
        <v>122</v>
      </c>
      <c r="D8" s="33" t="s">
        <v>1</v>
      </c>
      <c r="E8" s="34">
        <v>338</v>
      </c>
      <c r="F8" s="34"/>
      <c r="G8" s="80"/>
      <c r="H8" s="34">
        <v>199</v>
      </c>
      <c r="I8" s="34"/>
      <c r="J8" s="34">
        <v>0</v>
      </c>
      <c r="K8" s="30">
        <f t="shared" si="0"/>
        <v>199</v>
      </c>
    </row>
    <row r="9" spans="2:11">
      <c r="B9" s="31" t="s">
        <v>123</v>
      </c>
      <c r="C9" s="32" t="s">
        <v>124</v>
      </c>
      <c r="D9" s="33" t="s">
        <v>1</v>
      </c>
      <c r="E9" s="34">
        <v>44</v>
      </c>
      <c r="F9" s="34"/>
      <c r="G9" s="80"/>
      <c r="H9" s="34">
        <v>26</v>
      </c>
      <c r="I9" s="34"/>
      <c r="J9" s="34">
        <v>0</v>
      </c>
      <c r="K9" s="30">
        <f t="shared" si="0"/>
        <v>26</v>
      </c>
    </row>
    <row r="10" spans="2:11">
      <c r="B10" s="25" t="s">
        <v>125</v>
      </c>
      <c r="C10" s="32" t="s">
        <v>126</v>
      </c>
      <c r="D10" s="33" t="s">
        <v>1</v>
      </c>
      <c r="E10" s="34"/>
      <c r="F10" s="34"/>
      <c r="G10" s="80"/>
      <c r="H10" s="35">
        <v>90</v>
      </c>
      <c r="I10" s="34"/>
      <c r="J10" s="34">
        <v>21</v>
      </c>
      <c r="K10" s="30">
        <f t="shared" si="0"/>
        <v>111</v>
      </c>
    </row>
    <row r="11" spans="2:11">
      <c r="B11" s="31" t="s">
        <v>127</v>
      </c>
      <c r="C11" s="32" t="s">
        <v>128</v>
      </c>
      <c r="D11" s="33" t="s">
        <v>1</v>
      </c>
      <c r="E11" s="34">
        <v>378</v>
      </c>
      <c r="F11" s="34"/>
      <c r="G11" s="81"/>
      <c r="H11" s="35">
        <v>234</v>
      </c>
      <c r="I11" s="34"/>
      <c r="J11" s="34">
        <v>0</v>
      </c>
      <c r="K11" s="30">
        <f t="shared" si="0"/>
        <v>234</v>
      </c>
    </row>
    <row r="12" spans="2:11">
      <c r="B12" s="31" t="s">
        <v>129</v>
      </c>
      <c r="C12" s="32" t="s">
        <v>130</v>
      </c>
      <c r="D12" s="33" t="s">
        <v>1</v>
      </c>
      <c r="E12" s="34"/>
      <c r="F12" s="34"/>
      <c r="G12" s="36"/>
      <c r="H12" s="35">
        <v>37</v>
      </c>
      <c r="I12" s="34"/>
      <c r="J12" s="34">
        <v>7</v>
      </c>
      <c r="K12" s="30">
        <f t="shared" si="0"/>
        <v>44</v>
      </c>
    </row>
    <row r="13" spans="2:11">
      <c r="B13" s="25" t="s">
        <v>131</v>
      </c>
      <c r="C13" s="32" t="s">
        <v>5</v>
      </c>
      <c r="D13" s="33" t="s">
        <v>1</v>
      </c>
      <c r="E13" s="34"/>
      <c r="F13" s="34"/>
      <c r="G13" s="36"/>
      <c r="H13" s="35">
        <v>39</v>
      </c>
      <c r="I13" s="34"/>
      <c r="J13" s="34">
        <v>0</v>
      </c>
      <c r="K13" s="30">
        <f t="shared" si="0"/>
        <v>39</v>
      </c>
    </row>
    <row r="14" spans="2:11">
      <c r="B14" s="31" t="s">
        <v>132</v>
      </c>
      <c r="C14" s="32" t="s">
        <v>6</v>
      </c>
      <c r="D14" s="33" t="s">
        <v>1</v>
      </c>
      <c r="E14" s="34"/>
      <c r="F14" s="34"/>
      <c r="G14" s="36"/>
      <c r="H14" s="35">
        <v>30</v>
      </c>
      <c r="I14" s="34"/>
      <c r="J14" s="34">
        <v>0</v>
      </c>
      <c r="K14" s="30">
        <f t="shared" si="0"/>
        <v>30</v>
      </c>
    </row>
    <row r="15" spans="2:11">
      <c r="B15" s="31" t="s">
        <v>133</v>
      </c>
      <c r="C15" s="32" t="s">
        <v>7</v>
      </c>
      <c r="D15" s="33" t="s">
        <v>1</v>
      </c>
      <c r="E15" s="34"/>
      <c r="F15" s="34"/>
      <c r="G15" s="36"/>
      <c r="H15" s="35">
        <v>60</v>
      </c>
      <c r="I15" s="34"/>
      <c r="J15" s="34">
        <v>4</v>
      </c>
      <c r="K15" s="30">
        <f t="shared" si="0"/>
        <v>64</v>
      </c>
    </row>
    <row r="16" spans="2:11">
      <c r="B16" s="37" t="s">
        <v>134</v>
      </c>
      <c r="C16" s="38" t="s">
        <v>135</v>
      </c>
      <c r="D16" s="39" t="s">
        <v>1</v>
      </c>
      <c r="E16" s="40"/>
      <c r="F16" s="40"/>
      <c r="G16" s="41"/>
      <c r="H16" s="42">
        <v>27</v>
      </c>
      <c r="I16" s="40"/>
      <c r="J16" s="40">
        <v>0</v>
      </c>
      <c r="K16" s="43">
        <f t="shared" si="0"/>
        <v>27</v>
      </c>
    </row>
    <row r="17" spans="2:11">
      <c r="B17" s="31" t="s">
        <v>136</v>
      </c>
      <c r="C17" s="32" t="s">
        <v>2</v>
      </c>
      <c r="D17" s="44" t="s">
        <v>3</v>
      </c>
      <c r="E17" s="45"/>
      <c r="F17" s="45">
        <v>26</v>
      </c>
      <c r="G17" s="45"/>
      <c r="H17" s="46"/>
      <c r="I17" s="45">
        <v>32</v>
      </c>
      <c r="J17" s="45">
        <v>0</v>
      </c>
      <c r="K17" s="47">
        <f t="shared" si="0"/>
        <v>32</v>
      </c>
    </row>
    <row r="18" spans="2:11">
      <c r="B18" s="31" t="s">
        <v>137</v>
      </c>
      <c r="C18" s="32" t="s">
        <v>138</v>
      </c>
      <c r="D18" s="44" t="s">
        <v>3</v>
      </c>
      <c r="E18" s="45">
        <v>204</v>
      </c>
      <c r="F18" s="45">
        <v>51</v>
      </c>
      <c r="G18" s="45">
        <v>25</v>
      </c>
      <c r="H18" s="46"/>
      <c r="I18" s="45">
        <v>84</v>
      </c>
      <c r="J18" s="45">
        <v>18</v>
      </c>
      <c r="K18" s="47">
        <f t="shared" si="0"/>
        <v>102</v>
      </c>
    </row>
    <row r="19" spans="2:11">
      <c r="B19" s="25" t="s">
        <v>139</v>
      </c>
      <c r="C19" s="32" t="s">
        <v>140</v>
      </c>
      <c r="D19" s="33" t="s">
        <v>1</v>
      </c>
      <c r="E19" s="34">
        <v>97</v>
      </c>
      <c r="F19" s="34">
        <v>37</v>
      </c>
      <c r="G19" s="34">
        <v>38</v>
      </c>
      <c r="H19" s="34">
        <v>37</v>
      </c>
      <c r="I19" s="34"/>
      <c r="J19" s="34">
        <v>18</v>
      </c>
      <c r="K19" s="30">
        <f t="shared" si="0"/>
        <v>55</v>
      </c>
    </row>
    <row r="20" spans="2:11">
      <c r="B20" s="31" t="s">
        <v>141</v>
      </c>
      <c r="C20" s="32" t="s">
        <v>142</v>
      </c>
      <c r="D20" s="33" t="s">
        <v>1</v>
      </c>
      <c r="E20" s="34">
        <v>88</v>
      </c>
      <c r="F20" s="34">
        <v>81</v>
      </c>
      <c r="G20" s="34">
        <v>92</v>
      </c>
      <c r="H20" s="34">
        <v>81</v>
      </c>
      <c r="I20" s="34"/>
      <c r="J20" s="34">
        <v>13</v>
      </c>
      <c r="K20" s="30">
        <f t="shared" si="0"/>
        <v>94</v>
      </c>
    </row>
    <row r="21" spans="2:11">
      <c r="B21" s="31" t="s">
        <v>143</v>
      </c>
      <c r="C21" s="32" t="s">
        <v>144</v>
      </c>
      <c r="D21" s="33" t="s">
        <v>1</v>
      </c>
      <c r="E21" s="34">
        <v>55</v>
      </c>
      <c r="F21" s="34">
        <v>26</v>
      </c>
      <c r="G21" s="34">
        <v>47</v>
      </c>
      <c r="H21" s="34">
        <v>26</v>
      </c>
      <c r="I21" s="34"/>
      <c r="J21" s="34">
        <v>13</v>
      </c>
      <c r="K21" s="30">
        <f t="shared" si="0"/>
        <v>39</v>
      </c>
    </row>
    <row r="22" spans="2:11">
      <c r="B22" s="25" t="s">
        <v>145</v>
      </c>
      <c r="C22" s="32" t="s">
        <v>146</v>
      </c>
      <c r="D22" s="33" t="s">
        <v>1</v>
      </c>
      <c r="E22" s="34">
        <v>53</v>
      </c>
      <c r="F22" s="34"/>
      <c r="G22" s="34">
        <v>47</v>
      </c>
      <c r="H22" s="34">
        <v>25</v>
      </c>
      <c r="I22" s="34"/>
      <c r="J22" s="34">
        <v>15</v>
      </c>
      <c r="K22" s="30">
        <f t="shared" si="0"/>
        <v>40</v>
      </c>
    </row>
    <row r="23" spans="2:11">
      <c r="B23" s="31" t="s">
        <v>147</v>
      </c>
      <c r="C23" s="32" t="s">
        <v>148</v>
      </c>
      <c r="D23" s="33" t="s">
        <v>1</v>
      </c>
      <c r="E23" s="34">
        <v>93</v>
      </c>
      <c r="F23" s="34">
        <v>86</v>
      </c>
      <c r="G23" s="34">
        <v>92</v>
      </c>
      <c r="H23" s="34">
        <v>86</v>
      </c>
      <c r="I23" s="34"/>
      <c r="J23" s="34">
        <v>29</v>
      </c>
      <c r="K23" s="30">
        <f t="shared" si="0"/>
        <v>115</v>
      </c>
    </row>
    <row r="24" spans="2:11">
      <c r="B24" s="31" t="s">
        <v>149</v>
      </c>
      <c r="C24" s="32" t="s">
        <v>150</v>
      </c>
      <c r="D24" s="33" t="s">
        <v>1</v>
      </c>
      <c r="E24" s="34">
        <v>234</v>
      </c>
      <c r="F24" s="34">
        <v>140</v>
      </c>
      <c r="G24" s="34">
        <v>60</v>
      </c>
      <c r="H24" s="34">
        <v>140</v>
      </c>
      <c r="I24" s="34"/>
      <c r="J24" s="34">
        <v>22</v>
      </c>
      <c r="K24" s="30">
        <f t="shared" si="0"/>
        <v>162</v>
      </c>
    </row>
    <row r="25" spans="2:11">
      <c r="B25" s="25" t="s">
        <v>151</v>
      </c>
      <c r="C25" s="32" t="s">
        <v>152</v>
      </c>
      <c r="D25" s="44" t="s">
        <v>3</v>
      </c>
      <c r="E25" s="45">
        <v>1585</v>
      </c>
      <c r="F25" s="45">
        <v>957</v>
      </c>
      <c r="G25" s="45">
        <v>60</v>
      </c>
      <c r="H25" s="46"/>
      <c r="I25" s="45">
        <v>1406</v>
      </c>
      <c r="J25" s="45">
        <v>8</v>
      </c>
      <c r="K25" s="47">
        <f t="shared" si="0"/>
        <v>1414</v>
      </c>
    </row>
    <row r="26" spans="2:11">
      <c r="B26" s="31" t="s">
        <v>153</v>
      </c>
      <c r="C26" s="32" t="s">
        <v>154</v>
      </c>
      <c r="D26" s="33" t="s">
        <v>1</v>
      </c>
      <c r="E26" s="34">
        <v>49</v>
      </c>
      <c r="F26" s="34"/>
      <c r="G26" s="34">
        <v>60</v>
      </c>
      <c r="H26" s="34">
        <v>29</v>
      </c>
      <c r="I26" s="34"/>
      <c r="J26" s="34">
        <v>0</v>
      </c>
      <c r="K26" s="30">
        <f t="shared" si="0"/>
        <v>29</v>
      </c>
    </row>
    <row r="27" spans="2:11">
      <c r="B27" s="48" t="s">
        <v>155</v>
      </c>
      <c r="C27" s="49" t="s">
        <v>156</v>
      </c>
      <c r="D27" s="39" t="s">
        <v>1</v>
      </c>
      <c r="E27" s="50"/>
      <c r="F27" s="50"/>
      <c r="G27" s="50"/>
      <c r="H27" s="50">
        <v>117</v>
      </c>
      <c r="I27" s="50"/>
      <c r="J27" s="40">
        <v>0</v>
      </c>
      <c r="K27" s="43">
        <f t="shared" si="0"/>
        <v>117</v>
      </c>
    </row>
    <row r="28" spans="2:11">
      <c r="B28" s="25" t="s">
        <v>157</v>
      </c>
      <c r="C28" s="51" t="s">
        <v>158</v>
      </c>
      <c r="D28" s="33" t="s">
        <v>1</v>
      </c>
      <c r="E28" s="52">
        <v>54</v>
      </c>
      <c r="F28" s="52"/>
      <c r="G28" s="52">
        <v>59</v>
      </c>
      <c r="H28" s="52">
        <v>32</v>
      </c>
      <c r="I28" s="52"/>
      <c r="J28" s="29">
        <v>0</v>
      </c>
      <c r="K28" s="30">
        <f t="shared" si="0"/>
        <v>32</v>
      </c>
    </row>
    <row r="29" spans="2:11" ht="16" thickBot="1">
      <c r="B29" s="48" t="s">
        <v>159</v>
      </c>
      <c r="C29" s="49" t="s">
        <v>160</v>
      </c>
      <c r="D29" s="53" t="s">
        <v>1</v>
      </c>
      <c r="E29" s="50"/>
      <c r="F29" s="50"/>
      <c r="G29" s="50"/>
      <c r="H29" s="50">
        <v>99</v>
      </c>
      <c r="I29" s="54"/>
      <c r="J29" s="50">
        <v>0</v>
      </c>
      <c r="K29" s="43">
        <f t="shared" si="0"/>
        <v>99</v>
      </c>
    </row>
    <row r="30" spans="2:11" ht="16" thickBot="1">
      <c r="B30" s="55"/>
      <c r="C30" s="56" t="s">
        <v>4</v>
      </c>
      <c r="D30" s="57"/>
      <c r="E30" s="58"/>
      <c r="F30" s="58"/>
      <c r="G30" s="58"/>
      <c r="H30" s="82">
        <f>SUM(H4:J29)</f>
        <v>3423</v>
      </c>
      <c r="I30" s="83"/>
      <c r="J30" s="83"/>
      <c r="K30" s="59">
        <f>SUM(K4:K29)</f>
        <v>3423</v>
      </c>
    </row>
  </sheetData>
  <mergeCells count="2">
    <mergeCell ref="G4:G11"/>
    <mergeCell ref="H30:J3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river_locations</vt:lpstr>
      <vt:lpstr>biogeochemical_variable</vt:lpstr>
      <vt:lpstr>discharges_original_values</vt:lpstr>
    </vt:vector>
  </TitlesOfParts>
  <Company>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Querin</dc:creator>
  <cp:lastModifiedBy>Giorgio Bolzon</cp:lastModifiedBy>
  <dcterms:created xsi:type="dcterms:W3CDTF">2014-07-31T15:28:41Z</dcterms:created>
  <dcterms:modified xsi:type="dcterms:W3CDTF">2015-05-04T21:39:56Z</dcterms:modified>
</cp:coreProperties>
</file>